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pcan\Dropbox\PRZ-Debt\Restat\Replication\data\"/>
    </mc:Choice>
  </mc:AlternateContent>
  <xr:revisionPtr revIDLastSave="0" documentId="13_ncr:1_{FDB15A1E-03B1-4DE1-880C-2B4A459A2A00}" xr6:coauthVersionLast="47" xr6:coauthVersionMax="47" xr10:uidLastSave="{00000000-0000-0000-0000-000000000000}"/>
  <bookViews>
    <workbookView xWindow="-108" yWindow="-108" windowWidth="23256" windowHeight="13896" tabRatio="836" xr2:uid="{D4685669-91B3-401F-AD33-9E5013B0E4E7}"/>
  </bookViews>
  <sheets>
    <sheet name="final" sheetId="7" r:id="rId1"/>
    <sheet name="treasuries_zc" sheetId="14" r:id="rId2"/>
    <sheet name="cbo_debt" sheetId="30" r:id="rId3"/>
    <sheet name="cbo_debt_gdp" sheetId="25" r:id="rId4"/>
    <sheet name="cbo_deficit" sheetId="32" r:id="rId5"/>
    <sheet name="cbo_deficit_gdp" sheetId="26" r:id="rId6"/>
    <sheet name="cbo_primary_deficit" sheetId="37" r:id="rId7"/>
    <sheet name="cbo_primary_deficit_gdp" sheetId="38" r:id="rId8"/>
    <sheet name="cbo_revenues" sheetId="33" r:id="rId9"/>
    <sheet name="cbo_revenues_gdp" sheetId="27" r:id="rId10"/>
    <sheet name="cbo_outlays" sheetId="34" r:id="rId11"/>
    <sheet name="cbo_outlays_gdp" sheetId="28" r:id="rId12"/>
    <sheet name="cbo_interest" sheetId="35" r:id="rId13"/>
    <sheet name="cbo_interest_gdp" sheetId="36" r:id="rId14"/>
    <sheet name="cbo_ngdp" sheetId="31" r:id="rId15"/>
    <sheet name="cbo_rgdp" sheetId="29" r:id="rId16"/>
    <sheet name="frbus_infl" sheetId="39" r:id="rId17"/>
    <sheet name="treas_holdings" sheetId="18" r:id="rId18"/>
    <sheet name="divyield" sheetId="16" r:id="rId19"/>
    <sheet name="ffr" sheetId="8" r:id="rId20"/>
    <sheet name="dkw" sheetId="17" r:id="rId21"/>
    <sheet name="acm" sheetId="20" r:id="rId22"/>
    <sheet name="cr" sheetId="21" r:id="rId23"/>
    <sheet name="cbo_debt_lt" sheetId="43" r:id="rId24"/>
    <sheet name="final_omb" sheetId="48" r:id="rId25"/>
    <sheet name="omb_debt" sheetId="44" r:id="rId26"/>
    <sheet name="omb_ngdp" sheetId="45" r:id="rId27"/>
    <sheet name="omb_debt_gdp" sheetId="47" r:id="rId28"/>
    <sheet name="Neoclassical" sheetId="50" r:id="rId29"/>
    <sheet name="Fixed Assets" sheetId="51" r:id="rId30"/>
    <sheet name="Capital Share" sheetId="52" r:id="rId31"/>
  </sheets>
  <definedNames>
    <definedName name="_DLX10.USE">#REF!</definedName>
    <definedName name="_DLX11.USE">acm!$A$2:$E$6</definedName>
    <definedName name="_DLX12.USE">cr!$A$2:$E$6</definedName>
    <definedName name="_DLX3344.USE">#REF!</definedName>
    <definedName name="_DLX399.USE">cbo_debt_lt!$A$2:$H$6</definedName>
    <definedName name="_DLX4.USE">ffr!$A$1:$C$5</definedName>
    <definedName name="_DLX482.USE" localSheetId="2">cbo_debt!$A$2:$CS$5</definedName>
    <definedName name="_DLX482.USE" localSheetId="4">cbo_deficit!$A$2:$CS$5</definedName>
    <definedName name="_DLX482.USE" localSheetId="5">cbo_deficit_gdp!$A$2:$CS$5</definedName>
    <definedName name="_DLX482.USE" localSheetId="12">cbo_interest!$A$2:$CS$5</definedName>
    <definedName name="_DLX482.USE" localSheetId="13">cbo_interest_gdp!$A$2:$CS$5</definedName>
    <definedName name="_DLX482.USE" localSheetId="14">cbo_ngdp!$A$2:$CS$5</definedName>
    <definedName name="_DLX482.USE" localSheetId="10">cbo_outlays!$A$2:$CS$5</definedName>
    <definedName name="_DLX482.USE" localSheetId="11">cbo_outlays_gdp!$A$2:$CS$5</definedName>
    <definedName name="_DLX482.USE" localSheetId="6">cbo_primary_deficit!$A$2:$CS$5</definedName>
    <definedName name="_DLX482.USE" localSheetId="7">cbo_primary_deficit_gdp!$A$2:$CS$5</definedName>
    <definedName name="_DLX482.USE" localSheetId="8">cbo_revenues!$A$2:$CS$5</definedName>
    <definedName name="_DLX482.USE" localSheetId="9">cbo_revenues_gdp!$A$2:$CS$5</definedName>
    <definedName name="_DLX482.USE" localSheetId="15">cbo_rgdp!$A$2:$CR$5</definedName>
    <definedName name="_DLX482.USE" localSheetId="25">omb_debt!$A$2:$DL$5</definedName>
    <definedName name="_DLX482.USE" localSheetId="27">omb_debt_gdp!$A$2:$DM$5</definedName>
    <definedName name="_DLX482.USE" localSheetId="26">omb_ngdp!$A$2:$DL$5</definedName>
    <definedName name="_DLX482.USE">cbo_debt_gdp!$A$2:$CS$5</definedName>
    <definedName name="_DLX55.USE">'Fixed Assets'!$A$1:$G$4</definedName>
    <definedName name="_DLX6.USE">treasuries_zc!$A$2:$G$6</definedName>
    <definedName name="_DLX66.USE">'Capital Share'!$A$1:$E$4</definedName>
    <definedName name="_DLX6644.USE">frbus_infl!$A$2:$G$6</definedName>
    <definedName name="_DLX7.USE">divyield!$A$2:$H$6</definedName>
    <definedName name="_DLX8.USE">dkw!$A$2:$H$6</definedName>
    <definedName name="_DLX9.USE">treas_holdings!$A$2:$I$6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48" l="1"/>
  <c r="G4" i="48"/>
  <c r="G5" i="48"/>
  <c r="G6" i="48"/>
  <c r="G7" i="48"/>
  <c r="G8" i="48"/>
  <c r="G9" i="48"/>
  <c r="G10" i="48"/>
  <c r="G11" i="48"/>
  <c r="G12" i="48"/>
  <c r="G13" i="48"/>
  <c r="G14" i="48"/>
  <c r="G15" i="48"/>
  <c r="G16" i="48"/>
  <c r="G17" i="48"/>
  <c r="G18" i="48"/>
  <c r="G19" i="48"/>
  <c r="G20" i="48"/>
  <c r="G21" i="48"/>
  <c r="G22" i="48"/>
  <c r="G23" i="48"/>
  <c r="G24" i="48"/>
  <c r="G25" i="48"/>
  <c r="G26" i="48"/>
  <c r="G27" i="48"/>
  <c r="G28" i="48"/>
  <c r="G29" i="48"/>
  <c r="G30" i="48"/>
  <c r="G31" i="48"/>
  <c r="G32" i="48"/>
  <c r="G33" i="48"/>
  <c r="G34" i="48"/>
  <c r="G35" i="48"/>
  <c r="G36" i="48"/>
  <c r="G37" i="48"/>
  <c r="G38" i="48"/>
  <c r="G39" i="48"/>
  <c r="G40" i="48"/>
  <c r="G41" i="48"/>
  <c r="G42" i="48"/>
  <c r="G43" i="48"/>
  <c r="G2" i="48"/>
  <c r="E3" i="48"/>
  <c r="E4" i="48"/>
  <c r="E5" i="48"/>
  <c r="E6" i="48"/>
  <c r="E7" i="48"/>
  <c r="E8" i="48"/>
  <c r="E9" i="48"/>
  <c r="E10" i="48"/>
  <c r="E11" i="48"/>
  <c r="E12" i="48"/>
  <c r="E13" i="48"/>
  <c r="E14" i="48"/>
  <c r="E15" i="48"/>
  <c r="E16" i="48"/>
  <c r="E17" i="48"/>
  <c r="E18" i="48"/>
  <c r="E19" i="48"/>
  <c r="E20" i="48"/>
  <c r="E21" i="48"/>
  <c r="E22" i="48"/>
  <c r="E23" i="48"/>
  <c r="E24" i="48"/>
  <c r="E25" i="48"/>
  <c r="E26" i="48"/>
  <c r="E27" i="48"/>
  <c r="E28" i="48"/>
  <c r="E29" i="48"/>
  <c r="E30" i="48"/>
  <c r="E31" i="48"/>
  <c r="E32" i="48"/>
  <c r="E33" i="48"/>
  <c r="E34" i="48"/>
  <c r="E35" i="48"/>
  <c r="E36" i="48"/>
  <c r="E37" i="48"/>
  <c r="E38" i="48"/>
  <c r="E39" i="48"/>
  <c r="E40" i="48"/>
  <c r="E41" i="48"/>
  <c r="E42" i="48"/>
  <c r="E43" i="48"/>
  <c r="E2" i="48"/>
  <c r="D3" i="48"/>
  <c r="D4" i="48"/>
  <c r="D5" i="48"/>
  <c r="D6" i="48"/>
  <c r="D7" i="48"/>
  <c r="D8" i="48"/>
  <c r="D9" i="48"/>
  <c r="D10" i="48"/>
  <c r="D11" i="48"/>
  <c r="D12" i="48"/>
  <c r="D13" i="48"/>
  <c r="D14" i="48"/>
  <c r="D15" i="48"/>
  <c r="D16" i="48"/>
  <c r="D17"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2" i="48"/>
  <c r="C3" i="48"/>
  <c r="C4" i="48"/>
  <c r="C5" i="48"/>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2" i="48"/>
  <c r="AD3" i="7"/>
  <c r="AE3" i="7"/>
  <c r="AF3" i="7"/>
  <c r="AG3" i="7"/>
  <c r="AH3" i="7"/>
  <c r="AI3" i="7"/>
  <c r="AJ3" i="7"/>
  <c r="AK3" i="7"/>
  <c r="AL3" i="7"/>
  <c r="AM3" i="7"/>
  <c r="AN3" i="7"/>
  <c r="AO3" i="7"/>
  <c r="AP3" i="7"/>
  <c r="AQ3" i="7"/>
  <c r="AR3" i="7"/>
  <c r="AS3" i="7"/>
  <c r="AT3" i="7"/>
  <c r="AU3" i="7"/>
  <c r="AD4" i="7"/>
  <c r="AE4" i="7"/>
  <c r="AF4" i="7"/>
  <c r="AG4" i="7"/>
  <c r="AH4" i="7"/>
  <c r="AI4" i="7"/>
  <c r="AJ4" i="7"/>
  <c r="AK4" i="7"/>
  <c r="AL4" i="7"/>
  <c r="AM4" i="7"/>
  <c r="AN4" i="7"/>
  <c r="AO4" i="7"/>
  <c r="AP4" i="7"/>
  <c r="AQ4" i="7"/>
  <c r="AR4" i="7"/>
  <c r="AS4" i="7"/>
  <c r="AT4" i="7"/>
  <c r="AU4" i="7"/>
  <c r="AD5" i="7"/>
  <c r="AE5" i="7"/>
  <c r="AF5" i="7"/>
  <c r="AG5" i="7"/>
  <c r="AH5" i="7"/>
  <c r="AI5" i="7"/>
  <c r="AJ5" i="7"/>
  <c r="AK5" i="7"/>
  <c r="AL5" i="7"/>
  <c r="AM5" i="7"/>
  <c r="AN5" i="7"/>
  <c r="AO5" i="7"/>
  <c r="AP5" i="7"/>
  <c r="AQ5" i="7"/>
  <c r="AR5" i="7"/>
  <c r="AS5" i="7"/>
  <c r="AT5" i="7"/>
  <c r="AU5" i="7"/>
  <c r="AD6" i="7"/>
  <c r="AE6" i="7"/>
  <c r="AF6" i="7"/>
  <c r="AG6" i="7"/>
  <c r="AH6" i="7"/>
  <c r="AI6" i="7"/>
  <c r="AJ6" i="7"/>
  <c r="AK6" i="7"/>
  <c r="AL6" i="7"/>
  <c r="AM6" i="7"/>
  <c r="AN6" i="7"/>
  <c r="AO6" i="7"/>
  <c r="AP6" i="7"/>
  <c r="AQ6" i="7"/>
  <c r="AR6" i="7"/>
  <c r="AS6" i="7"/>
  <c r="AT6" i="7"/>
  <c r="AU6" i="7"/>
  <c r="AD7" i="7"/>
  <c r="AE7" i="7"/>
  <c r="AF7" i="7"/>
  <c r="AG7" i="7"/>
  <c r="AH7" i="7"/>
  <c r="AI7" i="7"/>
  <c r="AJ7" i="7"/>
  <c r="AK7" i="7"/>
  <c r="AL7" i="7"/>
  <c r="AM7" i="7"/>
  <c r="AN7" i="7"/>
  <c r="AO7" i="7"/>
  <c r="AP7" i="7"/>
  <c r="AQ7" i="7"/>
  <c r="AR7" i="7"/>
  <c r="AS7" i="7"/>
  <c r="AT7" i="7"/>
  <c r="AU7" i="7"/>
  <c r="AD8" i="7"/>
  <c r="AE8" i="7"/>
  <c r="AF8" i="7"/>
  <c r="AG8" i="7"/>
  <c r="AH8" i="7"/>
  <c r="AI8" i="7"/>
  <c r="AJ8" i="7"/>
  <c r="AK8" i="7"/>
  <c r="AL8" i="7"/>
  <c r="AM8" i="7"/>
  <c r="AN8" i="7"/>
  <c r="AO8" i="7"/>
  <c r="AP8" i="7"/>
  <c r="AQ8" i="7"/>
  <c r="AR8" i="7"/>
  <c r="AS8" i="7"/>
  <c r="AT8" i="7"/>
  <c r="AU8" i="7"/>
  <c r="AD9" i="7"/>
  <c r="AE9" i="7"/>
  <c r="AF9" i="7"/>
  <c r="AG9" i="7"/>
  <c r="AH9" i="7"/>
  <c r="AI9" i="7"/>
  <c r="AJ9" i="7"/>
  <c r="AK9" i="7"/>
  <c r="AL9" i="7"/>
  <c r="AM9" i="7"/>
  <c r="AN9" i="7"/>
  <c r="AO9" i="7"/>
  <c r="AP9" i="7"/>
  <c r="AQ9" i="7"/>
  <c r="AR9" i="7"/>
  <c r="AS9" i="7"/>
  <c r="AT9" i="7"/>
  <c r="AU9" i="7"/>
  <c r="AD10" i="7"/>
  <c r="AE10" i="7"/>
  <c r="AF10" i="7"/>
  <c r="AG10" i="7"/>
  <c r="AH10" i="7"/>
  <c r="AI10" i="7"/>
  <c r="AJ10" i="7"/>
  <c r="AK10" i="7"/>
  <c r="AL10" i="7"/>
  <c r="AM10" i="7"/>
  <c r="AN10" i="7"/>
  <c r="AO10" i="7"/>
  <c r="AP10" i="7"/>
  <c r="AQ10" i="7"/>
  <c r="AR10" i="7"/>
  <c r="AS10" i="7"/>
  <c r="AT10" i="7"/>
  <c r="AU10" i="7"/>
  <c r="AD11" i="7"/>
  <c r="AE11" i="7"/>
  <c r="AF11" i="7"/>
  <c r="AG11" i="7"/>
  <c r="AH11" i="7"/>
  <c r="AI11" i="7"/>
  <c r="AJ11" i="7"/>
  <c r="AK11" i="7"/>
  <c r="AL11" i="7"/>
  <c r="AM11" i="7"/>
  <c r="AN11" i="7"/>
  <c r="AO11" i="7"/>
  <c r="AP11" i="7"/>
  <c r="AQ11" i="7"/>
  <c r="AR11" i="7"/>
  <c r="AS11" i="7"/>
  <c r="AT11" i="7"/>
  <c r="AU11" i="7"/>
  <c r="AD12" i="7"/>
  <c r="AE12" i="7"/>
  <c r="AF12" i="7"/>
  <c r="AG12" i="7"/>
  <c r="AH12" i="7"/>
  <c r="AI12" i="7"/>
  <c r="AJ12" i="7"/>
  <c r="AK12" i="7"/>
  <c r="AL12" i="7"/>
  <c r="AM12" i="7"/>
  <c r="AN12" i="7"/>
  <c r="AO12" i="7"/>
  <c r="AP12" i="7"/>
  <c r="AQ12" i="7"/>
  <c r="AR12" i="7"/>
  <c r="AS12" i="7"/>
  <c r="AT12" i="7"/>
  <c r="AU12" i="7"/>
  <c r="AD13" i="7"/>
  <c r="AE13" i="7"/>
  <c r="AF13" i="7"/>
  <c r="AG13" i="7"/>
  <c r="AH13" i="7"/>
  <c r="AI13" i="7"/>
  <c r="AJ13" i="7"/>
  <c r="AK13" i="7"/>
  <c r="AL13" i="7"/>
  <c r="AM13" i="7"/>
  <c r="AN13" i="7"/>
  <c r="AO13" i="7"/>
  <c r="AP13" i="7"/>
  <c r="AQ13" i="7"/>
  <c r="AR13" i="7"/>
  <c r="AS13" i="7"/>
  <c r="AT13" i="7"/>
  <c r="AU13" i="7"/>
  <c r="AD14" i="7"/>
  <c r="AE14" i="7"/>
  <c r="AF14" i="7"/>
  <c r="AG14" i="7"/>
  <c r="AH14" i="7"/>
  <c r="AI14" i="7"/>
  <c r="AJ14" i="7"/>
  <c r="AK14" i="7"/>
  <c r="AL14" i="7"/>
  <c r="AM14" i="7"/>
  <c r="AN14" i="7"/>
  <c r="AO14" i="7"/>
  <c r="AP14" i="7"/>
  <c r="AQ14" i="7"/>
  <c r="AR14" i="7"/>
  <c r="AS14" i="7"/>
  <c r="AT14" i="7"/>
  <c r="AU14" i="7"/>
  <c r="AD15" i="7"/>
  <c r="AE15" i="7"/>
  <c r="AF15" i="7"/>
  <c r="AG15" i="7"/>
  <c r="AH15" i="7"/>
  <c r="AI15" i="7"/>
  <c r="AJ15" i="7"/>
  <c r="AK15" i="7"/>
  <c r="AL15" i="7"/>
  <c r="AM15" i="7"/>
  <c r="AN15" i="7"/>
  <c r="AO15" i="7"/>
  <c r="AP15" i="7"/>
  <c r="AQ15" i="7"/>
  <c r="AR15" i="7"/>
  <c r="AS15" i="7"/>
  <c r="AT15" i="7"/>
  <c r="AU15" i="7"/>
  <c r="AD16" i="7"/>
  <c r="AE16" i="7"/>
  <c r="AF16" i="7"/>
  <c r="AG16" i="7"/>
  <c r="AH16" i="7"/>
  <c r="AI16" i="7"/>
  <c r="AJ16" i="7"/>
  <c r="AK16" i="7"/>
  <c r="AL16" i="7"/>
  <c r="AM16" i="7"/>
  <c r="AN16" i="7"/>
  <c r="AO16" i="7"/>
  <c r="AP16" i="7"/>
  <c r="AQ16" i="7"/>
  <c r="AR16" i="7"/>
  <c r="AS16" i="7"/>
  <c r="AT16" i="7"/>
  <c r="AU16" i="7"/>
  <c r="AD17" i="7"/>
  <c r="AE17" i="7"/>
  <c r="AF17" i="7"/>
  <c r="AG17" i="7"/>
  <c r="AH17" i="7"/>
  <c r="AI17" i="7"/>
  <c r="AJ17" i="7"/>
  <c r="AK17" i="7"/>
  <c r="AL17" i="7"/>
  <c r="AM17" i="7"/>
  <c r="AN17" i="7"/>
  <c r="AO17" i="7"/>
  <c r="AP17" i="7"/>
  <c r="AQ17" i="7"/>
  <c r="AR17" i="7"/>
  <c r="AS17" i="7"/>
  <c r="AT17" i="7"/>
  <c r="AU17" i="7"/>
  <c r="AD18" i="7"/>
  <c r="AE18" i="7"/>
  <c r="AF18" i="7"/>
  <c r="AG18" i="7"/>
  <c r="AH18" i="7"/>
  <c r="AI18" i="7"/>
  <c r="AJ18" i="7"/>
  <c r="AK18" i="7"/>
  <c r="AL18" i="7"/>
  <c r="AM18" i="7"/>
  <c r="AN18" i="7"/>
  <c r="AO18" i="7"/>
  <c r="AP18" i="7"/>
  <c r="AQ18" i="7"/>
  <c r="AR18" i="7"/>
  <c r="AS18" i="7"/>
  <c r="AT18" i="7"/>
  <c r="AU18" i="7"/>
  <c r="AD19" i="7"/>
  <c r="AE19" i="7"/>
  <c r="AF19" i="7"/>
  <c r="AG19" i="7"/>
  <c r="AH19" i="7"/>
  <c r="AI19" i="7"/>
  <c r="AJ19" i="7"/>
  <c r="AK19" i="7"/>
  <c r="AL19" i="7"/>
  <c r="AM19" i="7"/>
  <c r="AN19" i="7"/>
  <c r="AO19" i="7"/>
  <c r="AP19" i="7"/>
  <c r="AQ19" i="7"/>
  <c r="AR19" i="7"/>
  <c r="AS19" i="7"/>
  <c r="AT19" i="7"/>
  <c r="AU19" i="7"/>
  <c r="AD20" i="7"/>
  <c r="AE20" i="7"/>
  <c r="AF20" i="7"/>
  <c r="AG20" i="7"/>
  <c r="AH20" i="7"/>
  <c r="AI20" i="7"/>
  <c r="AJ20" i="7"/>
  <c r="AK20" i="7"/>
  <c r="AL20" i="7"/>
  <c r="AM20" i="7"/>
  <c r="AN20" i="7"/>
  <c r="AO20" i="7"/>
  <c r="AP20" i="7"/>
  <c r="AQ20" i="7"/>
  <c r="AR20" i="7"/>
  <c r="AS20" i="7"/>
  <c r="AT20" i="7"/>
  <c r="AU20" i="7"/>
  <c r="AD21" i="7"/>
  <c r="AE21" i="7"/>
  <c r="AF21" i="7"/>
  <c r="AG21" i="7"/>
  <c r="AH21" i="7"/>
  <c r="AI21" i="7"/>
  <c r="AJ21" i="7"/>
  <c r="AK21" i="7"/>
  <c r="AL21" i="7"/>
  <c r="AM21" i="7"/>
  <c r="AN21" i="7"/>
  <c r="AO21" i="7"/>
  <c r="AP21" i="7"/>
  <c r="AQ21" i="7"/>
  <c r="AR21" i="7"/>
  <c r="AS21" i="7"/>
  <c r="AT21" i="7"/>
  <c r="AU21" i="7"/>
  <c r="AD22" i="7"/>
  <c r="AE22" i="7"/>
  <c r="AF22" i="7"/>
  <c r="AG22" i="7"/>
  <c r="AH22" i="7"/>
  <c r="AI22" i="7"/>
  <c r="AJ22" i="7"/>
  <c r="AK22" i="7"/>
  <c r="AL22" i="7"/>
  <c r="AM22" i="7"/>
  <c r="AN22" i="7"/>
  <c r="AO22" i="7"/>
  <c r="AP22" i="7"/>
  <c r="AQ22" i="7"/>
  <c r="AR22" i="7"/>
  <c r="AS22" i="7"/>
  <c r="AT22" i="7"/>
  <c r="AU22" i="7"/>
  <c r="AD23" i="7"/>
  <c r="AE23" i="7"/>
  <c r="AF23" i="7"/>
  <c r="AG23" i="7"/>
  <c r="AH23" i="7"/>
  <c r="AI23" i="7"/>
  <c r="AJ23" i="7"/>
  <c r="AK23" i="7"/>
  <c r="AL23" i="7"/>
  <c r="AM23" i="7"/>
  <c r="AN23" i="7"/>
  <c r="AO23" i="7"/>
  <c r="AP23" i="7"/>
  <c r="AQ23" i="7"/>
  <c r="AR23" i="7"/>
  <c r="AS23" i="7"/>
  <c r="AT23" i="7"/>
  <c r="AU23" i="7"/>
  <c r="AD24" i="7"/>
  <c r="AE24" i="7"/>
  <c r="AF24" i="7"/>
  <c r="AG24" i="7"/>
  <c r="AH24" i="7"/>
  <c r="AI24" i="7"/>
  <c r="AJ24" i="7"/>
  <c r="AK24" i="7"/>
  <c r="AL24" i="7"/>
  <c r="AM24" i="7"/>
  <c r="AN24" i="7"/>
  <c r="AO24" i="7"/>
  <c r="AP24" i="7"/>
  <c r="AQ24" i="7"/>
  <c r="AR24" i="7"/>
  <c r="AS24" i="7"/>
  <c r="AT24" i="7"/>
  <c r="AU24" i="7"/>
  <c r="AD25" i="7"/>
  <c r="AE25" i="7"/>
  <c r="AF25" i="7"/>
  <c r="AG25" i="7"/>
  <c r="AH25" i="7"/>
  <c r="AI25" i="7"/>
  <c r="AJ25" i="7"/>
  <c r="AK25" i="7"/>
  <c r="AL25" i="7"/>
  <c r="AM25" i="7"/>
  <c r="AN25" i="7"/>
  <c r="AO25" i="7"/>
  <c r="AP25" i="7"/>
  <c r="AQ25" i="7"/>
  <c r="AR25" i="7"/>
  <c r="AS25" i="7"/>
  <c r="AT25" i="7"/>
  <c r="AU25" i="7"/>
  <c r="AD26" i="7"/>
  <c r="AE26" i="7"/>
  <c r="AF26" i="7"/>
  <c r="AG26" i="7"/>
  <c r="AH26" i="7"/>
  <c r="AI26" i="7"/>
  <c r="AJ26" i="7"/>
  <c r="AK26" i="7"/>
  <c r="AL26" i="7"/>
  <c r="AM26" i="7"/>
  <c r="AN26" i="7"/>
  <c r="AO26" i="7"/>
  <c r="AP26" i="7"/>
  <c r="AQ26" i="7"/>
  <c r="AR26" i="7"/>
  <c r="AS26" i="7"/>
  <c r="AT26" i="7"/>
  <c r="AU26" i="7"/>
  <c r="AD27" i="7"/>
  <c r="AE27" i="7"/>
  <c r="AF27" i="7"/>
  <c r="AG27" i="7"/>
  <c r="AH27" i="7"/>
  <c r="AI27" i="7"/>
  <c r="AJ27" i="7"/>
  <c r="AK27" i="7"/>
  <c r="AL27" i="7"/>
  <c r="AM27" i="7"/>
  <c r="AN27" i="7"/>
  <c r="AO27" i="7"/>
  <c r="AP27" i="7"/>
  <c r="AQ27" i="7"/>
  <c r="AR27" i="7"/>
  <c r="AS27" i="7"/>
  <c r="AT27" i="7"/>
  <c r="AU27" i="7"/>
  <c r="AD28" i="7"/>
  <c r="AE28" i="7"/>
  <c r="AF28" i="7"/>
  <c r="AG28" i="7"/>
  <c r="AH28" i="7"/>
  <c r="AI28" i="7"/>
  <c r="AJ28" i="7"/>
  <c r="AK28" i="7"/>
  <c r="AL28" i="7"/>
  <c r="AM28" i="7"/>
  <c r="AN28" i="7"/>
  <c r="AO28" i="7"/>
  <c r="AP28" i="7"/>
  <c r="AQ28" i="7"/>
  <c r="AR28" i="7"/>
  <c r="AS28" i="7"/>
  <c r="AT28" i="7"/>
  <c r="AU28" i="7"/>
  <c r="AD29" i="7"/>
  <c r="AE29" i="7"/>
  <c r="AF29" i="7"/>
  <c r="AG29" i="7"/>
  <c r="AH29" i="7"/>
  <c r="AI29" i="7"/>
  <c r="AJ29" i="7"/>
  <c r="AK29" i="7"/>
  <c r="AL29" i="7"/>
  <c r="AM29" i="7"/>
  <c r="AN29" i="7"/>
  <c r="AO29" i="7"/>
  <c r="AP29" i="7"/>
  <c r="AQ29" i="7"/>
  <c r="AR29" i="7"/>
  <c r="AS29" i="7"/>
  <c r="AT29" i="7"/>
  <c r="AU29" i="7"/>
  <c r="AD30" i="7"/>
  <c r="AE30" i="7"/>
  <c r="AF30" i="7"/>
  <c r="AG30" i="7"/>
  <c r="AH30" i="7"/>
  <c r="AI30" i="7"/>
  <c r="AJ30" i="7"/>
  <c r="AK30" i="7"/>
  <c r="AL30" i="7"/>
  <c r="AM30" i="7"/>
  <c r="AN30" i="7"/>
  <c r="AO30" i="7"/>
  <c r="AP30" i="7"/>
  <c r="AQ30" i="7"/>
  <c r="AR30" i="7"/>
  <c r="AS30" i="7"/>
  <c r="AT30" i="7"/>
  <c r="AU30" i="7"/>
  <c r="AD31" i="7"/>
  <c r="AE31" i="7"/>
  <c r="AF31" i="7"/>
  <c r="AG31" i="7"/>
  <c r="AH31" i="7"/>
  <c r="AI31" i="7"/>
  <c r="AJ31" i="7"/>
  <c r="AK31" i="7"/>
  <c r="AL31" i="7"/>
  <c r="AM31" i="7"/>
  <c r="AN31" i="7"/>
  <c r="AO31" i="7"/>
  <c r="AP31" i="7"/>
  <c r="AQ31" i="7"/>
  <c r="AR31" i="7"/>
  <c r="AS31" i="7"/>
  <c r="AT31" i="7"/>
  <c r="AU31" i="7"/>
  <c r="AD32" i="7"/>
  <c r="AE32" i="7"/>
  <c r="AF32" i="7"/>
  <c r="AG32" i="7"/>
  <c r="AH32" i="7"/>
  <c r="AI32" i="7"/>
  <c r="AJ32" i="7"/>
  <c r="AK32" i="7"/>
  <c r="AL32" i="7"/>
  <c r="AM32" i="7"/>
  <c r="AN32" i="7"/>
  <c r="AO32" i="7"/>
  <c r="AP32" i="7"/>
  <c r="AQ32" i="7"/>
  <c r="AR32" i="7"/>
  <c r="AS32" i="7"/>
  <c r="AT32" i="7"/>
  <c r="AU32" i="7"/>
  <c r="AD33" i="7"/>
  <c r="AE33" i="7"/>
  <c r="AF33" i="7"/>
  <c r="AG33" i="7"/>
  <c r="AH33" i="7"/>
  <c r="AI33" i="7"/>
  <c r="AJ33" i="7"/>
  <c r="AK33" i="7"/>
  <c r="AL33" i="7"/>
  <c r="AM33" i="7"/>
  <c r="AN33" i="7"/>
  <c r="AO33" i="7"/>
  <c r="AP33" i="7"/>
  <c r="AQ33" i="7"/>
  <c r="AR33" i="7"/>
  <c r="AS33" i="7"/>
  <c r="AT33" i="7"/>
  <c r="AU33" i="7"/>
  <c r="AD34" i="7"/>
  <c r="AE34" i="7"/>
  <c r="AF34" i="7"/>
  <c r="AG34" i="7"/>
  <c r="AH34" i="7"/>
  <c r="AI34" i="7"/>
  <c r="AJ34" i="7"/>
  <c r="AK34" i="7"/>
  <c r="AL34" i="7"/>
  <c r="AM34" i="7"/>
  <c r="AN34" i="7"/>
  <c r="AO34" i="7"/>
  <c r="AP34" i="7"/>
  <c r="AQ34" i="7"/>
  <c r="AR34" i="7"/>
  <c r="AS34" i="7"/>
  <c r="AT34" i="7"/>
  <c r="AU34" i="7"/>
  <c r="AD35" i="7"/>
  <c r="AE35" i="7"/>
  <c r="AF35" i="7"/>
  <c r="AG35" i="7"/>
  <c r="AH35" i="7"/>
  <c r="AI35" i="7"/>
  <c r="AJ35" i="7"/>
  <c r="AK35" i="7"/>
  <c r="AL35" i="7"/>
  <c r="AM35" i="7"/>
  <c r="AN35" i="7"/>
  <c r="AO35" i="7"/>
  <c r="AP35" i="7"/>
  <c r="AQ35" i="7"/>
  <c r="AR35" i="7"/>
  <c r="AS35" i="7"/>
  <c r="AT35" i="7"/>
  <c r="AU35" i="7"/>
  <c r="AD36" i="7"/>
  <c r="AE36" i="7"/>
  <c r="AF36" i="7"/>
  <c r="AG36" i="7"/>
  <c r="AH36" i="7"/>
  <c r="AI36" i="7"/>
  <c r="AJ36" i="7"/>
  <c r="AK36" i="7"/>
  <c r="AL36" i="7"/>
  <c r="AM36" i="7"/>
  <c r="AN36" i="7"/>
  <c r="AO36" i="7"/>
  <c r="AP36" i="7"/>
  <c r="AQ36" i="7"/>
  <c r="AR36" i="7"/>
  <c r="AS36" i="7"/>
  <c r="AT36" i="7"/>
  <c r="AU36" i="7"/>
  <c r="AD37" i="7"/>
  <c r="AE37" i="7"/>
  <c r="AF37" i="7"/>
  <c r="AG37" i="7"/>
  <c r="AH37" i="7"/>
  <c r="AI37" i="7"/>
  <c r="AJ37" i="7"/>
  <c r="AK37" i="7"/>
  <c r="AL37" i="7"/>
  <c r="AM37" i="7"/>
  <c r="AN37" i="7"/>
  <c r="AO37" i="7"/>
  <c r="AP37" i="7"/>
  <c r="AQ37" i="7"/>
  <c r="AR37" i="7"/>
  <c r="AS37" i="7"/>
  <c r="AT37" i="7"/>
  <c r="AU37" i="7"/>
  <c r="AD38" i="7"/>
  <c r="AE38" i="7"/>
  <c r="AF38" i="7"/>
  <c r="AG38" i="7"/>
  <c r="AH38" i="7"/>
  <c r="AI38" i="7"/>
  <c r="AJ38" i="7"/>
  <c r="AK38" i="7"/>
  <c r="AL38" i="7"/>
  <c r="AM38" i="7"/>
  <c r="AN38" i="7"/>
  <c r="AO38" i="7"/>
  <c r="AP38" i="7"/>
  <c r="AQ38" i="7"/>
  <c r="AR38" i="7"/>
  <c r="AS38" i="7"/>
  <c r="AT38" i="7"/>
  <c r="AU38" i="7"/>
  <c r="AD39" i="7"/>
  <c r="AE39" i="7"/>
  <c r="AF39" i="7"/>
  <c r="AG39" i="7"/>
  <c r="AH39" i="7"/>
  <c r="AI39" i="7"/>
  <c r="AJ39" i="7"/>
  <c r="AK39" i="7"/>
  <c r="AL39" i="7"/>
  <c r="AM39" i="7"/>
  <c r="AN39" i="7"/>
  <c r="AO39" i="7"/>
  <c r="AP39" i="7"/>
  <c r="AQ39" i="7"/>
  <c r="AR39" i="7"/>
  <c r="AS39" i="7"/>
  <c r="AT39" i="7"/>
  <c r="AU39" i="7"/>
  <c r="AD40" i="7"/>
  <c r="AE40" i="7"/>
  <c r="AF40" i="7"/>
  <c r="AG40" i="7"/>
  <c r="AH40" i="7"/>
  <c r="AI40" i="7"/>
  <c r="AJ40" i="7"/>
  <c r="AK40" i="7"/>
  <c r="AL40" i="7"/>
  <c r="AM40" i="7"/>
  <c r="AN40" i="7"/>
  <c r="AO40" i="7"/>
  <c r="AP40" i="7"/>
  <c r="AQ40" i="7"/>
  <c r="AR40" i="7"/>
  <c r="AS40" i="7"/>
  <c r="AT40" i="7"/>
  <c r="AU40" i="7"/>
  <c r="AD41" i="7"/>
  <c r="AE41" i="7"/>
  <c r="AF41" i="7"/>
  <c r="AG41" i="7"/>
  <c r="AH41" i="7"/>
  <c r="AI41" i="7"/>
  <c r="AJ41" i="7"/>
  <c r="AK41" i="7"/>
  <c r="AL41" i="7"/>
  <c r="AM41" i="7"/>
  <c r="AN41" i="7"/>
  <c r="AO41" i="7"/>
  <c r="AP41" i="7"/>
  <c r="AQ41" i="7"/>
  <c r="AR41" i="7"/>
  <c r="AS41" i="7"/>
  <c r="AT41" i="7"/>
  <c r="AU41" i="7"/>
  <c r="AD42" i="7"/>
  <c r="AE42" i="7"/>
  <c r="AF42" i="7"/>
  <c r="AG42" i="7"/>
  <c r="AH42" i="7"/>
  <c r="AI42" i="7"/>
  <c r="AJ42" i="7"/>
  <c r="AK42" i="7"/>
  <c r="AL42" i="7"/>
  <c r="AM42" i="7"/>
  <c r="AN42" i="7"/>
  <c r="AO42" i="7"/>
  <c r="AP42" i="7"/>
  <c r="AQ42" i="7"/>
  <c r="AR42" i="7"/>
  <c r="AS42" i="7"/>
  <c r="AT42" i="7"/>
  <c r="AU42" i="7"/>
  <c r="AD43" i="7"/>
  <c r="AE43" i="7"/>
  <c r="AF43" i="7"/>
  <c r="AG43" i="7"/>
  <c r="AH43" i="7"/>
  <c r="AI43" i="7"/>
  <c r="AJ43" i="7"/>
  <c r="AK43" i="7"/>
  <c r="AL43" i="7"/>
  <c r="AM43" i="7"/>
  <c r="AN43" i="7"/>
  <c r="AO43" i="7"/>
  <c r="AP43" i="7"/>
  <c r="AQ43" i="7"/>
  <c r="AR43" i="7"/>
  <c r="AS43" i="7"/>
  <c r="AT43" i="7"/>
  <c r="AU43" i="7"/>
  <c r="AD44" i="7"/>
  <c r="AE44" i="7"/>
  <c r="AF44" i="7"/>
  <c r="AG44" i="7"/>
  <c r="AH44" i="7"/>
  <c r="AI44" i="7"/>
  <c r="AJ44" i="7"/>
  <c r="AK44" i="7"/>
  <c r="AL44" i="7"/>
  <c r="AM44" i="7"/>
  <c r="AN44" i="7"/>
  <c r="AO44" i="7"/>
  <c r="AP44" i="7"/>
  <c r="AQ44" i="7"/>
  <c r="AR44" i="7"/>
  <c r="AS44" i="7"/>
  <c r="AT44" i="7"/>
  <c r="AU44" i="7"/>
  <c r="AD45" i="7"/>
  <c r="AE45" i="7"/>
  <c r="AF45" i="7"/>
  <c r="AG45" i="7"/>
  <c r="AH45" i="7"/>
  <c r="AI45" i="7"/>
  <c r="AJ45" i="7"/>
  <c r="AK45" i="7"/>
  <c r="AL45" i="7"/>
  <c r="AM45" i="7"/>
  <c r="AN45" i="7"/>
  <c r="AO45" i="7"/>
  <c r="AP45" i="7"/>
  <c r="AQ45" i="7"/>
  <c r="AR45" i="7"/>
  <c r="AS45" i="7"/>
  <c r="AT45" i="7"/>
  <c r="AU45" i="7"/>
  <c r="AD46" i="7"/>
  <c r="AE46" i="7"/>
  <c r="AF46" i="7"/>
  <c r="AG46" i="7"/>
  <c r="AH46" i="7"/>
  <c r="AI46" i="7"/>
  <c r="AJ46" i="7"/>
  <c r="AK46" i="7"/>
  <c r="AL46" i="7"/>
  <c r="AM46" i="7"/>
  <c r="AN46" i="7"/>
  <c r="AO46" i="7"/>
  <c r="AP46" i="7"/>
  <c r="AQ46" i="7"/>
  <c r="AR46" i="7"/>
  <c r="AS46" i="7"/>
  <c r="AT46" i="7"/>
  <c r="AU46" i="7"/>
  <c r="AD47" i="7"/>
  <c r="AE47" i="7"/>
  <c r="AF47" i="7"/>
  <c r="AG47" i="7"/>
  <c r="AH47" i="7"/>
  <c r="AI47" i="7"/>
  <c r="AJ47" i="7"/>
  <c r="AK47" i="7"/>
  <c r="AL47" i="7"/>
  <c r="AM47" i="7"/>
  <c r="AN47" i="7"/>
  <c r="AO47" i="7"/>
  <c r="AP47" i="7"/>
  <c r="AQ47" i="7"/>
  <c r="AR47" i="7"/>
  <c r="AS47" i="7"/>
  <c r="AT47" i="7"/>
  <c r="AU47" i="7"/>
  <c r="AD48" i="7"/>
  <c r="AE48" i="7"/>
  <c r="AF48" i="7"/>
  <c r="AG48" i="7"/>
  <c r="AH48" i="7"/>
  <c r="AI48" i="7"/>
  <c r="AJ48" i="7"/>
  <c r="AK48" i="7"/>
  <c r="AL48" i="7"/>
  <c r="AM48" i="7"/>
  <c r="AN48" i="7"/>
  <c r="AO48" i="7"/>
  <c r="AP48" i="7"/>
  <c r="AQ48" i="7"/>
  <c r="AR48" i="7"/>
  <c r="AS48" i="7"/>
  <c r="AT48" i="7"/>
  <c r="AU48" i="7"/>
  <c r="AD49" i="7"/>
  <c r="AE49" i="7"/>
  <c r="AF49" i="7"/>
  <c r="AG49" i="7"/>
  <c r="AH49" i="7"/>
  <c r="AI49" i="7"/>
  <c r="AJ49" i="7"/>
  <c r="AK49" i="7"/>
  <c r="AL49" i="7"/>
  <c r="AM49" i="7"/>
  <c r="AN49" i="7"/>
  <c r="AO49" i="7"/>
  <c r="AP49" i="7"/>
  <c r="AQ49" i="7"/>
  <c r="AR49" i="7"/>
  <c r="AS49" i="7"/>
  <c r="AT49" i="7"/>
  <c r="AU49" i="7"/>
  <c r="AD50" i="7"/>
  <c r="AE50" i="7"/>
  <c r="AF50" i="7"/>
  <c r="AG50" i="7"/>
  <c r="AH50" i="7"/>
  <c r="AI50" i="7"/>
  <c r="AJ50" i="7"/>
  <c r="AK50" i="7"/>
  <c r="AL50" i="7"/>
  <c r="AM50" i="7"/>
  <c r="AN50" i="7"/>
  <c r="AO50" i="7"/>
  <c r="AP50" i="7"/>
  <c r="AQ50" i="7"/>
  <c r="AR50" i="7"/>
  <c r="AS50" i="7"/>
  <c r="AT50" i="7"/>
  <c r="AU50" i="7"/>
  <c r="AD51" i="7"/>
  <c r="AE51" i="7"/>
  <c r="AF51" i="7"/>
  <c r="AG51" i="7"/>
  <c r="AH51" i="7"/>
  <c r="AI51" i="7"/>
  <c r="AJ51" i="7"/>
  <c r="AK51" i="7"/>
  <c r="AL51" i="7"/>
  <c r="AM51" i="7"/>
  <c r="AN51" i="7"/>
  <c r="AO51" i="7"/>
  <c r="AP51" i="7"/>
  <c r="AQ51" i="7"/>
  <c r="AR51" i="7"/>
  <c r="AS51" i="7"/>
  <c r="AT51" i="7"/>
  <c r="AU51" i="7"/>
  <c r="AD52" i="7"/>
  <c r="AE52" i="7"/>
  <c r="AF52" i="7"/>
  <c r="AG52" i="7"/>
  <c r="AH52" i="7"/>
  <c r="AI52" i="7"/>
  <c r="AJ52" i="7"/>
  <c r="AK52" i="7"/>
  <c r="AL52" i="7"/>
  <c r="AM52" i="7"/>
  <c r="AN52" i="7"/>
  <c r="AO52" i="7"/>
  <c r="AP52" i="7"/>
  <c r="AQ52" i="7"/>
  <c r="AR52" i="7"/>
  <c r="AS52" i="7"/>
  <c r="AT52" i="7"/>
  <c r="AU52" i="7"/>
  <c r="AD53" i="7"/>
  <c r="AE53" i="7"/>
  <c r="AF53" i="7"/>
  <c r="AG53" i="7"/>
  <c r="AH53" i="7"/>
  <c r="AI53" i="7"/>
  <c r="AJ53" i="7"/>
  <c r="AK53" i="7"/>
  <c r="AL53" i="7"/>
  <c r="AM53" i="7"/>
  <c r="AN53" i="7"/>
  <c r="AO53" i="7"/>
  <c r="AP53" i="7"/>
  <c r="AQ53" i="7"/>
  <c r="AR53" i="7"/>
  <c r="AS53" i="7"/>
  <c r="AT53" i="7"/>
  <c r="AU53" i="7"/>
  <c r="AD54" i="7"/>
  <c r="AE54" i="7"/>
  <c r="AF54" i="7"/>
  <c r="AG54" i="7"/>
  <c r="AH54" i="7"/>
  <c r="AI54" i="7"/>
  <c r="AJ54" i="7"/>
  <c r="AK54" i="7"/>
  <c r="AL54" i="7"/>
  <c r="AM54" i="7"/>
  <c r="AN54" i="7"/>
  <c r="AO54" i="7"/>
  <c r="AP54" i="7"/>
  <c r="AQ54" i="7"/>
  <c r="AR54" i="7"/>
  <c r="AS54" i="7"/>
  <c r="AT54" i="7"/>
  <c r="AU54" i="7"/>
  <c r="AD55" i="7"/>
  <c r="AE55" i="7"/>
  <c r="AF55" i="7"/>
  <c r="AG55" i="7"/>
  <c r="AH55" i="7"/>
  <c r="AI55" i="7"/>
  <c r="AJ55" i="7"/>
  <c r="AK55" i="7"/>
  <c r="AL55" i="7"/>
  <c r="AM55" i="7"/>
  <c r="AN55" i="7"/>
  <c r="AO55" i="7"/>
  <c r="AP55" i="7"/>
  <c r="AQ55" i="7"/>
  <c r="AR55" i="7"/>
  <c r="AS55" i="7"/>
  <c r="AT55" i="7"/>
  <c r="AU55" i="7"/>
  <c r="AD56" i="7"/>
  <c r="AE56" i="7"/>
  <c r="AF56" i="7"/>
  <c r="AG56" i="7"/>
  <c r="AH56" i="7"/>
  <c r="AI56" i="7"/>
  <c r="AJ56" i="7"/>
  <c r="AK56" i="7"/>
  <c r="AL56" i="7"/>
  <c r="AM56" i="7"/>
  <c r="AN56" i="7"/>
  <c r="AO56" i="7"/>
  <c r="AP56" i="7"/>
  <c r="AQ56" i="7"/>
  <c r="AR56" i="7"/>
  <c r="AS56" i="7"/>
  <c r="AT56" i="7"/>
  <c r="AU56" i="7"/>
  <c r="AD57" i="7"/>
  <c r="AE57" i="7"/>
  <c r="AF57" i="7"/>
  <c r="AG57" i="7"/>
  <c r="AH57" i="7"/>
  <c r="AI57" i="7"/>
  <c r="AJ57" i="7"/>
  <c r="AK57" i="7"/>
  <c r="AL57" i="7"/>
  <c r="AM57" i="7"/>
  <c r="AN57" i="7"/>
  <c r="AO57" i="7"/>
  <c r="AP57" i="7"/>
  <c r="AQ57" i="7"/>
  <c r="AR57" i="7"/>
  <c r="AS57" i="7"/>
  <c r="AT57" i="7"/>
  <c r="AU57" i="7"/>
  <c r="AD58" i="7"/>
  <c r="AE58" i="7"/>
  <c r="AF58" i="7"/>
  <c r="AG58" i="7"/>
  <c r="AH58" i="7"/>
  <c r="AI58" i="7"/>
  <c r="AJ58" i="7"/>
  <c r="AK58" i="7"/>
  <c r="AL58" i="7"/>
  <c r="AM58" i="7"/>
  <c r="AN58" i="7"/>
  <c r="AO58" i="7"/>
  <c r="AP58" i="7"/>
  <c r="AQ58" i="7"/>
  <c r="AR58" i="7"/>
  <c r="AS58" i="7"/>
  <c r="AT58" i="7"/>
  <c r="AU58" i="7"/>
  <c r="AD59" i="7"/>
  <c r="AE59" i="7"/>
  <c r="AF59" i="7"/>
  <c r="AG59" i="7"/>
  <c r="AH59" i="7"/>
  <c r="AI59" i="7"/>
  <c r="AJ59" i="7"/>
  <c r="AK59" i="7"/>
  <c r="AL59" i="7"/>
  <c r="AM59" i="7"/>
  <c r="AN59" i="7"/>
  <c r="AO59" i="7"/>
  <c r="AP59" i="7"/>
  <c r="AQ59" i="7"/>
  <c r="AR59" i="7"/>
  <c r="AS59" i="7"/>
  <c r="AT59" i="7"/>
  <c r="AU59" i="7"/>
  <c r="AD60" i="7"/>
  <c r="AE60" i="7"/>
  <c r="AF60" i="7"/>
  <c r="AG60" i="7"/>
  <c r="AH60" i="7"/>
  <c r="AI60" i="7"/>
  <c r="AJ60" i="7"/>
  <c r="AK60" i="7"/>
  <c r="AL60" i="7"/>
  <c r="AM60" i="7"/>
  <c r="AN60" i="7"/>
  <c r="AO60" i="7"/>
  <c r="AP60" i="7"/>
  <c r="AQ60" i="7"/>
  <c r="AR60" i="7"/>
  <c r="AS60" i="7"/>
  <c r="AT60" i="7"/>
  <c r="AU60" i="7"/>
  <c r="AD61" i="7"/>
  <c r="AE61" i="7"/>
  <c r="AF61" i="7"/>
  <c r="AG61" i="7"/>
  <c r="AH61" i="7"/>
  <c r="AI61" i="7"/>
  <c r="AJ61" i="7"/>
  <c r="AK61" i="7"/>
  <c r="AL61" i="7"/>
  <c r="AM61" i="7"/>
  <c r="AN61" i="7"/>
  <c r="AO61" i="7"/>
  <c r="AP61" i="7"/>
  <c r="AQ61" i="7"/>
  <c r="AR61" i="7"/>
  <c r="AS61" i="7"/>
  <c r="AT61" i="7"/>
  <c r="AU61" i="7"/>
  <c r="AD62" i="7"/>
  <c r="AE62" i="7"/>
  <c r="AF62" i="7"/>
  <c r="AG62" i="7"/>
  <c r="AH62" i="7"/>
  <c r="AI62" i="7"/>
  <c r="AJ62" i="7"/>
  <c r="AK62" i="7"/>
  <c r="AL62" i="7"/>
  <c r="AM62" i="7"/>
  <c r="AN62" i="7"/>
  <c r="AO62" i="7"/>
  <c r="AP62" i="7"/>
  <c r="AQ62" i="7"/>
  <c r="AR62" i="7"/>
  <c r="AS62" i="7"/>
  <c r="AT62" i="7"/>
  <c r="AU62" i="7"/>
  <c r="AD63" i="7"/>
  <c r="AE63" i="7"/>
  <c r="AF63" i="7"/>
  <c r="AG63" i="7"/>
  <c r="AH63" i="7"/>
  <c r="AI63" i="7"/>
  <c r="AJ63" i="7"/>
  <c r="AK63" i="7"/>
  <c r="AL63" i="7"/>
  <c r="AM63" i="7"/>
  <c r="AN63" i="7"/>
  <c r="AO63" i="7"/>
  <c r="AP63" i="7"/>
  <c r="AQ63" i="7"/>
  <c r="AR63" i="7"/>
  <c r="AS63" i="7"/>
  <c r="AT63" i="7"/>
  <c r="AU63" i="7"/>
  <c r="AD64" i="7"/>
  <c r="AE64" i="7"/>
  <c r="AF64" i="7"/>
  <c r="AG64" i="7"/>
  <c r="AH64" i="7"/>
  <c r="AI64" i="7"/>
  <c r="AJ64" i="7"/>
  <c r="AK64" i="7"/>
  <c r="AL64" i="7"/>
  <c r="AM64" i="7"/>
  <c r="AN64" i="7"/>
  <c r="AO64" i="7"/>
  <c r="AP64" i="7"/>
  <c r="AQ64" i="7"/>
  <c r="AR64" i="7"/>
  <c r="AS64" i="7"/>
  <c r="AT64" i="7"/>
  <c r="AU64" i="7"/>
  <c r="AD65" i="7"/>
  <c r="AE65" i="7"/>
  <c r="AF65" i="7"/>
  <c r="AG65" i="7"/>
  <c r="AH65" i="7"/>
  <c r="AI65" i="7"/>
  <c r="AJ65" i="7"/>
  <c r="AK65" i="7"/>
  <c r="AL65" i="7"/>
  <c r="AM65" i="7"/>
  <c r="AN65" i="7"/>
  <c r="AO65" i="7"/>
  <c r="AP65" i="7"/>
  <c r="AQ65" i="7"/>
  <c r="AR65" i="7"/>
  <c r="AS65" i="7"/>
  <c r="AT65" i="7"/>
  <c r="AU65" i="7"/>
  <c r="AD66" i="7"/>
  <c r="AE66" i="7"/>
  <c r="AF66" i="7"/>
  <c r="AG66" i="7"/>
  <c r="AH66" i="7"/>
  <c r="AI66" i="7"/>
  <c r="AJ66" i="7"/>
  <c r="AK66" i="7"/>
  <c r="AL66" i="7"/>
  <c r="AM66" i="7"/>
  <c r="AN66" i="7"/>
  <c r="AO66" i="7"/>
  <c r="AP66" i="7"/>
  <c r="AQ66" i="7"/>
  <c r="AR66" i="7"/>
  <c r="AS66" i="7"/>
  <c r="AT66" i="7"/>
  <c r="AU66" i="7"/>
  <c r="AD67" i="7"/>
  <c r="AE67" i="7"/>
  <c r="AF67" i="7"/>
  <c r="AG67" i="7"/>
  <c r="AH67" i="7"/>
  <c r="AI67" i="7"/>
  <c r="AJ67" i="7"/>
  <c r="AK67" i="7"/>
  <c r="AL67" i="7"/>
  <c r="AM67" i="7"/>
  <c r="AN67" i="7"/>
  <c r="AO67" i="7"/>
  <c r="AP67" i="7"/>
  <c r="AQ67" i="7"/>
  <c r="AR67" i="7"/>
  <c r="AS67" i="7"/>
  <c r="AT67" i="7"/>
  <c r="AU67" i="7"/>
  <c r="AD68" i="7"/>
  <c r="AE68" i="7"/>
  <c r="AF68" i="7"/>
  <c r="AG68" i="7"/>
  <c r="AH68" i="7"/>
  <c r="AI68" i="7"/>
  <c r="AJ68" i="7"/>
  <c r="AK68" i="7"/>
  <c r="AL68" i="7"/>
  <c r="AM68" i="7"/>
  <c r="AN68" i="7"/>
  <c r="AO68" i="7"/>
  <c r="AP68" i="7"/>
  <c r="AQ68" i="7"/>
  <c r="AR68" i="7"/>
  <c r="AS68" i="7"/>
  <c r="AT68" i="7"/>
  <c r="AU68" i="7"/>
  <c r="AD69" i="7"/>
  <c r="AE69" i="7"/>
  <c r="AF69" i="7"/>
  <c r="AG69" i="7"/>
  <c r="AH69" i="7"/>
  <c r="AI69" i="7"/>
  <c r="AJ69" i="7"/>
  <c r="AK69" i="7"/>
  <c r="AL69" i="7"/>
  <c r="AM69" i="7"/>
  <c r="AN69" i="7"/>
  <c r="AO69" i="7"/>
  <c r="AP69" i="7"/>
  <c r="AQ69" i="7"/>
  <c r="AR69" i="7"/>
  <c r="AS69" i="7"/>
  <c r="AT69" i="7"/>
  <c r="AU69" i="7"/>
  <c r="AD70" i="7"/>
  <c r="AE70" i="7"/>
  <c r="AF70" i="7"/>
  <c r="AG70" i="7"/>
  <c r="AH70" i="7"/>
  <c r="AI70" i="7"/>
  <c r="AJ70" i="7"/>
  <c r="AK70" i="7"/>
  <c r="AL70" i="7"/>
  <c r="AM70" i="7"/>
  <c r="AN70" i="7"/>
  <c r="AO70" i="7"/>
  <c r="AP70" i="7"/>
  <c r="AQ70" i="7"/>
  <c r="AR70" i="7"/>
  <c r="AS70" i="7"/>
  <c r="AT70" i="7"/>
  <c r="AU70" i="7"/>
  <c r="AD71" i="7"/>
  <c r="AE71" i="7"/>
  <c r="AF71" i="7"/>
  <c r="AG71" i="7"/>
  <c r="AH71" i="7"/>
  <c r="AI71" i="7"/>
  <c r="AJ71" i="7"/>
  <c r="AK71" i="7"/>
  <c r="AL71" i="7"/>
  <c r="AM71" i="7"/>
  <c r="AN71" i="7"/>
  <c r="AO71" i="7"/>
  <c r="AP71" i="7"/>
  <c r="AQ71" i="7"/>
  <c r="AR71" i="7"/>
  <c r="AS71" i="7"/>
  <c r="AT71" i="7"/>
  <c r="AU71" i="7"/>
  <c r="AD72" i="7"/>
  <c r="AE72" i="7"/>
  <c r="AF72" i="7"/>
  <c r="AG72" i="7"/>
  <c r="AH72" i="7"/>
  <c r="AI72" i="7"/>
  <c r="AJ72" i="7"/>
  <c r="AK72" i="7"/>
  <c r="AL72" i="7"/>
  <c r="AM72" i="7"/>
  <c r="AN72" i="7"/>
  <c r="AO72" i="7"/>
  <c r="AP72" i="7"/>
  <c r="AQ72" i="7"/>
  <c r="AR72" i="7"/>
  <c r="AS72" i="7"/>
  <c r="AT72" i="7"/>
  <c r="AU72" i="7"/>
  <c r="AD73" i="7"/>
  <c r="AE73" i="7"/>
  <c r="AF73" i="7"/>
  <c r="AG73" i="7"/>
  <c r="AH73" i="7"/>
  <c r="AI73" i="7"/>
  <c r="AJ73" i="7"/>
  <c r="AK73" i="7"/>
  <c r="AL73" i="7"/>
  <c r="AM73" i="7"/>
  <c r="AN73" i="7"/>
  <c r="AO73" i="7"/>
  <c r="AP73" i="7"/>
  <c r="AQ73" i="7"/>
  <c r="AR73" i="7"/>
  <c r="AS73" i="7"/>
  <c r="AT73" i="7"/>
  <c r="AU73" i="7"/>
  <c r="AD74" i="7"/>
  <c r="AE74" i="7"/>
  <c r="AF74" i="7"/>
  <c r="AG74" i="7"/>
  <c r="AH74" i="7"/>
  <c r="AI74" i="7"/>
  <c r="AJ74" i="7"/>
  <c r="AK74" i="7"/>
  <c r="AL74" i="7"/>
  <c r="AM74" i="7"/>
  <c r="AN74" i="7"/>
  <c r="AO74" i="7"/>
  <c r="AP74" i="7"/>
  <c r="AQ74" i="7"/>
  <c r="AR74" i="7"/>
  <c r="AS74" i="7"/>
  <c r="AT74" i="7"/>
  <c r="AU74" i="7"/>
  <c r="AD75" i="7"/>
  <c r="AE75" i="7"/>
  <c r="AF75" i="7"/>
  <c r="AG75" i="7"/>
  <c r="AH75" i="7"/>
  <c r="AI75" i="7"/>
  <c r="AJ75" i="7"/>
  <c r="AK75" i="7"/>
  <c r="AL75" i="7"/>
  <c r="AM75" i="7"/>
  <c r="AN75" i="7"/>
  <c r="AO75" i="7"/>
  <c r="AP75" i="7"/>
  <c r="AQ75" i="7"/>
  <c r="AR75" i="7"/>
  <c r="AS75" i="7"/>
  <c r="AT75" i="7"/>
  <c r="AU75" i="7"/>
  <c r="AD76" i="7"/>
  <c r="AE76" i="7"/>
  <c r="AF76" i="7"/>
  <c r="AG76" i="7"/>
  <c r="AH76" i="7"/>
  <c r="AI76" i="7"/>
  <c r="AJ76" i="7"/>
  <c r="AK76" i="7"/>
  <c r="AL76" i="7"/>
  <c r="AM76" i="7"/>
  <c r="AN76" i="7"/>
  <c r="AO76" i="7"/>
  <c r="AP76" i="7"/>
  <c r="AQ76" i="7"/>
  <c r="AR76" i="7"/>
  <c r="AS76" i="7"/>
  <c r="AT76" i="7"/>
  <c r="AU76" i="7"/>
  <c r="AD77" i="7"/>
  <c r="AE77" i="7"/>
  <c r="AF77" i="7"/>
  <c r="AG77" i="7"/>
  <c r="AH77" i="7"/>
  <c r="AI77" i="7"/>
  <c r="AJ77" i="7"/>
  <c r="AK77" i="7"/>
  <c r="AL77" i="7"/>
  <c r="AM77" i="7"/>
  <c r="AN77" i="7"/>
  <c r="AO77" i="7"/>
  <c r="AP77" i="7"/>
  <c r="AQ77" i="7"/>
  <c r="AR77" i="7"/>
  <c r="AS77" i="7"/>
  <c r="AT77" i="7"/>
  <c r="AU77" i="7"/>
  <c r="AD78" i="7"/>
  <c r="AE78" i="7"/>
  <c r="AF78" i="7"/>
  <c r="AG78" i="7"/>
  <c r="AH78" i="7"/>
  <c r="AI78" i="7"/>
  <c r="AJ78" i="7"/>
  <c r="AK78" i="7"/>
  <c r="AL78" i="7"/>
  <c r="AM78" i="7"/>
  <c r="AN78" i="7"/>
  <c r="AO78" i="7"/>
  <c r="AP78" i="7"/>
  <c r="AQ78" i="7"/>
  <c r="AR78" i="7"/>
  <c r="AS78" i="7"/>
  <c r="AT78" i="7"/>
  <c r="AU78" i="7"/>
  <c r="AD79" i="7"/>
  <c r="AE79" i="7"/>
  <c r="AF79" i="7"/>
  <c r="AG79" i="7"/>
  <c r="AH79" i="7"/>
  <c r="AI79" i="7"/>
  <c r="AJ79" i="7"/>
  <c r="AK79" i="7"/>
  <c r="AL79" i="7"/>
  <c r="AM79" i="7"/>
  <c r="AN79" i="7"/>
  <c r="AO79" i="7"/>
  <c r="AP79" i="7"/>
  <c r="AQ79" i="7"/>
  <c r="AR79" i="7"/>
  <c r="AS79" i="7"/>
  <c r="AT79" i="7"/>
  <c r="AU79" i="7"/>
  <c r="AD80" i="7"/>
  <c r="AE80" i="7"/>
  <c r="AF80" i="7"/>
  <c r="AG80" i="7"/>
  <c r="AH80" i="7"/>
  <c r="AI80" i="7"/>
  <c r="AJ80" i="7"/>
  <c r="AK80" i="7"/>
  <c r="AL80" i="7"/>
  <c r="AM80" i="7"/>
  <c r="AN80" i="7"/>
  <c r="AO80" i="7"/>
  <c r="AP80" i="7"/>
  <c r="AQ80" i="7"/>
  <c r="AR80" i="7"/>
  <c r="AS80" i="7"/>
  <c r="AT80" i="7"/>
  <c r="AU80" i="7"/>
  <c r="AD81" i="7"/>
  <c r="AE81" i="7"/>
  <c r="AF81" i="7"/>
  <c r="AG81" i="7"/>
  <c r="AH81" i="7"/>
  <c r="AI81" i="7"/>
  <c r="AJ81" i="7"/>
  <c r="AK81" i="7"/>
  <c r="AL81" i="7"/>
  <c r="AM81" i="7"/>
  <c r="AN81" i="7"/>
  <c r="AO81" i="7"/>
  <c r="AP81" i="7"/>
  <c r="AQ81" i="7"/>
  <c r="AR81" i="7"/>
  <c r="AS81" i="7"/>
  <c r="AT81" i="7"/>
  <c r="AU81" i="7"/>
  <c r="AD82" i="7"/>
  <c r="AE82" i="7"/>
  <c r="AF82" i="7"/>
  <c r="AG82" i="7"/>
  <c r="AH82" i="7"/>
  <c r="AI82" i="7"/>
  <c r="AJ82" i="7"/>
  <c r="AK82" i="7"/>
  <c r="AL82" i="7"/>
  <c r="AM82" i="7"/>
  <c r="AN82" i="7"/>
  <c r="AO82" i="7"/>
  <c r="AP82" i="7"/>
  <c r="AQ82" i="7"/>
  <c r="AR82" i="7"/>
  <c r="AS82" i="7"/>
  <c r="AT82" i="7"/>
  <c r="AU82" i="7"/>
  <c r="AD83" i="7"/>
  <c r="AE83" i="7"/>
  <c r="AF83" i="7"/>
  <c r="AG83" i="7"/>
  <c r="AH83" i="7"/>
  <c r="AI83" i="7"/>
  <c r="AJ83" i="7"/>
  <c r="AK83" i="7"/>
  <c r="AL83" i="7"/>
  <c r="AM83" i="7"/>
  <c r="AN83" i="7"/>
  <c r="AO83" i="7"/>
  <c r="AP83" i="7"/>
  <c r="AQ83" i="7"/>
  <c r="AR83" i="7"/>
  <c r="AS83" i="7"/>
  <c r="AT83" i="7"/>
  <c r="AU83" i="7"/>
  <c r="AD84" i="7"/>
  <c r="AE84" i="7"/>
  <c r="AF84" i="7"/>
  <c r="AG84" i="7"/>
  <c r="AH84" i="7"/>
  <c r="AI84" i="7"/>
  <c r="AJ84" i="7"/>
  <c r="AK84" i="7"/>
  <c r="AL84" i="7"/>
  <c r="AM84" i="7"/>
  <c r="AN84" i="7"/>
  <c r="AO84" i="7"/>
  <c r="AP84" i="7"/>
  <c r="AQ84" i="7"/>
  <c r="AR84" i="7"/>
  <c r="AS84" i="7"/>
  <c r="AT84" i="7"/>
  <c r="AU84" i="7"/>
  <c r="AD85" i="7"/>
  <c r="AE85" i="7"/>
  <c r="AF85" i="7"/>
  <c r="AG85" i="7"/>
  <c r="AH85" i="7"/>
  <c r="AI85" i="7"/>
  <c r="AJ85" i="7"/>
  <c r="AK85" i="7"/>
  <c r="AL85" i="7"/>
  <c r="AM85" i="7"/>
  <c r="AN85" i="7"/>
  <c r="AO85" i="7"/>
  <c r="AP85" i="7"/>
  <c r="AQ85" i="7"/>
  <c r="AR85" i="7"/>
  <c r="AS85" i="7"/>
  <c r="AT85" i="7"/>
  <c r="AU85" i="7"/>
  <c r="AD86" i="7"/>
  <c r="AE86" i="7"/>
  <c r="AF86" i="7"/>
  <c r="AG86" i="7"/>
  <c r="AH86" i="7"/>
  <c r="AI86" i="7"/>
  <c r="AJ86" i="7"/>
  <c r="AK86" i="7"/>
  <c r="AL86" i="7"/>
  <c r="AM86" i="7"/>
  <c r="AN86" i="7"/>
  <c r="AO86" i="7"/>
  <c r="AP86" i="7"/>
  <c r="AQ86" i="7"/>
  <c r="AR86" i="7"/>
  <c r="AS86" i="7"/>
  <c r="AT86" i="7"/>
  <c r="AU86" i="7"/>
  <c r="AD87" i="7"/>
  <c r="AE87" i="7"/>
  <c r="AF87" i="7"/>
  <c r="AG87" i="7"/>
  <c r="AH87" i="7"/>
  <c r="AI87" i="7"/>
  <c r="AJ87" i="7"/>
  <c r="AK87" i="7"/>
  <c r="AL87" i="7"/>
  <c r="AM87" i="7"/>
  <c r="AN87" i="7"/>
  <c r="AO87" i="7"/>
  <c r="AP87" i="7"/>
  <c r="AQ87" i="7"/>
  <c r="AR87" i="7"/>
  <c r="AS87" i="7"/>
  <c r="AT87" i="7"/>
  <c r="AU87" i="7"/>
  <c r="AD88" i="7"/>
  <c r="AE88" i="7"/>
  <c r="AF88" i="7"/>
  <c r="AG88" i="7"/>
  <c r="AH88" i="7"/>
  <c r="AI88" i="7"/>
  <c r="AJ88" i="7"/>
  <c r="AK88" i="7"/>
  <c r="AL88" i="7"/>
  <c r="AM88" i="7"/>
  <c r="AN88" i="7"/>
  <c r="AO88" i="7"/>
  <c r="AP88" i="7"/>
  <c r="AQ88" i="7"/>
  <c r="AR88" i="7"/>
  <c r="AS88" i="7"/>
  <c r="AT88" i="7"/>
  <c r="AU88" i="7"/>
  <c r="AD89" i="7"/>
  <c r="AE89" i="7"/>
  <c r="AF89" i="7"/>
  <c r="AG89" i="7"/>
  <c r="AH89" i="7"/>
  <c r="AI89" i="7"/>
  <c r="AJ89" i="7"/>
  <c r="AK89" i="7"/>
  <c r="AL89" i="7"/>
  <c r="AM89" i="7"/>
  <c r="AN89" i="7"/>
  <c r="AO89" i="7"/>
  <c r="AP89" i="7"/>
  <c r="AQ89" i="7"/>
  <c r="AR89" i="7"/>
  <c r="AS89" i="7"/>
  <c r="AT89" i="7"/>
  <c r="AU89" i="7"/>
  <c r="AD90" i="7"/>
  <c r="AE90" i="7"/>
  <c r="AF90" i="7"/>
  <c r="AG90" i="7"/>
  <c r="AH90" i="7"/>
  <c r="AI90" i="7"/>
  <c r="AJ90" i="7"/>
  <c r="AK90" i="7"/>
  <c r="AL90" i="7"/>
  <c r="AM90" i="7"/>
  <c r="AN90" i="7"/>
  <c r="AO90" i="7"/>
  <c r="AP90" i="7"/>
  <c r="AQ90" i="7"/>
  <c r="AR90" i="7"/>
  <c r="AS90" i="7"/>
  <c r="AT90" i="7"/>
  <c r="AU90" i="7"/>
  <c r="AD91" i="7"/>
  <c r="AE91" i="7"/>
  <c r="AF91" i="7"/>
  <c r="AG91" i="7"/>
  <c r="AH91" i="7"/>
  <c r="AI91" i="7"/>
  <c r="AJ91" i="7"/>
  <c r="AK91" i="7"/>
  <c r="AL91" i="7"/>
  <c r="AM91" i="7"/>
  <c r="AN91" i="7"/>
  <c r="AO91" i="7"/>
  <c r="AP91" i="7"/>
  <c r="AQ91" i="7"/>
  <c r="AR91" i="7"/>
  <c r="AS91" i="7"/>
  <c r="AT91" i="7"/>
  <c r="AU91" i="7"/>
  <c r="AD92" i="7"/>
  <c r="AE92" i="7"/>
  <c r="AF92" i="7"/>
  <c r="AG92" i="7"/>
  <c r="AH92" i="7"/>
  <c r="AI92" i="7"/>
  <c r="AJ92" i="7"/>
  <c r="AK92" i="7"/>
  <c r="AL92" i="7"/>
  <c r="AM92" i="7"/>
  <c r="AN92" i="7"/>
  <c r="AO92" i="7"/>
  <c r="AP92" i="7"/>
  <c r="AQ92" i="7"/>
  <c r="AR92" i="7"/>
  <c r="AS92" i="7"/>
  <c r="AT92" i="7"/>
  <c r="AU92" i="7"/>
  <c r="AD93" i="7"/>
  <c r="AE93" i="7"/>
  <c r="AF93" i="7"/>
  <c r="AG93" i="7"/>
  <c r="AH93" i="7"/>
  <c r="AI93" i="7"/>
  <c r="AJ93" i="7"/>
  <c r="AK93" i="7"/>
  <c r="AL93" i="7"/>
  <c r="AM93" i="7"/>
  <c r="AN93" i="7"/>
  <c r="AO93" i="7"/>
  <c r="AP93" i="7"/>
  <c r="AQ93" i="7"/>
  <c r="AR93" i="7"/>
  <c r="AS93" i="7"/>
  <c r="AT93" i="7"/>
  <c r="AU93" i="7"/>
  <c r="AD94" i="7"/>
  <c r="AE94" i="7"/>
  <c r="AF94" i="7"/>
  <c r="AG94" i="7"/>
  <c r="AH94" i="7"/>
  <c r="AI94" i="7"/>
  <c r="AJ94" i="7"/>
  <c r="AK94" i="7"/>
  <c r="AL94" i="7"/>
  <c r="AM94" i="7"/>
  <c r="AN94" i="7"/>
  <c r="AO94" i="7"/>
  <c r="AP94" i="7"/>
  <c r="AQ94" i="7"/>
  <c r="AR94" i="7"/>
  <c r="AS94" i="7"/>
  <c r="AT94" i="7"/>
  <c r="AU94" i="7"/>
  <c r="AD95" i="7"/>
  <c r="AE95" i="7"/>
  <c r="AF95" i="7"/>
  <c r="AG95" i="7"/>
  <c r="AH95" i="7"/>
  <c r="AI95" i="7"/>
  <c r="AJ95" i="7"/>
  <c r="AK95" i="7"/>
  <c r="AL95" i="7"/>
  <c r="AM95" i="7"/>
  <c r="AN95" i="7"/>
  <c r="AO95" i="7"/>
  <c r="AP95" i="7"/>
  <c r="AQ95" i="7"/>
  <c r="AR95" i="7"/>
  <c r="AS95" i="7"/>
  <c r="AT95" i="7"/>
  <c r="AU95" i="7"/>
  <c r="AD96" i="7"/>
  <c r="AE96" i="7"/>
  <c r="AF96" i="7"/>
  <c r="AG96" i="7"/>
  <c r="AH96" i="7"/>
  <c r="AI96" i="7"/>
  <c r="AJ96" i="7"/>
  <c r="AK96" i="7"/>
  <c r="AL96" i="7"/>
  <c r="AM96" i="7"/>
  <c r="AN96" i="7"/>
  <c r="AO96" i="7"/>
  <c r="AP96" i="7"/>
  <c r="AQ96" i="7"/>
  <c r="AR96" i="7"/>
  <c r="AS96" i="7"/>
  <c r="AT96" i="7"/>
  <c r="AU96" i="7"/>
  <c r="C3" i="7"/>
  <c r="D3" i="7"/>
  <c r="E3" i="7"/>
  <c r="F3" i="7"/>
  <c r="G3" i="7"/>
  <c r="H3" i="7"/>
  <c r="C4" i="7"/>
  <c r="D4" i="7"/>
  <c r="E4" i="7"/>
  <c r="F4" i="7"/>
  <c r="G4" i="7"/>
  <c r="H4" i="7"/>
  <c r="C5" i="7"/>
  <c r="D5" i="7"/>
  <c r="E5" i="7"/>
  <c r="F5" i="7"/>
  <c r="G5" i="7"/>
  <c r="H5" i="7"/>
  <c r="C6" i="7"/>
  <c r="D6" i="7"/>
  <c r="E6" i="7"/>
  <c r="F6" i="7"/>
  <c r="G6" i="7"/>
  <c r="H6" i="7"/>
  <c r="C7" i="7"/>
  <c r="D7" i="7"/>
  <c r="E7" i="7"/>
  <c r="F7" i="7"/>
  <c r="G7" i="7"/>
  <c r="H7" i="7"/>
  <c r="C8" i="7"/>
  <c r="D8" i="7"/>
  <c r="E8" i="7"/>
  <c r="F8" i="7"/>
  <c r="G8" i="7"/>
  <c r="H8" i="7"/>
  <c r="C9" i="7"/>
  <c r="D9" i="7"/>
  <c r="E9" i="7"/>
  <c r="F9" i="7"/>
  <c r="G9" i="7"/>
  <c r="H9" i="7"/>
  <c r="C10" i="7"/>
  <c r="D10" i="7"/>
  <c r="E10" i="7"/>
  <c r="F10" i="7"/>
  <c r="G10" i="7"/>
  <c r="H10" i="7"/>
  <c r="C11" i="7"/>
  <c r="D11" i="7"/>
  <c r="E11" i="7"/>
  <c r="F11" i="7"/>
  <c r="G11" i="7"/>
  <c r="H11" i="7"/>
  <c r="C12" i="7"/>
  <c r="D12" i="7"/>
  <c r="E12" i="7"/>
  <c r="F12" i="7"/>
  <c r="G12" i="7"/>
  <c r="H12" i="7"/>
  <c r="C13" i="7"/>
  <c r="D13" i="7"/>
  <c r="E13" i="7"/>
  <c r="F13" i="7"/>
  <c r="G13" i="7"/>
  <c r="H13" i="7"/>
  <c r="C14" i="7"/>
  <c r="D14" i="7"/>
  <c r="E14" i="7"/>
  <c r="F14" i="7"/>
  <c r="G14" i="7"/>
  <c r="H14" i="7"/>
  <c r="C15" i="7"/>
  <c r="D15" i="7"/>
  <c r="E15" i="7"/>
  <c r="F15" i="7"/>
  <c r="G15" i="7"/>
  <c r="H15" i="7"/>
  <c r="C16" i="7"/>
  <c r="D16" i="7"/>
  <c r="E16" i="7"/>
  <c r="F16" i="7"/>
  <c r="G16" i="7"/>
  <c r="H16" i="7"/>
  <c r="C17" i="7"/>
  <c r="D17" i="7"/>
  <c r="E17" i="7"/>
  <c r="F17" i="7"/>
  <c r="G17" i="7"/>
  <c r="H17" i="7"/>
  <c r="C18" i="7"/>
  <c r="D18" i="7"/>
  <c r="E18" i="7"/>
  <c r="F18" i="7"/>
  <c r="G18" i="7"/>
  <c r="H18" i="7"/>
  <c r="C19" i="7"/>
  <c r="D19" i="7"/>
  <c r="E19" i="7"/>
  <c r="F19" i="7"/>
  <c r="G19" i="7"/>
  <c r="H19" i="7"/>
  <c r="C20" i="7"/>
  <c r="D20" i="7"/>
  <c r="E20" i="7"/>
  <c r="F20" i="7"/>
  <c r="G20" i="7"/>
  <c r="H20" i="7"/>
  <c r="C21" i="7"/>
  <c r="D21" i="7"/>
  <c r="E21" i="7"/>
  <c r="F21" i="7"/>
  <c r="G21" i="7"/>
  <c r="H21" i="7"/>
  <c r="C22" i="7"/>
  <c r="D22" i="7"/>
  <c r="E22" i="7"/>
  <c r="F22" i="7"/>
  <c r="G22" i="7"/>
  <c r="H22" i="7"/>
  <c r="C23" i="7"/>
  <c r="D23" i="7"/>
  <c r="E23" i="7"/>
  <c r="F23" i="7"/>
  <c r="G23" i="7"/>
  <c r="H23" i="7"/>
  <c r="C24" i="7"/>
  <c r="D24" i="7"/>
  <c r="E24" i="7"/>
  <c r="F24" i="7"/>
  <c r="G24" i="7"/>
  <c r="H24" i="7"/>
  <c r="C25" i="7"/>
  <c r="D25" i="7"/>
  <c r="E25" i="7"/>
  <c r="F25" i="7"/>
  <c r="G25" i="7"/>
  <c r="H25" i="7"/>
  <c r="C26" i="7"/>
  <c r="D26" i="7"/>
  <c r="E26" i="7"/>
  <c r="F26" i="7"/>
  <c r="G26" i="7"/>
  <c r="H26" i="7"/>
  <c r="C27" i="7"/>
  <c r="D27" i="7"/>
  <c r="E27" i="7"/>
  <c r="F27" i="7"/>
  <c r="G27" i="7"/>
  <c r="H27" i="7"/>
  <c r="C28" i="7"/>
  <c r="D28" i="7"/>
  <c r="E28" i="7"/>
  <c r="F28" i="7"/>
  <c r="G28" i="7"/>
  <c r="H28" i="7"/>
  <c r="C29" i="7"/>
  <c r="D29" i="7"/>
  <c r="E29" i="7"/>
  <c r="F29" i="7"/>
  <c r="G29" i="7"/>
  <c r="H29" i="7"/>
  <c r="C30" i="7"/>
  <c r="D30" i="7"/>
  <c r="E30" i="7"/>
  <c r="F30" i="7"/>
  <c r="G30" i="7"/>
  <c r="H30" i="7"/>
  <c r="C31" i="7"/>
  <c r="D31" i="7"/>
  <c r="E31" i="7"/>
  <c r="F31" i="7"/>
  <c r="G31" i="7"/>
  <c r="H31" i="7"/>
  <c r="C32" i="7"/>
  <c r="D32" i="7"/>
  <c r="E32" i="7"/>
  <c r="F32" i="7"/>
  <c r="G32" i="7"/>
  <c r="H32" i="7"/>
  <c r="C33" i="7"/>
  <c r="D33" i="7"/>
  <c r="E33" i="7"/>
  <c r="F33" i="7"/>
  <c r="G33" i="7"/>
  <c r="H33" i="7"/>
  <c r="C34" i="7"/>
  <c r="D34" i="7"/>
  <c r="E34" i="7"/>
  <c r="F34" i="7"/>
  <c r="G34" i="7"/>
  <c r="H34" i="7"/>
  <c r="C35" i="7"/>
  <c r="D35" i="7"/>
  <c r="E35" i="7"/>
  <c r="F35" i="7"/>
  <c r="G35" i="7"/>
  <c r="H35" i="7"/>
  <c r="C36" i="7"/>
  <c r="D36" i="7"/>
  <c r="E36" i="7"/>
  <c r="F36" i="7"/>
  <c r="G36" i="7"/>
  <c r="H36" i="7"/>
  <c r="C37" i="7"/>
  <c r="D37" i="7"/>
  <c r="E37" i="7"/>
  <c r="F37" i="7"/>
  <c r="G37" i="7"/>
  <c r="H37" i="7"/>
  <c r="C38" i="7"/>
  <c r="D38" i="7"/>
  <c r="E38" i="7"/>
  <c r="F38" i="7"/>
  <c r="G38" i="7"/>
  <c r="H38" i="7"/>
  <c r="C39" i="7"/>
  <c r="D39" i="7"/>
  <c r="E39" i="7"/>
  <c r="F39" i="7"/>
  <c r="G39" i="7"/>
  <c r="H39" i="7"/>
  <c r="C40" i="7"/>
  <c r="D40" i="7"/>
  <c r="E40" i="7"/>
  <c r="F40" i="7"/>
  <c r="G40" i="7"/>
  <c r="H40" i="7"/>
  <c r="C41" i="7"/>
  <c r="D41" i="7"/>
  <c r="E41" i="7"/>
  <c r="F41" i="7"/>
  <c r="G41" i="7"/>
  <c r="H41" i="7"/>
  <c r="C42" i="7"/>
  <c r="D42" i="7"/>
  <c r="E42" i="7"/>
  <c r="F42" i="7"/>
  <c r="G42" i="7"/>
  <c r="H42" i="7"/>
  <c r="C43" i="7"/>
  <c r="D43" i="7"/>
  <c r="E43" i="7"/>
  <c r="F43" i="7"/>
  <c r="G43" i="7"/>
  <c r="H43" i="7"/>
  <c r="C44" i="7"/>
  <c r="D44" i="7"/>
  <c r="E44" i="7"/>
  <c r="F44" i="7"/>
  <c r="G44" i="7"/>
  <c r="H44" i="7"/>
  <c r="C45" i="7"/>
  <c r="D45" i="7"/>
  <c r="E45" i="7"/>
  <c r="F45" i="7"/>
  <c r="G45" i="7"/>
  <c r="H45" i="7"/>
  <c r="C46" i="7"/>
  <c r="D46" i="7"/>
  <c r="E46" i="7"/>
  <c r="F46" i="7"/>
  <c r="G46" i="7"/>
  <c r="H46" i="7"/>
  <c r="C47" i="7"/>
  <c r="D47" i="7"/>
  <c r="E47" i="7"/>
  <c r="F47" i="7"/>
  <c r="G47" i="7"/>
  <c r="H47" i="7"/>
  <c r="C48" i="7"/>
  <c r="D48" i="7"/>
  <c r="E48" i="7"/>
  <c r="F48" i="7"/>
  <c r="G48" i="7"/>
  <c r="H48" i="7"/>
  <c r="C49" i="7"/>
  <c r="D49" i="7"/>
  <c r="E49" i="7"/>
  <c r="F49" i="7"/>
  <c r="G49" i="7"/>
  <c r="H49" i="7"/>
  <c r="C50" i="7"/>
  <c r="D50" i="7"/>
  <c r="E50" i="7"/>
  <c r="F50" i="7"/>
  <c r="G50" i="7"/>
  <c r="H50" i="7"/>
  <c r="C51" i="7"/>
  <c r="D51" i="7"/>
  <c r="E51" i="7"/>
  <c r="F51" i="7"/>
  <c r="G51" i="7"/>
  <c r="H51" i="7"/>
  <c r="C52" i="7"/>
  <c r="D52" i="7"/>
  <c r="E52" i="7"/>
  <c r="F52" i="7"/>
  <c r="G52" i="7"/>
  <c r="H52" i="7"/>
  <c r="C53" i="7"/>
  <c r="D53" i="7"/>
  <c r="E53" i="7"/>
  <c r="F53" i="7"/>
  <c r="G53" i="7"/>
  <c r="H53" i="7"/>
  <c r="C54" i="7"/>
  <c r="D54" i="7"/>
  <c r="E54" i="7"/>
  <c r="F54" i="7"/>
  <c r="G54" i="7"/>
  <c r="H54" i="7"/>
  <c r="C55" i="7"/>
  <c r="D55" i="7"/>
  <c r="E55" i="7"/>
  <c r="F55" i="7"/>
  <c r="G55" i="7"/>
  <c r="H55" i="7"/>
  <c r="C56" i="7"/>
  <c r="D56" i="7"/>
  <c r="E56" i="7"/>
  <c r="F56" i="7"/>
  <c r="G56" i="7"/>
  <c r="H56" i="7"/>
  <c r="C57" i="7"/>
  <c r="D57" i="7"/>
  <c r="E57" i="7"/>
  <c r="F57" i="7"/>
  <c r="G57" i="7"/>
  <c r="H57" i="7"/>
  <c r="C58" i="7"/>
  <c r="D58" i="7"/>
  <c r="E58" i="7"/>
  <c r="F58" i="7"/>
  <c r="G58" i="7"/>
  <c r="H58" i="7"/>
  <c r="C59" i="7"/>
  <c r="D59" i="7"/>
  <c r="E59" i="7"/>
  <c r="F59" i="7"/>
  <c r="G59" i="7"/>
  <c r="H59" i="7"/>
  <c r="C60" i="7"/>
  <c r="D60" i="7"/>
  <c r="E60" i="7"/>
  <c r="F60" i="7"/>
  <c r="G60" i="7"/>
  <c r="H60" i="7"/>
  <c r="C61" i="7"/>
  <c r="D61" i="7"/>
  <c r="E61" i="7"/>
  <c r="F61" i="7"/>
  <c r="G61" i="7"/>
  <c r="H61" i="7"/>
  <c r="C62" i="7"/>
  <c r="D62" i="7"/>
  <c r="E62" i="7"/>
  <c r="F62" i="7"/>
  <c r="G62" i="7"/>
  <c r="H62" i="7"/>
  <c r="C63" i="7"/>
  <c r="D63" i="7"/>
  <c r="E63" i="7"/>
  <c r="F63" i="7"/>
  <c r="G63" i="7"/>
  <c r="H63" i="7"/>
  <c r="C64" i="7"/>
  <c r="D64" i="7"/>
  <c r="E64" i="7"/>
  <c r="F64" i="7"/>
  <c r="G64" i="7"/>
  <c r="H64" i="7"/>
  <c r="C65" i="7"/>
  <c r="D65" i="7"/>
  <c r="E65" i="7"/>
  <c r="F65" i="7"/>
  <c r="G65" i="7"/>
  <c r="H65" i="7"/>
  <c r="C66" i="7"/>
  <c r="D66" i="7"/>
  <c r="E66" i="7"/>
  <c r="F66" i="7"/>
  <c r="G66" i="7"/>
  <c r="H66" i="7"/>
  <c r="C67" i="7"/>
  <c r="D67" i="7"/>
  <c r="E67" i="7"/>
  <c r="F67" i="7"/>
  <c r="G67" i="7"/>
  <c r="H67" i="7"/>
  <c r="C68" i="7"/>
  <c r="D68" i="7"/>
  <c r="E68" i="7"/>
  <c r="F68" i="7"/>
  <c r="G68" i="7"/>
  <c r="H68" i="7"/>
  <c r="C69" i="7"/>
  <c r="D69" i="7"/>
  <c r="E69" i="7"/>
  <c r="F69" i="7"/>
  <c r="G69" i="7"/>
  <c r="H69" i="7"/>
  <c r="C70" i="7"/>
  <c r="D70" i="7"/>
  <c r="E70" i="7"/>
  <c r="F70" i="7"/>
  <c r="G70" i="7"/>
  <c r="H70" i="7"/>
  <c r="C71" i="7"/>
  <c r="D71" i="7"/>
  <c r="E71" i="7"/>
  <c r="F71" i="7"/>
  <c r="G71" i="7"/>
  <c r="H71" i="7"/>
  <c r="C72" i="7"/>
  <c r="D72" i="7"/>
  <c r="E72" i="7"/>
  <c r="F72" i="7"/>
  <c r="G72" i="7"/>
  <c r="H72" i="7"/>
  <c r="C73" i="7"/>
  <c r="D73" i="7"/>
  <c r="E73" i="7"/>
  <c r="F73" i="7"/>
  <c r="G73" i="7"/>
  <c r="H73" i="7"/>
  <c r="C74" i="7"/>
  <c r="D74" i="7"/>
  <c r="E74" i="7"/>
  <c r="F74" i="7"/>
  <c r="G74" i="7"/>
  <c r="H74" i="7"/>
  <c r="C75" i="7"/>
  <c r="D75" i="7"/>
  <c r="E75" i="7"/>
  <c r="F75" i="7"/>
  <c r="G75" i="7"/>
  <c r="H75" i="7"/>
  <c r="C76" i="7"/>
  <c r="D76" i="7"/>
  <c r="E76" i="7"/>
  <c r="F76" i="7"/>
  <c r="G76" i="7"/>
  <c r="H76" i="7"/>
  <c r="C77" i="7"/>
  <c r="D77" i="7"/>
  <c r="E77" i="7"/>
  <c r="F77" i="7"/>
  <c r="G77" i="7"/>
  <c r="H77" i="7"/>
  <c r="C78" i="7"/>
  <c r="D78" i="7"/>
  <c r="E78" i="7"/>
  <c r="F78" i="7"/>
  <c r="G78" i="7"/>
  <c r="H78" i="7"/>
  <c r="C79" i="7"/>
  <c r="D79" i="7"/>
  <c r="E79" i="7"/>
  <c r="F79" i="7"/>
  <c r="G79" i="7"/>
  <c r="H79" i="7"/>
  <c r="C80" i="7"/>
  <c r="D80" i="7"/>
  <c r="E80" i="7"/>
  <c r="F80" i="7"/>
  <c r="G80" i="7"/>
  <c r="H80" i="7"/>
  <c r="C81" i="7"/>
  <c r="D81" i="7"/>
  <c r="E81" i="7"/>
  <c r="F81" i="7"/>
  <c r="G81" i="7"/>
  <c r="H81" i="7"/>
  <c r="C82" i="7"/>
  <c r="D82" i="7"/>
  <c r="E82" i="7"/>
  <c r="F82" i="7"/>
  <c r="G82" i="7"/>
  <c r="H82" i="7"/>
  <c r="C83" i="7"/>
  <c r="D83" i="7"/>
  <c r="E83" i="7"/>
  <c r="F83" i="7"/>
  <c r="G83" i="7"/>
  <c r="H83" i="7"/>
  <c r="C84" i="7"/>
  <c r="D84" i="7"/>
  <c r="E84" i="7"/>
  <c r="F84" i="7"/>
  <c r="G84" i="7"/>
  <c r="H84" i="7"/>
  <c r="C85" i="7"/>
  <c r="D85" i="7"/>
  <c r="E85" i="7"/>
  <c r="F85" i="7"/>
  <c r="G85" i="7"/>
  <c r="H85" i="7"/>
  <c r="C86" i="7"/>
  <c r="D86" i="7"/>
  <c r="E86" i="7"/>
  <c r="F86" i="7"/>
  <c r="G86" i="7"/>
  <c r="H86" i="7"/>
  <c r="C87" i="7"/>
  <c r="D87" i="7"/>
  <c r="E87" i="7"/>
  <c r="F87" i="7"/>
  <c r="G87" i="7"/>
  <c r="H87" i="7"/>
  <c r="C88" i="7"/>
  <c r="D88" i="7"/>
  <c r="E88" i="7"/>
  <c r="F88" i="7"/>
  <c r="G88" i="7"/>
  <c r="H88" i="7"/>
  <c r="C89" i="7"/>
  <c r="D89" i="7"/>
  <c r="E89" i="7"/>
  <c r="F89" i="7"/>
  <c r="G89" i="7"/>
  <c r="H89" i="7"/>
  <c r="C90" i="7"/>
  <c r="D90" i="7"/>
  <c r="E90" i="7"/>
  <c r="F90" i="7"/>
  <c r="G90" i="7"/>
  <c r="H90" i="7"/>
  <c r="C91" i="7"/>
  <c r="D91" i="7"/>
  <c r="E91" i="7"/>
  <c r="F91" i="7"/>
  <c r="G91" i="7"/>
  <c r="H91" i="7"/>
  <c r="C92" i="7"/>
  <c r="D92" i="7"/>
  <c r="E92" i="7"/>
  <c r="F92" i="7"/>
  <c r="G92" i="7"/>
  <c r="H92" i="7"/>
  <c r="C93" i="7"/>
  <c r="D93" i="7"/>
  <c r="E93" i="7"/>
  <c r="F93" i="7"/>
  <c r="G93" i="7"/>
  <c r="H93" i="7"/>
  <c r="C94" i="7"/>
  <c r="D94" i="7"/>
  <c r="E94" i="7"/>
  <c r="F94" i="7"/>
  <c r="G94" i="7"/>
  <c r="H94" i="7"/>
  <c r="C95" i="7"/>
  <c r="D95" i="7"/>
  <c r="E95" i="7"/>
  <c r="F95" i="7"/>
  <c r="G95" i="7"/>
  <c r="H95" i="7"/>
  <c r="C96" i="7"/>
  <c r="D96" i="7"/>
  <c r="E96" i="7"/>
  <c r="F96" i="7"/>
  <c r="G96" i="7"/>
  <c r="H96" i="7"/>
  <c r="F336" i="21"/>
  <c r="F337" i="21"/>
  <c r="F338" i="21"/>
  <c r="F339" i="21"/>
  <c r="F340" i="21"/>
  <c r="F341" i="21"/>
  <c r="C208" i="18"/>
  <c r="D208" i="18"/>
  <c r="H2" i="7"/>
  <c r="G2" i="7"/>
  <c r="J617" i="14"/>
  <c r="H612" i="14"/>
  <c r="I612" i="14"/>
  <c r="J612" i="14"/>
  <c r="H613" i="14"/>
  <c r="I613" i="14"/>
  <c r="J613" i="14"/>
  <c r="H614" i="14"/>
  <c r="I614" i="14"/>
  <c r="J614" i="14"/>
  <c r="H615" i="14"/>
  <c r="I615" i="14"/>
  <c r="J615" i="14"/>
  <c r="H616" i="14"/>
  <c r="I616" i="14"/>
  <c r="J616" i="14"/>
  <c r="H617" i="14"/>
  <c r="I617" i="14"/>
  <c r="F2" i="7"/>
  <c r="J320" i="52"/>
  <c r="J321" i="52"/>
  <c r="J322" i="52"/>
  <c r="I320" i="52"/>
  <c r="I321" i="52"/>
  <c r="I322" i="52"/>
  <c r="I129" i="39" l="1"/>
  <c r="J88" i="51"/>
  <c r="H322" i="52"/>
  <c r="H321" i="52"/>
  <c r="H320" i="52"/>
  <c r="J86" i="51"/>
  <c r="J87" i="51"/>
  <c r="AH2" i="7" l="1"/>
  <c r="AG2" i="7"/>
  <c r="AJ2" i="7"/>
  <c r="AI2" i="7"/>
  <c r="AD2" i="7"/>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7" i="43"/>
  <c r="C208" i="16"/>
  <c r="D208" i="16" s="1"/>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I65" i="39"/>
  <c r="I66" i="39"/>
  <c r="I67" i="39"/>
  <c r="I68" i="39"/>
  <c r="I69" i="39"/>
  <c r="I70" i="39"/>
  <c r="I71" i="39"/>
  <c r="I72" i="39"/>
  <c r="I73" i="39"/>
  <c r="I74" i="39"/>
  <c r="I75" i="39"/>
  <c r="I76" i="39"/>
  <c r="I77" i="39"/>
  <c r="I78" i="39"/>
  <c r="I79" i="39"/>
  <c r="I80" i="39"/>
  <c r="I81" i="39"/>
  <c r="I82" i="39"/>
  <c r="I83" i="39"/>
  <c r="I84" i="39"/>
  <c r="I85" i="39"/>
  <c r="I86" i="39"/>
  <c r="I87" i="39"/>
  <c r="I88" i="39"/>
  <c r="I89" i="39"/>
  <c r="I90" i="39"/>
  <c r="I91" i="39"/>
  <c r="I92" i="39"/>
  <c r="I93" i="39"/>
  <c r="I94" i="39"/>
  <c r="I95" i="39"/>
  <c r="I96" i="39"/>
  <c r="I97" i="39"/>
  <c r="I98" i="39"/>
  <c r="I99" i="39"/>
  <c r="I100" i="39"/>
  <c r="I101" i="39"/>
  <c r="I102" i="39"/>
  <c r="I103" i="39"/>
  <c r="I104" i="39"/>
  <c r="I105" i="39"/>
  <c r="I106" i="39"/>
  <c r="I107" i="39"/>
  <c r="I108" i="39"/>
  <c r="I109" i="39"/>
  <c r="I110" i="39"/>
  <c r="I111" i="39"/>
  <c r="I112" i="39"/>
  <c r="I113" i="39"/>
  <c r="I114" i="39"/>
  <c r="I115" i="39"/>
  <c r="I116" i="39"/>
  <c r="I117" i="39"/>
  <c r="I118" i="39"/>
  <c r="I119" i="39"/>
  <c r="I120" i="39"/>
  <c r="I121" i="39"/>
  <c r="I122" i="39"/>
  <c r="I123" i="39"/>
  <c r="I124" i="39"/>
  <c r="I125" i="39"/>
  <c r="I126" i="39"/>
  <c r="I127" i="39"/>
  <c r="I128" i="39"/>
  <c r="I130" i="39"/>
  <c r="I131" i="39"/>
  <c r="I132" i="39"/>
  <c r="I133" i="39"/>
  <c r="I134" i="39"/>
  <c r="I135" i="39"/>
  <c r="I136" i="39"/>
  <c r="I137" i="39"/>
  <c r="I138" i="39"/>
  <c r="I139" i="39"/>
  <c r="I140" i="39"/>
  <c r="I141" i="39"/>
  <c r="I142" i="39"/>
  <c r="I143" i="39"/>
  <c r="I144" i="39"/>
  <c r="I145" i="39"/>
  <c r="I146" i="39"/>
  <c r="I147" i="39"/>
  <c r="I148" i="39"/>
  <c r="I149" i="39"/>
  <c r="I150" i="39"/>
  <c r="I151" i="39"/>
  <c r="I152" i="39"/>
  <c r="I153" i="39"/>
  <c r="I154" i="39"/>
  <c r="I155" i="39"/>
  <c r="I156" i="39"/>
  <c r="I157" i="39"/>
  <c r="I158" i="39"/>
  <c r="I159" i="39"/>
  <c r="I160" i="39"/>
  <c r="I161" i="39"/>
  <c r="I162" i="39"/>
  <c r="I163" i="39"/>
  <c r="I164" i="39"/>
  <c r="I165" i="39"/>
  <c r="I166" i="39"/>
  <c r="I167" i="39"/>
  <c r="I168" i="39"/>
  <c r="I169" i="39"/>
  <c r="I170" i="39"/>
  <c r="I171" i="39"/>
  <c r="I172" i="39"/>
  <c r="I173" i="39"/>
  <c r="I174" i="39"/>
  <c r="I175" i="39"/>
  <c r="I176" i="39"/>
  <c r="I177" i="39"/>
  <c r="I178" i="39"/>
  <c r="I179" i="39"/>
  <c r="I180" i="39"/>
  <c r="I181" i="39"/>
  <c r="I182" i="39"/>
  <c r="I183" i="39"/>
  <c r="I184" i="39"/>
  <c r="I185" i="39"/>
  <c r="I186" i="39"/>
  <c r="I187" i="39"/>
  <c r="I188" i="39"/>
  <c r="I189" i="39"/>
  <c r="I190" i="39"/>
  <c r="I191" i="39"/>
  <c r="I192" i="39"/>
  <c r="I193" i="39"/>
  <c r="I194" i="39"/>
  <c r="I195" i="39"/>
  <c r="I196" i="39"/>
  <c r="I197" i="39"/>
  <c r="I198" i="39"/>
  <c r="I199" i="39"/>
  <c r="I200" i="39"/>
  <c r="I201" i="39"/>
  <c r="I202" i="39"/>
  <c r="I203" i="39"/>
  <c r="I204" i="39"/>
  <c r="I205" i="39"/>
  <c r="I206" i="39"/>
  <c r="I207" i="39"/>
  <c r="I7" i="39"/>
  <c r="H7" i="14" l="1"/>
  <c r="H85" i="14"/>
  <c r="I32" i="48"/>
  <c r="H32" i="48"/>
  <c r="I20" i="48"/>
  <c r="H20" i="48"/>
  <c r="I12" i="48"/>
  <c r="H12" i="48"/>
  <c r="I11" i="48"/>
  <c r="H11" i="48"/>
  <c r="I9" i="48"/>
  <c r="H9" i="48"/>
  <c r="I8" i="48"/>
  <c r="H8" i="48"/>
  <c r="I6" i="48"/>
  <c r="H6" i="48"/>
  <c r="I2" i="48"/>
  <c r="H2" i="48"/>
  <c r="AV8" i="47"/>
  <c r="AW8" i="47" s="1"/>
  <c r="AX8" i="47" s="1" a="1"/>
  <c r="AX8" i="47" s="1"/>
  <c r="F3" i="48" s="1"/>
  <c r="AV9" i="47"/>
  <c r="AW9" i="47" s="1"/>
  <c r="AX9" i="47" s="1" a="1"/>
  <c r="AX9" i="47" s="1"/>
  <c r="F4" i="48" s="1"/>
  <c r="AV10" i="47"/>
  <c r="AW10" i="47" s="1"/>
  <c r="AX10" i="47" s="1" a="1"/>
  <c r="AX10" i="47" s="1"/>
  <c r="F5" i="48" s="1"/>
  <c r="AV11" i="47"/>
  <c r="AW11" i="47" s="1"/>
  <c r="AX11" i="47" s="1" a="1"/>
  <c r="AX11" i="47" s="1"/>
  <c r="F6" i="48" s="1"/>
  <c r="AV12" i="47"/>
  <c r="AW12" i="47" s="1"/>
  <c r="AX12" i="47" s="1" a="1"/>
  <c r="AX12" i="47" s="1"/>
  <c r="F7" i="48" s="1"/>
  <c r="AV13" i="47"/>
  <c r="AW13" i="47" s="1"/>
  <c r="AX13" i="47" s="1" a="1"/>
  <c r="AX13" i="47" s="1"/>
  <c r="F8" i="48" s="1"/>
  <c r="AV14" i="47"/>
  <c r="AW14" i="47" s="1"/>
  <c r="AX14" i="47" s="1" a="1"/>
  <c r="AX14" i="47" s="1"/>
  <c r="F9" i="48" s="1"/>
  <c r="AV15" i="47"/>
  <c r="AW15" i="47" s="1"/>
  <c r="AX15" i="47" s="1" a="1"/>
  <c r="AX15" i="47" s="1"/>
  <c r="F10" i="48" s="1"/>
  <c r="AV16" i="47"/>
  <c r="AW16" i="47" s="1"/>
  <c r="AX16" i="47" s="1" a="1"/>
  <c r="AX16" i="47" s="1"/>
  <c r="F11" i="48" s="1"/>
  <c r="AV17" i="47"/>
  <c r="AW17" i="47" s="1"/>
  <c r="AX17" i="47" s="1" a="1"/>
  <c r="AX17" i="47" s="1"/>
  <c r="F12" i="48" s="1"/>
  <c r="AV18" i="47"/>
  <c r="AW18" i="47" s="1"/>
  <c r="AX18" i="47" s="1" a="1"/>
  <c r="AX18" i="47" s="1"/>
  <c r="F13" i="48" s="1"/>
  <c r="AV19" i="47"/>
  <c r="AW19" i="47" s="1"/>
  <c r="AX19" i="47" s="1" a="1"/>
  <c r="AX19" i="47" s="1"/>
  <c r="F14" i="48" s="1"/>
  <c r="AV20" i="47"/>
  <c r="AW20" i="47" s="1"/>
  <c r="AX20" i="47" s="1" a="1"/>
  <c r="AX20" i="47" s="1"/>
  <c r="F15" i="48" s="1"/>
  <c r="AV21" i="47"/>
  <c r="AW21" i="47" s="1"/>
  <c r="AX21" i="47" s="1" a="1"/>
  <c r="AX21" i="47" s="1"/>
  <c r="F16" i="48" s="1"/>
  <c r="AV22" i="47"/>
  <c r="AW22" i="47" s="1"/>
  <c r="AX22" i="47" s="1" a="1"/>
  <c r="AX22" i="47" s="1"/>
  <c r="F17" i="48" s="1"/>
  <c r="AV23" i="47"/>
  <c r="AW23" i="47" s="1"/>
  <c r="AX23" i="47" s="1" a="1"/>
  <c r="AX23" i="47" s="1"/>
  <c r="F18" i="48" s="1"/>
  <c r="AV24" i="47"/>
  <c r="AW24" i="47" s="1"/>
  <c r="AX24" i="47" s="1" a="1"/>
  <c r="AX24" i="47" s="1"/>
  <c r="F19" i="48" s="1"/>
  <c r="AV25" i="47"/>
  <c r="AW25" i="47" s="1"/>
  <c r="AX25" i="47" s="1" a="1"/>
  <c r="AX25" i="47" s="1"/>
  <c r="F20" i="48" s="1"/>
  <c r="AV26" i="47"/>
  <c r="AW26" i="47" s="1"/>
  <c r="AX26" i="47" s="1" a="1"/>
  <c r="AX26" i="47" s="1"/>
  <c r="F21" i="48" s="1"/>
  <c r="AV27" i="47"/>
  <c r="AW27" i="47" s="1"/>
  <c r="AX27" i="47" s="1" a="1"/>
  <c r="AX27" i="47" s="1"/>
  <c r="F22" i="48" s="1"/>
  <c r="AV28" i="47"/>
  <c r="AW28" i="47" s="1"/>
  <c r="AX28" i="47" s="1" a="1"/>
  <c r="AX28" i="47" s="1"/>
  <c r="F23" i="48" s="1"/>
  <c r="AV29" i="47"/>
  <c r="AW29" i="47" s="1"/>
  <c r="AX29" i="47" s="1" a="1"/>
  <c r="AX29" i="47" s="1"/>
  <c r="F24" i="48" s="1"/>
  <c r="AV30" i="47"/>
  <c r="AW30" i="47" s="1"/>
  <c r="AX30" i="47" s="1" a="1"/>
  <c r="AX30" i="47" s="1"/>
  <c r="F25" i="48" s="1"/>
  <c r="AV31" i="47"/>
  <c r="AW31" i="47" s="1"/>
  <c r="AX31" i="47" s="1" a="1"/>
  <c r="AX31" i="47" s="1"/>
  <c r="F26" i="48" s="1"/>
  <c r="AV32" i="47"/>
  <c r="AW32" i="47" s="1"/>
  <c r="AX32" i="47" s="1" a="1"/>
  <c r="AX32" i="47" s="1"/>
  <c r="F27" i="48" s="1"/>
  <c r="AV33" i="47"/>
  <c r="AW33" i="47" s="1"/>
  <c r="AX33" i="47" s="1" a="1"/>
  <c r="AX33" i="47" s="1"/>
  <c r="F28" i="48" s="1"/>
  <c r="AV34" i="47"/>
  <c r="AW34" i="47" s="1"/>
  <c r="AX34" i="47" s="1" a="1"/>
  <c r="AX34" i="47" s="1"/>
  <c r="F29" i="48" s="1"/>
  <c r="AV35" i="47"/>
  <c r="AW35" i="47" s="1"/>
  <c r="AX35" i="47" s="1" a="1"/>
  <c r="AX35" i="47" s="1"/>
  <c r="F30" i="48" s="1"/>
  <c r="AV36" i="47"/>
  <c r="AW36" i="47" s="1"/>
  <c r="AX36" i="47" s="1" a="1"/>
  <c r="AX36" i="47" s="1"/>
  <c r="F31" i="48" s="1"/>
  <c r="AV37" i="47"/>
  <c r="AW37" i="47" s="1"/>
  <c r="AX37" i="47" s="1" a="1"/>
  <c r="AX37" i="47" s="1"/>
  <c r="F32" i="48" s="1"/>
  <c r="AV38" i="47"/>
  <c r="AW38" i="47" s="1"/>
  <c r="AX38" i="47" s="1" a="1"/>
  <c r="AX38" i="47" s="1"/>
  <c r="F33" i="48" s="1"/>
  <c r="AV39" i="47"/>
  <c r="AW39" i="47" s="1"/>
  <c r="AX39" i="47" s="1" a="1"/>
  <c r="AX39" i="47" s="1"/>
  <c r="F34" i="48" s="1"/>
  <c r="AV40" i="47"/>
  <c r="AW40" i="47" s="1"/>
  <c r="AX40" i="47" s="1" a="1"/>
  <c r="AX40" i="47" s="1"/>
  <c r="F35" i="48" s="1"/>
  <c r="AV41" i="47"/>
  <c r="AW41" i="47" s="1"/>
  <c r="AX41" i="47" s="1" a="1"/>
  <c r="AX41" i="47" s="1"/>
  <c r="F36" i="48" s="1"/>
  <c r="AV42" i="47"/>
  <c r="AW42" i="47" s="1"/>
  <c r="AX42" i="47" s="1" a="1"/>
  <c r="AX42" i="47" s="1"/>
  <c r="F37" i="48" s="1"/>
  <c r="AV43" i="47"/>
  <c r="AW43" i="47" s="1"/>
  <c r="AX43" i="47" s="1" a="1"/>
  <c r="AX43" i="47" s="1"/>
  <c r="F38" i="48" s="1"/>
  <c r="AV44" i="47"/>
  <c r="AW44" i="47" s="1"/>
  <c r="AX44" i="47" s="1" a="1"/>
  <c r="AX44" i="47" s="1"/>
  <c r="F39" i="48" s="1"/>
  <c r="AV45" i="47"/>
  <c r="AW45" i="47" s="1"/>
  <c r="AX45" i="47" s="1" a="1"/>
  <c r="AX45" i="47" s="1"/>
  <c r="F40" i="48" s="1"/>
  <c r="AV46" i="47"/>
  <c r="AW46" i="47" s="1"/>
  <c r="AX46" i="47" s="1" a="1"/>
  <c r="AX46" i="47" s="1"/>
  <c r="F41" i="48" s="1"/>
  <c r="AV47" i="47"/>
  <c r="AW47" i="47" s="1"/>
  <c r="AX47" i="47" s="1" a="1"/>
  <c r="AX47" i="47" s="1"/>
  <c r="F42" i="48" s="1"/>
  <c r="AV48" i="47"/>
  <c r="AW48" i="47" s="1"/>
  <c r="AX48" i="47" s="1" a="1"/>
  <c r="AX48" i="47" s="1"/>
  <c r="F43" i="48" s="1"/>
  <c r="AT8" i="47"/>
  <c r="AU8" i="47" s="1"/>
  <c r="AT9" i="47"/>
  <c r="AU9" i="47" s="1"/>
  <c r="AT10" i="47"/>
  <c r="AU10" i="47" s="1"/>
  <c r="AT11" i="47"/>
  <c r="AU11" i="47" s="1"/>
  <c r="AT12" i="47"/>
  <c r="AU12" i="47" s="1"/>
  <c r="AT13" i="47"/>
  <c r="AU13" i="47" s="1"/>
  <c r="AT14" i="47"/>
  <c r="AU14" i="47" s="1"/>
  <c r="AT15" i="47"/>
  <c r="AU15" i="47" s="1"/>
  <c r="AT16" i="47"/>
  <c r="AU16" i="47" s="1"/>
  <c r="AT17" i="47"/>
  <c r="AU17" i="47" s="1"/>
  <c r="AT18" i="47"/>
  <c r="AU18" i="47" s="1"/>
  <c r="AT19" i="47"/>
  <c r="AU19" i="47" s="1"/>
  <c r="AT20" i="47"/>
  <c r="AU20" i="47" s="1"/>
  <c r="AT21" i="47"/>
  <c r="AU21" i="47" s="1"/>
  <c r="AT22" i="47"/>
  <c r="AU22" i="47" s="1"/>
  <c r="AT23" i="47"/>
  <c r="AU23" i="47" s="1"/>
  <c r="AT24" i="47"/>
  <c r="AU24" i="47" s="1"/>
  <c r="AT25" i="47"/>
  <c r="AU25" i="47" s="1"/>
  <c r="AT26" i="47"/>
  <c r="AU26" i="47" s="1"/>
  <c r="AT27" i="47"/>
  <c r="AU27" i="47" s="1"/>
  <c r="AT28" i="47"/>
  <c r="AU28" i="47" s="1"/>
  <c r="AT29" i="47"/>
  <c r="AU29" i="47" s="1"/>
  <c r="AT30" i="47"/>
  <c r="AU30" i="47" s="1"/>
  <c r="AT31" i="47"/>
  <c r="AU31" i="47" s="1"/>
  <c r="AT32" i="47"/>
  <c r="AU32" i="47" s="1"/>
  <c r="AT33" i="47"/>
  <c r="AU33" i="47" s="1"/>
  <c r="AT34" i="47"/>
  <c r="AU34" i="47" s="1"/>
  <c r="AT35" i="47"/>
  <c r="AU35" i="47" s="1"/>
  <c r="AT36" i="47"/>
  <c r="AU36" i="47" s="1"/>
  <c r="AT37" i="47"/>
  <c r="AU37" i="47" s="1"/>
  <c r="AT38" i="47"/>
  <c r="AU38" i="47" s="1"/>
  <c r="AT39" i="47"/>
  <c r="AU39" i="47" s="1"/>
  <c r="AT40" i="47"/>
  <c r="AU40" i="47" s="1"/>
  <c r="AT41" i="47"/>
  <c r="AU41" i="47" s="1"/>
  <c r="AT42" i="47"/>
  <c r="AU42" i="47" s="1"/>
  <c r="AT43" i="47"/>
  <c r="AU43" i="47" s="1"/>
  <c r="AT44" i="47"/>
  <c r="AU44" i="47" s="1"/>
  <c r="AT45" i="47"/>
  <c r="AU45" i="47" s="1"/>
  <c r="AT46" i="47"/>
  <c r="AU46" i="47" s="1"/>
  <c r="AT47" i="47"/>
  <c r="AU47" i="47" s="1"/>
  <c r="AT48" i="47"/>
  <c r="AU48" i="47" s="1"/>
  <c r="AT7" i="47"/>
  <c r="AU7" i="47" s="1"/>
  <c r="AV7" i="47"/>
  <c r="AW7" i="47" s="1"/>
  <c r="AX7" i="47" s="1" a="1"/>
  <c r="AX7" i="47" s="1"/>
  <c r="F2" i="48" s="1"/>
  <c r="CV7" i="36"/>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AF6" i="47"/>
  <c r="AG6" i="47"/>
  <c r="AH6" i="47"/>
  <c r="AI6" i="47"/>
  <c r="AJ6" i="47"/>
  <c r="AK6" i="47"/>
  <c r="AL6" i="47"/>
  <c r="AM6" i="47"/>
  <c r="AN6" i="47"/>
  <c r="AO6" i="47"/>
  <c r="AP6" i="47"/>
  <c r="AQ6" i="47"/>
  <c r="AR6"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AF7" i="47"/>
  <c r="AG7" i="47"/>
  <c r="AH7" i="47"/>
  <c r="AI7" i="47"/>
  <c r="AJ7" i="47"/>
  <c r="AK7" i="47"/>
  <c r="AL7" i="47"/>
  <c r="AM7" i="47"/>
  <c r="AN7" i="47"/>
  <c r="AO7" i="47"/>
  <c r="AP7" i="47"/>
  <c r="AQ7" i="47"/>
  <c r="AR7"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AF8" i="47"/>
  <c r="AG8" i="47"/>
  <c r="AH8" i="47"/>
  <c r="AI8" i="47"/>
  <c r="AJ8" i="47"/>
  <c r="AK8" i="47"/>
  <c r="AL8" i="47"/>
  <c r="AM8" i="47"/>
  <c r="AN8" i="47"/>
  <c r="AO8" i="47"/>
  <c r="AP8" i="47"/>
  <c r="AQ8" i="47"/>
  <c r="AR8" i="47"/>
  <c r="D9" i="47"/>
  <c r="E9" i="47"/>
  <c r="F9" i="47"/>
  <c r="G9" i="47"/>
  <c r="H9" i="47"/>
  <c r="I9" i="47"/>
  <c r="J9" i="47"/>
  <c r="K9" i="47"/>
  <c r="L9" i="47"/>
  <c r="M9" i="47"/>
  <c r="N9" i="47"/>
  <c r="O9" i="47"/>
  <c r="P9" i="47"/>
  <c r="Q9" i="47"/>
  <c r="R9" i="47"/>
  <c r="S9" i="47"/>
  <c r="T9" i="47"/>
  <c r="U9" i="47"/>
  <c r="V9" i="47"/>
  <c r="W9" i="47"/>
  <c r="X9" i="47"/>
  <c r="Y9" i="47"/>
  <c r="Z9" i="47"/>
  <c r="AA9" i="47"/>
  <c r="AB9" i="47"/>
  <c r="AC9" i="47"/>
  <c r="AD9" i="47"/>
  <c r="AE9" i="47"/>
  <c r="AF9" i="47"/>
  <c r="AG9" i="47"/>
  <c r="AH9" i="47"/>
  <c r="AI9" i="47"/>
  <c r="AJ9" i="47"/>
  <c r="AK9" i="47"/>
  <c r="AL9" i="47"/>
  <c r="AM9" i="47"/>
  <c r="AN9" i="47"/>
  <c r="AO9" i="47"/>
  <c r="AP9" i="47"/>
  <c r="AQ9" i="47"/>
  <c r="AR9" i="47"/>
  <c r="D10" i="47"/>
  <c r="E10" i="47"/>
  <c r="F10" i="47"/>
  <c r="G10" i="47"/>
  <c r="H10" i="47"/>
  <c r="I10" i="47"/>
  <c r="J10" i="47"/>
  <c r="K10" i="47"/>
  <c r="L10" i="47"/>
  <c r="M10" i="47"/>
  <c r="N10" i="47"/>
  <c r="O10" i="47"/>
  <c r="P10" i="47"/>
  <c r="Q10" i="47"/>
  <c r="R10" i="47"/>
  <c r="S10" i="47"/>
  <c r="T10" i="47"/>
  <c r="U10" i="47"/>
  <c r="V10" i="47"/>
  <c r="W10" i="47"/>
  <c r="X10" i="47"/>
  <c r="Y10" i="47"/>
  <c r="Z10" i="47"/>
  <c r="AA10" i="47"/>
  <c r="AB10" i="47"/>
  <c r="AC10" i="47"/>
  <c r="AD10" i="47"/>
  <c r="AE10" i="47"/>
  <c r="AF10" i="47"/>
  <c r="AG10" i="47"/>
  <c r="AH10" i="47"/>
  <c r="AI10" i="47"/>
  <c r="AJ10" i="47"/>
  <c r="AK10" i="47"/>
  <c r="AL10" i="47"/>
  <c r="AM10" i="47"/>
  <c r="AN10" i="47"/>
  <c r="AO10" i="47"/>
  <c r="AP10" i="47"/>
  <c r="AQ10" i="47"/>
  <c r="AR10" i="47"/>
  <c r="D11" i="47"/>
  <c r="E11" i="47"/>
  <c r="F11" i="47"/>
  <c r="G11" i="47"/>
  <c r="H11" i="47"/>
  <c r="I11" i="47"/>
  <c r="J11" i="47"/>
  <c r="K11" i="47"/>
  <c r="L11" i="47"/>
  <c r="M11" i="47"/>
  <c r="N11" i="47"/>
  <c r="O11" i="47"/>
  <c r="P11" i="47"/>
  <c r="Q11" i="47"/>
  <c r="R11" i="47"/>
  <c r="S11" i="47"/>
  <c r="T11" i="47"/>
  <c r="U11" i="47"/>
  <c r="V11" i="47"/>
  <c r="W11" i="47"/>
  <c r="X11" i="47"/>
  <c r="Y11" i="47"/>
  <c r="Z11" i="47"/>
  <c r="AA11" i="47"/>
  <c r="AB11" i="47"/>
  <c r="AC11" i="47"/>
  <c r="AD11" i="47"/>
  <c r="AE11" i="47"/>
  <c r="AF11" i="47"/>
  <c r="AG11" i="47"/>
  <c r="AH11" i="47"/>
  <c r="AI11" i="47"/>
  <c r="AJ11" i="47"/>
  <c r="AK11" i="47"/>
  <c r="AL11" i="47"/>
  <c r="AM11" i="47"/>
  <c r="AN11" i="47"/>
  <c r="AO11" i="47"/>
  <c r="AP11" i="47"/>
  <c r="AQ11" i="47"/>
  <c r="AR11" i="47"/>
  <c r="D12" i="47"/>
  <c r="E12" i="47"/>
  <c r="F12" i="47"/>
  <c r="G12" i="47"/>
  <c r="H12" i="47"/>
  <c r="I12" i="47"/>
  <c r="J12" i="47"/>
  <c r="K12" i="47"/>
  <c r="L12" i="47"/>
  <c r="M12" i="47"/>
  <c r="N12" i="47"/>
  <c r="O12" i="47"/>
  <c r="P12" i="47"/>
  <c r="Q12" i="47"/>
  <c r="R12" i="47"/>
  <c r="S12" i="47"/>
  <c r="T12" i="47"/>
  <c r="U12" i="47"/>
  <c r="V12" i="47"/>
  <c r="W12" i="47"/>
  <c r="X12" i="47"/>
  <c r="Y12" i="47"/>
  <c r="Z12" i="47"/>
  <c r="AA12" i="47"/>
  <c r="AB12" i="47"/>
  <c r="AC12" i="47"/>
  <c r="AD12" i="47"/>
  <c r="AE12" i="47"/>
  <c r="AF12" i="47"/>
  <c r="AG12" i="47"/>
  <c r="AH12" i="47"/>
  <c r="AI12" i="47"/>
  <c r="AJ12" i="47"/>
  <c r="AK12" i="47"/>
  <c r="AL12" i="47"/>
  <c r="AM12" i="47"/>
  <c r="AN12" i="47"/>
  <c r="AO12" i="47"/>
  <c r="AP12" i="47"/>
  <c r="AQ12" i="47"/>
  <c r="AR12" i="47"/>
  <c r="D13" i="47"/>
  <c r="E13" i="47"/>
  <c r="F13" i="47"/>
  <c r="G13" i="47"/>
  <c r="H13" i="47"/>
  <c r="I13" i="47"/>
  <c r="J13" i="47"/>
  <c r="K13" i="47"/>
  <c r="L13" i="47"/>
  <c r="M13" i="47"/>
  <c r="N13" i="47"/>
  <c r="O13" i="47"/>
  <c r="P13" i="47"/>
  <c r="Q13" i="47"/>
  <c r="R13" i="47"/>
  <c r="S13" i="47"/>
  <c r="T13" i="47"/>
  <c r="U13" i="47"/>
  <c r="V13" i="47"/>
  <c r="W13" i="47"/>
  <c r="X13" i="47"/>
  <c r="Y13" i="47"/>
  <c r="Z13" i="47"/>
  <c r="AA13" i="47"/>
  <c r="AB13" i="47"/>
  <c r="AC13" i="47"/>
  <c r="AD13" i="47"/>
  <c r="AE13" i="47"/>
  <c r="AF13" i="47"/>
  <c r="AG13" i="47"/>
  <c r="AH13" i="47"/>
  <c r="AI13" i="47"/>
  <c r="AJ13" i="47"/>
  <c r="AK13" i="47"/>
  <c r="AL13" i="47"/>
  <c r="AM13" i="47"/>
  <c r="AN13" i="47"/>
  <c r="AO13" i="47"/>
  <c r="AP13" i="47"/>
  <c r="AQ13" i="47"/>
  <c r="AR13" i="47"/>
  <c r="D14" i="47"/>
  <c r="E14" i="47"/>
  <c r="F14" i="47"/>
  <c r="G14" i="47"/>
  <c r="H14" i="47"/>
  <c r="I14" i="47"/>
  <c r="J14" i="47"/>
  <c r="K14" i="47"/>
  <c r="L14" i="47"/>
  <c r="M14" i="47"/>
  <c r="N14" i="47"/>
  <c r="O14" i="47"/>
  <c r="P14" i="47"/>
  <c r="Q14" i="47"/>
  <c r="R14" i="47"/>
  <c r="S14" i="47"/>
  <c r="T14" i="47"/>
  <c r="U14" i="47"/>
  <c r="V14" i="47"/>
  <c r="W14" i="47"/>
  <c r="X14" i="47"/>
  <c r="Y14" i="47"/>
  <c r="Z14" i="47"/>
  <c r="AA14" i="47"/>
  <c r="AB14" i="47"/>
  <c r="AC14" i="47"/>
  <c r="AD14" i="47"/>
  <c r="AE14" i="47"/>
  <c r="AF14" i="47"/>
  <c r="AG14" i="47"/>
  <c r="AH14" i="47"/>
  <c r="AI14" i="47"/>
  <c r="AJ14" i="47"/>
  <c r="AK14" i="47"/>
  <c r="AL14" i="47"/>
  <c r="AM14" i="47"/>
  <c r="AN14" i="47"/>
  <c r="AO14" i="47"/>
  <c r="AP14" i="47"/>
  <c r="AQ14" i="47"/>
  <c r="AR14" i="47"/>
  <c r="D15" i="47"/>
  <c r="E15" i="47"/>
  <c r="F15" i="47"/>
  <c r="G15" i="47"/>
  <c r="H15" i="47"/>
  <c r="I15" i="47"/>
  <c r="J15" i="47"/>
  <c r="K15" i="47"/>
  <c r="L15" i="47"/>
  <c r="M15" i="47"/>
  <c r="N15" i="47"/>
  <c r="O15" i="47"/>
  <c r="P15" i="47"/>
  <c r="Q15" i="47"/>
  <c r="R15" i="47"/>
  <c r="S15" i="47"/>
  <c r="T15" i="47"/>
  <c r="U15" i="47"/>
  <c r="V15" i="47"/>
  <c r="W15" i="47"/>
  <c r="X15" i="47"/>
  <c r="Y15" i="47"/>
  <c r="Z15" i="47"/>
  <c r="AA15" i="47"/>
  <c r="AB15" i="47"/>
  <c r="AC15" i="47"/>
  <c r="AD15" i="47"/>
  <c r="AE15" i="47"/>
  <c r="AF15" i="47"/>
  <c r="AG15" i="47"/>
  <c r="AH15" i="47"/>
  <c r="AI15" i="47"/>
  <c r="AJ15" i="47"/>
  <c r="AK15" i="47"/>
  <c r="AL15" i="47"/>
  <c r="AM15" i="47"/>
  <c r="AN15" i="47"/>
  <c r="AO15" i="47"/>
  <c r="AP15" i="47"/>
  <c r="AQ15" i="47"/>
  <c r="AR15" i="47"/>
  <c r="D16" i="47"/>
  <c r="E16" i="47"/>
  <c r="F16" i="47"/>
  <c r="G16" i="47"/>
  <c r="H16" i="47"/>
  <c r="I16" i="47"/>
  <c r="J16" i="47"/>
  <c r="K16" i="47"/>
  <c r="L16" i="47"/>
  <c r="M16" i="47"/>
  <c r="N16" i="47"/>
  <c r="O16" i="47"/>
  <c r="P16" i="47"/>
  <c r="Q16" i="47"/>
  <c r="R16" i="47"/>
  <c r="S16" i="47"/>
  <c r="T16" i="47"/>
  <c r="U16" i="47"/>
  <c r="V16" i="47"/>
  <c r="W16" i="47"/>
  <c r="X16" i="47"/>
  <c r="Y16" i="47"/>
  <c r="Z16" i="47"/>
  <c r="AA16" i="47"/>
  <c r="AB16" i="47"/>
  <c r="AC16" i="47"/>
  <c r="AD16" i="47"/>
  <c r="AE16" i="47"/>
  <c r="AF16" i="47"/>
  <c r="AG16" i="47"/>
  <c r="AH16" i="47"/>
  <c r="AI16" i="47"/>
  <c r="AJ16" i="47"/>
  <c r="AK16" i="47"/>
  <c r="AL16" i="47"/>
  <c r="AM16" i="47"/>
  <c r="AN16" i="47"/>
  <c r="AO16" i="47"/>
  <c r="AP16" i="47"/>
  <c r="AQ16" i="47"/>
  <c r="AR16" i="47"/>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AH17" i="47"/>
  <c r="AI17" i="47"/>
  <c r="AJ17" i="47"/>
  <c r="AK17" i="47"/>
  <c r="AL17" i="47"/>
  <c r="AM17" i="47"/>
  <c r="AN17" i="47"/>
  <c r="AO17" i="47"/>
  <c r="AP17" i="47"/>
  <c r="AQ17" i="47"/>
  <c r="AR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AH18" i="47"/>
  <c r="AI18" i="47"/>
  <c r="AJ18" i="47"/>
  <c r="AK18" i="47"/>
  <c r="AL18" i="47"/>
  <c r="AM18" i="47"/>
  <c r="AN18" i="47"/>
  <c r="AO18" i="47"/>
  <c r="AP18" i="47"/>
  <c r="AQ18" i="47"/>
  <c r="AR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AH19" i="47"/>
  <c r="AI19" i="47"/>
  <c r="AJ19" i="47"/>
  <c r="AK19" i="47"/>
  <c r="AL19" i="47"/>
  <c r="AM19" i="47"/>
  <c r="AN19" i="47"/>
  <c r="AO19" i="47"/>
  <c r="AP19" i="47"/>
  <c r="AQ19" i="47"/>
  <c r="AR19" i="47"/>
  <c r="D20" i="47"/>
  <c r="E20" i="47"/>
  <c r="F20" i="47"/>
  <c r="G20" i="47"/>
  <c r="H20" i="47"/>
  <c r="I20" i="47"/>
  <c r="J20" i="47"/>
  <c r="K20" i="47"/>
  <c r="L20" i="47"/>
  <c r="M20" i="47"/>
  <c r="N20" i="47"/>
  <c r="O20" i="47"/>
  <c r="P20" i="47"/>
  <c r="Q20" i="47"/>
  <c r="R20" i="47"/>
  <c r="S20" i="47"/>
  <c r="T20" i="47"/>
  <c r="U20" i="47"/>
  <c r="V20" i="47"/>
  <c r="W20" i="47"/>
  <c r="X20" i="47"/>
  <c r="Y20" i="47"/>
  <c r="Z20" i="47"/>
  <c r="AA20" i="47"/>
  <c r="AB20" i="47"/>
  <c r="AC20" i="47"/>
  <c r="AD20" i="47"/>
  <c r="AE20" i="47"/>
  <c r="AF20" i="47"/>
  <c r="AG20" i="47"/>
  <c r="AH20" i="47"/>
  <c r="AI20" i="47"/>
  <c r="AJ20" i="47"/>
  <c r="AK20" i="47"/>
  <c r="AL20" i="47"/>
  <c r="AM20" i="47"/>
  <c r="AN20" i="47"/>
  <c r="AO20" i="47"/>
  <c r="AP20" i="47"/>
  <c r="AQ20" i="47"/>
  <c r="AR20" i="47"/>
  <c r="D21" i="47"/>
  <c r="E21" i="47"/>
  <c r="F21" i="47"/>
  <c r="G21" i="47"/>
  <c r="H21" i="47"/>
  <c r="I21" i="47"/>
  <c r="J21" i="47"/>
  <c r="K21" i="47"/>
  <c r="L21" i="47"/>
  <c r="M21" i="47"/>
  <c r="N21" i="47"/>
  <c r="O21" i="47"/>
  <c r="P21" i="47"/>
  <c r="Q21" i="47"/>
  <c r="R21" i="47"/>
  <c r="S21" i="47"/>
  <c r="T21" i="47"/>
  <c r="U21" i="47"/>
  <c r="V21" i="47"/>
  <c r="W21" i="47"/>
  <c r="X21" i="47"/>
  <c r="Y21" i="47"/>
  <c r="Z21" i="47"/>
  <c r="AA21" i="47"/>
  <c r="AB21" i="47"/>
  <c r="AC21" i="47"/>
  <c r="AD21" i="47"/>
  <c r="AE21" i="47"/>
  <c r="AF21" i="47"/>
  <c r="AG21" i="47"/>
  <c r="AH21" i="47"/>
  <c r="AI21" i="47"/>
  <c r="AJ21" i="47"/>
  <c r="AK21" i="47"/>
  <c r="AL21" i="47"/>
  <c r="AM21" i="47"/>
  <c r="AN21" i="47"/>
  <c r="AO21" i="47"/>
  <c r="AP21" i="47"/>
  <c r="AQ21" i="47"/>
  <c r="AR21"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AH22" i="47"/>
  <c r="AI22" i="47"/>
  <c r="AJ22" i="47"/>
  <c r="AK22" i="47"/>
  <c r="AL22" i="47"/>
  <c r="AM22" i="47"/>
  <c r="AN22" i="47"/>
  <c r="AO22" i="47"/>
  <c r="AP22" i="47"/>
  <c r="AQ22" i="47"/>
  <c r="AR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AH23" i="47"/>
  <c r="AI23" i="47"/>
  <c r="AJ23" i="47"/>
  <c r="AK23" i="47"/>
  <c r="AL23" i="47"/>
  <c r="AM23" i="47"/>
  <c r="AN23" i="47"/>
  <c r="AO23" i="47"/>
  <c r="AP23" i="47"/>
  <c r="AQ23" i="47"/>
  <c r="AR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AH24" i="47"/>
  <c r="AI24" i="47"/>
  <c r="AJ24" i="47"/>
  <c r="AK24" i="47"/>
  <c r="AL24" i="47"/>
  <c r="AM24" i="47"/>
  <c r="AN24" i="47"/>
  <c r="AO24" i="47"/>
  <c r="AP24" i="47"/>
  <c r="AQ24" i="47"/>
  <c r="AR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AH25" i="47"/>
  <c r="AI25" i="47"/>
  <c r="AJ25" i="47"/>
  <c r="AK25" i="47"/>
  <c r="AL25" i="47"/>
  <c r="AM25" i="47"/>
  <c r="AN25" i="47"/>
  <c r="AO25" i="47"/>
  <c r="AP25" i="47"/>
  <c r="AQ25" i="47"/>
  <c r="AR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AH26" i="47"/>
  <c r="AI26" i="47"/>
  <c r="AJ26" i="47"/>
  <c r="AK26" i="47"/>
  <c r="AL26" i="47"/>
  <c r="AM26" i="47"/>
  <c r="AN26" i="47"/>
  <c r="AO26" i="47"/>
  <c r="AP26" i="47"/>
  <c r="AQ26" i="47"/>
  <c r="AR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AH27" i="47"/>
  <c r="AI27" i="47"/>
  <c r="AJ27" i="47"/>
  <c r="AK27" i="47"/>
  <c r="AL27" i="47"/>
  <c r="AM27" i="47"/>
  <c r="AN27" i="47"/>
  <c r="AO27" i="47"/>
  <c r="AP27" i="47"/>
  <c r="AQ27" i="47"/>
  <c r="AR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AH28" i="47"/>
  <c r="AI28" i="47"/>
  <c r="AJ28" i="47"/>
  <c r="AK28" i="47"/>
  <c r="AL28" i="47"/>
  <c r="AM28" i="47"/>
  <c r="AN28" i="47"/>
  <c r="AO28" i="47"/>
  <c r="AP28" i="47"/>
  <c r="AQ28" i="47"/>
  <c r="AR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AH29" i="47"/>
  <c r="AI29" i="47"/>
  <c r="AJ29" i="47"/>
  <c r="AK29" i="47"/>
  <c r="AL29" i="47"/>
  <c r="AM29" i="47"/>
  <c r="AN29" i="47"/>
  <c r="AO29" i="47"/>
  <c r="AP29" i="47"/>
  <c r="AQ29" i="47"/>
  <c r="AR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AH30" i="47"/>
  <c r="AI30" i="47"/>
  <c r="AJ30" i="47"/>
  <c r="AK30" i="47"/>
  <c r="AL30" i="47"/>
  <c r="AM30" i="47"/>
  <c r="AN30" i="47"/>
  <c r="AO30" i="47"/>
  <c r="AP30" i="47"/>
  <c r="AQ30" i="47"/>
  <c r="AR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AH31" i="47"/>
  <c r="AI31" i="47"/>
  <c r="AJ31" i="47"/>
  <c r="AK31" i="47"/>
  <c r="AL31" i="47"/>
  <c r="AM31" i="47"/>
  <c r="AN31" i="47"/>
  <c r="AO31" i="47"/>
  <c r="AP31" i="47"/>
  <c r="AQ31" i="47"/>
  <c r="AR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AH32" i="47"/>
  <c r="AI32" i="47"/>
  <c r="AJ32" i="47"/>
  <c r="AK32" i="47"/>
  <c r="AL32" i="47"/>
  <c r="AM32" i="47"/>
  <c r="AN32" i="47"/>
  <c r="AO32" i="47"/>
  <c r="AP32" i="47"/>
  <c r="AQ32" i="47"/>
  <c r="AR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AH33" i="47"/>
  <c r="AI33" i="47"/>
  <c r="AJ33" i="47"/>
  <c r="AK33" i="47"/>
  <c r="AL33" i="47"/>
  <c r="AM33" i="47"/>
  <c r="AN33" i="47"/>
  <c r="AO33" i="47"/>
  <c r="AP33" i="47"/>
  <c r="AQ33" i="47"/>
  <c r="AR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AH34" i="47"/>
  <c r="AI34" i="47"/>
  <c r="AJ34" i="47"/>
  <c r="AK34" i="47"/>
  <c r="AL34" i="47"/>
  <c r="AM34" i="47"/>
  <c r="AN34" i="47"/>
  <c r="AO34" i="47"/>
  <c r="AP34" i="47"/>
  <c r="AQ34" i="47"/>
  <c r="AR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AH35" i="47"/>
  <c r="AI35" i="47"/>
  <c r="AJ35" i="47"/>
  <c r="AK35" i="47"/>
  <c r="AL35" i="47"/>
  <c r="AM35" i="47"/>
  <c r="AN35" i="47"/>
  <c r="AO35" i="47"/>
  <c r="AP35" i="47"/>
  <c r="AQ35" i="47"/>
  <c r="AR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AH36" i="47"/>
  <c r="AI36" i="47"/>
  <c r="AJ36" i="47"/>
  <c r="AK36" i="47"/>
  <c r="AL36" i="47"/>
  <c r="AM36" i="47"/>
  <c r="AN36" i="47"/>
  <c r="AO36" i="47"/>
  <c r="AP36" i="47"/>
  <c r="AQ36" i="47"/>
  <c r="AR36" i="47"/>
  <c r="D37" i="47"/>
  <c r="E37" i="47"/>
  <c r="F37" i="47"/>
  <c r="G37" i="47"/>
  <c r="H37" i="47"/>
  <c r="I37" i="47"/>
  <c r="J37" i="47"/>
  <c r="K37" i="47"/>
  <c r="L37" i="47"/>
  <c r="M37" i="47"/>
  <c r="N37" i="47"/>
  <c r="O37" i="47"/>
  <c r="P37" i="47"/>
  <c r="Q37" i="47"/>
  <c r="R37" i="47"/>
  <c r="S37" i="47"/>
  <c r="T37" i="47"/>
  <c r="U37" i="47"/>
  <c r="V37" i="47"/>
  <c r="W37" i="47"/>
  <c r="X37" i="47"/>
  <c r="Y37" i="47"/>
  <c r="Z37" i="47"/>
  <c r="AA37" i="47"/>
  <c r="AB37" i="47"/>
  <c r="AC37" i="47"/>
  <c r="AD37" i="47"/>
  <c r="AE37" i="47"/>
  <c r="AF37" i="47"/>
  <c r="AG37" i="47"/>
  <c r="AH37" i="47"/>
  <c r="AI37" i="47"/>
  <c r="AJ37" i="47"/>
  <c r="AK37" i="47"/>
  <c r="AL37" i="47"/>
  <c r="AM37" i="47"/>
  <c r="AN37" i="47"/>
  <c r="AO37" i="47"/>
  <c r="AP37" i="47"/>
  <c r="AQ37" i="47"/>
  <c r="AR37"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AH38" i="47"/>
  <c r="AI38" i="47"/>
  <c r="AJ38" i="47"/>
  <c r="AK38" i="47"/>
  <c r="AL38" i="47"/>
  <c r="AM38" i="47"/>
  <c r="AN38" i="47"/>
  <c r="AO38" i="47"/>
  <c r="AP38" i="47"/>
  <c r="AQ38" i="47"/>
  <c r="AR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AH39" i="47"/>
  <c r="AI39" i="47"/>
  <c r="AJ39" i="47"/>
  <c r="AK39" i="47"/>
  <c r="AL39" i="47"/>
  <c r="AM39" i="47"/>
  <c r="AN39" i="47"/>
  <c r="AO39" i="47"/>
  <c r="AP39" i="47"/>
  <c r="AQ39" i="47"/>
  <c r="AR39" i="47"/>
  <c r="D40" i="47"/>
  <c r="E40" i="47"/>
  <c r="F40" i="47"/>
  <c r="G40" i="47"/>
  <c r="H40" i="47"/>
  <c r="I40" i="47"/>
  <c r="J40" i="47"/>
  <c r="K40" i="47"/>
  <c r="L40" i="47"/>
  <c r="M40" i="47"/>
  <c r="N40" i="47"/>
  <c r="O40" i="47"/>
  <c r="P40" i="47"/>
  <c r="Q40" i="47"/>
  <c r="R40" i="47"/>
  <c r="S40" i="47"/>
  <c r="T40" i="47"/>
  <c r="U40" i="47"/>
  <c r="V40" i="47"/>
  <c r="W40" i="47"/>
  <c r="X40" i="47"/>
  <c r="Y40" i="47"/>
  <c r="Z40" i="47"/>
  <c r="AA40" i="47"/>
  <c r="AB40" i="47"/>
  <c r="AC40" i="47"/>
  <c r="AD40" i="47"/>
  <c r="AE40" i="47"/>
  <c r="AF40" i="47"/>
  <c r="AG40" i="47"/>
  <c r="AH40" i="47"/>
  <c r="AI40" i="47"/>
  <c r="AJ40" i="47"/>
  <c r="AK40" i="47"/>
  <c r="AL40" i="47"/>
  <c r="AM40" i="47"/>
  <c r="AN40" i="47"/>
  <c r="AO40" i="47"/>
  <c r="AP40" i="47"/>
  <c r="AQ40" i="47"/>
  <c r="AR40" i="47"/>
  <c r="D41" i="47"/>
  <c r="E41" i="47"/>
  <c r="F41" i="47"/>
  <c r="G41" i="47"/>
  <c r="H41" i="47"/>
  <c r="I41" i="47"/>
  <c r="J41" i="47"/>
  <c r="K41" i="47"/>
  <c r="L41" i="47"/>
  <c r="M41" i="47"/>
  <c r="N41" i="47"/>
  <c r="O41" i="47"/>
  <c r="P41" i="47"/>
  <c r="Q41" i="47"/>
  <c r="R41" i="47"/>
  <c r="S41" i="47"/>
  <c r="T41" i="47"/>
  <c r="U41" i="47"/>
  <c r="V41" i="47"/>
  <c r="W41" i="47"/>
  <c r="X41" i="47"/>
  <c r="Y41" i="47"/>
  <c r="Z41" i="47"/>
  <c r="AA41" i="47"/>
  <c r="AB41" i="47"/>
  <c r="AC41" i="47"/>
  <c r="AD41" i="47"/>
  <c r="AE41" i="47"/>
  <c r="AF41" i="47"/>
  <c r="AG41" i="47"/>
  <c r="AH41" i="47"/>
  <c r="AI41" i="47"/>
  <c r="AJ41" i="47"/>
  <c r="AK41" i="47"/>
  <c r="AL41" i="47"/>
  <c r="AM41" i="47"/>
  <c r="AN41" i="47"/>
  <c r="AO41" i="47"/>
  <c r="AP41" i="47"/>
  <c r="AQ41" i="47"/>
  <c r="AR41" i="47"/>
  <c r="D42" i="47"/>
  <c r="E42" i="47"/>
  <c r="F42" i="47"/>
  <c r="G42" i="47"/>
  <c r="H42" i="47"/>
  <c r="I42" i="47"/>
  <c r="J42" i="47"/>
  <c r="K42" i="47"/>
  <c r="L42" i="47"/>
  <c r="M42" i="47"/>
  <c r="N42" i="47"/>
  <c r="O42" i="47"/>
  <c r="P42" i="47"/>
  <c r="Q42" i="47"/>
  <c r="R42" i="47"/>
  <c r="S42" i="47"/>
  <c r="T42" i="47"/>
  <c r="U42" i="47"/>
  <c r="V42" i="47"/>
  <c r="W42" i="47"/>
  <c r="X42" i="47"/>
  <c r="Y42" i="47"/>
  <c r="Z42" i="47"/>
  <c r="AA42" i="47"/>
  <c r="AB42" i="47"/>
  <c r="AC42" i="47"/>
  <c r="AD42" i="47"/>
  <c r="AE42" i="47"/>
  <c r="AF42" i="47"/>
  <c r="AG42" i="47"/>
  <c r="AH42" i="47"/>
  <c r="AI42" i="47"/>
  <c r="AJ42" i="47"/>
  <c r="AK42" i="47"/>
  <c r="AL42" i="47"/>
  <c r="AM42" i="47"/>
  <c r="AN42" i="47"/>
  <c r="AO42" i="47"/>
  <c r="AP42" i="47"/>
  <c r="AQ42" i="47"/>
  <c r="AR42"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AH43" i="47"/>
  <c r="AI43" i="47"/>
  <c r="AJ43" i="47"/>
  <c r="AK43" i="47"/>
  <c r="AL43" i="47"/>
  <c r="AM43" i="47"/>
  <c r="AN43" i="47"/>
  <c r="AO43" i="47"/>
  <c r="AP43" i="47"/>
  <c r="AQ43" i="47"/>
  <c r="AR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AH44" i="47"/>
  <c r="AI44" i="47"/>
  <c r="AJ44" i="47"/>
  <c r="AK44" i="47"/>
  <c r="AL44" i="47"/>
  <c r="AM44" i="47"/>
  <c r="AN44" i="47"/>
  <c r="AO44" i="47"/>
  <c r="AP44" i="47"/>
  <c r="AQ44" i="47"/>
  <c r="AR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AH45" i="47"/>
  <c r="AI45" i="47"/>
  <c r="AJ45" i="47"/>
  <c r="AK45" i="47"/>
  <c r="AL45" i="47"/>
  <c r="AM45" i="47"/>
  <c r="AN45" i="47"/>
  <c r="AO45" i="47"/>
  <c r="AP45" i="47"/>
  <c r="AQ45" i="47"/>
  <c r="AR45" i="47"/>
  <c r="D46" i="47"/>
  <c r="E46" i="47"/>
  <c r="F46" i="47"/>
  <c r="G46" i="47"/>
  <c r="H46" i="47"/>
  <c r="I46" i="47"/>
  <c r="J46" i="47"/>
  <c r="K46" i="47"/>
  <c r="L46" i="47"/>
  <c r="M46" i="47"/>
  <c r="N46" i="47"/>
  <c r="O46" i="47"/>
  <c r="P46" i="47"/>
  <c r="Q46" i="47"/>
  <c r="R46" i="47"/>
  <c r="S46" i="47"/>
  <c r="T46" i="47"/>
  <c r="U46" i="47"/>
  <c r="V46" i="47"/>
  <c r="W46" i="47"/>
  <c r="X46" i="47"/>
  <c r="Y46" i="47"/>
  <c r="Z46" i="47"/>
  <c r="AA46" i="47"/>
  <c r="AB46" i="47"/>
  <c r="AC46" i="47"/>
  <c r="AD46" i="47"/>
  <c r="AE46" i="47"/>
  <c r="AF46" i="47"/>
  <c r="AG46" i="47"/>
  <c r="AH46" i="47"/>
  <c r="AI46" i="47"/>
  <c r="AJ46" i="47"/>
  <c r="AK46" i="47"/>
  <c r="AL46" i="47"/>
  <c r="AM46" i="47"/>
  <c r="AN46" i="47"/>
  <c r="AO46" i="47"/>
  <c r="AP46" i="47"/>
  <c r="AQ46" i="47"/>
  <c r="AR46" i="47"/>
  <c r="D47" i="47"/>
  <c r="E47" i="47"/>
  <c r="F47" i="47"/>
  <c r="G47" i="47"/>
  <c r="H47" i="47"/>
  <c r="I47" i="47"/>
  <c r="J47" i="47"/>
  <c r="K47" i="47"/>
  <c r="L47" i="47"/>
  <c r="M47" i="47"/>
  <c r="N47" i="47"/>
  <c r="O47" i="47"/>
  <c r="P47" i="47"/>
  <c r="Q47" i="47"/>
  <c r="R47" i="47"/>
  <c r="S47" i="47"/>
  <c r="T47" i="47"/>
  <c r="U47" i="47"/>
  <c r="V47" i="47"/>
  <c r="W47" i="47"/>
  <c r="X47" i="47"/>
  <c r="Y47" i="47"/>
  <c r="Z47" i="47"/>
  <c r="AA47" i="47"/>
  <c r="AB47" i="47"/>
  <c r="AC47" i="47"/>
  <c r="AD47" i="47"/>
  <c r="AE47" i="47"/>
  <c r="AF47" i="47"/>
  <c r="AG47" i="47"/>
  <c r="AH47" i="47"/>
  <c r="AI47" i="47"/>
  <c r="AJ47" i="47"/>
  <c r="AK47" i="47"/>
  <c r="AL47" i="47"/>
  <c r="AM47" i="47"/>
  <c r="AN47" i="47"/>
  <c r="AO47" i="47"/>
  <c r="AP47" i="47"/>
  <c r="AQ47" i="47"/>
  <c r="AR47"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AH48" i="47"/>
  <c r="AI48" i="47"/>
  <c r="AJ48" i="47"/>
  <c r="AK48" i="47"/>
  <c r="AL48" i="47"/>
  <c r="AM48" i="47"/>
  <c r="AN48" i="47"/>
  <c r="AO48" i="47"/>
  <c r="AP48" i="47"/>
  <c r="AQ48" i="47"/>
  <c r="AR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AH49" i="47"/>
  <c r="AI49" i="47"/>
  <c r="AJ49" i="47"/>
  <c r="AK49" i="47"/>
  <c r="AL49" i="47"/>
  <c r="AM49" i="47"/>
  <c r="AN49" i="47"/>
  <c r="AO49" i="47"/>
  <c r="AP49" i="47"/>
  <c r="AQ49" i="47"/>
  <c r="AR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AH50" i="47"/>
  <c r="AI50" i="47"/>
  <c r="AJ50" i="47"/>
  <c r="AK50" i="47"/>
  <c r="AL50" i="47"/>
  <c r="AM50" i="47"/>
  <c r="AN50" i="47"/>
  <c r="AO50" i="47"/>
  <c r="AP50" i="47"/>
  <c r="AQ50" i="47"/>
  <c r="AR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AH51" i="47"/>
  <c r="AI51" i="47"/>
  <c r="AJ51" i="47"/>
  <c r="AK51" i="47"/>
  <c r="AL51" i="47"/>
  <c r="AM51" i="47"/>
  <c r="AN51" i="47"/>
  <c r="AO51" i="47"/>
  <c r="AP51" i="47"/>
  <c r="AQ51" i="47"/>
  <c r="AR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AH52" i="47"/>
  <c r="AI52" i="47"/>
  <c r="AJ52" i="47"/>
  <c r="AK52" i="47"/>
  <c r="AL52" i="47"/>
  <c r="AM52" i="47"/>
  <c r="AN52" i="47"/>
  <c r="AO52" i="47"/>
  <c r="AP52" i="47"/>
  <c r="AQ52" i="47"/>
  <c r="AR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AH53" i="47"/>
  <c r="AI53" i="47"/>
  <c r="AJ53" i="47"/>
  <c r="AK53" i="47"/>
  <c r="AL53" i="47"/>
  <c r="AM53" i="47"/>
  <c r="AN53" i="47"/>
  <c r="AO53" i="47"/>
  <c r="AP53" i="47"/>
  <c r="AQ53" i="47"/>
  <c r="AR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AH54" i="47"/>
  <c r="AI54" i="47"/>
  <c r="AJ54" i="47"/>
  <c r="AK54" i="47"/>
  <c r="AL54" i="47"/>
  <c r="AM54" i="47"/>
  <c r="AN54" i="47"/>
  <c r="AO54" i="47"/>
  <c r="AP54" i="47"/>
  <c r="AQ54" i="47"/>
  <c r="AR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AH55" i="47"/>
  <c r="AI55" i="47"/>
  <c r="AJ55" i="47"/>
  <c r="AK55" i="47"/>
  <c r="AL55" i="47"/>
  <c r="AM55" i="47"/>
  <c r="AN55" i="47"/>
  <c r="AO55" i="47"/>
  <c r="AP55" i="47"/>
  <c r="AQ55" i="47"/>
  <c r="AR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AH56" i="47"/>
  <c r="AI56" i="47"/>
  <c r="AJ56" i="47"/>
  <c r="AK56" i="47"/>
  <c r="AL56" i="47"/>
  <c r="AM56" i="47"/>
  <c r="AN56" i="47"/>
  <c r="AO56" i="47"/>
  <c r="AP56" i="47"/>
  <c r="AQ56" i="47"/>
  <c r="AR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AH57" i="47"/>
  <c r="AI57" i="47"/>
  <c r="AJ57" i="47"/>
  <c r="AK57" i="47"/>
  <c r="AL57" i="47"/>
  <c r="AM57" i="47"/>
  <c r="AN57" i="47"/>
  <c r="AO57" i="47"/>
  <c r="AP57" i="47"/>
  <c r="AQ57" i="47"/>
  <c r="AR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AH58" i="47"/>
  <c r="AI58" i="47"/>
  <c r="AJ58" i="47"/>
  <c r="AK58" i="47"/>
  <c r="AL58" i="47"/>
  <c r="AM58" i="47"/>
  <c r="AN58" i="47"/>
  <c r="AO58" i="47"/>
  <c r="AP58" i="47"/>
  <c r="AQ58" i="47"/>
  <c r="AR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AH59" i="47"/>
  <c r="AI59" i="47"/>
  <c r="AJ59" i="47"/>
  <c r="AK59" i="47"/>
  <c r="AL59" i="47"/>
  <c r="AM59" i="47"/>
  <c r="AN59" i="47"/>
  <c r="AO59" i="47"/>
  <c r="AP59" i="47"/>
  <c r="AQ59" i="47"/>
  <c r="AR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AH60" i="47"/>
  <c r="AI60" i="47"/>
  <c r="AJ60" i="47"/>
  <c r="AK60" i="47"/>
  <c r="AL60" i="47"/>
  <c r="AM60" i="47"/>
  <c r="AN60" i="47"/>
  <c r="AO60" i="47"/>
  <c r="AP60" i="47"/>
  <c r="AQ60" i="47"/>
  <c r="AR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AH61" i="47"/>
  <c r="AI61" i="47"/>
  <c r="AJ61" i="47"/>
  <c r="AK61" i="47"/>
  <c r="AL61" i="47"/>
  <c r="AM61" i="47"/>
  <c r="AN61" i="47"/>
  <c r="AO61" i="47"/>
  <c r="AP61" i="47"/>
  <c r="AQ61" i="47"/>
  <c r="AR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AH62" i="47"/>
  <c r="AI62" i="47"/>
  <c r="AJ62" i="47"/>
  <c r="AK62" i="47"/>
  <c r="AL62" i="47"/>
  <c r="AM62" i="47"/>
  <c r="AN62" i="47"/>
  <c r="AO62" i="47"/>
  <c r="AP62" i="47"/>
  <c r="AQ62" i="47"/>
  <c r="AR62" i="47"/>
  <c r="D63" i="47"/>
  <c r="E63" i="47"/>
  <c r="F63" i="47"/>
  <c r="G63" i="47"/>
  <c r="H63" i="47"/>
  <c r="I63" i="47"/>
  <c r="J63" i="47"/>
  <c r="K63" i="47"/>
  <c r="L63" i="47"/>
  <c r="M63" i="47"/>
  <c r="N63" i="47"/>
  <c r="O63" i="47"/>
  <c r="P63" i="47"/>
  <c r="Q63" i="47"/>
  <c r="R63" i="47"/>
  <c r="S63" i="47"/>
  <c r="T63" i="47"/>
  <c r="U63" i="47"/>
  <c r="V63" i="47"/>
  <c r="W63" i="47"/>
  <c r="X63" i="47"/>
  <c r="Y63" i="47"/>
  <c r="Z63" i="47"/>
  <c r="AA63" i="47"/>
  <c r="AB63" i="47"/>
  <c r="AC63" i="47"/>
  <c r="AD63" i="47"/>
  <c r="AE63" i="47"/>
  <c r="AF63" i="47"/>
  <c r="AG63" i="47"/>
  <c r="AH63" i="47"/>
  <c r="AI63" i="47"/>
  <c r="AJ63" i="47"/>
  <c r="AK63" i="47"/>
  <c r="AL63" i="47"/>
  <c r="AM63" i="47"/>
  <c r="AN63" i="47"/>
  <c r="AO63" i="47"/>
  <c r="AP63" i="47"/>
  <c r="AQ63" i="47"/>
  <c r="AR63"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AH64" i="47"/>
  <c r="AI64" i="47"/>
  <c r="AJ64" i="47"/>
  <c r="AK64" i="47"/>
  <c r="AL64" i="47"/>
  <c r="AM64" i="47"/>
  <c r="AN64" i="47"/>
  <c r="AO64" i="47"/>
  <c r="AP64" i="47"/>
  <c r="AQ64" i="47"/>
  <c r="AR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AH65" i="47"/>
  <c r="AI65" i="47"/>
  <c r="AJ65" i="47"/>
  <c r="AK65" i="47"/>
  <c r="AL65" i="47"/>
  <c r="AM65" i="47"/>
  <c r="AN65" i="47"/>
  <c r="AO65" i="47"/>
  <c r="AP65" i="47"/>
  <c r="AQ65" i="47"/>
  <c r="AR65" i="47"/>
  <c r="D66" i="47"/>
  <c r="E66" i="47"/>
  <c r="F66" i="47"/>
  <c r="G66" i="47"/>
  <c r="H66" i="47"/>
  <c r="I66" i="47"/>
  <c r="J66" i="47"/>
  <c r="K66" i="47"/>
  <c r="L66" i="47"/>
  <c r="M66" i="47"/>
  <c r="N66" i="47"/>
  <c r="O66" i="47"/>
  <c r="P66" i="47"/>
  <c r="Q66" i="47"/>
  <c r="R66" i="47"/>
  <c r="S66" i="47"/>
  <c r="T66" i="47"/>
  <c r="U66" i="47"/>
  <c r="V66" i="47"/>
  <c r="W66" i="47"/>
  <c r="X66" i="47"/>
  <c r="Y66" i="47"/>
  <c r="Z66" i="47"/>
  <c r="AA66" i="47"/>
  <c r="AB66" i="47"/>
  <c r="AC66" i="47"/>
  <c r="AD66" i="47"/>
  <c r="AE66" i="47"/>
  <c r="AF66" i="47"/>
  <c r="AG66" i="47"/>
  <c r="AH66" i="47"/>
  <c r="AI66" i="47"/>
  <c r="AJ66" i="47"/>
  <c r="AK66" i="47"/>
  <c r="AL66" i="47"/>
  <c r="AM66" i="47"/>
  <c r="AN66" i="47"/>
  <c r="AO66" i="47"/>
  <c r="AP66" i="47"/>
  <c r="AQ66" i="47"/>
  <c r="AR66" i="47"/>
  <c r="C7" i="47"/>
  <c r="C8" i="47"/>
  <c r="C9" i="47"/>
  <c r="C10" i="47"/>
  <c r="C11" i="47"/>
  <c r="C12" i="47"/>
  <c r="C13" i="47"/>
  <c r="C14" i="47"/>
  <c r="C15" i="47"/>
  <c r="C16" i="47"/>
  <c r="C17" i="47"/>
  <c r="C18" i="47"/>
  <c r="C19" i="47"/>
  <c r="C20" i="47"/>
  <c r="C21" i="47"/>
  <c r="C22" i="47"/>
  <c r="C23" i="47"/>
  <c r="C24" i="47"/>
  <c r="C25" i="47"/>
  <c r="C26" i="47"/>
  <c r="C27" i="47"/>
  <c r="C28" i="47"/>
  <c r="C29" i="47"/>
  <c r="C30" i="47"/>
  <c r="C31" i="47"/>
  <c r="C32" i="47"/>
  <c r="C33" i="47"/>
  <c r="C34" i="47"/>
  <c r="C35" i="47"/>
  <c r="C36" i="47"/>
  <c r="C37" i="47"/>
  <c r="C38" i="47"/>
  <c r="C39" i="47"/>
  <c r="C40" i="47"/>
  <c r="C41" i="47"/>
  <c r="C42" i="47"/>
  <c r="C43" i="47"/>
  <c r="C44" i="47"/>
  <c r="C45" i="47"/>
  <c r="C46" i="47"/>
  <c r="C47" i="47"/>
  <c r="C48" i="47"/>
  <c r="C49" i="47"/>
  <c r="C50" i="47"/>
  <c r="C51" i="47"/>
  <c r="C52" i="47"/>
  <c r="C53" i="47"/>
  <c r="C54" i="47"/>
  <c r="C55" i="47"/>
  <c r="C56" i="47"/>
  <c r="C57" i="47"/>
  <c r="C58" i="47"/>
  <c r="C59" i="47"/>
  <c r="C60" i="47"/>
  <c r="C61" i="47"/>
  <c r="C62" i="47"/>
  <c r="C63" i="47"/>
  <c r="C64" i="47"/>
  <c r="C65" i="47"/>
  <c r="C66" i="47"/>
  <c r="C6" i="47"/>
  <c r="C19" i="44"/>
  <c r="C18" i="44"/>
  <c r="C19" i="45"/>
  <c r="C18" i="45"/>
  <c r="D19" i="45"/>
  <c r="D20" i="45"/>
  <c r="D20" i="44"/>
  <c r="D19" i="44"/>
  <c r="L28" i="45"/>
  <c r="L27" i="45"/>
  <c r="L26" i="45"/>
  <c r="L25" i="45"/>
  <c r="L24" i="45"/>
  <c r="L23" i="45"/>
  <c r="CY7" i="36" l="1"/>
  <c r="CW7" i="36"/>
  <c r="CX7" i="36" s="1" a="1"/>
  <c r="CX7" i="36" s="1"/>
  <c r="X2" i="7" s="1"/>
  <c r="N9" i="43"/>
  <c r="M8" i="43"/>
  <c r="N8" i="43"/>
  <c r="H6" i="36"/>
  <c r="H7" i="36"/>
  <c r="H8" i="36"/>
  <c r="H9" i="36"/>
  <c r="H10" i="36"/>
  <c r="H11" i="36"/>
  <c r="G6" i="36"/>
  <c r="G7" i="36"/>
  <c r="G8" i="36"/>
  <c r="G9" i="36"/>
  <c r="G10" i="36"/>
  <c r="F6" i="36"/>
  <c r="F7" i="36"/>
  <c r="F8" i="36"/>
  <c r="F9" i="36"/>
  <c r="E6" i="36"/>
  <c r="E7" i="36"/>
  <c r="E8" i="36"/>
  <c r="D6" i="36"/>
  <c r="D7" i="36"/>
  <c r="C6" i="36"/>
  <c r="H19" i="36"/>
  <c r="H20" i="36"/>
  <c r="H21" i="36"/>
  <c r="H22" i="36"/>
  <c r="H23" i="36"/>
  <c r="H24" i="36"/>
  <c r="H25" i="36"/>
  <c r="H26" i="36"/>
  <c r="H27" i="36"/>
  <c r="H28" i="36"/>
  <c r="H29" i="36"/>
  <c r="H30" i="36"/>
  <c r="H31" i="36"/>
  <c r="H32" i="36"/>
  <c r="H33" i="36"/>
  <c r="H34" i="36"/>
  <c r="H35" i="36"/>
  <c r="H36" i="36"/>
  <c r="H37" i="36"/>
  <c r="H38" i="36"/>
  <c r="H39" i="36"/>
  <c r="H40" i="36"/>
  <c r="H41" i="36"/>
  <c r="H42" i="36"/>
  <c r="H43" i="36"/>
  <c r="H44" i="36"/>
  <c r="H45" i="36"/>
  <c r="H46" i="36"/>
  <c r="H47" i="36"/>
  <c r="H48" i="36"/>
  <c r="H49" i="36"/>
  <c r="H50" i="36"/>
  <c r="H51" i="36"/>
  <c r="H52" i="36"/>
  <c r="H53" i="36"/>
  <c r="H54" i="36"/>
  <c r="H55" i="36"/>
  <c r="H56" i="36"/>
  <c r="H57" i="36"/>
  <c r="H58" i="36"/>
  <c r="H59" i="36"/>
  <c r="H60" i="36"/>
  <c r="H61" i="36"/>
  <c r="H62" i="36"/>
  <c r="H63" i="36"/>
  <c r="H64" i="36"/>
  <c r="H65" i="36"/>
  <c r="H66" i="36"/>
  <c r="H18" i="36"/>
  <c r="G17" i="36"/>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60" i="36"/>
  <c r="G61" i="36"/>
  <c r="G62" i="36"/>
  <c r="G63" i="36"/>
  <c r="G64" i="36"/>
  <c r="G65" i="36"/>
  <c r="G66" i="36"/>
  <c r="F16" i="36"/>
  <c r="F17" i="36"/>
  <c r="F18" i="36"/>
  <c r="F19" i="36"/>
  <c r="F20" i="36"/>
  <c r="F21" i="36"/>
  <c r="F22" i="36"/>
  <c r="F23" i="36"/>
  <c r="F24" i="36"/>
  <c r="F25" i="36"/>
  <c r="F26" i="36"/>
  <c r="F27" i="36"/>
  <c r="F28" i="36"/>
  <c r="F29" i="36"/>
  <c r="F30" i="36"/>
  <c r="F31" i="36"/>
  <c r="F32" i="36"/>
  <c r="F33" i="36"/>
  <c r="F34" i="36"/>
  <c r="F35" i="36"/>
  <c r="F36" i="36"/>
  <c r="F37" i="36"/>
  <c r="F38" i="36"/>
  <c r="F39" i="36"/>
  <c r="F40" i="36"/>
  <c r="F41" i="36"/>
  <c r="F42" i="36"/>
  <c r="F43" i="36"/>
  <c r="F44" i="36"/>
  <c r="F45" i="36"/>
  <c r="F46" i="36"/>
  <c r="F47" i="36"/>
  <c r="F48" i="36"/>
  <c r="F49" i="36"/>
  <c r="F50" i="36"/>
  <c r="F51" i="36"/>
  <c r="F52" i="36"/>
  <c r="F53" i="36"/>
  <c r="F54" i="36"/>
  <c r="F55" i="36"/>
  <c r="F56" i="36"/>
  <c r="F57" i="36"/>
  <c r="F58" i="36"/>
  <c r="F59" i="36"/>
  <c r="F60" i="36"/>
  <c r="F61" i="36"/>
  <c r="F62" i="36"/>
  <c r="F63" i="36"/>
  <c r="F64" i="36"/>
  <c r="F65" i="36"/>
  <c r="F66" i="36"/>
  <c r="E15" i="36"/>
  <c r="E16" i="36"/>
  <c r="E17" i="36"/>
  <c r="E18" i="36"/>
  <c r="E19" i="36"/>
  <c r="E20" i="36"/>
  <c r="E21" i="36"/>
  <c r="E22" i="36"/>
  <c r="E23" i="36"/>
  <c r="E24" i="36"/>
  <c r="E25" i="36"/>
  <c r="E26" i="36"/>
  <c r="E27" i="36"/>
  <c r="E28" i="36"/>
  <c r="E29" i="36"/>
  <c r="E30" i="36"/>
  <c r="E31" i="36"/>
  <c r="E32" i="36"/>
  <c r="E33" i="36"/>
  <c r="E34" i="36"/>
  <c r="E35" i="36"/>
  <c r="E36" i="36"/>
  <c r="E37" i="36"/>
  <c r="E38" i="36"/>
  <c r="E39" i="36"/>
  <c r="E40" i="36"/>
  <c r="E41" i="36"/>
  <c r="E42" i="36"/>
  <c r="E43" i="36"/>
  <c r="E44" i="36"/>
  <c r="E45" i="36"/>
  <c r="E46" i="36"/>
  <c r="E47" i="36"/>
  <c r="E48" i="36"/>
  <c r="E49" i="36"/>
  <c r="E50" i="36"/>
  <c r="E51" i="36"/>
  <c r="E52" i="36"/>
  <c r="E53" i="36"/>
  <c r="E54" i="36"/>
  <c r="E55" i="36"/>
  <c r="E56" i="36"/>
  <c r="E57" i="36"/>
  <c r="E58" i="36"/>
  <c r="E59" i="36"/>
  <c r="E60" i="36"/>
  <c r="E61" i="36"/>
  <c r="E62" i="36"/>
  <c r="E63" i="36"/>
  <c r="E64" i="36"/>
  <c r="E65" i="36"/>
  <c r="E66"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D63" i="36"/>
  <c r="D64" i="36"/>
  <c r="D65" i="36"/>
  <c r="D66" i="36"/>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H6" i="28"/>
  <c r="H7" i="28"/>
  <c r="H8" i="28"/>
  <c r="H9" i="28"/>
  <c r="H10" i="28"/>
  <c r="H11" i="28"/>
  <c r="G6" i="28"/>
  <c r="G7" i="28"/>
  <c r="G8" i="28"/>
  <c r="G9" i="28"/>
  <c r="G10" i="28"/>
  <c r="F6" i="28"/>
  <c r="F7" i="28"/>
  <c r="F8" i="28"/>
  <c r="F9" i="28"/>
  <c r="E6" i="28"/>
  <c r="E7" i="28"/>
  <c r="E8" i="28"/>
  <c r="D6" i="28"/>
  <c r="D7" i="28"/>
  <c r="C6"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18"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17"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H6" i="27"/>
  <c r="H7" i="27"/>
  <c r="H8" i="27"/>
  <c r="H9" i="27"/>
  <c r="H10" i="27"/>
  <c r="H11" i="27"/>
  <c r="G6" i="27"/>
  <c r="G7" i="27"/>
  <c r="G8" i="27"/>
  <c r="G9" i="27"/>
  <c r="G10" i="27"/>
  <c r="F6" i="27"/>
  <c r="F7" i="27"/>
  <c r="F8" i="27"/>
  <c r="F9" i="27"/>
  <c r="E6" i="27"/>
  <c r="E7" i="27"/>
  <c r="E8" i="27"/>
  <c r="D6" i="27"/>
  <c r="D7" i="27"/>
  <c r="C6"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18"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58" i="27"/>
  <c r="G59" i="27"/>
  <c r="G60" i="27"/>
  <c r="G61" i="27"/>
  <c r="G62" i="27"/>
  <c r="G63" i="27"/>
  <c r="G64" i="27"/>
  <c r="G65" i="27"/>
  <c r="G66" i="27"/>
  <c r="G17"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3" i="27"/>
  <c r="F54" i="27"/>
  <c r="F55" i="27"/>
  <c r="F56" i="27"/>
  <c r="F57" i="27"/>
  <c r="F58" i="27"/>
  <c r="F59" i="27"/>
  <c r="F60" i="27"/>
  <c r="F61" i="27"/>
  <c r="F62" i="27"/>
  <c r="F63" i="27"/>
  <c r="F64" i="27"/>
  <c r="F65" i="27"/>
  <c r="F66"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D58" i="27"/>
  <c r="D59" i="27"/>
  <c r="D60" i="27"/>
  <c r="D61" i="27"/>
  <c r="D62" i="27"/>
  <c r="D63" i="27"/>
  <c r="D64" i="27"/>
  <c r="D65" i="27"/>
  <c r="D66"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H6" i="26"/>
  <c r="H7" i="26"/>
  <c r="H8" i="26"/>
  <c r="H9" i="26"/>
  <c r="H10" i="26"/>
  <c r="H11" i="26"/>
  <c r="G6" i="26"/>
  <c r="G7" i="26"/>
  <c r="G8" i="26"/>
  <c r="G9" i="26"/>
  <c r="G10" i="26"/>
  <c r="F6" i="26"/>
  <c r="F7" i="26"/>
  <c r="F8" i="26"/>
  <c r="F9" i="26"/>
  <c r="E6" i="26"/>
  <c r="E7" i="26"/>
  <c r="E8" i="26"/>
  <c r="D6" i="26"/>
  <c r="D7"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18"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 i="26"/>
  <c r="J6" i="25"/>
  <c r="J7" i="25"/>
  <c r="J8" i="25"/>
  <c r="J9" i="25"/>
  <c r="J10" i="25"/>
  <c r="J11" i="25"/>
  <c r="J12" i="25"/>
  <c r="J13" i="25"/>
  <c r="I6" i="25"/>
  <c r="I7" i="25"/>
  <c r="I8" i="25"/>
  <c r="I9" i="25"/>
  <c r="I10" i="25"/>
  <c r="I11" i="25"/>
  <c r="I12" i="25"/>
  <c r="H6" i="25"/>
  <c r="H7" i="25"/>
  <c r="H8" i="25"/>
  <c r="H9" i="25"/>
  <c r="H10" i="25"/>
  <c r="H11" i="25"/>
  <c r="G6" i="25"/>
  <c r="G7" i="25"/>
  <c r="G8" i="25"/>
  <c r="G9" i="25"/>
  <c r="G10" i="25"/>
  <c r="F6" i="25"/>
  <c r="F7" i="25"/>
  <c r="F8" i="25"/>
  <c r="F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H46" i="25"/>
  <c r="H47" i="25"/>
  <c r="H48" i="25"/>
  <c r="H49" i="25"/>
  <c r="H50" i="25"/>
  <c r="H51" i="25"/>
  <c r="H52" i="25"/>
  <c r="H53" i="25"/>
  <c r="H54" i="25"/>
  <c r="H55" i="25"/>
  <c r="H56" i="25"/>
  <c r="H57" i="25"/>
  <c r="H58" i="25"/>
  <c r="H59" i="25"/>
  <c r="H60" i="25"/>
  <c r="H61" i="25"/>
  <c r="H62" i="25"/>
  <c r="H63" i="25"/>
  <c r="H64" i="25"/>
  <c r="H65" i="25"/>
  <c r="H6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E6" i="25"/>
  <c r="E7" i="25"/>
  <c r="E8" i="25"/>
  <c r="D6" i="25"/>
  <c r="D7"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 i="25"/>
  <c r="H609" i="14"/>
  <c r="I609" i="14"/>
  <c r="J609" i="14"/>
  <c r="H610" i="14"/>
  <c r="I610" i="14"/>
  <c r="J610" i="14"/>
  <c r="H611" i="14"/>
  <c r="I611" i="14"/>
  <c r="J611" i="14"/>
  <c r="CV101" i="29"/>
  <c r="CV69" i="29"/>
  <c r="CV54" i="29"/>
  <c r="CV101" i="36"/>
  <c r="CV101" i="28"/>
  <c r="CW101" i="28" s="1"/>
  <c r="CX101" i="28" s="1" a="1"/>
  <c r="CX101" i="28" s="1"/>
  <c r="U96" i="7" s="1"/>
  <c r="CV101" i="27"/>
  <c r="CV101" i="38"/>
  <c r="CW101" i="38" s="1"/>
  <c r="CX101" i="38" s="1" a="1"/>
  <c r="CX101" i="38" s="1"/>
  <c r="O96" i="7" s="1"/>
  <c r="CV101" i="26"/>
  <c r="CV101" i="25"/>
  <c r="H207" i="39"/>
  <c r="C206" i="39"/>
  <c r="D206" i="39" s="1"/>
  <c r="C207" i="39"/>
  <c r="D207" i="39" s="1"/>
  <c r="C207" i="16"/>
  <c r="D207" i="16" s="1"/>
  <c r="F332" i="21"/>
  <c r="F333" i="21"/>
  <c r="F334" i="21"/>
  <c r="F335" i="21"/>
  <c r="C207" i="18"/>
  <c r="D207" i="18"/>
  <c r="J10" i="14"/>
  <c r="J8" i="14"/>
  <c r="J9" i="14"/>
  <c r="J11" i="14"/>
  <c r="J12" i="14"/>
  <c r="J13" i="14"/>
  <c r="J14" i="14"/>
  <c r="J15" i="14"/>
  <c r="J16" i="14"/>
  <c r="J17" i="14"/>
  <c r="J18" i="14"/>
  <c r="J19" i="14"/>
  <c r="E2" i="7" s="1"/>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7" i="14"/>
  <c r="I7" i="14"/>
  <c r="CY101" i="29" l="1"/>
  <c r="CZ101" i="29" s="1" a="1"/>
  <c r="CZ101" i="29" s="1"/>
  <c r="AB96" i="7" s="1"/>
  <c r="CW101" i="29"/>
  <c r="CX101" i="29" s="1" a="1"/>
  <c r="CX101" i="29" s="1"/>
  <c r="AA96" i="7" s="1"/>
  <c r="CY69" i="29"/>
  <c r="CZ69" i="29" s="1" a="1"/>
  <c r="CZ69" i="29" s="1"/>
  <c r="CW69" i="29"/>
  <c r="CX69" i="29" s="1" a="1"/>
  <c r="CX69" i="29" s="1"/>
  <c r="AA64" i="7" s="1"/>
  <c r="CY54" i="29"/>
  <c r="CZ54" i="29" s="1" a="1"/>
  <c r="CZ54" i="29" s="1"/>
  <c r="CW54" i="29"/>
  <c r="CX54" i="29" s="1" a="1"/>
  <c r="CX54" i="29" s="1"/>
  <c r="AA49" i="7" s="1"/>
  <c r="CY101" i="36"/>
  <c r="CZ101" i="36" s="1" a="1"/>
  <c r="CZ101" i="36" s="1"/>
  <c r="Y96" i="7" s="1"/>
  <c r="CW101" i="36"/>
  <c r="CX101" i="36" s="1" a="1"/>
  <c r="CX101" i="36" s="1"/>
  <c r="X96" i="7" s="1"/>
  <c r="CY101" i="28"/>
  <c r="CZ101" i="28" s="1" a="1"/>
  <c r="CZ101" i="28" s="1"/>
  <c r="V96" i="7" s="1"/>
  <c r="CY101" i="27"/>
  <c r="CZ101" i="27" s="1" a="1"/>
  <c r="CZ101" i="27" s="1"/>
  <c r="S96" i="7" s="1"/>
  <c r="CW101" i="27"/>
  <c r="CX101" i="27" s="1" a="1"/>
  <c r="CX101" i="27" s="1"/>
  <c r="R96" i="7" s="1"/>
  <c r="CY101" i="38"/>
  <c r="CZ101" i="38" s="1" a="1"/>
  <c r="CZ101" i="38" s="1"/>
  <c r="P96" i="7" s="1"/>
  <c r="CY101" i="26"/>
  <c r="CW101" i="26"/>
  <c r="CY101" i="25"/>
  <c r="CW101" i="25"/>
  <c r="DA101" i="29"/>
  <c r="DB101" i="29" s="1" a="1"/>
  <c r="DB101" i="29" s="1"/>
  <c r="DA54" i="29"/>
  <c r="DB54" i="29" s="1" a="1"/>
  <c r="DB54" i="29" s="1"/>
  <c r="DA101" i="36"/>
  <c r="DB101" i="36" s="1" a="1"/>
  <c r="DB101" i="36" s="1"/>
  <c r="DA101" i="28"/>
  <c r="DB101" i="28" s="1" a="1"/>
  <c r="DB101" i="28" s="1"/>
  <c r="DA101" i="38"/>
  <c r="DB101" i="38" s="1" a="1"/>
  <c r="DB101" i="38" s="1"/>
  <c r="DA101" i="27"/>
  <c r="DB101" i="27" s="1" a="1"/>
  <c r="DB101" i="27" s="1"/>
  <c r="DA101" i="26"/>
  <c r="DB101" i="26" s="1" a="1"/>
  <c r="DB101" i="26" s="1"/>
  <c r="DA101" i="25"/>
  <c r="DB101" i="25" s="1" a="1"/>
  <c r="DB101" i="25" s="1"/>
  <c r="M14" i="43"/>
  <c r="M15" i="43"/>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173" i="14"/>
  <c r="I174" i="14"/>
  <c r="I175" i="14"/>
  <c r="I176" i="14"/>
  <c r="I177" i="14"/>
  <c r="I178" i="14"/>
  <c r="I179" i="14"/>
  <c r="I180" i="14"/>
  <c r="I181" i="14"/>
  <c r="I182" i="14"/>
  <c r="I183" i="14"/>
  <c r="I172"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174" i="14"/>
  <c r="H175" i="14"/>
  <c r="H173" i="14"/>
  <c r="H172" i="14"/>
  <c r="M9" i="43"/>
  <c r="P9" i="43"/>
  <c r="P8" i="43"/>
  <c r="O9" i="43"/>
  <c r="O8" i="43"/>
  <c r="F15" i="28"/>
  <c r="F14" i="28"/>
  <c r="F13" i="28"/>
  <c r="F12" i="28"/>
  <c r="F11" i="28"/>
  <c r="F10" i="28"/>
  <c r="F15" i="27"/>
  <c r="F14" i="27"/>
  <c r="F13" i="27"/>
  <c r="F12" i="27"/>
  <c r="F11" i="27"/>
  <c r="F10" i="27"/>
  <c r="E14" i="28"/>
  <c r="E13" i="28"/>
  <c r="E12" i="28"/>
  <c r="E11" i="28"/>
  <c r="E10" i="28"/>
  <c r="E9" i="28"/>
  <c r="CV8" i="29"/>
  <c r="CW8" i="29" s="1"/>
  <c r="CX8" i="29" s="1" a="1"/>
  <c r="CX8" i="29" s="1"/>
  <c r="AA3" i="7" s="1"/>
  <c r="CV9" i="29"/>
  <c r="CW9" i="29" s="1"/>
  <c r="CX9" i="29" s="1" a="1"/>
  <c r="CX9" i="29" s="1"/>
  <c r="AA4" i="7" s="1"/>
  <c r="CV10" i="29"/>
  <c r="CV11" i="29"/>
  <c r="CV12" i="29"/>
  <c r="CV13" i="29"/>
  <c r="CV14" i="29"/>
  <c r="CV15" i="29"/>
  <c r="CV16" i="29"/>
  <c r="CV17" i="29"/>
  <c r="CV18" i="29"/>
  <c r="CV19" i="29"/>
  <c r="CV20" i="29"/>
  <c r="CV21" i="29"/>
  <c r="CV22" i="29"/>
  <c r="CV23" i="29"/>
  <c r="CV24" i="29"/>
  <c r="CV25" i="29"/>
  <c r="CV26" i="29"/>
  <c r="CV27" i="29"/>
  <c r="CV28" i="29"/>
  <c r="CV29" i="29"/>
  <c r="CV30" i="29"/>
  <c r="CV31" i="29"/>
  <c r="CV32" i="29"/>
  <c r="CV33" i="29"/>
  <c r="CV34" i="29"/>
  <c r="CV35" i="29"/>
  <c r="CV36" i="29"/>
  <c r="CV37" i="29"/>
  <c r="CV38" i="29"/>
  <c r="CW38" i="29" s="1"/>
  <c r="CX38" i="29" s="1" a="1"/>
  <c r="CX38" i="29" s="1"/>
  <c r="AA33" i="7" s="1"/>
  <c r="CV39" i="29"/>
  <c r="CV40" i="29"/>
  <c r="CV41" i="29"/>
  <c r="CV42" i="29"/>
  <c r="CV43" i="29"/>
  <c r="CV44" i="29"/>
  <c r="CV45" i="29"/>
  <c r="CV46" i="29"/>
  <c r="CV47" i="29"/>
  <c r="CV48" i="29"/>
  <c r="CV49" i="29"/>
  <c r="CV50" i="29"/>
  <c r="CV51" i="29"/>
  <c r="CV52" i="29"/>
  <c r="CV53" i="29"/>
  <c r="CV55" i="29"/>
  <c r="CV56" i="29"/>
  <c r="CV57" i="29"/>
  <c r="CV58" i="29"/>
  <c r="CV59" i="29"/>
  <c r="CV60" i="29"/>
  <c r="CV61" i="29"/>
  <c r="CV62" i="29"/>
  <c r="CV63" i="29"/>
  <c r="CV64" i="29"/>
  <c r="CV65" i="29"/>
  <c r="CV66" i="29"/>
  <c r="CV67" i="29"/>
  <c r="CV68" i="29"/>
  <c r="DA69" i="29"/>
  <c r="DB69" i="29" s="1" a="1"/>
  <c r="DB69" i="29" s="1"/>
  <c r="CV70" i="29"/>
  <c r="CV71" i="29"/>
  <c r="CV72" i="29"/>
  <c r="CV73" i="29"/>
  <c r="CV74" i="29"/>
  <c r="CV75" i="29"/>
  <c r="CV76" i="29"/>
  <c r="CV77" i="29"/>
  <c r="CV78" i="29"/>
  <c r="CV79" i="29"/>
  <c r="CV80" i="29"/>
  <c r="CV81" i="29"/>
  <c r="CV82" i="29"/>
  <c r="CV83" i="29"/>
  <c r="CV84" i="29"/>
  <c r="CV85" i="29"/>
  <c r="CV86" i="29"/>
  <c r="CV87" i="29"/>
  <c r="CV88" i="29"/>
  <c r="CV89" i="29"/>
  <c r="CV90" i="29"/>
  <c r="CV91" i="29"/>
  <c r="CV92" i="29"/>
  <c r="CV93" i="29"/>
  <c r="CV94" i="29"/>
  <c r="CV95" i="29"/>
  <c r="CV96" i="29"/>
  <c r="CV97" i="29"/>
  <c r="CV98" i="29"/>
  <c r="CV99" i="29"/>
  <c r="CV100" i="29"/>
  <c r="CV7" i="29"/>
  <c r="CV12" i="36"/>
  <c r="CV13" i="36"/>
  <c r="CV14" i="36"/>
  <c r="CV15" i="36"/>
  <c r="CV16" i="36"/>
  <c r="CV17" i="36"/>
  <c r="CV18" i="36"/>
  <c r="CV19" i="36"/>
  <c r="CV20" i="36"/>
  <c r="CV21" i="36"/>
  <c r="CV22" i="36"/>
  <c r="CV23" i="36"/>
  <c r="CV24" i="36"/>
  <c r="CV25" i="36"/>
  <c r="CV26" i="36"/>
  <c r="CV27" i="36"/>
  <c r="CV28" i="36"/>
  <c r="CV29" i="36"/>
  <c r="CV30" i="36"/>
  <c r="CV31" i="36"/>
  <c r="CV32" i="36"/>
  <c r="CV33" i="36"/>
  <c r="CV34" i="36"/>
  <c r="CV35" i="36"/>
  <c r="CV36" i="36"/>
  <c r="CV37" i="36"/>
  <c r="CV38" i="36"/>
  <c r="CW38" i="36" s="1"/>
  <c r="CX38" i="36" s="1" a="1"/>
  <c r="CX38" i="36" s="1"/>
  <c r="X33" i="7" s="1"/>
  <c r="CV39" i="36"/>
  <c r="CV40" i="36"/>
  <c r="CV41" i="36"/>
  <c r="CV42" i="36"/>
  <c r="CV43" i="36"/>
  <c r="CV44" i="36"/>
  <c r="CV45" i="36"/>
  <c r="CV46" i="36"/>
  <c r="CV47" i="36"/>
  <c r="CV48" i="36"/>
  <c r="CV49" i="36"/>
  <c r="CV50" i="36"/>
  <c r="CV51" i="36"/>
  <c r="CV52" i="36"/>
  <c r="CV53" i="36"/>
  <c r="CV54" i="36"/>
  <c r="CV55" i="36"/>
  <c r="CV56" i="36"/>
  <c r="CV57" i="36"/>
  <c r="CV58" i="36"/>
  <c r="CV59" i="36"/>
  <c r="CV60" i="36"/>
  <c r="CV61" i="36"/>
  <c r="CV62" i="36"/>
  <c r="CV63" i="36"/>
  <c r="CV64" i="36"/>
  <c r="CV65" i="36"/>
  <c r="CV66" i="36"/>
  <c r="CV67" i="36"/>
  <c r="CV68" i="36"/>
  <c r="CV69" i="36"/>
  <c r="CV70" i="36"/>
  <c r="CV71" i="36"/>
  <c r="CV72" i="36"/>
  <c r="CV73" i="36"/>
  <c r="CV74" i="36"/>
  <c r="CV75" i="36"/>
  <c r="CV76" i="36"/>
  <c r="CV77" i="36"/>
  <c r="CV78" i="36"/>
  <c r="CV79" i="36"/>
  <c r="CV80" i="36"/>
  <c r="CV81" i="36"/>
  <c r="CV82" i="36"/>
  <c r="CV83" i="36"/>
  <c r="CV84" i="36"/>
  <c r="CV85" i="36"/>
  <c r="CV86" i="36"/>
  <c r="CV87" i="36"/>
  <c r="CV88" i="36"/>
  <c r="CV89" i="36"/>
  <c r="CV90" i="36"/>
  <c r="CV91" i="36"/>
  <c r="CV92" i="36"/>
  <c r="CV93" i="36"/>
  <c r="CV94" i="36"/>
  <c r="CV95" i="36"/>
  <c r="CV96" i="36"/>
  <c r="CV97" i="36"/>
  <c r="CV98" i="36"/>
  <c r="CV99" i="36"/>
  <c r="CV100" i="36"/>
  <c r="CV8" i="36"/>
  <c r="CW8" i="36" s="1"/>
  <c r="CX8" i="36" s="1" a="1"/>
  <c r="CX8" i="36" s="1"/>
  <c r="X3" i="7" s="1"/>
  <c r="CV9" i="36"/>
  <c r="CW9" i="36" s="1"/>
  <c r="CX9" i="36" s="1" a="1"/>
  <c r="CX9" i="36" s="1"/>
  <c r="X4" i="7" s="1"/>
  <c r="CV10" i="36"/>
  <c r="CV11" i="36"/>
  <c r="DA7" i="36"/>
  <c r="CV12" i="28"/>
  <c r="CW12" i="28" s="1"/>
  <c r="CX12" i="28" s="1" a="1"/>
  <c r="CX12" i="28" s="1"/>
  <c r="U7" i="7" s="1"/>
  <c r="CV13" i="28"/>
  <c r="CW13" i="28" s="1"/>
  <c r="CX13" i="28" s="1" a="1"/>
  <c r="CX13" i="28" s="1"/>
  <c r="U8" i="7" s="1"/>
  <c r="CV14" i="28"/>
  <c r="CW14" i="28" s="1"/>
  <c r="CX14" i="28" s="1" a="1"/>
  <c r="CX14" i="28" s="1"/>
  <c r="U9" i="7" s="1"/>
  <c r="CV15" i="28"/>
  <c r="CW15" i="28" s="1"/>
  <c r="CX15" i="28" s="1" a="1"/>
  <c r="CX15" i="28" s="1"/>
  <c r="U10" i="7" s="1"/>
  <c r="CV16" i="28"/>
  <c r="CW16" i="28" s="1"/>
  <c r="CX16" i="28" s="1" a="1"/>
  <c r="CX16" i="28" s="1"/>
  <c r="U11" i="7" s="1"/>
  <c r="CV17" i="28"/>
  <c r="CW17" i="28" s="1"/>
  <c r="CX17" i="28" s="1" a="1"/>
  <c r="CX17" i="28" s="1"/>
  <c r="U12" i="7" s="1"/>
  <c r="CV18" i="28"/>
  <c r="CW18" i="28" s="1"/>
  <c r="CX18" i="28" s="1" a="1"/>
  <c r="CX18" i="28" s="1"/>
  <c r="U13" i="7" s="1"/>
  <c r="CV19" i="28"/>
  <c r="CW19" i="28" s="1"/>
  <c r="CX19" i="28" s="1" a="1"/>
  <c r="CX19" i="28" s="1"/>
  <c r="U14" i="7" s="1"/>
  <c r="CV20" i="28"/>
  <c r="CW20" i="28" s="1"/>
  <c r="CX20" i="28" s="1" a="1"/>
  <c r="CX20" i="28" s="1"/>
  <c r="U15" i="7" s="1"/>
  <c r="CV21" i="28"/>
  <c r="CW21" i="28" s="1"/>
  <c r="CX21" i="28" s="1" a="1"/>
  <c r="CX21" i="28" s="1"/>
  <c r="U16" i="7" s="1"/>
  <c r="CV22" i="28"/>
  <c r="CW22" i="28" s="1"/>
  <c r="CX22" i="28" s="1" a="1"/>
  <c r="CX22" i="28" s="1"/>
  <c r="U17" i="7" s="1"/>
  <c r="CV23" i="28"/>
  <c r="CW23" i="28" s="1"/>
  <c r="CX23" i="28" s="1" a="1"/>
  <c r="CX23" i="28" s="1"/>
  <c r="U18" i="7" s="1"/>
  <c r="CV24" i="28"/>
  <c r="CW24" i="28" s="1"/>
  <c r="CX24" i="28" s="1" a="1"/>
  <c r="CX24" i="28" s="1"/>
  <c r="U19" i="7" s="1"/>
  <c r="CV25" i="28"/>
  <c r="CW25" i="28" s="1"/>
  <c r="CX25" i="28" s="1" a="1"/>
  <c r="CX25" i="28" s="1"/>
  <c r="U20" i="7" s="1"/>
  <c r="CV26" i="28"/>
  <c r="CW26" i="28" s="1"/>
  <c r="CX26" i="28" s="1" a="1"/>
  <c r="CX26" i="28" s="1"/>
  <c r="U21" i="7" s="1"/>
  <c r="CV27" i="28"/>
  <c r="CW27" i="28" s="1"/>
  <c r="CX27" i="28" s="1" a="1"/>
  <c r="CX27" i="28" s="1"/>
  <c r="U22" i="7" s="1"/>
  <c r="CV28" i="28"/>
  <c r="CW28" i="28" s="1"/>
  <c r="CX28" i="28" s="1" a="1"/>
  <c r="CX28" i="28" s="1"/>
  <c r="U23" i="7" s="1"/>
  <c r="CV29" i="28"/>
  <c r="CW29" i="28" s="1"/>
  <c r="CX29" i="28" s="1" a="1"/>
  <c r="CX29" i="28" s="1"/>
  <c r="U24" i="7" s="1"/>
  <c r="CV30" i="28"/>
  <c r="CW30" i="28" s="1"/>
  <c r="CX30" i="28" s="1" a="1"/>
  <c r="CX30" i="28" s="1"/>
  <c r="U25" i="7" s="1"/>
  <c r="CV31" i="28"/>
  <c r="CW31" i="28" s="1"/>
  <c r="CX31" i="28" s="1" a="1"/>
  <c r="CX31" i="28" s="1"/>
  <c r="U26" i="7" s="1"/>
  <c r="CV32" i="28"/>
  <c r="CW32" i="28" s="1"/>
  <c r="CX32" i="28" s="1" a="1"/>
  <c r="CX32" i="28" s="1"/>
  <c r="U27" i="7" s="1"/>
  <c r="CV33" i="28"/>
  <c r="CW33" i="28" s="1"/>
  <c r="CX33" i="28" s="1" a="1"/>
  <c r="CX33" i="28" s="1"/>
  <c r="U28" i="7" s="1"/>
  <c r="CV34" i="28"/>
  <c r="CW34" i="28" s="1"/>
  <c r="CX34" i="28" s="1" a="1"/>
  <c r="CX34" i="28" s="1"/>
  <c r="U29" i="7" s="1"/>
  <c r="CV35" i="28"/>
  <c r="CW35" i="28" s="1"/>
  <c r="CX35" i="28" s="1" a="1"/>
  <c r="CX35" i="28" s="1"/>
  <c r="U30" i="7" s="1"/>
  <c r="CV36" i="28"/>
  <c r="CW36" i="28" s="1"/>
  <c r="CX36" i="28" s="1" a="1"/>
  <c r="CX36" i="28" s="1"/>
  <c r="U31" i="7" s="1"/>
  <c r="CV37" i="28"/>
  <c r="CW37" i="28" s="1"/>
  <c r="CX37" i="28" s="1" a="1"/>
  <c r="CX37" i="28" s="1"/>
  <c r="U32" i="7" s="1"/>
  <c r="CV38" i="28"/>
  <c r="CW38" i="28" s="1"/>
  <c r="CX38" i="28" s="1" a="1"/>
  <c r="CX38" i="28" s="1"/>
  <c r="U33" i="7" s="1"/>
  <c r="CV39" i="28"/>
  <c r="CW39" i="28" s="1"/>
  <c r="CX39" i="28" s="1" a="1"/>
  <c r="CX39" i="28" s="1"/>
  <c r="U34" i="7" s="1"/>
  <c r="CV40" i="28"/>
  <c r="CW40" i="28" s="1"/>
  <c r="CX40" i="28" s="1" a="1"/>
  <c r="CX40" i="28" s="1"/>
  <c r="U35" i="7" s="1"/>
  <c r="CV41" i="28"/>
  <c r="CW41" i="28" s="1"/>
  <c r="CX41" i="28" s="1" a="1"/>
  <c r="CX41" i="28" s="1"/>
  <c r="U36" i="7" s="1"/>
  <c r="CV42" i="28"/>
  <c r="CW42" i="28" s="1"/>
  <c r="CX42" i="28" s="1" a="1"/>
  <c r="CX42" i="28" s="1"/>
  <c r="U37" i="7" s="1"/>
  <c r="CV43" i="28"/>
  <c r="CW43" i="28" s="1"/>
  <c r="CX43" i="28" s="1" a="1"/>
  <c r="CX43" i="28" s="1"/>
  <c r="U38" i="7" s="1"/>
  <c r="CV44" i="28"/>
  <c r="CW44" i="28" s="1"/>
  <c r="CX44" i="28" s="1" a="1"/>
  <c r="CX44" i="28" s="1"/>
  <c r="U39" i="7" s="1"/>
  <c r="CV45" i="28"/>
  <c r="CW45" i="28" s="1"/>
  <c r="CX45" i="28" s="1" a="1"/>
  <c r="CX45" i="28" s="1"/>
  <c r="U40" i="7" s="1"/>
  <c r="CV46" i="28"/>
  <c r="CW46" i="28" s="1"/>
  <c r="CX46" i="28" s="1" a="1"/>
  <c r="CX46" i="28" s="1"/>
  <c r="U41" i="7" s="1"/>
  <c r="CV47" i="28"/>
  <c r="CW47" i="28" s="1"/>
  <c r="CX47" i="28" s="1" a="1"/>
  <c r="CX47" i="28" s="1"/>
  <c r="U42" i="7" s="1"/>
  <c r="CV48" i="28"/>
  <c r="CW48" i="28" s="1"/>
  <c r="CX48" i="28" s="1" a="1"/>
  <c r="CX48" i="28" s="1"/>
  <c r="U43" i="7" s="1"/>
  <c r="CV49" i="28"/>
  <c r="CW49" i="28" s="1"/>
  <c r="CX49" i="28" s="1" a="1"/>
  <c r="CX49" i="28" s="1"/>
  <c r="U44" i="7" s="1"/>
  <c r="CV50" i="28"/>
  <c r="CW50" i="28" s="1"/>
  <c r="CX50" i="28" s="1" a="1"/>
  <c r="CX50" i="28" s="1"/>
  <c r="U45" i="7" s="1"/>
  <c r="CV51" i="28"/>
  <c r="CW51" i="28" s="1"/>
  <c r="CX51" i="28" s="1" a="1"/>
  <c r="CX51" i="28" s="1"/>
  <c r="U46" i="7" s="1"/>
  <c r="CV52" i="28"/>
  <c r="CW52" i="28" s="1"/>
  <c r="CX52" i="28" s="1" a="1"/>
  <c r="CX52" i="28" s="1"/>
  <c r="U47" i="7" s="1"/>
  <c r="CV53" i="28"/>
  <c r="CW53" i="28" s="1"/>
  <c r="CX53" i="28" s="1" a="1"/>
  <c r="CX53" i="28" s="1"/>
  <c r="U48" i="7" s="1"/>
  <c r="CV54" i="28"/>
  <c r="CW54" i="28" s="1"/>
  <c r="CX54" i="28" s="1" a="1"/>
  <c r="CX54" i="28" s="1"/>
  <c r="U49" i="7" s="1"/>
  <c r="CV55" i="28"/>
  <c r="CW55" i="28" s="1"/>
  <c r="CX55" i="28" s="1" a="1"/>
  <c r="CX55" i="28" s="1"/>
  <c r="U50" i="7" s="1"/>
  <c r="CV56" i="28"/>
  <c r="CW56" i="28" s="1"/>
  <c r="CX56" i="28" s="1" a="1"/>
  <c r="CX56" i="28" s="1"/>
  <c r="U51" i="7" s="1"/>
  <c r="CV57" i="28"/>
  <c r="CW57" i="28" s="1"/>
  <c r="CX57" i="28" s="1" a="1"/>
  <c r="CX57" i="28" s="1"/>
  <c r="U52" i="7" s="1"/>
  <c r="CV58" i="28"/>
  <c r="CW58" i="28" s="1"/>
  <c r="CX58" i="28" s="1" a="1"/>
  <c r="CX58" i="28" s="1"/>
  <c r="U53" i="7" s="1"/>
  <c r="CV59" i="28"/>
  <c r="CW59" i="28" s="1"/>
  <c r="CX59" i="28" s="1" a="1"/>
  <c r="CX59" i="28" s="1"/>
  <c r="U54" i="7" s="1"/>
  <c r="CV60" i="28"/>
  <c r="CW60" i="28" s="1"/>
  <c r="CX60" i="28" s="1" a="1"/>
  <c r="CX60" i="28" s="1"/>
  <c r="U55" i="7" s="1"/>
  <c r="CV61" i="28"/>
  <c r="CW61" i="28" s="1"/>
  <c r="CX61" i="28" s="1" a="1"/>
  <c r="CX61" i="28" s="1"/>
  <c r="U56" i="7" s="1"/>
  <c r="CV62" i="28"/>
  <c r="CW62" i="28" s="1"/>
  <c r="CX62" i="28" s="1" a="1"/>
  <c r="CX62" i="28" s="1"/>
  <c r="U57" i="7" s="1"/>
  <c r="CV63" i="28"/>
  <c r="CW63" i="28" s="1"/>
  <c r="CX63" i="28" s="1" a="1"/>
  <c r="CX63" i="28" s="1"/>
  <c r="U58" i="7" s="1"/>
  <c r="CV64" i="28"/>
  <c r="CW64" i="28" s="1"/>
  <c r="CX64" i="28" s="1" a="1"/>
  <c r="CX64" i="28" s="1"/>
  <c r="U59" i="7" s="1"/>
  <c r="CV65" i="28"/>
  <c r="CW65" i="28" s="1"/>
  <c r="CX65" i="28" s="1" a="1"/>
  <c r="CX65" i="28" s="1"/>
  <c r="U60" i="7" s="1"/>
  <c r="CV66" i="28"/>
  <c r="CW66" i="28" s="1"/>
  <c r="CX66" i="28" s="1" a="1"/>
  <c r="CX66" i="28" s="1"/>
  <c r="U61" i="7" s="1"/>
  <c r="CV67" i="28"/>
  <c r="CW67" i="28" s="1"/>
  <c r="CX67" i="28" s="1" a="1"/>
  <c r="CX67" i="28" s="1"/>
  <c r="U62" i="7" s="1"/>
  <c r="CV68" i="28"/>
  <c r="CW68" i="28" s="1"/>
  <c r="CX68" i="28" s="1" a="1"/>
  <c r="CX68" i="28" s="1"/>
  <c r="U63" i="7" s="1"/>
  <c r="CV69" i="28"/>
  <c r="CW69" i="28" s="1"/>
  <c r="CX69" i="28" s="1" a="1"/>
  <c r="CX69" i="28" s="1"/>
  <c r="U64" i="7" s="1"/>
  <c r="CV70" i="28"/>
  <c r="CW70" i="28" s="1"/>
  <c r="CX70" i="28" s="1" a="1"/>
  <c r="CX70" i="28" s="1"/>
  <c r="U65" i="7" s="1"/>
  <c r="CV71" i="28"/>
  <c r="CW71" i="28" s="1"/>
  <c r="CX71" i="28" s="1" a="1"/>
  <c r="CX71" i="28" s="1"/>
  <c r="U66" i="7" s="1"/>
  <c r="CV72" i="28"/>
  <c r="CW72" i="28" s="1"/>
  <c r="CX72" i="28" s="1" a="1"/>
  <c r="CX72" i="28" s="1"/>
  <c r="U67" i="7" s="1"/>
  <c r="CV73" i="28"/>
  <c r="CW73" i="28" s="1"/>
  <c r="CX73" i="28" s="1" a="1"/>
  <c r="CX73" i="28" s="1"/>
  <c r="U68" i="7" s="1"/>
  <c r="CV74" i="28"/>
  <c r="CW74" i="28" s="1"/>
  <c r="CX74" i="28" s="1" a="1"/>
  <c r="CX74" i="28" s="1"/>
  <c r="U69" i="7" s="1"/>
  <c r="CV75" i="28"/>
  <c r="CW75" i="28" s="1"/>
  <c r="CX75" i="28" s="1" a="1"/>
  <c r="CX75" i="28" s="1"/>
  <c r="U70" i="7" s="1"/>
  <c r="CV76" i="28"/>
  <c r="CW76" i="28" s="1"/>
  <c r="CX76" i="28" s="1" a="1"/>
  <c r="CX76" i="28" s="1"/>
  <c r="U71" i="7" s="1"/>
  <c r="CV77" i="28"/>
  <c r="CW77" i="28" s="1"/>
  <c r="CX77" i="28" s="1" a="1"/>
  <c r="CX77" i="28" s="1"/>
  <c r="U72" i="7" s="1"/>
  <c r="CV78" i="28"/>
  <c r="CW78" i="28" s="1"/>
  <c r="CX78" i="28" s="1" a="1"/>
  <c r="CX78" i="28" s="1"/>
  <c r="U73" i="7" s="1"/>
  <c r="CV79" i="28"/>
  <c r="CW79" i="28" s="1"/>
  <c r="CX79" i="28" s="1" a="1"/>
  <c r="CX79" i="28" s="1"/>
  <c r="U74" i="7" s="1"/>
  <c r="CV80" i="28"/>
  <c r="CW80" i="28" s="1"/>
  <c r="CX80" i="28" s="1" a="1"/>
  <c r="CX80" i="28" s="1"/>
  <c r="U75" i="7" s="1"/>
  <c r="CV81" i="28"/>
  <c r="CW81" i="28" s="1"/>
  <c r="CX81" i="28" s="1" a="1"/>
  <c r="CX81" i="28" s="1"/>
  <c r="U76" i="7" s="1"/>
  <c r="CV82" i="28"/>
  <c r="CW82" i="28" s="1"/>
  <c r="CX82" i="28" s="1" a="1"/>
  <c r="CX82" i="28" s="1"/>
  <c r="U77" i="7" s="1"/>
  <c r="CV83" i="28"/>
  <c r="CW83" i="28" s="1"/>
  <c r="CX83" i="28" s="1" a="1"/>
  <c r="CX83" i="28" s="1"/>
  <c r="U78" i="7" s="1"/>
  <c r="CV84" i="28"/>
  <c r="CW84" i="28" s="1"/>
  <c r="CX84" i="28" s="1" a="1"/>
  <c r="CX84" i="28" s="1"/>
  <c r="U79" i="7" s="1"/>
  <c r="CV85" i="28"/>
  <c r="CW85" i="28" s="1"/>
  <c r="CX85" i="28" s="1" a="1"/>
  <c r="CX85" i="28" s="1"/>
  <c r="U80" i="7" s="1"/>
  <c r="CV86" i="28"/>
  <c r="CW86" i="28" s="1"/>
  <c r="CX86" i="28" s="1" a="1"/>
  <c r="CX86" i="28" s="1"/>
  <c r="U81" i="7" s="1"/>
  <c r="CV87" i="28"/>
  <c r="CW87" i="28" s="1"/>
  <c r="CX87" i="28" s="1" a="1"/>
  <c r="CX87" i="28" s="1"/>
  <c r="U82" i="7" s="1"/>
  <c r="CV88" i="28"/>
  <c r="CW88" i="28" s="1"/>
  <c r="CX88" i="28" s="1" a="1"/>
  <c r="CX88" i="28" s="1"/>
  <c r="U83" i="7" s="1"/>
  <c r="CV89" i="28"/>
  <c r="CW89" i="28" s="1"/>
  <c r="CX89" i="28" s="1" a="1"/>
  <c r="CX89" i="28" s="1"/>
  <c r="U84" i="7" s="1"/>
  <c r="CV90" i="28"/>
  <c r="CW90" i="28" s="1"/>
  <c r="CX90" i="28" s="1" a="1"/>
  <c r="CX90" i="28" s="1"/>
  <c r="U85" i="7" s="1"/>
  <c r="CV91" i="28"/>
  <c r="CW91" i="28" s="1"/>
  <c r="CX91" i="28" s="1" a="1"/>
  <c r="CX91" i="28" s="1"/>
  <c r="U86" i="7" s="1"/>
  <c r="CV92" i="28"/>
  <c r="CW92" i="28" s="1"/>
  <c r="CX92" i="28" s="1" a="1"/>
  <c r="CX92" i="28" s="1"/>
  <c r="U87" i="7" s="1"/>
  <c r="CV93" i="28"/>
  <c r="CW93" i="28" s="1"/>
  <c r="CX93" i="28" s="1" a="1"/>
  <c r="CX93" i="28" s="1"/>
  <c r="U88" i="7" s="1"/>
  <c r="CV94" i="28"/>
  <c r="CW94" i="28" s="1"/>
  <c r="CX94" i="28" s="1" a="1"/>
  <c r="CX94" i="28" s="1"/>
  <c r="U89" i="7" s="1"/>
  <c r="CV95" i="28"/>
  <c r="CW95" i="28" s="1"/>
  <c r="CX95" i="28" s="1" a="1"/>
  <c r="CX95" i="28" s="1"/>
  <c r="U90" i="7" s="1"/>
  <c r="CV96" i="28"/>
  <c r="CW96" i="28" s="1"/>
  <c r="CX96" i="28" s="1" a="1"/>
  <c r="CX96" i="28" s="1"/>
  <c r="U91" i="7" s="1"/>
  <c r="CV97" i="28"/>
  <c r="CW97" i="28" s="1"/>
  <c r="CX97" i="28" s="1" a="1"/>
  <c r="CX97" i="28" s="1"/>
  <c r="U92" i="7" s="1"/>
  <c r="CV98" i="28"/>
  <c r="CW98" i="28" s="1"/>
  <c r="CX98" i="28" s="1" a="1"/>
  <c r="CX98" i="28" s="1"/>
  <c r="U93" i="7" s="1"/>
  <c r="CV99" i="28"/>
  <c r="CW99" i="28" s="1"/>
  <c r="CX99" i="28" s="1" a="1"/>
  <c r="CX99" i="28" s="1"/>
  <c r="U94" i="7" s="1"/>
  <c r="CV100" i="28"/>
  <c r="CW100" i="28" s="1"/>
  <c r="CX100" i="28" s="1" a="1"/>
  <c r="CX100" i="28" s="1"/>
  <c r="U95" i="7" s="1"/>
  <c r="CV8" i="28"/>
  <c r="CW8" i="28" s="1"/>
  <c r="CX8" i="28" s="1" a="1"/>
  <c r="CX8" i="28" s="1"/>
  <c r="U3" i="7" s="1"/>
  <c r="CV9" i="28"/>
  <c r="CW9" i="28" s="1"/>
  <c r="CX9" i="28" s="1" a="1"/>
  <c r="CX9" i="28" s="1"/>
  <c r="U4" i="7" s="1"/>
  <c r="CV10" i="28"/>
  <c r="CW10" i="28" s="1"/>
  <c r="CX10" i="28" s="1" a="1"/>
  <c r="CX10" i="28" s="1"/>
  <c r="U5" i="7" s="1"/>
  <c r="CV11" i="28"/>
  <c r="CW11" i="28" s="1"/>
  <c r="CX11" i="28" s="1" a="1"/>
  <c r="CX11" i="28" s="1"/>
  <c r="U6" i="7" s="1"/>
  <c r="CV7" i="28"/>
  <c r="CW7" i="28" s="1"/>
  <c r="CX7" i="28" s="1" a="1"/>
  <c r="CX7" i="28" s="1"/>
  <c r="U2" i="7" s="1"/>
  <c r="CV12" i="27"/>
  <c r="CV13" i="27"/>
  <c r="CV14" i="27"/>
  <c r="CV15" i="27"/>
  <c r="CV16" i="27"/>
  <c r="CV17" i="27"/>
  <c r="CV18" i="27"/>
  <c r="CV19" i="27"/>
  <c r="CV20" i="27"/>
  <c r="CV21" i="27"/>
  <c r="CV22" i="27"/>
  <c r="CV23" i="27"/>
  <c r="CV24" i="27"/>
  <c r="CV25" i="27"/>
  <c r="CV26" i="27"/>
  <c r="CV27" i="27"/>
  <c r="CV28" i="27"/>
  <c r="CV29" i="27"/>
  <c r="CV30" i="27"/>
  <c r="CV31" i="27"/>
  <c r="CV32" i="27"/>
  <c r="CV33" i="27"/>
  <c r="CV34" i="27"/>
  <c r="CV35" i="27"/>
  <c r="CV36" i="27"/>
  <c r="CV37" i="27"/>
  <c r="CV38" i="27"/>
  <c r="CW38" i="27" s="1"/>
  <c r="CX38" i="27" s="1" a="1"/>
  <c r="CX38" i="27" s="1"/>
  <c r="R33" i="7" s="1"/>
  <c r="CV39" i="27"/>
  <c r="CV40" i="27"/>
  <c r="CV41" i="27"/>
  <c r="CV42" i="27"/>
  <c r="CV43" i="27"/>
  <c r="CV44" i="27"/>
  <c r="CV45" i="27"/>
  <c r="CV46" i="27"/>
  <c r="CV47" i="27"/>
  <c r="CV48" i="27"/>
  <c r="CV49" i="27"/>
  <c r="CV50" i="27"/>
  <c r="CV51" i="27"/>
  <c r="CV52" i="27"/>
  <c r="CV53" i="27"/>
  <c r="CV54" i="27"/>
  <c r="CV55" i="27"/>
  <c r="CV56" i="27"/>
  <c r="CV57" i="27"/>
  <c r="CV58" i="27"/>
  <c r="CV59" i="27"/>
  <c r="CV60" i="27"/>
  <c r="CV61" i="27"/>
  <c r="CV62" i="27"/>
  <c r="CV63" i="27"/>
  <c r="CV64" i="27"/>
  <c r="CV65" i="27"/>
  <c r="CV66" i="27"/>
  <c r="CV67" i="27"/>
  <c r="CV68" i="27"/>
  <c r="CV69" i="27"/>
  <c r="CV70" i="27"/>
  <c r="CV71" i="27"/>
  <c r="CV72" i="27"/>
  <c r="CV73" i="27"/>
  <c r="CV74" i="27"/>
  <c r="CV75" i="27"/>
  <c r="CV76" i="27"/>
  <c r="CV77" i="27"/>
  <c r="CV78" i="27"/>
  <c r="CV79" i="27"/>
  <c r="CV80" i="27"/>
  <c r="CV81" i="27"/>
  <c r="CV82" i="27"/>
  <c r="CV83" i="27"/>
  <c r="CV84" i="27"/>
  <c r="CV85" i="27"/>
  <c r="CV86" i="27"/>
  <c r="CV87" i="27"/>
  <c r="CV88" i="27"/>
  <c r="CV89" i="27"/>
  <c r="CV90" i="27"/>
  <c r="CV91" i="27"/>
  <c r="CV92" i="27"/>
  <c r="CV93" i="27"/>
  <c r="CV94" i="27"/>
  <c r="CV95" i="27"/>
  <c r="CV96" i="27"/>
  <c r="CV97" i="27"/>
  <c r="CV98" i="27"/>
  <c r="CV99" i="27"/>
  <c r="CV100" i="27"/>
  <c r="CV8" i="27"/>
  <c r="CW8" i="27" s="1"/>
  <c r="CX8" i="27" s="1" a="1"/>
  <c r="CX8" i="27" s="1"/>
  <c r="R3" i="7" s="1"/>
  <c r="CV9" i="27"/>
  <c r="CW9" i="27" s="1"/>
  <c r="CX9" i="27" s="1" a="1"/>
  <c r="CX9" i="27" s="1"/>
  <c r="R4" i="7" s="1"/>
  <c r="CV10" i="27"/>
  <c r="CV11" i="27"/>
  <c r="CV7" i="27"/>
  <c r="CV12" i="38"/>
  <c r="CW12" i="38" s="1"/>
  <c r="CV13" i="38"/>
  <c r="CW13" i="38" s="1"/>
  <c r="CV14" i="38"/>
  <c r="CW14" i="38" s="1"/>
  <c r="CV15" i="38"/>
  <c r="CW15" i="38" s="1"/>
  <c r="CX15" i="38" s="1" a="1"/>
  <c r="CX15" i="38" s="1"/>
  <c r="O10" i="7" s="1"/>
  <c r="CV16" i="38"/>
  <c r="CW16" i="38" s="1"/>
  <c r="CX16" i="38" s="1" a="1"/>
  <c r="CX16" i="38" s="1"/>
  <c r="O11" i="7" s="1"/>
  <c r="CV17" i="38"/>
  <c r="CW17" i="38" s="1"/>
  <c r="CX17" i="38" s="1" a="1"/>
  <c r="CX17" i="38" s="1"/>
  <c r="O12" i="7" s="1"/>
  <c r="CV18" i="38"/>
  <c r="CW18" i="38" s="1"/>
  <c r="CX18" i="38" s="1" a="1"/>
  <c r="CX18" i="38" s="1"/>
  <c r="O13" i="7" s="1"/>
  <c r="CV19" i="38"/>
  <c r="CW19" i="38" s="1"/>
  <c r="CX19" i="38" s="1" a="1"/>
  <c r="CX19" i="38" s="1"/>
  <c r="O14" i="7" s="1"/>
  <c r="CV20" i="38"/>
  <c r="CW20" i="38" s="1"/>
  <c r="CX20" i="38" s="1" a="1"/>
  <c r="CX20" i="38" s="1"/>
  <c r="O15" i="7" s="1"/>
  <c r="CV21" i="38"/>
  <c r="CW21" i="38" s="1"/>
  <c r="CX21" i="38" s="1" a="1"/>
  <c r="CX21" i="38" s="1"/>
  <c r="O16" i="7" s="1"/>
  <c r="CV22" i="38"/>
  <c r="CW22" i="38" s="1"/>
  <c r="CX22" i="38" s="1" a="1"/>
  <c r="CX22" i="38" s="1"/>
  <c r="O17" i="7" s="1"/>
  <c r="CV23" i="38"/>
  <c r="CW23" i="38" s="1"/>
  <c r="CX23" i="38" s="1" a="1"/>
  <c r="CX23" i="38" s="1"/>
  <c r="O18" i="7" s="1"/>
  <c r="CV24" i="38"/>
  <c r="CW24" i="38" s="1"/>
  <c r="CX24" i="38" s="1" a="1"/>
  <c r="CX24" i="38" s="1"/>
  <c r="O19" i="7" s="1"/>
  <c r="CV25" i="38"/>
  <c r="CW25" i="38" s="1"/>
  <c r="CX25" i="38" s="1" a="1"/>
  <c r="CX25" i="38" s="1"/>
  <c r="O20" i="7" s="1"/>
  <c r="CV26" i="38"/>
  <c r="CW26" i="38" s="1"/>
  <c r="CX26" i="38" s="1" a="1"/>
  <c r="CX26" i="38" s="1"/>
  <c r="O21" i="7" s="1"/>
  <c r="CV27" i="38"/>
  <c r="CW27" i="38" s="1"/>
  <c r="CX27" i="38" s="1" a="1"/>
  <c r="CX27" i="38" s="1"/>
  <c r="O22" i="7" s="1"/>
  <c r="CV28" i="38"/>
  <c r="CW28" i="38" s="1"/>
  <c r="CX28" i="38" s="1" a="1"/>
  <c r="CX28" i="38" s="1"/>
  <c r="O23" i="7" s="1"/>
  <c r="CV29" i="38"/>
  <c r="CW29" i="38" s="1"/>
  <c r="CX29" i="38" s="1" a="1"/>
  <c r="CX29" i="38" s="1"/>
  <c r="O24" i="7" s="1"/>
  <c r="CV30" i="38"/>
  <c r="CW30" i="38" s="1"/>
  <c r="CX30" i="38" s="1" a="1"/>
  <c r="CX30" i="38" s="1"/>
  <c r="O25" i="7" s="1"/>
  <c r="CV31" i="38"/>
  <c r="CW31" i="38" s="1"/>
  <c r="CX31" i="38" s="1" a="1"/>
  <c r="CX31" i="38" s="1"/>
  <c r="O26" i="7" s="1"/>
  <c r="CV32" i="38"/>
  <c r="CW32" i="38" s="1"/>
  <c r="CX32" i="38" s="1" a="1"/>
  <c r="CX32" i="38" s="1"/>
  <c r="O27" i="7" s="1"/>
  <c r="CV33" i="38"/>
  <c r="CW33" i="38" s="1"/>
  <c r="CX33" i="38" s="1" a="1"/>
  <c r="CX33" i="38" s="1"/>
  <c r="O28" i="7" s="1"/>
  <c r="CV34" i="38"/>
  <c r="CW34" i="38" s="1"/>
  <c r="CX34" i="38" s="1" a="1"/>
  <c r="CX34" i="38" s="1"/>
  <c r="O29" i="7" s="1"/>
  <c r="CV35" i="38"/>
  <c r="CW35" i="38" s="1"/>
  <c r="CX35" i="38" s="1" a="1"/>
  <c r="CX35" i="38" s="1"/>
  <c r="O30" i="7" s="1"/>
  <c r="CV36" i="38"/>
  <c r="CW36" i="38" s="1"/>
  <c r="CX36" i="38" s="1" a="1"/>
  <c r="CX36" i="38" s="1"/>
  <c r="O31" i="7" s="1"/>
  <c r="CV37" i="38"/>
  <c r="CW37" i="38" s="1"/>
  <c r="CX37" i="38" s="1" a="1"/>
  <c r="CX37" i="38" s="1"/>
  <c r="O32" i="7" s="1"/>
  <c r="CV38" i="38"/>
  <c r="CW38" i="38" s="1"/>
  <c r="CX38" i="38" s="1" a="1"/>
  <c r="CX38" i="38" s="1"/>
  <c r="O33" i="7" s="1"/>
  <c r="CV39" i="38"/>
  <c r="CW39" i="38" s="1"/>
  <c r="CX39" i="38" s="1" a="1"/>
  <c r="CX39" i="38" s="1"/>
  <c r="O34" i="7" s="1"/>
  <c r="CV40" i="38"/>
  <c r="CW40" i="38" s="1"/>
  <c r="CX40" i="38" s="1" a="1"/>
  <c r="CX40" i="38" s="1"/>
  <c r="O35" i="7" s="1"/>
  <c r="CV41" i="38"/>
  <c r="CW41" i="38" s="1"/>
  <c r="CX41" i="38" s="1" a="1"/>
  <c r="CX41" i="38" s="1"/>
  <c r="O36" i="7" s="1"/>
  <c r="CV42" i="38"/>
  <c r="CW42" i="38" s="1"/>
  <c r="CX42" i="38" s="1" a="1"/>
  <c r="CX42" i="38" s="1"/>
  <c r="O37" i="7" s="1"/>
  <c r="CV43" i="38"/>
  <c r="CW43" i="38" s="1"/>
  <c r="CX43" i="38" s="1" a="1"/>
  <c r="CX43" i="38" s="1"/>
  <c r="O38" i="7" s="1"/>
  <c r="CV44" i="38"/>
  <c r="CW44" i="38" s="1"/>
  <c r="CX44" i="38" s="1" a="1"/>
  <c r="CX44" i="38" s="1"/>
  <c r="O39" i="7" s="1"/>
  <c r="CV45" i="38"/>
  <c r="CW45" i="38" s="1"/>
  <c r="CX45" i="38" s="1" a="1"/>
  <c r="CX45" i="38" s="1"/>
  <c r="O40" i="7" s="1"/>
  <c r="CV46" i="38"/>
  <c r="CW46" i="38" s="1"/>
  <c r="CX46" i="38" s="1" a="1"/>
  <c r="CX46" i="38" s="1"/>
  <c r="O41" i="7" s="1"/>
  <c r="CV47" i="38"/>
  <c r="CW47" i="38" s="1"/>
  <c r="CX47" i="38" s="1" a="1"/>
  <c r="CX47" i="38" s="1"/>
  <c r="O42" i="7" s="1"/>
  <c r="CV48" i="38"/>
  <c r="CW48" i="38" s="1"/>
  <c r="CX48" i="38" s="1" a="1"/>
  <c r="CX48" i="38" s="1"/>
  <c r="O43" i="7" s="1"/>
  <c r="CV49" i="38"/>
  <c r="CW49" i="38" s="1"/>
  <c r="CX49" i="38" s="1" a="1"/>
  <c r="CX49" i="38" s="1"/>
  <c r="O44" i="7" s="1"/>
  <c r="CV50" i="38"/>
  <c r="CW50" i="38" s="1"/>
  <c r="CX50" i="38" s="1" a="1"/>
  <c r="CX50" i="38" s="1"/>
  <c r="O45" i="7" s="1"/>
  <c r="CV51" i="38"/>
  <c r="CW51" i="38" s="1"/>
  <c r="CX51" i="38" s="1" a="1"/>
  <c r="CX51" i="38" s="1"/>
  <c r="O46" i="7" s="1"/>
  <c r="CV52" i="38"/>
  <c r="CW52" i="38" s="1"/>
  <c r="CX52" i="38" s="1" a="1"/>
  <c r="CX52" i="38" s="1"/>
  <c r="O47" i="7" s="1"/>
  <c r="CV53" i="38"/>
  <c r="CW53" i="38" s="1"/>
  <c r="CX53" i="38" s="1" a="1"/>
  <c r="CX53" i="38" s="1"/>
  <c r="O48" i="7" s="1"/>
  <c r="CV54" i="38"/>
  <c r="CW54" i="38" s="1"/>
  <c r="CX54" i="38" s="1" a="1"/>
  <c r="CX54" i="38" s="1"/>
  <c r="O49" i="7" s="1"/>
  <c r="CV55" i="38"/>
  <c r="CW55" i="38" s="1"/>
  <c r="CX55" i="38" s="1" a="1"/>
  <c r="CX55" i="38" s="1"/>
  <c r="O50" i="7" s="1"/>
  <c r="CV56" i="38"/>
  <c r="CW56" i="38" s="1"/>
  <c r="CX56" i="38" s="1" a="1"/>
  <c r="CX56" i="38" s="1"/>
  <c r="O51" i="7" s="1"/>
  <c r="CV57" i="38"/>
  <c r="CW57" i="38" s="1"/>
  <c r="CX57" i="38" s="1" a="1"/>
  <c r="CX57" i="38" s="1"/>
  <c r="O52" i="7" s="1"/>
  <c r="CV58" i="38"/>
  <c r="CW58" i="38" s="1"/>
  <c r="CX58" i="38" s="1" a="1"/>
  <c r="CX58" i="38" s="1"/>
  <c r="O53" i="7" s="1"/>
  <c r="CV59" i="38"/>
  <c r="CW59" i="38" s="1"/>
  <c r="CX59" i="38" s="1" a="1"/>
  <c r="CX59" i="38" s="1"/>
  <c r="O54" i="7" s="1"/>
  <c r="CV60" i="38"/>
  <c r="CW60" i="38" s="1"/>
  <c r="CX60" i="38" s="1" a="1"/>
  <c r="CX60" i="38" s="1"/>
  <c r="O55" i="7" s="1"/>
  <c r="CV61" i="38"/>
  <c r="CW61" i="38" s="1"/>
  <c r="CX61" i="38" s="1" a="1"/>
  <c r="CX61" i="38" s="1"/>
  <c r="O56" i="7" s="1"/>
  <c r="CV62" i="38"/>
  <c r="CW62" i="38" s="1"/>
  <c r="CX62" i="38" s="1" a="1"/>
  <c r="CX62" i="38" s="1"/>
  <c r="O57" i="7" s="1"/>
  <c r="CV63" i="38"/>
  <c r="CW63" i="38" s="1"/>
  <c r="CX63" i="38" s="1" a="1"/>
  <c r="CX63" i="38" s="1"/>
  <c r="O58" i="7" s="1"/>
  <c r="CV64" i="38"/>
  <c r="CW64" i="38" s="1"/>
  <c r="CX64" i="38" s="1" a="1"/>
  <c r="CX64" i="38" s="1"/>
  <c r="O59" i="7" s="1"/>
  <c r="CV65" i="38"/>
  <c r="CW65" i="38" s="1"/>
  <c r="CX65" i="38" s="1" a="1"/>
  <c r="CX65" i="38" s="1"/>
  <c r="O60" i="7" s="1"/>
  <c r="CV66" i="38"/>
  <c r="CW66" i="38" s="1"/>
  <c r="CX66" i="38" s="1" a="1"/>
  <c r="CX66" i="38" s="1"/>
  <c r="O61" i="7" s="1"/>
  <c r="CV67" i="38"/>
  <c r="CW67" i="38" s="1"/>
  <c r="CX67" i="38" s="1" a="1"/>
  <c r="CX67" i="38" s="1"/>
  <c r="O62" i="7" s="1"/>
  <c r="CV68" i="38"/>
  <c r="CW68" i="38" s="1"/>
  <c r="CX68" i="38" s="1" a="1"/>
  <c r="CX68" i="38" s="1"/>
  <c r="O63" i="7" s="1"/>
  <c r="CV69" i="38"/>
  <c r="CW69" i="38" s="1"/>
  <c r="CX69" i="38" s="1" a="1"/>
  <c r="CX69" i="38" s="1"/>
  <c r="O64" i="7" s="1"/>
  <c r="CV70" i="38"/>
  <c r="CW70" i="38" s="1"/>
  <c r="CX70" i="38" s="1" a="1"/>
  <c r="CX70" i="38" s="1"/>
  <c r="O65" i="7" s="1"/>
  <c r="CV71" i="38"/>
  <c r="CW71" i="38" s="1"/>
  <c r="CX71" i="38" s="1" a="1"/>
  <c r="CX71" i="38" s="1"/>
  <c r="O66" i="7" s="1"/>
  <c r="CV72" i="38"/>
  <c r="CW72" i="38" s="1"/>
  <c r="CX72" i="38" s="1" a="1"/>
  <c r="CX72" i="38" s="1"/>
  <c r="O67" i="7" s="1"/>
  <c r="CV73" i="38"/>
  <c r="CW73" i="38" s="1"/>
  <c r="CX73" i="38" s="1" a="1"/>
  <c r="CX73" i="38" s="1"/>
  <c r="O68" i="7" s="1"/>
  <c r="CV74" i="38"/>
  <c r="CW74" i="38" s="1"/>
  <c r="CX74" i="38" s="1" a="1"/>
  <c r="CX74" i="38" s="1"/>
  <c r="O69" i="7" s="1"/>
  <c r="CV75" i="38"/>
  <c r="CW75" i="38" s="1"/>
  <c r="CX75" i="38" s="1" a="1"/>
  <c r="CX75" i="38" s="1"/>
  <c r="O70" i="7" s="1"/>
  <c r="CV76" i="38"/>
  <c r="CW76" i="38" s="1"/>
  <c r="CX76" i="38" s="1" a="1"/>
  <c r="CX76" i="38" s="1"/>
  <c r="O71" i="7" s="1"/>
  <c r="CV77" i="38"/>
  <c r="CW77" i="38" s="1"/>
  <c r="CX77" i="38" s="1" a="1"/>
  <c r="CX77" i="38" s="1"/>
  <c r="O72" i="7" s="1"/>
  <c r="CV78" i="38"/>
  <c r="CW78" i="38" s="1"/>
  <c r="CX78" i="38" s="1" a="1"/>
  <c r="CX78" i="38" s="1"/>
  <c r="O73" i="7" s="1"/>
  <c r="CV79" i="38"/>
  <c r="CW79" i="38" s="1"/>
  <c r="CX79" i="38" s="1" a="1"/>
  <c r="CX79" i="38" s="1"/>
  <c r="O74" i="7" s="1"/>
  <c r="CV80" i="38"/>
  <c r="CW80" i="38" s="1"/>
  <c r="CX80" i="38" s="1" a="1"/>
  <c r="CX80" i="38" s="1"/>
  <c r="O75" i="7" s="1"/>
  <c r="CV81" i="38"/>
  <c r="CW81" i="38" s="1"/>
  <c r="CX81" i="38" s="1" a="1"/>
  <c r="CX81" i="38" s="1"/>
  <c r="O76" i="7" s="1"/>
  <c r="CV82" i="38"/>
  <c r="CW82" i="38" s="1"/>
  <c r="CX82" i="38" s="1" a="1"/>
  <c r="CX82" i="38" s="1"/>
  <c r="O77" i="7" s="1"/>
  <c r="CV83" i="38"/>
  <c r="CW83" i="38" s="1"/>
  <c r="CX83" i="38" s="1" a="1"/>
  <c r="CX83" i="38" s="1"/>
  <c r="O78" i="7" s="1"/>
  <c r="CV84" i="38"/>
  <c r="CW84" i="38" s="1"/>
  <c r="CX84" i="38" s="1" a="1"/>
  <c r="CX84" i="38" s="1"/>
  <c r="O79" i="7" s="1"/>
  <c r="CV85" i="38"/>
  <c r="CW85" i="38" s="1"/>
  <c r="CX85" i="38" s="1" a="1"/>
  <c r="CX85" i="38" s="1"/>
  <c r="O80" i="7" s="1"/>
  <c r="CV86" i="38"/>
  <c r="CW86" i="38" s="1"/>
  <c r="CX86" i="38" s="1" a="1"/>
  <c r="CX86" i="38" s="1"/>
  <c r="O81" i="7" s="1"/>
  <c r="CV87" i="38"/>
  <c r="CW87" i="38" s="1"/>
  <c r="CX87" i="38" s="1" a="1"/>
  <c r="CX87" i="38" s="1"/>
  <c r="O82" i="7" s="1"/>
  <c r="CV88" i="38"/>
  <c r="CW88" i="38" s="1"/>
  <c r="CX88" i="38" s="1" a="1"/>
  <c r="CX88" i="38" s="1"/>
  <c r="O83" i="7" s="1"/>
  <c r="CV89" i="38"/>
  <c r="CW89" i="38" s="1"/>
  <c r="CX89" i="38" s="1" a="1"/>
  <c r="CX89" i="38" s="1"/>
  <c r="O84" i="7" s="1"/>
  <c r="CV90" i="38"/>
  <c r="CW90" i="38" s="1"/>
  <c r="CX90" i="38" s="1" a="1"/>
  <c r="CX90" i="38" s="1"/>
  <c r="O85" i="7" s="1"/>
  <c r="CV91" i="38"/>
  <c r="CW91" i="38" s="1"/>
  <c r="CX91" i="38" s="1" a="1"/>
  <c r="CX91" i="38" s="1"/>
  <c r="O86" i="7" s="1"/>
  <c r="CV92" i="38"/>
  <c r="CW92" i="38" s="1"/>
  <c r="CX92" i="38" s="1" a="1"/>
  <c r="CX92" i="38" s="1"/>
  <c r="O87" i="7" s="1"/>
  <c r="CV93" i="38"/>
  <c r="CW93" i="38" s="1"/>
  <c r="CX93" i="38" s="1" a="1"/>
  <c r="CX93" i="38" s="1"/>
  <c r="O88" i="7" s="1"/>
  <c r="CV94" i="38"/>
  <c r="CW94" i="38" s="1"/>
  <c r="CX94" i="38" s="1" a="1"/>
  <c r="CX94" i="38" s="1"/>
  <c r="O89" i="7" s="1"/>
  <c r="CV95" i="38"/>
  <c r="CW95" i="38" s="1"/>
  <c r="CX95" i="38" s="1" a="1"/>
  <c r="CX95" i="38" s="1"/>
  <c r="O90" i="7" s="1"/>
  <c r="CV96" i="38"/>
  <c r="CW96" i="38" s="1"/>
  <c r="CX96" i="38" s="1" a="1"/>
  <c r="CX96" i="38" s="1"/>
  <c r="O91" i="7" s="1"/>
  <c r="CV97" i="38"/>
  <c r="CW97" i="38" s="1"/>
  <c r="CX97" i="38" s="1" a="1"/>
  <c r="CX97" i="38" s="1"/>
  <c r="O92" i="7" s="1"/>
  <c r="CV98" i="38"/>
  <c r="CW98" i="38" s="1"/>
  <c r="CX98" i="38" s="1" a="1"/>
  <c r="CX98" i="38" s="1"/>
  <c r="O93" i="7" s="1"/>
  <c r="CV99" i="38"/>
  <c r="CW99" i="38" s="1"/>
  <c r="CX99" i="38" s="1" a="1"/>
  <c r="CX99" i="38" s="1"/>
  <c r="O94" i="7" s="1"/>
  <c r="CV100" i="38"/>
  <c r="CW100" i="38" s="1"/>
  <c r="CX100" i="38" s="1" a="1"/>
  <c r="CX100" i="38" s="1"/>
  <c r="O95" i="7" s="1"/>
  <c r="CV8" i="38"/>
  <c r="CW8" i="38" s="1"/>
  <c r="CX8" i="38" s="1" a="1"/>
  <c r="CX8" i="38" s="1"/>
  <c r="O3" i="7" s="1"/>
  <c r="CV9" i="38"/>
  <c r="CW9" i="38" s="1"/>
  <c r="CX9" i="38" s="1" a="1"/>
  <c r="CX9" i="38" s="1"/>
  <c r="O4" i="7" s="1"/>
  <c r="CV10" i="38"/>
  <c r="CW10" i="38" s="1"/>
  <c r="CX10" i="38" s="1" a="1"/>
  <c r="CX10" i="38" s="1"/>
  <c r="O5" i="7" s="1"/>
  <c r="CV11" i="38"/>
  <c r="CW11" i="38" s="1"/>
  <c r="CV7" i="38"/>
  <c r="CW7" i="38" s="1"/>
  <c r="CX7" i="38" s="1" a="1"/>
  <c r="CX7" i="38" s="1"/>
  <c r="O2" i="7" s="1"/>
  <c r="CV12" i="26"/>
  <c r="CV13" i="26"/>
  <c r="CV14" i="26"/>
  <c r="CV15" i="26"/>
  <c r="CV16" i="26"/>
  <c r="CV17" i="26"/>
  <c r="CV18" i="26"/>
  <c r="CV19" i="26"/>
  <c r="CV20" i="26"/>
  <c r="CV21" i="26"/>
  <c r="CV22" i="26"/>
  <c r="CV23" i="26"/>
  <c r="CV24" i="26"/>
  <c r="CV25" i="26"/>
  <c r="CV26" i="26"/>
  <c r="CV27" i="26"/>
  <c r="CV28" i="26"/>
  <c r="CV29" i="26"/>
  <c r="CV30" i="26"/>
  <c r="CV31" i="26"/>
  <c r="CV32" i="26"/>
  <c r="CV33" i="26"/>
  <c r="CV34" i="26"/>
  <c r="CV35" i="26"/>
  <c r="CV36" i="26"/>
  <c r="CV37" i="26"/>
  <c r="CV38" i="26"/>
  <c r="CW38" i="26" s="1"/>
  <c r="DD38" i="26" s="1"/>
  <c r="CV39" i="26"/>
  <c r="CV40" i="26"/>
  <c r="CV41" i="26"/>
  <c r="CV42" i="26"/>
  <c r="CV43" i="26"/>
  <c r="CV44" i="26"/>
  <c r="CV45" i="26"/>
  <c r="CV46" i="26"/>
  <c r="CV47" i="26"/>
  <c r="CV48" i="26"/>
  <c r="CV49" i="26"/>
  <c r="CV50" i="26"/>
  <c r="CV51" i="26"/>
  <c r="CV52" i="26"/>
  <c r="CV53" i="26"/>
  <c r="CW53" i="26" s="1"/>
  <c r="DD53" i="26" s="1"/>
  <c r="CV54" i="26"/>
  <c r="CV55" i="26"/>
  <c r="CV56" i="26"/>
  <c r="CV57" i="26"/>
  <c r="CV58" i="26"/>
  <c r="CV59" i="26"/>
  <c r="CV60" i="26"/>
  <c r="CV61" i="26"/>
  <c r="CW61" i="26" s="1"/>
  <c r="DD61" i="26" s="1"/>
  <c r="CV62" i="26"/>
  <c r="CV63" i="26"/>
  <c r="CV64" i="26"/>
  <c r="CV65" i="26"/>
  <c r="CV66" i="26"/>
  <c r="CV67" i="26"/>
  <c r="CV68" i="26"/>
  <c r="CV69" i="26"/>
  <c r="CW69" i="26" s="1"/>
  <c r="DD69" i="26" s="1"/>
  <c r="CV70" i="26"/>
  <c r="CV71" i="26"/>
  <c r="CV72" i="26"/>
  <c r="CV73" i="26"/>
  <c r="CV74" i="26"/>
  <c r="CV75" i="26"/>
  <c r="CV76" i="26"/>
  <c r="CV77" i="26"/>
  <c r="CW77" i="26" s="1"/>
  <c r="DD77" i="26" s="1"/>
  <c r="CV78" i="26"/>
  <c r="CV79" i="26"/>
  <c r="CV80" i="26"/>
  <c r="CV81" i="26"/>
  <c r="CV82" i="26"/>
  <c r="CV83" i="26"/>
  <c r="CV84" i="26"/>
  <c r="CV85" i="26"/>
  <c r="CW85" i="26" s="1"/>
  <c r="DD85" i="26" s="1"/>
  <c r="CV86" i="26"/>
  <c r="CV87" i="26"/>
  <c r="CV88" i="26"/>
  <c r="CV89" i="26"/>
  <c r="CV90" i="26"/>
  <c r="CV91" i="26"/>
  <c r="CV92" i="26"/>
  <c r="CV93" i="26"/>
  <c r="CW93" i="26" s="1"/>
  <c r="DD93" i="26" s="1"/>
  <c r="CV94" i="26"/>
  <c r="CV95" i="26"/>
  <c r="CV96" i="26"/>
  <c r="CV97" i="26"/>
  <c r="CV98" i="26"/>
  <c r="CV99" i="26"/>
  <c r="CV100" i="26"/>
  <c r="CV8" i="26"/>
  <c r="CW8" i="26" s="1"/>
  <c r="DD8" i="26" s="1"/>
  <c r="CV9" i="26"/>
  <c r="CW9" i="26" s="1"/>
  <c r="DD9" i="26" s="1"/>
  <c r="CV10" i="26"/>
  <c r="CV11" i="26"/>
  <c r="CV7" i="26"/>
  <c r="CV12" i="25"/>
  <c r="CV13" i="25"/>
  <c r="CV14" i="25"/>
  <c r="CV15" i="25"/>
  <c r="CV16" i="25"/>
  <c r="CV17" i="25"/>
  <c r="CV18" i="25"/>
  <c r="CV19" i="25"/>
  <c r="CV20" i="25"/>
  <c r="CV21" i="25"/>
  <c r="CV22" i="25"/>
  <c r="CV23" i="25"/>
  <c r="CV24" i="25"/>
  <c r="CV25" i="25"/>
  <c r="CV26" i="25"/>
  <c r="CV27" i="25"/>
  <c r="CV28" i="25"/>
  <c r="CV29" i="25"/>
  <c r="CV30" i="25"/>
  <c r="CV31" i="25"/>
  <c r="CV32" i="25"/>
  <c r="CV33" i="25"/>
  <c r="CV34" i="25"/>
  <c r="CV35" i="25"/>
  <c r="CV36" i="25"/>
  <c r="CV37" i="25"/>
  <c r="CV38" i="25"/>
  <c r="CW38" i="25" s="1"/>
  <c r="DD38" i="25" s="1"/>
  <c r="CV39" i="25"/>
  <c r="CV40" i="25"/>
  <c r="CV41" i="25"/>
  <c r="CV42" i="25"/>
  <c r="CV43" i="25"/>
  <c r="CV44" i="25"/>
  <c r="CV45" i="25"/>
  <c r="CV46" i="25"/>
  <c r="CV47" i="25"/>
  <c r="CV48" i="25"/>
  <c r="CV49" i="25"/>
  <c r="CV50" i="25"/>
  <c r="CV51" i="25"/>
  <c r="CV52" i="25"/>
  <c r="CV53" i="25"/>
  <c r="CV54" i="25"/>
  <c r="CV55" i="25"/>
  <c r="CV56" i="25"/>
  <c r="CV57" i="25"/>
  <c r="CV58" i="25"/>
  <c r="CV59" i="25"/>
  <c r="CV60" i="25"/>
  <c r="CV61" i="25"/>
  <c r="CV62" i="25"/>
  <c r="CV63" i="25"/>
  <c r="CV64" i="25"/>
  <c r="CV65" i="25"/>
  <c r="CV66" i="25"/>
  <c r="CV67" i="25"/>
  <c r="CV68" i="25"/>
  <c r="CV69" i="25"/>
  <c r="CV70" i="25"/>
  <c r="CV71" i="25"/>
  <c r="CV72" i="25"/>
  <c r="CV73" i="25"/>
  <c r="CV74" i="25"/>
  <c r="CV75" i="25"/>
  <c r="CV76" i="25"/>
  <c r="CV77" i="25"/>
  <c r="CV78" i="25"/>
  <c r="CV79" i="25"/>
  <c r="CV80" i="25"/>
  <c r="CV81" i="25"/>
  <c r="CV82" i="25"/>
  <c r="CV83" i="25"/>
  <c r="CV84" i="25"/>
  <c r="CV85" i="25"/>
  <c r="CV86" i="25"/>
  <c r="CV87" i="25"/>
  <c r="CV88" i="25"/>
  <c r="CV89" i="25"/>
  <c r="CV90" i="25"/>
  <c r="CV91" i="25"/>
  <c r="CV92" i="25"/>
  <c r="CV93" i="25"/>
  <c r="CV94" i="25"/>
  <c r="CV95" i="25"/>
  <c r="CV96" i="25"/>
  <c r="CV97" i="25"/>
  <c r="CV98" i="25"/>
  <c r="CV99" i="25"/>
  <c r="CV100" i="25"/>
  <c r="CV8" i="25"/>
  <c r="CW8" i="25" s="1"/>
  <c r="DD8" i="25" s="1"/>
  <c r="CV9" i="25"/>
  <c r="CW9" i="25" s="1"/>
  <c r="DD9" i="25" s="1"/>
  <c r="CV10" i="25"/>
  <c r="CV11" i="25"/>
  <c r="CV7" i="25"/>
  <c r="CY7" i="25" s="1"/>
  <c r="DE7" i="25" s="1"/>
  <c r="C8" i="30"/>
  <c r="C8" i="25" s="1"/>
  <c r="C9" i="30"/>
  <c r="C9" i="25" s="1"/>
  <c r="C10" i="30"/>
  <c r="C10" i="25" s="1"/>
  <c r="C11" i="30"/>
  <c r="C11" i="25" s="1"/>
  <c r="C12" i="30"/>
  <c r="C12" i="25" s="1"/>
  <c r="C7" i="30"/>
  <c r="C7" i="25" s="1"/>
  <c r="C12" i="26"/>
  <c r="C11" i="26"/>
  <c r="C10" i="26"/>
  <c r="C9" i="26"/>
  <c r="C8" i="26"/>
  <c r="C7" i="26"/>
  <c r="C14" i="38"/>
  <c r="C15" i="38"/>
  <c r="C16" i="38"/>
  <c r="C17" i="38"/>
  <c r="C18" i="38"/>
  <c r="C19" i="38"/>
  <c r="C20" i="38"/>
  <c r="C21" i="38"/>
  <c r="C22" i="38"/>
  <c r="C23" i="38"/>
  <c r="C24" i="38"/>
  <c r="C25" i="38"/>
  <c r="C26" i="38"/>
  <c r="C27" i="38"/>
  <c r="C28" i="38"/>
  <c r="C29" i="38"/>
  <c r="C30" i="38"/>
  <c r="C31" i="38"/>
  <c r="C32" i="38"/>
  <c r="C33" i="38"/>
  <c r="C34" i="38"/>
  <c r="C35" i="38"/>
  <c r="C36" i="38"/>
  <c r="C37" i="38"/>
  <c r="C38" i="38"/>
  <c r="C39" i="38"/>
  <c r="C40" i="38"/>
  <c r="C41" i="38"/>
  <c r="C42" i="38"/>
  <c r="C43" i="38"/>
  <c r="C44" i="38"/>
  <c r="C45" i="38"/>
  <c r="C46" i="38"/>
  <c r="C47" i="38"/>
  <c r="C48" i="38"/>
  <c r="C49" i="38"/>
  <c r="C50" i="38"/>
  <c r="C51" i="38"/>
  <c r="C52" i="38"/>
  <c r="C53" i="38"/>
  <c r="C54" i="38"/>
  <c r="C55" i="38"/>
  <c r="C56" i="38"/>
  <c r="C57" i="38"/>
  <c r="C58" i="38"/>
  <c r="C59" i="38"/>
  <c r="C60" i="38"/>
  <c r="C61" i="38"/>
  <c r="C62" i="38"/>
  <c r="C63" i="38"/>
  <c r="C64" i="38"/>
  <c r="C65" i="38"/>
  <c r="C66" i="38"/>
  <c r="C13" i="38"/>
  <c r="C6" i="38"/>
  <c r="C12" i="38"/>
  <c r="C11" i="38"/>
  <c r="C10" i="38"/>
  <c r="C9" i="38"/>
  <c r="C8" i="38"/>
  <c r="C7" i="38"/>
  <c r="C14" i="37"/>
  <c r="C15" i="37"/>
  <c r="C16" i="37"/>
  <c r="C17" i="37"/>
  <c r="C18" i="37"/>
  <c r="C19" i="37"/>
  <c r="C20" i="37"/>
  <c r="C21" i="37"/>
  <c r="C22" i="37"/>
  <c r="C23" i="37"/>
  <c r="C24" i="37"/>
  <c r="C25" i="37"/>
  <c r="C26" i="37"/>
  <c r="C27" i="37"/>
  <c r="C28" i="37"/>
  <c r="C29" i="37"/>
  <c r="C30" i="37"/>
  <c r="C31" i="37"/>
  <c r="C32" i="37"/>
  <c r="C33" i="37"/>
  <c r="C34" i="37"/>
  <c r="C35" i="37"/>
  <c r="C36" i="37"/>
  <c r="C37" i="37"/>
  <c r="C38" i="37"/>
  <c r="C39" i="37"/>
  <c r="C40" i="37"/>
  <c r="C41" i="37"/>
  <c r="C42" i="37"/>
  <c r="C43" i="37"/>
  <c r="C44" i="37"/>
  <c r="C45" i="37"/>
  <c r="C46" i="37"/>
  <c r="C47" i="37"/>
  <c r="C48" i="37"/>
  <c r="C49" i="37"/>
  <c r="C50" i="37"/>
  <c r="C51" i="37"/>
  <c r="C52" i="37"/>
  <c r="C53" i="37"/>
  <c r="C54" i="37"/>
  <c r="C55" i="37"/>
  <c r="C56" i="37"/>
  <c r="C57" i="37"/>
  <c r="C58" i="37"/>
  <c r="C59" i="37"/>
  <c r="C60" i="37"/>
  <c r="C61" i="37"/>
  <c r="C62" i="37"/>
  <c r="C63" i="37"/>
  <c r="C64" i="37"/>
  <c r="C65" i="37"/>
  <c r="C66" i="37"/>
  <c r="C13" i="37"/>
  <c r="C6" i="37"/>
  <c r="C12" i="37"/>
  <c r="C11" i="37"/>
  <c r="C10" i="37"/>
  <c r="C9" i="37"/>
  <c r="C8" i="37"/>
  <c r="C7" i="37"/>
  <c r="C12" i="36"/>
  <c r="CZ7" i="36" s="1" a="1"/>
  <c r="CZ7" i="36" s="1"/>
  <c r="C11" i="36"/>
  <c r="C10" i="36"/>
  <c r="C9" i="36"/>
  <c r="C8" i="36"/>
  <c r="C7" i="36"/>
  <c r="C12" i="28"/>
  <c r="C11" i="28"/>
  <c r="C10" i="28"/>
  <c r="C9" i="28"/>
  <c r="C8" i="28"/>
  <c r="C7" i="28"/>
  <c r="C12" i="27"/>
  <c r="C11" i="27"/>
  <c r="C10" i="27"/>
  <c r="C9" i="27"/>
  <c r="C8" i="27"/>
  <c r="C7" i="27"/>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14" i="38"/>
  <c r="D6" i="38"/>
  <c r="D7" i="38"/>
  <c r="D12" i="38"/>
  <c r="D11" i="38"/>
  <c r="D10" i="38"/>
  <c r="D9" i="38"/>
  <c r="D8" i="38"/>
  <c r="D15" i="37"/>
  <c r="D16" i="37"/>
  <c r="D17" i="37"/>
  <c r="D18" i="37"/>
  <c r="D19" i="37"/>
  <c r="D20" i="37"/>
  <c r="D21" i="37"/>
  <c r="D22" i="37"/>
  <c r="D23" i="37"/>
  <c r="D24" i="37"/>
  <c r="D25" i="37"/>
  <c r="D26" i="37"/>
  <c r="D27" i="37"/>
  <c r="D28" i="37"/>
  <c r="D29" i="37"/>
  <c r="D30" i="37"/>
  <c r="D31" i="37"/>
  <c r="D32" i="37"/>
  <c r="D33" i="37"/>
  <c r="D34" i="37"/>
  <c r="D35" i="37"/>
  <c r="D36" i="37"/>
  <c r="D37" i="37"/>
  <c r="D38" i="37"/>
  <c r="D39" i="37"/>
  <c r="D40" i="37"/>
  <c r="D41" i="37"/>
  <c r="D42" i="37"/>
  <c r="D43" i="37"/>
  <c r="D44" i="37"/>
  <c r="D45" i="37"/>
  <c r="D46" i="37"/>
  <c r="D47" i="37"/>
  <c r="D48" i="37"/>
  <c r="D49" i="37"/>
  <c r="D50" i="37"/>
  <c r="D51" i="37"/>
  <c r="D52" i="37"/>
  <c r="D53" i="37"/>
  <c r="D54" i="37"/>
  <c r="D55" i="37"/>
  <c r="D56" i="37"/>
  <c r="D57" i="37"/>
  <c r="D58" i="37"/>
  <c r="D59" i="37"/>
  <c r="D60" i="37"/>
  <c r="D61" i="37"/>
  <c r="D62" i="37"/>
  <c r="D63" i="37"/>
  <c r="D64" i="37"/>
  <c r="D65" i="37"/>
  <c r="D66" i="37"/>
  <c r="D14" i="37"/>
  <c r="D6" i="37"/>
  <c r="D7" i="37"/>
  <c r="D12" i="37"/>
  <c r="D11" i="37"/>
  <c r="D10" i="37"/>
  <c r="D9" i="37"/>
  <c r="D8" i="37"/>
  <c r="D13" i="36"/>
  <c r="D12" i="36"/>
  <c r="D11" i="36"/>
  <c r="D10" i="36"/>
  <c r="D9" i="36"/>
  <c r="D8" i="36"/>
  <c r="D12" i="30"/>
  <c r="D12" i="25" s="1"/>
  <c r="D13" i="32"/>
  <c r="D13" i="26" s="1"/>
  <c r="D9" i="30"/>
  <c r="D9" i="25" s="1"/>
  <c r="D10" i="30"/>
  <c r="D10" i="25" s="1"/>
  <c r="D11" i="30"/>
  <c r="D11" i="25" s="1"/>
  <c r="D8" i="30"/>
  <c r="D8" i="25" s="1"/>
  <c r="D11" i="26"/>
  <c r="D10" i="26"/>
  <c r="D9" i="26"/>
  <c r="D8" i="26"/>
  <c r="D13" i="28"/>
  <c r="D12" i="28"/>
  <c r="D11" i="28"/>
  <c r="D10" i="28"/>
  <c r="D9" i="28"/>
  <c r="D8" i="28"/>
  <c r="D13" i="27"/>
  <c r="D12" i="27"/>
  <c r="D11" i="27"/>
  <c r="D10" i="27"/>
  <c r="D9" i="27"/>
  <c r="D8" i="27"/>
  <c r="E16" i="38"/>
  <c r="E17" i="38"/>
  <c r="E18" i="38"/>
  <c r="E19" i="38"/>
  <c r="E20" i="38"/>
  <c r="E21" i="38"/>
  <c r="E22" i="38"/>
  <c r="E23" i="38"/>
  <c r="E24" i="38"/>
  <c r="E25" i="38"/>
  <c r="E26" i="38"/>
  <c r="E27" i="38"/>
  <c r="E28" i="38"/>
  <c r="E29" i="38"/>
  <c r="E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63" i="38"/>
  <c r="E64" i="38"/>
  <c r="E65" i="38"/>
  <c r="E66" i="38"/>
  <c r="E15" i="38"/>
  <c r="E6" i="38"/>
  <c r="E7" i="38"/>
  <c r="E8" i="38"/>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42" i="37"/>
  <c r="E43" i="37"/>
  <c r="E44" i="37"/>
  <c r="E45" i="37"/>
  <c r="E46" i="37"/>
  <c r="E47" i="37"/>
  <c r="E48" i="37"/>
  <c r="E49" i="37"/>
  <c r="E50" i="37"/>
  <c r="E51" i="37"/>
  <c r="E52" i="37"/>
  <c r="E53" i="37"/>
  <c r="E54" i="37"/>
  <c r="E55" i="37"/>
  <c r="E56" i="37"/>
  <c r="E57" i="37"/>
  <c r="E58" i="37"/>
  <c r="E59" i="37"/>
  <c r="E60" i="37"/>
  <c r="E61" i="37"/>
  <c r="E62" i="37"/>
  <c r="E63" i="37"/>
  <c r="E64" i="37"/>
  <c r="E65" i="37"/>
  <c r="E66" i="37"/>
  <c r="E15" i="37"/>
  <c r="E6" i="37"/>
  <c r="E7" i="37"/>
  <c r="E8" i="37"/>
  <c r="E14" i="32"/>
  <c r="E14" i="37" s="1"/>
  <c r="E13" i="32"/>
  <c r="E12" i="32"/>
  <c r="E11" i="32"/>
  <c r="E11" i="37" s="1"/>
  <c r="E10" i="32"/>
  <c r="E10" i="37" s="1"/>
  <c r="E9" i="32"/>
  <c r="E9" i="37" s="1"/>
  <c r="K16" i="27"/>
  <c r="L16" i="27"/>
  <c r="I15" i="28"/>
  <c r="I14" i="28"/>
  <c r="I16" i="28"/>
  <c r="I17" i="28"/>
  <c r="I18" i="28"/>
  <c r="K15" i="28"/>
  <c r="E9" i="36"/>
  <c r="F17" i="38"/>
  <c r="F18" i="38"/>
  <c r="F19" i="38"/>
  <c r="F20" i="38"/>
  <c r="F21" i="38"/>
  <c r="F22" i="38"/>
  <c r="F23" i="38"/>
  <c r="F24" i="38"/>
  <c r="F25" i="38"/>
  <c r="F26" i="38"/>
  <c r="F27" i="38"/>
  <c r="F28" i="38"/>
  <c r="F29" i="38"/>
  <c r="F30" i="38"/>
  <c r="F31" i="38"/>
  <c r="F32" i="38"/>
  <c r="F33" i="38"/>
  <c r="F34" i="38"/>
  <c r="F35" i="38"/>
  <c r="F36" i="38"/>
  <c r="F37" i="38"/>
  <c r="F38" i="38"/>
  <c r="F39" i="38"/>
  <c r="F40" i="38"/>
  <c r="F41" i="38"/>
  <c r="F42" i="38"/>
  <c r="F43" i="38"/>
  <c r="F44" i="38"/>
  <c r="F45" i="38"/>
  <c r="F46" i="38"/>
  <c r="F47" i="38"/>
  <c r="F48" i="38"/>
  <c r="F49" i="38"/>
  <c r="F50" i="38"/>
  <c r="F51" i="38"/>
  <c r="F52" i="38"/>
  <c r="F53" i="38"/>
  <c r="F54" i="38"/>
  <c r="F55" i="38"/>
  <c r="F56" i="38"/>
  <c r="F57" i="38"/>
  <c r="F58" i="38"/>
  <c r="F59" i="38"/>
  <c r="F60" i="38"/>
  <c r="F61" i="38"/>
  <c r="F62" i="38"/>
  <c r="F63" i="38"/>
  <c r="F64" i="38"/>
  <c r="F65" i="38"/>
  <c r="F66" i="38"/>
  <c r="F16" i="38"/>
  <c r="F6" i="38"/>
  <c r="F7" i="38"/>
  <c r="F8" i="38"/>
  <c r="F9" i="38"/>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F43" i="37"/>
  <c r="F44" i="37"/>
  <c r="F45" i="37"/>
  <c r="F46" i="37"/>
  <c r="F47" i="37"/>
  <c r="F48" i="37"/>
  <c r="F49" i="37"/>
  <c r="F50" i="37"/>
  <c r="F51" i="37"/>
  <c r="F52" i="37"/>
  <c r="F53" i="37"/>
  <c r="F54" i="37"/>
  <c r="F55" i="37"/>
  <c r="F56" i="37"/>
  <c r="F57" i="37"/>
  <c r="F58" i="37"/>
  <c r="F59" i="37"/>
  <c r="F60" i="37"/>
  <c r="F61" i="37"/>
  <c r="F62" i="37"/>
  <c r="F63" i="37"/>
  <c r="F64" i="37"/>
  <c r="F65" i="37"/>
  <c r="F66" i="37"/>
  <c r="F16" i="37"/>
  <c r="F6" i="37"/>
  <c r="F7" i="37"/>
  <c r="F8" i="37"/>
  <c r="F9" i="37"/>
  <c r="F14" i="35"/>
  <c r="F13" i="35"/>
  <c r="F11" i="35"/>
  <c r="F10" i="35"/>
  <c r="F15" i="35" s="1"/>
  <c r="F15" i="32"/>
  <c r="F14" i="32"/>
  <c r="F13" i="32"/>
  <c r="F12" i="32"/>
  <c r="F11" i="32"/>
  <c r="F10" i="32"/>
  <c r="F10" i="30" s="1"/>
  <c r="CX69" i="26" l="1" a="1"/>
  <c r="CX69" i="26" s="1"/>
  <c r="L64" i="7" s="1"/>
  <c r="CX93" i="26" a="1"/>
  <c r="CX93" i="26" s="1"/>
  <c r="L88" i="7" s="1"/>
  <c r="CX53" i="26" a="1"/>
  <c r="CX53" i="26" s="1"/>
  <c r="L48" i="7" s="1"/>
  <c r="CZ101" i="26" a="1"/>
  <c r="CZ101" i="26" s="1"/>
  <c r="M96" i="7" s="1"/>
  <c r="CX85" i="26" a="1"/>
  <c r="CX85" i="26" s="1"/>
  <c r="L80" i="7" s="1"/>
  <c r="CX77" i="26" a="1"/>
  <c r="CX77" i="26" s="1"/>
  <c r="L72" i="7" s="1"/>
  <c r="CX61" i="26" a="1"/>
  <c r="CX61" i="26" s="1"/>
  <c r="L56" i="7" s="1"/>
  <c r="CX101" i="26" a="1"/>
  <c r="CX101" i="26" s="1"/>
  <c r="L96" i="7" s="1"/>
  <c r="CZ101" i="25" a="1"/>
  <c r="CZ101" i="25" s="1"/>
  <c r="J96" i="7" s="1"/>
  <c r="CX101" i="25" a="1"/>
  <c r="CX101" i="25" s="1"/>
  <c r="I96" i="7" s="1"/>
  <c r="DA84" i="29"/>
  <c r="DB84" i="29" s="1" a="1"/>
  <c r="DB84" i="29" s="1"/>
  <c r="CW84" i="29"/>
  <c r="CX84" i="29" s="1" a="1"/>
  <c r="CX84" i="29" s="1"/>
  <c r="AA79" i="7" s="1"/>
  <c r="CY64" i="29"/>
  <c r="CZ64" i="29" s="1" a="1"/>
  <c r="CZ64" i="29" s="1"/>
  <c r="AB59" i="7" s="1"/>
  <c r="CW64" i="29"/>
  <c r="CX64" i="29" s="1" a="1"/>
  <c r="CX64" i="29" s="1"/>
  <c r="AA59" i="7" s="1"/>
  <c r="CY43" i="29"/>
  <c r="CZ43" i="29" s="1" a="1"/>
  <c r="CZ43" i="29" s="1"/>
  <c r="CW43" i="29"/>
  <c r="CX43" i="29" s="1" a="1"/>
  <c r="CX43" i="29" s="1"/>
  <c r="AA38" i="7" s="1"/>
  <c r="DA23" i="29"/>
  <c r="DB23" i="29" s="1" a="1"/>
  <c r="DB23" i="29" s="1"/>
  <c r="CW23" i="29"/>
  <c r="CX23" i="29" s="1" a="1"/>
  <c r="CX23" i="29" s="1"/>
  <c r="AA18" i="7" s="1"/>
  <c r="CY83" i="29"/>
  <c r="CW83" i="29"/>
  <c r="CX83" i="29" s="1" a="1"/>
  <c r="CX83" i="29" s="1"/>
  <c r="AA78" i="7" s="1"/>
  <c r="DA63" i="29"/>
  <c r="DB63" i="29" s="1" a="1"/>
  <c r="DB63" i="29" s="1"/>
  <c r="CW63" i="29"/>
  <c r="CX63" i="29" s="1" a="1"/>
  <c r="CX63" i="29" s="1"/>
  <c r="AA58" i="7" s="1"/>
  <c r="CY42" i="29"/>
  <c r="CZ42" i="29" s="1" a="1"/>
  <c r="CZ42" i="29" s="1"/>
  <c r="CW42" i="29"/>
  <c r="CX42" i="29" s="1" a="1"/>
  <c r="CX42" i="29" s="1"/>
  <c r="AA37" i="7" s="1"/>
  <c r="CY22" i="29"/>
  <c r="CZ22" i="29" s="1" a="1"/>
  <c r="CZ22" i="29" s="1"/>
  <c r="CW22" i="29"/>
  <c r="CX22" i="29" s="1" a="1"/>
  <c r="CX22" i="29" s="1"/>
  <c r="AA17" i="7" s="1"/>
  <c r="CY82" i="29"/>
  <c r="CZ82" i="29" s="1" a="1"/>
  <c r="CZ82" i="29" s="1"/>
  <c r="CW82" i="29"/>
  <c r="CX82" i="29" s="1" a="1"/>
  <c r="CX82" i="29" s="1"/>
  <c r="AA77" i="7" s="1"/>
  <c r="CY62" i="29"/>
  <c r="CZ62" i="29" s="1" a="1"/>
  <c r="CZ62" i="29" s="1"/>
  <c r="CW62" i="29"/>
  <c r="CX62" i="29" s="1" a="1"/>
  <c r="CX62" i="29" s="1"/>
  <c r="AA57" i="7" s="1"/>
  <c r="CY41" i="29"/>
  <c r="CZ41" i="29" s="1" a="1"/>
  <c r="CZ41" i="29" s="1"/>
  <c r="CW41" i="29"/>
  <c r="CX41" i="29" s="1" a="1"/>
  <c r="CX41" i="29" s="1"/>
  <c r="AA36" i="7" s="1"/>
  <c r="DA21" i="29"/>
  <c r="DB21" i="29" s="1" a="1"/>
  <c r="DB21" i="29" s="1"/>
  <c r="CW21" i="29"/>
  <c r="CX21" i="29" s="1" a="1"/>
  <c r="CX21" i="29" s="1"/>
  <c r="AA16" i="7" s="1"/>
  <c r="CY81" i="29"/>
  <c r="CZ81" i="29" s="1" a="1"/>
  <c r="CZ81" i="29" s="1"/>
  <c r="AB76" i="7" s="1"/>
  <c r="CW81" i="29"/>
  <c r="CX81" i="29" s="1" a="1"/>
  <c r="CX81" i="29" s="1"/>
  <c r="AA76" i="7" s="1"/>
  <c r="CY61" i="29"/>
  <c r="CZ61" i="29" s="1" a="1"/>
  <c r="CZ61" i="29" s="1"/>
  <c r="CW61" i="29"/>
  <c r="CX61" i="29" s="1" a="1"/>
  <c r="CX61" i="29" s="1"/>
  <c r="AA56" i="7" s="1"/>
  <c r="CY40" i="29"/>
  <c r="CZ40" i="29" s="1" a="1"/>
  <c r="CZ40" i="29" s="1"/>
  <c r="CW40" i="29"/>
  <c r="CX40" i="29" s="1" a="1"/>
  <c r="CX40" i="29" s="1"/>
  <c r="AA35" i="7" s="1"/>
  <c r="DA20" i="29"/>
  <c r="DB20" i="29" s="1" a="1"/>
  <c r="DB20" i="29" s="1"/>
  <c r="CW20" i="29"/>
  <c r="CX20" i="29" s="1" a="1"/>
  <c r="CX20" i="29" s="1"/>
  <c r="AA15" i="7" s="1"/>
  <c r="DA79" i="29"/>
  <c r="DB79" i="29" s="1" a="1"/>
  <c r="DB79" i="29" s="1"/>
  <c r="CW79" i="29"/>
  <c r="CX79" i="29" s="1" a="1"/>
  <c r="CX79" i="29" s="1"/>
  <c r="AA74" i="7" s="1"/>
  <c r="CY98" i="29"/>
  <c r="CW98" i="29"/>
  <c r="CX98" i="29" s="1" a="1"/>
  <c r="CX98" i="29" s="1"/>
  <c r="AA93" i="7" s="1"/>
  <c r="CY97" i="29"/>
  <c r="CZ97" i="29" s="1" a="1"/>
  <c r="CZ97" i="29" s="1"/>
  <c r="AB92" i="7" s="1"/>
  <c r="CW97" i="29"/>
  <c r="CX97" i="29" s="1" a="1"/>
  <c r="CX97" i="29" s="1"/>
  <c r="AA92" i="7" s="1"/>
  <c r="DA95" i="29"/>
  <c r="DB95" i="29" s="1" a="1"/>
  <c r="DB95" i="29" s="1"/>
  <c r="CW95" i="29"/>
  <c r="CX95" i="29" s="1" a="1"/>
  <c r="CX95" i="29" s="1"/>
  <c r="AA90" i="7" s="1"/>
  <c r="CY75" i="29"/>
  <c r="CW75" i="29"/>
  <c r="CX75" i="29" s="1" a="1"/>
  <c r="CX75" i="29" s="1"/>
  <c r="AA70" i="7" s="1"/>
  <c r="DA55" i="29"/>
  <c r="DB55" i="29" s="1" a="1"/>
  <c r="DB55" i="29" s="1"/>
  <c r="CW55" i="29"/>
  <c r="CX55" i="29" s="1" a="1"/>
  <c r="CX55" i="29" s="1"/>
  <c r="AA50" i="7" s="1"/>
  <c r="CY34" i="29"/>
  <c r="CZ34" i="29" s="1" a="1"/>
  <c r="CZ34" i="29" s="1"/>
  <c r="CW34" i="29"/>
  <c r="CX34" i="29" s="1" a="1"/>
  <c r="CX34" i="29" s="1"/>
  <c r="AA29" i="7" s="1"/>
  <c r="CY14" i="29"/>
  <c r="CZ14" i="29" s="1" a="1"/>
  <c r="CZ14" i="29" s="1"/>
  <c r="CW14" i="29"/>
  <c r="CX14" i="29" s="1" a="1"/>
  <c r="CX14" i="29" s="1"/>
  <c r="AA9" i="7" s="1"/>
  <c r="CY74" i="29"/>
  <c r="CZ74" i="29" s="1" a="1"/>
  <c r="CZ74" i="29" s="1"/>
  <c r="AB69" i="7" s="1"/>
  <c r="CW74" i="29"/>
  <c r="CX74" i="29" s="1" a="1"/>
  <c r="CX74" i="29" s="1"/>
  <c r="AA69" i="7" s="1"/>
  <c r="DA53" i="29"/>
  <c r="DB53" i="29" s="1" a="1"/>
  <c r="DB53" i="29" s="1"/>
  <c r="CW53" i="29"/>
  <c r="CX53" i="29" s="1" a="1"/>
  <c r="CX53" i="29" s="1"/>
  <c r="AA48" i="7" s="1"/>
  <c r="CY33" i="29"/>
  <c r="CZ33" i="29" s="1" a="1"/>
  <c r="CZ33" i="29" s="1"/>
  <c r="CW33" i="29"/>
  <c r="CX33" i="29" s="1" a="1"/>
  <c r="CX33" i="29" s="1"/>
  <c r="AA28" i="7" s="1"/>
  <c r="CY13" i="29"/>
  <c r="CZ13" i="29" s="1" a="1"/>
  <c r="CZ13" i="29" s="1"/>
  <c r="AB8" i="7" s="1"/>
  <c r="CW13" i="29"/>
  <c r="CX13" i="29" s="1" a="1"/>
  <c r="CX13" i="29" s="1"/>
  <c r="AA8" i="7" s="1"/>
  <c r="CY93" i="29"/>
  <c r="CZ93" i="29" s="1" a="1"/>
  <c r="CZ93" i="29" s="1"/>
  <c r="CW93" i="29"/>
  <c r="CX93" i="29" s="1" a="1"/>
  <c r="CX93" i="29" s="1"/>
  <c r="AA88" i="7" s="1"/>
  <c r="CY73" i="29"/>
  <c r="CZ73" i="29" s="1" a="1"/>
  <c r="CZ73" i="29" s="1"/>
  <c r="AB68" i="7" s="1"/>
  <c r="CW73" i="29"/>
  <c r="CX73" i="29" s="1" a="1"/>
  <c r="CX73" i="29" s="1"/>
  <c r="AA68" i="7" s="1"/>
  <c r="DA52" i="29"/>
  <c r="DB52" i="29" s="1" a="1"/>
  <c r="DB52" i="29" s="1"/>
  <c r="CW52" i="29"/>
  <c r="CX52" i="29" s="1" a="1"/>
  <c r="CX52" i="29" s="1"/>
  <c r="AA47" i="7" s="1"/>
  <c r="CY32" i="29"/>
  <c r="CZ32" i="29" s="1" a="1"/>
  <c r="CZ32" i="29" s="1"/>
  <c r="CW32" i="29"/>
  <c r="CX32" i="29" s="1" a="1"/>
  <c r="CX32" i="29" s="1"/>
  <c r="AA27" i="7" s="1"/>
  <c r="DA12" i="29"/>
  <c r="DB12" i="29" s="1" a="1"/>
  <c r="DB12" i="29" s="1"/>
  <c r="CW12" i="29"/>
  <c r="CX12" i="29" s="1" a="1"/>
  <c r="CX12" i="29" s="1"/>
  <c r="AA7" i="7" s="1"/>
  <c r="CY59" i="29"/>
  <c r="CZ59" i="29" s="1" a="1"/>
  <c r="CZ59" i="29" s="1"/>
  <c r="CW59" i="29"/>
  <c r="CX59" i="29" s="1" a="1"/>
  <c r="CX59" i="29" s="1"/>
  <c r="AA54" i="7" s="1"/>
  <c r="CY77" i="29"/>
  <c r="CW77" i="29"/>
  <c r="CX77" i="29" s="1" a="1"/>
  <c r="CX77" i="29" s="1"/>
  <c r="AA72" i="7" s="1"/>
  <c r="CY57" i="29"/>
  <c r="CZ57" i="29" s="1" a="1"/>
  <c r="CZ57" i="29" s="1"/>
  <c r="CW57" i="29"/>
  <c r="CX57" i="29" s="1" a="1"/>
  <c r="CX57" i="29" s="1"/>
  <c r="AA52" i="7" s="1"/>
  <c r="CY16" i="29"/>
  <c r="CZ16" i="29" s="1" a="1"/>
  <c r="CZ16" i="29" s="1"/>
  <c r="AB11" i="7" s="1"/>
  <c r="CW16" i="29"/>
  <c r="CX16" i="29" s="1" a="1"/>
  <c r="CX16" i="29" s="1"/>
  <c r="AA11" i="7" s="1"/>
  <c r="CY96" i="29"/>
  <c r="CZ96" i="29" s="1" a="1"/>
  <c r="CZ96" i="29" s="1"/>
  <c r="AB91" i="7" s="1"/>
  <c r="CW96" i="29"/>
  <c r="CX96" i="29" s="1" a="1"/>
  <c r="CX96" i="29" s="1"/>
  <c r="AA91" i="7" s="1"/>
  <c r="DA76" i="29"/>
  <c r="DB76" i="29" s="1" a="1"/>
  <c r="DB76" i="29" s="1"/>
  <c r="CW76" i="29"/>
  <c r="CX76" i="29" s="1" a="1"/>
  <c r="CX76" i="29" s="1"/>
  <c r="AA71" i="7" s="1"/>
  <c r="CY56" i="29"/>
  <c r="CZ56" i="29" s="1" a="1"/>
  <c r="CZ56" i="29" s="1"/>
  <c r="CW56" i="29"/>
  <c r="CX56" i="29" s="1" a="1"/>
  <c r="CX56" i="29" s="1"/>
  <c r="AA51" i="7" s="1"/>
  <c r="DA35" i="29"/>
  <c r="DB35" i="29" s="1" a="1"/>
  <c r="DB35" i="29" s="1"/>
  <c r="CW35" i="29"/>
  <c r="CX35" i="29" s="1" a="1"/>
  <c r="CX35" i="29" s="1"/>
  <c r="AA30" i="7" s="1"/>
  <c r="DA15" i="29"/>
  <c r="DB15" i="29" s="1" a="1"/>
  <c r="DB15" i="29" s="1"/>
  <c r="AC10" i="7" s="1"/>
  <c r="CW15" i="29"/>
  <c r="CX15" i="29" s="1" a="1"/>
  <c r="CX15" i="29" s="1"/>
  <c r="AA10" i="7" s="1"/>
  <c r="CY94" i="29"/>
  <c r="CZ94" i="29" s="1" a="1"/>
  <c r="CZ94" i="29" s="1"/>
  <c r="CW94" i="29"/>
  <c r="CX94" i="29" s="1" a="1"/>
  <c r="CX94" i="29" s="1"/>
  <c r="AA89" i="7" s="1"/>
  <c r="DA92" i="29"/>
  <c r="CW92" i="29"/>
  <c r="CX92" i="29" s="1" a="1"/>
  <c r="CX92" i="29" s="1"/>
  <c r="AA87" i="7" s="1"/>
  <c r="CY72" i="29"/>
  <c r="CW72" i="29"/>
  <c r="CX72" i="29" s="1" a="1"/>
  <c r="CX72" i="29" s="1"/>
  <c r="AA67" i="7" s="1"/>
  <c r="CY51" i="29"/>
  <c r="CZ51" i="29" s="1" a="1"/>
  <c r="CZ51" i="29" s="1"/>
  <c r="CW51" i="29"/>
  <c r="CX51" i="29" s="1" a="1"/>
  <c r="CX51" i="29" s="1"/>
  <c r="AA46" i="7" s="1"/>
  <c r="DA31" i="29"/>
  <c r="DB31" i="29" s="1" a="1"/>
  <c r="DB31" i="29" s="1"/>
  <c r="CW31" i="29"/>
  <c r="CX31" i="29" s="1" a="1"/>
  <c r="CX31" i="29" s="1"/>
  <c r="AA26" i="7" s="1"/>
  <c r="DA11" i="29"/>
  <c r="DB11" i="29" s="1" a="1"/>
  <c r="DB11" i="29" s="1"/>
  <c r="AC6" i="7" s="1"/>
  <c r="CW11" i="29"/>
  <c r="CX11" i="29" s="1" a="1"/>
  <c r="CX11" i="29" s="1"/>
  <c r="AA6" i="7" s="1"/>
  <c r="CY78" i="29"/>
  <c r="CZ78" i="29" s="1" a="1"/>
  <c r="CZ78" i="29" s="1"/>
  <c r="CW78" i="29"/>
  <c r="CX78" i="29" s="1" a="1"/>
  <c r="CX78" i="29" s="1"/>
  <c r="AA73" i="7" s="1"/>
  <c r="CY91" i="29"/>
  <c r="CZ91" i="29" s="1" a="1"/>
  <c r="CZ91" i="29" s="1"/>
  <c r="CW91" i="29"/>
  <c r="CX91" i="29" s="1" a="1"/>
  <c r="CX91" i="29" s="1"/>
  <c r="AA86" i="7" s="1"/>
  <c r="DA71" i="29"/>
  <c r="DB71" i="29" s="1" a="1"/>
  <c r="DB71" i="29" s="1"/>
  <c r="CW71" i="29"/>
  <c r="CX71" i="29" s="1" a="1"/>
  <c r="CX71" i="29" s="1"/>
  <c r="AA66" i="7" s="1"/>
  <c r="CY50" i="29"/>
  <c r="CZ50" i="29" s="1" a="1"/>
  <c r="CZ50" i="29" s="1"/>
  <c r="CW50" i="29"/>
  <c r="CX50" i="29" s="1" a="1"/>
  <c r="CX50" i="29" s="1"/>
  <c r="AA45" i="7" s="1"/>
  <c r="CY30" i="29"/>
  <c r="CZ30" i="29" s="1" a="1"/>
  <c r="CZ30" i="29" s="1"/>
  <c r="CW30" i="29"/>
  <c r="CX30" i="29" s="1" a="1"/>
  <c r="CX30" i="29" s="1"/>
  <c r="AA25" i="7" s="1"/>
  <c r="CY10" i="29"/>
  <c r="CZ10" i="29" s="1" a="1"/>
  <c r="CZ10" i="29" s="1"/>
  <c r="CW10" i="29"/>
  <c r="CX10" i="29" s="1" a="1"/>
  <c r="CX10" i="29" s="1"/>
  <c r="AA5" i="7" s="1"/>
  <c r="DA100" i="29"/>
  <c r="DB100" i="29" s="1" a="1"/>
  <c r="DB100" i="29" s="1"/>
  <c r="CW100" i="29"/>
  <c r="CX100" i="29" s="1" a="1"/>
  <c r="CX100" i="29" s="1"/>
  <c r="AA95" i="7" s="1"/>
  <c r="DA39" i="29"/>
  <c r="DB39" i="29" s="1" a="1"/>
  <c r="DB39" i="29" s="1"/>
  <c r="CW39" i="29"/>
  <c r="CX39" i="29" s="1" a="1"/>
  <c r="CX39" i="29" s="1"/>
  <c r="AA34" i="7" s="1"/>
  <c r="CY19" i="29"/>
  <c r="CZ19" i="29" s="1" a="1"/>
  <c r="CZ19" i="29" s="1"/>
  <c r="CW19" i="29"/>
  <c r="CX19" i="29" s="1" a="1"/>
  <c r="CX19" i="29" s="1"/>
  <c r="AA14" i="7" s="1"/>
  <c r="CY38" i="29"/>
  <c r="DA90" i="29"/>
  <c r="DB90" i="29" s="1" a="1"/>
  <c r="DB90" i="29" s="1"/>
  <c r="CW90" i="29"/>
  <c r="CX90" i="29" s="1" a="1"/>
  <c r="CX90" i="29" s="1"/>
  <c r="AA85" i="7" s="1"/>
  <c r="CY70" i="29"/>
  <c r="CZ70" i="29" s="1" a="1"/>
  <c r="CZ70" i="29" s="1"/>
  <c r="CW70" i="29"/>
  <c r="CX70" i="29" s="1" a="1"/>
  <c r="CX70" i="29" s="1"/>
  <c r="AA65" i="7" s="1"/>
  <c r="CY49" i="29"/>
  <c r="CZ49" i="29" s="1" a="1"/>
  <c r="CZ49" i="29" s="1"/>
  <c r="CW49" i="29"/>
  <c r="CX49" i="29" s="1" a="1"/>
  <c r="CX49" i="29" s="1"/>
  <c r="AA44" i="7" s="1"/>
  <c r="CY29" i="29"/>
  <c r="CZ29" i="29" s="1" a="1"/>
  <c r="CZ29" i="29" s="1"/>
  <c r="CW29" i="29"/>
  <c r="CX29" i="29" s="1" a="1"/>
  <c r="CX29" i="29" s="1"/>
  <c r="AA24" i="7" s="1"/>
  <c r="CY9" i="29"/>
  <c r="CZ9" i="29" s="1" a="1"/>
  <c r="CZ9" i="29" s="1"/>
  <c r="CY89" i="29"/>
  <c r="CW89" i="29"/>
  <c r="CX89" i="29" s="1" a="1"/>
  <c r="CX89" i="29" s="1"/>
  <c r="AA84" i="7" s="1"/>
  <c r="CY48" i="29"/>
  <c r="CZ48" i="29" s="1" a="1"/>
  <c r="CZ48" i="29" s="1"/>
  <c r="CW48" i="29"/>
  <c r="CX48" i="29" s="1" a="1"/>
  <c r="CX48" i="29" s="1"/>
  <c r="AA43" i="7" s="1"/>
  <c r="DA28" i="29"/>
  <c r="DB28" i="29" s="1" a="1"/>
  <c r="DB28" i="29" s="1"/>
  <c r="CW28" i="29"/>
  <c r="CX28" i="29" s="1" a="1"/>
  <c r="CX28" i="29" s="1"/>
  <c r="AA23" i="7" s="1"/>
  <c r="CY8" i="29"/>
  <c r="CZ8" i="29" s="1" a="1"/>
  <c r="CZ8" i="29" s="1"/>
  <c r="CY88" i="29"/>
  <c r="CZ88" i="29" s="1" a="1"/>
  <c r="CZ88" i="29" s="1"/>
  <c r="CW88" i="29"/>
  <c r="CX88" i="29" s="1" a="1"/>
  <c r="CX88" i="29" s="1"/>
  <c r="AA83" i="7" s="1"/>
  <c r="DA68" i="29"/>
  <c r="DB68" i="29" s="1" a="1"/>
  <c r="DB68" i="29" s="1"/>
  <c r="CW68" i="29"/>
  <c r="CX68" i="29" s="1" a="1"/>
  <c r="CX68" i="29" s="1"/>
  <c r="AA63" i="7" s="1"/>
  <c r="DA47" i="29"/>
  <c r="DB47" i="29" s="1" a="1"/>
  <c r="DB47" i="29" s="1"/>
  <c r="CW47" i="29"/>
  <c r="CX47" i="29" s="1" a="1"/>
  <c r="CX47" i="29" s="1"/>
  <c r="AA42" i="7" s="1"/>
  <c r="CY27" i="29"/>
  <c r="CZ27" i="29" s="1" a="1"/>
  <c r="CZ27" i="29" s="1"/>
  <c r="CW27" i="29"/>
  <c r="CX27" i="29" s="1" a="1"/>
  <c r="CX27" i="29" s="1"/>
  <c r="AA22" i="7" s="1"/>
  <c r="DA87" i="29"/>
  <c r="DB87" i="29" s="1" a="1"/>
  <c r="DB87" i="29" s="1"/>
  <c r="CW87" i="29"/>
  <c r="CX87" i="29" s="1" a="1"/>
  <c r="CX87" i="29" s="1"/>
  <c r="AA82" i="7" s="1"/>
  <c r="CY67" i="29"/>
  <c r="CZ67" i="29" s="1" a="1"/>
  <c r="CZ67" i="29" s="1"/>
  <c r="AB62" i="7" s="1"/>
  <c r="CW67" i="29"/>
  <c r="CX67" i="29" s="1" a="1"/>
  <c r="CX67" i="29" s="1"/>
  <c r="AA62" i="7" s="1"/>
  <c r="CY46" i="29"/>
  <c r="CZ46" i="29" s="1" a="1"/>
  <c r="CZ46" i="29" s="1"/>
  <c r="CW46" i="29"/>
  <c r="CX46" i="29" s="1" a="1"/>
  <c r="CX46" i="29" s="1"/>
  <c r="AA41" i="7" s="1"/>
  <c r="CY26" i="29"/>
  <c r="CZ26" i="29" s="1" a="1"/>
  <c r="CZ26" i="29" s="1"/>
  <c r="CW26" i="29"/>
  <c r="CX26" i="29" s="1" a="1"/>
  <c r="CX26" i="29" s="1"/>
  <c r="AA21" i="7" s="1"/>
  <c r="CY80" i="29"/>
  <c r="CW80" i="29"/>
  <c r="CX80" i="29" s="1" a="1"/>
  <c r="CX80" i="29" s="1"/>
  <c r="AA75" i="7" s="1"/>
  <c r="CY58" i="29"/>
  <c r="CZ58" i="29" s="1" a="1"/>
  <c r="CZ58" i="29" s="1"/>
  <c r="CW58" i="29"/>
  <c r="CX58" i="29" s="1" a="1"/>
  <c r="CX58" i="29" s="1"/>
  <c r="AA53" i="7" s="1"/>
  <c r="DA37" i="29"/>
  <c r="DB37" i="29" s="1" a="1"/>
  <c r="DB37" i="29" s="1"/>
  <c r="CW37" i="29"/>
  <c r="CX37" i="29" s="1" a="1"/>
  <c r="CX37" i="29" s="1"/>
  <c r="AA32" i="7" s="1"/>
  <c r="CY17" i="29"/>
  <c r="CZ17" i="29" s="1" a="1"/>
  <c r="CZ17" i="29" s="1"/>
  <c r="CW17" i="29"/>
  <c r="CX17" i="29" s="1" a="1"/>
  <c r="CX17" i="29" s="1"/>
  <c r="AA12" i="7" s="1"/>
  <c r="DA36" i="29"/>
  <c r="DB36" i="29" s="1" a="1"/>
  <c r="DB36" i="29" s="1"/>
  <c r="CW36" i="29"/>
  <c r="CX36" i="29" s="1" a="1"/>
  <c r="CX36" i="29" s="1"/>
  <c r="AA31" i="7" s="1"/>
  <c r="CY86" i="29"/>
  <c r="CZ86" i="29" s="1" a="1"/>
  <c r="CZ86" i="29" s="1"/>
  <c r="CW86" i="29"/>
  <c r="CX86" i="29" s="1" a="1"/>
  <c r="CX86" i="29" s="1"/>
  <c r="AA81" i="7" s="1"/>
  <c r="CY66" i="29"/>
  <c r="CZ66" i="29" s="1" a="1"/>
  <c r="CZ66" i="29" s="1"/>
  <c r="AB61" i="7" s="1"/>
  <c r="CW66" i="29"/>
  <c r="CX66" i="29" s="1" a="1"/>
  <c r="CX66" i="29" s="1"/>
  <c r="AA61" i="7" s="1"/>
  <c r="CY45" i="29"/>
  <c r="CZ45" i="29" s="1" a="1"/>
  <c r="CZ45" i="29" s="1"/>
  <c r="CW45" i="29"/>
  <c r="CX45" i="29" s="1" a="1"/>
  <c r="CX45" i="29" s="1"/>
  <c r="AA40" i="7" s="1"/>
  <c r="CY25" i="29"/>
  <c r="CZ25" i="29" s="1" a="1"/>
  <c r="CZ25" i="29" s="1"/>
  <c r="CW25" i="29"/>
  <c r="CX25" i="29" s="1" a="1"/>
  <c r="CX25" i="29" s="1"/>
  <c r="AA20" i="7" s="1"/>
  <c r="DA60" i="29"/>
  <c r="DB60" i="29" s="1" a="1"/>
  <c r="DB60" i="29" s="1"/>
  <c r="CW60" i="29"/>
  <c r="CX60" i="29" s="1" a="1"/>
  <c r="CX60" i="29" s="1"/>
  <c r="AA55" i="7" s="1"/>
  <c r="CY99" i="29"/>
  <c r="CZ99" i="29" s="1" a="1"/>
  <c r="CZ99" i="29" s="1"/>
  <c r="AB94" i="7" s="1"/>
  <c r="CW99" i="29"/>
  <c r="CX99" i="29" s="1" a="1"/>
  <c r="CX99" i="29" s="1"/>
  <c r="AA94" i="7" s="1"/>
  <c r="CY18" i="29"/>
  <c r="CZ18" i="29" s="1" a="1"/>
  <c r="CZ18" i="29" s="1"/>
  <c r="CW18" i="29"/>
  <c r="CX18" i="29" s="1" a="1"/>
  <c r="CX18" i="29" s="1"/>
  <c r="AA13" i="7" s="1"/>
  <c r="DA85" i="29"/>
  <c r="DB85" i="29" s="1" a="1"/>
  <c r="DB85" i="29" s="1"/>
  <c r="CW85" i="29"/>
  <c r="CX85" i="29" s="1" a="1"/>
  <c r="CX85" i="29" s="1"/>
  <c r="AA80" i="7" s="1"/>
  <c r="CY65" i="29"/>
  <c r="CZ65" i="29" s="1" a="1"/>
  <c r="CZ65" i="29" s="1"/>
  <c r="AB60" i="7" s="1"/>
  <c r="CW65" i="29"/>
  <c r="CX65" i="29" s="1" a="1"/>
  <c r="CX65" i="29" s="1"/>
  <c r="AA60" i="7" s="1"/>
  <c r="DA44" i="29"/>
  <c r="DB44" i="29" s="1" a="1"/>
  <c r="DB44" i="29" s="1"/>
  <c r="CW44" i="29"/>
  <c r="CX44" i="29" s="1" a="1"/>
  <c r="CX44" i="29" s="1"/>
  <c r="AA39" i="7" s="1"/>
  <c r="CY24" i="29"/>
  <c r="CZ24" i="29" s="1" a="1"/>
  <c r="CZ24" i="29" s="1"/>
  <c r="CW24" i="29"/>
  <c r="CX24" i="29" s="1" a="1"/>
  <c r="CX24" i="29" s="1"/>
  <c r="AA19" i="7" s="1"/>
  <c r="DA7" i="29"/>
  <c r="DB7" i="29" s="1" a="1"/>
  <c r="DB7" i="29" s="1"/>
  <c r="CW7" i="29"/>
  <c r="CX7" i="29" s="1" a="1"/>
  <c r="CX7" i="29" s="1"/>
  <c r="AA2" i="7" s="1"/>
  <c r="CY98" i="36"/>
  <c r="CZ98" i="36" s="1" a="1"/>
  <c r="CZ98" i="36" s="1"/>
  <c r="CW98" i="36"/>
  <c r="CX98" i="36" s="1" a="1"/>
  <c r="CX98" i="36" s="1"/>
  <c r="X93" i="7" s="1"/>
  <c r="DA78" i="36"/>
  <c r="DB78" i="36" s="1" a="1"/>
  <c r="DB78" i="36" s="1"/>
  <c r="CW78" i="36"/>
  <c r="CX78" i="36" s="1" a="1"/>
  <c r="CX78" i="36" s="1"/>
  <c r="X73" i="7" s="1"/>
  <c r="CY58" i="36"/>
  <c r="CZ58" i="36" s="1" a="1"/>
  <c r="CZ58" i="36" s="1"/>
  <c r="CW58" i="36"/>
  <c r="CX58" i="36" s="1" a="1"/>
  <c r="CX58" i="36" s="1"/>
  <c r="X53" i="7" s="1"/>
  <c r="DA38" i="36"/>
  <c r="CY18" i="36"/>
  <c r="CW18" i="36"/>
  <c r="CX18" i="36" s="1" a="1"/>
  <c r="CX18" i="36" s="1"/>
  <c r="X13" i="7" s="1"/>
  <c r="DA96" i="36"/>
  <c r="DB96" i="36" s="1" a="1"/>
  <c r="DB96" i="36" s="1"/>
  <c r="CW96" i="36"/>
  <c r="CX96" i="36" s="1" a="1"/>
  <c r="CX96" i="36" s="1"/>
  <c r="X91" i="7" s="1"/>
  <c r="CY76" i="36"/>
  <c r="CZ76" i="36" s="1" a="1"/>
  <c r="CZ76" i="36" s="1"/>
  <c r="CW76" i="36"/>
  <c r="CX76" i="36" s="1" a="1"/>
  <c r="CX76" i="36" s="1"/>
  <c r="X71" i="7" s="1"/>
  <c r="DA56" i="36"/>
  <c r="DB56" i="36" s="1" a="1"/>
  <c r="DB56" i="36" s="1"/>
  <c r="CW56" i="36"/>
  <c r="CX56" i="36" s="1" a="1"/>
  <c r="CX56" i="36" s="1"/>
  <c r="X51" i="7" s="1"/>
  <c r="CY36" i="36"/>
  <c r="CW36" i="36"/>
  <c r="CX36" i="36" s="1" a="1"/>
  <c r="CX36" i="36" s="1"/>
  <c r="X31" i="7" s="1"/>
  <c r="CY16" i="36"/>
  <c r="CW16" i="36"/>
  <c r="CX16" i="36" s="1" a="1"/>
  <c r="CX16" i="36" s="1"/>
  <c r="X11" i="7" s="1"/>
  <c r="DA95" i="36"/>
  <c r="DB95" i="36" s="1" a="1"/>
  <c r="DB95" i="36" s="1"/>
  <c r="CW95" i="36"/>
  <c r="CX95" i="36" s="1" a="1"/>
  <c r="CX95" i="36" s="1"/>
  <c r="X90" i="7" s="1"/>
  <c r="CY75" i="36"/>
  <c r="CZ75" i="36" s="1" a="1"/>
  <c r="CZ75" i="36" s="1"/>
  <c r="CW75" i="36"/>
  <c r="CX75" i="36" s="1" a="1"/>
  <c r="CX75" i="36" s="1"/>
  <c r="X70" i="7" s="1"/>
  <c r="DA55" i="36"/>
  <c r="DB55" i="36" s="1" a="1"/>
  <c r="DB55" i="36" s="1"/>
  <c r="CW55" i="36"/>
  <c r="CX55" i="36" s="1" a="1"/>
  <c r="CX55" i="36" s="1"/>
  <c r="X50" i="7" s="1"/>
  <c r="DA35" i="36"/>
  <c r="CW35" i="36"/>
  <c r="CX35" i="36" s="1" a="1"/>
  <c r="CX35" i="36" s="1"/>
  <c r="X30" i="7" s="1"/>
  <c r="DA15" i="36"/>
  <c r="CW15" i="36"/>
  <c r="CX15" i="36" s="1" a="1"/>
  <c r="CX15" i="36" s="1"/>
  <c r="X10" i="7" s="1"/>
  <c r="DA94" i="36"/>
  <c r="DB94" i="36" s="1" a="1"/>
  <c r="DB94" i="36" s="1"/>
  <c r="CW94" i="36"/>
  <c r="CX94" i="36" s="1" a="1"/>
  <c r="CX94" i="36" s="1"/>
  <c r="X89" i="7" s="1"/>
  <c r="CY74" i="36"/>
  <c r="CZ74" i="36" s="1" a="1"/>
  <c r="CZ74" i="36" s="1"/>
  <c r="CW74" i="36"/>
  <c r="CX74" i="36" s="1" a="1"/>
  <c r="CX74" i="36" s="1"/>
  <c r="X69" i="7" s="1"/>
  <c r="DA54" i="36"/>
  <c r="DB54" i="36" s="1" a="1"/>
  <c r="DB54" i="36" s="1"/>
  <c r="CW54" i="36"/>
  <c r="CX54" i="36" s="1" a="1"/>
  <c r="CX54" i="36" s="1"/>
  <c r="X49" i="7" s="1"/>
  <c r="CY34" i="36"/>
  <c r="CW34" i="36"/>
  <c r="CX34" i="36" s="1" a="1"/>
  <c r="CX34" i="36" s="1"/>
  <c r="X29" i="7" s="1"/>
  <c r="DA14" i="36"/>
  <c r="CW14" i="36"/>
  <c r="CX14" i="36" s="1" a="1"/>
  <c r="CX14" i="36" s="1"/>
  <c r="X9" i="7" s="1"/>
  <c r="DA91" i="36"/>
  <c r="DB91" i="36" s="1" a="1"/>
  <c r="DB91" i="36" s="1"/>
  <c r="CW91" i="36"/>
  <c r="CX91" i="36" s="1" a="1"/>
  <c r="CX91" i="36" s="1"/>
  <c r="X86" i="7" s="1"/>
  <c r="DA51" i="36"/>
  <c r="DB51" i="36" s="1" a="1"/>
  <c r="DB51" i="36" s="1"/>
  <c r="CW51" i="36"/>
  <c r="CX51" i="36" s="1" a="1"/>
  <c r="CX51" i="36" s="1"/>
  <c r="X46" i="7" s="1"/>
  <c r="DA31" i="36"/>
  <c r="CW31" i="36"/>
  <c r="CX31" i="36" s="1" a="1"/>
  <c r="CX31" i="36" s="1"/>
  <c r="X26" i="7" s="1"/>
  <c r="DA88" i="36"/>
  <c r="DB88" i="36" s="1" a="1"/>
  <c r="DB88" i="36" s="1"/>
  <c r="CW88" i="36"/>
  <c r="CX88" i="36" s="1" a="1"/>
  <c r="CX88" i="36" s="1"/>
  <c r="X83" i="7" s="1"/>
  <c r="CY68" i="36"/>
  <c r="CZ68" i="36" s="1" a="1"/>
  <c r="CZ68" i="36" s="1"/>
  <c r="CW68" i="36"/>
  <c r="CX68" i="36" s="1" a="1"/>
  <c r="CX68" i="36" s="1"/>
  <c r="X63" i="7" s="1"/>
  <c r="DA48" i="36"/>
  <c r="CW48" i="36"/>
  <c r="CX48" i="36" s="1" a="1"/>
  <c r="CX48" i="36" s="1"/>
  <c r="X43" i="7" s="1"/>
  <c r="CY28" i="36"/>
  <c r="CW28" i="36"/>
  <c r="CX28" i="36" s="1" a="1"/>
  <c r="CX28" i="36" s="1"/>
  <c r="X23" i="7" s="1"/>
  <c r="DA86" i="36"/>
  <c r="DB86" i="36" s="1" a="1"/>
  <c r="DB86" i="36" s="1"/>
  <c r="CW86" i="36"/>
  <c r="CX86" i="36" s="1" a="1"/>
  <c r="CX86" i="36" s="1"/>
  <c r="X81" i="7" s="1"/>
  <c r="CY66" i="36"/>
  <c r="CZ66" i="36" s="1" a="1"/>
  <c r="CZ66" i="36" s="1"/>
  <c r="CW66" i="36"/>
  <c r="CX66" i="36" s="1" a="1"/>
  <c r="CX66" i="36" s="1"/>
  <c r="X61" i="7" s="1"/>
  <c r="DA46" i="36"/>
  <c r="CW46" i="36"/>
  <c r="CX46" i="36" s="1" a="1"/>
  <c r="CX46" i="36" s="1"/>
  <c r="X41" i="7" s="1"/>
  <c r="CY26" i="36"/>
  <c r="CW26" i="36"/>
  <c r="CX26" i="36" s="1" a="1"/>
  <c r="CX26" i="36" s="1"/>
  <c r="X21" i="7" s="1"/>
  <c r="CY85" i="36"/>
  <c r="CZ85" i="36" s="1" a="1"/>
  <c r="CZ85" i="36" s="1"/>
  <c r="CW85" i="36"/>
  <c r="CX85" i="36" s="1" a="1"/>
  <c r="CX85" i="36" s="1"/>
  <c r="X80" i="7" s="1"/>
  <c r="CY65" i="36"/>
  <c r="CZ65" i="36" s="1" a="1"/>
  <c r="CZ65" i="36" s="1"/>
  <c r="CW65" i="36"/>
  <c r="CX65" i="36" s="1" a="1"/>
  <c r="CX65" i="36" s="1"/>
  <c r="X60" i="7" s="1"/>
  <c r="CY45" i="36"/>
  <c r="CW45" i="36"/>
  <c r="CX45" i="36" s="1" a="1"/>
  <c r="CX45" i="36" s="1"/>
  <c r="X40" i="7" s="1"/>
  <c r="DA25" i="36"/>
  <c r="DB25" i="36" s="1" a="1"/>
  <c r="DB25" i="36" s="1"/>
  <c r="CW25" i="36"/>
  <c r="CX25" i="36" s="1" a="1"/>
  <c r="CX25" i="36" s="1"/>
  <c r="X20" i="7" s="1"/>
  <c r="DA10" i="36"/>
  <c r="DB10" i="36" s="1" a="1"/>
  <c r="DB10" i="36" s="1"/>
  <c r="CW10" i="36"/>
  <c r="CX10" i="36" s="1" a="1"/>
  <c r="CX10" i="36" s="1"/>
  <c r="X5" i="7" s="1"/>
  <c r="CY83" i="36"/>
  <c r="CZ83" i="36" s="1" a="1"/>
  <c r="CZ83" i="36" s="1"/>
  <c r="CW83" i="36"/>
  <c r="CX83" i="36" s="1" a="1"/>
  <c r="CX83" i="36" s="1"/>
  <c r="X78" i="7" s="1"/>
  <c r="DA63" i="36"/>
  <c r="DB63" i="36" s="1" a="1"/>
  <c r="DB63" i="36" s="1"/>
  <c r="CW63" i="36"/>
  <c r="CX63" i="36" s="1" a="1"/>
  <c r="CX63" i="36" s="1"/>
  <c r="X58" i="7" s="1"/>
  <c r="CY43" i="36"/>
  <c r="CW43" i="36"/>
  <c r="CX43" i="36" s="1" a="1"/>
  <c r="CX43" i="36" s="1"/>
  <c r="X38" i="7" s="1"/>
  <c r="DA23" i="36"/>
  <c r="CW23" i="36"/>
  <c r="CX23" i="36" s="1" a="1"/>
  <c r="CX23" i="36" s="1"/>
  <c r="X18" i="7" s="1"/>
  <c r="CY8" i="36"/>
  <c r="CZ8" i="36" s="1" a="1"/>
  <c r="CZ8" i="36" s="1"/>
  <c r="DA81" i="36"/>
  <c r="DB81" i="36" s="1" a="1"/>
  <c r="DB81" i="36" s="1"/>
  <c r="CW81" i="36"/>
  <c r="CX81" i="36" s="1" a="1"/>
  <c r="CX81" i="36" s="1"/>
  <c r="X76" i="7" s="1"/>
  <c r="CY61" i="36"/>
  <c r="CZ61" i="36" s="1" a="1"/>
  <c r="CZ61" i="36" s="1"/>
  <c r="Y56" i="7" s="1"/>
  <c r="CW61" i="36"/>
  <c r="CX61" i="36" s="1" a="1"/>
  <c r="CX61" i="36" s="1"/>
  <c r="X56" i="7" s="1"/>
  <c r="CY41" i="36"/>
  <c r="CZ41" i="36" s="1" a="1"/>
  <c r="CZ41" i="36" s="1"/>
  <c r="CW41" i="36"/>
  <c r="CX41" i="36" s="1" a="1"/>
  <c r="CX41" i="36" s="1"/>
  <c r="X36" i="7" s="1"/>
  <c r="CY21" i="36"/>
  <c r="CW21" i="36"/>
  <c r="CX21" i="36" s="1" a="1"/>
  <c r="CX21" i="36" s="1"/>
  <c r="X16" i="7" s="1"/>
  <c r="DA99" i="36"/>
  <c r="DB99" i="36" s="1" a="1"/>
  <c r="DB99" i="36" s="1"/>
  <c r="CW99" i="36"/>
  <c r="CX99" i="36" s="1" a="1"/>
  <c r="CX99" i="36" s="1"/>
  <c r="X94" i="7" s="1"/>
  <c r="DA79" i="36"/>
  <c r="DB79" i="36" s="1" a="1"/>
  <c r="DB79" i="36" s="1"/>
  <c r="CW79" i="36"/>
  <c r="CX79" i="36" s="1" a="1"/>
  <c r="CX79" i="36" s="1"/>
  <c r="X74" i="7" s="1"/>
  <c r="DA59" i="36"/>
  <c r="DB59" i="36" s="1" a="1"/>
  <c r="DB59" i="36" s="1"/>
  <c r="CW59" i="36"/>
  <c r="CX59" i="36" s="1" a="1"/>
  <c r="CX59" i="36" s="1"/>
  <c r="X54" i="7" s="1"/>
  <c r="DA39" i="36"/>
  <c r="CW39" i="36"/>
  <c r="CX39" i="36" s="1" a="1"/>
  <c r="CX39" i="36" s="1"/>
  <c r="X34" i="7" s="1"/>
  <c r="CY19" i="36"/>
  <c r="CW19" i="36"/>
  <c r="CX19" i="36" s="1" a="1"/>
  <c r="CX19" i="36" s="1"/>
  <c r="X14" i="7" s="1"/>
  <c r="DA97" i="36"/>
  <c r="DB97" i="36" s="1" a="1"/>
  <c r="DB97" i="36" s="1"/>
  <c r="CW97" i="36"/>
  <c r="CX97" i="36" s="1" a="1"/>
  <c r="CX97" i="36" s="1"/>
  <c r="X92" i="7" s="1"/>
  <c r="CY77" i="36"/>
  <c r="CZ77" i="36" s="1" a="1"/>
  <c r="CZ77" i="36" s="1"/>
  <c r="Y72" i="7" s="1"/>
  <c r="CW77" i="36"/>
  <c r="CX77" i="36" s="1" a="1"/>
  <c r="CX77" i="36" s="1"/>
  <c r="X72" i="7" s="1"/>
  <c r="DA57" i="36"/>
  <c r="DB57" i="36" s="1" a="1"/>
  <c r="DB57" i="36" s="1"/>
  <c r="CW57" i="36"/>
  <c r="CX57" i="36" s="1" a="1"/>
  <c r="CX57" i="36" s="1"/>
  <c r="X52" i="7" s="1"/>
  <c r="CY37" i="36"/>
  <c r="CW37" i="36"/>
  <c r="CX37" i="36" s="1" a="1"/>
  <c r="CX37" i="36" s="1"/>
  <c r="X32" i="7" s="1"/>
  <c r="CY17" i="36"/>
  <c r="CW17" i="36"/>
  <c r="CX17" i="36" s="1" a="1"/>
  <c r="CX17" i="36" s="1"/>
  <c r="X12" i="7" s="1"/>
  <c r="CY93" i="36"/>
  <c r="CZ93" i="36" s="1" a="1"/>
  <c r="CZ93" i="36" s="1"/>
  <c r="Y88" i="7" s="1"/>
  <c r="CW93" i="36"/>
  <c r="CX93" i="36" s="1" a="1"/>
  <c r="CX93" i="36" s="1"/>
  <c r="X88" i="7" s="1"/>
  <c r="DA73" i="36"/>
  <c r="DB73" i="36" s="1" a="1"/>
  <c r="DB73" i="36" s="1"/>
  <c r="CW73" i="36"/>
  <c r="CX73" i="36" s="1" a="1"/>
  <c r="CX73" i="36" s="1"/>
  <c r="X68" i="7" s="1"/>
  <c r="CY53" i="36"/>
  <c r="CZ53" i="36" s="1" a="1"/>
  <c r="CZ53" i="36" s="1"/>
  <c r="CW53" i="36"/>
  <c r="CX53" i="36" s="1" a="1"/>
  <c r="CX53" i="36" s="1"/>
  <c r="X48" i="7" s="1"/>
  <c r="DA33" i="36"/>
  <c r="CW33" i="36"/>
  <c r="CX33" i="36" s="1" a="1"/>
  <c r="CX33" i="36" s="1"/>
  <c r="X28" i="7" s="1"/>
  <c r="CY13" i="36"/>
  <c r="CZ13" i="36" s="1" a="1"/>
  <c r="CZ13" i="36" s="1"/>
  <c r="Y8" i="7" s="1"/>
  <c r="CW13" i="36"/>
  <c r="CX13" i="36" s="1" a="1"/>
  <c r="CX13" i="36" s="1"/>
  <c r="X8" i="7" s="1"/>
  <c r="CY92" i="36"/>
  <c r="CZ92" i="36" s="1" a="1"/>
  <c r="CZ92" i="36" s="1"/>
  <c r="CW92" i="36"/>
  <c r="CX92" i="36" s="1" a="1"/>
  <c r="CX92" i="36" s="1"/>
  <c r="X87" i="7" s="1"/>
  <c r="DA72" i="36"/>
  <c r="DB72" i="36" s="1" a="1"/>
  <c r="DB72" i="36" s="1"/>
  <c r="CW72" i="36"/>
  <c r="CX72" i="36" s="1" a="1"/>
  <c r="CX72" i="36" s="1"/>
  <c r="X67" i="7" s="1"/>
  <c r="CY52" i="36"/>
  <c r="CW52" i="36"/>
  <c r="CX52" i="36" s="1" a="1"/>
  <c r="CX52" i="36" s="1"/>
  <c r="X47" i="7" s="1"/>
  <c r="DA32" i="36"/>
  <c r="CW32" i="36"/>
  <c r="CX32" i="36" s="1" a="1"/>
  <c r="CX32" i="36" s="1"/>
  <c r="X27" i="7" s="1"/>
  <c r="CY12" i="36"/>
  <c r="CZ12" i="36" s="1" a="1"/>
  <c r="CZ12" i="36" s="1"/>
  <c r="Y7" i="7" s="1"/>
  <c r="CW12" i="36"/>
  <c r="CX12" i="36" s="1" a="1"/>
  <c r="CX12" i="36" s="1"/>
  <c r="X7" i="7" s="1"/>
  <c r="DA71" i="36"/>
  <c r="DB71" i="36" s="1" a="1"/>
  <c r="DB71" i="36" s="1"/>
  <c r="CW71" i="36"/>
  <c r="CX71" i="36" s="1" a="1"/>
  <c r="CX71" i="36" s="1"/>
  <c r="X66" i="7" s="1"/>
  <c r="CY90" i="36"/>
  <c r="CZ90" i="36" s="1" a="1"/>
  <c r="CZ90" i="36" s="1"/>
  <c r="CW90" i="36"/>
  <c r="CX90" i="36" s="1" a="1"/>
  <c r="CX90" i="36" s="1"/>
  <c r="X85" i="7" s="1"/>
  <c r="DA70" i="36"/>
  <c r="DB70" i="36" s="1" a="1"/>
  <c r="DB70" i="36" s="1"/>
  <c r="CW70" i="36"/>
  <c r="CX70" i="36" s="1" a="1"/>
  <c r="CX70" i="36" s="1"/>
  <c r="X65" i="7" s="1"/>
  <c r="CY50" i="36"/>
  <c r="CW50" i="36"/>
  <c r="CX50" i="36" s="1" a="1"/>
  <c r="CX50" i="36" s="1"/>
  <c r="X45" i="7" s="1"/>
  <c r="DA30" i="36"/>
  <c r="CW30" i="36"/>
  <c r="CX30" i="36" s="1" a="1"/>
  <c r="CX30" i="36" s="1"/>
  <c r="X25" i="7" s="1"/>
  <c r="DA89" i="36"/>
  <c r="DB89" i="36" s="1" a="1"/>
  <c r="DB89" i="36" s="1"/>
  <c r="CW89" i="36"/>
  <c r="CX89" i="36" s="1" a="1"/>
  <c r="CX89" i="36" s="1"/>
  <c r="X84" i="7" s="1"/>
  <c r="CY69" i="36"/>
  <c r="CZ69" i="36" s="1" a="1"/>
  <c r="CZ69" i="36" s="1"/>
  <c r="Y64" i="7" s="1"/>
  <c r="CW69" i="36"/>
  <c r="CX69" i="36" s="1" a="1"/>
  <c r="CX69" i="36" s="1"/>
  <c r="X64" i="7" s="1"/>
  <c r="CY49" i="36"/>
  <c r="CW49" i="36"/>
  <c r="CX49" i="36" s="1" a="1"/>
  <c r="CX49" i="36" s="1"/>
  <c r="X44" i="7" s="1"/>
  <c r="CY29" i="36"/>
  <c r="CW29" i="36"/>
  <c r="CX29" i="36" s="1" a="1"/>
  <c r="CX29" i="36" s="1"/>
  <c r="X24" i="7" s="1"/>
  <c r="DA87" i="36"/>
  <c r="DB87" i="36" s="1" a="1"/>
  <c r="DB87" i="36" s="1"/>
  <c r="CW87" i="36"/>
  <c r="CX87" i="36" s="1" a="1"/>
  <c r="CX87" i="36" s="1"/>
  <c r="X82" i="7" s="1"/>
  <c r="CY67" i="36"/>
  <c r="CZ67" i="36" s="1" a="1"/>
  <c r="CZ67" i="36" s="1"/>
  <c r="CW67" i="36"/>
  <c r="CX67" i="36" s="1" a="1"/>
  <c r="CX67" i="36" s="1"/>
  <c r="X62" i="7" s="1"/>
  <c r="DA47" i="36"/>
  <c r="DB47" i="36" s="1" a="1"/>
  <c r="DB47" i="36" s="1"/>
  <c r="CW47" i="36"/>
  <c r="CX47" i="36" s="1" a="1"/>
  <c r="CX47" i="36" s="1"/>
  <c r="X42" i="7" s="1"/>
  <c r="CY27" i="36"/>
  <c r="CW27" i="36"/>
  <c r="CX27" i="36" s="1" a="1"/>
  <c r="CX27" i="36" s="1"/>
  <c r="X22" i="7" s="1"/>
  <c r="DA11" i="36"/>
  <c r="DB11" i="36" s="1" a="1"/>
  <c r="DB11" i="36" s="1"/>
  <c r="CW11" i="36"/>
  <c r="CX11" i="36" s="1" a="1"/>
  <c r="CX11" i="36" s="1"/>
  <c r="X6" i="7" s="1"/>
  <c r="CY84" i="36"/>
  <c r="CZ84" i="36" s="1" a="1"/>
  <c r="CZ84" i="36" s="1"/>
  <c r="CW84" i="36"/>
  <c r="CX84" i="36" s="1" a="1"/>
  <c r="CX84" i="36" s="1"/>
  <c r="X79" i="7" s="1"/>
  <c r="DA64" i="36"/>
  <c r="DB64" i="36" s="1" a="1"/>
  <c r="DB64" i="36" s="1"/>
  <c r="CW64" i="36"/>
  <c r="CX64" i="36" s="1" a="1"/>
  <c r="CX64" i="36" s="1"/>
  <c r="X59" i="7" s="1"/>
  <c r="CY44" i="36"/>
  <c r="CW44" i="36"/>
  <c r="CX44" i="36" s="1" a="1"/>
  <c r="CX44" i="36" s="1"/>
  <c r="X39" i="7" s="1"/>
  <c r="DA24" i="36"/>
  <c r="CW24" i="36"/>
  <c r="CX24" i="36" s="1" a="1"/>
  <c r="CX24" i="36" s="1"/>
  <c r="X19" i="7" s="1"/>
  <c r="CY9" i="36"/>
  <c r="CY82" i="36"/>
  <c r="CZ82" i="36" s="1" a="1"/>
  <c r="CZ82" i="36" s="1"/>
  <c r="CW82" i="36"/>
  <c r="CX82" i="36" s="1" a="1"/>
  <c r="CX82" i="36" s="1"/>
  <c r="X77" i="7" s="1"/>
  <c r="DA62" i="36"/>
  <c r="DB62" i="36" s="1" a="1"/>
  <c r="DB62" i="36" s="1"/>
  <c r="CW62" i="36"/>
  <c r="CX62" i="36" s="1" a="1"/>
  <c r="CX62" i="36" s="1"/>
  <c r="X57" i="7" s="1"/>
  <c r="CY42" i="36"/>
  <c r="CW42" i="36"/>
  <c r="CX42" i="36" s="1" a="1"/>
  <c r="CX42" i="36" s="1"/>
  <c r="X37" i="7" s="1"/>
  <c r="DA22" i="36"/>
  <c r="DB22" i="36" s="1" a="1"/>
  <c r="DB22" i="36" s="1"/>
  <c r="CW22" i="36"/>
  <c r="CX22" i="36" s="1" a="1"/>
  <c r="CX22" i="36" s="1"/>
  <c r="X17" i="7" s="1"/>
  <c r="CY100" i="36"/>
  <c r="CZ100" i="36" s="1" a="1"/>
  <c r="CZ100" i="36" s="1"/>
  <c r="CW100" i="36"/>
  <c r="CX100" i="36" s="1" a="1"/>
  <c r="CX100" i="36" s="1"/>
  <c r="X95" i="7" s="1"/>
  <c r="CY80" i="36"/>
  <c r="CZ80" i="36" s="1" a="1"/>
  <c r="CZ80" i="36" s="1"/>
  <c r="Y75" i="7" s="1"/>
  <c r="CW80" i="36"/>
  <c r="CX80" i="36" s="1" a="1"/>
  <c r="CX80" i="36" s="1"/>
  <c r="X75" i="7" s="1"/>
  <c r="CY60" i="36"/>
  <c r="CZ60" i="36" s="1" a="1"/>
  <c r="CZ60" i="36" s="1"/>
  <c r="CW60" i="36"/>
  <c r="CX60" i="36" s="1" a="1"/>
  <c r="CX60" i="36" s="1"/>
  <c r="X55" i="7" s="1"/>
  <c r="CY40" i="36"/>
  <c r="CW40" i="36"/>
  <c r="CX40" i="36" s="1" a="1"/>
  <c r="CX40" i="36" s="1"/>
  <c r="X35" i="7" s="1"/>
  <c r="CY20" i="36"/>
  <c r="CW20" i="36"/>
  <c r="CX20" i="36" s="1" a="1"/>
  <c r="CX20" i="36" s="1"/>
  <c r="X15" i="7" s="1"/>
  <c r="DA86" i="28"/>
  <c r="DB86" i="28" s="1" a="1"/>
  <c r="DB86" i="28" s="1"/>
  <c r="CY66" i="28"/>
  <c r="CZ66" i="28" s="1" a="1"/>
  <c r="CZ66" i="28" s="1"/>
  <c r="DA46" i="28"/>
  <c r="CY26" i="28"/>
  <c r="CY11" i="28"/>
  <c r="CZ11" i="28" s="1" a="1"/>
  <c r="CZ11" i="28" s="1"/>
  <c r="CY84" i="28"/>
  <c r="CZ84" i="28" s="1" a="1"/>
  <c r="CZ84" i="28" s="1"/>
  <c r="DA64" i="28"/>
  <c r="DB64" i="28" s="1" a="1"/>
  <c r="DB64" i="28" s="1"/>
  <c r="CY44" i="28"/>
  <c r="CY24" i="28"/>
  <c r="DA10" i="28"/>
  <c r="DB10" i="28" s="1" a="1"/>
  <c r="DB10" i="28" s="1"/>
  <c r="CY82" i="28"/>
  <c r="CZ82" i="28" s="1" a="1"/>
  <c r="CZ82" i="28" s="1"/>
  <c r="DA8" i="28"/>
  <c r="DB8" i="28" s="1" a="1"/>
  <c r="DB8" i="28" s="1"/>
  <c r="CY99" i="28"/>
  <c r="CZ99" i="28" s="1" a="1"/>
  <c r="CZ99" i="28" s="1"/>
  <c r="DA59" i="28"/>
  <c r="DB59" i="28" s="1" a="1"/>
  <c r="DB59" i="28" s="1"/>
  <c r="DA39" i="28"/>
  <c r="CY19" i="28"/>
  <c r="CY89" i="28"/>
  <c r="CZ89" i="28" s="1" a="1"/>
  <c r="CZ89" i="28" s="1"/>
  <c r="V84" i="7" s="1"/>
  <c r="DA69" i="28"/>
  <c r="DB69" i="28" s="1" a="1"/>
  <c r="DB69" i="28" s="1"/>
  <c r="CY49" i="28"/>
  <c r="DA29" i="28"/>
  <c r="DA83" i="28"/>
  <c r="DB83" i="28" s="1" a="1"/>
  <c r="DB83" i="28" s="1"/>
  <c r="DA43" i="28"/>
  <c r="DA23" i="28"/>
  <c r="DA9" i="28"/>
  <c r="DB9" i="28" s="1" a="1"/>
  <c r="DB9" i="28" s="1"/>
  <c r="DA62" i="28"/>
  <c r="DB62" i="28" s="1" a="1"/>
  <c r="DB62" i="28" s="1"/>
  <c r="DA42" i="28"/>
  <c r="DA22" i="28"/>
  <c r="CY100" i="28"/>
  <c r="CZ100" i="28" s="1" a="1"/>
  <c r="CZ100" i="28" s="1"/>
  <c r="DA80" i="28"/>
  <c r="DB80" i="28" s="1" a="1"/>
  <c r="DB80" i="28" s="1"/>
  <c r="CY60" i="28"/>
  <c r="CZ60" i="28" s="1" a="1"/>
  <c r="CZ60" i="28" s="1"/>
  <c r="CY40" i="28"/>
  <c r="CY20" i="28"/>
  <c r="CY97" i="28"/>
  <c r="CZ97" i="28" s="1" a="1"/>
  <c r="CZ97" i="28" s="1"/>
  <c r="V92" i="7" s="1"/>
  <c r="DA77" i="28"/>
  <c r="DB77" i="28" s="1" a="1"/>
  <c r="DB77" i="28" s="1"/>
  <c r="CY57" i="28"/>
  <c r="CZ57" i="28" s="1" a="1"/>
  <c r="CZ57" i="28" s="1"/>
  <c r="DA37" i="28"/>
  <c r="CY17" i="28"/>
  <c r="CY96" i="28"/>
  <c r="CZ96" i="28" s="1" a="1"/>
  <c r="CZ96" i="28" s="1"/>
  <c r="CY76" i="28"/>
  <c r="CZ76" i="28" s="1" a="1"/>
  <c r="CZ76" i="28" s="1"/>
  <c r="CY56" i="28"/>
  <c r="CZ56" i="28" s="1" a="1"/>
  <c r="CZ56" i="28" s="1"/>
  <c r="CY36" i="28"/>
  <c r="CY16" i="28"/>
  <c r="DA93" i="28"/>
  <c r="DB93" i="28" s="1" a="1"/>
  <c r="DB93" i="28" s="1"/>
  <c r="CY73" i="28"/>
  <c r="CZ73" i="28" s="1" a="1"/>
  <c r="CZ73" i="28" s="1"/>
  <c r="DA53" i="28"/>
  <c r="DB53" i="28" s="1" a="1"/>
  <c r="DB53" i="28" s="1"/>
  <c r="CY33" i="28"/>
  <c r="DA13" i="28"/>
  <c r="CY91" i="28"/>
  <c r="CZ91" i="28" s="1" a="1"/>
  <c r="CZ91" i="28" s="1"/>
  <c r="DA88" i="28"/>
  <c r="DB88" i="28" s="1" a="1"/>
  <c r="DB88" i="28" s="1"/>
  <c r="CY68" i="28"/>
  <c r="CZ68" i="28" s="1" a="1"/>
  <c r="CZ68" i="28" s="1"/>
  <c r="CY48" i="28"/>
  <c r="CY28" i="28"/>
  <c r="DA85" i="28"/>
  <c r="DB85" i="28" s="1" a="1"/>
  <c r="DB85" i="28" s="1"/>
  <c r="CY65" i="28"/>
  <c r="DA45" i="28"/>
  <c r="CY25" i="28"/>
  <c r="CY81" i="28"/>
  <c r="CZ81" i="28" s="1" a="1"/>
  <c r="CZ81" i="28" s="1"/>
  <c r="V76" i="7" s="1"/>
  <c r="DA61" i="28"/>
  <c r="DB61" i="28" s="1" a="1"/>
  <c r="DB61" i="28" s="1"/>
  <c r="CY41" i="28"/>
  <c r="DA21" i="28"/>
  <c r="DA98" i="28"/>
  <c r="DB98" i="28" s="1" a="1"/>
  <c r="DB98" i="28" s="1"/>
  <c r="DA78" i="28"/>
  <c r="DB78" i="28" s="1" a="1"/>
  <c r="DB78" i="28" s="1"/>
  <c r="CY58" i="28"/>
  <c r="CZ58" i="28" s="1" a="1"/>
  <c r="CZ58" i="28" s="1"/>
  <c r="DA38" i="28"/>
  <c r="CY18" i="28"/>
  <c r="DA75" i="28"/>
  <c r="DB75" i="28" s="1" a="1"/>
  <c r="DB75" i="28" s="1"/>
  <c r="CY35" i="28"/>
  <c r="DA15" i="28"/>
  <c r="DA94" i="28"/>
  <c r="DB94" i="28" s="1" a="1"/>
  <c r="DB94" i="28" s="1"/>
  <c r="CY74" i="28"/>
  <c r="CZ74" i="28" s="1" a="1"/>
  <c r="CZ74" i="28" s="1"/>
  <c r="DA54" i="28"/>
  <c r="DB54" i="28" s="1" a="1"/>
  <c r="DB54" i="28" s="1"/>
  <c r="DA34" i="28"/>
  <c r="DA14" i="28"/>
  <c r="CY92" i="28"/>
  <c r="CZ92" i="28" s="1" a="1"/>
  <c r="CZ92" i="28" s="1"/>
  <c r="CY72" i="28"/>
  <c r="CZ72" i="28" s="1" a="1"/>
  <c r="CZ72" i="28" s="1"/>
  <c r="CY52" i="28"/>
  <c r="CY32" i="28"/>
  <c r="CY12" i="28"/>
  <c r="CZ12" i="28" s="1" a="1"/>
  <c r="CZ12" i="28" s="1"/>
  <c r="V7" i="7" s="1"/>
  <c r="DA51" i="28"/>
  <c r="DB51" i="28" s="1" a="1"/>
  <c r="DB51" i="28" s="1"/>
  <c r="DA31" i="28"/>
  <c r="CY90" i="28"/>
  <c r="CZ90" i="28" s="1" a="1"/>
  <c r="CZ90" i="28" s="1"/>
  <c r="DA70" i="28"/>
  <c r="DB70" i="28" s="1" a="1"/>
  <c r="DB70" i="28" s="1"/>
  <c r="CY50" i="28"/>
  <c r="DA30" i="28"/>
  <c r="DA67" i="28"/>
  <c r="DB67" i="28" s="1" a="1"/>
  <c r="DB67" i="28" s="1"/>
  <c r="CY27" i="28"/>
  <c r="DA7" i="28"/>
  <c r="DB7" i="28" s="1" a="1"/>
  <c r="DB7" i="28" s="1"/>
  <c r="CY92" i="27"/>
  <c r="CZ92" i="27" s="1" a="1"/>
  <c r="CZ92" i="27" s="1"/>
  <c r="CW92" i="27"/>
  <c r="CX92" i="27" s="1" a="1"/>
  <c r="CX92" i="27" s="1"/>
  <c r="R87" i="7" s="1"/>
  <c r="DA72" i="27"/>
  <c r="DB72" i="27" s="1" a="1"/>
  <c r="DB72" i="27" s="1"/>
  <c r="CW72" i="27"/>
  <c r="CX72" i="27" s="1" a="1"/>
  <c r="CX72" i="27" s="1"/>
  <c r="R67" i="7" s="1"/>
  <c r="CY52" i="27"/>
  <c r="CW52" i="27"/>
  <c r="CX52" i="27" s="1" a="1"/>
  <c r="CX52" i="27" s="1"/>
  <c r="R47" i="7" s="1"/>
  <c r="DA32" i="27"/>
  <c r="CW32" i="27"/>
  <c r="CX32" i="27" s="1" a="1"/>
  <c r="CX32" i="27" s="1"/>
  <c r="R27" i="7" s="1"/>
  <c r="CY12" i="27"/>
  <c r="CZ12" i="27" s="1" a="1"/>
  <c r="CZ12" i="27" s="1"/>
  <c r="S7" i="7" s="1"/>
  <c r="CW12" i="27"/>
  <c r="CX12" i="27" s="1" a="1"/>
  <c r="CX12" i="27" s="1"/>
  <c r="R7" i="7" s="1"/>
  <c r="CY91" i="27"/>
  <c r="CZ91" i="27" s="1" a="1"/>
  <c r="CZ91" i="27" s="1"/>
  <c r="CW91" i="27"/>
  <c r="CX91" i="27" s="1" a="1"/>
  <c r="CX91" i="27" s="1"/>
  <c r="R86" i="7" s="1"/>
  <c r="DA71" i="27"/>
  <c r="DB71" i="27" s="1" a="1"/>
  <c r="DB71" i="27" s="1"/>
  <c r="CW71" i="27"/>
  <c r="CX71" i="27" s="1" a="1"/>
  <c r="CX71" i="27" s="1"/>
  <c r="R66" i="7" s="1"/>
  <c r="CY51" i="27"/>
  <c r="CZ51" i="27" s="1" a="1"/>
  <c r="CZ51" i="27" s="1"/>
  <c r="CW51" i="27"/>
  <c r="CX51" i="27" s="1" a="1"/>
  <c r="CX51" i="27" s="1"/>
  <c r="R46" i="7" s="1"/>
  <c r="DA31" i="27"/>
  <c r="CW31" i="27"/>
  <c r="CX31" i="27" s="1" a="1"/>
  <c r="CX31" i="27" s="1"/>
  <c r="R26" i="7" s="1"/>
  <c r="CY13" i="27"/>
  <c r="CZ13" i="27" s="1" a="1"/>
  <c r="CZ13" i="27" s="1"/>
  <c r="S8" i="7" s="1"/>
  <c r="CW13" i="27"/>
  <c r="CX13" i="27" s="1" a="1"/>
  <c r="CX13" i="27" s="1"/>
  <c r="R8" i="7" s="1"/>
  <c r="CY90" i="27"/>
  <c r="CZ90" i="27" s="1" a="1"/>
  <c r="CZ90" i="27" s="1"/>
  <c r="CW90" i="27"/>
  <c r="CX90" i="27" s="1" a="1"/>
  <c r="CX90" i="27" s="1"/>
  <c r="R85" i="7" s="1"/>
  <c r="DA70" i="27"/>
  <c r="DB70" i="27" s="1" a="1"/>
  <c r="DB70" i="27" s="1"/>
  <c r="CW70" i="27"/>
  <c r="CX70" i="27" s="1" a="1"/>
  <c r="CX70" i="27" s="1"/>
  <c r="R65" i="7" s="1"/>
  <c r="CY50" i="27"/>
  <c r="CW50" i="27"/>
  <c r="CX50" i="27" s="1" a="1"/>
  <c r="CX50" i="27" s="1"/>
  <c r="R45" i="7" s="1"/>
  <c r="DA30" i="27"/>
  <c r="CW30" i="27"/>
  <c r="CX30" i="27" s="1" a="1"/>
  <c r="CX30" i="27" s="1"/>
  <c r="R25" i="7" s="1"/>
  <c r="DA10" i="27"/>
  <c r="DB10" i="27" s="1" a="1"/>
  <c r="DB10" i="27" s="1"/>
  <c r="CW10" i="27"/>
  <c r="CX10" i="27" s="1" a="1"/>
  <c r="CX10" i="27" s="1"/>
  <c r="R5" i="7" s="1"/>
  <c r="CY83" i="27"/>
  <c r="CZ83" i="27" s="1" a="1"/>
  <c r="CZ83" i="27" s="1"/>
  <c r="CW83" i="27"/>
  <c r="CX83" i="27" s="1" a="1"/>
  <c r="CX83" i="27" s="1"/>
  <c r="R78" i="7" s="1"/>
  <c r="DA63" i="27"/>
  <c r="DB63" i="27" s="1" a="1"/>
  <c r="DB63" i="27" s="1"/>
  <c r="CW63" i="27"/>
  <c r="CX63" i="27" s="1" a="1"/>
  <c r="CX63" i="27" s="1"/>
  <c r="R58" i="7" s="1"/>
  <c r="CY43" i="27"/>
  <c r="CW43" i="27"/>
  <c r="CX43" i="27" s="1" a="1"/>
  <c r="CX43" i="27" s="1"/>
  <c r="R38" i="7" s="1"/>
  <c r="DA23" i="27"/>
  <c r="CW23" i="27"/>
  <c r="CX23" i="27" s="1" a="1"/>
  <c r="CX23" i="27" s="1"/>
  <c r="R18" i="7" s="1"/>
  <c r="CY73" i="27"/>
  <c r="CZ73" i="27" s="1" a="1"/>
  <c r="CZ73" i="27" s="1"/>
  <c r="CW73" i="27"/>
  <c r="CX73" i="27" s="1" a="1"/>
  <c r="CX73" i="27" s="1"/>
  <c r="R68" i="7" s="1"/>
  <c r="DA88" i="27"/>
  <c r="DB88" i="27" s="1" a="1"/>
  <c r="DB88" i="27" s="1"/>
  <c r="CW88" i="27"/>
  <c r="CX88" i="27" s="1" a="1"/>
  <c r="CX88" i="27" s="1"/>
  <c r="R83" i="7" s="1"/>
  <c r="DA48" i="27"/>
  <c r="CW48" i="27"/>
  <c r="CX48" i="27" s="1" a="1"/>
  <c r="CX48" i="27" s="1"/>
  <c r="R43" i="7" s="1"/>
  <c r="DA11" i="27"/>
  <c r="DB11" i="27" s="1" a="1"/>
  <c r="DB11" i="27" s="1"/>
  <c r="CW11" i="27"/>
  <c r="CX11" i="27" s="1" a="1"/>
  <c r="CX11" i="27" s="1"/>
  <c r="R6" i="7" s="1"/>
  <c r="DA64" i="27"/>
  <c r="DB64" i="27" s="1" a="1"/>
  <c r="DB64" i="27" s="1"/>
  <c r="CW64" i="27"/>
  <c r="CX64" i="27" s="1" a="1"/>
  <c r="CX64" i="27" s="1"/>
  <c r="R59" i="7" s="1"/>
  <c r="DA44" i="27"/>
  <c r="CW44" i="27"/>
  <c r="CX44" i="27" s="1" a="1"/>
  <c r="CX44" i="27" s="1"/>
  <c r="R39" i="7" s="1"/>
  <c r="DA24" i="27"/>
  <c r="CW24" i="27"/>
  <c r="CX24" i="27" s="1" a="1"/>
  <c r="CX24" i="27" s="1"/>
  <c r="R19" i="7" s="1"/>
  <c r="CY99" i="27"/>
  <c r="CZ99" i="27" s="1" a="1"/>
  <c r="CZ99" i="27" s="1"/>
  <c r="CW99" i="27"/>
  <c r="CX99" i="27" s="1" a="1"/>
  <c r="CX99" i="27" s="1"/>
  <c r="R94" i="7" s="1"/>
  <c r="DA79" i="27"/>
  <c r="DB79" i="27" s="1" a="1"/>
  <c r="DB79" i="27" s="1"/>
  <c r="CW79" i="27"/>
  <c r="CX79" i="27" s="1" a="1"/>
  <c r="CX79" i="27" s="1"/>
  <c r="R74" i="7" s="1"/>
  <c r="CY59" i="27"/>
  <c r="CZ59" i="27" s="1" a="1"/>
  <c r="CZ59" i="27" s="1"/>
  <c r="CW59" i="27"/>
  <c r="CX59" i="27" s="1" a="1"/>
  <c r="CX59" i="27" s="1"/>
  <c r="R54" i="7" s="1"/>
  <c r="DA39" i="27"/>
  <c r="CW39" i="27"/>
  <c r="CX39" i="27" s="1" a="1"/>
  <c r="CX39" i="27" s="1"/>
  <c r="R34" i="7" s="1"/>
  <c r="CY19" i="27"/>
  <c r="CW19" i="27"/>
  <c r="CX19" i="27" s="1" a="1"/>
  <c r="CX19" i="27" s="1"/>
  <c r="R14" i="7" s="1"/>
  <c r="DA22" i="27"/>
  <c r="CW22" i="27"/>
  <c r="CX22" i="27" s="1" a="1"/>
  <c r="CX22" i="27" s="1"/>
  <c r="R17" i="7" s="1"/>
  <c r="CY53" i="27"/>
  <c r="CZ53" i="27" s="1" a="1"/>
  <c r="CZ53" i="27" s="1"/>
  <c r="CW53" i="27"/>
  <c r="CX53" i="27" s="1" a="1"/>
  <c r="CX53" i="27" s="1"/>
  <c r="R48" i="7" s="1"/>
  <c r="CY69" i="27"/>
  <c r="CZ69" i="27" s="1" a="1"/>
  <c r="CZ69" i="27" s="1"/>
  <c r="CW69" i="27"/>
  <c r="CX69" i="27" s="1" a="1"/>
  <c r="CX69" i="27" s="1"/>
  <c r="R64" i="7" s="1"/>
  <c r="CY29" i="27"/>
  <c r="CW29" i="27"/>
  <c r="CX29" i="27" s="1" a="1"/>
  <c r="CX29" i="27" s="1"/>
  <c r="R24" i="7" s="1"/>
  <c r="CY85" i="27"/>
  <c r="CZ85" i="27" s="1" a="1"/>
  <c r="CZ85" i="27" s="1"/>
  <c r="CW85" i="27"/>
  <c r="CX85" i="27" s="1" a="1"/>
  <c r="CX85" i="27" s="1"/>
  <c r="R80" i="7" s="1"/>
  <c r="DA25" i="27"/>
  <c r="CW25" i="27"/>
  <c r="CX25" i="27" s="1" a="1"/>
  <c r="CX25" i="27" s="1"/>
  <c r="R20" i="7" s="1"/>
  <c r="CY84" i="27"/>
  <c r="CZ84" i="27" s="1" a="1"/>
  <c r="CZ84" i="27" s="1"/>
  <c r="CW84" i="27"/>
  <c r="CX84" i="27" s="1" a="1"/>
  <c r="CX84" i="27" s="1"/>
  <c r="R79" i="7" s="1"/>
  <c r="CY81" i="27"/>
  <c r="CZ81" i="27" s="1" a="1"/>
  <c r="CZ81" i="27" s="1"/>
  <c r="CW81" i="27"/>
  <c r="CX81" i="27" s="1" a="1"/>
  <c r="CX81" i="27" s="1"/>
  <c r="R76" i="7" s="1"/>
  <c r="CY21" i="27"/>
  <c r="CW21" i="27"/>
  <c r="CX21" i="27" s="1" a="1"/>
  <c r="CX21" i="27" s="1"/>
  <c r="R16" i="7" s="1"/>
  <c r="CY100" i="27"/>
  <c r="CZ100" i="27" s="1" a="1"/>
  <c r="CZ100" i="27" s="1"/>
  <c r="CW100" i="27"/>
  <c r="CX100" i="27" s="1" a="1"/>
  <c r="CX100" i="27" s="1"/>
  <c r="R95" i="7" s="1"/>
  <c r="DA80" i="27"/>
  <c r="DB80" i="27" s="1" a="1"/>
  <c r="DB80" i="27" s="1"/>
  <c r="CW80" i="27"/>
  <c r="CX80" i="27" s="1" a="1"/>
  <c r="CX80" i="27" s="1"/>
  <c r="R75" i="7" s="1"/>
  <c r="CY60" i="27"/>
  <c r="CZ60" i="27" s="1" a="1"/>
  <c r="CZ60" i="27" s="1"/>
  <c r="CW60" i="27"/>
  <c r="CX60" i="27" s="1" a="1"/>
  <c r="CX60" i="27" s="1"/>
  <c r="R55" i="7" s="1"/>
  <c r="DA40" i="27"/>
  <c r="CW40" i="27"/>
  <c r="CX40" i="27" s="1" a="1"/>
  <c r="CX40" i="27" s="1"/>
  <c r="R35" i="7" s="1"/>
  <c r="CY20" i="27"/>
  <c r="CW20" i="27"/>
  <c r="CX20" i="27" s="1" a="1"/>
  <c r="CX20" i="27" s="1"/>
  <c r="R15" i="7" s="1"/>
  <c r="CY98" i="27"/>
  <c r="CZ98" i="27" s="1" a="1"/>
  <c r="CZ98" i="27" s="1"/>
  <c r="CW98" i="27"/>
  <c r="CX98" i="27" s="1" a="1"/>
  <c r="CX98" i="27" s="1"/>
  <c r="R93" i="7" s="1"/>
  <c r="DA78" i="27"/>
  <c r="DB78" i="27" s="1" a="1"/>
  <c r="DB78" i="27" s="1"/>
  <c r="CW78" i="27"/>
  <c r="CX78" i="27" s="1" a="1"/>
  <c r="CX78" i="27" s="1"/>
  <c r="R73" i="7" s="1"/>
  <c r="DA58" i="27"/>
  <c r="DB58" i="27" s="1" a="1"/>
  <c r="DB58" i="27" s="1"/>
  <c r="CW58" i="27"/>
  <c r="CX58" i="27" s="1" a="1"/>
  <c r="CX58" i="27" s="1"/>
  <c r="R53" i="7" s="1"/>
  <c r="DA38" i="27"/>
  <c r="CY18" i="27"/>
  <c r="CW18" i="27"/>
  <c r="CX18" i="27" s="1" a="1"/>
  <c r="CX18" i="27" s="1"/>
  <c r="R13" i="7" s="1"/>
  <c r="CY97" i="27"/>
  <c r="CZ97" i="27" s="1" a="1"/>
  <c r="CZ97" i="27" s="1"/>
  <c r="S92" i="7" s="1"/>
  <c r="CW97" i="27"/>
  <c r="CX97" i="27" s="1" a="1"/>
  <c r="CX97" i="27" s="1"/>
  <c r="R92" i="7" s="1"/>
  <c r="CY77" i="27"/>
  <c r="CZ77" i="27" s="1" a="1"/>
  <c r="CZ77" i="27" s="1"/>
  <c r="CW77" i="27"/>
  <c r="CX77" i="27" s="1" a="1"/>
  <c r="CX77" i="27" s="1"/>
  <c r="R72" i="7" s="1"/>
  <c r="DA57" i="27"/>
  <c r="DB57" i="27" s="1" a="1"/>
  <c r="DB57" i="27" s="1"/>
  <c r="CW57" i="27"/>
  <c r="CX57" i="27" s="1" a="1"/>
  <c r="CX57" i="27" s="1"/>
  <c r="R52" i="7" s="1"/>
  <c r="CY37" i="27"/>
  <c r="CW37" i="27"/>
  <c r="CX37" i="27" s="1" a="1"/>
  <c r="CX37" i="27" s="1"/>
  <c r="R32" i="7" s="1"/>
  <c r="CY17" i="27"/>
  <c r="CW17" i="27"/>
  <c r="CX17" i="27" s="1" a="1"/>
  <c r="CX17" i="27" s="1"/>
  <c r="R12" i="7" s="1"/>
  <c r="CY67" i="27"/>
  <c r="CZ67" i="27" s="1" a="1"/>
  <c r="CZ67" i="27" s="1"/>
  <c r="CW67" i="27"/>
  <c r="CX67" i="27" s="1" a="1"/>
  <c r="CX67" i="27" s="1"/>
  <c r="R62" i="7" s="1"/>
  <c r="DA86" i="27"/>
  <c r="DB86" i="27" s="1" a="1"/>
  <c r="DB86" i="27" s="1"/>
  <c r="CW86" i="27"/>
  <c r="CX86" i="27" s="1" a="1"/>
  <c r="CX86" i="27" s="1"/>
  <c r="R81" i="7" s="1"/>
  <c r="CY66" i="27"/>
  <c r="CZ66" i="27" s="1" a="1"/>
  <c r="CZ66" i="27" s="1"/>
  <c r="CW66" i="27"/>
  <c r="CX66" i="27" s="1" a="1"/>
  <c r="CX66" i="27" s="1"/>
  <c r="R61" i="7" s="1"/>
  <c r="DA46" i="27"/>
  <c r="CW46" i="27"/>
  <c r="CX46" i="27" s="1" a="1"/>
  <c r="CX46" i="27" s="1"/>
  <c r="R41" i="7" s="1"/>
  <c r="DA26" i="27"/>
  <c r="CW26" i="27"/>
  <c r="CX26" i="27" s="1" a="1"/>
  <c r="CX26" i="27" s="1"/>
  <c r="R21" i="7" s="1"/>
  <c r="CY61" i="27"/>
  <c r="CZ61" i="27" s="1" a="1"/>
  <c r="CZ61" i="27" s="1"/>
  <c r="CW61" i="27"/>
  <c r="CX61" i="27" s="1" a="1"/>
  <c r="CX61" i="27" s="1"/>
  <c r="R56" i="7" s="1"/>
  <c r="DA96" i="27"/>
  <c r="DB96" i="27" s="1" a="1"/>
  <c r="DB96" i="27" s="1"/>
  <c r="CW96" i="27"/>
  <c r="CX96" i="27" s="1" a="1"/>
  <c r="CX96" i="27" s="1"/>
  <c r="R91" i="7" s="1"/>
  <c r="DA76" i="27"/>
  <c r="DB76" i="27" s="1" a="1"/>
  <c r="DB76" i="27" s="1"/>
  <c r="CW76" i="27"/>
  <c r="CX76" i="27" s="1" a="1"/>
  <c r="CX76" i="27" s="1"/>
  <c r="R71" i="7" s="1"/>
  <c r="DA56" i="27"/>
  <c r="DB56" i="27" s="1" a="1"/>
  <c r="DB56" i="27" s="1"/>
  <c r="CW56" i="27"/>
  <c r="CX56" i="27" s="1" a="1"/>
  <c r="CX56" i="27" s="1"/>
  <c r="R51" i="7" s="1"/>
  <c r="CY36" i="27"/>
  <c r="CW36" i="27"/>
  <c r="CX36" i="27" s="1" a="1"/>
  <c r="CX36" i="27" s="1"/>
  <c r="R31" i="7" s="1"/>
  <c r="DA16" i="27"/>
  <c r="CW16" i="27"/>
  <c r="CX16" i="27" s="1" a="1"/>
  <c r="CX16" i="27" s="1"/>
  <c r="R11" i="7" s="1"/>
  <c r="CY93" i="27"/>
  <c r="CZ93" i="27" s="1" a="1"/>
  <c r="CZ93" i="27" s="1"/>
  <c r="CW93" i="27"/>
  <c r="CX93" i="27" s="1" a="1"/>
  <c r="CX93" i="27" s="1"/>
  <c r="R88" i="7" s="1"/>
  <c r="CY33" i="27"/>
  <c r="CW33" i="27"/>
  <c r="CX33" i="27" s="1" a="1"/>
  <c r="CX33" i="27" s="1"/>
  <c r="R28" i="7" s="1"/>
  <c r="DA89" i="27"/>
  <c r="DB89" i="27" s="1" a="1"/>
  <c r="DB89" i="27" s="1"/>
  <c r="CW89" i="27"/>
  <c r="CX89" i="27" s="1" a="1"/>
  <c r="CX89" i="27" s="1"/>
  <c r="R84" i="7" s="1"/>
  <c r="CY49" i="27"/>
  <c r="CW49" i="27"/>
  <c r="CX49" i="27" s="1" a="1"/>
  <c r="CX49" i="27" s="1"/>
  <c r="R44" i="7" s="1"/>
  <c r="CY68" i="27"/>
  <c r="CZ68" i="27" s="1" a="1"/>
  <c r="CZ68" i="27" s="1"/>
  <c r="CW68" i="27"/>
  <c r="CX68" i="27" s="1" a="1"/>
  <c r="CX68" i="27" s="1"/>
  <c r="R63" i="7" s="1"/>
  <c r="CY28" i="27"/>
  <c r="CW28" i="27"/>
  <c r="CX28" i="27" s="1" a="1"/>
  <c r="CX28" i="27" s="1"/>
  <c r="R23" i="7" s="1"/>
  <c r="DA87" i="27"/>
  <c r="DB87" i="27" s="1" a="1"/>
  <c r="DB87" i="27" s="1"/>
  <c r="CW87" i="27"/>
  <c r="CX87" i="27" s="1" a="1"/>
  <c r="CX87" i="27" s="1"/>
  <c r="R82" i="7" s="1"/>
  <c r="CY27" i="27"/>
  <c r="CW27" i="27"/>
  <c r="CX27" i="27" s="1" a="1"/>
  <c r="CX27" i="27" s="1"/>
  <c r="R22" i="7" s="1"/>
  <c r="CY65" i="27"/>
  <c r="CW65" i="27"/>
  <c r="CX65" i="27" s="1" a="1"/>
  <c r="CX65" i="27" s="1"/>
  <c r="R60" i="7" s="1"/>
  <c r="CY45" i="27"/>
  <c r="CW45" i="27"/>
  <c r="CX45" i="27" s="1" a="1"/>
  <c r="CX45" i="27" s="1"/>
  <c r="R40" i="7" s="1"/>
  <c r="CY9" i="27"/>
  <c r="CY82" i="27"/>
  <c r="CZ82" i="27" s="1" a="1"/>
  <c r="CZ82" i="27" s="1"/>
  <c r="CW82" i="27"/>
  <c r="CX82" i="27" s="1" a="1"/>
  <c r="CX82" i="27" s="1"/>
  <c r="R77" i="7" s="1"/>
  <c r="DA62" i="27"/>
  <c r="DB62" i="27" s="1" a="1"/>
  <c r="DB62" i="27" s="1"/>
  <c r="CW62" i="27"/>
  <c r="CX62" i="27" s="1" a="1"/>
  <c r="CX62" i="27" s="1"/>
  <c r="R57" i="7" s="1"/>
  <c r="CY42" i="27"/>
  <c r="CW42" i="27"/>
  <c r="CX42" i="27" s="1" a="1"/>
  <c r="CX42" i="27" s="1"/>
  <c r="R37" i="7" s="1"/>
  <c r="DA95" i="27"/>
  <c r="DB95" i="27" s="1" a="1"/>
  <c r="DB95" i="27" s="1"/>
  <c r="CW95" i="27"/>
  <c r="CX95" i="27" s="1" a="1"/>
  <c r="CX95" i="27" s="1"/>
  <c r="R90" i="7" s="1"/>
  <c r="CY75" i="27"/>
  <c r="CZ75" i="27" s="1" a="1"/>
  <c r="CZ75" i="27" s="1"/>
  <c r="CW75" i="27"/>
  <c r="CX75" i="27" s="1" a="1"/>
  <c r="CX75" i="27" s="1"/>
  <c r="R70" i="7" s="1"/>
  <c r="DA55" i="27"/>
  <c r="DB55" i="27" s="1" a="1"/>
  <c r="DB55" i="27" s="1"/>
  <c r="CW55" i="27"/>
  <c r="CX55" i="27" s="1" a="1"/>
  <c r="CX55" i="27" s="1"/>
  <c r="R50" i="7" s="1"/>
  <c r="CY35" i="27"/>
  <c r="CW35" i="27"/>
  <c r="CX35" i="27" s="1" a="1"/>
  <c r="CX35" i="27" s="1"/>
  <c r="R30" i="7" s="1"/>
  <c r="DA15" i="27"/>
  <c r="CW15" i="27"/>
  <c r="CX15" i="27" s="1" a="1"/>
  <c r="CX15" i="27" s="1"/>
  <c r="R10" i="7" s="1"/>
  <c r="DA47" i="27"/>
  <c r="CW47" i="27"/>
  <c r="CX47" i="27" s="1" a="1"/>
  <c r="CX47" i="27" s="1"/>
  <c r="R42" i="7" s="1"/>
  <c r="CY8" i="27"/>
  <c r="CZ8" i="27" s="1" a="1"/>
  <c r="CZ8" i="27" s="1"/>
  <c r="CY41" i="27"/>
  <c r="CW41" i="27"/>
  <c r="CX41" i="27" s="1" a="1"/>
  <c r="CX41" i="27" s="1"/>
  <c r="R36" i="7" s="1"/>
  <c r="DA94" i="27"/>
  <c r="DB94" i="27" s="1" a="1"/>
  <c r="DB94" i="27" s="1"/>
  <c r="CW94" i="27"/>
  <c r="CX94" i="27" s="1" a="1"/>
  <c r="CX94" i="27" s="1"/>
  <c r="R89" i="7" s="1"/>
  <c r="DA74" i="27"/>
  <c r="DB74" i="27" s="1" a="1"/>
  <c r="DB74" i="27" s="1"/>
  <c r="CW74" i="27"/>
  <c r="CX74" i="27" s="1" a="1"/>
  <c r="CX74" i="27" s="1"/>
  <c r="R69" i="7" s="1"/>
  <c r="DA54" i="27"/>
  <c r="DB54" i="27" s="1" a="1"/>
  <c r="DB54" i="27" s="1"/>
  <c r="CW54" i="27"/>
  <c r="CX54" i="27" s="1" a="1"/>
  <c r="CX54" i="27" s="1"/>
  <c r="R49" i="7" s="1"/>
  <c r="CY34" i="27"/>
  <c r="CW34" i="27"/>
  <c r="CX34" i="27" s="1" a="1"/>
  <c r="CX34" i="27" s="1"/>
  <c r="R29" i="7" s="1"/>
  <c r="DA14" i="27"/>
  <c r="CW14" i="27"/>
  <c r="CX14" i="27" s="1" a="1"/>
  <c r="CX14" i="27" s="1"/>
  <c r="R9" i="7" s="1"/>
  <c r="DA7" i="27"/>
  <c r="DB7" i="27" s="1" a="1"/>
  <c r="DB7" i="27" s="1"/>
  <c r="CW7" i="27"/>
  <c r="CX7" i="27" s="1" a="1"/>
  <c r="CX7" i="27" s="1"/>
  <c r="R2" i="7" s="1"/>
  <c r="CY98" i="38"/>
  <c r="CZ98" i="38" s="1" a="1"/>
  <c r="CZ98" i="38" s="1"/>
  <c r="CY78" i="38"/>
  <c r="CZ78" i="38" s="1" a="1"/>
  <c r="CZ78" i="38" s="1"/>
  <c r="P73" i="7" s="1"/>
  <c r="CY58" i="38"/>
  <c r="CZ58" i="38" s="1" a="1"/>
  <c r="CZ58" i="38" s="1"/>
  <c r="CY38" i="38"/>
  <c r="CY18" i="38"/>
  <c r="CY97" i="38"/>
  <c r="CZ97" i="38" s="1" a="1"/>
  <c r="CZ97" i="38" s="1"/>
  <c r="CY77" i="38"/>
  <c r="CZ77" i="38" s="1" a="1"/>
  <c r="CZ77" i="38" s="1"/>
  <c r="P72" i="7" s="1"/>
  <c r="CY57" i="38"/>
  <c r="CZ57" i="38" s="1" a="1"/>
  <c r="CZ57" i="38" s="1"/>
  <c r="CY37" i="38"/>
  <c r="CY17" i="38"/>
  <c r="DA96" i="38"/>
  <c r="DB96" i="38" s="1" a="1"/>
  <c r="DB96" i="38" s="1"/>
  <c r="CY76" i="38"/>
  <c r="CZ76" i="38" s="1" a="1"/>
  <c r="CZ76" i="38" s="1"/>
  <c r="DA56" i="38"/>
  <c r="DB56" i="38" s="1" a="1"/>
  <c r="DB56" i="38" s="1"/>
  <c r="CY36" i="38"/>
  <c r="CY16" i="38"/>
  <c r="DA95" i="38"/>
  <c r="DB95" i="38" s="1" a="1"/>
  <c r="DB95" i="38" s="1"/>
  <c r="DA75" i="38"/>
  <c r="DB75" i="38" s="1" a="1"/>
  <c r="DB75" i="38" s="1"/>
  <c r="DA55" i="38"/>
  <c r="DB55" i="38" s="1" a="1"/>
  <c r="DB55" i="38" s="1"/>
  <c r="CY35" i="38"/>
  <c r="DA15" i="38"/>
  <c r="CY74" i="38"/>
  <c r="CZ74" i="38" s="1" a="1"/>
  <c r="CZ74" i="38" s="1"/>
  <c r="CY54" i="38"/>
  <c r="CZ54" i="38" s="1" a="1"/>
  <c r="CZ54" i="38" s="1"/>
  <c r="P49" i="7" s="1"/>
  <c r="CY34" i="38"/>
  <c r="DA14" i="38"/>
  <c r="CY92" i="38"/>
  <c r="CZ92" i="38" s="1" a="1"/>
  <c r="CZ92" i="38" s="1"/>
  <c r="DA72" i="38"/>
  <c r="DB72" i="38" s="1" a="1"/>
  <c r="DB72" i="38" s="1"/>
  <c r="CY52" i="38"/>
  <c r="CY32" i="38"/>
  <c r="CY12" i="38"/>
  <c r="CY91" i="38"/>
  <c r="CZ91" i="38" s="1" a="1"/>
  <c r="CZ91" i="38" s="1"/>
  <c r="DA71" i="38"/>
  <c r="DB71" i="38" s="1" a="1"/>
  <c r="DB71" i="38" s="1"/>
  <c r="DA51" i="38"/>
  <c r="DB51" i="38" s="1" a="1"/>
  <c r="DB51" i="38" s="1"/>
  <c r="DA31" i="38"/>
  <c r="CY90" i="38"/>
  <c r="CZ90" i="38" s="1" a="1"/>
  <c r="CZ90" i="38" s="1"/>
  <c r="CY70" i="38"/>
  <c r="CZ70" i="38" s="1" a="1"/>
  <c r="CZ70" i="38" s="1"/>
  <c r="P65" i="7" s="1"/>
  <c r="CY50" i="38"/>
  <c r="CY30" i="38"/>
  <c r="CY89" i="38"/>
  <c r="CZ89" i="38" s="1" a="1"/>
  <c r="CZ89" i="38" s="1"/>
  <c r="CY69" i="38"/>
  <c r="CZ69" i="38" s="1" a="1"/>
  <c r="CZ69" i="38" s="1"/>
  <c r="P64" i="7" s="1"/>
  <c r="DA49" i="38"/>
  <c r="CY29" i="38"/>
  <c r="DA88" i="38"/>
  <c r="DB88" i="38" s="1" a="1"/>
  <c r="DB88" i="38" s="1"/>
  <c r="CY68" i="38"/>
  <c r="CZ68" i="38" s="1" a="1"/>
  <c r="CZ68" i="38" s="1"/>
  <c r="DA48" i="38"/>
  <c r="CY28" i="38"/>
  <c r="CZ28" i="38" s="1" a="1"/>
  <c r="CZ28" i="38" s="1"/>
  <c r="DA87" i="38"/>
  <c r="DB87" i="38" s="1" a="1"/>
  <c r="DB87" i="38" s="1"/>
  <c r="DA67" i="38"/>
  <c r="DB67" i="38" s="1" a="1"/>
  <c r="DB67" i="38" s="1"/>
  <c r="DA47" i="38"/>
  <c r="CY27" i="38"/>
  <c r="CZ27" i="38" s="1" a="1"/>
  <c r="CZ27" i="38" s="1"/>
  <c r="CY86" i="38"/>
  <c r="CZ86" i="38" s="1" a="1"/>
  <c r="CZ86" i="38" s="1"/>
  <c r="P81" i="7" s="1"/>
  <c r="CY66" i="38"/>
  <c r="CZ66" i="38" s="1" a="1"/>
  <c r="CZ66" i="38" s="1"/>
  <c r="CY46" i="38"/>
  <c r="CY26" i="38"/>
  <c r="DA99" i="38"/>
  <c r="DB99" i="38" s="1" a="1"/>
  <c r="DB99" i="38" s="1"/>
  <c r="DA79" i="38"/>
  <c r="DB79" i="38" s="1" a="1"/>
  <c r="DB79" i="38" s="1"/>
  <c r="DA59" i="38"/>
  <c r="DB59" i="38" s="1" a="1"/>
  <c r="DB59" i="38" s="1"/>
  <c r="DA39" i="38"/>
  <c r="CY19" i="38"/>
  <c r="CY94" i="38"/>
  <c r="CZ94" i="38" s="1" a="1"/>
  <c r="CZ94" i="38" s="1"/>
  <c r="P89" i="7" s="1"/>
  <c r="CY93" i="38"/>
  <c r="CZ93" i="38" s="1" a="1"/>
  <c r="CZ93" i="38" s="1"/>
  <c r="CY73" i="38"/>
  <c r="CZ73" i="38" s="1" a="1"/>
  <c r="CZ73" i="38" s="1"/>
  <c r="CY53" i="38"/>
  <c r="CZ53" i="38" s="1" a="1"/>
  <c r="CZ53" i="38" s="1"/>
  <c r="CY33" i="38"/>
  <c r="CY13" i="38"/>
  <c r="CY85" i="38"/>
  <c r="CZ85" i="38" s="1" a="1"/>
  <c r="CZ85" i="38" s="1"/>
  <c r="P80" i="7" s="1"/>
  <c r="CY65" i="38"/>
  <c r="CZ65" i="38" s="1" a="1"/>
  <c r="CZ65" i="38" s="1"/>
  <c r="CY45" i="38"/>
  <c r="CY25" i="38"/>
  <c r="CZ25" i="38" s="1" a="1"/>
  <c r="CZ25" i="38" s="1"/>
  <c r="DA11" i="38"/>
  <c r="CY84" i="38"/>
  <c r="CZ84" i="38" s="1" a="1"/>
  <c r="CZ84" i="38" s="1"/>
  <c r="DA64" i="38"/>
  <c r="DB64" i="38" s="1" a="1"/>
  <c r="DB64" i="38" s="1"/>
  <c r="CY44" i="38"/>
  <c r="CY24" i="38"/>
  <c r="DA10" i="38"/>
  <c r="DB10" i="38" s="1" a="1"/>
  <c r="DB10" i="38" s="1"/>
  <c r="DA83" i="38"/>
  <c r="DB83" i="38" s="1" a="1"/>
  <c r="DB83" i="38" s="1"/>
  <c r="DA63" i="38"/>
  <c r="DB63" i="38" s="1" a="1"/>
  <c r="DB63" i="38" s="1"/>
  <c r="CY43" i="38"/>
  <c r="DA23" i="38"/>
  <c r="CY9" i="38"/>
  <c r="CY82" i="38"/>
  <c r="CZ82" i="38" s="1" a="1"/>
  <c r="CZ82" i="38" s="1"/>
  <c r="CY62" i="38"/>
  <c r="CZ62" i="38" s="1" a="1"/>
  <c r="CZ62" i="38" s="1"/>
  <c r="P57" i="7" s="1"/>
  <c r="CY42" i="38"/>
  <c r="CY22" i="38"/>
  <c r="CY8" i="38"/>
  <c r="CZ8" i="38" s="1" a="1"/>
  <c r="CZ8" i="38" s="1"/>
  <c r="DA81" i="38"/>
  <c r="DB81" i="38" s="1" a="1"/>
  <c r="DB81" i="38" s="1"/>
  <c r="CY61" i="38"/>
  <c r="CZ61" i="38" s="1" a="1"/>
  <c r="CZ61" i="38" s="1"/>
  <c r="P56" i="7" s="1"/>
  <c r="CY41" i="38"/>
  <c r="CY21" i="38"/>
  <c r="CY100" i="38"/>
  <c r="CZ100" i="38" s="1" a="1"/>
  <c r="CZ100" i="38" s="1"/>
  <c r="DA80" i="38"/>
  <c r="DB80" i="38" s="1" a="1"/>
  <c r="DB80" i="38" s="1"/>
  <c r="CY60" i="38"/>
  <c r="CZ60" i="38" s="1" a="1"/>
  <c r="CZ60" i="38" s="1"/>
  <c r="DA40" i="38"/>
  <c r="CY20" i="38"/>
  <c r="DA7" i="38"/>
  <c r="DB7" i="38" s="1" a="1"/>
  <c r="DB7" i="38" s="1"/>
  <c r="CY66" i="26"/>
  <c r="DE66" i="26" s="1"/>
  <c r="CW66" i="26"/>
  <c r="DD66" i="26" s="1"/>
  <c r="CY8" i="26"/>
  <c r="DE8" i="26" s="1"/>
  <c r="CX8" i="26" a="1"/>
  <c r="CX8" i="26" s="1"/>
  <c r="L3" i="7" s="1"/>
  <c r="CY41" i="26"/>
  <c r="DE41" i="26" s="1"/>
  <c r="CW41" i="26"/>
  <c r="DD41" i="26" s="1"/>
  <c r="CY100" i="26"/>
  <c r="DE100" i="26" s="1"/>
  <c r="CW100" i="26"/>
  <c r="DD100" i="26" s="1"/>
  <c r="CY60" i="26"/>
  <c r="DE60" i="26" s="1"/>
  <c r="CW60" i="26"/>
  <c r="DD60" i="26" s="1"/>
  <c r="DA40" i="26"/>
  <c r="CW40" i="26"/>
  <c r="DD40" i="26" s="1"/>
  <c r="DA99" i="26"/>
  <c r="DB99" i="26" s="1" a="1"/>
  <c r="DB99" i="26" s="1"/>
  <c r="CW99" i="26"/>
  <c r="DD99" i="26" s="1"/>
  <c r="DA79" i="26"/>
  <c r="DB79" i="26" s="1" a="1"/>
  <c r="DB79" i="26" s="1"/>
  <c r="CW79" i="26"/>
  <c r="DD79" i="26" s="1"/>
  <c r="CY59" i="26"/>
  <c r="DE59" i="26" s="1"/>
  <c r="CW59" i="26"/>
  <c r="DD59" i="26" s="1"/>
  <c r="DA39" i="26"/>
  <c r="CW39" i="26"/>
  <c r="DD39" i="26" s="1"/>
  <c r="CY19" i="26"/>
  <c r="DE19" i="26" s="1"/>
  <c r="CW19" i="26"/>
  <c r="DD19" i="26" s="1"/>
  <c r="CY98" i="26"/>
  <c r="DE98" i="26" s="1"/>
  <c r="CW98" i="26"/>
  <c r="DD98" i="26" s="1"/>
  <c r="CY78" i="26"/>
  <c r="DE78" i="26" s="1"/>
  <c r="CW78" i="26"/>
  <c r="DD78" i="26" s="1"/>
  <c r="CY58" i="26"/>
  <c r="DE58" i="26" s="1"/>
  <c r="CW58" i="26"/>
  <c r="DD58" i="26" s="1"/>
  <c r="CY38" i="26"/>
  <c r="DE38" i="26" s="1"/>
  <c r="CX38" i="26" a="1"/>
  <c r="CX38" i="26" s="1"/>
  <c r="L33" i="7" s="1"/>
  <c r="CY18" i="26"/>
  <c r="DE18" i="26" s="1"/>
  <c r="CW18" i="26"/>
  <c r="DD18" i="26" s="1"/>
  <c r="CY97" i="26"/>
  <c r="DE97" i="26" s="1"/>
  <c r="CW97" i="26"/>
  <c r="DD97" i="26" s="1"/>
  <c r="CY57" i="26"/>
  <c r="DE57" i="26" s="1"/>
  <c r="CW57" i="26"/>
  <c r="DD57" i="26" s="1"/>
  <c r="CY37" i="26"/>
  <c r="DE37" i="26" s="1"/>
  <c r="CW37" i="26"/>
  <c r="DD37" i="26" s="1"/>
  <c r="CY17" i="26"/>
  <c r="DE17" i="26" s="1"/>
  <c r="CW17" i="26"/>
  <c r="DD17" i="26" s="1"/>
  <c r="DA25" i="26"/>
  <c r="CW25" i="26"/>
  <c r="DD25" i="26" s="1"/>
  <c r="DA64" i="26"/>
  <c r="DB64" i="26" s="1" a="1"/>
  <c r="DB64" i="26" s="1"/>
  <c r="CW64" i="26"/>
  <c r="DD64" i="26" s="1"/>
  <c r="CY20" i="26"/>
  <c r="DE20" i="26" s="1"/>
  <c r="CW20" i="26"/>
  <c r="DD20" i="26" s="1"/>
  <c r="DA95" i="26"/>
  <c r="DB95" i="26" s="1" a="1"/>
  <c r="DB95" i="26" s="1"/>
  <c r="CW95" i="26"/>
  <c r="DD95" i="26" s="1"/>
  <c r="DA55" i="26"/>
  <c r="DB55" i="26" s="1" a="1"/>
  <c r="DB55" i="26" s="1"/>
  <c r="CW55" i="26"/>
  <c r="DD55" i="26" s="1"/>
  <c r="DA94" i="26"/>
  <c r="DB94" i="26" s="1" a="1"/>
  <c r="DB94" i="26" s="1"/>
  <c r="CW94" i="26"/>
  <c r="DD94" i="26" s="1"/>
  <c r="CY74" i="26"/>
  <c r="DE74" i="26" s="1"/>
  <c r="CW74" i="26"/>
  <c r="DD74" i="26" s="1"/>
  <c r="DA54" i="26"/>
  <c r="DB54" i="26" s="1" a="1"/>
  <c r="DB54" i="26" s="1"/>
  <c r="CW54" i="26"/>
  <c r="DD54" i="26" s="1"/>
  <c r="CY34" i="26"/>
  <c r="DE34" i="26" s="1"/>
  <c r="CW34" i="26"/>
  <c r="DD34" i="26" s="1"/>
  <c r="DA14" i="26"/>
  <c r="CW14" i="26"/>
  <c r="DD14" i="26" s="1"/>
  <c r="DA96" i="26"/>
  <c r="DB96" i="26" s="1" a="1"/>
  <c r="DB96" i="26" s="1"/>
  <c r="CW96" i="26"/>
  <c r="DD96" i="26" s="1"/>
  <c r="CY13" i="26"/>
  <c r="DE13" i="26" s="1"/>
  <c r="CW13" i="26"/>
  <c r="DD13" i="26" s="1"/>
  <c r="CY45" i="26"/>
  <c r="DE45" i="26" s="1"/>
  <c r="CW45" i="26"/>
  <c r="DD45" i="26" s="1"/>
  <c r="DA11" i="26"/>
  <c r="DB11" i="26" s="1" a="1"/>
  <c r="DB11" i="26" s="1"/>
  <c r="CW11" i="26"/>
  <c r="DD11" i="26" s="1"/>
  <c r="DA80" i="26"/>
  <c r="DB80" i="26" s="1" a="1"/>
  <c r="DB80" i="26" s="1"/>
  <c r="CW80" i="26"/>
  <c r="DD80" i="26" s="1"/>
  <c r="DA15" i="26"/>
  <c r="CW15" i="26"/>
  <c r="DD15" i="26" s="1"/>
  <c r="DA44" i="26"/>
  <c r="CW44" i="26"/>
  <c r="DD44" i="26" s="1"/>
  <c r="CY42" i="26"/>
  <c r="DE42" i="26" s="1"/>
  <c r="CW42" i="26"/>
  <c r="DD42" i="26" s="1"/>
  <c r="DA16" i="26"/>
  <c r="CW16" i="26"/>
  <c r="DD16" i="26" s="1"/>
  <c r="CY65" i="26"/>
  <c r="DE65" i="26" s="1"/>
  <c r="CW65" i="26"/>
  <c r="DD65" i="26" s="1"/>
  <c r="CY76" i="26"/>
  <c r="DE76" i="26" s="1"/>
  <c r="CW76" i="26"/>
  <c r="DD76" i="26" s="1"/>
  <c r="DA56" i="26"/>
  <c r="DB56" i="26" s="1" a="1"/>
  <c r="DB56" i="26" s="1"/>
  <c r="CW56" i="26"/>
  <c r="DD56" i="26" s="1"/>
  <c r="CY36" i="26"/>
  <c r="DE36" i="26" s="1"/>
  <c r="CW36" i="26"/>
  <c r="DD36" i="26" s="1"/>
  <c r="DA92" i="26"/>
  <c r="DB92" i="26" s="1" a="1"/>
  <c r="DB92" i="26" s="1"/>
  <c r="CW92" i="26"/>
  <c r="DD92" i="26" s="1"/>
  <c r="CY52" i="26"/>
  <c r="DE52" i="26" s="1"/>
  <c r="CW52" i="26"/>
  <c r="DD52" i="26" s="1"/>
  <c r="CY12" i="26"/>
  <c r="DE12" i="26" s="1"/>
  <c r="CW12" i="26"/>
  <c r="DD12" i="26" s="1"/>
  <c r="CY51" i="26"/>
  <c r="DE51" i="26" s="1"/>
  <c r="CW51" i="26"/>
  <c r="DD51" i="26" s="1"/>
  <c r="CY90" i="26"/>
  <c r="DE90" i="26" s="1"/>
  <c r="CW90" i="26"/>
  <c r="DD90" i="26" s="1"/>
  <c r="CY70" i="26"/>
  <c r="DE70" i="26" s="1"/>
  <c r="CW70" i="26"/>
  <c r="DD70" i="26" s="1"/>
  <c r="CY50" i="26"/>
  <c r="DE50" i="26" s="1"/>
  <c r="CW50" i="26"/>
  <c r="DD50" i="26" s="1"/>
  <c r="CY30" i="26"/>
  <c r="DE30" i="26" s="1"/>
  <c r="CW30" i="26"/>
  <c r="DD30" i="26" s="1"/>
  <c r="CY26" i="26"/>
  <c r="DE26" i="26" s="1"/>
  <c r="CW26" i="26"/>
  <c r="DD26" i="26" s="1"/>
  <c r="DA75" i="26"/>
  <c r="DB75" i="26" s="1" a="1"/>
  <c r="DB75" i="26" s="1"/>
  <c r="CW75" i="26"/>
  <c r="DD75" i="26" s="1"/>
  <c r="CY35" i="26"/>
  <c r="DE35" i="26" s="1"/>
  <c r="CW35" i="26"/>
  <c r="DD35" i="26" s="1"/>
  <c r="CY49" i="26"/>
  <c r="DE49" i="26" s="1"/>
  <c r="CW49" i="26"/>
  <c r="DD49" i="26" s="1"/>
  <c r="CY29" i="26"/>
  <c r="DE29" i="26" s="1"/>
  <c r="CW29" i="26"/>
  <c r="DD29" i="26" s="1"/>
  <c r="CY46" i="26"/>
  <c r="DE46" i="26" s="1"/>
  <c r="CW46" i="26"/>
  <c r="DD46" i="26" s="1"/>
  <c r="CY84" i="26"/>
  <c r="DE84" i="26" s="1"/>
  <c r="CW84" i="26"/>
  <c r="DD84" i="26" s="1"/>
  <c r="DA24" i="26"/>
  <c r="CW24" i="26"/>
  <c r="DD24" i="26" s="1"/>
  <c r="DA10" i="26"/>
  <c r="DB10" i="26" s="1" a="1"/>
  <c r="DB10" i="26" s="1"/>
  <c r="CW10" i="26"/>
  <c r="DD10" i="26" s="1"/>
  <c r="DA83" i="26"/>
  <c r="DB83" i="26" s="1" a="1"/>
  <c r="DB83" i="26" s="1"/>
  <c r="CW83" i="26"/>
  <c r="DD83" i="26" s="1"/>
  <c r="DA63" i="26"/>
  <c r="DB63" i="26" s="1" a="1"/>
  <c r="DB63" i="26" s="1"/>
  <c r="CW63" i="26"/>
  <c r="DD63" i="26" s="1"/>
  <c r="DA43" i="26"/>
  <c r="CW43" i="26"/>
  <c r="DD43" i="26" s="1"/>
  <c r="DA23" i="26"/>
  <c r="CW23" i="26"/>
  <c r="DD23" i="26" s="1"/>
  <c r="DA9" i="26"/>
  <c r="DB9" i="26" s="1" a="1"/>
  <c r="DB9" i="26" s="1"/>
  <c r="CX9" i="26" a="1"/>
  <c r="CX9" i="26" s="1"/>
  <c r="L4" i="7" s="1"/>
  <c r="CY82" i="26"/>
  <c r="DE82" i="26" s="1"/>
  <c r="CW82" i="26"/>
  <c r="DD82" i="26" s="1"/>
  <c r="DA62" i="26"/>
  <c r="DB62" i="26" s="1" a="1"/>
  <c r="DB62" i="26" s="1"/>
  <c r="CW62" i="26"/>
  <c r="DD62" i="26" s="1"/>
  <c r="CY22" i="26"/>
  <c r="DE22" i="26" s="1"/>
  <c r="CW22" i="26"/>
  <c r="DD22" i="26" s="1"/>
  <c r="CY81" i="26"/>
  <c r="DE81" i="26" s="1"/>
  <c r="CW81" i="26"/>
  <c r="DD81" i="26" s="1"/>
  <c r="CY21" i="26"/>
  <c r="DE21" i="26" s="1"/>
  <c r="CW21" i="26"/>
  <c r="DD21" i="26" s="1"/>
  <c r="DA72" i="26"/>
  <c r="DB72" i="26" s="1" a="1"/>
  <c r="DB72" i="26" s="1"/>
  <c r="CW72" i="26"/>
  <c r="DD72" i="26" s="1"/>
  <c r="DA32" i="26"/>
  <c r="CW32" i="26"/>
  <c r="DD32" i="26" s="1"/>
  <c r="DA89" i="26"/>
  <c r="DB89" i="26" s="1" a="1"/>
  <c r="DB89" i="26" s="1"/>
  <c r="CW89" i="26"/>
  <c r="DD89" i="26" s="1"/>
  <c r="DA88" i="26"/>
  <c r="DB88" i="26" s="1" a="1"/>
  <c r="DB88" i="26" s="1"/>
  <c r="CW88" i="26"/>
  <c r="DD88" i="26" s="1"/>
  <c r="DA68" i="26"/>
  <c r="DB68" i="26" s="1" a="1"/>
  <c r="DB68" i="26" s="1"/>
  <c r="CW68" i="26"/>
  <c r="DD68" i="26" s="1"/>
  <c r="DA48" i="26"/>
  <c r="CW48" i="26"/>
  <c r="DD48" i="26" s="1"/>
  <c r="DA28" i="26"/>
  <c r="CW28" i="26"/>
  <c r="DD28" i="26" s="1"/>
  <c r="DA86" i="26"/>
  <c r="DB86" i="26" s="1" a="1"/>
  <c r="DB86" i="26" s="1"/>
  <c r="CW86" i="26"/>
  <c r="DD86" i="26" s="1"/>
  <c r="DA73" i="26"/>
  <c r="DB73" i="26" s="1" a="1"/>
  <c r="DB73" i="26" s="1"/>
  <c r="CW73" i="26"/>
  <c r="DD73" i="26" s="1"/>
  <c r="CY33" i="26"/>
  <c r="DE33" i="26" s="1"/>
  <c r="CW33" i="26"/>
  <c r="DD33" i="26" s="1"/>
  <c r="CY91" i="26"/>
  <c r="DE91" i="26" s="1"/>
  <c r="CW91" i="26"/>
  <c r="DD91" i="26" s="1"/>
  <c r="DA71" i="26"/>
  <c r="DB71" i="26" s="1" a="1"/>
  <c r="DB71" i="26" s="1"/>
  <c r="CW71" i="26"/>
  <c r="DD71" i="26" s="1"/>
  <c r="DA31" i="26"/>
  <c r="CW31" i="26"/>
  <c r="DD31" i="26" s="1"/>
  <c r="DA87" i="26"/>
  <c r="DB87" i="26" s="1" a="1"/>
  <c r="DB87" i="26" s="1"/>
  <c r="CW87" i="26"/>
  <c r="DD87" i="26" s="1"/>
  <c r="CY67" i="26"/>
  <c r="DE67" i="26" s="1"/>
  <c r="CW67" i="26"/>
  <c r="DD67" i="26" s="1"/>
  <c r="DA47" i="26"/>
  <c r="CW47" i="26"/>
  <c r="DD47" i="26" s="1"/>
  <c r="DA27" i="26"/>
  <c r="CW27" i="26"/>
  <c r="DD27" i="26" s="1"/>
  <c r="DA7" i="26"/>
  <c r="DB7" i="26" s="1" a="1"/>
  <c r="DB7" i="26" s="1"/>
  <c r="CW7" i="26"/>
  <c r="DD7" i="26" s="1"/>
  <c r="CY69" i="25"/>
  <c r="CW69" i="25"/>
  <c r="DD69" i="25" s="1"/>
  <c r="CY93" i="25"/>
  <c r="CW93" i="25"/>
  <c r="DD93" i="25" s="1"/>
  <c r="CY73" i="25"/>
  <c r="CW73" i="25"/>
  <c r="DD73" i="25" s="1"/>
  <c r="CY53" i="25"/>
  <c r="CW53" i="25"/>
  <c r="DD53" i="25" s="1"/>
  <c r="CY33" i="25"/>
  <c r="DE33" i="25" s="1"/>
  <c r="CW33" i="25"/>
  <c r="DD33" i="25" s="1"/>
  <c r="CY13" i="25"/>
  <c r="DE13" i="25" s="1"/>
  <c r="CW13" i="25"/>
  <c r="DD13" i="25" s="1"/>
  <c r="CY92" i="25"/>
  <c r="CW92" i="25"/>
  <c r="DD92" i="25" s="1"/>
  <c r="DA72" i="25"/>
  <c r="DB72" i="25" s="1" a="1"/>
  <c r="DB72" i="25" s="1"/>
  <c r="CW72" i="25"/>
  <c r="DD72" i="25" s="1"/>
  <c r="CY52" i="25"/>
  <c r="DE52" i="25" s="1"/>
  <c r="CW52" i="25"/>
  <c r="DD52" i="25" s="1"/>
  <c r="DA32" i="25"/>
  <c r="CW32" i="25"/>
  <c r="DD32" i="25" s="1"/>
  <c r="CY12" i="25"/>
  <c r="DE12" i="25" s="1"/>
  <c r="CW12" i="25"/>
  <c r="DD12" i="25" s="1"/>
  <c r="CY49" i="25"/>
  <c r="DE49" i="25" s="1"/>
  <c r="CW49" i="25"/>
  <c r="DD49" i="25" s="1"/>
  <c r="CY91" i="25"/>
  <c r="CW91" i="25"/>
  <c r="DD91" i="25" s="1"/>
  <c r="DA71" i="25"/>
  <c r="DB71" i="25" s="1" a="1"/>
  <c r="DB71" i="25" s="1"/>
  <c r="CW71" i="25"/>
  <c r="DD71" i="25" s="1"/>
  <c r="CY51" i="25"/>
  <c r="CW51" i="25"/>
  <c r="DD51" i="25" s="1"/>
  <c r="DA31" i="25"/>
  <c r="CW31" i="25"/>
  <c r="DD31" i="25" s="1"/>
  <c r="CY90" i="25"/>
  <c r="CW90" i="25"/>
  <c r="DD90" i="25" s="1"/>
  <c r="DA70" i="25"/>
  <c r="DB70" i="25" s="1" a="1"/>
  <c r="DB70" i="25" s="1"/>
  <c r="CW70" i="25"/>
  <c r="DD70" i="25" s="1"/>
  <c r="DA50" i="25"/>
  <c r="CW50" i="25"/>
  <c r="DD50" i="25" s="1"/>
  <c r="DA30" i="25"/>
  <c r="CW30" i="25"/>
  <c r="DD30" i="25" s="1"/>
  <c r="DA68" i="25"/>
  <c r="DB68" i="25" s="1" a="1"/>
  <c r="DB68" i="25" s="1"/>
  <c r="CW68" i="25"/>
  <c r="DD68" i="25" s="1"/>
  <c r="DA48" i="25"/>
  <c r="CW48" i="25"/>
  <c r="DD48" i="25" s="1"/>
  <c r="DA87" i="25"/>
  <c r="DB87" i="25" s="1" a="1"/>
  <c r="DB87" i="25" s="1"/>
  <c r="CW87" i="25"/>
  <c r="DD87" i="25" s="1"/>
  <c r="CY27" i="25"/>
  <c r="DE27" i="25" s="1"/>
  <c r="CW27" i="25"/>
  <c r="DD27" i="25" s="1"/>
  <c r="DA86" i="25"/>
  <c r="DB86" i="25" s="1" a="1"/>
  <c r="DB86" i="25" s="1"/>
  <c r="CW86" i="25"/>
  <c r="DD86" i="25" s="1"/>
  <c r="DA66" i="25"/>
  <c r="DB66" i="25" s="1" a="1"/>
  <c r="DB66" i="25" s="1"/>
  <c r="CW66" i="25"/>
  <c r="DD66" i="25" s="1"/>
  <c r="DA46" i="25"/>
  <c r="CW46" i="25"/>
  <c r="DD46" i="25" s="1"/>
  <c r="CY26" i="25"/>
  <c r="DE26" i="25" s="1"/>
  <c r="CW26" i="25"/>
  <c r="DD26" i="25" s="1"/>
  <c r="DA11" i="25"/>
  <c r="DB11" i="25" s="1" a="1"/>
  <c r="DB11" i="25" s="1"/>
  <c r="CW11" i="25"/>
  <c r="DD11" i="25" s="1"/>
  <c r="DA24" i="25"/>
  <c r="CW24" i="25"/>
  <c r="DD24" i="25" s="1"/>
  <c r="CY8" i="25"/>
  <c r="CX8" i="25" a="1"/>
  <c r="CX8" i="25" s="1"/>
  <c r="I3" i="7" s="1"/>
  <c r="CY41" i="25"/>
  <c r="DE41" i="25" s="1"/>
  <c r="CW41" i="25"/>
  <c r="DD41" i="25" s="1"/>
  <c r="CY100" i="25"/>
  <c r="CW100" i="25"/>
  <c r="DD100" i="25" s="1"/>
  <c r="DA80" i="25"/>
  <c r="DB80" i="25" s="1" a="1"/>
  <c r="DB80" i="25" s="1"/>
  <c r="CW80" i="25"/>
  <c r="DD80" i="25" s="1"/>
  <c r="DA60" i="25"/>
  <c r="DB60" i="25" s="1" a="1"/>
  <c r="DB60" i="25" s="1"/>
  <c r="CW60" i="25"/>
  <c r="DD60" i="25" s="1"/>
  <c r="DA40" i="25"/>
  <c r="CW40" i="25"/>
  <c r="DD40" i="25" s="1"/>
  <c r="CY20" i="25"/>
  <c r="DE20" i="25" s="1"/>
  <c r="CW20" i="25"/>
  <c r="DD20" i="25" s="1"/>
  <c r="CY9" i="25"/>
  <c r="DE9" i="25" s="1"/>
  <c r="DA62" i="25"/>
  <c r="DB62" i="25" s="1" a="1"/>
  <c r="DB62" i="25" s="1"/>
  <c r="CW62" i="25"/>
  <c r="DD62" i="25" s="1"/>
  <c r="DA22" i="25"/>
  <c r="CW22" i="25"/>
  <c r="DD22" i="25" s="1"/>
  <c r="CY81" i="25"/>
  <c r="CW81" i="25"/>
  <c r="DD81" i="25" s="1"/>
  <c r="DA39" i="25"/>
  <c r="CW39" i="25"/>
  <c r="DD39" i="25" s="1"/>
  <c r="DA98" i="25"/>
  <c r="DB98" i="25" s="1" a="1"/>
  <c r="DB98" i="25" s="1"/>
  <c r="CW98" i="25"/>
  <c r="DD98" i="25" s="1"/>
  <c r="DA78" i="25"/>
  <c r="DB78" i="25" s="1" a="1"/>
  <c r="DB78" i="25" s="1"/>
  <c r="CW78" i="25"/>
  <c r="DD78" i="25" s="1"/>
  <c r="CY58" i="25"/>
  <c r="CW58" i="25"/>
  <c r="DD58" i="25" s="1"/>
  <c r="DA38" i="25"/>
  <c r="CY18" i="25"/>
  <c r="DE18" i="25" s="1"/>
  <c r="CW18" i="25"/>
  <c r="DD18" i="25" s="1"/>
  <c r="CY67" i="25"/>
  <c r="CW67" i="25"/>
  <c r="DD67" i="25" s="1"/>
  <c r="CY83" i="25"/>
  <c r="CW83" i="25"/>
  <c r="DD83" i="25" s="1"/>
  <c r="DA23" i="25"/>
  <c r="CW23" i="25"/>
  <c r="DD23" i="25" s="1"/>
  <c r="DA64" i="25"/>
  <c r="DB64" i="25" s="1" a="1"/>
  <c r="DB64" i="25" s="1"/>
  <c r="CW64" i="25"/>
  <c r="DD64" i="25" s="1"/>
  <c r="DA10" i="25"/>
  <c r="DB10" i="25" s="1" a="1"/>
  <c r="DB10" i="25" s="1"/>
  <c r="CW10" i="25"/>
  <c r="DD10" i="25" s="1"/>
  <c r="CY43" i="25"/>
  <c r="DE43" i="25" s="1"/>
  <c r="CW43" i="25"/>
  <c r="DD43" i="25" s="1"/>
  <c r="CY82" i="25"/>
  <c r="CW82" i="25"/>
  <c r="DD82" i="25" s="1"/>
  <c r="CY61" i="25"/>
  <c r="CW61" i="25"/>
  <c r="DD61" i="25" s="1"/>
  <c r="CY21" i="25"/>
  <c r="DE21" i="25" s="1"/>
  <c r="CW21" i="25"/>
  <c r="DD21" i="25" s="1"/>
  <c r="DA79" i="25"/>
  <c r="DB79" i="25" s="1" a="1"/>
  <c r="DB79" i="25" s="1"/>
  <c r="CW79" i="25"/>
  <c r="DD79" i="25" s="1"/>
  <c r="CY59" i="25"/>
  <c r="CW59" i="25"/>
  <c r="DD59" i="25" s="1"/>
  <c r="CY19" i="25"/>
  <c r="DE19" i="25" s="1"/>
  <c r="CW19" i="25"/>
  <c r="DD19" i="25" s="1"/>
  <c r="CY97" i="25"/>
  <c r="CW97" i="25"/>
  <c r="DD97" i="25" s="1"/>
  <c r="CY77" i="25"/>
  <c r="CW77" i="25"/>
  <c r="DD77" i="25" s="1"/>
  <c r="CY57" i="25"/>
  <c r="CW57" i="25"/>
  <c r="DD57" i="25" s="1"/>
  <c r="CY37" i="25"/>
  <c r="DE37" i="25" s="1"/>
  <c r="CW37" i="25"/>
  <c r="DD37" i="25" s="1"/>
  <c r="CY17" i="25"/>
  <c r="DE17" i="25" s="1"/>
  <c r="CW17" i="25"/>
  <c r="DD17" i="25" s="1"/>
  <c r="DA96" i="25"/>
  <c r="DB96" i="25" s="1" a="1"/>
  <c r="DB96" i="25" s="1"/>
  <c r="CW96" i="25"/>
  <c r="DD96" i="25" s="1"/>
  <c r="CY76" i="25"/>
  <c r="CW76" i="25"/>
  <c r="DD76" i="25" s="1"/>
  <c r="DA56" i="25"/>
  <c r="DB56" i="25" s="1" a="1"/>
  <c r="DB56" i="25" s="1"/>
  <c r="CW56" i="25"/>
  <c r="DD56" i="25" s="1"/>
  <c r="CY36" i="25"/>
  <c r="DE36" i="25" s="1"/>
  <c r="CW36" i="25"/>
  <c r="DD36" i="25" s="1"/>
  <c r="DA16" i="25"/>
  <c r="CW16" i="25"/>
  <c r="DD16" i="25" s="1"/>
  <c r="CY89" i="25"/>
  <c r="CW89" i="25"/>
  <c r="DD89" i="25" s="1"/>
  <c r="CY29" i="25"/>
  <c r="DE29" i="25" s="1"/>
  <c r="CW29" i="25"/>
  <c r="DD29" i="25" s="1"/>
  <c r="DA88" i="25"/>
  <c r="DB88" i="25" s="1" a="1"/>
  <c r="DB88" i="25" s="1"/>
  <c r="CW88" i="25"/>
  <c r="DD88" i="25" s="1"/>
  <c r="CY28" i="25"/>
  <c r="DE28" i="25" s="1"/>
  <c r="CW28" i="25"/>
  <c r="DD28" i="25" s="1"/>
  <c r="CY44" i="25"/>
  <c r="DE44" i="25" s="1"/>
  <c r="CW44" i="25"/>
  <c r="DD44" i="25" s="1"/>
  <c r="DA63" i="25"/>
  <c r="DB63" i="25" s="1" a="1"/>
  <c r="DB63" i="25" s="1"/>
  <c r="CW63" i="25"/>
  <c r="DD63" i="25" s="1"/>
  <c r="DA42" i="25"/>
  <c r="CW42" i="25"/>
  <c r="DD42" i="25" s="1"/>
  <c r="CY99" i="25"/>
  <c r="CW99" i="25"/>
  <c r="DD99" i="25" s="1"/>
  <c r="DA95" i="25"/>
  <c r="DB95" i="25" s="1" a="1"/>
  <c r="DB95" i="25" s="1"/>
  <c r="CW95" i="25"/>
  <c r="DD95" i="25" s="1"/>
  <c r="CY75" i="25"/>
  <c r="CW75" i="25"/>
  <c r="DD75" i="25" s="1"/>
  <c r="DA55" i="25"/>
  <c r="DB55" i="25" s="1" a="1"/>
  <c r="DB55" i="25" s="1"/>
  <c r="CW55" i="25"/>
  <c r="DD55" i="25" s="1"/>
  <c r="CY35" i="25"/>
  <c r="DE35" i="25" s="1"/>
  <c r="CW35" i="25"/>
  <c r="DD35" i="25" s="1"/>
  <c r="DA15" i="25"/>
  <c r="CW15" i="25"/>
  <c r="DD15" i="25" s="1"/>
  <c r="DA47" i="25"/>
  <c r="CW47" i="25"/>
  <c r="DD47" i="25" s="1"/>
  <c r="CY85" i="25"/>
  <c r="CW85" i="25"/>
  <c r="DD85" i="25" s="1"/>
  <c r="CY65" i="25"/>
  <c r="DE65" i="25" s="1"/>
  <c r="CW65" i="25"/>
  <c r="DD65" i="25" s="1"/>
  <c r="CY45" i="25"/>
  <c r="DE45" i="25" s="1"/>
  <c r="CW45" i="25"/>
  <c r="DD45" i="25" s="1"/>
  <c r="CY25" i="25"/>
  <c r="DE25" i="25" s="1"/>
  <c r="CW25" i="25"/>
  <c r="DD25" i="25" s="1"/>
  <c r="CY84" i="25"/>
  <c r="CW84" i="25"/>
  <c r="DD84" i="25" s="1"/>
  <c r="DA94" i="25"/>
  <c r="DB94" i="25" s="1" a="1"/>
  <c r="DB94" i="25" s="1"/>
  <c r="CW94" i="25"/>
  <c r="DD94" i="25" s="1"/>
  <c r="CY74" i="25"/>
  <c r="CW74" i="25"/>
  <c r="DD74" i="25" s="1"/>
  <c r="DA54" i="25"/>
  <c r="DB54" i="25" s="1" a="1"/>
  <c r="DB54" i="25" s="1"/>
  <c r="CW54" i="25"/>
  <c r="DD54" i="25" s="1"/>
  <c r="DA34" i="25"/>
  <c r="CW34" i="25"/>
  <c r="DD34" i="25" s="1"/>
  <c r="DA14" i="25"/>
  <c r="DB14" i="25" s="1" a="1"/>
  <c r="DB14" i="25" s="1"/>
  <c r="CW14" i="25"/>
  <c r="DD14" i="25" s="1"/>
  <c r="CW7" i="25"/>
  <c r="DD7" i="25" s="1"/>
  <c r="DA7" i="25"/>
  <c r="W96" i="7"/>
  <c r="T96" i="7"/>
  <c r="Q96" i="7"/>
  <c r="Z96" i="7"/>
  <c r="AC96" i="7"/>
  <c r="K96" i="7"/>
  <c r="N96" i="7"/>
  <c r="DB7" i="36" a="1"/>
  <c r="DB7" i="36" s="1"/>
  <c r="CY95" i="29"/>
  <c r="CZ95" i="29" s="1" a="1"/>
  <c r="CZ95" i="29" s="1"/>
  <c r="CY90" i="29"/>
  <c r="DA64" i="29"/>
  <c r="DB64" i="29" s="1" a="1"/>
  <c r="DB64" i="29" s="1"/>
  <c r="DA42" i="29"/>
  <c r="DB42" i="29" s="1" a="1"/>
  <c r="DB42" i="29" s="1"/>
  <c r="DA99" i="29"/>
  <c r="DB99" i="29" s="1" a="1"/>
  <c r="DB99" i="29" s="1"/>
  <c r="CY63" i="29"/>
  <c r="CZ63" i="29" s="1" a="1"/>
  <c r="CZ63" i="29" s="1"/>
  <c r="DA58" i="29"/>
  <c r="DB58" i="29" s="1" a="1"/>
  <c r="DB58" i="29" s="1"/>
  <c r="DA74" i="29"/>
  <c r="DB74" i="29" s="1" a="1"/>
  <c r="DB74" i="29" s="1"/>
  <c r="CY31" i="29"/>
  <c r="CZ31" i="29" s="1" a="1"/>
  <c r="CZ31" i="29" s="1"/>
  <c r="DA80" i="29"/>
  <c r="DA51" i="29"/>
  <c r="DB51" i="29" s="1" a="1"/>
  <c r="DB51" i="29" s="1"/>
  <c r="DA32" i="29"/>
  <c r="DB32" i="29" s="1" a="1"/>
  <c r="DB32" i="29" s="1"/>
  <c r="DA67" i="29"/>
  <c r="DB67" i="29" s="1" a="1"/>
  <c r="DB67" i="29" s="1"/>
  <c r="CY37" i="29"/>
  <c r="CZ37" i="29" s="1" a="1"/>
  <c r="CZ37" i="29" s="1"/>
  <c r="DA96" i="29"/>
  <c r="DB96" i="29" s="1" a="1"/>
  <c r="DB96" i="29" s="1"/>
  <c r="CY35" i="29"/>
  <c r="CZ35" i="29" s="1" a="1"/>
  <c r="CZ35" i="29" s="1"/>
  <c r="CY15" i="29"/>
  <c r="CZ15" i="29" s="1" a="1"/>
  <c r="CZ15" i="29" s="1"/>
  <c r="CY85" i="29"/>
  <c r="CZ85" i="29" s="1" a="1"/>
  <c r="CZ85" i="29" s="1"/>
  <c r="DA48" i="29"/>
  <c r="DB48" i="29" s="1" a="1"/>
  <c r="DB48" i="29" s="1"/>
  <c r="DA19" i="29"/>
  <c r="DB19" i="29" s="1" a="1"/>
  <c r="DB19" i="29" s="1"/>
  <c r="DA83" i="29"/>
  <c r="CY47" i="29"/>
  <c r="CZ47" i="29" s="1" a="1"/>
  <c r="CZ47" i="29" s="1"/>
  <c r="CY21" i="29"/>
  <c r="CZ21" i="29" s="1" a="1"/>
  <c r="CZ21" i="29" s="1"/>
  <c r="DA16" i="29"/>
  <c r="DB16" i="29" s="1" a="1"/>
  <c r="DB16" i="29" s="1"/>
  <c r="CY11" i="29"/>
  <c r="CZ11" i="29" s="1" a="1"/>
  <c r="CZ11" i="29" s="1"/>
  <c r="DA26" i="29"/>
  <c r="DB26" i="29" s="1" a="1"/>
  <c r="DB26" i="29" s="1"/>
  <c r="CY79" i="29"/>
  <c r="CZ79" i="29" s="1" a="1"/>
  <c r="CZ79" i="29" s="1"/>
  <c r="CY53" i="29"/>
  <c r="CZ53" i="29" s="1" a="1"/>
  <c r="CZ53" i="29" s="1"/>
  <c r="DA10" i="29"/>
  <c r="DA93" i="29"/>
  <c r="DB93" i="29" s="1" a="1"/>
  <c r="DB93" i="29" s="1"/>
  <c r="DA77" i="29"/>
  <c r="DA61" i="29"/>
  <c r="DB61" i="29" s="1" a="1"/>
  <c r="DB61" i="29" s="1"/>
  <c r="DA45" i="29"/>
  <c r="DB45" i="29" s="1" a="1"/>
  <c r="DB45" i="29" s="1"/>
  <c r="DA29" i="29"/>
  <c r="DB29" i="29" s="1" a="1"/>
  <c r="DB29" i="29" s="1"/>
  <c r="CY87" i="29"/>
  <c r="CZ87" i="29" s="1" a="1"/>
  <c r="CZ87" i="29" s="1"/>
  <c r="CY71" i="29"/>
  <c r="CZ71" i="29" s="1" a="1"/>
  <c r="CZ71" i="29" s="1"/>
  <c r="CY55" i="29"/>
  <c r="CZ55" i="29" s="1" a="1"/>
  <c r="CZ55" i="29" s="1"/>
  <c r="CY39" i="29"/>
  <c r="CZ39" i="29" s="1" a="1"/>
  <c r="CZ39" i="29" s="1"/>
  <c r="CY23" i="29"/>
  <c r="CZ23" i="29" s="1" a="1"/>
  <c r="CZ23" i="29" s="1"/>
  <c r="DA13" i="29"/>
  <c r="DB13" i="29" s="1" a="1"/>
  <c r="DB13" i="29" s="1"/>
  <c r="DA98" i="29"/>
  <c r="DA91" i="29"/>
  <c r="DB91" i="29" s="1" a="1"/>
  <c r="DB91" i="29" s="1"/>
  <c r="DA88" i="29"/>
  <c r="DB88" i="29" s="1" a="1"/>
  <c r="DB88" i="29" s="1"/>
  <c r="DA82" i="29"/>
  <c r="DB82" i="29" s="1" a="1"/>
  <c r="DB82" i="29" s="1"/>
  <c r="DA75" i="29"/>
  <c r="DA72" i="29"/>
  <c r="DA66" i="29"/>
  <c r="DB66" i="29" s="1" a="1"/>
  <c r="DB66" i="29" s="1"/>
  <c r="DA59" i="29"/>
  <c r="DB59" i="29" s="1" a="1"/>
  <c r="DB59" i="29" s="1"/>
  <c r="DA56" i="29"/>
  <c r="DB56" i="29" s="1" a="1"/>
  <c r="DB56" i="29" s="1"/>
  <c r="DA50" i="29"/>
  <c r="DB50" i="29" s="1" a="1"/>
  <c r="DB50" i="29" s="1"/>
  <c r="DA43" i="29"/>
  <c r="DB43" i="29" s="1" a="1"/>
  <c r="DB43" i="29" s="1"/>
  <c r="DA40" i="29"/>
  <c r="DB40" i="29" s="1" a="1"/>
  <c r="DB40" i="29" s="1"/>
  <c r="DA34" i="29"/>
  <c r="DB34" i="29" s="1" a="1"/>
  <c r="DB34" i="29" s="1"/>
  <c r="DA27" i="29"/>
  <c r="DB27" i="29" s="1" a="1"/>
  <c r="DB27" i="29" s="1"/>
  <c r="DA24" i="29"/>
  <c r="DB24" i="29" s="1" a="1"/>
  <c r="DB24" i="29" s="1"/>
  <c r="DA18" i="29"/>
  <c r="DB18" i="29" s="1" a="1"/>
  <c r="DB18" i="29" s="1"/>
  <c r="DA8" i="29"/>
  <c r="DA94" i="29"/>
  <c r="DB94" i="29" s="1" a="1"/>
  <c r="DB94" i="29" s="1"/>
  <c r="DA86" i="29"/>
  <c r="DB86" i="29" s="1" a="1"/>
  <c r="DB86" i="29" s="1"/>
  <c r="DA78" i="29"/>
  <c r="DB78" i="29" s="1" a="1"/>
  <c r="DB78" i="29" s="1"/>
  <c r="DA70" i="29"/>
  <c r="DB70" i="29" s="1" a="1"/>
  <c r="DB70" i="29" s="1"/>
  <c r="DA62" i="29"/>
  <c r="DB62" i="29" s="1" a="1"/>
  <c r="DB62" i="29" s="1"/>
  <c r="DA46" i="29"/>
  <c r="DB46" i="29" s="1" a="1"/>
  <c r="DB46" i="29" s="1"/>
  <c r="DA38" i="29"/>
  <c r="DA30" i="29"/>
  <c r="DB30" i="29" s="1" a="1"/>
  <c r="DB30" i="29" s="1"/>
  <c r="DA22" i="29"/>
  <c r="DB22" i="29" s="1" a="1"/>
  <c r="DB22" i="29" s="1"/>
  <c r="DA14" i="29"/>
  <c r="CY100" i="29"/>
  <c r="CZ100" i="29" s="1" a="1"/>
  <c r="CZ100" i="29" s="1"/>
  <c r="CY92" i="29"/>
  <c r="CY84" i="29"/>
  <c r="CZ84" i="29" s="1" a="1"/>
  <c r="CZ84" i="29" s="1"/>
  <c r="CY76" i="29"/>
  <c r="CZ76" i="29" s="1" a="1"/>
  <c r="CZ76" i="29" s="1"/>
  <c r="CY68" i="29"/>
  <c r="CZ68" i="29" s="1" a="1"/>
  <c r="CZ68" i="29" s="1"/>
  <c r="CY60" i="29"/>
  <c r="CZ60" i="29" s="1" a="1"/>
  <c r="CZ60" i="29" s="1"/>
  <c r="CY52" i="29"/>
  <c r="CZ52" i="29" s="1" a="1"/>
  <c r="CZ52" i="29" s="1"/>
  <c r="CY44" i="29"/>
  <c r="CZ44" i="29" s="1" a="1"/>
  <c r="CZ44" i="29" s="1"/>
  <c r="CY36" i="29"/>
  <c r="CZ36" i="29" s="1" a="1"/>
  <c r="CZ36" i="29" s="1"/>
  <c r="CY28" i="29"/>
  <c r="CZ28" i="29" s="1" a="1"/>
  <c r="CZ28" i="29" s="1"/>
  <c r="CY20" i="29"/>
  <c r="CZ20" i="29" s="1" a="1"/>
  <c r="CZ20" i="29" s="1"/>
  <c r="CY12" i="29"/>
  <c r="DA97" i="29"/>
  <c r="DB97" i="29" s="1" a="1"/>
  <c r="DB97" i="29" s="1"/>
  <c r="DA89" i="29"/>
  <c r="DA81" i="29"/>
  <c r="DB81" i="29" s="1" a="1"/>
  <c r="DB81" i="29" s="1"/>
  <c r="DA73" i="29"/>
  <c r="DB73" i="29" s="1" a="1"/>
  <c r="DB73" i="29" s="1"/>
  <c r="DA65" i="29"/>
  <c r="DB65" i="29" s="1" a="1"/>
  <c r="DB65" i="29" s="1"/>
  <c r="DA57" i="29"/>
  <c r="DB57" i="29" s="1" a="1"/>
  <c r="DB57" i="29" s="1"/>
  <c r="DA49" i="29"/>
  <c r="DB49" i="29" s="1" a="1"/>
  <c r="DB49" i="29" s="1"/>
  <c r="DA41" i="29"/>
  <c r="DB41" i="29" s="1" a="1"/>
  <c r="DB41" i="29" s="1"/>
  <c r="DA33" i="29"/>
  <c r="DB33" i="29" s="1" a="1"/>
  <c r="DB33" i="29" s="1"/>
  <c r="DA25" i="29"/>
  <c r="DB25" i="29" s="1" a="1"/>
  <c r="DB25" i="29" s="1"/>
  <c r="DA17" i="29"/>
  <c r="DB17" i="29" s="1" a="1"/>
  <c r="DB17" i="29" s="1"/>
  <c r="DA9" i="29"/>
  <c r="CY59" i="36"/>
  <c r="CZ59" i="36" s="1" a="1"/>
  <c r="CZ59" i="36" s="1"/>
  <c r="CY73" i="36"/>
  <c r="CZ73" i="36" s="1" a="1"/>
  <c r="CZ73" i="36" s="1"/>
  <c r="CY47" i="36"/>
  <c r="CZ47" i="36" s="1" a="1"/>
  <c r="CZ47" i="36" s="1"/>
  <c r="CY96" i="36"/>
  <c r="CY71" i="36"/>
  <c r="DA49" i="36"/>
  <c r="CY91" i="36"/>
  <c r="CZ91" i="36" s="1" a="1"/>
  <c r="CZ91" i="36" s="1"/>
  <c r="DA75" i="36"/>
  <c r="DB75" i="36" s="1" a="1"/>
  <c r="DB75" i="36" s="1"/>
  <c r="DA17" i="36"/>
  <c r="CY7" i="29"/>
  <c r="CY38" i="36"/>
  <c r="CY23" i="36"/>
  <c r="CY86" i="36"/>
  <c r="CY81" i="36"/>
  <c r="CZ81" i="36" s="1" a="1"/>
  <c r="CZ81" i="36" s="1"/>
  <c r="CY57" i="36"/>
  <c r="CZ57" i="36" s="1" a="1"/>
  <c r="CZ57" i="36" s="1"/>
  <c r="DA42" i="36"/>
  <c r="CY30" i="36"/>
  <c r="CZ30" i="36" s="1" a="1"/>
  <c r="CZ30" i="36" s="1"/>
  <c r="CY55" i="36"/>
  <c r="CY33" i="36"/>
  <c r="CY22" i="36"/>
  <c r="DA98" i="36"/>
  <c r="DB98" i="36" s="1" a="1"/>
  <c r="DB98" i="36" s="1"/>
  <c r="CY87" i="36"/>
  <c r="DA65" i="36"/>
  <c r="DB65" i="36" s="1" a="1"/>
  <c r="DB65" i="36" s="1"/>
  <c r="CY48" i="36"/>
  <c r="CY31" i="36"/>
  <c r="CY25" i="36"/>
  <c r="CY88" i="36"/>
  <c r="DA83" i="36"/>
  <c r="DB83" i="36" s="1" a="1"/>
  <c r="DB83" i="36" s="1"/>
  <c r="CY70" i="36"/>
  <c r="CZ70" i="36" s="1" a="1"/>
  <c r="CZ70" i="36" s="1"/>
  <c r="CY64" i="36"/>
  <c r="CY56" i="36"/>
  <c r="CY51" i="36"/>
  <c r="CZ51" i="36" s="1" a="1"/>
  <c r="CZ51" i="36" s="1"/>
  <c r="CY35" i="36"/>
  <c r="CY32" i="36"/>
  <c r="DA27" i="36"/>
  <c r="DB27" i="36" s="1" a="1"/>
  <c r="DB27" i="36" s="1"/>
  <c r="DA58" i="36"/>
  <c r="DB58" i="36" s="1" a="1"/>
  <c r="DB58" i="36" s="1"/>
  <c r="CY46" i="36"/>
  <c r="CY24" i="36"/>
  <c r="DA82" i="36"/>
  <c r="DB82" i="36" s="1" a="1"/>
  <c r="DB82" i="36" s="1"/>
  <c r="CY79" i="36"/>
  <c r="CZ79" i="36" s="1" a="1"/>
  <c r="CZ79" i="36" s="1"/>
  <c r="CY62" i="36"/>
  <c r="DA50" i="36"/>
  <c r="DB50" i="36" s="1" a="1"/>
  <c r="DB50" i="36" s="1"/>
  <c r="DA34" i="36"/>
  <c r="DB34" i="36" s="1" a="1"/>
  <c r="DB34" i="36" s="1"/>
  <c r="DA19" i="36"/>
  <c r="CY15" i="36"/>
  <c r="CY94" i="36"/>
  <c r="CY89" i="36"/>
  <c r="CZ89" i="36" s="1" a="1"/>
  <c r="CZ89" i="36" s="1"/>
  <c r="DA74" i="36"/>
  <c r="DB74" i="36" s="1" a="1"/>
  <c r="DB74" i="36" s="1"/>
  <c r="DA18" i="36"/>
  <c r="CY10" i="36"/>
  <c r="CY99" i="36"/>
  <c r="CZ99" i="36" s="1" a="1"/>
  <c r="CZ99" i="36" s="1"/>
  <c r="CY97" i="36"/>
  <c r="CZ97" i="36" s="1" a="1"/>
  <c r="CZ97" i="36" s="1"/>
  <c r="CY95" i="36"/>
  <c r="CY72" i="36"/>
  <c r="DA40" i="36"/>
  <c r="DA67" i="36"/>
  <c r="DB67" i="36" s="1" a="1"/>
  <c r="DB67" i="36" s="1"/>
  <c r="DA90" i="36"/>
  <c r="DB90" i="36" s="1" a="1"/>
  <c r="DB90" i="36" s="1"/>
  <c r="DA80" i="36"/>
  <c r="DB80" i="36" s="1" a="1"/>
  <c r="DB80" i="36" s="1"/>
  <c r="CY78" i="36"/>
  <c r="CY63" i="36"/>
  <c r="DA41" i="36"/>
  <c r="DA26" i="36"/>
  <c r="DA16" i="36"/>
  <c r="DB16" i="36" s="1" a="1"/>
  <c r="DB16" i="36" s="1"/>
  <c r="CY14" i="36"/>
  <c r="CZ14" i="36" s="1" a="1"/>
  <c r="CZ14" i="36" s="1"/>
  <c r="DA43" i="36"/>
  <c r="DA66" i="36"/>
  <c r="DB66" i="36" s="1" a="1"/>
  <c r="DB66" i="36" s="1"/>
  <c r="CY54" i="36"/>
  <c r="CY39" i="36"/>
  <c r="DA100" i="36"/>
  <c r="DB100" i="36" s="1" a="1"/>
  <c r="DB100" i="36" s="1"/>
  <c r="DA92" i="36"/>
  <c r="DB92" i="36" s="1" a="1"/>
  <c r="DB92" i="36" s="1"/>
  <c r="DA84" i="36"/>
  <c r="DB84" i="36" s="1" a="1"/>
  <c r="DB84" i="36" s="1"/>
  <c r="DA76" i="36"/>
  <c r="DB76" i="36" s="1" a="1"/>
  <c r="DB76" i="36" s="1"/>
  <c r="DA68" i="36"/>
  <c r="DB68" i="36" s="1" a="1"/>
  <c r="DB68" i="36" s="1"/>
  <c r="DA60" i="36"/>
  <c r="DB60" i="36" s="1" a="1"/>
  <c r="DB60" i="36" s="1"/>
  <c r="DA52" i="36"/>
  <c r="DA44" i="36"/>
  <c r="DB44" i="36" s="1" a="1"/>
  <c r="DB44" i="36" s="1"/>
  <c r="DA36" i="36"/>
  <c r="DA28" i="36"/>
  <c r="DA20" i="36"/>
  <c r="DA12" i="36"/>
  <c r="DB12" i="36" s="1" a="1"/>
  <c r="DB12" i="36" s="1"/>
  <c r="DA93" i="36"/>
  <c r="DB93" i="36" s="1" a="1"/>
  <c r="DB93" i="36" s="1"/>
  <c r="DA85" i="36"/>
  <c r="DB85" i="36" s="1" a="1"/>
  <c r="DB85" i="36" s="1"/>
  <c r="DA77" i="36"/>
  <c r="DB77" i="36" s="1" a="1"/>
  <c r="DB77" i="36" s="1"/>
  <c r="DA69" i="36"/>
  <c r="DB69" i="36" s="1" a="1"/>
  <c r="DB69" i="36" s="1"/>
  <c r="DA61" i="36"/>
  <c r="DB61" i="36" s="1" a="1"/>
  <c r="DB61" i="36" s="1"/>
  <c r="DA53" i="36"/>
  <c r="DB53" i="36" s="1" a="1"/>
  <c r="DB53" i="36" s="1"/>
  <c r="DA45" i="36"/>
  <c r="DA37" i="36"/>
  <c r="DA29" i="36"/>
  <c r="DA21" i="36"/>
  <c r="DA13" i="36"/>
  <c r="CY11" i="36"/>
  <c r="DA8" i="36"/>
  <c r="DA9" i="36"/>
  <c r="CY69" i="28"/>
  <c r="CZ69" i="28" s="1" a="1"/>
  <c r="CZ69" i="28" s="1"/>
  <c r="CY93" i="28"/>
  <c r="CZ93" i="28" s="1" a="1"/>
  <c r="CZ93" i="28" s="1"/>
  <c r="DA65" i="28"/>
  <c r="CY62" i="28"/>
  <c r="CZ62" i="28" s="1" a="1"/>
  <c r="CZ62" i="28" s="1"/>
  <c r="DA74" i="28"/>
  <c r="DB74" i="28" s="1" a="1"/>
  <c r="DB74" i="28" s="1"/>
  <c r="CY80" i="28"/>
  <c r="CZ80" i="28" s="1" a="1"/>
  <c r="CZ80" i="28" s="1"/>
  <c r="CY54" i="28"/>
  <c r="CZ54" i="28" s="1" a="1"/>
  <c r="CZ54" i="28" s="1"/>
  <c r="DA24" i="28"/>
  <c r="CY45" i="28"/>
  <c r="CY64" i="28"/>
  <c r="CZ64" i="28" s="1" a="1"/>
  <c r="CZ64" i="28" s="1"/>
  <c r="CY88" i="28"/>
  <c r="CZ88" i="28" s="1" a="1"/>
  <c r="CZ88" i="28" s="1"/>
  <c r="DA56" i="28"/>
  <c r="DB56" i="28" s="1" a="1"/>
  <c r="DB56" i="28" s="1"/>
  <c r="CY29" i="28"/>
  <c r="DA72" i="28"/>
  <c r="DB72" i="28" s="1" a="1"/>
  <c r="DB72" i="28" s="1"/>
  <c r="DA49" i="28"/>
  <c r="CY43" i="28"/>
  <c r="CY70" i="28"/>
  <c r="CZ70" i="28" s="1" a="1"/>
  <c r="CZ70" i="28" s="1"/>
  <c r="CY59" i="28"/>
  <c r="CZ59" i="28" s="1" a="1"/>
  <c r="CZ59" i="28" s="1"/>
  <c r="DA19" i="28"/>
  <c r="DA40" i="28"/>
  <c r="CY98" i="28"/>
  <c r="CZ98" i="28" s="1" a="1"/>
  <c r="CZ98" i="28" s="1"/>
  <c r="DA81" i="28"/>
  <c r="DB81" i="28" s="1" a="1"/>
  <c r="DB81" i="28" s="1"/>
  <c r="DA50" i="28"/>
  <c r="DA27" i="28"/>
  <c r="DA97" i="28"/>
  <c r="DB97" i="28" s="1" a="1"/>
  <c r="DB97" i="28" s="1"/>
  <c r="DA91" i="28"/>
  <c r="DB91" i="28" s="1" a="1"/>
  <c r="DB91" i="28" s="1"/>
  <c r="DA26" i="28"/>
  <c r="CY21" i="28"/>
  <c r="DA73" i="28"/>
  <c r="DB73" i="28" s="1" a="1"/>
  <c r="DB73" i="28" s="1"/>
  <c r="DA58" i="28"/>
  <c r="DB58" i="28" s="1" a="1"/>
  <c r="DB58" i="28" s="1"/>
  <c r="CY42" i="28"/>
  <c r="CY37" i="28"/>
  <c r="CY83" i="28"/>
  <c r="CZ83" i="28" s="1" a="1"/>
  <c r="CZ83" i="28" s="1"/>
  <c r="CY61" i="28"/>
  <c r="CZ61" i="28" s="1" a="1"/>
  <c r="CZ61" i="28" s="1"/>
  <c r="CY34" i="28"/>
  <c r="DA25" i="28"/>
  <c r="DA17" i="28"/>
  <c r="CY8" i="28"/>
  <c r="CY75" i="28"/>
  <c r="CZ75" i="28" s="1" a="1"/>
  <c r="CZ75" i="28" s="1"/>
  <c r="CY67" i="28"/>
  <c r="CZ67" i="28" s="1" a="1"/>
  <c r="CZ67" i="28" s="1"/>
  <c r="DA57" i="28"/>
  <c r="DB57" i="28" s="1" a="1"/>
  <c r="DB57" i="28" s="1"/>
  <c r="CY53" i="28"/>
  <c r="CZ53" i="28" s="1" a="1"/>
  <c r="CZ53" i="28" s="1"/>
  <c r="CY46" i="28"/>
  <c r="DA99" i="28"/>
  <c r="DB99" i="28" s="1" a="1"/>
  <c r="DB99" i="28" s="1"/>
  <c r="CY86" i="28"/>
  <c r="CZ86" i="28" s="1" a="1"/>
  <c r="CZ86" i="28" s="1"/>
  <c r="DA66" i="28"/>
  <c r="DB66" i="28" s="1" a="1"/>
  <c r="DB66" i="28" s="1"/>
  <c r="CY51" i="28"/>
  <c r="CZ51" i="28" s="1" a="1"/>
  <c r="CZ51" i="28" s="1"/>
  <c r="DA48" i="28"/>
  <c r="DA41" i="28"/>
  <c r="DA18" i="28"/>
  <c r="CY14" i="28"/>
  <c r="CZ14" i="28" s="1" a="1"/>
  <c r="CZ14" i="28" s="1"/>
  <c r="CY30" i="28"/>
  <c r="CY94" i="28"/>
  <c r="CZ94" i="28" s="1" a="1"/>
  <c r="CZ94" i="28" s="1"/>
  <c r="DA82" i="27"/>
  <c r="DB82" i="27" s="1" a="1"/>
  <c r="DB82" i="27" s="1"/>
  <c r="DA89" i="28"/>
  <c r="DB89" i="28" s="1" a="1"/>
  <c r="DB89" i="28" s="1"/>
  <c r="CY78" i="28"/>
  <c r="CZ78" i="28" s="1" a="1"/>
  <c r="CZ78" i="28" s="1"/>
  <c r="CY10" i="28"/>
  <c r="CY85" i="28"/>
  <c r="CZ85" i="28" s="1" a="1"/>
  <c r="CZ85" i="28" s="1"/>
  <c r="CY77" i="28"/>
  <c r="CZ77" i="28" s="1" a="1"/>
  <c r="CZ77" i="28" s="1"/>
  <c r="DA35" i="28"/>
  <c r="DA33" i="28"/>
  <c r="DA82" i="28"/>
  <c r="DB82" i="28" s="1" a="1"/>
  <c r="DB82" i="28" s="1"/>
  <c r="CY13" i="28"/>
  <c r="CZ13" i="28" s="1" a="1"/>
  <c r="CZ13" i="28" s="1"/>
  <c r="DA96" i="28"/>
  <c r="DB96" i="28" s="1" a="1"/>
  <c r="DB96" i="28" s="1"/>
  <c r="DA90" i="28"/>
  <c r="DB90" i="28" s="1" a="1"/>
  <c r="DB90" i="28" s="1"/>
  <c r="DA32" i="28"/>
  <c r="DA16" i="28"/>
  <c r="CY9" i="28"/>
  <c r="CY38" i="28"/>
  <c r="CY22" i="28"/>
  <c r="DA71" i="28"/>
  <c r="DB71" i="28" s="1" a="1"/>
  <c r="DB71" i="28" s="1"/>
  <c r="CY71" i="28"/>
  <c r="CZ71" i="28" s="1" a="1"/>
  <c r="CZ71" i="28" s="1"/>
  <c r="DA95" i="28"/>
  <c r="DB95" i="28" s="1" a="1"/>
  <c r="DB95" i="28" s="1"/>
  <c r="CY95" i="28"/>
  <c r="DA63" i="28"/>
  <c r="DB63" i="28" s="1" a="1"/>
  <c r="DB63" i="28" s="1"/>
  <c r="CY63" i="28"/>
  <c r="DA55" i="28"/>
  <c r="DB55" i="28" s="1" a="1"/>
  <c r="DB55" i="28" s="1"/>
  <c r="CY55" i="28"/>
  <c r="CZ55" i="28" s="1" a="1"/>
  <c r="CZ55" i="28" s="1"/>
  <c r="DA87" i="28"/>
  <c r="DB87" i="28" s="1" a="1"/>
  <c r="DB87" i="28" s="1"/>
  <c r="CY87" i="28"/>
  <c r="DA79" i="28"/>
  <c r="DB79" i="28" s="1" a="1"/>
  <c r="DB79" i="28" s="1"/>
  <c r="CY79" i="28"/>
  <c r="DA47" i="28"/>
  <c r="CY47" i="28"/>
  <c r="CY39" i="28"/>
  <c r="CY31" i="28"/>
  <c r="CY23" i="28"/>
  <c r="CY15" i="28"/>
  <c r="CZ15" i="28" s="1" a="1"/>
  <c r="CZ15" i="28" s="1"/>
  <c r="DA100" i="28"/>
  <c r="DB100" i="28" s="1" a="1"/>
  <c r="DB100" i="28" s="1"/>
  <c r="DA92" i="28"/>
  <c r="DB92" i="28" s="1" a="1"/>
  <c r="DB92" i="28" s="1"/>
  <c r="DA84" i="28"/>
  <c r="DB84" i="28" s="1" a="1"/>
  <c r="DB84" i="28" s="1"/>
  <c r="DA76" i="28"/>
  <c r="DB76" i="28" s="1" a="1"/>
  <c r="DB76" i="28" s="1"/>
  <c r="DA68" i="28"/>
  <c r="DB68" i="28" s="1" a="1"/>
  <c r="DB68" i="28" s="1"/>
  <c r="DA60" i="28"/>
  <c r="DB60" i="28" s="1" a="1"/>
  <c r="DB60" i="28" s="1"/>
  <c r="DA52" i="28"/>
  <c r="DA44" i="28"/>
  <c r="DA36" i="28"/>
  <c r="DA28" i="28"/>
  <c r="DA20" i="28"/>
  <c r="DA12" i="28"/>
  <c r="DB12" i="28" s="1" a="1"/>
  <c r="DB12" i="28" s="1"/>
  <c r="DA11" i="28"/>
  <c r="DB11" i="28" s="1" a="1"/>
  <c r="DB11" i="28" s="1"/>
  <c r="CY58" i="27"/>
  <c r="CZ58" i="27" s="1" a="1"/>
  <c r="CZ58" i="27" s="1"/>
  <c r="DA51" i="27"/>
  <c r="DB51" i="27" s="1" a="1"/>
  <c r="DB51" i="27" s="1"/>
  <c r="CY95" i="27"/>
  <c r="CY62" i="27"/>
  <c r="CY86" i="27"/>
  <c r="CY74" i="27"/>
  <c r="CZ74" i="27" s="1" a="1"/>
  <c r="CZ74" i="27" s="1"/>
  <c r="CY30" i="27"/>
  <c r="CY89" i="27"/>
  <c r="CZ89" i="27" s="1" a="1"/>
  <c r="CZ89" i="27" s="1"/>
  <c r="DA42" i="27"/>
  <c r="DA59" i="27"/>
  <c r="DB59" i="27" s="1" a="1"/>
  <c r="DB59" i="27" s="1"/>
  <c r="DA17" i="27"/>
  <c r="DA100" i="27"/>
  <c r="DB100" i="27" s="1" a="1"/>
  <c r="DB100" i="27" s="1"/>
  <c r="CY7" i="28"/>
  <c r="DA41" i="27"/>
  <c r="DA28" i="27"/>
  <c r="CY11" i="27"/>
  <c r="CZ11" i="27" s="1" a="1"/>
  <c r="CZ11" i="27" s="1"/>
  <c r="CY44" i="27"/>
  <c r="DA27" i="27"/>
  <c r="DA81" i="27"/>
  <c r="DB81" i="27" s="1" a="1"/>
  <c r="DB81" i="27" s="1"/>
  <c r="CY39" i="27"/>
  <c r="DA91" i="27"/>
  <c r="DB91" i="27" s="1" a="1"/>
  <c r="DB91" i="27" s="1"/>
  <c r="DA49" i="27"/>
  <c r="CY26" i="27"/>
  <c r="DA92" i="27"/>
  <c r="DB92" i="27" s="1" a="1"/>
  <c r="DB92" i="27" s="1"/>
  <c r="DA83" i="27"/>
  <c r="DB83" i="27" s="1" a="1"/>
  <c r="DB83" i="27" s="1"/>
  <c r="CY71" i="27"/>
  <c r="CY57" i="27"/>
  <c r="CZ57" i="27" s="1" a="1"/>
  <c r="CZ57" i="27" s="1"/>
  <c r="CY25" i="27"/>
  <c r="DA19" i="27"/>
  <c r="DA60" i="27"/>
  <c r="DB60" i="27" s="1" a="1"/>
  <c r="DB60" i="27" s="1"/>
  <c r="DA18" i="27"/>
  <c r="DA90" i="27"/>
  <c r="DB90" i="27" s="1" a="1"/>
  <c r="DB90" i="27" s="1"/>
  <c r="DA68" i="27"/>
  <c r="DB68" i="27" s="1" a="1"/>
  <c r="DB68" i="27" s="1"/>
  <c r="CY63" i="27"/>
  <c r="CY54" i="27"/>
  <c r="CZ54" i="27" s="1" a="1"/>
  <c r="CZ54" i="27" s="1"/>
  <c r="DA50" i="27"/>
  <c r="CY31" i="27"/>
  <c r="CY22" i="27"/>
  <c r="CY94" i="27"/>
  <c r="CY76" i="27"/>
  <c r="CZ76" i="27" s="1" a="1"/>
  <c r="CZ76" i="27" s="1"/>
  <c r="DA73" i="27"/>
  <c r="DB73" i="27" s="1" a="1"/>
  <c r="DB73" i="27" s="1"/>
  <c r="DA36" i="27"/>
  <c r="DA97" i="27"/>
  <c r="DB97" i="27" s="1" a="1"/>
  <c r="DB97" i="27" s="1"/>
  <c r="DA84" i="27"/>
  <c r="DB84" i="27" s="1" a="1"/>
  <c r="DB84" i="27" s="1"/>
  <c r="DA65" i="27"/>
  <c r="DB65" i="27" s="1" a="1"/>
  <c r="DB65" i="27" s="1"/>
  <c r="DA52" i="27"/>
  <c r="DB52" i="27" s="1" a="1"/>
  <c r="DB52" i="27" s="1"/>
  <c r="DA33" i="27"/>
  <c r="DA20" i="27"/>
  <c r="DA99" i="27"/>
  <c r="DB99" i="27" s="1" a="1"/>
  <c r="DB99" i="27" s="1"/>
  <c r="CY79" i="27"/>
  <c r="CY70" i="27"/>
  <c r="DA67" i="27"/>
  <c r="DB67" i="27" s="1" a="1"/>
  <c r="DB67" i="27" s="1"/>
  <c r="CY47" i="27"/>
  <c r="CY38" i="27"/>
  <c r="DA35" i="27"/>
  <c r="CY15" i="27"/>
  <c r="CY87" i="27"/>
  <c r="CZ87" i="27" s="1" a="1"/>
  <c r="CZ87" i="27" s="1"/>
  <c r="CY78" i="27"/>
  <c r="DA75" i="27"/>
  <c r="DB75" i="27" s="1" a="1"/>
  <c r="DB75" i="27" s="1"/>
  <c r="CY55" i="27"/>
  <c r="CZ55" i="27" s="1" a="1"/>
  <c r="CZ55" i="27" s="1"/>
  <c r="CY46" i="27"/>
  <c r="DA43" i="27"/>
  <c r="CY23" i="27"/>
  <c r="CY14" i="27"/>
  <c r="CZ14" i="27" s="1" a="1"/>
  <c r="CZ14" i="27" s="1"/>
  <c r="DA98" i="27"/>
  <c r="DB98" i="27" s="1" a="1"/>
  <c r="DB98" i="27" s="1"/>
  <c r="DA66" i="27"/>
  <c r="DB66" i="27" s="1" a="1"/>
  <c r="DB66" i="27" s="1"/>
  <c r="DA34" i="27"/>
  <c r="DA12" i="27"/>
  <c r="DB12" i="27" s="1" a="1"/>
  <c r="DB12" i="27" s="1"/>
  <c r="CY96" i="27"/>
  <c r="CY88" i="27"/>
  <c r="CY80" i="27"/>
  <c r="CY72" i="27"/>
  <c r="CY64" i="27"/>
  <c r="CY56" i="27"/>
  <c r="CZ56" i="27" s="1" a="1"/>
  <c r="CZ56" i="27" s="1"/>
  <c r="CY48" i="27"/>
  <c r="CY40" i="27"/>
  <c r="CY32" i="27"/>
  <c r="CY24" i="27"/>
  <c r="CY16" i="27"/>
  <c r="DA93" i="27"/>
  <c r="DB93" i="27" s="1" a="1"/>
  <c r="DB93" i="27" s="1"/>
  <c r="DA85" i="27"/>
  <c r="DB85" i="27" s="1" a="1"/>
  <c r="DB85" i="27" s="1"/>
  <c r="DA77" i="27"/>
  <c r="DB77" i="27" s="1" a="1"/>
  <c r="DB77" i="27" s="1"/>
  <c r="DA69" i="27"/>
  <c r="DB69" i="27" s="1" a="1"/>
  <c r="DB69" i="27" s="1"/>
  <c r="DA61" i="27"/>
  <c r="DB61" i="27" s="1" a="1"/>
  <c r="DB61" i="27" s="1"/>
  <c r="DA53" i="27"/>
  <c r="DB53" i="27" s="1" a="1"/>
  <c r="DB53" i="27" s="1"/>
  <c r="DA45" i="27"/>
  <c r="DA37" i="27"/>
  <c r="DB37" i="27" s="1" a="1"/>
  <c r="DB37" i="27" s="1"/>
  <c r="DA29" i="27"/>
  <c r="DA21" i="27"/>
  <c r="DA13" i="27"/>
  <c r="CY10" i="27"/>
  <c r="DA8" i="27"/>
  <c r="DA9" i="27"/>
  <c r="DA73" i="38"/>
  <c r="DB73" i="38" s="1" a="1"/>
  <c r="DB73" i="38" s="1"/>
  <c r="CY59" i="38"/>
  <c r="CZ59" i="38" s="1" a="1"/>
  <c r="CZ59" i="38" s="1"/>
  <c r="DA52" i="38"/>
  <c r="DA62" i="38"/>
  <c r="DB62" i="38" s="1" a="1"/>
  <c r="DB62" i="38" s="1"/>
  <c r="CY99" i="38"/>
  <c r="CZ99" i="38" s="1" a="1"/>
  <c r="CZ99" i="38" s="1"/>
  <c r="CY11" i="38"/>
  <c r="DA38" i="38"/>
  <c r="DA16" i="38"/>
  <c r="DA91" i="38"/>
  <c r="DB91" i="38" s="1" a="1"/>
  <c r="DB91" i="38" s="1"/>
  <c r="DA84" i="38"/>
  <c r="DB84" i="38" s="1" a="1"/>
  <c r="DB84" i="38" s="1"/>
  <c r="CY51" i="38"/>
  <c r="CZ51" i="38" s="1" a="1"/>
  <c r="CZ51" i="38" s="1"/>
  <c r="CY67" i="38"/>
  <c r="CZ67" i="38" s="1" a="1"/>
  <c r="CZ67" i="38" s="1"/>
  <c r="CY49" i="38"/>
  <c r="DA94" i="38"/>
  <c r="DB94" i="38" s="1" a="1"/>
  <c r="DB94" i="38" s="1"/>
  <c r="CY88" i="38"/>
  <c r="CY83" i="38"/>
  <c r="CZ83" i="38" s="1" a="1"/>
  <c r="CZ83" i="38" s="1"/>
  <c r="DA70" i="38"/>
  <c r="DB70" i="38" s="1" a="1"/>
  <c r="DB70" i="38" s="1"/>
  <c r="CY7" i="27"/>
  <c r="DA25" i="38"/>
  <c r="DA19" i="38"/>
  <c r="DA86" i="38"/>
  <c r="DB86" i="38" s="1" a="1"/>
  <c r="DB86" i="38" s="1"/>
  <c r="CY81" i="38"/>
  <c r="CZ81" i="38" s="1" a="1"/>
  <c r="CZ81" i="38" s="1"/>
  <c r="DA30" i="38"/>
  <c r="CY14" i="38"/>
  <c r="DA54" i="38"/>
  <c r="DB54" i="38" s="1" a="1"/>
  <c r="DB54" i="38" s="1"/>
  <c r="CY10" i="38"/>
  <c r="CY75" i="38"/>
  <c r="CZ75" i="38" s="1" a="1"/>
  <c r="CZ75" i="38" s="1"/>
  <c r="DA41" i="38"/>
  <c r="DB41" i="38" s="1" a="1"/>
  <c r="DB41" i="38" s="1"/>
  <c r="CY56" i="38"/>
  <c r="DA33" i="38"/>
  <c r="DB33" i="38" s="1" a="1"/>
  <c r="DB33" i="38" s="1"/>
  <c r="DA22" i="38"/>
  <c r="DA97" i="38"/>
  <c r="DB97" i="38" s="1" a="1"/>
  <c r="DB97" i="38" s="1"/>
  <c r="CY80" i="38"/>
  <c r="DA76" i="38"/>
  <c r="DB76" i="38" s="1" a="1"/>
  <c r="DB76" i="38" s="1"/>
  <c r="DA65" i="38"/>
  <c r="CY48" i="38"/>
  <c r="DA44" i="38"/>
  <c r="DA17" i="38"/>
  <c r="DA100" i="38"/>
  <c r="DB100" i="38" s="1" a="1"/>
  <c r="DB100" i="38" s="1"/>
  <c r="DA89" i="38"/>
  <c r="DB89" i="38" s="1" a="1"/>
  <c r="DB89" i="38" s="1"/>
  <c r="CY72" i="38"/>
  <c r="DA68" i="38"/>
  <c r="DB68" i="38" s="1" a="1"/>
  <c r="DB68" i="38" s="1"/>
  <c r="DA57" i="38"/>
  <c r="DB57" i="38" s="1" a="1"/>
  <c r="DB57" i="38" s="1"/>
  <c r="DA43" i="38"/>
  <c r="CY40" i="38"/>
  <c r="DA35" i="38"/>
  <c r="DA32" i="38"/>
  <c r="DB32" i="38" s="1" a="1"/>
  <c r="DB32" i="38" s="1"/>
  <c r="DA78" i="38"/>
  <c r="DB78" i="38" s="1" a="1"/>
  <c r="DB78" i="38" s="1"/>
  <c r="DA46" i="38"/>
  <c r="DA27" i="38"/>
  <c r="DA24" i="38"/>
  <c r="CY96" i="38"/>
  <c r="DA92" i="38"/>
  <c r="DB92" i="38" s="1" a="1"/>
  <c r="DB92" i="38" s="1"/>
  <c r="CY64" i="38"/>
  <c r="DA60" i="38"/>
  <c r="DB60" i="38" s="1" a="1"/>
  <c r="DB60" i="38" s="1"/>
  <c r="DA98" i="38"/>
  <c r="DB98" i="38" s="1" a="1"/>
  <c r="DB98" i="38" s="1"/>
  <c r="CY95" i="38"/>
  <c r="DA90" i="38"/>
  <c r="DB90" i="38" s="1" a="1"/>
  <c r="DB90" i="38" s="1"/>
  <c r="CY87" i="38"/>
  <c r="DA82" i="38"/>
  <c r="DB82" i="38" s="1" a="1"/>
  <c r="DB82" i="38" s="1"/>
  <c r="CY79" i="38"/>
  <c r="CZ79" i="38" s="1" a="1"/>
  <c r="CZ79" i="38" s="1"/>
  <c r="DA74" i="38"/>
  <c r="DB74" i="38" s="1" a="1"/>
  <c r="DB74" i="38" s="1"/>
  <c r="CY71" i="38"/>
  <c r="CZ71" i="38" s="1" a="1"/>
  <c r="CZ71" i="38" s="1"/>
  <c r="DA66" i="38"/>
  <c r="DB66" i="38" s="1" a="1"/>
  <c r="DB66" i="38" s="1"/>
  <c r="CY63" i="38"/>
  <c r="DA58" i="38"/>
  <c r="DB58" i="38" s="1" a="1"/>
  <c r="DB58" i="38" s="1"/>
  <c r="CY55" i="38"/>
  <c r="DA50" i="38"/>
  <c r="DB50" i="38" s="1" a="1"/>
  <c r="DB50" i="38" s="1"/>
  <c r="CY47" i="38"/>
  <c r="CZ47" i="38" s="1" a="1"/>
  <c r="CZ47" i="38" s="1"/>
  <c r="DA42" i="38"/>
  <c r="DB42" i="38" s="1" a="1"/>
  <c r="DB42" i="38" s="1"/>
  <c r="CY39" i="38"/>
  <c r="CZ39" i="38" s="1" a="1"/>
  <c r="CZ39" i="38" s="1"/>
  <c r="DA34" i="38"/>
  <c r="CY31" i="38"/>
  <c r="DA26" i="38"/>
  <c r="CY23" i="38"/>
  <c r="DA18" i="38"/>
  <c r="CY15" i="38"/>
  <c r="DA36" i="38"/>
  <c r="DA28" i="38"/>
  <c r="DA20" i="38"/>
  <c r="DA12" i="38"/>
  <c r="DA93" i="38"/>
  <c r="DB93" i="38" s="1" a="1"/>
  <c r="DB93" i="38" s="1"/>
  <c r="DA85" i="38"/>
  <c r="DB85" i="38" s="1" a="1"/>
  <c r="DB85" i="38" s="1"/>
  <c r="DA77" i="38"/>
  <c r="DB77" i="38" s="1" a="1"/>
  <c r="DB77" i="38" s="1"/>
  <c r="DA69" i="38"/>
  <c r="DB69" i="38" s="1" a="1"/>
  <c r="DB69" i="38" s="1"/>
  <c r="DA61" i="38"/>
  <c r="DB61" i="38" s="1" a="1"/>
  <c r="DB61" i="38" s="1"/>
  <c r="DA53" i="38"/>
  <c r="DB53" i="38" s="1" a="1"/>
  <c r="DB53" i="38" s="1"/>
  <c r="DA45" i="38"/>
  <c r="DA37" i="38"/>
  <c r="DA29" i="38"/>
  <c r="DB29" i="38" s="1" a="1"/>
  <c r="DB29" i="38" s="1"/>
  <c r="DA21" i="38"/>
  <c r="DA13" i="38"/>
  <c r="DA19" i="26"/>
  <c r="DA8" i="38"/>
  <c r="DA9" i="38"/>
  <c r="DA57" i="26"/>
  <c r="DB57" i="26" s="1" a="1"/>
  <c r="DB57" i="26" s="1"/>
  <c r="CY80" i="26"/>
  <c r="DE80" i="26" s="1"/>
  <c r="CY73" i="26"/>
  <c r="DE73" i="26" s="1"/>
  <c r="CY28" i="26"/>
  <c r="DE28" i="26" s="1"/>
  <c r="CY86" i="26"/>
  <c r="DE86" i="26" s="1"/>
  <c r="CY62" i="26"/>
  <c r="DE62" i="26" s="1"/>
  <c r="CY83" i="26"/>
  <c r="DE83" i="26" s="1"/>
  <c r="CY48" i="26"/>
  <c r="DE48" i="26" s="1"/>
  <c r="DA41" i="26"/>
  <c r="CY54" i="26"/>
  <c r="DE54" i="26" s="1"/>
  <c r="CY7" i="38"/>
  <c r="CY72" i="26"/>
  <c r="DE72" i="26" s="1"/>
  <c r="DA100" i="26"/>
  <c r="DB100" i="26" s="1" a="1"/>
  <c r="DB100" i="26" s="1"/>
  <c r="DA22" i="26"/>
  <c r="DA51" i="26"/>
  <c r="DB51" i="26" s="1" a="1"/>
  <c r="DB51" i="26" s="1"/>
  <c r="CY27" i="26"/>
  <c r="DE27" i="26" s="1"/>
  <c r="CY94" i="26"/>
  <c r="DE94" i="26" s="1"/>
  <c r="CY44" i="26"/>
  <c r="DE44" i="26" s="1"/>
  <c r="DA60" i="26"/>
  <c r="DB60" i="26" s="1" a="1"/>
  <c r="DB60" i="26" s="1"/>
  <c r="CY99" i="26"/>
  <c r="DE99" i="26" s="1"/>
  <c r="CY43" i="26"/>
  <c r="DE43" i="26" s="1"/>
  <c r="CY25" i="26"/>
  <c r="DE25" i="26" s="1"/>
  <c r="DA38" i="26"/>
  <c r="DA78" i="26"/>
  <c r="DB78" i="26" s="1" a="1"/>
  <c r="DB78" i="26" s="1"/>
  <c r="CY68" i="26"/>
  <c r="DE68" i="26" s="1"/>
  <c r="CY32" i="26"/>
  <c r="DE32" i="26" s="1"/>
  <c r="DA97" i="26"/>
  <c r="DB97" i="26" s="1" a="1"/>
  <c r="DB97" i="26" s="1"/>
  <c r="CY92" i="26"/>
  <c r="DE92" i="26" s="1"/>
  <c r="CY75" i="26"/>
  <c r="DE75" i="26" s="1"/>
  <c r="DA65" i="26"/>
  <c r="DA35" i="26"/>
  <c r="CY89" i="26"/>
  <c r="DE89" i="26" s="1"/>
  <c r="DA76" i="26"/>
  <c r="DB76" i="26" s="1" a="1"/>
  <c r="DB76" i="26" s="1"/>
  <c r="DA91" i="26"/>
  <c r="DB91" i="26" s="1" a="1"/>
  <c r="DB91" i="26" s="1"/>
  <c r="DA70" i="26"/>
  <c r="DB70" i="26" s="1" a="1"/>
  <c r="DB70" i="26" s="1"/>
  <c r="DA59" i="26"/>
  <c r="DB59" i="26" s="1" a="1"/>
  <c r="DB59" i="26" s="1"/>
  <c r="DA46" i="26"/>
  <c r="DA30" i="26"/>
  <c r="CY14" i="26"/>
  <c r="DE14" i="26" s="1"/>
  <c r="CY9" i="26"/>
  <c r="DE9" i="26" s="1"/>
  <c r="CY88" i="26"/>
  <c r="DE88" i="26" s="1"/>
  <c r="DA84" i="26"/>
  <c r="DB84" i="26" s="1" a="1"/>
  <c r="DB84" i="26" s="1"/>
  <c r="CY56" i="26"/>
  <c r="DE56" i="26" s="1"/>
  <c r="DA52" i="26"/>
  <c r="DA49" i="26"/>
  <c r="CY40" i="26"/>
  <c r="DE40" i="26" s="1"/>
  <c r="DA36" i="26"/>
  <c r="DA33" i="26"/>
  <c r="CY24" i="26"/>
  <c r="DE24" i="26" s="1"/>
  <c r="DA20" i="26"/>
  <c r="DA18" i="26"/>
  <c r="DA81" i="26"/>
  <c r="DB81" i="26" s="1" a="1"/>
  <c r="DB81" i="26" s="1"/>
  <c r="DA67" i="26"/>
  <c r="DB67" i="26" s="1" a="1"/>
  <c r="DB67" i="26" s="1"/>
  <c r="CY96" i="26"/>
  <c r="DE96" i="26" s="1"/>
  <c r="CY64" i="26"/>
  <c r="DE64" i="26" s="1"/>
  <c r="DA17" i="26"/>
  <c r="DA12" i="26"/>
  <c r="DB12" i="26" s="1" a="1"/>
  <c r="DB12" i="26" s="1"/>
  <c r="CY69" i="26"/>
  <c r="DE69" i="26" s="1"/>
  <c r="DA69" i="26"/>
  <c r="DB69" i="26" s="1" a="1"/>
  <c r="DB69" i="26" s="1"/>
  <c r="CY61" i="26"/>
  <c r="DE61" i="26" s="1"/>
  <c r="DA61" i="26"/>
  <c r="DB61" i="26" s="1" a="1"/>
  <c r="DB61" i="26" s="1"/>
  <c r="CY93" i="26"/>
  <c r="DE93" i="26" s="1"/>
  <c r="DA93" i="26"/>
  <c r="DB93" i="26" s="1" a="1"/>
  <c r="DB93" i="26" s="1"/>
  <c r="CY85" i="26"/>
  <c r="DE85" i="26" s="1"/>
  <c r="DA85" i="26"/>
  <c r="DB85" i="26" s="1" a="1"/>
  <c r="DB85" i="26" s="1"/>
  <c r="CY53" i="26"/>
  <c r="DE53" i="26" s="1"/>
  <c r="DA53" i="26"/>
  <c r="DB53" i="26" s="1" a="1"/>
  <c r="DB53" i="26" s="1"/>
  <c r="CY77" i="26"/>
  <c r="DE77" i="26" s="1"/>
  <c r="DA77" i="26"/>
  <c r="DB77" i="26" s="1" a="1"/>
  <c r="DB77" i="26" s="1"/>
  <c r="DA98" i="26"/>
  <c r="DB98" i="26" s="1" a="1"/>
  <c r="DB98" i="26" s="1"/>
  <c r="CY95" i="26"/>
  <c r="DE95" i="26" s="1"/>
  <c r="DA90" i="26"/>
  <c r="DB90" i="26" s="1" a="1"/>
  <c r="DB90" i="26" s="1"/>
  <c r="CY87" i="26"/>
  <c r="DE87" i="26" s="1"/>
  <c r="DA82" i="26"/>
  <c r="DB82" i="26" s="1" a="1"/>
  <c r="DB82" i="26" s="1"/>
  <c r="CY79" i="26"/>
  <c r="DE79" i="26" s="1"/>
  <c r="DA74" i="26"/>
  <c r="DB74" i="26" s="1" a="1"/>
  <c r="DB74" i="26" s="1"/>
  <c r="CY71" i="26"/>
  <c r="DE71" i="26" s="1"/>
  <c r="DA66" i="26"/>
  <c r="DB66" i="26" s="1" a="1"/>
  <c r="DB66" i="26" s="1"/>
  <c r="CY63" i="26"/>
  <c r="DE63" i="26" s="1"/>
  <c r="DA58" i="26"/>
  <c r="DB58" i="26" s="1" a="1"/>
  <c r="DB58" i="26" s="1"/>
  <c r="CY55" i="26"/>
  <c r="DE55" i="26" s="1"/>
  <c r="DA50" i="26"/>
  <c r="CY47" i="26"/>
  <c r="DE47" i="26" s="1"/>
  <c r="DA42" i="26"/>
  <c r="CY39" i="26"/>
  <c r="DE39" i="26" s="1"/>
  <c r="DA34" i="26"/>
  <c r="CY31" i="26"/>
  <c r="DE31" i="26" s="1"/>
  <c r="DA26" i="26"/>
  <c r="CY23" i="26"/>
  <c r="DE23" i="26" s="1"/>
  <c r="CY15" i="26"/>
  <c r="DE15" i="26" s="1"/>
  <c r="CY16" i="26"/>
  <c r="DE16" i="26" s="1"/>
  <c r="CY10" i="26"/>
  <c r="DE10" i="26" s="1"/>
  <c r="DA45" i="26"/>
  <c r="DA37" i="26"/>
  <c r="DA29" i="26"/>
  <c r="DA21" i="26"/>
  <c r="DA13" i="26"/>
  <c r="DB13" i="26" s="1" a="1"/>
  <c r="DB13" i="26" s="1"/>
  <c r="CY11" i="26"/>
  <c r="DE11" i="26" s="1"/>
  <c r="DA8" i="26"/>
  <c r="CY46" i="25"/>
  <c r="DE46" i="25" s="1"/>
  <c r="DA73" i="25"/>
  <c r="DB73" i="25" s="1" a="1"/>
  <c r="DB73" i="25" s="1"/>
  <c r="DA67" i="25"/>
  <c r="DB67" i="25" s="1" a="1"/>
  <c r="DB67" i="25" s="1"/>
  <c r="CY71" i="25"/>
  <c r="CY34" i="25"/>
  <c r="DE34" i="25" s="1"/>
  <c r="DA75" i="25"/>
  <c r="DB75" i="25" s="1" a="1"/>
  <c r="DB75" i="25" s="1"/>
  <c r="CY63" i="25"/>
  <c r="DA100" i="25"/>
  <c r="DB100" i="25" s="1" a="1"/>
  <c r="DB100" i="25" s="1"/>
  <c r="CY86" i="25"/>
  <c r="DA52" i="25"/>
  <c r="CY42" i="25"/>
  <c r="DE42" i="25" s="1"/>
  <c r="CY7" i="26"/>
  <c r="DE7" i="26" s="1"/>
  <c r="CY88" i="25"/>
  <c r="CY50" i="25"/>
  <c r="DE50" i="25" s="1"/>
  <c r="CY54" i="25"/>
  <c r="DA99" i="25"/>
  <c r="DB99" i="25" s="1" a="1"/>
  <c r="DB99" i="25" s="1"/>
  <c r="DA41" i="25"/>
  <c r="DA97" i="25"/>
  <c r="DB97" i="25" s="1" a="1"/>
  <c r="DB97" i="25" s="1"/>
  <c r="CY60" i="25"/>
  <c r="DA81" i="25"/>
  <c r="DB81" i="25" s="1" a="1"/>
  <c r="DB81" i="25" s="1"/>
  <c r="DA26" i="25"/>
  <c r="CY98" i="25"/>
  <c r="CY80" i="25"/>
  <c r="DA20" i="25"/>
  <c r="DA82" i="25"/>
  <c r="DB82" i="25" s="1" a="1"/>
  <c r="DB82" i="25" s="1"/>
  <c r="DA92" i="25"/>
  <c r="DB92" i="25" s="1" a="1"/>
  <c r="DB92" i="25" s="1"/>
  <c r="CY78" i="25"/>
  <c r="DA36" i="25"/>
  <c r="DA17" i="25"/>
  <c r="DA84" i="25"/>
  <c r="DB84" i="25" s="1" a="1"/>
  <c r="DB84" i="25" s="1"/>
  <c r="DA58" i="25"/>
  <c r="DB58" i="25" s="1" a="1"/>
  <c r="DB58" i="25" s="1"/>
  <c r="DA91" i="25"/>
  <c r="DB91" i="25" s="1" a="1"/>
  <c r="DB91" i="25" s="1"/>
  <c r="CY87" i="25"/>
  <c r="CY66" i="25"/>
  <c r="CY62" i="25"/>
  <c r="DA49" i="25"/>
  <c r="DA44" i="25"/>
  <c r="DA25" i="25"/>
  <c r="DA57" i="25"/>
  <c r="DB57" i="25" s="1" a="1"/>
  <c r="DB57" i="25" s="1"/>
  <c r="DA28" i="25"/>
  <c r="DA18" i="25"/>
  <c r="DA90" i="25"/>
  <c r="DB90" i="25" s="1" a="1"/>
  <c r="DB90" i="25" s="1"/>
  <c r="CY68" i="25"/>
  <c r="CY64" i="25"/>
  <c r="DA33" i="25"/>
  <c r="CY96" i="25"/>
  <c r="DA83" i="25"/>
  <c r="DB83" i="25" s="1" a="1"/>
  <c r="DB83" i="25" s="1"/>
  <c r="CY70" i="25"/>
  <c r="DA65" i="25"/>
  <c r="CY55" i="25"/>
  <c r="CY47" i="25"/>
  <c r="DE47" i="25" s="1"/>
  <c r="CY39" i="25"/>
  <c r="DE39" i="25" s="1"/>
  <c r="CY31" i="25"/>
  <c r="DE31" i="25" s="1"/>
  <c r="CY23" i="25"/>
  <c r="DE23" i="25" s="1"/>
  <c r="CY15" i="25"/>
  <c r="CY38" i="25"/>
  <c r="DE38" i="25" s="1"/>
  <c r="CY30" i="25"/>
  <c r="DE30" i="25" s="1"/>
  <c r="CY22" i="25"/>
  <c r="DE22" i="25" s="1"/>
  <c r="CY14" i="25"/>
  <c r="CY95" i="25"/>
  <c r="CY72" i="25"/>
  <c r="DA59" i="25"/>
  <c r="DB59" i="25" s="1" a="1"/>
  <c r="DB59" i="25" s="1"/>
  <c r="DA51" i="25"/>
  <c r="DB51" i="25" s="1" a="1"/>
  <c r="DB51" i="25" s="1"/>
  <c r="DA43" i="25"/>
  <c r="DA35" i="25"/>
  <c r="DA27" i="25"/>
  <c r="DA19" i="25"/>
  <c r="DA76" i="25"/>
  <c r="DB76" i="25" s="1" a="1"/>
  <c r="DB76" i="25" s="1"/>
  <c r="DA74" i="25"/>
  <c r="DB74" i="25" s="1" a="1"/>
  <c r="DB74" i="25" s="1"/>
  <c r="CY94" i="25"/>
  <c r="DA89" i="25"/>
  <c r="DB89" i="25" s="1" a="1"/>
  <c r="DB89" i="25" s="1"/>
  <c r="CY79" i="25"/>
  <c r="CY56" i="25"/>
  <c r="CY48" i="25"/>
  <c r="DE48" i="25" s="1"/>
  <c r="CY40" i="25"/>
  <c r="DE40" i="25" s="1"/>
  <c r="CY32" i="25"/>
  <c r="DE32" i="25" s="1"/>
  <c r="CY24" i="25"/>
  <c r="DE24" i="25" s="1"/>
  <c r="CY16" i="25"/>
  <c r="DE16" i="25" s="1"/>
  <c r="DA12" i="25"/>
  <c r="DB12" i="25" s="1" a="1"/>
  <c r="DB12" i="25" s="1"/>
  <c r="DA93" i="25"/>
  <c r="DB93" i="25" s="1" a="1"/>
  <c r="DB93" i="25" s="1"/>
  <c r="DA85" i="25"/>
  <c r="DB85" i="25" s="1" a="1"/>
  <c r="DB85" i="25" s="1"/>
  <c r="DA77" i="25"/>
  <c r="DB77" i="25" s="1" a="1"/>
  <c r="DB77" i="25" s="1"/>
  <c r="DA69" i="25"/>
  <c r="DB69" i="25" s="1" a="1"/>
  <c r="DB69" i="25" s="1"/>
  <c r="DA61" i="25"/>
  <c r="DB61" i="25" s="1" a="1"/>
  <c r="DB61" i="25" s="1"/>
  <c r="DA53" i="25"/>
  <c r="DB53" i="25" s="1" a="1"/>
  <c r="DB53" i="25" s="1"/>
  <c r="DA45" i="25"/>
  <c r="DA37" i="25"/>
  <c r="DA29" i="25"/>
  <c r="DA21" i="25"/>
  <c r="DA13" i="25"/>
  <c r="DB13" i="25" s="1" a="1"/>
  <c r="DB13" i="25" s="1"/>
  <c r="CY10" i="25"/>
  <c r="DE10" i="25" s="1"/>
  <c r="CY11" i="25"/>
  <c r="DE11" i="25" s="1"/>
  <c r="DA8" i="25"/>
  <c r="DA9" i="25"/>
  <c r="D13" i="38"/>
  <c r="D13" i="37"/>
  <c r="F14" i="37"/>
  <c r="D12" i="26"/>
  <c r="D13" i="30"/>
  <c r="D13" i="25" s="1"/>
  <c r="E9" i="30"/>
  <c r="E9" i="25" s="1"/>
  <c r="CX9" i="25" s="1" a="1"/>
  <c r="CX9" i="25" s="1"/>
  <c r="I4" i="7" s="1"/>
  <c r="E9" i="27"/>
  <c r="E9" i="38"/>
  <c r="E9" i="26"/>
  <c r="E13" i="30"/>
  <c r="E11" i="30"/>
  <c r="E13" i="37"/>
  <c r="E14" i="30"/>
  <c r="E12" i="30"/>
  <c r="E12" i="37"/>
  <c r="F14" i="38"/>
  <c r="E10" i="30"/>
  <c r="F11" i="30"/>
  <c r="F11" i="25" s="1"/>
  <c r="F15" i="36"/>
  <c r="F12" i="35"/>
  <c r="F12" i="36" s="1"/>
  <c r="F11" i="37"/>
  <c r="F15" i="37"/>
  <c r="F13" i="36"/>
  <c r="F10" i="26"/>
  <c r="F11" i="26"/>
  <c r="F13" i="26"/>
  <c r="F13" i="38"/>
  <c r="F15" i="38"/>
  <c r="F10" i="37"/>
  <c r="F11" i="36"/>
  <c r="F15" i="26"/>
  <c r="F10" i="25"/>
  <c r="F11" i="38"/>
  <c r="F14" i="26"/>
  <c r="F12" i="38"/>
  <c r="F15" i="30"/>
  <c r="F15" i="25" s="1"/>
  <c r="F14" i="30"/>
  <c r="F14" i="25" s="1"/>
  <c r="F10" i="36"/>
  <c r="F13" i="37"/>
  <c r="F10" i="38"/>
  <c r="F12" i="26"/>
  <c r="F13" i="30"/>
  <c r="F13" i="25" s="1"/>
  <c r="F12" i="30"/>
  <c r="F12" i="25" s="1"/>
  <c r="F14" i="36"/>
  <c r="G18" i="38"/>
  <c r="G19" i="38"/>
  <c r="G20" i="38"/>
  <c r="G21" i="38"/>
  <c r="G22" i="38"/>
  <c r="G23" i="38"/>
  <c r="G24" i="38"/>
  <c r="G25" i="38"/>
  <c r="G26" i="38"/>
  <c r="G27" i="38"/>
  <c r="G28" i="38"/>
  <c r="G29" i="38"/>
  <c r="G30" i="38"/>
  <c r="G31" i="38"/>
  <c r="G32" i="38"/>
  <c r="G33" i="38"/>
  <c r="G34" i="38"/>
  <c r="G35" i="38"/>
  <c r="G36" i="38"/>
  <c r="G37" i="38"/>
  <c r="G38" i="38"/>
  <c r="G39" i="38"/>
  <c r="G40" i="38"/>
  <c r="G41" i="38"/>
  <c r="G42" i="38"/>
  <c r="G43" i="38"/>
  <c r="G44" i="38"/>
  <c r="G45" i="38"/>
  <c r="G46" i="38"/>
  <c r="G47" i="38"/>
  <c r="G48" i="38"/>
  <c r="G49" i="38"/>
  <c r="G50" i="38"/>
  <c r="G51" i="38"/>
  <c r="G52" i="38"/>
  <c r="G53" i="38"/>
  <c r="G54" i="38"/>
  <c r="G55" i="38"/>
  <c r="G56" i="38"/>
  <c r="G57" i="38"/>
  <c r="G58" i="38"/>
  <c r="G59" i="38"/>
  <c r="G60" i="38"/>
  <c r="G61" i="38"/>
  <c r="G62" i="38"/>
  <c r="G63" i="38"/>
  <c r="G64" i="38"/>
  <c r="G65" i="38"/>
  <c r="G66" i="38"/>
  <c r="G17" i="38"/>
  <c r="G6" i="38"/>
  <c r="G7" i="38"/>
  <c r="G8" i="38"/>
  <c r="G9" i="38"/>
  <c r="G10" i="38"/>
  <c r="G18" i="37"/>
  <c r="G19" i="37"/>
  <c r="G20" i="37"/>
  <c r="G21" i="37"/>
  <c r="G22" i="37"/>
  <c r="G23" i="37"/>
  <c r="G24" i="37"/>
  <c r="G25" i="37"/>
  <c r="G26" i="37"/>
  <c r="G27" i="37"/>
  <c r="G28" i="37"/>
  <c r="G29" i="37"/>
  <c r="G30" i="37"/>
  <c r="G31" i="37"/>
  <c r="G32" i="37"/>
  <c r="G33" i="37"/>
  <c r="G34" i="37"/>
  <c r="G35" i="37"/>
  <c r="G36" i="37"/>
  <c r="G37" i="37"/>
  <c r="G38" i="37"/>
  <c r="G39" i="37"/>
  <c r="G40" i="37"/>
  <c r="G41" i="37"/>
  <c r="G42" i="37"/>
  <c r="G43" i="37"/>
  <c r="G44" i="37"/>
  <c r="G45" i="37"/>
  <c r="G46" i="37"/>
  <c r="G47" i="37"/>
  <c r="G48" i="37"/>
  <c r="G49" i="37"/>
  <c r="G50" i="37"/>
  <c r="G51" i="37"/>
  <c r="G52" i="37"/>
  <c r="G53" i="37"/>
  <c r="G54" i="37"/>
  <c r="G55" i="37"/>
  <c r="G56" i="37"/>
  <c r="G57" i="37"/>
  <c r="G58" i="37"/>
  <c r="G59" i="37"/>
  <c r="G60" i="37"/>
  <c r="G61" i="37"/>
  <c r="G62" i="37"/>
  <c r="G63" i="37"/>
  <c r="G64" i="37"/>
  <c r="G65" i="37"/>
  <c r="G66" i="37"/>
  <c r="G17" i="37"/>
  <c r="G6" i="37"/>
  <c r="G7" i="37"/>
  <c r="G8" i="37"/>
  <c r="G9" i="37"/>
  <c r="G10" i="37"/>
  <c r="G13" i="35"/>
  <c r="G14" i="35" s="1"/>
  <c r="G15" i="35" s="1"/>
  <c r="G16" i="35" s="1"/>
  <c r="G11" i="35"/>
  <c r="G12" i="35" s="1"/>
  <c r="G12" i="31"/>
  <c r="G13" i="31"/>
  <c r="G14" i="31"/>
  <c r="G15" i="31"/>
  <c r="G11" i="31"/>
  <c r="G12" i="32"/>
  <c r="G13" i="32"/>
  <c r="G14" i="32"/>
  <c r="G15" i="32"/>
  <c r="G16" i="32"/>
  <c r="G11" i="32"/>
  <c r="H19" i="38"/>
  <c r="H20" i="38"/>
  <c r="H21" i="38"/>
  <c r="H22" i="38"/>
  <c r="H23" i="38"/>
  <c r="H24" i="38"/>
  <c r="H25" i="38"/>
  <c r="H26" i="38"/>
  <c r="H27" i="38"/>
  <c r="H28" i="38"/>
  <c r="H29" i="38"/>
  <c r="H30" i="38"/>
  <c r="H31" i="38"/>
  <c r="H32" i="38"/>
  <c r="H33" i="38"/>
  <c r="H34" i="38"/>
  <c r="H35" i="38"/>
  <c r="H36" i="38"/>
  <c r="H37" i="38"/>
  <c r="H38" i="38"/>
  <c r="H39" i="38"/>
  <c r="H40" i="38"/>
  <c r="H41" i="38"/>
  <c r="H42" i="38"/>
  <c r="H43" i="38"/>
  <c r="H44" i="38"/>
  <c r="H45" i="38"/>
  <c r="H46" i="38"/>
  <c r="H47" i="38"/>
  <c r="H48" i="38"/>
  <c r="H49" i="38"/>
  <c r="H50" i="38"/>
  <c r="H51" i="38"/>
  <c r="H52" i="38"/>
  <c r="H53" i="38"/>
  <c r="H54" i="38"/>
  <c r="H55" i="38"/>
  <c r="H56" i="38"/>
  <c r="H57" i="38"/>
  <c r="H58" i="38"/>
  <c r="H59" i="38"/>
  <c r="H60" i="38"/>
  <c r="H61" i="38"/>
  <c r="H62" i="38"/>
  <c r="H63" i="38"/>
  <c r="H64" i="38"/>
  <c r="H65" i="38"/>
  <c r="H66" i="38"/>
  <c r="H18" i="38"/>
  <c r="H6" i="38"/>
  <c r="H7" i="38"/>
  <c r="H8" i="38"/>
  <c r="H9" i="38"/>
  <c r="H10" i="38"/>
  <c r="H11" i="38"/>
  <c r="H19" i="37"/>
  <c r="H20" i="37"/>
  <c r="H21" i="37"/>
  <c r="H22" i="37"/>
  <c r="H23" i="37"/>
  <c r="H24" i="37"/>
  <c r="H25" i="37"/>
  <c r="H26" i="37"/>
  <c r="H27" i="37"/>
  <c r="H28" i="37"/>
  <c r="H29" i="37"/>
  <c r="H30" i="37"/>
  <c r="H31" i="37"/>
  <c r="H32" i="37"/>
  <c r="H33" i="37"/>
  <c r="H34" i="37"/>
  <c r="H35" i="37"/>
  <c r="H36" i="37"/>
  <c r="H37" i="37"/>
  <c r="H38" i="37"/>
  <c r="H39" i="37"/>
  <c r="H40" i="37"/>
  <c r="H41" i="37"/>
  <c r="H42" i="37"/>
  <c r="H43" i="37"/>
  <c r="H44" i="37"/>
  <c r="H45" i="37"/>
  <c r="H46" i="37"/>
  <c r="H47" i="37"/>
  <c r="H48" i="37"/>
  <c r="H49" i="37"/>
  <c r="H50" i="37"/>
  <c r="H51" i="37"/>
  <c r="H52" i="37"/>
  <c r="H53" i="37"/>
  <c r="H54" i="37"/>
  <c r="H55" i="37"/>
  <c r="H56" i="37"/>
  <c r="H57" i="37"/>
  <c r="H58" i="37"/>
  <c r="H59" i="37"/>
  <c r="H60" i="37"/>
  <c r="H61" i="37"/>
  <c r="H62" i="37"/>
  <c r="H63" i="37"/>
  <c r="H64" i="37"/>
  <c r="H65" i="37"/>
  <c r="H66" i="37"/>
  <c r="H18" i="37"/>
  <c r="H6" i="37"/>
  <c r="H7" i="37"/>
  <c r="H8" i="37"/>
  <c r="H9" i="37"/>
  <c r="H10" i="37"/>
  <c r="H11" i="37"/>
  <c r="H17" i="37"/>
  <c r="H16" i="37"/>
  <c r="H15" i="37"/>
  <c r="H14" i="37"/>
  <c r="H13" i="37"/>
  <c r="H12" i="37"/>
  <c r="H13" i="30"/>
  <c r="H14" i="30"/>
  <c r="H15" i="30"/>
  <c r="H16" i="30"/>
  <c r="H17" i="30"/>
  <c r="H12" i="30"/>
  <c r="I14" i="30"/>
  <c r="I15" i="30"/>
  <c r="I16" i="30"/>
  <c r="I17" i="30"/>
  <c r="I18" i="30"/>
  <c r="I13" i="30"/>
  <c r="H17" i="31"/>
  <c r="H17" i="38" s="1"/>
  <c r="H16" i="31"/>
  <c r="H16" i="38" s="1"/>
  <c r="H15" i="31"/>
  <c r="H14" i="31"/>
  <c r="H13" i="31"/>
  <c r="H13" i="38" s="1"/>
  <c r="H12" i="31"/>
  <c r="H12" i="38" s="1"/>
  <c r="CX12" i="38" s="1" a="1"/>
  <c r="CX12" i="38" s="1"/>
  <c r="O7" i="7" s="1"/>
  <c r="I20" i="38"/>
  <c r="I21" i="38"/>
  <c r="I22" i="38"/>
  <c r="I23" i="38"/>
  <c r="I24" i="38"/>
  <c r="I25" i="38"/>
  <c r="I26" i="38"/>
  <c r="I27" i="38"/>
  <c r="I28" i="38"/>
  <c r="I29" i="38"/>
  <c r="I30" i="38"/>
  <c r="I31" i="38"/>
  <c r="I32" i="38"/>
  <c r="I33" i="38"/>
  <c r="I34" i="38"/>
  <c r="I35" i="38"/>
  <c r="I36" i="38"/>
  <c r="I37" i="38"/>
  <c r="I38" i="38"/>
  <c r="I39" i="38"/>
  <c r="I40" i="38"/>
  <c r="I41" i="38"/>
  <c r="I42" i="38"/>
  <c r="I43" i="38"/>
  <c r="I44" i="38"/>
  <c r="I45" i="38"/>
  <c r="I46" i="38"/>
  <c r="I47" i="38"/>
  <c r="I48" i="38"/>
  <c r="I49" i="38"/>
  <c r="I50" i="38"/>
  <c r="I51" i="38"/>
  <c r="I52" i="38"/>
  <c r="I53" i="38"/>
  <c r="I54" i="38"/>
  <c r="I55" i="38"/>
  <c r="I56" i="38"/>
  <c r="I57" i="38"/>
  <c r="I58" i="38"/>
  <c r="I59" i="38"/>
  <c r="I60" i="38"/>
  <c r="I61" i="38"/>
  <c r="I62" i="38"/>
  <c r="I63" i="38"/>
  <c r="I64" i="38"/>
  <c r="I65" i="38"/>
  <c r="I66" i="38"/>
  <c r="I19" i="38"/>
  <c r="I6" i="38"/>
  <c r="I7" i="38"/>
  <c r="I8" i="38"/>
  <c r="I9" i="38"/>
  <c r="I10" i="38"/>
  <c r="I11" i="38"/>
  <c r="I12" i="38"/>
  <c r="I20" i="37"/>
  <c r="I21" i="37"/>
  <c r="I22" i="37"/>
  <c r="I23" i="37"/>
  <c r="I24" i="37"/>
  <c r="I25" i="37"/>
  <c r="I26" i="37"/>
  <c r="I27" i="37"/>
  <c r="I28" i="37"/>
  <c r="I29" i="37"/>
  <c r="I30" i="37"/>
  <c r="I31" i="37"/>
  <c r="I32" i="37"/>
  <c r="I33" i="37"/>
  <c r="I34" i="37"/>
  <c r="I35" i="37"/>
  <c r="I36" i="37"/>
  <c r="I37" i="37"/>
  <c r="I38" i="37"/>
  <c r="I39" i="37"/>
  <c r="I40" i="37"/>
  <c r="I41" i="37"/>
  <c r="I42" i="37"/>
  <c r="I43" i="37"/>
  <c r="I44" i="37"/>
  <c r="I45" i="37"/>
  <c r="I46" i="37"/>
  <c r="I47" i="37"/>
  <c r="I48" i="37"/>
  <c r="I49" i="37"/>
  <c r="I50" i="37"/>
  <c r="I51" i="37"/>
  <c r="I52" i="37"/>
  <c r="I53" i="37"/>
  <c r="I54" i="37"/>
  <c r="I55" i="37"/>
  <c r="I56" i="37"/>
  <c r="I57" i="37"/>
  <c r="I58" i="37"/>
  <c r="I59" i="37"/>
  <c r="I60" i="37"/>
  <c r="I61" i="37"/>
  <c r="I62" i="37"/>
  <c r="I63" i="37"/>
  <c r="I64" i="37"/>
  <c r="I65" i="37"/>
  <c r="I66" i="37"/>
  <c r="I19" i="37"/>
  <c r="I6" i="37"/>
  <c r="I7" i="37"/>
  <c r="I8" i="37"/>
  <c r="I9" i="37"/>
  <c r="I10" i="37"/>
  <c r="I11" i="37"/>
  <c r="I12" i="37"/>
  <c r="I18" i="37"/>
  <c r="I17" i="37"/>
  <c r="I16" i="37"/>
  <c r="I15" i="37"/>
  <c r="I14" i="37"/>
  <c r="I13" i="37"/>
  <c r="I6" i="36"/>
  <c r="I7" i="36"/>
  <c r="I8" i="36"/>
  <c r="I9" i="36"/>
  <c r="I10" i="36"/>
  <c r="I11" i="36"/>
  <c r="I12" i="36"/>
  <c r="I20" i="36"/>
  <c r="I21" i="36"/>
  <c r="I22" i="36"/>
  <c r="I23" i="36"/>
  <c r="I24" i="36"/>
  <c r="I25" i="36"/>
  <c r="I26" i="36"/>
  <c r="I27" i="36"/>
  <c r="I28" i="36"/>
  <c r="I29" i="36"/>
  <c r="I30" i="36"/>
  <c r="I31" i="36"/>
  <c r="I32" i="36"/>
  <c r="I33" i="36"/>
  <c r="I34" i="36"/>
  <c r="I35" i="36"/>
  <c r="I36" i="36"/>
  <c r="I37" i="36"/>
  <c r="I38" i="36"/>
  <c r="I39" i="36"/>
  <c r="I40" i="36"/>
  <c r="I41" i="36"/>
  <c r="I42" i="36"/>
  <c r="I43" i="36"/>
  <c r="I44" i="36"/>
  <c r="I45" i="36"/>
  <c r="I46" i="36"/>
  <c r="I47" i="36"/>
  <c r="I48" i="36"/>
  <c r="I49" i="36"/>
  <c r="I50" i="36"/>
  <c r="I51" i="36"/>
  <c r="I52" i="36"/>
  <c r="I53" i="36"/>
  <c r="I54" i="36"/>
  <c r="I55" i="36"/>
  <c r="I56" i="36"/>
  <c r="I57" i="36"/>
  <c r="I58" i="36"/>
  <c r="I59" i="36"/>
  <c r="I60" i="36"/>
  <c r="I61" i="36"/>
  <c r="I62" i="36"/>
  <c r="I63" i="36"/>
  <c r="I64" i="36"/>
  <c r="I65" i="36"/>
  <c r="I66" i="36"/>
  <c r="I19" i="36"/>
  <c r="I6" i="28"/>
  <c r="I7" i="28"/>
  <c r="I8" i="28"/>
  <c r="I9" i="28"/>
  <c r="I10" i="28"/>
  <c r="I11" i="28"/>
  <c r="I12"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19" i="28"/>
  <c r="I13" i="28"/>
  <c r="I18" i="34"/>
  <c r="I17" i="34"/>
  <c r="I16" i="34"/>
  <c r="I15" i="34"/>
  <c r="I14" i="34"/>
  <c r="I13" i="34"/>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19" i="27"/>
  <c r="I6" i="27"/>
  <c r="I7" i="27"/>
  <c r="I8" i="27"/>
  <c r="I9" i="27"/>
  <c r="I10" i="27"/>
  <c r="I11" i="27"/>
  <c r="I12" i="27"/>
  <c r="I18" i="31"/>
  <c r="I18" i="38" s="1"/>
  <c r="I17" i="31"/>
  <c r="I17" i="38" s="1"/>
  <c r="I16" i="31"/>
  <c r="I16" i="38" s="1"/>
  <c r="I15" i="31"/>
  <c r="I15" i="38" s="1"/>
  <c r="I14" i="31"/>
  <c r="I14" i="38" s="1"/>
  <c r="I13" i="31"/>
  <c r="J16" i="31"/>
  <c r="J16" i="38" s="1"/>
  <c r="J17" i="31"/>
  <c r="J17" i="38" s="1"/>
  <c r="J18" i="31"/>
  <c r="J18" i="38" s="1"/>
  <c r="J19" i="31"/>
  <c r="J19" i="38" s="1"/>
  <c r="J15" i="31"/>
  <c r="J15" i="38" s="1"/>
  <c r="J14" i="31"/>
  <c r="J14" i="38" s="1"/>
  <c r="CX14" i="38" s="1" a="1"/>
  <c r="CX14" i="38" s="1"/>
  <c r="O9" i="7" s="1"/>
  <c r="I6" i="26"/>
  <c r="I7" i="26"/>
  <c r="I8" i="26"/>
  <c r="I9" i="26"/>
  <c r="I10" i="26"/>
  <c r="I11" i="26"/>
  <c r="I12"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19" i="26"/>
  <c r="J6" i="38"/>
  <c r="J7" i="38"/>
  <c r="J8" i="38"/>
  <c r="J9" i="38"/>
  <c r="J10" i="38"/>
  <c r="J11" i="38"/>
  <c r="J12" i="38"/>
  <c r="J13" i="38"/>
  <c r="J21" i="38"/>
  <c r="J22" i="38"/>
  <c r="J23" i="38"/>
  <c r="J24" i="38"/>
  <c r="J25" i="38"/>
  <c r="J26" i="38"/>
  <c r="J27" i="38"/>
  <c r="J28" i="38"/>
  <c r="J29" i="38"/>
  <c r="J30" i="38"/>
  <c r="J31" i="38"/>
  <c r="J32" i="38"/>
  <c r="J33" i="38"/>
  <c r="J34" i="38"/>
  <c r="J35" i="38"/>
  <c r="J36" i="38"/>
  <c r="J37" i="38"/>
  <c r="J38" i="38"/>
  <c r="J39" i="38"/>
  <c r="J40" i="38"/>
  <c r="J41" i="38"/>
  <c r="J42" i="38"/>
  <c r="J43" i="38"/>
  <c r="J44" i="38"/>
  <c r="J45" i="38"/>
  <c r="J46" i="38"/>
  <c r="J47" i="38"/>
  <c r="J48" i="38"/>
  <c r="J49" i="38"/>
  <c r="J50" i="38"/>
  <c r="J51" i="38"/>
  <c r="J52" i="38"/>
  <c r="J53" i="38"/>
  <c r="J54" i="38"/>
  <c r="J55" i="38"/>
  <c r="J56" i="38"/>
  <c r="J57" i="38"/>
  <c r="J58" i="38"/>
  <c r="J59" i="38"/>
  <c r="J60" i="38"/>
  <c r="J61" i="38"/>
  <c r="J62" i="38"/>
  <c r="J63" i="38"/>
  <c r="J64" i="38"/>
  <c r="J65" i="38"/>
  <c r="J66" i="38"/>
  <c r="J20" i="38"/>
  <c r="J21" i="37"/>
  <c r="J22" i="37"/>
  <c r="J23" i="37"/>
  <c r="J24" i="37"/>
  <c r="J25" i="37"/>
  <c r="J26" i="37"/>
  <c r="J27" i="37"/>
  <c r="J28" i="37"/>
  <c r="J29" i="37"/>
  <c r="J30" i="37"/>
  <c r="J31" i="37"/>
  <c r="J32" i="37"/>
  <c r="J33" i="37"/>
  <c r="J34" i="37"/>
  <c r="J35" i="37"/>
  <c r="J36" i="37"/>
  <c r="J37" i="37"/>
  <c r="J38" i="37"/>
  <c r="J39" i="37"/>
  <c r="J40" i="37"/>
  <c r="J41" i="37"/>
  <c r="J42" i="37"/>
  <c r="J43" i="37"/>
  <c r="J44" i="37"/>
  <c r="J45" i="37"/>
  <c r="J46" i="37"/>
  <c r="J47" i="37"/>
  <c r="J48" i="37"/>
  <c r="J49" i="37"/>
  <c r="J50" i="37"/>
  <c r="J51" i="37"/>
  <c r="J52" i="37"/>
  <c r="J53" i="37"/>
  <c r="J54" i="37"/>
  <c r="J55" i="37"/>
  <c r="J56" i="37"/>
  <c r="J57" i="37"/>
  <c r="J58" i="37"/>
  <c r="J59" i="37"/>
  <c r="J60" i="37"/>
  <c r="J61" i="37"/>
  <c r="J62" i="37"/>
  <c r="J63" i="37"/>
  <c r="J64" i="37"/>
  <c r="J65" i="37"/>
  <c r="J66" i="37"/>
  <c r="J20" i="37"/>
  <c r="J6" i="37"/>
  <c r="J7" i="37"/>
  <c r="J8" i="37"/>
  <c r="J9" i="37"/>
  <c r="J10" i="37"/>
  <c r="J11" i="37"/>
  <c r="J12" i="37"/>
  <c r="J13" i="37"/>
  <c r="J19" i="37"/>
  <c r="J18" i="37"/>
  <c r="J17" i="37"/>
  <c r="J16" i="37"/>
  <c r="J15" i="37"/>
  <c r="J14" i="37"/>
  <c r="J21" i="36"/>
  <c r="J22" i="36"/>
  <c r="J23" i="36"/>
  <c r="J24" i="36"/>
  <c r="J25" i="36"/>
  <c r="J26" i="36"/>
  <c r="J27" i="36"/>
  <c r="J28" i="36"/>
  <c r="J29" i="36"/>
  <c r="J30" i="36"/>
  <c r="J31" i="36"/>
  <c r="J32" i="36"/>
  <c r="J33" i="36"/>
  <c r="J34" i="36"/>
  <c r="J35" i="36"/>
  <c r="J36" i="36"/>
  <c r="J37" i="36"/>
  <c r="J38" i="36"/>
  <c r="J39" i="36"/>
  <c r="J40" i="36"/>
  <c r="J41" i="36"/>
  <c r="J42" i="36"/>
  <c r="J43" i="36"/>
  <c r="J44" i="36"/>
  <c r="J45" i="36"/>
  <c r="J46" i="36"/>
  <c r="J47" i="36"/>
  <c r="J48" i="36"/>
  <c r="J49" i="36"/>
  <c r="J50" i="36"/>
  <c r="J51" i="36"/>
  <c r="J52" i="36"/>
  <c r="J53" i="36"/>
  <c r="J54" i="36"/>
  <c r="J55" i="36"/>
  <c r="J56" i="36"/>
  <c r="J57" i="36"/>
  <c r="J58" i="36"/>
  <c r="J59" i="36"/>
  <c r="J60" i="36"/>
  <c r="J61" i="36"/>
  <c r="J62" i="36"/>
  <c r="J63" i="36"/>
  <c r="J64" i="36"/>
  <c r="J65" i="36"/>
  <c r="J66" i="36"/>
  <c r="J20" i="36"/>
  <c r="J6" i="36"/>
  <c r="J7" i="36"/>
  <c r="J8" i="36"/>
  <c r="J9" i="36"/>
  <c r="J10" i="36"/>
  <c r="J11" i="36"/>
  <c r="J12" i="36"/>
  <c r="J13" i="36"/>
  <c r="K6" i="36"/>
  <c r="K7" i="36"/>
  <c r="K8" i="36"/>
  <c r="J21" i="28"/>
  <c r="J22" i="28"/>
  <c r="J23" i="28"/>
  <c r="J24" i="28"/>
  <c r="J25" i="28"/>
  <c r="J26" i="28"/>
  <c r="J27" i="28"/>
  <c r="J28" i="28"/>
  <c r="J29" i="28"/>
  <c r="J30" i="28"/>
  <c r="J31" i="28"/>
  <c r="J32" i="28"/>
  <c r="J33" i="28"/>
  <c r="J34" i="28"/>
  <c r="J35" i="28"/>
  <c r="J36" i="28"/>
  <c r="J37" i="28"/>
  <c r="J38" i="28"/>
  <c r="J39" i="28"/>
  <c r="J40" i="28"/>
  <c r="J41" i="28"/>
  <c r="J42" i="28"/>
  <c r="J43" i="28"/>
  <c r="J44" i="28"/>
  <c r="J45" i="28"/>
  <c r="J46" i="28"/>
  <c r="J47" i="28"/>
  <c r="J48" i="28"/>
  <c r="J49" i="28"/>
  <c r="J50" i="28"/>
  <c r="J51" i="28"/>
  <c r="J52" i="28"/>
  <c r="J53" i="28"/>
  <c r="J54" i="28"/>
  <c r="J55" i="28"/>
  <c r="J56" i="28"/>
  <c r="J57" i="28"/>
  <c r="J58" i="28"/>
  <c r="J59" i="28"/>
  <c r="J60" i="28"/>
  <c r="J61" i="28"/>
  <c r="J62" i="28"/>
  <c r="J63" i="28"/>
  <c r="J64" i="28"/>
  <c r="J65" i="28"/>
  <c r="J66" i="28"/>
  <c r="J6" i="28"/>
  <c r="J7" i="28"/>
  <c r="J8" i="28"/>
  <c r="J9" i="28"/>
  <c r="J10" i="28"/>
  <c r="J11" i="28"/>
  <c r="J12" i="28"/>
  <c r="J13" i="28"/>
  <c r="J20" i="28"/>
  <c r="J6" i="27"/>
  <c r="J7" i="27"/>
  <c r="J8"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9" i="27"/>
  <c r="J10" i="27"/>
  <c r="J11" i="27"/>
  <c r="J12" i="27"/>
  <c r="J13" i="27"/>
  <c r="J20" i="27"/>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20" i="26"/>
  <c r="J6" i="26"/>
  <c r="J7" i="26"/>
  <c r="J8" i="26"/>
  <c r="J9" i="26"/>
  <c r="J10" i="26"/>
  <c r="J11" i="26"/>
  <c r="J12" i="26"/>
  <c r="J13" i="26"/>
  <c r="K22" i="38"/>
  <c r="K23" i="38"/>
  <c r="K24" i="38"/>
  <c r="K25" i="38"/>
  <c r="K26" i="38"/>
  <c r="K27" i="38"/>
  <c r="K28" i="38"/>
  <c r="K29" i="38"/>
  <c r="K30" i="38"/>
  <c r="K31" i="38"/>
  <c r="K32" i="38"/>
  <c r="K33" i="38"/>
  <c r="K34" i="38"/>
  <c r="K35" i="38"/>
  <c r="K36" i="38"/>
  <c r="K37" i="38"/>
  <c r="K38" i="38"/>
  <c r="K39" i="38"/>
  <c r="K40" i="38"/>
  <c r="K41" i="38"/>
  <c r="K42" i="38"/>
  <c r="K43" i="38"/>
  <c r="K44" i="38"/>
  <c r="K45" i="38"/>
  <c r="K46" i="38"/>
  <c r="K47" i="38"/>
  <c r="K48" i="38"/>
  <c r="K49" i="38"/>
  <c r="K50" i="38"/>
  <c r="K51" i="38"/>
  <c r="K52" i="38"/>
  <c r="K53" i="38"/>
  <c r="K54" i="38"/>
  <c r="K55" i="38"/>
  <c r="K56" i="38"/>
  <c r="K57" i="38"/>
  <c r="K58" i="38"/>
  <c r="K59" i="38"/>
  <c r="K60" i="38"/>
  <c r="K61" i="38"/>
  <c r="K62" i="38"/>
  <c r="K63" i="38"/>
  <c r="K64" i="38"/>
  <c r="K65" i="38"/>
  <c r="K66" i="38"/>
  <c r="K21" i="38"/>
  <c r="K6" i="38"/>
  <c r="K7" i="38"/>
  <c r="K8" i="38"/>
  <c r="K9" i="38"/>
  <c r="K10" i="38"/>
  <c r="K11" i="38"/>
  <c r="K12" i="38"/>
  <c r="K13" i="38"/>
  <c r="K14" i="38"/>
  <c r="K20" i="38"/>
  <c r="K19" i="38"/>
  <c r="K18" i="38"/>
  <c r="K17" i="38"/>
  <c r="K16" i="38"/>
  <c r="K15" i="38"/>
  <c r="K22" i="37"/>
  <c r="K23" i="37"/>
  <c r="K24" i="37"/>
  <c r="K25" i="37"/>
  <c r="K26" i="37"/>
  <c r="K27" i="37"/>
  <c r="K28" i="37"/>
  <c r="K29" i="37"/>
  <c r="K30" i="37"/>
  <c r="K31" i="37"/>
  <c r="K32" i="37"/>
  <c r="K33" i="37"/>
  <c r="K34" i="37"/>
  <c r="K35" i="37"/>
  <c r="K36" i="37"/>
  <c r="K37" i="37"/>
  <c r="K38" i="37"/>
  <c r="K39" i="37"/>
  <c r="K40" i="37"/>
  <c r="K41" i="37"/>
  <c r="K42" i="37"/>
  <c r="K43" i="37"/>
  <c r="K44" i="37"/>
  <c r="K45" i="37"/>
  <c r="K46" i="37"/>
  <c r="K47" i="37"/>
  <c r="K48" i="37"/>
  <c r="K49" i="37"/>
  <c r="K50" i="37"/>
  <c r="K51" i="37"/>
  <c r="K52" i="37"/>
  <c r="K53" i="37"/>
  <c r="K54" i="37"/>
  <c r="K55" i="37"/>
  <c r="K56" i="37"/>
  <c r="K57" i="37"/>
  <c r="K58" i="37"/>
  <c r="K59" i="37"/>
  <c r="K60" i="37"/>
  <c r="K61" i="37"/>
  <c r="K62" i="37"/>
  <c r="K63" i="37"/>
  <c r="K64" i="37"/>
  <c r="K65" i="37"/>
  <c r="K66" i="37"/>
  <c r="K21" i="37"/>
  <c r="K6" i="37"/>
  <c r="K7" i="37"/>
  <c r="K8" i="37"/>
  <c r="K9" i="37"/>
  <c r="K10" i="37"/>
  <c r="K11" i="37"/>
  <c r="K12" i="37"/>
  <c r="K13" i="37"/>
  <c r="K14" i="37"/>
  <c r="K20" i="37"/>
  <c r="K19" i="37"/>
  <c r="K18" i="37"/>
  <c r="K17" i="37"/>
  <c r="K16" i="37"/>
  <c r="K15" i="37"/>
  <c r="K22" i="36"/>
  <c r="K23" i="36"/>
  <c r="K24" i="36"/>
  <c r="K25" i="36"/>
  <c r="K26" i="36"/>
  <c r="K27" i="36"/>
  <c r="K28" i="36"/>
  <c r="K29" i="36"/>
  <c r="K30" i="36"/>
  <c r="K31" i="36"/>
  <c r="K32" i="36"/>
  <c r="K33" i="36"/>
  <c r="K34" i="36"/>
  <c r="K35" i="36"/>
  <c r="K36" i="36"/>
  <c r="K37" i="36"/>
  <c r="K38" i="36"/>
  <c r="K39" i="36"/>
  <c r="K40" i="36"/>
  <c r="K41" i="36"/>
  <c r="K42" i="36"/>
  <c r="K43" i="36"/>
  <c r="K44" i="36"/>
  <c r="K45" i="36"/>
  <c r="K46" i="36"/>
  <c r="K47" i="36"/>
  <c r="K48" i="36"/>
  <c r="K49" i="36"/>
  <c r="K50" i="36"/>
  <c r="K51" i="36"/>
  <c r="K52" i="36"/>
  <c r="K53" i="36"/>
  <c r="K54" i="36"/>
  <c r="K55" i="36"/>
  <c r="K56" i="36"/>
  <c r="K57" i="36"/>
  <c r="K58" i="36"/>
  <c r="K59" i="36"/>
  <c r="K60" i="36"/>
  <c r="K61" i="36"/>
  <c r="K62" i="36"/>
  <c r="K63" i="36"/>
  <c r="K64" i="36"/>
  <c r="K65" i="36"/>
  <c r="K66" i="36"/>
  <c r="K9" i="36"/>
  <c r="K10" i="36"/>
  <c r="K11" i="36"/>
  <c r="K12" i="36"/>
  <c r="K13" i="36"/>
  <c r="K14" i="36"/>
  <c r="K21" i="36"/>
  <c r="K20" i="36"/>
  <c r="K19" i="36"/>
  <c r="K18" i="36"/>
  <c r="K17" i="36"/>
  <c r="K16" i="36"/>
  <c r="K15" i="36"/>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 i="28"/>
  <c r="K7" i="28"/>
  <c r="K8" i="28"/>
  <c r="K9" i="28"/>
  <c r="K10" i="28"/>
  <c r="K11" i="28"/>
  <c r="K12" i="28"/>
  <c r="K13" i="28"/>
  <c r="K14" i="28"/>
  <c r="K20" i="28"/>
  <c r="K19" i="28"/>
  <c r="K18" i="28"/>
  <c r="K17" i="28"/>
  <c r="K16" i="28"/>
  <c r="K22" i="27"/>
  <c r="K23" i="27"/>
  <c r="K24" i="27"/>
  <c r="K25" i="27"/>
  <c r="K26" i="27"/>
  <c r="K27" i="27"/>
  <c r="K28" i="27"/>
  <c r="K29" i="27"/>
  <c r="K30" i="27"/>
  <c r="K31" i="27"/>
  <c r="K32" i="27"/>
  <c r="K33" i="27"/>
  <c r="K34" i="27"/>
  <c r="K35" i="27"/>
  <c r="K36" i="27"/>
  <c r="K37" i="27"/>
  <c r="K38" i="27"/>
  <c r="K39" i="27"/>
  <c r="K40" i="27"/>
  <c r="K41" i="27"/>
  <c r="K42" i="27"/>
  <c r="K43" i="27"/>
  <c r="K44" i="27"/>
  <c r="K45" i="27"/>
  <c r="K46" i="27"/>
  <c r="K47" i="27"/>
  <c r="K48" i="27"/>
  <c r="K49" i="27"/>
  <c r="K50" i="27"/>
  <c r="K51" i="27"/>
  <c r="K52" i="27"/>
  <c r="K53" i="27"/>
  <c r="K54" i="27"/>
  <c r="K55" i="27"/>
  <c r="K56" i="27"/>
  <c r="K57" i="27"/>
  <c r="K58" i="27"/>
  <c r="K59" i="27"/>
  <c r="K60" i="27"/>
  <c r="K61" i="27"/>
  <c r="K62" i="27"/>
  <c r="K63" i="27"/>
  <c r="K64" i="27"/>
  <c r="K65" i="27"/>
  <c r="K66" i="27"/>
  <c r="K21" i="27"/>
  <c r="K6" i="27"/>
  <c r="K7" i="27"/>
  <c r="K8" i="27"/>
  <c r="K9" i="27"/>
  <c r="K10" i="27"/>
  <c r="K11" i="27"/>
  <c r="K12" i="27"/>
  <c r="K13" i="27"/>
  <c r="K14" i="27"/>
  <c r="K20" i="27"/>
  <c r="K19" i="27"/>
  <c r="K18" i="27"/>
  <c r="K17" i="27"/>
  <c r="K15" i="27"/>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21" i="26"/>
  <c r="K6" i="26"/>
  <c r="K7" i="26"/>
  <c r="K8" i="26"/>
  <c r="K9" i="26"/>
  <c r="K10" i="26"/>
  <c r="K11" i="26"/>
  <c r="K12" i="26"/>
  <c r="K13" i="26"/>
  <c r="K14" i="26"/>
  <c r="K20" i="26"/>
  <c r="K19" i="26"/>
  <c r="K18" i="26"/>
  <c r="K17" i="26"/>
  <c r="K16" i="26"/>
  <c r="K15" i="26"/>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 i="25"/>
  <c r="K7" i="25"/>
  <c r="K8" i="25"/>
  <c r="K9" i="25"/>
  <c r="K10" i="25"/>
  <c r="K11" i="25"/>
  <c r="K12" i="25"/>
  <c r="K13" i="25"/>
  <c r="K14" i="25"/>
  <c r="K16" i="25"/>
  <c r="K17" i="25"/>
  <c r="K18" i="25"/>
  <c r="K19" i="25"/>
  <c r="K20" i="25"/>
  <c r="K15" i="25"/>
  <c r="C13" i="39"/>
  <c r="C58" i="39"/>
  <c r="D58" i="39" s="1"/>
  <c r="C91" i="39"/>
  <c r="D91" i="39" s="1"/>
  <c r="C96" i="39"/>
  <c r="C129" i="39"/>
  <c r="D129" i="39" s="1"/>
  <c r="C141" i="39"/>
  <c r="D141" i="39" s="1"/>
  <c r="C161" i="39"/>
  <c r="D161" i="39" s="1"/>
  <c r="C186" i="39"/>
  <c r="D186" i="39" s="1"/>
  <c r="C193" i="39"/>
  <c r="D193" i="39" s="1"/>
  <c r="C205" i="39"/>
  <c r="D205" i="39" s="1"/>
  <c r="C204" i="39"/>
  <c r="D204" i="39" s="1"/>
  <c r="C203" i="39"/>
  <c r="D203" i="39" s="1"/>
  <c r="C202" i="39"/>
  <c r="D202" i="39" s="1"/>
  <c r="C201" i="39"/>
  <c r="D201" i="39" s="1"/>
  <c r="C200" i="39"/>
  <c r="D200" i="39" s="1"/>
  <c r="C199" i="39"/>
  <c r="D199" i="39" s="1"/>
  <c r="C198" i="39"/>
  <c r="D198" i="39" s="1"/>
  <c r="C197" i="39"/>
  <c r="D197" i="39" s="1"/>
  <c r="C196" i="39"/>
  <c r="D196" i="39" s="1"/>
  <c r="C195" i="39"/>
  <c r="D195" i="39" s="1"/>
  <c r="C194" i="39"/>
  <c r="D194" i="39" s="1"/>
  <c r="C192" i="39"/>
  <c r="D192" i="39" s="1"/>
  <c r="C191" i="39"/>
  <c r="D191" i="39" s="1"/>
  <c r="C190" i="39"/>
  <c r="D190" i="39" s="1"/>
  <c r="C189" i="39"/>
  <c r="D189" i="39" s="1"/>
  <c r="C188" i="39"/>
  <c r="D188" i="39" s="1"/>
  <c r="C187" i="39"/>
  <c r="D187" i="39" s="1"/>
  <c r="C185" i="39"/>
  <c r="D185" i="39" s="1"/>
  <c r="C184" i="39"/>
  <c r="D184" i="39" s="1"/>
  <c r="C183" i="39"/>
  <c r="D183" i="39" s="1"/>
  <c r="C182" i="39"/>
  <c r="D182" i="39" s="1"/>
  <c r="C181" i="39"/>
  <c r="D181" i="39" s="1"/>
  <c r="C180" i="39"/>
  <c r="D180" i="39" s="1"/>
  <c r="C179" i="39"/>
  <c r="D179" i="39" s="1"/>
  <c r="C178" i="39"/>
  <c r="D178" i="39" s="1"/>
  <c r="C177" i="39"/>
  <c r="D177" i="39" s="1"/>
  <c r="C176" i="39"/>
  <c r="D176" i="39" s="1"/>
  <c r="C175" i="39"/>
  <c r="D175" i="39" s="1"/>
  <c r="C174" i="39"/>
  <c r="D174" i="39" s="1"/>
  <c r="C173" i="39"/>
  <c r="D173" i="39" s="1"/>
  <c r="C172" i="39"/>
  <c r="D172" i="39" s="1"/>
  <c r="C171" i="39"/>
  <c r="D171" i="39" s="1"/>
  <c r="C170" i="39"/>
  <c r="D170" i="39" s="1"/>
  <c r="C169" i="39"/>
  <c r="D169" i="39" s="1"/>
  <c r="C168" i="39"/>
  <c r="D168" i="39" s="1"/>
  <c r="C167" i="39"/>
  <c r="D167" i="39" s="1"/>
  <c r="C166" i="39"/>
  <c r="D166" i="39" s="1"/>
  <c r="C165" i="39"/>
  <c r="D165" i="39" s="1"/>
  <c r="C164" i="39"/>
  <c r="D164" i="39" s="1"/>
  <c r="C163" i="39"/>
  <c r="D163" i="39" s="1"/>
  <c r="C162" i="39"/>
  <c r="D162" i="39" s="1"/>
  <c r="C160" i="39"/>
  <c r="D160" i="39" s="1"/>
  <c r="C159" i="39"/>
  <c r="D159" i="39" s="1"/>
  <c r="C158" i="39"/>
  <c r="D158" i="39" s="1"/>
  <c r="C157" i="39"/>
  <c r="D157" i="39" s="1"/>
  <c r="C156" i="39"/>
  <c r="D156" i="39" s="1"/>
  <c r="C155" i="39"/>
  <c r="D155" i="39" s="1"/>
  <c r="C154" i="39"/>
  <c r="D154" i="39" s="1"/>
  <c r="C153" i="39"/>
  <c r="D153" i="39" s="1"/>
  <c r="C152" i="39"/>
  <c r="D152" i="39" s="1"/>
  <c r="C151" i="39"/>
  <c r="D151" i="39" s="1"/>
  <c r="C150" i="39"/>
  <c r="D150" i="39" s="1"/>
  <c r="C149" i="39"/>
  <c r="D149" i="39" s="1"/>
  <c r="C148" i="39"/>
  <c r="D148" i="39" s="1"/>
  <c r="C147" i="39"/>
  <c r="D147" i="39" s="1"/>
  <c r="C146" i="39"/>
  <c r="D146" i="39" s="1"/>
  <c r="C145" i="39"/>
  <c r="D145" i="39" s="1"/>
  <c r="C144" i="39"/>
  <c r="D144" i="39" s="1"/>
  <c r="C143" i="39"/>
  <c r="D143" i="39" s="1"/>
  <c r="C142" i="39"/>
  <c r="D142" i="39" s="1"/>
  <c r="C140" i="39"/>
  <c r="D140" i="39" s="1"/>
  <c r="C139" i="39"/>
  <c r="D139" i="39" s="1"/>
  <c r="C138" i="39"/>
  <c r="D138" i="39" s="1"/>
  <c r="C137" i="39"/>
  <c r="D137" i="39" s="1"/>
  <c r="C136" i="39"/>
  <c r="D136" i="39" s="1"/>
  <c r="C135" i="39"/>
  <c r="D135" i="39" s="1"/>
  <c r="C134" i="39"/>
  <c r="D134" i="39" s="1"/>
  <c r="C133" i="39"/>
  <c r="D133" i="39" s="1"/>
  <c r="C132" i="39"/>
  <c r="D132" i="39" s="1"/>
  <c r="C131" i="39"/>
  <c r="D131" i="39" s="1"/>
  <c r="C130" i="39"/>
  <c r="D130" i="39" s="1"/>
  <c r="C128" i="39"/>
  <c r="D128" i="39" s="1"/>
  <c r="C127" i="39"/>
  <c r="D127" i="39" s="1"/>
  <c r="C126" i="39"/>
  <c r="D126" i="39" s="1"/>
  <c r="C125" i="39"/>
  <c r="D125" i="39" s="1"/>
  <c r="C124" i="39"/>
  <c r="D124" i="39" s="1"/>
  <c r="C123" i="39"/>
  <c r="D123" i="39" s="1"/>
  <c r="C122" i="39"/>
  <c r="D122" i="39" s="1"/>
  <c r="C121" i="39"/>
  <c r="D121" i="39" s="1"/>
  <c r="C120" i="39"/>
  <c r="D120" i="39" s="1"/>
  <c r="C119" i="39"/>
  <c r="D119" i="39" s="1"/>
  <c r="C118" i="39"/>
  <c r="D118" i="39" s="1"/>
  <c r="C117" i="39"/>
  <c r="D117" i="39" s="1"/>
  <c r="C116" i="39"/>
  <c r="D116" i="39" s="1"/>
  <c r="C115" i="39"/>
  <c r="D115" i="39" s="1"/>
  <c r="C114" i="39"/>
  <c r="D114" i="39" s="1"/>
  <c r="C113" i="39"/>
  <c r="D113" i="39" s="1"/>
  <c r="C112" i="39"/>
  <c r="D112" i="39" s="1"/>
  <c r="C111" i="39"/>
  <c r="D111" i="39" s="1"/>
  <c r="C110" i="39"/>
  <c r="D110" i="39" s="1"/>
  <c r="C109" i="39"/>
  <c r="D109" i="39" s="1"/>
  <c r="C108" i="39"/>
  <c r="D108" i="39" s="1"/>
  <c r="C107" i="39"/>
  <c r="D107" i="39" s="1"/>
  <c r="C106" i="39"/>
  <c r="D106" i="39" s="1"/>
  <c r="C105" i="39"/>
  <c r="D105" i="39" s="1"/>
  <c r="C104" i="39"/>
  <c r="D104" i="39" s="1"/>
  <c r="C103" i="39"/>
  <c r="D103" i="39" s="1"/>
  <c r="C102" i="39"/>
  <c r="D102" i="39" s="1"/>
  <c r="C101" i="39"/>
  <c r="D101" i="39" s="1"/>
  <c r="C100" i="39"/>
  <c r="C99" i="39"/>
  <c r="C98" i="39"/>
  <c r="C97" i="39"/>
  <c r="C95" i="39"/>
  <c r="D95" i="39" s="1"/>
  <c r="C94" i="39"/>
  <c r="C93" i="39"/>
  <c r="C92" i="39"/>
  <c r="C90" i="39"/>
  <c r="C89" i="39"/>
  <c r="C88" i="39"/>
  <c r="D88" i="39" s="1"/>
  <c r="C87" i="39"/>
  <c r="D87" i="39" s="1"/>
  <c r="C86" i="39"/>
  <c r="C85" i="39"/>
  <c r="D85" i="39" s="1"/>
  <c r="C84" i="39"/>
  <c r="C83" i="39"/>
  <c r="C82" i="39"/>
  <c r="D82" i="39" s="1"/>
  <c r="C81" i="39"/>
  <c r="C80" i="39"/>
  <c r="C79" i="39"/>
  <c r="D79" i="39" s="1"/>
  <c r="C78" i="39"/>
  <c r="C77" i="39"/>
  <c r="D77" i="39" s="1"/>
  <c r="C76" i="39"/>
  <c r="C75" i="39"/>
  <c r="C74" i="39"/>
  <c r="C73" i="39"/>
  <c r="C72" i="39"/>
  <c r="C71" i="39"/>
  <c r="D71" i="39" s="1"/>
  <c r="C70" i="39"/>
  <c r="C69" i="39"/>
  <c r="D69" i="39" s="1"/>
  <c r="C68" i="39"/>
  <c r="C67" i="39"/>
  <c r="D67" i="39" s="1"/>
  <c r="C66" i="39"/>
  <c r="C65" i="39"/>
  <c r="C64" i="39"/>
  <c r="D64" i="39" s="1"/>
  <c r="C63" i="39"/>
  <c r="C62" i="39"/>
  <c r="D62" i="39" s="1"/>
  <c r="C61" i="39"/>
  <c r="C60" i="39"/>
  <c r="D60" i="39" s="1"/>
  <c r="C59" i="39"/>
  <c r="C57" i="39"/>
  <c r="C56" i="39"/>
  <c r="D56" i="39" s="1"/>
  <c r="C55" i="39"/>
  <c r="C54" i="39"/>
  <c r="D54" i="39" s="1"/>
  <c r="C53" i="39"/>
  <c r="C52" i="39"/>
  <c r="D52" i="39" s="1"/>
  <c r="C51" i="39"/>
  <c r="C50" i="39"/>
  <c r="D50" i="39" s="1"/>
  <c r="C49" i="39"/>
  <c r="C48" i="39"/>
  <c r="C47" i="39"/>
  <c r="C46" i="39"/>
  <c r="C45" i="39"/>
  <c r="C44" i="39"/>
  <c r="C43" i="39"/>
  <c r="C42" i="39"/>
  <c r="C41" i="39"/>
  <c r="C40" i="39"/>
  <c r="C39" i="39"/>
  <c r="C38" i="39"/>
  <c r="C37" i="39"/>
  <c r="C36" i="39"/>
  <c r="C35" i="39"/>
  <c r="C34" i="39"/>
  <c r="C33" i="39"/>
  <c r="C32" i="39"/>
  <c r="C31" i="39"/>
  <c r="C30" i="39"/>
  <c r="C29" i="39"/>
  <c r="C28" i="39"/>
  <c r="C27" i="39"/>
  <c r="C26" i="39"/>
  <c r="C25" i="39"/>
  <c r="C24" i="39"/>
  <c r="C23" i="39"/>
  <c r="C22" i="39"/>
  <c r="C21" i="39"/>
  <c r="C20" i="39"/>
  <c r="C19" i="39"/>
  <c r="C18" i="39"/>
  <c r="C17" i="39"/>
  <c r="C16" i="39"/>
  <c r="C15" i="39"/>
  <c r="C14" i="39"/>
  <c r="C12" i="39"/>
  <c r="C11" i="39"/>
  <c r="C10" i="39"/>
  <c r="C9" i="39"/>
  <c r="C8" i="39"/>
  <c r="C7" i="39"/>
  <c r="I90" i="14"/>
  <c r="I8" i="14"/>
  <c r="I9" i="14"/>
  <c r="I10" i="14"/>
  <c r="I11" i="14"/>
  <c r="I12" i="14"/>
  <c r="I13" i="14"/>
  <c r="I14" i="14"/>
  <c r="I15" i="14"/>
  <c r="I16" i="14"/>
  <c r="I17" i="14"/>
  <c r="I18" i="14"/>
  <c r="I19" i="14"/>
  <c r="D2" i="7" s="1"/>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AG7" i="27"/>
  <c r="AG8" i="27"/>
  <c r="AG9" i="27"/>
  <c r="AG10" i="27"/>
  <c r="AG11" i="27"/>
  <c r="AG12" i="27"/>
  <c r="AG13" i="27"/>
  <c r="AG14" i="27"/>
  <c r="AG15" i="27"/>
  <c r="AG16" i="27"/>
  <c r="AG17" i="27"/>
  <c r="AG18" i="27"/>
  <c r="AG19" i="27"/>
  <c r="AG20" i="27"/>
  <c r="AG21" i="27"/>
  <c r="AG22" i="27"/>
  <c r="AG23" i="27"/>
  <c r="AG24" i="27"/>
  <c r="AG25" i="27"/>
  <c r="AG26" i="27"/>
  <c r="AG27" i="27"/>
  <c r="AG28" i="27"/>
  <c r="AG29" i="27"/>
  <c r="AG30" i="27"/>
  <c r="AG31" i="27"/>
  <c r="AG32" i="27"/>
  <c r="AG33" i="27"/>
  <c r="AG34" i="27"/>
  <c r="AG35" i="27"/>
  <c r="AG36" i="27"/>
  <c r="AG37" i="27"/>
  <c r="AG38" i="27"/>
  <c r="AG39" i="27"/>
  <c r="AG40" i="27"/>
  <c r="AG41" i="27"/>
  <c r="AG42" i="27"/>
  <c r="AG43" i="27"/>
  <c r="AG44" i="27"/>
  <c r="AG45" i="27"/>
  <c r="AG46" i="27"/>
  <c r="AG47" i="27"/>
  <c r="AG48" i="27"/>
  <c r="AG49" i="27"/>
  <c r="AG50" i="27"/>
  <c r="AG51" i="27"/>
  <c r="AG52" i="27"/>
  <c r="AG53" i="27"/>
  <c r="AG54" i="27"/>
  <c r="AG55" i="27"/>
  <c r="AG56" i="27"/>
  <c r="AG57" i="27"/>
  <c r="AG58" i="27"/>
  <c r="AG59" i="27"/>
  <c r="AG60" i="27"/>
  <c r="AG61" i="27"/>
  <c r="AG62" i="27"/>
  <c r="AG63" i="27"/>
  <c r="AG64" i="27"/>
  <c r="AG65" i="27"/>
  <c r="AG66" i="27"/>
  <c r="BI10" i="36"/>
  <c r="BI11" i="36"/>
  <c r="BI12" i="36"/>
  <c r="BI13" i="36"/>
  <c r="BI14" i="36"/>
  <c r="BI15" i="36"/>
  <c r="BI16" i="36"/>
  <c r="BI17" i="36"/>
  <c r="BI18" i="36"/>
  <c r="BI19" i="36"/>
  <c r="BI20" i="36"/>
  <c r="BI21" i="36"/>
  <c r="BI22" i="36"/>
  <c r="BI23" i="36"/>
  <c r="BI24" i="36"/>
  <c r="BI25" i="36"/>
  <c r="BI26" i="36"/>
  <c r="BI27" i="36"/>
  <c r="BI28" i="36"/>
  <c r="BI29" i="36"/>
  <c r="BI30" i="36"/>
  <c r="BI31" i="36"/>
  <c r="BI32" i="36"/>
  <c r="BI33" i="36"/>
  <c r="BI34" i="36"/>
  <c r="BI35" i="36"/>
  <c r="BI36" i="36"/>
  <c r="BI37" i="36"/>
  <c r="BI38" i="36"/>
  <c r="BI39" i="36"/>
  <c r="BI40" i="36"/>
  <c r="BI41" i="36"/>
  <c r="BI42" i="36"/>
  <c r="BI43" i="36"/>
  <c r="BI44" i="36"/>
  <c r="BI45" i="36"/>
  <c r="BI46" i="36"/>
  <c r="BI47" i="36"/>
  <c r="BI48" i="36"/>
  <c r="BI49" i="36"/>
  <c r="BI50" i="36"/>
  <c r="BI51" i="36"/>
  <c r="BI52" i="36"/>
  <c r="BI53" i="36"/>
  <c r="BI54" i="36"/>
  <c r="BI55" i="36"/>
  <c r="BI56" i="36"/>
  <c r="BI57" i="36"/>
  <c r="BI58" i="36"/>
  <c r="BI59" i="36"/>
  <c r="BI60" i="36"/>
  <c r="BI61" i="36"/>
  <c r="BI62" i="36"/>
  <c r="BI63" i="36"/>
  <c r="BI64" i="36"/>
  <c r="BI65" i="36"/>
  <c r="BI66" i="36"/>
  <c r="BI9" i="36"/>
  <c r="BI7" i="38"/>
  <c r="BI8" i="38"/>
  <c r="BI9" i="38"/>
  <c r="BI10" i="38"/>
  <c r="BI11" i="38"/>
  <c r="BI12" i="38"/>
  <c r="BI13" i="38"/>
  <c r="BI14" i="38"/>
  <c r="BI15" i="38"/>
  <c r="BI16" i="38"/>
  <c r="BI17" i="38"/>
  <c r="BI18" i="38"/>
  <c r="BI19" i="38"/>
  <c r="BI20" i="38"/>
  <c r="BI21" i="38"/>
  <c r="BI22" i="38"/>
  <c r="BI23" i="38"/>
  <c r="BI24" i="38"/>
  <c r="BI25" i="38"/>
  <c r="BI26" i="38"/>
  <c r="BI27" i="38"/>
  <c r="BI28" i="38"/>
  <c r="BI29" i="38"/>
  <c r="BI30" i="38"/>
  <c r="BI31" i="38"/>
  <c r="BI32" i="38"/>
  <c r="BI33" i="38"/>
  <c r="BI34" i="38"/>
  <c r="BI35" i="38"/>
  <c r="BI36" i="38"/>
  <c r="BI37" i="38"/>
  <c r="BI38" i="38"/>
  <c r="BI39" i="38"/>
  <c r="BI40" i="38"/>
  <c r="BI41" i="38"/>
  <c r="BI42" i="38"/>
  <c r="BI43" i="38"/>
  <c r="BI44" i="38"/>
  <c r="BI45" i="38"/>
  <c r="BI46" i="38"/>
  <c r="BI47" i="38"/>
  <c r="BI48" i="38"/>
  <c r="BI49" i="38"/>
  <c r="BI50" i="38"/>
  <c r="BI51" i="38"/>
  <c r="BI52" i="38"/>
  <c r="BI53" i="38"/>
  <c r="BI54" i="38"/>
  <c r="BI55" i="38"/>
  <c r="BI56" i="38"/>
  <c r="BI57" i="38"/>
  <c r="BI58" i="38"/>
  <c r="BI59" i="38"/>
  <c r="BI60" i="38"/>
  <c r="BI61" i="38"/>
  <c r="BI62" i="38"/>
  <c r="BI63" i="38"/>
  <c r="BI64" i="38"/>
  <c r="BI65" i="38"/>
  <c r="BI66" i="38"/>
  <c r="BI6" i="38"/>
  <c r="BI7" i="37"/>
  <c r="BI8" i="37"/>
  <c r="BI9" i="37"/>
  <c r="BI10" i="37"/>
  <c r="BI11" i="37"/>
  <c r="BI12" i="37"/>
  <c r="BI13" i="37"/>
  <c r="BI14" i="37"/>
  <c r="BI15" i="37"/>
  <c r="BI16" i="37"/>
  <c r="BI17" i="37"/>
  <c r="BI18" i="37"/>
  <c r="BI19" i="37"/>
  <c r="BI20" i="37"/>
  <c r="BI21" i="37"/>
  <c r="BI22" i="37"/>
  <c r="BI23" i="37"/>
  <c r="BI24" i="37"/>
  <c r="BI25" i="37"/>
  <c r="BI26" i="37"/>
  <c r="BI27" i="37"/>
  <c r="BI28" i="37"/>
  <c r="BI29" i="37"/>
  <c r="BI30" i="37"/>
  <c r="BI31" i="37"/>
  <c r="BI32" i="37"/>
  <c r="BI33" i="37"/>
  <c r="BI34" i="37"/>
  <c r="BI35" i="37"/>
  <c r="BI36" i="37"/>
  <c r="BI37" i="37"/>
  <c r="BI38" i="37"/>
  <c r="BI39" i="37"/>
  <c r="BI40" i="37"/>
  <c r="BI41" i="37"/>
  <c r="BI42" i="37"/>
  <c r="BI43" i="37"/>
  <c r="BI44" i="37"/>
  <c r="BI45" i="37"/>
  <c r="BI46" i="37"/>
  <c r="BI47" i="37"/>
  <c r="BI48" i="37"/>
  <c r="BI49" i="37"/>
  <c r="BI50" i="37"/>
  <c r="BI51" i="37"/>
  <c r="BI52" i="37"/>
  <c r="BI53" i="37"/>
  <c r="BI54" i="37"/>
  <c r="BI55" i="37"/>
  <c r="BI56" i="37"/>
  <c r="BI57" i="37"/>
  <c r="BI58" i="37"/>
  <c r="BI59" i="37"/>
  <c r="BI60" i="37"/>
  <c r="BI61" i="37"/>
  <c r="BI62" i="37"/>
  <c r="BI63" i="37"/>
  <c r="BI64" i="37"/>
  <c r="BI65" i="37"/>
  <c r="BI66" i="37"/>
  <c r="BI6" i="37"/>
  <c r="AV7" i="36"/>
  <c r="AV8" i="36"/>
  <c r="AV9" i="36"/>
  <c r="AV10" i="36"/>
  <c r="AV11" i="36"/>
  <c r="AV12" i="36"/>
  <c r="AV13" i="36"/>
  <c r="AV14" i="36"/>
  <c r="AV15" i="36"/>
  <c r="AV16" i="36"/>
  <c r="AV17" i="36"/>
  <c r="AV18" i="36"/>
  <c r="AV19" i="36"/>
  <c r="AV20" i="36"/>
  <c r="AV21" i="36"/>
  <c r="AV22" i="36"/>
  <c r="AV23" i="36"/>
  <c r="AV24" i="36"/>
  <c r="AV25" i="36"/>
  <c r="AV26" i="36"/>
  <c r="AV27" i="36"/>
  <c r="AV28" i="36"/>
  <c r="AV29" i="36"/>
  <c r="AV30" i="36"/>
  <c r="AV31" i="36"/>
  <c r="AV32" i="36"/>
  <c r="AV33" i="36"/>
  <c r="AV34" i="36"/>
  <c r="AV35" i="36"/>
  <c r="AV36" i="36"/>
  <c r="AV37" i="36"/>
  <c r="AV38" i="36"/>
  <c r="AV39" i="36"/>
  <c r="AV40" i="36"/>
  <c r="AV41" i="36"/>
  <c r="AV42" i="36"/>
  <c r="AV43" i="36"/>
  <c r="AV44" i="36"/>
  <c r="AV45" i="36"/>
  <c r="AV46" i="36"/>
  <c r="AV47" i="36"/>
  <c r="AV48" i="36"/>
  <c r="AV49" i="36"/>
  <c r="AV50" i="36"/>
  <c r="AV51" i="36"/>
  <c r="AV52" i="36"/>
  <c r="AV53" i="36"/>
  <c r="AV54" i="36"/>
  <c r="AV55" i="36"/>
  <c r="AV56" i="36"/>
  <c r="AV57" i="36"/>
  <c r="AV58" i="36"/>
  <c r="AV59" i="36"/>
  <c r="AV60" i="36"/>
  <c r="AV61" i="36"/>
  <c r="AV62" i="36"/>
  <c r="AV63" i="36"/>
  <c r="AV64" i="36"/>
  <c r="AV65" i="36"/>
  <c r="AV66" i="36"/>
  <c r="AV6" i="36"/>
  <c r="AV7" i="28"/>
  <c r="AV8" i="28"/>
  <c r="AV9" i="28"/>
  <c r="AV10" i="28"/>
  <c r="AV11" i="28"/>
  <c r="AV12" i="28"/>
  <c r="AV13" i="28"/>
  <c r="AV14" i="28"/>
  <c r="AV15" i="28"/>
  <c r="AV16" i="28"/>
  <c r="AV17" i="28"/>
  <c r="AV18" i="28"/>
  <c r="AV19" i="28"/>
  <c r="AV20" i="28"/>
  <c r="AV21" i="28"/>
  <c r="AV22" i="28"/>
  <c r="AV23" i="28"/>
  <c r="AV24" i="28"/>
  <c r="AV25" i="28"/>
  <c r="AV26" i="28"/>
  <c r="AV27" i="28"/>
  <c r="AV28" i="28"/>
  <c r="AV29" i="28"/>
  <c r="AV30" i="28"/>
  <c r="AV31" i="28"/>
  <c r="AV32" i="28"/>
  <c r="AV33" i="28"/>
  <c r="AV34" i="28"/>
  <c r="AV35" i="28"/>
  <c r="AV36" i="28"/>
  <c r="AV37" i="28"/>
  <c r="AV38" i="28"/>
  <c r="AV39" i="28"/>
  <c r="AV40" i="28"/>
  <c r="AV41" i="28"/>
  <c r="AV42" i="28"/>
  <c r="AV43" i="28"/>
  <c r="AV44" i="28"/>
  <c r="AV45" i="28"/>
  <c r="AV46" i="28"/>
  <c r="AV47" i="28"/>
  <c r="AV48" i="28"/>
  <c r="AV49" i="28"/>
  <c r="AV50" i="28"/>
  <c r="AV51" i="28"/>
  <c r="AV52" i="28"/>
  <c r="AV53" i="28"/>
  <c r="AV54" i="28"/>
  <c r="AV55" i="28"/>
  <c r="AV56" i="28"/>
  <c r="AV57" i="28"/>
  <c r="AV58" i="28"/>
  <c r="AV59" i="28"/>
  <c r="AV60" i="28"/>
  <c r="AV61" i="28"/>
  <c r="AV62" i="28"/>
  <c r="AV63" i="28"/>
  <c r="AV64" i="28"/>
  <c r="AV65" i="28"/>
  <c r="AV66" i="28"/>
  <c r="AV6" i="28"/>
  <c r="AV7" i="27"/>
  <c r="AV8" i="27"/>
  <c r="AV9" i="27"/>
  <c r="AV10" i="27"/>
  <c r="AV11" i="27"/>
  <c r="AV12" i="27"/>
  <c r="AV13" i="27"/>
  <c r="AV14" i="27"/>
  <c r="AV15" i="27"/>
  <c r="AV16" i="27"/>
  <c r="AV17" i="27"/>
  <c r="AV18" i="27"/>
  <c r="AV19" i="27"/>
  <c r="AV20" i="27"/>
  <c r="AV21" i="27"/>
  <c r="AV22" i="27"/>
  <c r="AV23" i="27"/>
  <c r="AV24" i="27"/>
  <c r="AV25" i="27"/>
  <c r="AV26" i="27"/>
  <c r="AV27" i="27"/>
  <c r="AV28" i="27"/>
  <c r="AV29" i="27"/>
  <c r="AV30" i="27"/>
  <c r="AV31" i="27"/>
  <c r="AV32" i="27"/>
  <c r="AV33" i="27"/>
  <c r="AV34" i="27"/>
  <c r="AV35" i="27"/>
  <c r="AV36" i="27"/>
  <c r="AV37" i="27"/>
  <c r="AV38" i="27"/>
  <c r="AV39" i="27"/>
  <c r="AV40" i="27"/>
  <c r="AV41" i="27"/>
  <c r="AV42" i="27"/>
  <c r="AV43" i="27"/>
  <c r="AV44" i="27"/>
  <c r="AV45" i="27"/>
  <c r="AV46" i="27"/>
  <c r="AV47" i="27"/>
  <c r="AV48" i="27"/>
  <c r="AV49" i="27"/>
  <c r="AV50" i="27"/>
  <c r="AV51" i="27"/>
  <c r="AV52" i="27"/>
  <c r="AV53" i="27"/>
  <c r="AV54" i="27"/>
  <c r="AV55" i="27"/>
  <c r="AV56" i="27"/>
  <c r="AV57" i="27"/>
  <c r="AV58" i="27"/>
  <c r="AV59" i="27"/>
  <c r="AV60" i="27"/>
  <c r="AV61" i="27"/>
  <c r="AV62" i="27"/>
  <c r="AV63" i="27"/>
  <c r="AV64" i="27"/>
  <c r="AV65" i="27"/>
  <c r="AV66" i="27"/>
  <c r="AV6" i="27"/>
  <c r="AV7" i="38"/>
  <c r="AV8" i="38"/>
  <c r="AV9" i="38"/>
  <c r="AV10" i="38"/>
  <c r="AV11" i="38"/>
  <c r="AV12" i="38"/>
  <c r="AV13" i="38"/>
  <c r="AV14" i="38"/>
  <c r="AV15" i="38"/>
  <c r="AV16" i="38"/>
  <c r="AV17" i="38"/>
  <c r="AV18" i="38"/>
  <c r="AV19" i="38"/>
  <c r="AV20" i="38"/>
  <c r="AV21" i="38"/>
  <c r="AV22" i="38"/>
  <c r="AV23" i="38"/>
  <c r="AV24" i="38"/>
  <c r="AV25" i="38"/>
  <c r="AV26" i="38"/>
  <c r="AV27" i="38"/>
  <c r="AV28" i="38"/>
  <c r="AV29" i="38"/>
  <c r="AV30" i="38"/>
  <c r="AV31" i="38"/>
  <c r="AV32" i="38"/>
  <c r="AV33" i="38"/>
  <c r="AV34" i="38"/>
  <c r="AV35" i="38"/>
  <c r="AV36" i="38"/>
  <c r="AV37" i="38"/>
  <c r="AV38" i="38"/>
  <c r="AV39" i="38"/>
  <c r="AV40" i="38"/>
  <c r="AV41" i="38"/>
  <c r="AV42" i="38"/>
  <c r="AV43" i="38"/>
  <c r="AV44" i="38"/>
  <c r="AV45" i="38"/>
  <c r="AV46" i="38"/>
  <c r="AV47" i="38"/>
  <c r="AV48" i="38"/>
  <c r="AV49" i="38"/>
  <c r="AV50" i="38"/>
  <c r="AV51" i="38"/>
  <c r="AV52" i="38"/>
  <c r="AV53" i="38"/>
  <c r="AV54" i="38"/>
  <c r="AV55" i="38"/>
  <c r="AV56" i="38"/>
  <c r="AV57" i="38"/>
  <c r="AV58" i="38"/>
  <c r="AV59" i="38"/>
  <c r="AV60" i="38"/>
  <c r="AV61" i="38"/>
  <c r="AV62" i="38"/>
  <c r="AV63" i="38"/>
  <c r="AV64" i="38"/>
  <c r="AV65" i="38"/>
  <c r="AV66" i="38"/>
  <c r="AV6" i="38"/>
  <c r="AV7" i="26"/>
  <c r="AV8" i="26"/>
  <c r="AV9" i="26"/>
  <c r="AV10" i="26"/>
  <c r="AV11" i="26"/>
  <c r="AV12" i="26"/>
  <c r="AV13" i="26"/>
  <c r="AV14" i="26"/>
  <c r="AV15" i="26"/>
  <c r="AV16" i="26"/>
  <c r="AV17" i="26"/>
  <c r="AV18" i="26"/>
  <c r="AV19" i="26"/>
  <c r="AV20" i="26"/>
  <c r="AV21" i="26"/>
  <c r="AV22" i="26"/>
  <c r="AV23" i="26"/>
  <c r="AV24" i="26"/>
  <c r="AV25" i="26"/>
  <c r="AV26" i="26"/>
  <c r="AV27" i="26"/>
  <c r="AV28" i="26"/>
  <c r="AV29" i="26"/>
  <c r="AV30" i="26"/>
  <c r="AV31" i="26"/>
  <c r="AV32" i="26"/>
  <c r="AV33" i="26"/>
  <c r="AV34" i="26"/>
  <c r="AV35" i="26"/>
  <c r="AV36" i="26"/>
  <c r="AV37" i="26"/>
  <c r="AV38" i="26"/>
  <c r="AV39" i="26"/>
  <c r="AV40" i="26"/>
  <c r="AV41" i="26"/>
  <c r="AV42" i="26"/>
  <c r="AV43" i="26"/>
  <c r="AV44" i="26"/>
  <c r="AV45" i="26"/>
  <c r="AV46" i="26"/>
  <c r="AV47" i="26"/>
  <c r="AV48" i="26"/>
  <c r="AV49" i="26"/>
  <c r="AV50" i="26"/>
  <c r="AV51" i="26"/>
  <c r="AV52" i="26"/>
  <c r="AV53" i="26"/>
  <c r="AV54" i="26"/>
  <c r="AV55" i="26"/>
  <c r="AV56" i="26"/>
  <c r="AV57" i="26"/>
  <c r="AV58" i="26"/>
  <c r="AV59" i="26"/>
  <c r="AV60" i="26"/>
  <c r="AV61" i="26"/>
  <c r="AV62" i="26"/>
  <c r="AV63" i="26"/>
  <c r="AV64" i="26"/>
  <c r="AV65" i="26"/>
  <c r="AV66" i="26"/>
  <c r="AV6" i="26"/>
  <c r="AV35" i="25"/>
  <c r="AV36" i="25"/>
  <c r="AV37" i="25"/>
  <c r="AV38" i="25"/>
  <c r="AV39" i="25"/>
  <c r="AV40" i="25"/>
  <c r="AV41" i="25"/>
  <c r="AV42" i="25"/>
  <c r="AV43" i="25"/>
  <c r="AV44" i="25"/>
  <c r="AV45" i="25"/>
  <c r="AV46" i="25"/>
  <c r="AV47" i="25"/>
  <c r="AV48" i="25"/>
  <c r="AV49" i="25"/>
  <c r="AV50" i="25"/>
  <c r="AV51" i="25"/>
  <c r="AV52" i="25"/>
  <c r="AV53" i="25"/>
  <c r="AV54" i="25"/>
  <c r="AV55" i="25"/>
  <c r="AV56" i="25"/>
  <c r="AV57" i="25"/>
  <c r="AV58" i="25"/>
  <c r="AV59" i="25"/>
  <c r="AV60" i="25"/>
  <c r="AV61" i="25"/>
  <c r="AV62" i="25"/>
  <c r="AV63" i="25"/>
  <c r="AV64" i="25"/>
  <c r="AV65" i="25"/>
  <c r="AV66" i="25"/>
  <c r="AV7" i="25"/>
  <c r="AV8" i="25"/>
  <c r="AV9" i="25"/>
  <c r="AV10" i="25"/>
  <c r="AV11" i="25"/>
  <c r="AV12" i="25"/>
  <c r="AV13" i="25"/>
  <c r="AV14" i="25"/>
  <c r="AV15" i="25"/>
  <c r="AV16" i="25"/>
  <c r="AV17" i="25"/>
  <c r="AV18" i="25"/>
  <c r="AV19" i="25"/>
  <c r="AV20" i="25"/>
  <c r="AV21" i="25"/>
  <c r="AV22" i="25"/>
  <c r="AV23" i="25"/>
  <c r="AV24" i="25"/>
  <c r="AV25" i="25"/>
  <c r="AV26" i="25"/>
  <c r="AV27" i="25"/>
  <c r="AV28" i="25"/>
  <c r="AV29" i="25"/>
  <c r="AV30" i="25"/>
  <c r="AV31" i="25"/>
  <c r="AV32" i="25"/>
  <c r="AV33" i="25"/>
  <c r="AV34" i="25"/>
  <c r="AV6" i="25"/>
  <c r="M6" i="38"/>
  <c r="N6" i="38"/>
  <c r="O6" i="38"/>
  <c r="P6" i="38"/>
  <c r="Q6" i="38"/>
  <c r="R6" i="38"/>
  <c r="S6" i="38"/>
  <c r="T6" i="38"/>
  <c r="U6" i="38"/>
  <c r="V6" i="38"/>
  <c r="W6" i="38"/>
  <c r="X6" i="38"/>
  <c r="Y6" i="38"/>
  <c r="Z6" i="38"/>
  <c r="AA6" i="38"/>
  <c r="AB6" i="38"/>
  <c r="AC6" i="38"/>
  <c r="AD6" i="38"/>
  <c r="AE6" i="38"/>
  <c r="AF6" i="38"/>
  <c r="AG6" i="38"/>
  <c r="AH6" i="38"/>
  <c r="AI6" i="38"/>
  <c r="AJ6" i="38"/>
  <c r="AK6" i="38"/>
  <c r="AL6" i="38"/>
  <c r="AM6" i="38"/>
  <c r="AN6" i="38"/>
  <c r="AO6" i="38"/>
  <c r="AP6" i="38"/>
  <c r="AQ6" i="38"/>
  <c r="AR6" i="38"/>
  <c r="AS6" i="38"/>
  <c r="AT6"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AR7" i="38"/>
  <c r="AS7" i="38"/>
  <c r="AT7" i="38"/>
  <c r="M8" i="38"/>
  <c r="N8" i="38"/>
  <c r="O8" i="38"/>
  <c r="P8" i="38"/>
  <c r="Q8" i="38"/>
  <c r="R8" i="38"/>
  <c r="S8" i="38"/>
  <c r="T8" i="38"/>
  <c r="U8" i="38"/>
  <c r="V8" i="38"/>
  <c r="W8" i="38"/>
  <c r="X8" i="38"/>
  <c r="Y8" i="38"/>
  <c r="Z8" i="38"/>
  <c r="AA8" i="38"/>
  <c r="AB8" i="38"/>
  <c r="AC8" i="38"/>
  <c r="AD8" i="38"/>
  <c r="AE8" i="38"/>
  <c r="AF8" i="38"/>
  <c r="AG8" i="38"/>
  <c r="AH8" i="38"/>
  <c r="AI8" i="38"/>
  <c r="AJ8" i="38"/>
  <c r="AK8" i="38"/>
  <c r="AL8" i="38"/>
  <c r="AM8" i="38"/>
  <c r="AN8" i="38"/>
  <c r="AO8" i="38"/>
  <c r="AP8" i="38"/>
  <c r="AQ8" i="38"/>
  <c r="AR8" i="38"/>
  <c r="AS8" i="38"/>
  <c r="AT8"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AR9" i="38"/>
  <c r="AS9" i="38"/>
  <c r="AT9" i="38"/>
  <c r="M10" i="38"/>
  <c r="N10" i="38"/>
  <c r="O10" i="38"/>
  <c r="P10" i="38"/>
  <c r="Q10" i="38"/>
  <c r="R10" i="38"/>
  <c r="S10" i="38"/>
  <c r="T10" i="38"/>
  <c r="U10" i="38"/>
  <c r="V10" i="38"/>
  <c r="W10" i="38"/>
  <c r="X10" i="38"/>
  <c r="Y10" i="38"/>
  <c r="Z10" i="38"/>
  <c r="AA10" i="38"/>
  <c r="AB10" i="38"/>
  <c r="AC10" i="38"/>
  <c r="AD10" i="38"/>
  <c r="AE10" i="38"/>
  <c r="AF10" i="38"/>
  <c r="AG10" i="38"/>
  <c r="AH10" i="38"/>
  <c r="AI10" i="38"/>
  <c r="AJ10" i="38"/>
  <c r="AK10" i="38"/>
  <c r="AL10" i="38"/>
  <c r="AM10" i="38"/>
  <c r="AN10" i="38"/>
  <c r="AO10" i="38"/>
  <c r="AP10" i="38"/>
  <c r="AQ10" i="38"/>
  <c r="AR10" i="38"/>
  <c r="AS10" i="38"/>
  <c r="AT10" i="38"/>
  <c r="M11" i="38"/>
  <c r="N11" i="38"/>
  <c r="O11" i="38"/>
  <c r="P11" i="38"/>
  <c r="Q11" i="38"/>
  <c r="R11" i="38"/>
  <c r="S11" i="38"/>
  <c r="T11" i="38"/>
  <c r="U11" i="38"/>
  <c r="V11" i="38"/>
  <c r="W11" i="38"/>
  <c r="X11" i="38"/>
  <c r="Y11" i="38"/>
  <c r="Z11" i="38"/>
  <c r="AA11" i="38"/>
  <c r="AB11" i="38"/>
  <c r="AC11" i="38"/>
  <c r="AD11" i="38"/>
  <c r="AE11" i="38"/>
  <c r="AF11" i="38"/>
  <c r="AG11" i="38"/>
  <c r="AH11" i="38"/>
  <c r="AI11" i="38"/>
  <c r="AJ11" i="38"/>
  <c r="AK11" i="38"/>
  <c r="AL11" i="38"/>
  <c r="AM11" i="38"/>
  <c r="AN11" i="38"/>
  <c r="AO11" i="38"/>
  <c r="AP11" i="38"/>
  <c r="AQ11" i="38"/>
  <c r="AR11" i="38"/>
  <c r="AS11" i="38"/>
  <c r="AT11" i="38"/>
  <c r="M12" i="38"/>
  <c r="N12" i="38"/>
  <c r="O12" i="38"/>
  <c r="P12" i="38"/>
  <c r="Q12" i="38"/>
  <c r="R12" i="38"/>
  <c r="S12" i="38"/>
  <c r="T12" i="38"/>
  <c r="U12" i="38"/>
  <c r="V12" i="38"/>
  <c r="W12" i="38"/>
  <c r="X12" i="38"/>
  <c r="Y12" i="38"/>
  <c r="Z12" i="38"/>
  <c r="AA12" i="38"/>
  <c r="AB12" i="38"/>
  <c r="AC12" i="38"/>
  <c r="AD12" i="38"/>
  <c r="AE12" i="38"/>
  <c r="AF12" i="38"/>
  <c r="AG12" i="38"/>
  <c r="AH12" i="38"/>
  <c r="AI12" i="38"/>
  <c r="AJ12" i="38"/>
  <c r="AK12" i="38"/>
  <c r="AL12" i="38"/>
  <c r="AM12" i="38"/>
  <c r="AN12" i="38"/>
  <c r="AO12" i="38"/>
  <c r="AP12" i="38"/>
  <c r="AQ12" i="38"/>
  <c r="AR12" i="38"/>
  <c r="AS12" i="38"/>
  <c r="AT12" i="38"/>
  <c r="M13" i="38"/>
  <c r="N13" i="38"/>
  <c r="O13" i="38"/>
  <c r="P13" i="38"/>
  <c r="Q13" i="38"/>
  <c r="R13" i="38"/>
  <c r="S13" i="38"/>
  <c r="T13" i="38"/>
  <c r="U13" i="38"/>
  <c r="V13" i="38"/>
  <c r="W13" i="38"/>
  <c r="X13" i="38"/>
  <c r="Y13" i="38"/>
  <c r="Z13" i="38"/>
  <c r="AA13" i="38"/>
  <c r="AB13" i="38"/>
  <c r="AC13" i="38"/>
  <c r="AD13" i="38"/>
  <c r="AE13" i="38"/>
  <c r="AF13" i="38"/>
  <c r="AG13" i="38"/>
  <c r="AH13" i="38"/>
  <c r="AI13" i="38"/>
  <c r="AJ13" i="38"/>
  <c r="AK13" i="38"/>
  <c r="AL13" i="38"/>
  <c r="AM13" i="38"/>
  <c r="AN13" i="38"/>
  <c r="AO13" i="38"/>
  <c r="AP13" i="38"/>
  <c r="AQ13" i="38"/>
  <c r="AR13" i="38"/>
  <c r="AS13" i="38"/>
  <c r="AT13" i="38"/>
  <c r="M14" i="38"/>
  <c r="N14" i="38"/>
  <c r="O14" i="38"/>
  <c r="P14" i="38"/>
  <c r="Q14" i="38"/>
  <c r="R14" i="38"/>
  <c r="S14" i="38"/>
  <c r="T14" i="38"/>
  <c r="U14" i="38"/>
  <c r="V14" i="38"/>
  <c r="W14" i="38"/>
  <c r="X14" i="38"/>
  <c r="Y14" i="38"/>
  <c r="Z14" i="38"/>
  <c r="AA14" i="38"/>
  <c r="AB14" i="38"/>
  <c r="AC14" i="38"/>
  <c r="AD14" i="38"/>
  <c r="AE14" i="38"/>
  <c r="AF14" i="38"/>
  <c r="AG14" i="38"/>
  <c r="AH14" i="38"/>
  <c r="AI14" i="38"/>
  <c r="AJ14" i="38"/>
  <c r="AK14" i="38"/>
  <c r="AL14" i="38"/>
  <c r="AM14" i="38"/>
  <c r="AN14" i="38"/>
  <c r="AO14" i="38"/>
  <c r="AP14" i="38"/>
  <c r="AQ14" i="38"/>
  <c r="AR14" i="38"/>
  <c r="AS14" i="38"/>
  <c r="AT14" i="38"/>
  <c r="M15" i="38"/>
  <c r="N15" i="38"/>
  <c r="O15" i="38"/>
  <c r="P15" i="38"/>
  <c r="Q15" i="38"/>
  <c r="R15" i="38"/>
  <c r="S15" i="38"/>
  <c r="T15" i="38"/>
  <c r="U15" i="38"/>
  <c r="V15" i="38"/>
  <c r="W15" i="38"/>
  <c r="X15" i="38"/>
  <c r="Y15" i="38"/>
  <c r="Z15" i="38"/>
  <c r="AA15" i="38"/>
  <c r="AB15" i="38"/>
  <c r="AC15" i="38"/>
  <c r="AD15" i="38"/>
  <c r="AE15" i="38"/>
  <c r="AF15" i="38"/>
  <c r="AG15" i="38"/>
  <c r="AH15" i="38"/>
  <c r="AI15" i="38"/>
  <c r="AJ15" i="38"/>
  <c r="AK15" i="38"/>
  <c r="AL15" i="38"/>
  <c r="AM15" i="38"/>
  <c r="AN15" i="38"/>
  <c r="AO15" i="38"/>
  <c r="AP15" i="38"/>
  <c r="AQ15" i="38"/>
  <c r="AR15" i="38"/>
  <c r="AS15" i="38"/>
  <c r="AT15" i="38"/>
  <c r="M16" i="38"/>
  <c r="N16" i="38"/>
  <c r="O16" i="38"/>
  <c r="P16" i="38"/>
  <c r="Q16" i="38"/>
  <c r="R16" i="38"/>
  <c r="S16" i="38"/>
  <c r="T16" i="38"/>
  <c r="U16" i="38"/>
  <c r="V16" i="38"/>
  <c r="W16" i="38"/>
  <c r="X16" i="38"/>
  <c r="Y16" i="38"/>
  <c r="Z16" i="38"/>
  <c r="AA16" i="38"/>
  <c r="AB16" i="38"/>
  <c r="AC16" i="38"/>
  <c r="AD16" i="38"/>
  <c r="AE16" i="38"/>
  <c r="AF16" i="38"/>
  <c r="AG16" i="38"/>
  <c r="AH16" i="38"/>
  <c r="AI16" i="38"/>
  <c r="AJ16" i="38"/>
  <c r="AK16" i="38"/>
  <c r="AL16" i="38"/>
  <c r="AM16" i="38"/>
  <c r="AN16" i="38"/>
  <c r="AO16" i="38"/>
  <c r="AP16" i="38"/>
  <c r="AQ16" i="38"/>
  <c r="AR16" i="38"/>
  <c r="AS16" i="38"/>
  <c r="AT16" i="38"/>
  <c r="M17" i="38"/>
  <c r="N17" i="38"/>
  <c r="O17" i="38"/>
  <c r="P17" i="38"/>
  <c r="Q17" i="38"/>
  <c r="R17" i="38"/>
  <c r="S17" i="38"/>
  <c r="T17" i="38"/>
  <c r="U17" i="38"/>
  <c r="V17" i="38"/>
  <c r="W17" i="38"/>
  <c r="X17" i="38"/>
  <c r="Y17" i="38"/>
  <c r="Z17" i="38"/>
  <c r="AA17" i="38"/>
  <c r="AB17" i="38"/>
  <c r="AC17" i="38"/>
  <c r="AD17" i="38"/>
  <c r="AE17" i="38"/>
  <c r="AF17" i="38"/>
  <c r="AG17" i="38"/>
  <c r="AH17" i="38"/>
  <c r="AI17" i="38"/>
  <c r="AJ17" i="38"/>
  <c r="AK17" i="38"/>
  <c r="AL17" i="38"/>
  <c r="AM17" i="38"/>
  <c r="AN17" i="38"/>
  <c r="AO17" i="38"/>
  <c r="AP17" i="38"/>
  <c r="AQ17" i="38"/>
  <c r="AR17" i="38"/>
  <c r="AS17" i="38"/>
  <c r="AT17" i="38"/>
  <c r="M18" i="38"/>
  <c r="N18" i="38"/>
  <c r="O18" i="38"/>
  <c r="P18" i="38"/>
  <c r="Q18" i="38"/>
  <c r="R18" i="38"/>
  <c r="S18" i="38"/>
  <c r="T18" i="38"/>
  <c r="U18" i="38"/>
  <c r="V18" i="38"/>
  <c r="W18" i="38"/>
  <c r="X18" i="38"/>
  <c r="Y18" i="38"/>
  <c r="Z18" i="38"/>
  <c r="AA18" i="38"/>
  <c r="AB18" i="38"/>
  <c r="AC18" i="38"/>
  <c r="AD18" i="38"/>
  <c r="AE18" i="38"/>
  <c r="AF18" i="38"/>
  <c r="AG18" i="38"/>
  <c r="AH18" i="38"/>
  <c r="AI18" i="38"/>
  <c r="AJ18" i="38"/>
  <c r="AK18" i="38"/>
  <c r="AL18" i="38"/>
  <c r="AM18" i="38"/>
  <c r="AN18" i="38"/>
  <c r="AO18" i="38"/>
  <c r="AP18" i="38"/>
  <c r="AQ18" i="38"/>
  <c r="AR18" i="38"/>
  <c r="AS18" i="38"/>
  <c r="AT18" i="38"/>
  <c r="M19" i="38"/>
  <c r="N19" i="38"/>
  <c r="O19" i="38"/>
  <c r="P19" i="38"/>
  <c r="Q19" i="38"/>
  <c r="R19" i="38"/>
  <c r="S19" i="38"/>
  <c r="T19" i="38"/>
  <c r="U19" i="38"/>
  <c r="V19" i="38"/>
  <c r="W19" i="38"/>
  <c r="X19" i="38"/>
  <c r="Y19" i="38"/>
  <c r="Z19" i="38"/>
  <c r="AA19" i="38"/>
  <c r="AB19" i="38"/>
  <c r="AC19" i="38"/>
  <c r="AD19" i="38"/>
  <c r="AE19" i="38"/>
  <c r="AF19" i="38"/>
  <c r="AG19" i="38"/>
  <c r="AH19" i="38"/>
  <c r="AI19" i="38"/>
  <c r="AJ19" i="38"/>
  <c r="AK19" i="38"/>
  <c r="AL19" i="38"/>
  <c r="AM19" i="38"/>
  <c r="AN19" i="38"/>
  <c r="AO19" i="38"/>
  <c r="AP19" i="38"/>
  <c r="AQ19" i="38"/>
  <c r="AR19" i="38"/>
  <c r="AS19" i="38"/>
  <c r="AT19" i="38"/>
  <c r="M20" i="38"/>
  <c r="N20" i="38"/>
  <c r="O20" i="38"/>
  <c r="P20" i="38"/>
  <c r="Q20" i="38"/>
  <c r="R20" i="38"/>
  <c r="S20" i="38"/>
  <c r="T20" i="38"/>
  <c r="U20" i="38"/>
  <c r="V20" i="38"/>
  <c r="W20" i="38"/>
  <c r="X20" i="38"/>
  <c r="Y20" i="38"/>
  <c r="Z20" i="38"/>
  <c r="AA20" i="38"/>
  <c r="AB20" i="38"/>
  <c r="AC20" i="38"/>
  <c r="AD20" i="38"/>
  <c r="AE20" i="38"/>
  <c r="AF20" i="38"/>
  <c r="AG20" i="38"/>
  <c r="AH20" i="38"/>
  <c r="AI20" i="38"/>
  <c r="AJ20" i="38"/>
  <c r="AK20" i="38"/>
  <c r="AL20" i="38"/>
  <c r="AM20" i="38"/>
  <c r="AN20" i="38"/>
  <c r="AO20" i="38"/>
  <c r="AP20" i="38"/>
  <c r="AQ20" i="38"/>
  <c r="AR20" i="38"/>
  <c r="AS20" i="38"/>
  <c r="AT20" i="38"/>
  <c r="M21" i="38"/>
  <c r="N21" i="38"/>
  <c r="O21" i="38"/>
  <c r="P21" i="38"/>
  <c r="Q21" i="38"/>
  <c r="R21" i="38"/>
  <c r="S21" i="38"/>
  <c r="T21" i="38"/>
  <c r="U21" i="38"/>
  <c r="V21" i="38"/>
  <c r="W21" i="38"/>
  <c r="X21" i="38"/>
  <c r="Y21" i="38"/>
  <c r="Z21" i="38"/>
  <c r="AA21" i="38"/>
  <c r="AB21" i="38"/>
  <c r="AC21" i="38"/>
  <c r="AD21" i="38"/>
  <c r="AE21" i="38"/>
  <c r="AF21" i="38"/>
  <c r="AG21" i="38"/>
  <c r="AH21" i="38"/>
  <c r="AI21" i="38"/>
  <c r="AJ21" i="38"/>
  <c r="AK21" i="38"/>
  <c r="AL21" i="38"/>
  <c r="AM21" i="38"/>
  <c r="AN21" i="38"/>
  <c r="AO21" i="38"/>
  <c r="AP21" i="38"/>
  <c r="AQ21" i="38"/>
  <c r="AR21" i="38"/>
  <c r="AS21" i="38"/>
  <c r="AT21" i="38"/>
  <c r="M22" i="38"/>
  <c r="N22" i="38"/>
  <c r="O22" i="38"/>
  <c r="P22" i="38"/>
  <c r="Q22" i="38"/>
  <c r="R22" i="38"/>
  <c r="S22" i="38"/>
  <c r="T22" i="38"/>
  <c r="U22" i="38"/>
  <c r="V22" i="38"/>
  <c r="W22" i="38"/>
  <c r="X22" i="38"/>
  <c r="Y22" i="38"/>
  <c r="Z22" i="38"/>
  <c r="AA22" i="38"/>
  <c r="AB22" i="38"/>
  <c r="AC22" i="38"/>
  <c r="AD22" i="38"/>
  <c r="AE22" i="38"/>
  <c r="AF22" i="38"/>
  <c r="AG22" i="38"/>
  <c r="AH22" i="38"/>
  <c r="AI22" i="38"/>
  <c r="AJ22" i="38"/>
  <c r="AK22" i="38"/>
  <c r="AL22" i="38"/>
  <c r="AM22" i="38"/>
  <c r="AN22" i="38"/>
  <c r="AO22" i="38"/>
  <c r="AP22" i="38"/>
  <c r="AQ22" i="38"/>
  <c r="AR22" i="38"/>
  <c r="AS22" i="38"/>
  <c r="AT22" i="38"/>
  <c r="M23" i="38"/>
  <c r="N23" i="38"/>
  <c r="O23" i="38"/>
  <c r="P23" i="38"/>
  <c r="Q23" i="38"/>
  <c r="R23" i="38"/>
  <c r="S23" i="38"/>
  <c r="T23" i="38"/>
  <c r="U23" i="38"/>
  <c r="V23" i="38"/>
  <c r="W23" i="38"/>
  <c r="X23" i="38"/>
  <c r="Y23" i="38"/>
  <c r="Z23" i="38"/>
  <c r="AA23" i="38"/>
  <c r="AB23" i="38"/>
  <c r="AC23" i="38"/>
  <c r="AD23" i="38"/>
  <c r="AE23" i="38"/>
  <c r="AF23" i="38"/>
  <c r="AG23" i="38"/>
  <c r="AH23" i="38"/>
  <c r="AI23" i="38"/>
  <c r="AJ23" i="38"/>
  <c r="AK23" i="38"/>
  <c r="AL23" i="38"/>
  <c r="AM23" i="38"/>
  <c r="AN23" i="38"/>
  <c r="AO23" i="38"/>
  <c r="AP23" i="38"/>
  <c r="AQ23" i="38"/>
  <c r="AR23" i="38"/>
  <c r="AS23" i="38"/>
  <c r="AT23" i="38"/>
  <c r="M24" i="38"/>
  <c r="N24" i="38"/>
  <c r="O24" i="38"/>
  <c r="P24" i="38"/>
  <c r="Q24" i="38"/>
  <c r="R24" i="38"/>
  <c r="S24" i="38"/>
  <c r="T24" i="38"/>
  <c r="U24" i="38"/>
  <c r="V24" i="38"/>
  <c r="W24" i="38"/>
  <c r="X24" i="38"/>
  <c r="Y24" i="38"/>
  <c r="Z24" i="38"/>
  <c r="AA24" i="38"/>
  <c r="AB24" i="38"/>
  <c r="AC24" i="38"/>
  <c r="AD24" i="38"/>
  <c r="AE24" i="38"/>
  <c r="AF24" i="38"/>
  <c r="AG24" i="38"/>
  <c r="AH24" i="38"/>
  <c r="AI24" i="38"/>
  <c r="AJ24" i="38"/>
  <c r="AK24" i="38"/>
  <c r="AL24" i="38"/>
  <c r="AM24" i="38"/>
  <c r="AN24" i="38"/>
  <c r="AO24" i="38"/>
  <c r="AP24" i="38"/>
  <c r="AQ24" i="38"/>
  <c r="AR24" i="38"/>
  <c r="AS24" i="38"/>
  <c r="AT24" i="38"/>
  <c r="M25" i="38"/>
  <c r="N25" i="38"/>
  <c r="O25" i="38"/>
  <c r="P25" i="38"/>
  <c r="Q25" i="38"/>
  <c r="R25" i="38"/>
  <c r="S25" i="38"/>
  <c r="T25" i="38"/>
  <c r="U25" i="38"/>
  <c r="V25" i="38"/>
  <c r="W25" i="38"/>
  <c r="X25" i="38"/>
  <c r="Y25" i="38"/>
  <c r="Z25" i="38"/>
  <c r="AA25" i="38"/>
  <c r="AB25" i="38"/>
  <c r="AC25" i="38"/>
  <c r="AD25" i="38"/>
  <c r="AE25" i="38"/>
  <c r="AF25" i="38"/>
  <c r="AG25" i="38"/>
  <c r="AH25" i="38"/>
  <c r="AI25" i="38"/>
  <c r="AJ25" i="38"/>
  <c r="AK25" i="38"/>
  <c r="AL25" i="38"/>
  <c r="AM25" i="38"/>
  <c r="AN25" i="38"/>
  <c r="AO25" i="38"/>
  <c r="AP25" i="38"/>
  <c r="AQ25" i="38"/>
  <c r="AR25" i="38"/>
  <c r="AS25" i="38"/>
  <c r="AT25" i="38"/>
  <c r="M26" i="38"/>
  <c r="N26" i="38"/>
  <c r="O26" i="38"/>
  <c r="P26" i="38"/>
  <c r="Q26" i="38"/>
  <c r="R26" i="38"/>
  <c r="S26" i="38"/>
  <c r="T26" i="38"/>
  <c r="U26" i="38"/>
  <c r="V26" i="38"/>
  <c r="W26" i="38"/>
  <c r="X26" i="38"/>
  <c r="Y26" i="38"/>
  <c r="Z26" i="38"/>
  <c r="AA26" i="38"/>
  <c r="AB26" i="38"/>
  <c r="AC26" i="38"/>
  <c r="AD26" i="38"/>
  <c r="AE26" i="38"/>
  <c r="AF26" i="38"/>
  <c r="AG26" i="38"/>
  <c r="AH26" i="38"/>
  <c r="AI26" i="38"/>
  <c r="AJ26" i="38"/>
  <c r="AK26" i="38"/>
  <c r="AL26" i="38"/>
  <c r="AM26" i="38"/>
  <c r="AN26" i="38"/>
  <c r="AO26" i="38"/>
  <c r="AP26" i="38"/>
  <c r="AQ26" i="38"/>
  <c r="AR26" i="38"/>
  <c r="AS26" i="38"/>
  <c r="AT26" i="38"/>
  <c r="M27" i="38"/>
  <c r="N27" i="38"/>
  <c r="O27" i="38"/>
  <c r="P27" i="38"/>
  <c r="Q27" i="38"/>
  <c r="R27" i="38"/>
  <c r="S27" i="38"/>
  <c r="T27" i="38"/>
  <c r="U27" i="38"/>
  <c r="V27" i="38"/>
  <c r="W27" i="38"/>
  <c r="X27" i="38"/>
  <c r="Y27" i="38"/>
  <c r="Z27" i="38"/>
  <c r="AA27" i="38"/>
  <c r="AB27" i="38"/>
  <c r="AC27" i="38"/>
  <c r="AD27" i="38"/>
  <c r="AE27" i="38"/>
  <c r="AF27" i="38"/>
  <c r="AG27" i="38"/>
  <c r="AH27" i="38"/>
  <c r="AI27" i="38"/>
  <c r="AJ27" i="38"/>
  <c r="AK27" i="38"/>
  <c r="AL27" i="38"/>
  <c r="AM27" i="38"/>
  <c r="AN27" i="38"/>
  <c r="AO27" i="38"/>
  <c r="AP27" i="38"/>
  <c r="AQ27" i="38"/>
  <c r="AR27" i="38"/>
  <c r="AS27" i="38"/>
  <c r="AT27" i="38"/>
  <c r="M28" i="38"/>
  <c r="N28" i="38"/>
  <c r="O28" i="38"/>
  <c r="P28" i="38"/>
  <c r="Q28" i="38"/>
  <c r="R28" i="38"/>
  <c r="S28" i="38"/>
  <c r="T28" i="38"/>
  <c r="U28" i="38"/>
  <c r="V28" i="38"/>
  <c r="W28" i="38"/>
  <c r="X28" i="38"/>
  <c r="Y28" i="38"/>
  <c r="Z28" i="38"/>
  <c r="AA28" i="38"/>
  <c r="AB28" i="38"/>
  <c r="AC28" i="38"/>
  <c r="AD28" i="38"/>
  <c r="AE28" i="38"/>
  <c r="AF28" i="38"/>
  <c r="AG28" i="38"/>
  <c r="AH28" i="38"/>
  <c r="AI28" i="38"/>
  <c r="AJ28" i="38"/>
  <c r="AK28" i="38"/>
  <c r="AL28" i="38"/>
  <c r="AM28" i="38"/>
  <c r="AN28" i="38"/>
  <c r="AO28" i="38"/>
  <c r="AP28" i="38"/>
  <c r="AQ28" i="38"/>
  <c r="AR28" i="38"/>
  <c r="AS28" i="38"/>
  <c r="AT28" i="38"/>
  <c r="M29" i="38"/>
  <c r="N29" i="38"/>
  <c r="O29" i="38"/>
  <c r="P29" i="38"/>
  <c r="Q29" i="38"/>
  <c r="R29" i="38"/>
  <c r="S29" i="38"/>
  <c r="T29" i="38"/>
  <c r="U29" i="38"/>
  <c r="V29" i="38"/>
  <c r="W29" i="38"/>
  <c r="X29" i="38"/>
  <c r="Y29" i="38"/>
  <c r="Z29" i="38"/>
  <c r="AA29" i="38"/>
  <c r="AB29" i="38"/>
  <c r="AC29" i="38"/>
  <c r="AD29" i="38"/>
  <c r="AE29" i="38"/>
  <c r="AF29" i="38"/>
  <c r="AG29" i="38"/>
  <c r="AH29" i="38"/>
  <c r="AI29" i="38"/>
  <c r="AJ29" i="38"/>
  <c r="AK29" i="38"/>
  <c r="AL29" i="38"/>
  <c r="AM29" i="38"/>
  <c r="AN29" i="38"/>
  <c r="AO29" i="38"/>
  <c r="AP29" i="38"/>
  <c r="AQ29" i="38"/>
  <c r="AR29" i="38"/>
  <c r="AS29" i="38"/>
  <c r="AT29" i="38"/>
  <c r="M30" i="38"/>
  <c r="N30" i="38"/>
  <c r="O30" i="38"/>
  <c r="P30" i="38"/>
  <c r="Q30" i="38"/>
  <c r="R30" i="38"/>
  <c r="S30" i="38"/>
  <c r="T30" i="38"/>
  <c r="U30" i="38"/>
  <c r="V30" i="38"/>
  <c r="W30" i="38"/>
  <c r="X30" i="38"/>
  <c r="Y30" i="38"/>
  <c r="Z30" i="38"/>
  <c r="AA30" i="38"/>
  <c r="AB30" i="38"/>
  <c r="AC30" i="38"/>
  <c r="AD30" i="38"/>
  <c r="AE30" i="38"/>
  <c r="AF30" i="38"/>
  <c r="AG30" i="38"/>
  <c r="AH30" i="38"/>
  <c r="AI30" i="38"/>
  <c r="AJ30" i="38"/>
  <c r="AK30" i="38"/>
  <c r="AL30" i="38"/>
  <c r="AM30" i="38"/>
  <c r="AN30" i="38"/>
  <c r="AO30" i="38"/>
  <c r="AP30" i="38"/>
  <c r="AQ30" i="38"/>
  <c r="AR30" i="38"/>
  <c r="AS30" i="38"/>
  <c r="AT30" i="38"/>
  <c r="M31" i="38"/>
  <c r="N31" i="38"/>
  <c r="O31" i="38"/>
  <c r="P31" i="38"/>
  <c r="Q31" i="38"/>
  <c r="R31" i="38"/>
  <c r="S31" i="38"/>
  <c r="T31" i="38"/>
  <c r="U31" i="38"/>
  <c r="V31" i="38"/>
  <c r="W31" i="38"/>
  <c r="X31" i="38"/>
  <c r="Y31" i="38"/>
  <c r="Z31" i="38"/>
  <c r="AA31" i="38"/>
  <c r="AB31" i="38"/>
  <c r="AC31" i="38"/>
  <c r="AD31" i="38"/>
  <c r="AE31" i="38"/>
  <c r="AF31" i="38"/>
  <c r="AG31" i="38"/>
  <c r="AH31" i="38"/>
  <c r="AI31" i="38"/>
  <c r="AJ31" i="38"/>
  <c r="AK31" i="38"/>
  <c r="AL31" i="38"/>
  <c r="AM31" i="38"/>
  <c r="AN31" i="38"/>
  <c r="AO31" i="38"/>
  <c r="AP31" i="38"/>
  <c r="AQ31" i="38"/>
  <c r="AR31" i="38"/>
  <c r="AS31" i="38"/>
  <c r="AT31" i="38"/>
  <c r="M32" i="38"/>
  <c r="N32" i="38"/>
  <c r="O32" i="38"/>
  <c r="P32" i="38"/>
  <c r="Q32" i="38"/>
  <c r="R32" i="38"/>
  <c r="S32" i="38"/>
  <c r="T32" i="38"/>
  <c r="U32" i="38"/>
  <c r="V32" i="38"/>
  <c r="W32" i="38"/>
  <c r="X32" i="38"/>
  <c r="Y32" i="38"/>
  <c r="Z32" i="38"/>
  <c r="AA32" i="38"/>
  <c r="AB32" i="38"/>
  <c r="AC32" i="38"/>
  <c r="AD32" i="38"/>
  <c r="AE32" i="38"/>
  <c r="AF32" i="38"/>
  <c r="AG32" i="38"/>
  <c r="AH32" i="38"/>
  <c r="AI32" i="38"/>
  <c r="AJ32" i="38"/>
  <c r="AK32" i="38"/>
  <c r="AL32" i="38"/>
  <c r="AM32" i="38"/>
  <c r="AN32" i="38"/>
  <c r="AO32" i="38"/>
  <c r="AP32" i="38"/>
  <c r="AQ32" i="38"/>
  <c r="AR32" i="38"/>
  <c r="AS32" i="38"/>
  <c r="AT32" i="38"/>
  <c r="M33" i="38"/>
  <c r="N33" i="38"/>
  <c r="O33" i="38"/>
  <c r="P33" i="38"/>
  <c r="Q33" i="38"/>
  <c r="R33" i="38"/>
  <c r="S33" i="38"/>
  <c r="T33" i="38"/>
  <c r="U33" i="38"/>
  <c r="V33" i="38"/>
  <c r="W33" i="38"/>
  <c r="X33" i="38"/>
  <c r="Y33" i="38"/>
  <c r="Z33" i="38"/>
  <c r="AA33" i="38"/>
  <c r="AB33" i="38"/>
  <c r="AC33" i="38"/>
  <c r="AD33" i="38"/>
  <c r="AE33" i="38"/>
  <c r="AF33" i="38"/>
  <c r="AG33" i="38"/>
  <c r="AH33" i="38"/>
  <c r="AI33" i="38"/>
  <c r="AJ33" i="38"/>
  <c r="AK33" i="38"/>
  <c r="AL33" i="38"/>
  <c r="AM33" i="38"/>
  <c r="AN33" i="38"/>
  <c r="AO33" i="38"/>
  <c r="AP33" i="38"/>
  <c r="AQ33" i="38"/>
  <c r="AR33" i="38"/>
  <c r="AS33" i="38"/>
  <c r="AT33" i="38"/>
  <c r="M34" i="38"/>
  <c r="N34" i="38"/>
  <c r="O34" i="38"/>
  <c r="P34" i="38"/>
  <c r="Q34" i="38"/>
  <c r="R34" i="38"/>
  <c r="S34" i="38"/>
  <c r="T34" i="38"/>
  <c r="U34" i="38"/>
  <c r="V34" i="38"/>
  <c r="W34" i="38"/>
  <c r="X34" i="38"/>
  <c r="Y34" i="38"/>
  <c r="Z34" i="38"/>
  <c r="AA34" i="38"/>
  <c r="AB34" i="38"/>
  <c r="AC34" i="38"/>
  <c r="AD34" i="38"/>
  <c r="AE34" i="38"/>
  <c r="AF34" i="38"/>
  <c r="AG34" i="38"/>
  <c r="AH34" i="38"/>
  <c r="AI34" i="38"/>
  <c r="AJ34" i="38"/>
  <c r="AK34" i="38"/>
  <c r="AL34" i="38"/>
  <c r="AM34" i="38"/>
  <c r="AN34" i="38"/>
  <c r="AO34" i="38"/>
  <c r="AP34" i="38"/>
  <c r="AQ34" i="38"/>
  <c r="AR34" i="38"/>
  <c r="AS34" i="38"/>
  <c r="AT34" i="38"/>
  <c r="M35" i="38"/>
  <c r="N35" i="38"/>
  <c r="O35" i="38"/>
  <c r="P35" i="38"/>
  <c r="Q35" i="38"/>
  <c r="R35" i="38"/>
  <c r="S35" i="38"/>
  <c r="T35" i="38"/>
  <c r="U35" i="38"/>
  <c r="V35" i="38"/>
  <c r="W35" i="38"/>
  <c r="X35" i="38"/>
  <c r="Y35" i="38"/>
  <c r="Z35" i="38"/>
  <c r="AA35" i="38"/>
  <c r="AB35" i="38"/>
  <c r="AC35" i="38"/>
  <c r="AD35" i="38"/>
  <c r="AE35" i="38"/>
  <c r="AF35" i="38"/>
  <c r="AG35" i="38"/>
  <c r="AH35" i="38"/>
  <c r="AI35" i="38"/>
  <c r="AJ35" i="38"/>
  <c r="AK35" i="38"/>
  <c r="AL35" i="38"/>
  <c r="AM35" i="38"/>
  <c r="AN35" i="38"/>
  <c r="AO35" i="38"/>
  <c r="AP35" i="38"/>
  <c r="AQ35" i="38"/>
  <c r="AR35" i="38"/>
  <c r="AS35" i="38"/>
  <c r="AT35" i="38"/>
  <c r="M36" i="38"/>
  <c r="N36" i="38"/>
  <c r="O36" i="38"/>
  <c r="P36" i="38"/>
  <c r="Q36" i="38"/>
  <c r="R36" i="38"/>
  <c r="S36" i="38"/>
  <c r="T36" i="38"/>
  <c r="U36" i="38"/>
  <c r="V36" i="38"/>
  <c r="W36" i="38"/>
  <c r="X36" i="38"/>
  <c r="Y36" i="38"/>
  <c r="Z36" i="38"/>
  <c r="AA36" i="38"/>
  <c r="AB36" i="38"/>
  <c r="AC36" i="38"/>
  <c r="AD36" i="38"/>
  <c r="AE36" i="38"/>
  <c r="AF36" i="38"/>
  <c r="AG36" i="38"/>
  <c r="AH36" i="38"/>
  <c r="AI36" i="38"/>
  <c r="AJ36" i="38"/>
  <c r="AK36" i="38"/>
  <c r="AL36" i="38"/>
  <c r="AM36" i="38"/>
  <c r="AN36" i="38"/>
  <c r="AO36" i="38"/>
  <c r="AP36" i="38"/>
  <c r="AQ36" i="38"/>
  <c r="AR36" i="38"/>
  <c r="AS36" i="38"/>
  <c r="AT36" i="38"/>
  <c r="M37" i="38"/>
  <c r="N37" i="38"/>
  <c r="O37" i="38"/>
  <c r="P37" i="38"/>
  <c r="Q37" i="38"/>
  <c r="R37" i="38"/>
  <c r="S37" i="38"/>
  <c r="T37" i="38"/>
  <c r="U37" i="38"/>
  <c r="V37" i="38"/>
  <c r="W37" i="38"/>
  <c r="X37" i="38"/>
  <c r="Y37" i="38"/>
  <c r="Z37" i="38"/>
  <c r="AA37" i="38"/>
  <c r="AB37" i="38"/>
  <c r="AC37" i="38"/>
  <c r="AD37" i="38"/>
  <c r="AE37" i="38"/>
  <c r="AF37" i="38"/>
  <c r="AG37" i="38"/>
  <c r="AH37" i="38"/>
  <c r="AI37" i="38"/>
  <c r="AJ37" i="38"/>
  <c r="AK37" i="38"/>
  <c r="AL37" i="38"/>
  <c r="AM37" i="38"/>
  <c r="AN37" i="38"/>
  <c r="AO37" i="38"/>
  <c r="AP37" i="38"/>
  <c r="AQ37" i="38"/>
  <c r="AR37" i="38"/>
  <c r="AS37" i="38"/>
  <c r="AT37" i="38"/>
  <c r="M38" i="38"/>
  <c r="N38" i="38"/>
  <c r="O38" i="38"/>
  <c r="P38" i="38"/>
  <c r="Q38" i="38"/>
  <c r="R38" i="38"/>
  <c r="S38" i="38"/>
  <c r="T38" i="38"/>
  <c r="U38" i="38"/>
  <c r="V38" i="38"/>
  <c r="W38" i="38"/>
  <c r="X38" i="38"/>
  <c r="Y38" i="38"/>
  <c r="Z38" i="38"/>
  <c r="AA38" i="38"/>
  <c r="AB38" i="38"/>
  <c r="AC38" i="38"/>
  <c r="AD38" i="38"/>
  <c r="AE38" i="38"/>
  <c r="AF38" i="38"/>
  <c r="AG38" i="38"/>
  <c r="AH38" i="38"/>
  <c r="AI38" i="38"/>
  <c r="AJ38" i="38"/>
  <c r="AK38" i="38"/>
  <c r="AL38" i="38"/>
  <c r="AM38" i="38"/>
  <c r="AN38" i="38"/>
  <c r="AO38" i="38"/>
  <c r="AP38" i="38"/>
  <c r="AQ38" i="38"/>
  <c r="AR38" i="38"/>
  <c r="AS38" i="38"/>
  <c r="AT38" i="38"/>
  <c r="M39" i="38"/>
  <c r="N39" i="38"/>
  <c r="O39" i="38"/>
  <c r="P39" i="38"/>
  <c r="Q39" i="38"/>
  <c r="R39" i="38"/>
  <c r="S39" i="38"/>
  <c r="T39" i="38"/>
  <c r="U39" i="38"/>
  <c r="V39" i="38"/>
  <c r="W39" i="38"/>
  <c r="X39" i="38"/>
  <c r="Y39" i="38"/>
  <c r="Z39" i="38"/>
  <c r="AA39" i="38"/>
  <c r="AB39" i="38"/>
  <c r="AC39" i="38"/>
  <c r="AD39" i="38"/>
  <c r="AE39" i="38"/>
  <c r="AF39" i="38"/>
  <c r="AG39" i="38"/>
  <c r="AH39" i="38"/>
  <c r="AI39" i="38"/>
  <c r="AJ39" i="38"/>
  <c r="AK39" i="38"/>
  <c r="AL39" i="38"/>
  <c r="AM39" i="38"/>
  <c r="AN39" i="38"/>
  <c r="AO39" i="38"/>
  <c r="AP39" i="38"/>
  <c r="AQ39" i="38"/>
  <c r="AR39" i="38"/>
  <c r="AS39" i="38"/>
  <c r="AT39" i="38"/>
  <c r="M40" i="38"/>
  <c r="N40" i="38"/>
  <c r="O40" i="38"/>
  <c r="P40" i="38"/>
  <c r="Q40" i="38"/>
  <c r="R40" i="38"/>
  <c r="S40" i="38"/>
  <c r="T40" i="38"/>
  <c r="U40" i="38"/>
  <c r="V40" i="38"/>
  <c r="W40" i="38"/>
  <c r="X40" i="38"/>
  <c r="Y40" i="38"/>
  <c r="Z40" i="38"/>
  <c r="AA40" i="38"/>
  <c r="AB40" i="38"/>
  <c r="AC40" i="38"/>
  <c r="AD40" i="38"/>
  <c r="AE40" i="38"/>
  <c r="AF40" i="38"/>
  <c r="AG40" i="38"/>
  <c r="AH40" i="38"/>
  <c r="AI40" i="38"/>
  <c r="AJ40" i="38"/>
  <c r="AK40" i="38"/>
  <c r="AL40" i="38"/>
  <c r="AM40" i="38"/>
  <c r="AN40" i="38"/>
  <c r="AO40" i="38"/>
  <c r="AP40" i="38"/>
  <c r="AQ40" i="38"/>
  <c r="AR40" i="38"/>
  <c r="AS40" i="38"/>
  <c r="AT40" i="38"/>
  <c r="M41" i="38"/>
  <c r="N41" i="38"/>
  <c r="O41" i="38"/>
  <c r="P41" i="38"/>
  <c r="Q41" i="38"/>
  <c r="R41" i="38"/>
  <c r="S41" i="38"/>
  <c r="T41" i="38"/>
  <c r="U41" i="38"/>
  <c r="V41" i="38"/>
  <c r="W41" i="38"/>
  <c r="X41" i="38"/>
  <c r="Y41" i="38"/>
  <c r="Z41" i="38"/>
  <c r="AA41" i="38"/>
  <c r="AB41" i="38"/>
  <c r="AC41" i="38"/>
  <c r="AD41" i="38"/>
  <c r="AE41" i="38"/>
  <c r="AF41" i="38"/>
  <c r="AG41" i="38"/>
  <c r="AH41" i="38"/>
  <c r="AI41" i="38"/>
  <c r="AJ41" i="38"/>
  <c r="AK41" i="38"/>
  <c r="AL41" i="38"/>
  <c r="AM41" i="38"/>
  <c r="AN41" i="38"/>
  <c r="AO41" i="38"/>
  <c r="AP41" i="38"/>
  <c r="AQ41" i="38"/>
  <c r="AR41" i="38"/>
  <c r="AS41" i="38"/>
  <c r="AT41" i="38"/>
  <c r="M42" i="38"/>
  <c r="N42" i="38"/>
  <c r="O42" i="38"/>
  <c r="P42" i="38"/>
  <c r="Q42" i="38"/>
  <c r="R42" i="38"/>
  <c r="S42" i="38"/>
  <c r="T42" i="38"/>
  <c r="U42" i="38"/>
  <c r="V42" i="38"/>
  <c r="W42" i="38"/>
  <c r="X42" i="38"/>
  <c r="Y42" i="38"/>
  <c r="Z42" i="38"/>
  <c r="AA42" i="38"/>
  <c r="AB42" i="38"/>
  <c r="AC42" i="38"/>
  <c r="AD42" i="38"/>
  <c r="AE42" i="38"/>
  <c r="AF42" i="38"/>
  <c r="AG42" i="38"/>
  <c r="AH42" i="38"/>
  <c r="AI42" i="38"/>
  <c r="AJ42" i="38"/>
  <c r="AK42" i="38"/>
  <c r="AL42" i="38"/>
  <c r="AM42" i="38"/>
  <c r="AN42" i="38"/>
  <c r="AO42" i="38"/>
  <c r="AP42" i="38"/>
  <c r="AQ42" i="38"/>
  <c r="AR42" i="38"/>
  <c r="AS42" i="38"/>
  <c r="AT42" i="38"/>
  <c r="M43" i="38"/>
  <c r="N43" i="38"/>
  <c r="O43" i="38"/>
  <c r="P43" i="38"/>
  <c r="Q43" i="38"/>
  <c r="R43" i="38"/>
  <c r="S43" i="38"/>
  <c r="T43" i="38"/>
  <c r="U43" i="38"/>
  <c r="V43" i="38"/>
  <c r="W43" i="38"/>
  <c r="X43" i="38"/>
  <c r="Y43" i="38"/>
  <c r="Z43" i="38"/>
  <c r="AA43" i="38"/>
  <c r="AB43" i="38"/>
  <c r="AC43" i="38"/>
  <c r="AD43" i="38"/>
  <c r="AE43" i="38"/>
  <c r="AF43" i="38"/>
  <c r="AG43" i="38"/>
  <c r="AH43" i="38"/>
  <c r="AI43" i="38"/>
  <c r="AJ43" i="38"/>
  <c r="AK43" i="38"/>
  <c r="AL43" i="38"/>
  <c r="AM43" i="38"/>
  <c r="AN43" i="38"/>
  <c r="AO43" i="38"/>
  <c r="AP43" i="38"/>
  <c r="AQ43" i="38"/>
  <c r="AR43" i="38"/>
  <c r="AS43" i="38"/>
  <c r="AT43" i="38"/>
  <c r="M44" i="38"/>
  <c r="N44" i="38"/>
  <c r="O44" i="38"/>
  <c r="P44" i="38"/>
  <c r="Q44" i="38"/>
  <c r="R44" i="38"/>
  <c r="S44" i="38"/>
  <c r="T44" i="38"/>
  <c r="U44" i="38"/>
  <c r="V44" i="38"/>
  <c r="W44" i="38"/>
  <c r="X44" i="38"/>
  <c r="Y44" i="38"/>
  <c r="Z44" i="38"/>
  <c r="AA44" i="38"/>
  <c r="AB44" i="38"/>
  <c r="AC44" i="38"/>
  <c r="AD44" i="38"/>
  <c r="AE44" i="38"/>
  <c r="AF44" i="38"/>
  <c r="AG44" i="38"/>
  <c r="AH44" i="38"/>
  <c r="AI44" i="38"/>
  <c r="AJ44" i="38"/>
  <c r="AK44" i="38"/>
  <c r="AL44" i="38"/>
  <c r="AM44" i="38"/>
  <c r="AN44" i="38"/>
  <c r="AO44" i="38"/>
  <c r="AP44" i="38"/>
  <c r="AQ44" i="38"/>
  <c r="AR44" i="38"/>
  <c r="AS44" i="38"/>
  <c r="AT44" i="38"/>
  <c r="M45" i="38"/>
  <c r="N45" i="38"/>
  <c r="O45" i="38"/>
  <c r="P45" i="38"/>
  <c r="Q45" i="38"/>
  <c r="R45" i="38"/>
  <c r="S45" i="38"/>
  <c r="T45" i="38"/>
  <c r="U45" i="38"/>
  <c r="V45" i="38"/>
  <c r="W45" i="38"/>
  <c r="X45" i="38"/>
  <c r="Y45" i="38"/>
  <c r="Z45" i="38"/>
  <c r="AA45" i="38"/>
  <c r="AB45" i="38"/>
  <c r="AC45" i="38"/>
  <c r="AD45" i="38"/>
  <c r="AE45" i="38"/>
  <c r="AF45" i="38"/>
  <c r="AG45" i="38"/>
  <c r="AH45" i="38"/>
  <c r="AI45" i="38"/>
  <c r="AJ45" i="38"/>
  <c r="AK45" i="38"/>
  <c r="AL45" i="38"/>
  <c r="AM45" i="38"/>
  <c r="AN45" i="38"/>
  <c r="AO45" i="38"/>
  <c r="AP45" i="38"/>
  <c r="AQ45" i="38"/>
  <c r="AR45" i="38"/>
  <c r="AS45" i="38"/>
  <c r="AT45" i="38"/>
  <c r="M46" i="38"/>
  <c r="N46" i="38"/>
  <c r="O46" i="38"/>
  <c r="P46" i="38"/>
  <c r="Q46" i="38"/>
  <c r="R46" i="38"/>
  <c r="S46" i="38"/>
  <c r="T46" i="38"/>
  <c r="U46" i="38"/>
  <c r="V46" i="38"/>
  <c r="W46" i="38"/>
  <c r="X46" i="38"/>
  <c r="Y46" i="38"/>
  <c r="Z46" i="38"/>
  <c r="AA46" i="38"/>
  <c r="AB46" i="38"/>
  <c r="AC46" i="38"/>
  <c r="AD46" i="38"/>
  <c r="AE46" i="38"/>
  <c r="AF46" i="38"/>
  <c r="AG46" i="38"/>
  <c r="AH46" i="38"/>
  <c r="AI46" i="38"/>
  <c r="AJ46" i="38"/>
  <c r="AK46" i="38"/>
  <c r="AL46" i="38"/>
  <c r="AM46" i="38"/>
  <c r="AN46" i="38"/>
  <c r="AO46" i="38"/>
  <c r="AP46" i="38"/>
  <c r="AQ46" i="38"/>
  <c r="AR46" i="38"/>
  <c r="AS46" i="38"/>
  <c r="AT46" i="38"/>
  <c r="M47" i="38"/>
  <c r="N47" i="38"/>
  <c r="O47" i="38"/>
  <c r="P47" i="38"/>
  <c r="Q47" i="38"/>
  <c r="R47" i="38"/>
  <c r="S47" i="38"/>
  <c r="T47" i="38"/>
  <c r="U47" i="38"/>
  <c r="V47" i="38"/>
  <c r="W47" i="38"/>
  <c r="X47" i="38"/>
  <c r="Y47" i="38"/>
  <c r="Z47" i="38"/>
  <c r="AA47" i="38"/>
  <c r="AB47" i="38"/>
  <c r="AC47" i="38"/>
  <c r="AD47" i="38"/>
  <c r="AE47" i="38"/>
  <c r="AF47" i="38"/>
  <c r="AG47" i="38"/>
  <c r="AH47" i="38"/>
  <c r="AI47" i="38"/>
  <c r="AJ47" i="38"/>
  <c r="AK47" i="38"/>
  <c r="AL47" i="38"/>
  <c r="AM47" i="38"/>
  <c r="AN47" i="38"/>
  <c r="AO47" i="38"/>
  <c r="AP47" i="38"/>
  <c r="AQ47" i="38"/>
  <c r="AR47" i="38"/>
  <c r="AS47" i="38"/>
  <c r="AT47" i="38"/>
  <c r="M48" i="38"/>
  <c r="N48" i="38"/>
  <c r="O48" i="38"/>
  <c r="P48" i="38"/>
  <c r="Q48" i="38"/>
  <c r="R48" i="38"/>
  <c r="S48" i="38"/>
  <c r="T48" i="38"/>
  <c r="U48" i="38"/>
  <c r="V48" i="38"/>
  <c r="W48" i="38"/>
  <c r="X48" i="38"/>
  <c r="Y48" i="38"/>
  <c r="Z48" i="38"/>
  <c r="AA48" i="38"/>
  <c r="AB48" i="38"/>
  <c r="AC48" i="38"/>
  <c r="AD48" i="38"/>
  <c r="AE48" i="38"/>
  <c r="AF48" i="38"/>
  <c r="AG48" i="38"/>
  <c r="AH48" i="38"/>
  <c r="AI48" i="38"/>
  <c r="AJ48" i="38"/>
  <c r="AK48" i="38"/>
  <c r="AL48" i="38"/>
  <c r="AM48" i="38"/>
  <c r="AN48" i="38"/>
  <c r="AO48" i="38"/>
  <c r="AP48" i="38"/>
  <c r="AQ48" i="38"/>
  <c r="AR48" i="38"/>
  <c r="AS48" i="38"/>
  <c r="AT48" i="38"/>
  <c r="M49" i="38"/>
  <c r="N49" i="38"/>
  <c r="O49" i="38"/>
  <c r="P49" i="38"/>
  <c r="Q49" i="38"/>
  <c r="R49" i="38"/>
  <c r="S49" i="38"/>
  <c r="T49" i="38"/>
  <c r="U49" i="38"/>
  <c r="V49" i="38"/>
  <c r="W49" i="38"/>
  <c r="X49" i="38"/>
  <c r="Y49" i="38"/>
  <c r="Z49" i="38"/>
  <c r="AA49" i="38"/>
  <c r="AB49" i="38"/>
  <c r="AC49" i="38"/>
  <c r="AD49" i="38"/>
  <c r="AE49" i="38"/>
  <c r="AF49" i="38"/>
  <c r="AG49" i="38"/>
  <c r="AH49" i="38"/>
  <c r="AI49" i="38"/>
  <c r="AJ49" i="38"/>
  <c r="AK49" i="38"/>
  <c r="AL49" i="38"/>
  <c r="AM49" i="38"/>
  <c r="AN49" i="38"/>
  <c r="AO49" i="38"/>
  <c r="AP49" i="38"/>
  <c r="AQ49" i="38"/>
  <c r="AR49" i="38"/>
  <c r="AS49" i="38"/>
  <c r="AT49" i="38"/>
  <c r="M50" i="38"/>
  <c r="N50" i="38"/>
  <c r="O50" i="38"/>
  <c r="P50" i="38"/>
  <c r="Q50" i="38"/>
  <c r="R50" i="38"/>
  <c r="S50" i="38"/>
  <c r="T50" i="38"/>
  <c r="U50" i="38"/>
  <c r="V50" i="38"/>
  <c r="W50" i="38"/>
  <c r="X50" i="38"/>
  <c r="Y50" i="38"/>
  <c r="Z50" i="38"/>
  <c r="AA50" i="38"/>
  <c r="AB50" i="38"/>
  <c r="AC50" i="38"/>
  <c r="AD50" i="38"/>
  <c r="AE50" i="38"/>
  <c r="AF50" i="38"/>
  <c r="AG50" i="38"/>
  <c r="AH50" i="38"/>
  <c r="AI50" i="38"/>
  <c r="AJ50" i="38"/>
  <c r="AK50" i="38"/>
  <c r="AL50" i="38"/>
  <c r="AM50" i="38"/>
  <c r="AN50" i="38"/>
  <c r="AO50" i="38"/>
  <c r="AP50" i="38"/>
  <c r="AQ50" i="38"/>
  <c r="AR50" i="38"/>
  <c r="AS50" i="38"/>
  <c r="AT50" i="38"/>
  <c r="M51" i="38"/>
  <c r="N51" i="38"/>
  <c r="O51" i="38"/>
  <c r="P51" i="38"/>
  <c r="Q51" i="38"/>
  <c r="R51" i="38"/>
  <c r="S51" i="38"/>
  <c r="T51" i="38"/>
  <c r="U51" i="38"/>
  <c r="V51" i="38"/>
  <c r="W51" i="38"/>
  <c r="X51" i="38"/>
  <c r="Y51" i="38"/>
  <c r="Z51" i="38"/>
  <c r="AA51" i="38"/>
  <c r="AB51" i="38"/>
  <c r="AC51" i="38"/>
  <c r="AD51" i="38"/>
  <c r="AE51" i="38"/>
  <c r="AF51" i="38"/>
  <c r="AG51" i="38"/>
  <c r="AH51" i="38"/>
  <c r="AI51" i="38"/>
  <c r="AJ51" i="38"/>
  <c r="AK51" i="38"/>
  <c r="AL51" i="38"/>
  <c r="AM51" i="38"/>
  <c r="AN51" i="38"/>
  <c r="AO51" i="38"/>
  <c r="AP51" i="38"/>
  <c r="AQ51" i="38"/>
  <c r="AR51" i="38"/>
  <c r="AS51" i="38"/>
  <c r="AT51" i="38"/>
  <c r="M52" i="38"/>
  <c r="N52" i="38"/>
  <c r="O52" i="38"/>
  <c r="P52" i="38"/>
  <c r="Q52" i="38"/>
  <c r="R52" i="38"/>
  <c r="S52" i="38"/>
  <c r="T52" i="38"/>
  <c r="U52" i="38"/>
  <c r="V52" i="38"/>
  <c r="W52" i="38"/>
  <c r="X52" i="38"/>
  <c r="Y52" i="38"/>
  <c r="Z52" i="38"/>
  <c r="AA52" i="38"/>
  <c r="AB52" i="38"/>
  <c r="AC52" i="38"/>
  <c r="AD52" i="38"/>
  <c r="AE52" i="38"/>
  <c r="AF52" i="38"/>
  <c r="AG52" i="38"/>
  <c r="AH52" i="38"/>
  <c r="AI52" i="38"/>
  <c r="AJ52" i="38"/>
  <c r="AK52" i="38"/>
  <c r="AL52" i="38"/>
  <c r="AM52" i="38"/>
  <c r="AN52" i="38"/>
  <c r="AO52" i="38"/>
  <c r="AP52" i="38"/>
  <c r="AQ52" i="38"/>
  <c r="AR52" i="38"/>
  <c r="AS52" i="38"/>
  <c r="AT52"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AM53" i="38"/>
  <c r="AN53" i="38"/>
  <c r="AO53" i="38"/>
  <c r="AP53" i="38"/>
  <c r="AQ53" i="38"/>
  <c r="AR53" i="38"/>
  <c r="AS53" i="38"/>
  <c r="AT53" i="38"/>
  <c r="M54" i="38"/>
  <c r="N54" i="38"/>
  <c r="O54" i="38"/>
  <c r="P54" i="38"/>
  <c r="Q54" i="38"/>
  <c r="R54" i="38"/>
  <c r="S54" i="38"/>
  <c r="T54" i="38"/>
  <c r="U54" i="38"/>
  <c r="V54" i="38"/>
  <c r="W54" i="38"/>
  <c r="X54" i="38"/>
  <c r="Y54" i="38"/>
  <c r="Z54" i="38"/>
  <c r="AA54" i="38"/>
  <c r="AB54" i="38"/>
  <c r="AC54" i="38"/>
  <c r="AD54" i="38"/>
  <c r="AE54" i="38"/>
  <c r="AF54" i="38"/>
  <c r="AG54" i="38"/>
  <c r="AH54" i="38"/>
  <c r="AI54" i="38"/>
  <c r="AJ54" i="38"/>
  <c r="AK54" i="38"/>
  <c r="AL54" i="38"/>
  <c r="AM54" i="38"/>
  <c r="AN54" i="38"/>
  <c r="AO54" i="38"/>
  <c r="AP54" i="38"/>
  <c r="AQ54" i="38"/>
  <c r="AR54" i="38"/>
  <c r="AS54" i="38"/>
  <c r="AT54" i="38"/>
  <c r="M55" i="38"/>
  <c r="N55" i="38"/>
  <c r="O55" i="38"/>
  <c r="P55" i="38"/>
  <c r="Q55" i="38"/>
  <c r="R55" i="38"/>
  <c r="S55" i="38"/>
  <c r="T55" i="38"/>
  <c r="U55" i="38"/>
  <c r="V55" i="38"/>
  <c r="W55" i="38"/>
  <c r="X55" i="38"/>
  <c r="Y55" i="38"/>
  <c r="Z55" i="38"/>
  <c r="AA55" i="38"/>
  <c r="AB55" i="38"/>
  <c r="AC55" i="38"/>
  <c r="AD55" i="38"/>
  <c r="AE55" i="38"/>
  <c r="AF55" i="38"/>
  <c r="AG55" i="38"/>
  <c r="AH55" i="38"/>
  <c r="AI55" i="38"/>
  <c r="AJ55" i="38"/>
  <c r="AK55" i="38"/>
  <c r="AL55" i="38"/>
  <c r="AM55" i="38"/>
  <c r="AN55" i="38"/>
  <c r="AO55" i="38"/>
  <c r="AP55" i="38"/>
  <c r="AQ55" i="38"/>
  <c r="AR55" i="38"/>
  <c r="AS55" i="38"/>
  <c r="AT55" i="38"/>
  <c r="M56" i="38"/>
  <c r="N56" i="38"/>
  <c r="O56" i="38"/>
  <c r="P56" i="38"/>
  <c r="Q56" i="38"/>
  <c r="R56" i="38"/>
  <c r="S56" i="38"/>
  <c r="T56" i="38"/>
  <c r="U56" i="38"/>
  <c r="V56" i="38"/>
  <c r="W56" i="38"/>
  <c r="X56" i="38"/>
  <c r="Y56" i="38"/>
  <c r="Z56" i="38"/>
  <c r="AA56" i="38"/>
  <c r="AB56" i="38"/>
  <c r="AC56" i="38"/>
  <c r="AD56" i="38"/>
  <c r="AE56" i="38"/>
  <c r="AF56" i="38"/>
  <c r="AG56" i="38"/>
  <c r="AH56" i="38"/>
  <c r="AI56" i="38"/>
  <c r="AJ56" i="38"/>
  <c r="AK56" i="38"/>
  <c r="AL56" i="38"/>
  <c r="AM56" i="38"/>
  <c r="AN56" i="38"/>
  <c r="AO56" i="38"/>
  <c r="AP56" i="38"/>
  <c r="AQ56" i="38"/>
  <c r="AR56" i="38"/>
  <c r="AS56" i="38"/>
  <c r="AT56" i="38"/>
  <c r="M57" i="38"/>
  <c r="N57" i="38"/>
  <c r="O57" i="38"/>
  <c r="P57" i="38"/>
  <c r="Q57" i="38"/>
  <c r="R57" i="38"/>
  <c r="S57" i="38"/>
  <c r="T57" i="38"/>
  <c r="U57" i="38"/>
  <c r="V57" i="38"/>
  <c r="W57" i="38"/>
  <c r="X57" i="38"/>
  <c r="Y57" i="38"/>
  <c r="Z57" i="38"/>
  <c r="AA57" i="38"/>
  <c r="AB57" i="38"/>
  <c r="AC57" i="38"/>
  <c r="AD57" i="38"/>
  <c r="AE57" i="38"/>
  <c r="AF57" i="38"/>
  <c r="AG57" i="38"/>
  <c r="AH57" i="38"/>
  <c r="AI57" i="38"/>
  <c r="AJ57" i="38"/>
  <c r="AK57" i="38"/>
  <c r="AL57" i="38"/>
  <c r="AM57" i="38"/>
  <c r="AN57" i="38"/>
  <c r="AO57" i="38"/>
  <c r="AP57" i="38"/>
  <c r="AQ57" i="38"/>
  <c r="AR57" i="38"/>
  <c r="AS57" i="38"/>
  <c r="AT57" i="38"/>
  <c r="M58" i="38"/>
  <c r="N58" i="38"/>
  <c r="O58" i="38"/>
  <c r="P58" i="38"/>
  <c r="Q58" i="38"/>
  <c r="R58" i="38"/>
  <c r="S58" i="38"/>
  <c r="T58" i="38"/>
  <c r="U58" i="38"/>
  <c r="V58" i="38"/>
  <c r="W58" i="38"/>
  <c r="X58" i="38"/>
  <c r="Y58" i="38"/>
  <c r="Z58" i="38"/>
  <c r="AA58" i="38"/>
  <c r="AB58" i="38"/>
  <c r="AC58" i="38"/>
  <c r="AD58" i="38"/>
  <c r="AE58" i="38"/>
  <c r="AF58" i="38"/>
  <c r="AG58" i="38"/>
  <c r="AH58" i="38"/>
  <c r="AI58" i="38"/>
  <c r="AJ58" i="38"/>
  <c r="AK58" i="38"/>
  <c r="AL58" i="38"/>
  <c r="AM58" i="38"/>
  <c r="AN58" i="38"/>
  <c r="AO58" i="38"/>
  <c r="AP58" i="38"/>
  <c r="AQ58" i="38"/>
  <c r="AR58" i="38"/>
  <c r="AS58" i="38"/>
  <c r="AT58" i="38"/>
  <c r="M59" i="38"/>
  <c r="N59" i="38"/>
  <c r="O59" i="38"/>
  <c r="P59" i="38"/>
  <c r="Q59" i="38"/>
  <c r="R59" i="38"/>
  <c r="S59" i="38"/>
  <c r="T59" i="38"/>
  <c r="U59" i="38"/>
  <c r="V59" i="38"/>
  <c r="W59" i="38"/>
  <c r="X59" i="38"/>
  <c r="Y59" i="38"/>
  <c r="Z59" i="38"/>
  <c r="AA59" i="38"/>
  <c r="AB59" i="38"/>
  <c r="AC59" i="38"/>
  <c r="AD59" i="38"/>
  <c r="AE59" i="38"/>
  <c r="AF59" i="38"/>
  <c r="AG59" i="38"/>
  <c r="AH59" i="38"/>
  <c r="AI59" i="38"/>
  <c r="AJ59" i="38"/>
  <c r="AK59" i="38"/>
  <c r="AL59" i="38"/>
  <c r="AM59" i="38"/>
  <c r="AN59" i="38"/>
  <c r="AO59" i="38"/>
  <c r="AP59" i="38"/>
  <c r="AQ59" i="38"/>
  <c r="AR59" i="38"/>
  <c r="AS59" i="38"/>
  <c r="AT59" i="38"/>
  <c r="M60" i="38"/>
  <c r="N60" i="38"/>
  <c r="O60" i="38"/>
  <c r="P60" i="38"/>
  <c r="Q60" i="38"/>
  <c r="R60" i="38"/>
  <c r="S60" i="38"/>
  <c r="T60" i="38"/>
  <c r="U60" i="38"/>
  <c r="V60" i="38"/>
  <c r="W60" i="38"/>
  <c r="X60" i="38"/>
  <c r="Y60" i="38"/>
  <c r="Z60" i="38"/>
  <c r="AA60" i="38"/>
  <c r="AB60" i="38"/>
  <c r="AC60" i="38"/>
  <c r="AD60" i="38"/>
  <c r="AE60" i="38"/>
  <c r="AF60" i="38"/>
  <c r="AG60" i="38"/>
  <c r="AH60" i="38"/>
  <c r="AI60" i="38"/>
  <c r="AJ60" i="38"/>
  <c r="AK60" i="38"/>
  <c r="AL60" i="38"/>
  <c r="AM60" i="38"/>
  <c r="AN60" i="38"/>
  <c r="AO60" i="38"/>
  <c r="AP60" i="38"/>
  <c r="AQ60" i="38"/>
  <c r="AR60" i="38"/>
  <c r="AS60" i="38"/>
  <c r="AT60" i="38"/>
  <c r="M61" i="38"/>
  <c r="N61" i="38"/>
  <c r="O61" i="38"/>
  <c r="P61" i="38"/>
  <c r="Q61" i="38"/>
  <c r="R61" i="38"/>
  <c r="S61" i="38"/>
  <c r="T61" i="38"/>
  <c r="U61" i="38"/>
  <c r="V61" i="38"/>
  <c r="W61" i="38"/>
  <c r="X61" i="38"/>
  <c r="Y61" i="38"/>
  <c r="Z61" i="38"/>
  <c r="AA61" i="38"/>
  <c r="AB61" i="38"/>
  <c r="AC61" i="38"/>
  <c r="AD61" i="38"/>
  <c r="AE61" i="38"/>
  <c r="AF61" i="38"/>
  <c r="AG61" i="38"/>
  <c r="AH61" i="38"/>
  <c r="AI61" i="38"/>
  <c r="AJ61" i="38"/>
  <c r="AK61" i="38"/>
  <c r="AL61" i="38"/>
  <c r="AM61" i="38"/>
  <c r="AN61" i="38"/>
  <c r="AO61" i="38"/>
  <c r="AP61" i="38"/>
  <c r="AQ61" i="38"/>
  <c r="AR61" i="38"/>
  <c r="AS61" i="38"/>
  <c r="AT61" i="38"/>
  <c r="M62" i="38"/>
  <c r="N62" i="38"/>
  <c r="O62" i="38"/>
  <c r="P62" i="38"/>
  <c r="Q62" i="38"/>
  <c r="R62" i="38"/>
  <c r="S62" i="38"/>
  <c r="T62" i="38"/>
  <c r="U62" i="38"/>
  <c r="V62" i="38"/>
  <c r="W62" i="38"/>
  <c r="X62" i="38"/>
  <c r="Y62" i="38"/>
  <c r="Z62" i="38"/>
  <c r="AA62" i="38"/>
  <c r="AB62" i="38"/>
  <c r="AC62" i="38"/>
  <c r="AD62" i="38"/>
  <c r="AE62" i="38"/>
  <c r="AF62" i="38"/>
  <c r="AG62" i="38"/>
  <c r="AH62" i="38"/>
  <c r="AI62" i="38"/>
  <c r="AJ62" i="38"/>
  <c r="AK62" i="38"/>
  <c r="AL62" i="38"/>
  <c r="AM62" i="38"/>
  <c r="AN62" i="38"/>
  <c r="AO62" i="38"/>
  <c r="AP62" i="38"/>
  <c r="AQ62" i="38"/>
  <c r="AR62" i="38"/>
  <c r="AS62" i="38"/>
  <c r="AT62" i="38"/>
  <c r="M63" i="38"/>
  <c r="N63" i="38"/>
  <c r="O63" i="38"/>
  <c r="P63" i="38"/>
  <c r="Q63" i="38"/>
  <c r="R63" i="38"/>
  <c r="S63" i="38"/>
  <c r="T63" i="38"/>
  <c r="U63" i="38"/>
  <c r="V63" i="38"/>
  <c r="W63" i="38"/>
  <c r="X63" i="38"/>
  <c r="Y63" i="38"/>
  <c r="Z63" i="38"/>
  <c r="AA63" i="38"/>
  <c r="AB63" i="38"/>
  <c r="AC63" i="38"/>
  <c r="AD63" i="38"/>
  <c r="AE63" i="38"/>
  <c r="AF63" i="38"/>
  <c r="AG63" i="38"/>
  <c r="AH63" i="38"/>
  <c r="AI63" i="38"/>
  <c r="AJ63" i="38"/>
  <c r="AK63" i="38"/>
  <c r="AL63" i="38"/>
  <c r="AM63" i="38"/>
  <c r="AN63" i="38"/>
  <c r="AO63" i="38"/>
  <c r="AP63" i="38"/>
  <c r="AQ63" i="38"/>
  <c r="AR63" i="38"/>
  <c r="AS63" i="38"/>
  <c r="AT63" i="38"/>
  <c r="M64" i="38"/>
  <c r="N64" i="38"/>
  <c r="O64" i="38"/>
  <c r="P64" i="38"/>
  <c r="Q64" i="38"/>
  <c r="R64" i="38"/>
  <c r="S64" i="38"/>
  <c r="T64" i="38"/>
  <c r="U64" i="38"/>
  <c r="V64" i="38"/>
  <c r="W64" i="38"/>
  <c r="X64" i="38"/>
  <c r="Y64" i="38"/>
  <c r="Z64" i="38"/>
  <c r="AA64" i="38"/>
  <c r="AB64" i="38"/>
  <c r="AC64" i="38"/>
  <c r="AD64" i="38"/>
  <c r="AE64" i="38"/>
  <c r="AF64" i="38"/>
  <c r="AG64" i="38"/>
  <c r="AH64" i="38"/>
  <c r="AI64" i="38"/>
  <c r="AJ64" i="38"/>
  <c r="AK64" i="38"/>
  <c r="AL64" i="38"/>
  <c r="AM64" i="38"/>
  <c r="AN64" i="38"/>
  <c r="AO64" i="38"/>
  <c r="AP64" i="38"/>
  <c r="AQ64" i="38"/>
  <c r="AR64" i="38"/>
  <c r="AS64" i="38"/>
  <c r="AT64" i="38"/>
  <c r="M65" i="38"/>
  <c r="N65" i="38"/>
  <c r="O65" i="38"/>
  <c r="P65" i="38"/>
  <c r="Q65" i="38"/>
  <c r="R65" i="38"/>
  <c r="S65" i="38"/>
  <c r="T65" i="38"/>
  <c r="U65" i="38"/>
  <c r="V65" i="38"/>
  <c r="W65" i="38"/>
  <c r="X65" i="38"/>
  <c r="Y65" i="38"/>
  <c r="Z65" i="38"/>
  <c r="AA65" i="38"/>
  <c r="AB65" i="38"/>
  <c r="AC65" i="38"/>
  <c r="AD65" i="38"/>
  <c r="AE65" i="38"/>
  <c r="AF65" i="38"/>
  <c r="AG65" i="38"/>
  <c r="AH65" i="38"/>
  <c r="AI65" i="38"/>
  <c r="AJ65" i="38"/>
  <c r="AK65" i="38"/>
  <c r="AL65" i="38"/>
  <c r="AM65" i="38"/>
  <c r="AN65" i="38"/>
  <c r="AO65" i="38"/>
  <c r="AP65" i="38"/>
  <c r="AQ65" i="38"/>
  <c r="AR65" i="38"/>
  <c r="AS65" i="38"/>
  <c r="AT65" i="38"/>
  <c r="M66" i="38"/>
  <c r="N66" i="38"/>
  <c r="O66" i="38"/>
  <c r="P66" i="38"/>
  <c r="Q66" i="38"/>
  <c r="R66" i="38"/>
  <c r="S66" i="38"/>
  <c r="T66" i="38"/>
  <c r="U66" i="38"/>
  <c r="V66" i="38"/>
  <c r="W66" i="38"/>
  <c r="X66" i="38"/>
  <c r="Y66" i="38"/>
  <c r="Z66" i="38"/>
  <c r="AA66" i="38"/>
  <c r="AB66" i="38"/>
  <c r="AC66" i="38"/>
  <c r="AD66" i="38"/>
  <c r="AE66" i="38"/>
  <c r="AF66" i="38"/>
  <c r="AG66" i="38"/>
  <c r="AH66" i="38"/>
  <c r="AI66" i="38"/>
  <c r="AJ66" i="38"/>
  <c r="AK66" i="38"/>
  <c r="AL66" i="38"/>
  <c r="AM66" i="38"/>
  <c r="AN66" i="38"/>
  <c r="AO66" i="38"/>
  <c r="AP66" i="38"/>
  <c r="AQ66" i="38"/>
  <c r="AR66" i="38"/>
  <c r="AS66" i="38"/>
  <c r="AT66" i="38"/>
  <c r="L7" i="38"/>
  <c r="L8" i="38"/>
  <c r="L9" i="38"/>
  <c r="L10" i="38"/>
  <c r="L11" i="38"/>
  <c r="L12" i="38"/>
  <c r="L13" i="38"/>
  <c r="L14" i="38"/>
  <c r="L15" i="38"/>
  <c r="L16" i="38"/>
  <c r="L17" i="38"/>
  <c r="L18" i="38"/>
  <c r="L19" i="38"/>
  <c r="L20" i="38"/>
  <c r="L21" i="38"/>
  <c r="L22" i="38"/>
  <c r="L23" i="38"/>
  <c r="L24" i="38"/>
  <c r="L25" i="38"/>
  <c r="L26" i="38"/>
  <c r="L27" i="38"/>
  <c r="L28" i="38"/>
  <c r="L29" i="38"/>
  <c r="L30" i="38"/>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64" i="38"/>
  <c r="L65" i="38"/>
  <c r="L66" i="38"/>
  <c r="L6" i="38"/>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AR6" i="37"/>
  <c r="AS6" i="37"/>
  <c r="AT6" i="37"/>
  <c r="M7" i="37"/>
  <c r="N7" i="37"/>
  <c r="O7" i="37"/>
  <c r="P7" i="37"/>
  <c r="Q7" i="37"/>
  <c r="R7" i="37"/>
  <c r="S7" i="37"/>
  <c r="T7" i="37"/>
  <c r="U7" i="37"/>
  <c r="V7" i="37"/>
  <c r="W7" i="37"/>
  <c r="X7" i="37"/>
  <c r="Y7" i="37"/>
  <c r="Z7" i="37"/>
  <c r="AA7" i="37"/>
  <c r="AB7" i="37"/>
  <c r="AC7" i="37"/>
  <c r="AD7" i="37"/>
  <c r="AE7" i="37"/>
  <c r="AF7" i="37"/>
  <c r="AG7" i="37"/>
  <c r="AH7" i="37"/>
  <c r="AI7" i="37"/>
  <c r="AJ7" i="37"/>
  <c r="AK7" i="37"/>
  <c r="AL7" i="37"/>
  <c r="AM7" i="37"/>
  <c r="AN7" i="37"/>
  <c r="AO7" i="37"/>
  <c r="AP7" i="37"/>
  <c r="AQ7" i="37"/>
  <c r="AR7" i="37"/>
  <c r="AS7" i="37"/>
  <c r="AT7" i="37"/>
  <c r="M8" i="37"/>
  <c r="N8" i="37"/>
  <c r="O8" i="37"/>
  <c r="P8" i="37"/>
  <c r="Q8" i="37"/>
  <c r="R8" i="37"/>
  <c r="S8" i="37"/>
  <c r="T8" i="37"/>
  <c r="U8" i="37"/>
  <c r="V8" i="37"/>
  <c r="W8" i="37"/>
  <c r="X8" i="37"/>
  <c r="Y8" i="37"/>
  <c r="Z8" i="37"/>
  <c r="AA8" i="37"/>
  <c r="AB8" i="37"/>
  <c r="AC8" i="37"/>
  <c r="AD8" i="37"/>
  <c r="AE8" i="37"/>
  <c r="AF8" i="37"/>
  <c r="AG8" i="37"/>
  <c r="AH8" i="37"/>
  <c r="AI8" i="37"/>
  <c r="AJ8" i="37"/>
  <c r="AK8" i="37"/>
  <c r="AL8" i="37"/>
  <c r="AM8" i="37"/>
  <c r="AN8" i="37"/>
  <c r="AO8" i="37"/>
  <c r="AP8" i="37"/>
  <c r="AQ8" i="37"/>
  <c r="AR8" i="37"/>
  <c r="AS8" i="37"/>
  <c r="AT8" i="37"/>
  <c r="M9" i="37"/>
  <c r="N9" i="37"/>
  <c r="O9" i="37"/>
  <c r="P9" i="37"/>
  <c r="Q9" i="37"/>
  <c r="R9" i="37"/>
  <c r="S9" i="37"/>
  <c r="T9" i="37"/>
  <c r="U9" i="37"/>
  <c r="V9" i="37"/>
  <c r="W9" i="37"/>
  <c r="X9" i="37"/>
  <c r="Y9" i="37"/>
  <c r="Z9" i="37"/>
  <c r="AA9" i="37"/>
  <c r="AB9" i="37"/>
  <c r="AC9" i="37"/>
  <c r="AD9" i="37"/>
  <c r="AE9" i="37"/>
  <c r="AF9" i="37"/>
  <c r="AG9" i="37"/>
  <c r="AH9" i="37"/>
  <c r="AI9" i="37"/>
  <c r="AJ9" i="37"/>
  <c r="AK9" i="37"/>
  <c r="AL9" i="37"/>
  <c r="AM9" i="37"/>
  <c r="AN9" i="37"/>
  <c r="AO9" i="37"/>
  <c r="AP9" i="37"/>
  <c r="AQ9" i="37"/>
  <c r="AR9" i="37"/>
  <c r="AS9" i="37"/>
  <c r="AT9" i="37"/>
  <c r="M10" i="37"/>
  <c r="N10" i="37"/>
  <c r="O10" i="37"/>
  <c r="P10" i="37"/>
  <c r="Q10" i="37"/>
  <c r="R10" i="37"/>
  <c r="S10" i="37"/>
  <c r="T10" i="37"/>
  <c r="U10" i="37"/>
  <c r="V10" i="37"/>
  <c r="W10" i="37"/>
  <c r="X10" i="37"/>
  <c r="Y10" i="37"/>
  <c r="Z10" i="37"/>
  <c r="AA10" i="37"/>
  <c r="AB10" i="37"/>
  <c r="AC10" i="37"/>
  <c r="AD10" i="37"/>
  <c r="AE10" i="37"/>
  <c r="AF10" i="37"/>
  <c r="AG10" i="37"/>
  <c r="AH10" i="37"/>
  <c r="AI10" i="37"/>
  <c r="AJ10" i="37"/>
  <c r="AK10" i="37"/>
  <c r="AL10" i="37"/>
  <c r="AM10" i="37"/>
  <c r="AN10" i="37"/>
  <c r="AO10" i="37"/>
  <c r="AP10" i="37"/>
  <c r="AQ10" i="37"/>
  <c r="AR10" i="37"/>
  <c r="AS10" i="37"/>
  <c r="AT10" i="37"/>
  <c r="M11" i="37"/>
  <c r="N11" i="37"/>
  <c r="O11" i="37"/>
  <c r="P11" i="37"/>
  <c r="Q11" i="37"/>
  <c r="R11" i="37"/>
  <c r="S11" i="37"/>
  <c r="T11" i="37"/>
  <c r="U11" i="37"/>
  <c r="V11" i="37"/>
  <c r="W11" i="37"/>
  <c r="X11" i="37"/>
  <c r="Y11" i="37"/>
  <c r="Z11" i="37"/>
  <c r="AA11" i="37"/>
  <c r="AB11" i="37"/>
  <c r="AC11" i="37"/>
  <c r="AD11" i="37"/>
  <c r="AE11" i="37"/>
  <c r="AF11" i="37"/>
  <c r="AG11" i="37"/>
  <c r="AH11" i="37"/>
  <c r="AI11" i="37"/>
  <c r="AJ11" i="37"/>
  <c r="AK11" i="37"/>
  <c r="AL11" i="37"/>
  <c r="AM11" i="37"/>
  <c r="AN11" i="37"/>
  <c r="AO11" i="37"/>
  <c r="AP11" i="37"/>
  <c r="AQ11" i="37"/>
  <c r="AR11" i="37"/>
  <c r="AS11" i="37"/>
  <c r="AT11" i="37"/>
  <c r="M12" i="37"/>
  <c r="N12" i="37"/>
  <c r="O12" i="37"/>
  <c r="P12" i="37"/>
  <c r="Q12" i="37"/>
  <c r="R12" i="37"/>
  <c r="S12" i="37"/>
  <c r="T12" i="37"/>
  <c r="U12" i="37"/>
  <c r="V12" i="37"/>
  <c r="W12" i="37"/>
  <c r="X12" i="37"/>
  <c r="Y12" i="37"/>
  <c r="Z12" i="37"/>
  <c r="AA12" i="37"/>
  <c r="AB12" i="37"/>
  <c r="AC12" i="37"/>
  <c r="AD12" i="37"/>
  <c r="AE12" i="37"/>
  <c r="AF12" i="37"/>
  <c r="AG12" i="37"/>
  <c r="AH12" i="37"/>
  <c r="AI12" i="37"/>
  <c r="AJ12" i="37"/>
  <c r="AK12" i="37"/>
  <c r="AL12" i="37"/>
  <c r="AM12" i="37"/>
  <c r="AN12" i="37"/>
  <c r="AO12" i="37"/>
  <c r="AP12" i="37"/>
  <c r="AQ12" i="37"/>
  <c r="AR12" i="37"/>
  <c r="AS12" i="37"/>
  <c r="AT12" i="37"/>
  <c r="M13" i="37"/>
  <c r="N13" i="37"/>
  <c r="O13" i="37"/>
  <c r="P13" i="37"/>
  <c r="Q13" i="37"/>
  <c r="R13" i="37"/>
  <c r="S13" i="37"/>
  <c r="T13" i="37"/>
  <c r="U13" i="37"/>
  <c r="V13" i="37"/>
  <c r="W13" i="37"/>
  <c r="X13" i="37"/>
  <c r="Y13" i="37"/>
  <c r="Z13" i="37"/>
  <c r="AA13" i="37"/>
  <c r="AB13" i="37"/>
  <c r="AC13" i="37"/>
  <c r="AD13" i="37"/>
  <c r="AE13" i="37"/>
  <c r="AF13" i="37"/>
  <c r="AG13" i="37"/>
  <c r="AH13" i="37"/>
  <c r="AI13" i="37"/>
  <c r="AJ13" i="37"/>
  <c r="AK13" i="37"/>
  <c r="AL13" i="37"/>
  <c r="AM13" i="37"/>
  <c r="AN13" i="37"/>
  <c r="AO13" i="37"/>
  <c r="AP13" i="37"/>
  <c r="AQ13" i="37"/>
  <c r="AR13" i="37"/>
  <c r="AS13" i="37"/>
  <c r="AT13" i="37"/>
  <c r="M14" i="37"/>
  <c r="N14" i="37"/>
  <c r="O14" i="37"/>
  <c r="P14" i="37"/>
  <c r="Q14" i="37"/>
  <c r="R14" i="37"/>
  <c r="S14" i="37"/>
  <c r="T14" i="37"/>
  <c r="U14" i="37"/>
  <c r="V14" i="37"/>
  <c r="W14" i="37"/>
  <c r="X14" i="37"/>
  <c r="Y14" i="37"/>
  <c r="Z14" i="37"/>
  <c r="AA14" i="37"/>
  <c r="AB14" i="37"/>
  <c r="AC14" i="37"/>
  <c r="AD14" i="37"/>
  <c r="AE14" i="37"/>
  <c r="AF14" i="37"/>
  <c r="AG14" i="37"/>
  <c r="AH14" i="37"/>
  <c r="AI14" i="37"/>
  <c r="AJ14" i="37"/>
  <c r="AK14" i="37"/>
  <c r="AL14" i="37"/>
  <c r="AM14" i="37"/>
  <c r="AN14" i="37"/>
  <c r="AO14" i="37"/>
  <c r="AP14" i="37"/>
  <c r="AQ14" i="37"/>
  <c r="AR14" i="37"/>
  <c r="AS14" i="37"/>
  <c r="AT14" i="37"/>
  <c r="M15" i="37"/>
  <c r="N15" i="37"/>
  <c r="O15" i="37"/>
  <c r="P15" i="37"/>
  <c r="Q15" i="37"/>
  <c r="R15" i="37"/>
  <c r="S15" i="37"/>
  <c r="T15" i="37"/>
  <c r="U15" i="37"/>
  <c r="V15" i="37"/>
  <c r="W15" i="37"/>
  <c r="X15" i="37"/>
  <c r="Y15" i="37"/>
  <c r="Z15" i="37"/>
  <c r="AA15" i="37"/>
  <c r="AB15" i="37"/>
  <c r="AC15" i="37"/>
  <c r="AD15" i="37"/>
  <c r="AE15" i="37"/>
  <c r="AF15" i="37"/>
  <c r="AG15" i="37"/>
  <c r="AH15" i="37"/>
  <c r="AI15" i="37"/>
  <c r="AJ15" i="37"/>
  <c r="AK15" i="37"/>
  <c r="AL15" i="37"/>
  <c r="AM15" i="37"/>
  <c r="AN15" i="37"/>
  <c r="AO15" i="37"/>
  <c r="AP15" i="37"/>
  <c r="AQ15" i="37"/>
  <c r="AR15" i="37"/>
  <c r="AS15" i="37"/>
  <c r="AT15" i="37"/>
  <c r="M16" i="37"/>
  <c r="N16" i="37"/>
  <c r="O16" i="37"/>
  <c r="P16" i="37"/>
  <c r="Q16" i="37"/>
  <c r="R16" i="37"/>
  <c r="S16" i="37"/>
  <c r="T16" i="37"/>
  <c r="U16" i="37"/>
  <c r="V16" i="37"/>
  <c r="W16" i="37"/>
  <c r="X16" i="37"/>
  <c r="Y16" i="37"/>
  <c r="Z16" i="37"/>
  <c r="AA16" i="37"/>
  <c r="AB16" i="37"/>
  <c r="AC16" i="37"/>
  <c r="AD16" i="37"/>
  <c r="AE16" i="37"/>
  <c r="AF16" i="37"/>
  <c r="AG16" i="37"/>
  <c r="AH16" i="37"/>
  <c r="AI16" i="37"/>
  <c r="AJ16" i="37"/>
  <c r="AK16" i="37"/>
  <c r="AL16" i="37"/>
  <c r="AM16" i="37"/>
  <c r="AN16" i="37"/>
  <c r="AO16" i="37"/>
  <c r="AP16" i="37"/>
  <c r="AQ16" i="37"/>
  <c r="AR16" i="37"/>
  <c r="AS16" i="37"/>
  <c r="AT16" i="37"/>
  <c r="M17" i="37"/>
  <c r="N17" i="37"/>
  <c r="O17" i="37"/>
  <c r="P17" i="37"/>
  <c r="Q17" i="37"/>
  <c r="R17" i="37"/>
  <c r="S17" i="37"/>
  <c r="T17" i="37"/>
  <c r="U17" i="37"/>
  <c r="V17" i="37"/>
  <c r="W17" i="37"/>
  <c r="X17" i="37"/>
  <c r="Y17" i="37"/>
  <c r="Z17" i="37"/>
  <c r="AA17" i="37"/>
  <c r="AB17" i="37"/>
  <c r="AC17" i="37"/>
  <c r="AD17" i="37"/>
  <c r="AE17" i="37"/>
  <c r="AF17" i="37"/>
  <c r="AG17" i="37"/>
  <c r="AH17" i="37"/>
  <c r="AI17" i="37"/>
  <c r="AJ17" i="37"/>
  <c r="AK17" i="37"/>
  <c r="AL17" i="37"/>
  <c r="AM17" i="37"/>
  <c r="AN17" i="37"/>
  <c r="AO17" i="37"/>
  <c r="AP17" i="37"/>
  <c r="AQ17" i="37"/>
  <c r="AR17" i="37"/>
  <c r="AS17" i="37"/>
  <c r="AT17" i="37"/>
  <c r="M18" i="37"/>
  <c r="N18" i="37"/>
  <c r="O18" i="37"/>
  <c r="P18" i="37"/>
  <c r="Q18" i="37"/>
  <c r="R18" i="37"/>
  <c r="S18" i="37"/>
  <c r="T18" i="37"/>
  <c r="U18" i="37"/>
  <c r="V18" i="37"/>
  <c r="W18" i="37"/>
  <c r="X18" i="37"/>
  <c r="Y18" i="37"/>
  <c r="Z18" i="37"/>
  <c r="AA18" i="37"/>
  <c r="AB18" i="37"/>
  <c r="AC18" i="37"/>
  <c r="AD18" i="37"/>
  <c r="AE18" i="37"/>
  <c r="AF18" i="37"/>
  <c r="AG18" i="37"/>
  <c r="AH18" i="37"/>
  <c r="AI18" i="37"/>
  <c r="AJ18" i="37"/>
  <c r="AK18" i="37"/>
  <c r="AL18" i="37"/>
  <c r="AM18" i="37"/>
  <c r="AN18" i="37"/>
  <c r="AO18" i="37"/>
  <c r="AP18" i="37"/>
  <c r="AQ18" i="37"/>
  <c r="AR18" i="37"/>
  <c r="AS18" i="37"/>
  <c r="AT18" i="37"/>
  <c r="M19" i="37"/>
  <c r="N19" i="37"/>
  <c r="O19" i="37"/>
  <c r="P19" i="37"/>
  <c r="Q19" i="37"/>
  <c r="R19" i="37"/>
  <c r="S19" i="37"/>
  <c r="T19" i="37"/>
  <c r="U19" i="37"/>
  <c r="V19" i="37"/>
  <c r="W19" i="37"/>
  <c r="X19" i="37"/>
  <c r="Y19" i="37"/>
  <c r="Z19" i="37"/>
  <c r="AA19" i="37"/>
  <c r="AB19" i="37"/>
  <c r="AC19" i="37"/>
  <c r="AD19" i="37"/>
  <c r="AE19" i="37"/>
  <c r="AF19" i="37"/>
  <c r="AG19" i="37"/>
  <c r="AH19" i="37"/>
  <c r="AI19" i="37"/>
  <c r="AJ19" i="37"/>
  <c r="AK19" i="37"/>
  <c r="AL19" i="37"/>
  <c r="AM19" i="37"/>
  <c r="AN19" i="37"/>
  <c r="AO19" i="37"/>
  <c r="AP19" i="37"/>
  <c r="AQ19" i="37"/>
  <c r="AR19" i="37"/>
  <c r="AS19" i="37"/>
  <c r="AT19" i="37"/>
  <c r="M20" i="37"/>
  <c r="N20" i="37"/>
  <c r="O20" i="37"/>
  <c r="P20" i="37"/>
  <c r="Q20" i="37"/>
  <c r="R20" i="37"/>
  <c r="S20" i="37"/>
  <c r="T20" i="37"/>
  <c r="U20" i="37"/>
  <c r="V20" i="37"/>
  <c r="W20" i="37"/>
  <c r="X20" i="37"/>
  <c r="Y20" i="37"/>
  <c r="Z20" i="37"/>
  <c r="AA20" i="37"/>
  <c r="AB20" i="37"/>
  <c r="AC20" i="37"/>
  <c r="AD20" i="37"/>
  <c r="AE20" i="37"/>
  <c r="AF20" i="37"/>
  <c r="AG20" i="37"/>
  <c r="AH20" i="37"/>
  <c r="AI20" i="37"/>
  <c r="AJ20" i="37"/>
  <c r="AK20" i="37"/>
  <c r="AL20" i="37"/>
  <c r="AM20" i="37"/>
  <c r="AN20" i="37"/>
  <c r="AO20" i="37"/>
  <c r="AP20" i="37"/>
  <c r="AQ20" i="37"/>
  <c r="AR20" i="37"/>
  <c r="AS20" i="37"/>
  <c r="AT20" i="37"/>
  <c r="M21" i="37"/>
  <c r="N21" i="37"/>
  <c r="O21" i="37"/>
  <c r="P21" i="37"/>
  <c r="Q21" i="37"/>
  <c r="R21" i="37"/>
  <c r="S21" i="37"/>
  <c r="T21" i="37"/>
  <c r="U21" i="37"/>
  <c r="V21" i="37"/>
  <c r="W21" i="37"/>
  <c r="X21" i="37"/>
  <c r="Y21" i="37"/>
  <c r="Z21" i="37"/>
  <c r="AA21" i="37"/>
  <c r="AB21" i="37"/>
  <c r="AC21" i="37"/>
  <c r="AD21" i="37"/>
  <c r="AE21" i="37"/>
  <c r="AF21" i="37"/>
  <c r="AG21" i="37"/>
  <c r="AH21" i="37"/>
  <c r="AI21" i="37"/>
  <c r="AJ21" i="37"/>
  <c r="AK21" i="37"/>
  <c r="AL21" i="37"/>
  <c r="AM21" i="37"/>
  <c r="AN21" i="37"/>
  <c r="AO21" i="37"/>
  <c r="AP21" i="37"/>
  <c r="AQ21" i="37"/>
  <c r="AR21" i="37"/>
  <c r="AS21" i="37"/>
  <c r="AT21" i="37"/>
  <c r="M22" i="37"/>
  <c r="N22" i="37"/>
  <c r="O22" i="37"/>
  <c r="P22" i="37"/>
  <c r="Q22" i="37"/>
  <c r="R22" i="37"/>
  <c r="S22" i="37"/>
  <c r="T22" i="37"/>
  <c r="U22" i="37"/>
  <c r="V22" i="37"/>
  <c r="W22" i="37"/>
  <c r="X22" i="37"/>
  <c r="Y22" i="37"/>
  <c r="Z22" i="37"/>
  <c r="AA22" i="37"/>
  <c r="AB22" i="37"/>
  <c r="AC22" i="37"/>
  <c r="AD22" i="37"/>
  <c r="AE22" i="37"/>
  <c r="AF22" i="37"/>
  <c r="AG22" i="37"/>
  <c r="AH22" i="37"/>
  <c r="AI22" i="37"/>
  <c r="AJ22" i="37"/>
  <c r="AK22" i="37"/>
  <c r="AL22" i="37"/>
  <c r="AM22" i="37"/>
  <c r="AN22" i="37"/>
  <c r="AO22" i="37"/>
  <c r="AP22" i="37"/>
  <c r="AQ22" i="37"/>
  <c r="AR22" i="37"/>
  <c r="AS22" i="37"/>
  <c r="AT22" i="37"/>
  <c r="M23" i="37"/>
  <c r="N23" i="37"/>
  <c r="O23" i="37"/>
  <c r="P23" i="37"/>
  <c r="Q23" i="37"/>
  <c r="R23" i="37"/>
  <c r="S23" i="37"/>
  <c r="T23" i="37"/>
  <c r="U23" i="37"/>
  <c r="V23" i="37"/>
  <c r="W23" i="37"/>
  <c r="X23" i="37"/>
  <c r="Y23" i="37"/>
  <c r="Z23" i="37"/>
  <c r="AA23" i="37"/>
  <c r="AB23" i="37"/>
  <c r="AC23" i="37"/>
  <c r="AD23" i="37"/>
  <c r="AE23" i="37"/>
  <c r="AF23" i="37"/>
  <c r="AG23" i="37"/>
  <c r="AH23" i="37"/>
  <c r="AI23" i="37"/>
  <c r="AJ23" i="37"/>
  <c r="AK23" i="37"/>
  <c r="AL23" i="37"/>
  <c r="AM23" i="37"/>
  <c r="AN23" i="37"/>
  <c r="AO23" i="37"/>
  <c r="AP23" i="37"/>
  <c r="AQ23" i="37"/>
  <c r="AR23" i="37"/>
  <c r="AS23" i="37"/>
  <c r="AT23" i="37"/>
  <c r="M24" i="37"/>
  <c r="N24" i="37"/>
  <c r="O24" i="37"/>
  <c r="P24" i="37"/>
  <c r="Q24" i="37"/>
  <c r="R24" i="37"/>
  <c r="S24" i="37"/>
  <c r="T24" i="37"/>
  <c r="U24" i="37"/>
  <c r="V24" i="37"/>
  <c r="W24" i="37"/>
  <c r="X24" i="37"/>
  <c r="Y24" i="37"/>
  <c r="Z24" i="37"/>
  <c r="AA24" i="37"/>
  <c r="AB24" i="37"/>
  <c r="AC24" i="37"/>
  <c r="AD24" i="37"/>
  <c r="AE24" i="37"/>
  <c r="AF24" i="37"/>
  <c r="AG24" i="37"/>
  <c r="AH24" i="37"/>
  <c r="AI24" i="37"/>
  <c r="AJ24" i="37"/>
  <c r="AK24" i="37"/>
  <c r="AL24" i="37"/>
  <c r="AM24" i="37"/>
  <c r="AN24" i="37"/>
  <c r="AO24" i="37"/>
  <c r="AP24" i="37"/>
  <c r="AQ24" i="37"/>
  <c r="AR24" i="37"/>
  <c r="AS24" i="37"/>
  <c r="AT24" i="37"/>
  <c r="M25" i="37"/>
  <c r="N25" i="37"/>
  <c r="O25" i="37"/>
  <c r="P25" i="37"/>
  <c r="Q25" i="37"/>
  <c r="R25" i="37"/>
  <c r="S25" i="37"/>
  <c r="T25" i="37"/>
  <c r="U25" i="37"/>
  <c r="V25" i="37"/>
  <c r="W25" i="37"/>
  <c r="X25" i="37"/>
  <c r="Y25" i="37"/>
  <c r="Z25" i="37"/>
  <c r="AA25" i="37"/>
  <c r="AB25" i="37"/>
  <c r="AC25" i="37"/>
  <c r="AD25" i="37"/>
  <c r="AE25" i="37"/>
  <c r="AF25" i="37"/>
  <c r="AG25" i="37"/>
  <c r="AH25" i="37"/>
  <c r="AI25" i="37"/>
  <c r="AJ25" i="37"/>
  <c r="AK25" i="37"/>
  <c r="AL25" i="37"/>
  <c r="AM25" i="37"/>
  <c r="AN25" i="37"/>
  <c r="AO25" i="37"/>
  <c r="AP25" i="37"/>
  <c r="AQ25" i="37"/>
  <c r="AR25" i="37"/>
  <c r="AS25" i="37"/>
  <c r="AT25" i="37"/>
  <c r="M26" i="37"/>
  <c r="N26" i="37"/>
  <c r="O26" i="37"/>
  <c r="P26" i="37"/>
  <c r="Q26" i="37"/>
  <c r="R26" i="37"/>
  <c r="S26" i="37"/>
  <c r="T26" i="37"/>
  <c r="U26" i="37"/>
  <c r="V26" i="37"/>
  <c r="W26" i="37"/>
  <c r="X26" i="37"/>
  <c r="Y26" i="37"/>
  <c r="Z26" i="37"/>
  <c r="AA26" i="37"/>
  <c r="AB26" i="37"/>
  <c r="AC26" i="37"/>
  <c r="AD26" i="37"/>
  <c r="AE26" i="37"/>
  <c r="AF26" i="37"/>
  <c r="AG26" i="37"/>
  <c r="AH26" i="37"/>
  <c r="AI26" i="37"/>
  <c r="AJ26" i="37"/>
  <c r="AK26" i="37"/>
  <c r="AL26" i="37"/>
  <c r="AM26" i="37"/>
  <c r="AN26" i="37"/>
  <c r="AO26" i="37"/>
  <c r="AP26" i="37"/>
  <c r="AQ26" i="37"/>
  <c r="AR26" i="37"/>
  <c r="AS26" i="37"/>
  <c r="AT26" i="37"/>
  <c r="M27" i="37"/>
  <c r="N27" i="37"/>
  <c r="O27" i="37"/>
  <c r="P27" i="37"/>
  <c r="Q27" i="37"/>
  <c r="R27" i="37"/>
  <c r="S27" i="37"/>
  <c r="T27" i="37"/>
  <c r="U27" i="37"/>
  <c r="V27" i="37"/>
  <c r="W27" i="37"/>
  <c r="X27" i="37"/>
  <c r="Y27" i="37"/>
  <c r="Z27" i="37"/>
  <c r="AA27" i="37"/>
  <c r="AB27" i="37"/>
  <c r="AC27" i="37"/>
  <c r="AD27" i="37"/>
  <c r="AE27" i="37"/>
  <c r="AF27" i="37"/>
  <c r="AG27" i="37"/>
  <c r="AH27" i="37"/>
  <c r="AI27" i="37"/>
  <c r="AJ27" i="37"/>
  <c r="AK27" i="37"/>
  <c r="AL27" i="37"/>
  <c r="AM27" i="37"/>
  <c r="AN27" i="37"/>
  <c r="AO27" i="37"/>
  <c r="AP27" i="37"/>
  <c r="AQ27" i="37"/>
  <c r="AR27" i="37"/>
  <c r="AS27" i="37"/>
  <c r="AT27" i="37"/>
  <c r="M28" i="37"/>
  <c r="N28" i="37"/>
  <c r="O28" i="37"/>
  <c r="P28" i="37"/>
  <c r="Q28" i="37"/>
  <c r="R28" i="37"/>
  <c r="S28" i="37"/>
  <c r="T28" i="37"/>
  <c r="U28" i="37"/>
  <c r="V28" i="37"/>
  <c r="W28" i="37"/>
  <c r="X28" i="37"/>
  <c r="Y28" i="37"/>
  <c r="Z28" i="37"/>
  <c r="AA28" i="37"/>
  <c r="AB28" i="37"/>
  <c r="AC28" i="37"/>
  <c r="AD28" i="37"/>
  <c r="AE28" i="37"/>
  <c r="AF28" i="37"/>
  <c r="AG28" i="37"/>
  <c r="AH28" i="37"/>
  <c r="AI28" i="37"/>
  <c r="AJ28" i="37"/>
  <c r="AK28" i="37"/>
  <c r="AL28" i="37"/>
  <c r="AM28" i="37"/>
  <c r="AN28" i="37"/>
  <c r="AO28" i="37"/>
  <c r="AP28" i="37"/>
  <c r="AQ28" i="37"/>
  <c r="AR28" i="37"/>
  <c r="AS28" i="37"/>
  <c r="AT28" i="37"/>
  <c r="M29" i="37"/>
  <c r="N29" i="37"/>
  <c r="O29" i="37"/>
  <c r="P29" i="37"/>
  <c r="Q29" i="37"/>
  <c r="R29" i="37"/>
  <c r="S29" i="37"/>
  <c r="T29" i="37"/>
  <c r="U29" i="37"/>
  <c r="V29" i="37"/>
  <c r="W29" i="37"/>
  <c r="X29" i="37"/>
  <c r="Y29" i="37"/>
  <c r="Z29" i="37"/>
  <c r="AA29" i="37"/>
  <c r="AB29" i="37"/>
  <c r="AC29" i="37"/>
  <c r="AD29" i="37"/>
  <c r="AE29" i="37"/>
  <c r="AF29" i="37"/>
  <c r="AG29" i="37"/>
  <c r="AH29" i="37"/>
  <c r="AI29" i="37"/>
  <c r="AJ29" i="37"/>
  <c r="AK29" i="37"/>
  <c r="AL29" i="37"/>
  <c r="AM29" i="37"/>
  <c r="AN29" i="37"/>
  <c r="AO29" i="37"/>
  <c r="AP29" i="37"/>
  <c r="AQ29" i="37"/>
  <c r="AR29" i="37"/>
  <c r="AS29" i="37"/>
  <c r="AT29" i="37"/>
  <c r="M30" i="37"/>
  <c r="N30" i="37"/>
  <c r="O30" i="37"/>
  <c r="P30" i="37"/>
  <c r="Q30" i="37"/>
  <c r="R30" i="37"/>
  <c r="S30" i="37"/>
  <c r="T30" i="37"/>
  <c r="U30" i="37"/>
  <c r="V30" i="37"/>
  <c r="W30" i="37"/>
  <c r="X30" i="37"/>
  <c r="Y30" i="37"/>
  <c r="Z30" i="37"/>
  <c r="AA30" i="37"/>
  <c r="AB30" i="37"/>
  <c r="AC30" i="37"/>
  <c r="AD30" i="37"/>
  <c r="AE30" i="37"/>
  <c r="AF30" i="37"/>
  <c r="AG30" i="37"/>
  <c r="AH30" i="37"/>
  <c r="AI30" i="37"/>
  <c r="AJ30" i="37"/>
  <c r="AK30" i="37"/>
  <c r="AL30" i="37"/>
  <c r="AM30" i="37"/>
  <c r="AN30" i="37"/>
  <c r="AO30" i="37"/>
  <c r="AP30" i="37"/>
  <c r="AQ30" i="37"/>
  <c r="AR30" i="37"/>
  <c r="AS30" i="37"/>
  <c r="AT30" i="37"/>
  <c r="M31" i="37"/>
  <c r="N31" i="37"/>
  <c r="O31" i="37"/>
  <c r="P31" i="37"/>
  <c r="Q31" i="37"/>
  <c r="R31" i="37"/>
  <c r="S31" i="37"/>
  <c r="T31" i="37"/>
  <c r="U31" i="37"/>
  <c r="V31" i="37"/>
  <c r="W31" i="37"/>
  <c r="X31" i="37"/>
  <c r="Y31" i="37"/>
  <c r="Z31" i="37"/>
  <c r="AA31" i="37"/>
  <c r="AB31" i="37"/>
  <c r="AC31" i="37"/>
  <c r="AD31" i="37"/>
  <c r="AE31" i="37"/>
  <c r="AF31" i="37"/>
  <c r="AG31" i="37"/>
  <c r="AH31" i="37"/>
  <c r="AI31" i="37"/>
  <c r="AJ31" i="37"/>
  <c r="AK31" i="37"/>
  <c r="AL31" i="37"/>
  <c r="AM31" i="37"/>
  <c r="AN31" i="37"/>
  <c r="AO31" i="37"/>
  <c r="AP31" i="37"/>
  <c r="AQ31" i="37"/>
  <c r="AR31" i="37"/>
  <c r="AS31" i="37"/>
  <c r="AT31" i="37"/>
  <c r="M32" i="37"/>
  <c r="N32" i="37"/>
  <c r="O32" i="37"/>
  <c r="P32" i="37"/>
  <c r="Q32" i="37"/>
  <c r="R32" i="37"/>
  <c r="S32" i="37"/>
  <c r="T32" i="37"/>
  <c r="U32" i="37"/>
  <c r="V32" i="37"/>
  <c r="W32" i="37"/>
  <c r="X32" i="37"/>
  <c r="Y32" i="37"/>
  <c r="Z32" i="37"/>
  <c r="AA32" i="37"/>
  <c r="AB32" i="37"/>
  <c r="AC32" i="37"/>
  <c r="AD32" i="37"/>
  <c r="AE32" i="37"/>
  <c r="AF32" i="37"/>
  <c r="AG32" i="37"/>
  <c r="AH32" i="37"/>
  <c r="AI32" i="37"/>
  <c r="AJ32" i="37"/>
  <c r="AK32" i="37"/>
  <c r="AL32" i="37"/>
  <c r="AM32" i="37"/>
  <c r="AN32" i="37"/>
  <c r="AO32" i="37"/>
  <c r="AP32" i="37"/>
  <c r="AQ32" i="37"/>
  <c r="AR32" i="37"/>
  <c r="AS32" i="37"/>
  <c r="AT32" i="37"/>
  <c r="M33" i="37"/>
  <c r="N33" i="37"/>
  <c r="O33" i="37"/>
  <c r="P33" i="37"/>
  <c r="Q33" i="37"/>
  <c r="R33" i="37"/>
  <c r="S33" i="37"/>
  <c r="T33" i="37"/>
  <c r="U33" i="37"/>
  <c r="V33" i="37"/>
  <c r="W33" i="37"/>
  <c r="X33" i="37"/>
  <c r="Y33" i="37"/>
  <c r="Z33" i="37"/>
  <c r="AA33" i="37"/>
  <c r="AB33" i="37"/>
  <c r="AC33" i="37"/>
  <c r="AD33" i="37"/>
  <c r="AE33" i="37"/>
  <c r="AF33" i="37"/>
  <c r="AG33" i="37"/>
  <c r="AH33" i="37"/>
  <c r="AI33" i="37"/>
  <c r="AJ33" i="37"/>
  <c r="AK33" i="37"/>
  <c r="AL33" i="37"/>
  <c r="AM33" i="37"/>
  <c r="AN33" i="37"/>
  <c r="AO33" i="37"/>
  <c r="AP33" i="37"/>
  <c r="AQ33" i="37"/>
  <c r="AR33" i="37"/>
  <c r="AS33" i="37"/>
  <c r="AT33" i="37"/>
  <c r="M34" i="37"/>
  <c r="N34" i="37"/>
  <c r="O34" i="37"/>
  <c r="P34" i="37"/>
  <c r="Q34" i="37"/>
  <c r="R34" i="37"/>
  <c r="S34" i="37"/>
  <c r="T34" i="37"/>
  <c r="U34" i="37"/>
  <c r="V34" i="37"/>
  <c r="W34" i="37"/>
  <c r="X34" i="37"/>
  <c r="Y34" i="37"/>
  <c r="Z34" i="37"/>
  <c r="AA34" i="37"/>
  <c r="AB34" i="37"/>
  <c r="AC34" i="37"/>
  <c r="AD34" i="37"/>
  <c r="AE34" i="37"/>
  <c r="AF34" i="37"/>
  <c r="AG34" i="37"/>
  <c r="AH34" i="37"/>
  <c r="AI34" i="37"/>
  <c r="AJ34" i="37"/>
  <c r="AK34" i="37"/>
  <c r="AL34" i="37"/>
  <c r="AM34" i="37"/>
  <c r="AN34" i="37"/>
  <c r="AO34" i="37"/>
  <c r="AP34" i="37"/>
  <c r="AQ34" i="37"/>
  <c r="AR34" i="37"/>
  <c r="AS34" i="37"/>
  <c r="AT34" i="37"/>
  <c r="M35" i="37"/>
  <c r="N35" i="37"/>
  <c r="O35" i="37"/>
  <c r="P35" i="37"/>
  <c r="Q35" i="37"/>
  <c r="R35" i="37"/>
  <c r="S35" i="37"/>
  <c r="T35" i="37"/>
  <c r="U35" i="37"/>
  <c r="V35" i="37"/>
  <c r="W35" i="37"/>
  <c r="X35" i="37"/>
  <c r="Y35" i="37"/>
  <c r="Z35" i="37"/>
  <c r="AA35" i="37"/>
  <c r="AB35" i="37"/>
  <c r="AC35" i="37"/>
  <c r="AD35" i="37"/>
  <c r="AE35" i="37"/>
  <c r="AF35" i="37"/>
  <c r="AG35" i="37"/>
  <c r="AH35" i="37"/>
  <c r="AI35" i="37"/>
  <c r="AJ35" i="37"/>
  <c r="AK35" i="37"/>
  <c r="AL35" i="37"/>
  <c r="AM35" i="37"/>
  <c r="AN35" i="37"/>
  <c r="AO35" i="37"/>
  <c r="AP35" i="37"/>
  <c r="AQ35" i="37"/>
  <c r="AR35" i="37"/>
  <c r="AS35" i="37"/>
  <c r="AT35" i="37"/>
  <c r="M36" i="37"/>
  <c r="N36" i="37"/>
  <c r="O36" i="37"/>
  <c r="P36" i="37"/>
  <c r="Q36" i="37"/>
  <c r="R36" i="37"/>
  <c r="S36" i="37"/>
  <c r="T36" i="37"/>
  <c r="U36" i="37"/>
  <c r="V36" i="37"/>
  <c r="W36" i="37"/>
  <c r="X36" i="37"/>
  <c r="Y36" i="37"/>
  <c r="Z36" i="37"/>
  <c r="AA36" i="37"/>
  <c r="AB36" i="37"/>
  <c r="AC36" i="37"/>
  <c r="AD36" i="37"/>
  <c r="AE36" i="37"/>
  <c r="AF36" i="37"/>
  <c r="AG36" i="37"/>
  <c r="AH36" i="37"/>
  <c r="AI36" i="37"/>
  <c r="AJ36" i="37"/>
  <c r="AK36" i="37"/>
  <c r="AL36" i="37"/>
  <c r="AM36" i="37"/>
  <c r="AN36" i="37"/>
  <c r="AO36" i="37"/>
  <c r="AP36" i="37"/>
  <c r="AQ36" i="37"/>
  <c r="AR36" i="37"/>
  <c r="AS36" i="37"/>
  <c r="AT36" i="37"/>
  <c r="M37" i="37"/>
  <c r="N37" i="37"/>
  <c r="O37" i="37"/>
  <c r="P37" i="37"/>
  <c r="Q37" i="37"/>
  <c r="R37" i="37"/>
  <c r="S37" i="37"/>
  <c r="T37" i="37"/>
  <c r="U37" i="37"/>
  <c r="V37" i="37"/>
  <c r="W37" i="37"/>
  <c r="X37" i="37"/>
  <c r="Y37" i="37"/>
  <c r="Z37" i="37"/>
  <c r="AA37" i="37"/>
  <c r="AB37" i="37"/>
  <c r="AC37" i="37"/>
  <c r="AD37" i="37"/>
  <c r="AE37" i="37"/>
  <c r="AF37" i="37"/>
  <c r="AG37" i="37"/>
  <c r="AH37" i="37"/>
  <c r="AI37" i="37"/>
  <c r="AJ37" i="37"/>
  <c r="AK37" i="37"/>
  <c r="AL37" i="37"/>
  <c r="AM37" i="37"/>
  <c r="AN37" i="37"/>
  <c r="AO37" i="37"/>
  <c r="AP37" i="37"/>
  <c r="AQ37" i="37"/>
  <c r="AR37" i="37"/>
  <c r="AS37" i="37"/>
  <c r="AT37" i="37"/>
  <c r="M38" i="37"/>
  <c r="N38" i="37"/>
  <c r="O38" i="37"/>
  <c r="P38" i="37"/>
  <c r="Q38" i="37"/>
  <c r="R38" i="37"/>
  <c r="S38" i="37"/>
  <c r="T38" i="37"/>
  <c r="U38" i="37"/>
  <c r="V38" i="37"/>
  <c r="W38" i="37"/>
  <c r="X38" i="37"/>
  <c r="Y38" i="37"/>
  <c r="Z38" i="37"/>
  <c r="AA38" i="37"/>
  <c r="AB38" i="37"/>
  <c r="AC38" i="37"/>
  <c r="AD38" i="37"/>
  <c r="AE38" i="37"/>
  <c r="AF38" i="37"/>
  <c r="AG38" i="37"/>
  <c r="AH38" i="37"/>
  <c r="AI38" i="37"/>
  <c r="AJ38" i="37"/>
  <c r="AK38" i="37"/>
  <c r="AL38" i="37"/>
  <c r="AM38" i="37"/>
  <c r="AN38" i="37"/>
  <c r="AO38" i="37"/>
  <c r="AP38" i="37"/>
  <c r="AQ38" i="37"/>
  <c r="AR38" i="37"/>
  <c r="AS38" i="37"/>
  <c r="AT38" i="37"/>
  <c r="M39" i="37"/>
  <c r="N39" i="37"/>
  <c r="O39" i="37"/>
  <c r="P39" i="37"/>
  <c r="Q39" i="37"/>
  <c r="R39" i="37"/>
  <c r="S39" i="37"/>
  <c r="T39" i="37"/>
  <c r="U39" i="37"/>
  <c r="V39" i="37"/>
  <c r="W39" i="37"/>
  <c r="X39" i="37"/>
  <c r="Y39" i="37"/>
  <c r="Z39" i="37"/>
  <c r="AA39" i="37"/>
  <c r="AB39" i="37"/>
  <c r="AC39" i="37"/>
  <c r="AD39" i="37"/>
  <c r="AE39" i="37"/>
  <c r="AF39" i="37"/>
  <c r="AG39" i="37"/>
  <c r="AH39" i="37"/>
  <c r="AI39" i="37"/>
  <c r="AJ39" i="37"/>
  <c r="AK39" i="37"/>
  <c r="AL39" i="37"/>
  <c r="AM39" i="37"/>
  <c r="AN39" i="37"/>
  <c r="AO39" i="37"/>
  <c r="AP39" i="37"/>
  <c r="AQ39" i="37"/>
  <c r="AR39" i="37"/>
  <c r="AS39" i="37"/>
  <c r="AT39" i="37"/>
  <c r="M40" i="37"/>
  <c r="N40" i="37"/>
  <c r="O40" i="37"/>
  <c r="P40" i="37"/>
  <c r="Q40" i="37"/>
  <c r="R40" i="37"/>
  <c r="S40" i="37"/>
  <c r="T40" i="37"/>
  <c r="U40" i="37"/>
  <c r="V40" i="37"/>
  <c r="W40" i="37"/>
  <c r="X40" i="37"/>
  <c r="Y40" i="37"/>
  <c r="Z40" i="37"/>
  <c r="AA40" i="37"/>
  <c r="AB40" i="37"/>
  <c r="AC40" i="37"/>
  <c r="AD40" i="37"/>
  <c r="AE40" i="37"/>
  <c r="AF40" i="37"/>
  <c r="AG40" i="37"/>
  <c r="AH40" i="37"/>
  <c r="AI40" i="37"/>
  <c r="AJ40" i="37"/>
  <c r="AK40" i="37"/>
  <c r="AL40" i="37"/>
  <c r="AM40" i="37"/>
  <c r="AN40" i="37"/>
  <c r="AO40" i="37"/>
  <c r="AP40" i="37"/>
  <c r="AQ40" i="37"/>
  <c r="AR40" i="37"/>
  <c r="AS40" i="37"/>
  <c r="AT40" i="37"/>
  <c r="M41" i="37"/>
  <c r="N41" i="37"/>
  <c r="O41" i="37"/>
  <c r="P41" i="37"/>
  <c r="Q41" i="37"/>
  <c r="R41" i="37"/>
  <c r="S41" i="37"/>
  <c r="T41" i="37"/>
  <c r="U41" i="37"/>
  <c r="V41" i="37"/>
  <c r="W41" i="37"/>
  <c r="X41" i="37"/>
  <c r="Y41" i="37"/>
  <c r="Z41" i="37"/>
  <c r="AA41" i="37"/>
  <c r="AB41" i="37"/>
  <c r="AC41" i="37"/>
  <c r="AD41" i="37"/>
  <c r="AE41" i="37"/>
  <c r="AF41" i="37"/>
  <c r="AG41" i="37"/>
  <c r="AH41" i="37"/>
  <c r="AI41" i="37"/>
  <c r="AJ41" i="37"/>
  <c r="AK41" i="37"/>
  <c r="AL41" i="37"/>
  <c r="AM41" i="37"/>
  <c r="AN41" i="37"/>
  <c r="AO41" i="37"/>
  <c r="AP41" i="37"/>
  <c r="AQ41" i="37"/>
  <c r="AR41" i="37"/>
  <c r="AS41" i="37"/>
  <c r="AT41" i="37"/>
  <c r="M42" i="37"/>
  <c r="N42" i="37"/>
  <c r="O42" i="37"/>
  <c r="P42" i="37"/>
  <c r="Q42" i="37"/>
  <c r="R42" i="37"/>
  <c r="S42" i="37"/>
  <c r="T42" i="37"/>
  <c r="U42" i="37"/>
  <c r="V42" i="37"/>
  <c r="W42" i="37"/>
  <c r="X42" i="37"/>
  <c r="Y42" i="37"/>
  <c r="Z42" i="37"/>
  <c r="AA42" i="37"/>
  <c r="AB42" i="37"/>
  <c r="AC42" i="37"/>
  <c r="AD42" i="37"/>
  <c r="AE42" i="37"/>
  <c r="AF42" i="37"/>
  <c r="AG42" i="37"/>
  <c r="AH42" i="37"/>
  <c r="AI42" i="37"/>
  <c r="AJ42" i="37"/>
  <c r="AK42" i="37"/>
  <c r="AL42" i="37"/>
  <c r="AM42" i="37"/>
  <c r="AN42" i="37"/>
  <c r="AO42" i="37"/>
  <c r="AP42" i="37"/>
  <c r="AQ42" i="37"/>
  <c r="AR42" i="37"/>
  <c r="AS42" i="37"/>
  <c r="AT42" i="37"/>
  <c r="M43" i="37"/>
  <c r="N43" i="37"/>
  <c r="O43" i="37"/>
  <c r="P43" i="37"/>
  <c r="Q43" i="37"/>
  <c r="R43" i="37"/>
  <c r="S43" i="37"/>
  <c r="T43" i="37"/>
  <c r="U43" i="37"/>
  <c r="V43" i="37"/>
  <c r="W43" i="37"/>
  <c r="X43" i="37"/>
  <c r="Y43" i="37"/>
  <c r="Z43" i="37"/>
  <c r="AA43" i="37"/>
  <c r="AB43" i="37"/>
  <c r="AC43" i="37"/>
  <c r="AD43" i="37"/>
  <c r="AE43" i="37"/>
  <c r="AF43" i="37"/>
  <c r="AG43" i="37"/>
  <c r="AH43" i="37"/>
  <c r="AI43" i="37"/>
  <c r="AJ43" i="37"/>
  <c r="AK43" i="37"/>
  <c r="AL43" i="37"/>
  <c r="AM43" i="37"/>
  <c r="AN43" i="37"/>
  <c r="AO43" i="37"/>
  <c r="AP43" i="37"/>
  <c r="AQ43" i="37"/>
  <c r="AR43" i="37"/>
  <c r="AS43" i="37"/>
  <c r="AT43" i="37"/>
  <c r="M44" i="37"/>
  <c r="N44" i="37"/>
  <c r="O44" i="37"/>
  <c r="P44" i="37"/>
  <c r="Q44" i="37"/>
  <c r="R44" i="37"/>
  <c r="S44" i="37"/>
  <c r="T44" i="37"/>
  <c r="U44" i="37"/>
  <c r="V44" i="37"/>
  <c r="W44" i="37"/>
  <c r="X44" i="37"/>
  <c r="Y44" i="37"/>
  <c r="Z44" i="37"/>
  <c r="AA44" i="37"/>
  <c r="AB44" i="37"/>
  <c r="AC44" i="37"/>
  <c r="AD44" i="37"/>
  <c r="AE44" i="37"/>
  <c r="AF44" i="37"/>
  <c r="AG44" i="37"/>
  <c r="AH44" i="37"/>
  <c r="AI44" i="37"/>
  <c r="AJ44" i="37"/>
  <c r="AK44" i="37"/>
  <c r="AL44" i="37"/>
  <c r="AM44" i="37"/>
  <c r="AN44" i="37"/>
  <c r="AO44" i="37"/>
  <c r="AP44" i="37"/>
  <c r="AQ44" i="37"/>
  <c r="AR44" i="37"/>
  <c r="AS44" i="37"/>
  <c r="AT44" i="37"/>
  <c r="M45" i="37"/>
  <c r="N45" i="37"/>
  <c r="O45" i="37"/>
  <c r="P45" i="37"/>
  <c r="Q45" i="37"/>
  <c r="R45" i="37"/>
  <c r="S45" i="37"/>
  <c r="T45" i="37"/>
  <c r="U45" i="37"/>
  <c r="V45" i="37"/>
  <c r="W45" i="37"/>
  <c r="X45" i="37"/>
  <c r="Y45" i="37"/>
  <c r="Z45" i="37"/>
  <c r="AA45" i="37"/>
  <c r="AB45" i="37"/>
  <c r="AC45" i="37"/>
  <c r="AD45" i="37"/>
  <c r="AE45" i="37"/>
  <c r="AF45" i="37"/>
  <c r="AG45" i="37"/>
  <c r="AH45" i="37"/>
  <c r="AI45" i="37"/>
  <c r="AJ45" i="37"/>
  <c r="AK45" i="37"/>
  <c r="AL45" i="37"/>
  <c r="AM45" i="37"/>
  <c r="AN45" i="37"/>
  <c r="AO45" i="37"/>
  <c r="AP45" i="37"/>
  <c r="AQ45" i="37"/>
  <c r="AR45" i="37"/>
  <c r="AS45" i="37"/>
  <c r="AT45" i="37"/>
  <c r="M46" i="37"/>
  <c r="N46" i="37"/>
  <c r="O46" i="37"/>
  <c r="P46" i="37"/>
  <c r="Q46" i="37"/>
  <c r="R46" i="37"/>
  <c r="S46" i="37"/>
  <c r="T46" i="37"/>
  <c r="U46" i="37"/>
  <c r="V46" i="37"/>
  <c r="W46" i="37"/>
  <c r="X46" i="37"/>
  <c r="Y46" i="37"/>
  <c r="Z46" i="37"/>
  <c r="AA46" i="37"/>
  <c r="AB46" i="37"/>
  <c r="AC46" i="37"/>
  <c r="AD46" i="37"/>
  <c r="AE46" i="37"/>
  <c r="AF46" i="37"/>
  <c r="AG46" i="37"/>
  <c r="AH46" i="37"/>
  <c r="AI46" i="37"/>
  <c r="AJ46" i="37"/>
  <c r="AK46" i="37"/>
  <c r="AL46" i="37"/>
  <c r="AM46" i="37"/>
  <c r="AN46" i="37"/>
  <c r="AO46" i="37"/>
  <c r="AP46" i="37"/>
  <c r="AQ46" i="37"/>
  <c r="AR46" i="37"/>
  <c r="AS46" i="37"/>
  <c r="AT46" i="37"/>
  <c r="M47" i="37"/>
  <c r="N47" i="37"/>
  <c r="O47" i="37"/>
  <c r="P47" i="37"/>
  <c r="Q47" i="37"/>
  <c r="R47" i="37"/>
  <c r="S47" i="37"/>
  <c r="T47" i="37"/>
  <c r="U47" i="37"/>
  <c r="V47" i="37"/>
  <c r="W47" i="37"/>
  <c r="X47" i="37"/>
  <c r="Y47" i="37"/>
  <c r="Z47" i="37"/>
  <c r="AA47" i="37"/>
  <c r="AB47" i="37"/>
  <c r="AC47" i="37"/>
  <c r="AD47" i="37"/>
  <c r="AE47" i="37"/>
  <c r="AF47" i="37"/>
  <c r="AG47" i="37"/>
  <c r="AH47" i="37"/>
  <c r="AI47" i="37"/>
  <c r="AJ47" i="37"/>
  <c r="AK47" i="37"/>
  <c r="AL47" i="37"/>
  <c r="AM47" i="37"/>
  <c r="AN47" i="37"/>
  <c r="AO47" i="37"/>
  <c r="AP47" i="37"/>
  <c r="AQ47" i="37"/>
  <c r="AR47" i="37"/>
  <c r="AS47" i="37"/>
  <c r="AT47" i="37"/>
  <c r="M48" i="37"/>
  <c r="N48" i="37"/>
  <c r="O48" i="37"/>
  <c r="P48" i="37"/>
  <c r="Q48" i="37"/>
  <c r="R48" i="37"/>
  <c r="S48" i="37"/>
  <c r="T48" i="37"/>
  <c r="U48" i="37"/>
  <c r="V48" i="37"/>
  <c r="W48" i="37"/>
  <c r="X48" i="37"/>
  <c r="Y48" i="37"/>
  <c r="Z48" i="37"/>
  <c r="AA48" i="37"/>
  <c r="AB48" i="37"/>
  <c r="AC48" i="37"/>
  <c r="AD48" i="37"/>
  <c r="AE48" i="37"/>
  <c r="AF48" i="37"/>
  <c r="AG48" i="37"/>
  <c r="AH48" i="37"/>
  <c r="AI48" i="37"/>
  <c r="AJ48" i="37"/>
  <c r="AK48" i="37"/>
  <c r="AL48" i="37"/>
  <c r="AM48" i="37"/>
  <c r="AN48" i="37"/>
  <c r="AO48" i="37"/>
  <c r="AP48" i="37"/>
  <c r="AQ48" i="37"/>
  <c r="AR48" i="37"/>
  <c r="AS48" i="37"/>
  <c r="AT48" i="37"/>
  <c r="M49" i="37"/>
  <c r="N49" i="37"/>
  <c r="O49" i="37"/>
  <c r="P49" i="37"/>
  <c r="Q49" i="37"/>
  <c r="R49" i="37"/>
  <c r="S49" i="37"/>
  <c r="T49" i="37"/>
  <c r="U49" i="37"/>
  <c r="V49" i="37"/>
  <c r="W49" i="37"/>
  <c r="X49" i="37"/>
  <c r="Y49" i="37"/>
  <c r="Z49" i="37"/>
  <c r="AA49" i="37"/>
  <c r="AB49" i="37"/>
  <c r="AC49" i="37"/>
  <c r="AD49" i="37"/>
  <c r="AE49" i="37"/>
  <c r="AF49" i="37"/>
  <c r="AG49" i="37"/>
  <c r="AH49" i="37"/>
  <c r="AI49" i="37"/>
  <c r="AJ49" i="37"/>
  <c r="AK49" i="37"/>
  <c r="AL49" i="37"/>
  <c r="AM49" i="37"/>
  <c r="AN49" i="37"/>
  <c r="AO49" i="37"/>
  <c r="AP49" i="37"/>
  <c r="AQ49" i="37"/>
  <c r="AR49" i="37"/>
  <c r="AS49" i="37"/>
  <c r="AT49" i="37"/>
  <c r="M50" i="37"/>
  <c r="N50" i="37"/>
  <c r="O50" i="37"/>
  <c r="P50" i="37"/>
  <c r="Q50" i="37"/>
  <c r="R50" i="37"/>
  <c r="S50" i="37"/>
  <c r="T50" i="37"/>
  <c r="U50" i="37"/>
  <c r="V50" i="37"/>
  <c r="W50" i="37"/>
  <c r="X50" i="37"/>
  <c r="Y50" i="37"/>
  <c r="Z50" i="37"/>
  <c r="AA50" i="37"/>
  <c r="AB50" i="37"/>
  <c r="AC50" i="37"/>
  <c r="AD50" i="37"/>
  <c r="AE50" i="37"/>
  <c r="AF50" i="37"/>
  <c r="AG50" i="37"/>
  <c r="AH50" i="37"/>
  <c r="AI50" i="37"/>
  <c r="AJ50" i="37"/>
  <c r="AK50" i="37"/>
  <c r="AL50" i="37"/>
  <c r="AM50" i="37"/>
  <c r="AN50" i="37"/>
  <c r="AO50" i="37"/>
  <c r="AP50" i="37"/>
  <c r="AQ50" i="37"/>
  <c r="AR50" i="37"/>
  <c r="AS50" i="37"/>
  <c r="AT50" i="37"/>
  <c r="M51" i="37"/>
  <c r="N51" i="37"/>
  <c r="O51" i="37"/>
  <c r="P51" i="37"/>
  <c r="Q51" i="37"/>
  <c r="R51" i="37"/>
  <c r="S51" i="37"/>
  <c r="T51" i="37"/>
  <c r="U51" i="37"/>
  <c r="V51" i="37"/>
  <c r="W51" i="37"/>
  <c r="X51" i="37"/>
  <c r="Y51" i="37"/>
  <c r="Z51" i="37"/>
  <c r="AA51" i="37"/>
  <c r="AB51" i="37"/>
  <c r="AC51" i="37"/>
  <c r="AD51" i="37"/>
  <c r="AE51" i="37"/>
  <c r="AF51" i="37"/>
  <c r="AG51" i="37"/>
  <c r="AH51" i="37"/>
  <c r="AI51" i="37"/>
  <c r="AJ51" i="37"/>
  <c r="AK51" i="37"/>
  <c r="AL51" i="37"/>
  <c r="AM51" i="37"/>
  <c r="AN51" i="37"/>
  <c r="AO51" i="37"/>
  <c r="AP51" i="37"/>
  <c r="AQ51" i="37"/>
  <c r="AR51" i="37"/>
  <c r="AS51" i="37"/>
  <c r="AT51" i="37"/>
  <c r="M52" i="37"/>
  <c r="N52" i="37"/>
  <c r="O52" i="37"/>
  <c r="P52" i="37"/>
  <c r="Q52" i="37"/>
  <c r="R52" i="37"/>
  <c r="S52" i="37"/>
  <c r="T52" i="37"/>
  <c r="U52" i="37"/>
  <c r="V52" i="37"/>
  <c r="W52" i="37"/>
  <c r="X52" i="37"/>
  <c r="Y52" i="37"/>
  <c r="Z52" i="37"/>
  <c r="AA52" i="37"/>
  <c r="AB52" i="37"/>
  <c r="AC52" i="37"/>
  <c r="AD52" i="37"/>
  <c r="AE52" i="37"/>
  <c r="AF52" i="37"/>
  <c r="AG52" i="37"/>
  <c r="AH52" i="37"/>
  <c r="AI52" i="37"/>
  <c r="AJ52" i="37"/>
  <c r="AK52" i="37"/>
  <c r="AL52" i="37"/>
  <c r="AM52" i="37"/>
  <c r="AN52" i="37"/>
  <c r="AO52" i="37"/>
  <c r="AP52" i="37"/>
  <c r="AQ52" i="37"/>
  <c r="AR52" i="37"/>
  <c r="AS52" i="37"/>
  <c r="AT52" i="37"/>
  <c r="M53" i="37"/>
  <c r="N53" i="37"/>
  <c r="O53" i="37"/>
  <c r="P53" i="37"/>
  <c r="Q53" i="37"/>
  <c r="R53" i="37"/>
  <c r="S53" i="37"/>
  <c r="T53" i="37"/>
  <c r="U53" i="37"/>
  <c r="V53" i="37"/>
  <c r="W53" i="37"/>
  <c r="X53" i="37"/>
  <c r="Y53" i="37"/>
  <c r="Z53" i="37"/>
  <c r="AA53" i="37"/>
  <c r="AB53" i="37"/>
  <c r="AC53" i="37"/>
  <c r="AD53" i="37"/>
  <c r="AE53" i="37"/>
  <c r="AF53" i="37"/>
  <c r="AG53" i="37"/>
  <c r="AH53" i="37"/>
  <c r="AI53" i="37"/>
  <c r="AJ53" i="37"/>
  <c r="AK53" i="37"/>
  <c r="AL53" i="37"/>
  <c r="AM53" i="37"/>
  <c r="AN53" i="37"/>
  <c r="AO53" i="37"/>
  <c r="AP53" i="37"/>
  <c r="AQ53" i="37"/>
  <c r="AR53" i="37"/>
  <c r="AS53" i="37"/>
  <c r="AT53" i="37"/>
  <c r="M54" i="37"/>
  <c r="N54" i="37"/>
  <c r="O54" i="37"/>
  <c r="P54" i="37"/>
  <c r="Q54" i="37"/>
  <c r="R54" i="37"/>
  <c r="S54" i="37"/>
  <c r="T54" i="37"/>
  <c r="U54" i="37"/>
  <c r="V54" i="37"/>
  <c r="W54" i="37"/>
  <c r="X54" i="37"/>
  <c r="Y54" i="37"/>
  <c r="Z54" i="37"/>
  <c r="AA54" i="37"/>
  <c r="AB54" i="37"/>
  <c r="AC54" i="37"/>
  <c r="AD54" i="37"/>
  <c r="AE54" i="37"/>
  <c r="AF54" i="37"/>
  <c r="AG54" i="37"/>
  <c r="AH54" i="37"/>
  <c r="AI54" i="37"/>
  <c r="AJ54" i="37"/>
  <c r="AK54" i="37"/>
  <c r="AL54" i="37"/>
  <c r="AM54" i="37"/>
  <c r="AN54" i="37"/>
  <c r="AO54" i="37"/>
  <c r="AP54" i="37"/>
  <c r="AQ54" i="37"/>
  <c r="AR54" i="37"/>
  <c r="AS54" i="37"/>
  <c r="AT54" i="37"/>
  <c r="M55" i="37"/>
  <c r="N55" i="37"/>
  <c r="O55" i="37"/>
  <c r="P55" i="37"/>
  <c r="Q55" i="37"/>
  <c r="R55" i="37"/>
  <c r="S55" i="37"/>
  <c r="T55" i="37"/>
  <c r="U55" i="37"/>
  <c r="V55" i="37"/>
  <c r="W55" i="37"/>
  <c r="X55" i="37"/>
  <c r="Y55" i="37"/>
  <c r="Z55" i="37"/>
  <c r="AA55" i="37"/>
  <c r="AB55" i="37"/>
  <c r="AC55" i="37"/>
  <c r="AD55" i="37"/>
  <c r="AE55" i="37"/>
  <c r="AF55" i="37"/>
  <c r="AG55" i="37"/>
  <c r="AH55" i="37"/>
  <c r="AI55" i="37"/>
  <c r="AJ55" i="37"/>
  <c r="AK55" i="37"/>
  <c r="AL55" i="37"/>
  <c r="AM55" i="37"/>
  <c r="AN55" i="37"/>
  <c r="AO55" i="37"/>
  <c r="AP55" i="37"/>
  <c r="AQ55" i="37"/>
  <c r="AR55" i="37"/>
  <c r="AS55" i="37"/>
  <c r="AT55" i="37"/>
  <c r="M56" i="37"/>
  <c r="N56" i="37"/>
  <c r="O56" i="37"/>
  <c r="P56" i="37"/>
  <c r="Q56" i="37"/>
  <c r="R56" i="37"/>
  <c r="S56" i="37"/>
  <c r="T56" i="37"/>
  <c r="U56" i="37"/>
  <c r="V56" i="37"/>
  <c r="W56" i="37"/>
  <c r="X56" i="37"/>
  <c r="Y56" i="37"/>
  <c r="Z56" i="37"/>
  <c r="AA56" i="37"/>
  <c r="AB56" i="37"/>
  <c r="AC56" i="37"/>
  <c r="AD56" i="37"/>
  <c r="AE56" i="37"/>
  <c r="AF56" i="37"/>
  <c r="AG56" i="37"/>
  <c r="AH56" i="37"/>
  <c r="AI56" i="37"/>
  <c r="AJ56" i="37"/>
  <c r="AK56" i="37"/>
  <c r="AL56" i="37"/>
  <c r="AM56" i="37"/>
  <c r="AN56" i="37"/>
  <c r="AO56" i="37"/>
  <c r="AP56" i="37"/>
  <c r="AQ56" i="37"/>
  <c r="AR56" i="37"/>
  <c r="AS56" i="37"/>
  <c r="AT56" i="37"/>
  <c r="M57" i="37"/>
  <c r="N57" i="37"/>
  <c r="O57" i="37"/>
  <c r="P57" i="37"/>
  <c r="Q57" i="37"/>
  <c r="R57" i="37"/>
  <c r="S57" i="37"/>
  <c r="T57" i="37"/>
  <c r="U57" i="37"/>
  <c r="V57" i="37"/>
  <c r="W57" i="37"/>
  <c r="X57" i="37"/>
  <c r="Y57" i="37"/>
  <c r="Z57" i="37"/>
  <c r="AA57" i="37"/>
  <c r="AB57" i="37"/>
  <c r="AC57" i="37"/>
  <c r="AD57" i="37"/>
  <c r="AE57" i="37"/>
  <c r="AF57" i="37"/>
  <c r="AG57" i="37"/>
  <c r="AH57" i="37"/>
  <c r="AI57" i="37"/>
  <c r="AJ57" i="37"/>
  <c r="AK57" i="37"/>
  <c r="AL57" i="37"/>
  <c r="AM57" i="37"/>
  <c r="AN57" i="37"/>
  <c r="AO57" i="37"/>
  <c r="AP57" i="37"/>
  <c r="AQ57" i="37"/>
  <c r="AR57" i="37"/>
  <c r="AS57" i="37"/>
  <c r="AT57" i="37"/>
  <c r="M58" i="37"/>
  <c r="N58" i="37"/>
  <c r="O58" i="37"/>
  <c r="P58" i="37"/>
  <c r="Q58" i="37"/>
  <c r="R58" i="37"/>
  <c r="S58" i="37"/>
  <c r="T58" i="37"/>
  <c r="U58" i="37"/>
  <c r="V58" i="37"/>
  <c r="W58" i="37"/>
  <c r="X58" i="37"/>
  <c r="Y58" i="37"/>
  <c r="Z58" i="37"/>
  <c r="AA58" i="37"/>
  <c r="AB58" i="37"/>
  <c r="AC58" i="37"/>
  <c r="AD58" i="37"/>
  <c r="AE58" i="37"/>
  <c r="AF58" i="37"/>
  <c r="AG58" i="37"/>
  <c r="AH58" i="37"/>
  <c r="AI58" i="37"/>
  <c r="AJ58" i="37"/>
  <c r="AK58" i="37"/>
  <c r="AL58" i="37"/>
  <c r="AM58" i="37"/>
  <c r="AN58" i="37"/>
  <c r="AO58" i="37"/>
  <c r="AP58" i="37"/>
  <c r="AQ58" i="37"/>
  <c r="AR58" i="37"/>
  <c r="AS58" i="37"/>
  <c r="AT58" i="37"/>
  <c r="M59" i="37"/>
  <c r="N59" i="37"/>
  <c r="O59" i="37"/>
  <c r="P59" i="37"/>
  <c r="Q59" i="37"/>
  <c r="R59" i="37"/>
  <c r="S59" i="37"/>
  <c r="T59" i="37"/>
  <c r="U59" i="37"/>
  <c r="V59" i="37"/>
  <c r="W59" i="37"/>
  <c r="X59" i="37"/>
  <c r="Y59" i="37"/>
  <c r="Z59" i="37"/>
  <c r="AA59" i="37"/>
  <c r="AB59" i="37"/>
  <c r="AC59" i="37"/>
  <c r="AD59" i="37"/>
  <c r="AE59" i="37"/>
  <c r="AF59" i="37"/>
  <c r="AG59" i="37"/>
  <c r="AH59" i="37"/>
  <c r="AI59" i="37"/>
  <c r="AJ59" i="37"/>
  <c r="AK59" i="37"/>
  <c r="AL59" i="37"/>
  <c r="AM59" i="37"/>
  <c r="AN59" i="37"/>
  <c r="AO59" i="37"/>
  <c r="AP59" i="37"/>
  <c r="AQ59" i="37"/>
  <c r="AR59" i="37"/>
  <c r="AS59" i="37"/>
  <c r="AT59" i="37"/>
  <c r="M60" i="37"/>
  <c r="N60" i="37"/>
  <c r="O60" i="37"/>
  <c r="P60" i="37"/>
  <c r="Q60" i="37"/>
  <c r="R60" i="37"/>
  <c r="S60" i="37"/>
  <c r="T60" i="37"/>
  <c r="U60" i="37"/>
  <c r="V60" i="37"/>
  <c r="W60" i="37"/>
  <c r="X60" i="37"/>
  <c r="Y60" i="37"/>
  <c r="Z60" i="37"/>
  <c r="AA60" i="37"/>
  <c r="AB60" i="37"/>
  <c r="AC60" i="37"/>
  <c r="AD60" i="37"/>
  <c r="AE60" i="37"/>
  <c r="AF60" i="37"/>
  <c r="AG60" i="37"/>
  <c r="AH60" i="37"/>
  <c r="AI60" i="37"/>
  <c r="AJ60" i="37"/>
  <c r="AK60" i="37"/>
  <c r="AL60" i="37"/>
  <c r="AM60" i="37"/>
  <c r="AN60" i="37"/>
  <c r="AO60" i="37"/>
  <c r="AP60" i="37"/>
  <c r="AQ60" i="37"/>
  <c r="AR60" i="37"/>
  <c r="AS60" i="37"/>
  <c r="AT60" i="37"/>
  <c r="M61" i="37"/>
  <c r="N61" i="37"/>
  <c r="O61" i="37"/>
  <c r="P61" i="37"/>
  <c r="Q61" i="37"/>
  <c r="R61" i="37"/>
  <c r="S61" i="37"/>
  <c r="T61" i="37"/>
  <c r="U61" i="37"/>
  <c r="V61" i="37"/>
  <c r="W61" i="37"/>
  <c r="X61" i="37"/>
  <c r="Y61" i="37"/>
  <c r="Z61" i="37"/>
  <c r="AA61" i="37"/>
  <c r="AB61" i="37"/>
  <c r="AC61" i="37"/>
  <c r="AD61" i="37"/>
  <c r="AE61" i="37"/>
  <c r="AF61" i="37"/>
  <c r="AG61" i="37"/>
  <c r="AH61" i="37"/>
  <c r="AI61" i="37"/>
  <c r="AJ61" i="37"/>
  <c r="AK61" i="37"/>
  <c r="AL61" i="37"/>
  <c r="AM61" i="37"/>
  <c r="AN61" i="37"/>
  <c r="AO61" i="37"/>
  <c r="AP61" i="37"/>
  <c r="AQ61" i="37"/>
  <c r="AR61" i="37"/>
  <c r="AS61" i="37"/>
  <c r="AT61" i="37"/>
  <c r="M62" i="37"/>
  <c r="N62" i="37"/>
  <c r="O62" i="37"/>
  <c r="P62" i="37"/>
  <c r="Q62" i="37"/>
  <c r="R62" i="37"/>
  <c r="S62" i="37"/>
  <c r="T62" i="37"/>
  <c r="U62" i="37"/>
  <c r="V62" i="37"/>
  <c r="W62" i="37"/>
  <c r="X62" i="37"/>
  <c r="Y62" i="37"/>
  <c r="Z62" i="37"/>
  <c r="AA62" i="37"/>
  <c r="AB62" i="37"/>
  <c r="AC62" i="37"/>
  <c r="AD62" i="37"/>
  <c r="AE62" i="37"/>
  <c r="AF62" i="37"/>
  <c r="AG62" i="37"/>
  <c r="AH62" i="37"/>
  <c r="AI62" i="37"/>
  <c r="AJ62" i="37"/>
  <c r="AK62" i="37"/>
  <c r="AL62" i="37"/>
  <c r="AM62" i="37"/>
  <c r="AN62" i="37"/>
  <c r="AO62" i="37"/>
  <c r="AP62" i="37"/>
  <c r="AQ62" i="37"/>
  <c r="AR62" i="37"/>
  <c r="AS62" i="37"/>
  <c r="AT62" i="37"/>
  <c r="M63" i="37"/>
  <c r="N63" i="37"/>
  <c r="O63" i="37"/>
  <c r="P63" i="37"/>
  <c r="Q63" i="37"/>
  <c r="R63" i="37"/>
  <c r="S63" i="37"/>
  <c r="T63" i="37"/>
  <c r="U63" i="37"/>
  <c r="V63" i="37"/>
  <c r="W63" i="37"/>
  <c r="X63" i="37"/>
  <c r="Y63" i="37"/>
  <c r="Z63" i="37"/>
  <c r="AA63" i="37"/>
  <c r="AB63" i="37"/>
  <c r="AC63" i="37"/>
  <c r="AD63" i="37"/>
  <c r="AE63" i="37"/>
  <c r="AF63" i="37"/>
  <c r="AG63" i="37"/>
  <c r="AH63" i="37"/>
  <c r="AI63" i="37"/>
  <c r="AJ63" i="37"/>
  <c r="AK63" i="37"/>
  <c r="AL63" i="37"/>
  <c r="AM63" i="37"/>
  <c r="AN63" i="37"/>
  <c r="AO63" i="37"/>
  <c r="AP63" i="37"/>
  <c r="AQ63" i="37"/>
  <c r="AR63" i="37"/>
  <c r="AS63" i="37"/>
  <c r="AT63" i="37"/>
  <c r="M64" i="37"/>
  <c r="N64" i="37"/>
  <c r="O64" i="37"/>
  <c r="P64" i="37"/>
  <c r="Q64" i="37"/>
  <c r="R64" i="37"/>
  <c r="S64" i="37"/>
  <c r="T64" i="37"/>
  <c r="U64" i="37"/>
  <c r="V64" i="37"/>
  <c r="W64" i="37"/>
  <c r="X64" i="37"/>
  <c r="Y64" i="37"/>
  <c r="Z64" i="37"/>
  <c r="AA64" i="37"/>
  <c r="AB64" i="37"/>
  <c r="AC64" i="37"/>
  <c r="AD64" i="37"/>
  <c r="AE64" i="37"/>
  <c r="AF64" i="37"/>
  <c r="AG64" i="37"/>
  <c r="AH64" i="37"/>
  <c r="AI64" i="37"/>
  <c r="AJ64" i="37"/>
  <c r="AK64" i="37"/>
  <c r="AL64" i="37"/>
  <c r="AM64" i="37"/>
  <c r="AN64" i="37"/>
  <c r="AO64" i="37"/>
  <c r="AP64" i="37"/>
  <c r="AQ64" i="37"/>
  <c r="AR64" i="37"/>
  <c r="AS64" i="37"/>
  <c r="AT64" i="37"/>
  <c r="M65" i="37"/>
  <c r="N65" i="37"/>
  <c r="O65" i="37"/>
  <c r="P65" i="37"/>
  <c r="Q65" i="37"/>
  <c r="R65" i="37"/>
  <c r="S65" i="37"/>
  <c r="T65" i="37"/>
  <c r="U65" i="37"/>
  <c r="V65" i="37"/>
  <c r="W65" i="37"/>
  <c r="X65" i="37"/>
  <c r="Y65" i="37"/>
  <c r="Z65" i="37"/>
  <c r="AA65" i="37"/>
  <c r="AB65" i="37"/>
  <c r="AC65" i="37"/>
  <c r="AD65" i="37"/>
  <c r="AE65" i="37"/>
  <c r="AF65" i="37"/>
  <c r="AG65" i="37"/>
  <c r="AH65" i="37"/>
  <c r="AI65" i="37"/>
  <c r="AJ65" i="37"/>
  <c r="AK65" i="37"/>
  <c r="AL65" i="37"/>
  <c r="AM65" i="37"/>
  <c r="AN65" i="37"/>
  <c r="AO65" i="37"/>
  <c r="AP65" i="37"/>
  <c r="AQ65" i="37"/>
  <c r="AR65" i="37"/>
  <c r="AS65" i="37"/>
  <c r="AT65" i="37"/>
  <c r="M66" i="37"/>
  <c r="N66" i="37"/>
  <c r="O66" i="37"/>
  <c r="P66" i="37"/>
  <c r="Q66" i="37"/>
  <c r="R66" i="37"/>
  <c r="S66" i="37"/>
  <c r="T66" i="37"/>
  <c r="U66" i="37"/>
  <c r="V66" i="37"/>
  <c r="W66" i="37"/>
  <c r="X66" i="37"/>
  <c r="Y66" i="37"/>
  <c r="Z66" i="37"/>
  <c r="AA66" i="37"/>
  <c r="AB66" i="37"/>
  <c r="AC66" i="37"/>
  <c r="AD66" i="37"/>
  <c r="AE66" i="37"/>
  <c r="AF66" i="37"/>
  <c r="AG66" i="37"/>
  <c r="AH66" i="37"/>
  <c r="AI66" i="37"/>
  <c r="AJ66" i="37"/>
  <c r="AK66" i="37"/>
  <c r="AL66" i="37"/>
  <c r="AM66" i="37"/>
  <c r="AN66" i="37"/>
  <c r="AO66" i="37"/>
  <c r="AP66" i="37"/>
  <c r="AQ66" i="37"/>
  <c r="AR66" i="37"/>
  <c r="AS66" i="37"/>
  <c r="AT6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55" i="37"/>
  <c r="L56" i="37"/>
  <c r="L57" i="37"/>
  <c r="L58" i="37"/>
  <c r="L59" i="37"/>
  <c r="L60" i="37"/>
  <c r="L61" i="37"/>
  <c r="L62" i="37"/>
  <c r="L63" i="37"/>
  <c r="L64" i="37"/>
  <c r="L65" i="37"/>
  <c r="L66" i="37"/>
  <c r="L6" i="37"/>
  <c r="BI40" i="28"/>
  <c r="BI41" i="28"/>
  <c r="BI42" i="28"/>
  <c r="BI43" i="28"/>
  <c r="BI44" i="28"/>
  <c r="BI45" i="28"/>
  <c r="BI46" i="28"/>
  <c r="BI47" i="28"/>
  <c r="BI48" i="28"/>
  <c r="BI49" i="28"/>
  <c r="BI50" i="28"/>
  <c r="BI39" i="28"/>
  <c r="BI40" i="27"/>
  <c r="BI41" i="27"/>
  <c r="BI42" i="27"/>
  <c r="BI43" i="27"/>
  <c r="BI44" i="27"/>
  <c r="BI45" i="27"/>
  <c r="BI46" i="27"/>
  <c r="BI47" i="27"/>
  <c r="BI48" i="27"/>
  <c r="BI49" i="27"/>
  <c r="BI50" i="27"/>
  <c r="BI39" i="27"/>
  <c r="BI40" i="26"/>
  <c r="BI41" i="26"/>
  <c r="BI42" i="26"/>
  <c r="BI43" i="26"/>
  <c r="BI44" i="26"/>
  <c r="BI45" i="26"/>
  <c r="BI46" i="26"/>
  <c r="BI47" i="26"/>
  <c r="BI48" i="26"/>
  <c r="BI49" i="26"/>
  <c r="BI50" i="26"/>
  <c r="BI39" i="26"/>
  <c r="BI40" i="25"/>
  <c r="BI41" i="25"/>
  <c r="BI42" i="25"/>
  <c r="BI43" i="25"/>
  <c r="BI44" i="25"/>
  <c r="BI45" i="25"/>
  <c r="BI46" i="25"/>
  <c r="BI47" i="25"/>
  <c r="BI48" i="25"/>
  <c r="BI49" i="25"/>
  <c r="BI50" i="25"/>
  <c r="BI39" i="25"/>
  <c r="M6" i="36"/>
  <c r="N6" i="36"/>
  <c r="O6" i="36"/>
  <c r="P6" i="36"/>
  <c r="Q6" i="36"/>
  <c r="R6" i="36"/>
  <c r="S6" i="36"/>
  <c r="T6" i="36"/>
  <c r="U6" i="36"/>
  <c r="V6" i="36"/>
  <c r="W6" i="36"/>
  <c r="X6" i="36"/>
  <c r="Y6" i="36"/>
  <c r="Z6" i="36"/>
  <c r="AA6" i="36"/>
  <c r="AB6" i="36"/>
  <c r="AC6" i="36"/>
  <c r="AD6" i="36"/>
  <c r="AE6" i="36"/>
  <c r="AF6" i="36"/>
  <c r="AG6" i="36"/>
  <c r="AH6" i="36"/>
  <c r="AI6" i="36"/>
  <c r="AJ6" i="36"/>
  <c r="AK6" i="36"/>
  <c r="AL6" i="36"/>
  <c r="AM6" i="36"/>
  <c r="AN6" i="36"/>
  <c r="AO6" i="36"/>
  <c r="AP6" i="36"/>
  <c r="AQ6" i="36"/>
  <c r="AR6" i="36"/>
  <c r="AS6" i="36"/>
  <c r="AT6" i="36"/>
  <c r="M7" i="36"/>
  <c r="N7" i="36"/>
  <c r="O7" i="36"/>
  <c r="P7" i="36"/>
  <c r="Q7" i="36"/>
  <c r="R7" i="36"/>
  <c r="S7" i="36"/>
  <c r="T7" i="36"/>
  <c r="U7" i="36"/>
  <c r="V7" i="36"/>
  <c r="W7" i="36"/>
  <c r="X7" i="36"/>
  <c r="Y7" i="36"/>
  <c r="Z7" i="36"/>
  <c r="AA7" i="36"/>
  <c r="AB7" i="36"/>
  <c r="AC7" i="36"/>
  <c r="AD7" i="36"/>
  <c r="AE7" i="36"/>
  <c r="AF7" i="36"/>
  <c r="AG7" i="36"/>
  <c r="AH7" i="36"/>
  <c r="AI7" i="36"/>
  <c r="AJ7" i="36"/>
  <c r="AK7" i="36"/>
  <c r="AL7" i="36"/>
  <c r="AM7" i="36"/>
  <c r="AN7" i="36"/>
  <c r="AO7" i="36"/>
  <c r="AP7" i="36"/>
  <c r="AQ7" i="36"/>
  <c r="AR7" i="36"/>
  <c r="AS7" i="36"/>
  <c r="AT7" i="36"/>
  <c r="M8" i="36"/>
  <c r="N8" i="36"/>
  <c r="O8" i="36"/>
  <c r="P8" i="36"/>
  <c r="Q8" i="36"/>
  <c r="R8" i="36"/>
  <c r="S8" i="36"/>
  <c r="T8" i="36"/>
  <c r="U8" i="36"/>
  <c r="V8" i="36"/>
  <c r="W8" i="36"/>
  <c r="X8" i="36"/>
  <c r="Y8" i="36"/>
  <c r="Z8" i="36"/>
  <c r="AA8" i="36"/>
  <c r="AB8" i="36"/>
  <c r="AC8" i="36"/>
  <c r="AD8" i="36"/>
  <c r="AE8" i="36"/>
  <c r="AF8" i="36"/>
  <c r="AG8" i="36"/>
  <c r="AH8" i="36"/>
  <c r="AI8" i="36"/>
  <c r="AJ8" i="36"/>
  <c r="AK8" i="36"/>
  <c r="AL8" i="36"/>
  <c r="AM8" i="36"/>
  <c r="AN8" i="36"/>
  <c r="AO8" i="36"/>
  <c r="AP8" i="36"/>
  <c r="AQ8" i="36"/>
  <c r="AR8" i="36"/>
  <c r="AS8" i="36"/>
  <c r="AT8" i="36"/>
  <c r="M9" i="36"/>
  <c r="N9" i="36"/>
  <c r="O9" i="36"/>
  <c r="P9" i="36"/>
  <c r="Q9" i="36"/>
  <c r="R9" i="36"/>
  <c r="S9" i="36"/>
  <c r="T9" i="36"/>
  <c r="U9" i="36"/>
  <c r="V9" i="36"/>
  <c r="W9" i="36"/>
  <c r="X9" i="36"/>
  <c r="Y9" i="36"/>
  <c r="Z9" i="36"/>
  <c r="AA9" i="36"/>
  <c r="AB9" i="36"/>
  <c r="AC9" i="36"/>
  <c r="AD9" i="36"/>
  <c r="AE9" i="36"/>
  <c r="AF9" i="36"/>
  <c r="AG9" i="36"/>
  <c r="AH9" i="36"/>
  <c r="AI9" i="36"/>
  <c r="AJ9" i="36"/>
  <c r="AK9" i="36"/>
  <c r="AL9" i="36"/>
  <c r="AM9" i="36"/>
  <c r="AN9" i="36"/>
  <c r="AO9" i="36"/>
  <c r="AP9" i="36"/>
  <c r="AQ9" i="36"/>
  <c r="AR9" i="36"/>
  <c r="AS9" i="36"/>
  <c r="AT9" i="36"/>
  <c r="M10" i="36"/>
  <c r="N10" i="36"/>
  <c r="O10" i="36"/>
  <c r="P10" i="36"/>
  <c r="Q10" i="36"/>
  <c r="R10" i="36"/>
  <c r="S10" i="36"/>
  <c r="T10" i="36"/>
  <c r="U10" i="36"/>
  <c r="V10" i="36"/>
  <c r="W10" i="36"/>
  <c r="X10" i="36"/>
  <c r="Y10" i="36"/>
  <c r="Z10" i="36"/>
  <c r="AA10" i="36"/>
  <c r="AB10" i="36"/>
  <c r="AC10" i="36"/>
  <c r="AD10" i="36"/>
  <c r="AE10" i="36"/>
  <c r="AF10" i="36"/>
  <c r="AG10" i="36"/>
  <c r="AH10" i="36"/>
  <c r="AI10" i="36"/>
  <c r="AJ10" i="36"/>
  <c r="AK10" i="36"/>
  <c r="AL10" i="36"/>
  <c r="AM10" i="36"/>
  <c r="AN10" i="36"/>
  <c r="AO10" i="36"/>
  <c r="AP10" i="36"/>
  <c r="AQ10" i="36"/>
  <c r="AR10" i="36"/>
  <c r="AS10" i="36"/>
  <c r="AT10" i="36"/>
  <c r="M11" i="36"/>
  <c r="N11" i="36"/>
  <c r="O11" i="36"/>
  <c r="P11" i="36"/>
  <c r="Q11" i="36"/>
  <c r="R11" i="36"/>
  <c r="S11" i="36"/>
  <c r="T11" i="36"/>
  <c r="U11" i="36"/>
  <c r="V11" i="36"/>
  <c r="W11" i="36"/>
  <c r="X11" i="36"/>
  <c r="Y11" i="36"/>
  <c r="Z11" i="36"/>
  <c r="AA11" i="36"/>
  <c r="AB11" i="36"/>
  <c r="AC11" i="36"/>
  <c r="AD11" i="36"/>
  <c r="AE11" i="36"/>
  <c r="AF11" i="36"/>
  <c r="AG11" i="36"/>
  <c r="AH11" i="36"/>
  <c r="AI11" i="36"/>
  <c r="AJ11" i="36"/>
  <c r="AK11" i="36"/>
  <c r="AL11" i="36"/>
  <c r="AM11" i="36"/>
  <c r="AN11" i="36"/>
  <c r="AO11" i="36"/>
  <c r="AP11" i="36"/>
  <c r="AQ11" i="36"/>
  <c r="AR11" i="36"/>
  <c r="AS11" i="36"/>
  <c r="AT11" i="36"/>
  <c r="M12" i="36"/>
  <c r="N12" i="36"/>
  <c r="O12" i="36"/>
  <c r="P12" i="36"/>
  <c r="Q12" i="36"/>
  <c r="R12" i="36"/>
  <c r="S12" i="36"/>
  <c r="T12" i="36"/>
  <c r="U12" i="36"/>
  <c r="V12" i="36"/>
  <c r="W12" i="36"/>
  <c r="X12" i="36"/>
  <c r="Y12" i="36"/>
  <c r="Z12" i="36"/>
  <c r="AA12" i="36"/>
  <c r="AB12" i="36"/>
  <c r="AC12" i="36"/>
  <c r="AD12" i="36"/>
  <c r="AE12" i="36"/>
  <c r="AF12" i="36"/>
  <c r="AG12" i="36"/>
  <c r="AH12" i="36"/>
  <c r="AI12" i="36"/>
  <c r="AJ12" i="36"/>
  <c r="AK12" i="36"/>
  <c r="AL12" i="36"/>
  <c r="AM12" i="36"/>
  <c r="AN12" i="36"/>
  <c r="AO12" i="36"/>
  <c r="AP12" i="36"/>
  <c r="AQ12" i="36"/>
  <c r="AR12" i="36"/>
  <c r="AS12" i="36"/>
  <c r="AT12" i="36"/>
  <c r="M13" i="36"/>
  <c r="N13" i="36"/>
  <c r="O13" i="36"/>
  <c r="P13" i="36"/>
  <c r="Q13" i="36"/>
  <c r="R13" i="36"/>
  <c r="S13" i="36"/>
  <c r="T13" i="36"/>
  <c r="U13" i="36"/>
  <c r="V13" i="36"/>
  <c r="W13" i="36"/>
  <c r="X13" i="36"/>
  <c r="Y13" i="36"/>
  <c r="Z13" i="36"/>
  <c r="AA13" i="36"/>
  <c r="AB13" i="36"/>
  <c r="AC13" i="36"/>
  <c r="AD13" i="36"/>
  <c r="AE13" i="36"/>
  <c r="AF13" i="36"/>
  <c r="AG13" i="36"/>
  <c r="AH13" i="36"/>
  <c r="AI13" i="36"/>
  <c r="AJ13" i="36"/>
  <c r="AK13" i="36"/>
  <c r="AL13" i="36"/>
  <c r="AM13" i="36"/>
  <c r="AN13" i="36"/>
  <c r="AO13" i="36"/>
  <c r="AP13" i="36"/>
  <c r="AQ13" i="36"/>
  <c r="AR13" i="36"/>
  <c r="AS13" i="36"/>
  <c r="AT13" i="36"/>
  <c r="M14" i="36"/>
  <c r="N14" i="36"/>
  <c r="O14" i="36"/>
  <c r="P14" i="36"/>
  <c r="Q14" i="36"/>
  <c r="R14" i="36"/>
  <c r="S14" i="36"/>
  <c r="T14" i="36"/>
  <c r="U14" i="36"/>
  <c r="V14" i="36"/>
  <c r="W14" i="36"/>
  <c r="X14" i="36"/>
  <c r="Y14" i="36"/>
  <c r="Z14" i="36"/>
  <c r="AA14" i="36"/>
  <c r="AB14" i="36"/>
  <c r="AC14" i="36"/>
  <c r="AD14" i="36"/>
  <c r="AE14" i="36"/>
  <c r="AF14" i="36"/>
  <c r="AG14" i="36"/>
  <c r="AH14" i="36"/>
  <c r="AI14" i="36"/>
  <c r="AJ14" i="36"/>
  <c r="AK14" i="36"/>
  <c r="AL14" i="36"/>
  <c r="AM14" i="36"/>
  <c r="AN14" i="36"/>
  <c r="AO14" i="36"/>
  <c r="AP14" i="36"/>
  <c r="AQ14" i="36"/>
  <c r="AR14" i="36"/>
  <c r="AS14" i="36"/>
  <c r="AT14" i="36"/>
  <c r="M15" i="36"/>
  <c r="N15" i="36"/>
  <c r="O15" i="36"/>
  <c r="P15" i="36"/>
  <c r="Q15" i="36"/>
  <c r="R15" i="36"/>
  <c r="S15" i="36"/>
  <c r="T15" i="36"/>
  <c r="U15" i="36"/>
  <c r="V15" i="36"/>
  <c r="W15" i="36"/>
  <c r="X15" i="36"/>
  <c r="Y15" i="36"/>
  <c r="Z15" i="36"/>
  <c r="AA15" i="36"/>
  <c r="AB15" i="36"/>
  <c r="AC15" i="36"/>
  <c r="AD15" i="36"/>
  <c r="AE15" i="36"/>
  <c r="AF15" i="36"/>
  <c r="AG15" i="36"/>
  <c r="AH15" i="36"/>
  <c r="AI15" i="36"/>
  <c r="AJ15" i="36"/>
  <c r="AK15" i="36"/>
  <c r="AL15" i="36"/>
  <c r="AM15" i="36"/>
  <c r="AN15" i="36"/>
  <c r="AO15" i="36"/>
  <c r="AP15" i="36"/>
  <c r="AQ15" i="36"/>
  <c r="AR15" i="36"/>
  <c r="AS15" i="36"/>
  <c r="AT15" i="36"/>
  <c r="M16" i="36"/>
  <c r="N16" i="36"/>
  <c r="O16" i="36"/>
  <c r="P16" i="36"/>
  <c r="Q16" i="36"/>
  <c r="R16" i="36"/>
  <c r="S16" i="36"/>
  <c r="T16" i="36"/>
  <c r="U16" i="36"/>
  <c r="V16" i="36"/>
  <c r="W16" i="36"/>
  <c r="X16" i="36"/>
  <c r="Y16" i="36"/>
  <c r="Z16" i="36"/>
  <c r="AA16" i="36"/>
  <c r="AB16" i="36"/>
  <c r="AC16" i="36"/>
  <c r="AD16" i="36"/>
  <c r="AE16" i="36"/>
  <c r="AF16" i="36"/>
  <c r="AG16" i="36"/>
  <c r="AH16" i="36"/>
  <c r="AI16" i="36"/>
  <c r="AJ16" i="36"/>
  <c r="AK16" i="36"/>
  <c r="AL16" i="36"/>
  <c r="AM16" i="36"/>
  <c r="AN16" i="36"/>
  <c r="AO16" i="36"/>
  <c r="AP16" i="36"/>
  <c r="AQ16" i="36"/>
  <c r="AR16" i="36"/>
  <c r="AS16" i="36"/>
  <c r="AT16" i="36"/>
  <c r="M17" i="36"/>
  <c r="N17" i="36"/>
  <c r="O17" i="36"/>
  <c r="P17" i="36"/>
  <c r="Q17" i="36"/>
  <c r="R17" i="36"/>
  <c r="S17" i="36"/>
  <c r="T17" i="36"/>
  <c r="U17" i="36"/>
  <c r="V17" i="36"/>
  <c r="W17" i="36"/>
  <c r="X17" i="36"/>
  <c r="Y17" i="36"/>
  <c r="Z17" i="36"/>
  <c r="AA17" i="36"/>
  <c r="AB17" i="36"/>
  <c r="AC17" i="36"/>
  <c r="AD17" i="36"/>
  <c r="AE17" i="36"/>
  <c r="AF17" i="36"/>
  <c r="AG17" i="36"/>
  <c r="AH17" i="36"/>
  <c r="AI17" i="36"/>
  <c r="AJ17" i="36"/>
  <c r="AK17" i="36"/>
  <c r="AL17" i="36"/>
  <c r="AM17" i="36"/>
  <c r="AN17" i="36"/>
  <c r="AO17" i="36"/>
  <c r="AP17" i="36"/>
  <c r="AQ17" i="36"/>
  <c r="AR17" i="36"/>
  <c r="AS17" i="36"/>
  <c r="AT17" i="36"/>
  <c r="M18" i="36"/>
  <c r="N18" i="36"/>
  <c r="O18" i="36"/>
  <c r="P18" i="36"/>
  <c r="Q18" i="36"/>
  <c r="R18" i="36"/>
  <c r="S18" i="36"/>
  <c r="T18" i="36"/>
  <c r="U18" i="36"/>
  <c r="V18" i="36"/>
  <c r="W18" i="36"/>
  <c r="X18" i="36"/>
  <c r="Y18" i="36"/>
  <c r="Z18" i="36"/>
  <c r="AA18" i="36"/>
  <c r="AB18" i="36"/>
  <c r="AC18" i="36"/>
  <c r="AD18" i="36"/>
  <c r="AE18" i="36"/>
  <c r="AF18" i="36"/>
  <c r="AG18" i="36"/>
  <c r="AH18" i="36"/>
  <c r="AI18" i="36"/>
  <c r="AJ18" i="36"/>
  <c r="AK18" i="36"/>
  <c r="AL18" i="36"/>
  <c r="AM18" i="36"/>
  <c r="AN18" i="36"/>
  <c r="AO18" i="36"/>
  <c r="AP18" i="36"/>
  <c r="AQ18" i="36"/>
  <c r="AR18" i="36"/>
  <c r="AS18" i="36"/>
  <c r="AT18" i="36"/>
  <c r="M19" i="36"/>
  <c r="N19" i="36"/>
  <c r="O19" i="36"/>
  <c r="P19" i="36"/>
  <c r="Q19" i="36"/>
  <c r="R19" i="36"/>
  <c r="S19" i="36"/>
  <c r="T19" i="36"/>
  <c r="U19" i="36"/>
  <c r="V19" i="36"/>
  <c r="W19" i="36"/>
  <c r="X19" i="36"/>
  <c r="Y19" i="36"/>
  <c r="Z19" i="36"/>
  <c r="AA19" i="36"/>
  <c r="AB19" i="36"/>
  <c r="AC19" i="36"/>
  <c r="AD19" i="36"/>
  <c r="AE19" i="36"/>
  <c r="AF19" i="36"/>
  <c r="AG19" i="36"/>
  <c r="AH19" i="36"/>
  <c r="AI19" i="36"/>
  <c r="AJ19" i="36"/>
  <c r="AK19" i="36"/>
  <c r="AL19" i="36"/>
  <c r="AM19" i="36"/>
  <c r="AN19" i="36"/>
  <c r="AO19" i="36"/>
  <c r="AP19" i="36"/>
  <c r="AQ19" i="36"/>
  <c r="AR19" i="36"/>
  <c r="AS19" i="36"/>
  <c r="AT19" i="36"/>
  <c r="M20" i="36"/>
  <c r="N20" i="36"/>
  <c r="O20" i="36"/>
  <c r="P20" i="36"/>
  <c r="Q20" i="36"/>
  <c r="R20" i="36"/>
  <c r="S20" i="36"/>
  <c r="T20" i="36"/>
  <c r="U20" i="36"/>
  <c r="V20" i="36"/>
  <c r="W20" i="36"/>
  <c r="X20" i="36"/>
  <c r="Y20" i="36"/>
  <c r="Z20" i="36"/>
  <c r="AA20" i="36"/>
  <c r="AB20" i="36"/>
  <c r="AC20" i="36"/>
  <c r="AD20" i="36"/>
  <c r="AE20" i="36"/>
  <c r="AF20" i="36"/>
  <c r="AG20" i="36"/>
  <c r="AH20" i="36"/>
  <c r="AI20" i="36"/>
  <c r="AJ20" i="36"/>
  <c r="AK20" i="36"/>
  <c r="AL20" i="36"/>
  <c r="AM20" i="36"/>
  <c r="AN20" i="36"/>
  <c r="AO20" i="36"/>
  <c r="AP20" i="36"/>
  <c r="AQ20" i="36"/>
  <c r="AR20" i="36"/>
  <c r="AS20" i="36"/>
  <c r="AT20" i="36"/>
  <c r="M21" i="36"/>
  <c r="N21" i="36"/>
  <c r="O21" i="36"/>
  <c r="P21" i="36"/>
  <c r="Q21" i="36"/>
  <c r="R21" i="36"/>
  <c r="S21" i="36"/>
  <c r="T21" i="36"/>
  <c r="U21" i="36"/>
  <c r="V21" i="36"/>
  <c r="W21" i="36"/>
  <c r="X21" i="36"/>
  <c r="Y21" i="36"/>
  <c r="Z21" i="36"/>
  <c r="AA21" i="36"/>
  <c r="AB21" i="36"/>
  <c r="AC21" i="36"/>
  <c r="AD21" i="36"/>
  <c r="AE21" i="36"/>
  <c r="AF21" i="36"/>
  <c r="AG21" i="36"/>
  <c r="AH21" i="36"/>
  <c r="AI21" i="36"/>
  <c r="AJ21" i="36"/>
  <c r="AK21" i="36"/>
  <c r="AL21" i="36"/>
  <c r="AM21" i="36"/>
  <c r="AN21" i="36"/>
  <c r="AO21" i="36"/>
  <c r="AP21" i="36"/>
  <c r="AQ21" i="36"/>
  <c r="AR21" i="36"/>
  <c r="AS21" i="36"/>
  <c r="AT21" i="36"/>
  <c r="M22" i="36"/>
  <c r="N22" i="36"/>
  <c r="O22" i="36"/>
  <c r="P22" i="36"/>
  <c r="Q22" i="36"/>
  <c r="R22" i="36"/>
  <c r="S22" i="36"/>
  <c r="T22" i="36"/>
  <c r="U22" i="36"/>
  <c r="V22" i="36"/>
  <c r="W22" i="36"/>
  <c r="X22" i="36"/>
  <c r="Y22" i="36"/>
  <c r="Z22" i="36"/>
  <c r="AA22" i="36"/>
  <c r="AB22" i="36"/>
  <c r="AC22" i="36"/>
  <c r="AD22" i="36"/>
  <c r="AE22" i="36"/>
  <c r="AF22" i="36"/>
  <c r="AG22" i="36"/>
  <c r="AH22" i="36"/>
  <c r="AI22" i="36"/>
  <c r="AJ22" i="36"/>
  <c r="AK22" i="36"/>
  <c r="AL22" i="36"/>
  <c r="AM22" i="36"/>
  <c r="AN22" i="36"/>
  <c r="AO22" i="36"/>
  <c r="AP22" i="36"/>
  <c r="AQ22" i="36"/>
  <c r="AR22" i="36"/>
  <c r="AS22" i="36"/>
  <c r="AT22" i="36"/>
  <c r="M23" i="36"/>
  <c r="N23" i="36"/>
  <c r="O23" i="36"/>
  <c r="P23" i="36"/>
  <c r="Q23" i="36"/>
  <c r="R23" i="36"/>
  <c r="S23" i="36"/>
  <c r="T23" i="36"/>
  <c r="U23" i="36"/>
  <c r="V23" i="36"/>
  <c r="W23" i="36"/>
  <c r="X23" i="36"/>
  <c r="Y23" i="36"/>
  <c r="Z23" i="36"/>
  <c r="AA23" i="36"/>
  <c r="AB23" i="36"/>
  <c r="AC23" i="36"/>
  <c r="AD23" i="36"/>
  <c r="AE23" i="36"/>
  <c r="AF23" i="36"/>
  <c r="AG23" i="36"/>
  <c r="AH23" i="36"/>
  <c r="AI23" i="36"/>
  <c r="AJ23" i="36"/>
  <c r="AK23" i="36"/>
  <c r="AL23" i="36"/>
  <c r="AM23" i="36"/>
  <c r="AN23" i="36"/>
  <c r="AO23" i="36"/>
  <c r="AP23" i="36"/>
  <c r="AQ23" i="36"/>
  <c r="AR23" i="36"/>
  <c r="AS23" i="36"/>
  <c r="AT23" i="36"/>
  <c r="M24" i="36"/>
  <c r="N24" i="36"/>
  <c r="O24" i="36"/>
  <c r="P24" i="36"/>
  <c r="Q24" i="36"/>
  <c r="R24" i="36"/>
  <c r="S24" i="36"/>
  <c r="T24" i="36"/>
  <c r="U24" i="36"/>
  <c r="V24" i="36"/>
  <c r="W24" i="36"/>
  <c r="X24" i="36"/>
  <c r="Y24" i="36"/>
  <c r="Z24" i="36"/>
  <c r="AA24" i="36"/>
  <c r="AB24" i="36"/>
  <c r="AC24" i="36"/>
  <c r="AD24" i="36"/>
  <c r="AE24" i="36"/>
  <c r="AF24" i="36"/>
  <c r="AG24" i="36"/>
  <c r="AH24" i="36"/>
  <c r="AI24" i="36"/>
  <c r="AJ24" i="36"/>
  <c r="AK24" i="36"/>
  <c r="AL24" i="36"/>
  <c r="AM24" i="36"/>
  <c r="AN24" i="36"/>
  <c r="AO24" i="36"/>
  <c r="AP24" i="36"/>
  <c r="AQ24" i="36"/>
  <c r="AR24" i="36"/>
  <c r="AS24" i="36"/>
  <c r="AT24" i="36"/>
  <c r="M25" i="36"/>
  <c r="N25" i="36"/>
  <c r="O25" i="36"/>
  <c r="P25" i="36"/>
  <c r="Q25" i="36"/>
  <c r="R25" i="36"/>
  <c r="S25" i="36"/>
  <c r="T25" i="36"/>
  <c r="U25" i="36"/>
  <c r="V25" i="36"/>
  <c r="W25" i="36"/>
  <c r="X25" i="36"/>
  <c r="Y25" i="36"/>
  <c r="Z25" i="36"/>
  <c r="AA25" i="36"/>
  <c r="AB25" i="36"/>
  <c r="AC25" i="36"/>
  <c r="AD25" i="36"/>
  <c r="AE25" i="36"/>
  <c r="AF25" i="36"/>
  <c r="AG25" i="36"/>
  <c r="AH25" i="36"/>
  <c r="AI25" i="36"/>
  <c r="AJ25" i="36"/>
  <c r="AK25" i="36"/>
  <c r="AL25" i="36"/>
  <c r="AM25" i="36"/>
  <c r="AN25" i="36"/>
  <c r="AO25" i="36"/>
  <c r="AP25" i="36"/>
  <c r="AQ25" i="36"/>
  <c r="AR25" i="36"/>
  <c r="AS25" i="36"/>
  <c r="AT25" i="36"/>
  <c r="M26" i="36"/>
  <c r="N26" i="36"/>
  <c r="O26" i="36"/>
  <c r="P26" i="36"/>
  <c r="Q26" i="36"/>
  <c r="R26" i="36"/>
  <c r="S26" i="36"/>
  <c r="T26" i="36"/>
  <c r="U26" i="36"/>
  <c r="V26" i="36"/>
  <c r="W26" i="36"/>
  <c r="X26" i="36"/>
  <c r="Y26" i="36"/>
  <c r="Z26" i="36"/>
  <c r="AA26" i="36"/>
  <c r="AB26" i="36"/>
  <c r="AC26" i="36"/>
  <c r="AD26" i="36"/>
  <c r="AE26" i="36"/>
  <c r="AF26" i="36"/>
  <c r="AG26" i="36"/>
  <c r="AH26" i="36"/>
  <c r="AI26" i="36"/>
  <c r="AJ26" i="36"/>
  <c r="AK26" i="36"/>
  <c r="AL26" i="36"/>
  <c r="AM26" i="36"/>
  <c r="AN26" i="36"/>
  <c r="AO26" i="36"/>
  <c r="AP26" i="36"/>
  <c r="AQ26" i="36"/>
  <c r="AR26" i="36"/>
  <c r="AS26" i="36"/>
  <c r="AT26" i="36"/>
  <c r="M27" i="36"/>
  <c r="N27" i="36"/>
  <c r="O27" i="36"/>
  <c r="P27" i="36"/>
  <c r="Q27" i="36"/>
  <c r="R27" i="36"/>
  <c r="S27" i="36"/>
  <c r="T27" i="36"/>
  <c r="U27" i="36"/>
  <c r="V27" i="36"/>
  <c r="W27" i="36"/>
  <c r="X27" i="36"/>
  <c r="Y27" i="36"/>
  <c r="Z27" i="36"/>
  <c r="AA27" i="36"/>
  <c r="AB27" i="36"/>
  <c r="AC27" i="36"/>
  <c r="AD27" i="36"/>
  <c r="AE27" i="36"/>
  <c r="AF27" i="36"/>
  <c r="AG27" i="36"/>
  <c r="AH27" i="36"/>
  <c r="AI27" i="36"/>
  <c r="AJ27" i="36"/>
  <c r="AK27" i="36"/>
  <c r="AL27" i="36"/>
  <c r="AM27" i="36"/>
  <c r="AN27" i="36"/>
  <c r="AO27" i="36"/>
  <c r="AP27" i="36"/>
  <c r="AQ27" i="36"/>
  <c r="AR27" i="36"/>
  <c r="AS27" i="36"/>
  <c r="AT27" i="36"/>
  <c r="M28" i="36"/>
  <c r="N28" i="36"/>
  <c r="O28" i="36"/>
  <c r="P28" i="36"/>
  <c r="Q28" i="36"/>
  <c r="R28" i="36"/>
  <c r="S28" i="36"/>
  <c r="T28" i="36"/>
  <c r="U28" i="36"/>
  <c r="V28" i="36"/>
  <c r="W28" i="36"/>
  <c r="X28" i="36"/>
  <c r="Y28" i="36"/>
  <c r="Z28" i="36"/>
  <c r="AA28" i="36"/>
  <c r="AB28" i="36"/>
  <c r="AC28" i="36"/>
  <c r="AD28" i="36"/>
  <c r="AE28" i="36"/>
  <c r="AF28" i="36"/>
  <c r="AG28" i="36"/>
  <c r="AH28" i="36"/>
  <c r="AI28" i="36"/>
  <c r="AJ28" i="36"/>
  <c r="AK28" i="36"/>
  <c r="AL28" i="36"/>
  <c r="AM28" i="36"/>
  <c r="AN28" i="36"/>
  <c r="AO28" i="36"/>
  <c r="AP28" i="36"/>
  <c r="AQ28" i="36"/>
  <c r="AR28" i="36"/>
  <c r="AS28" i="36"/>
  <c r="AT28" i="36"/>
  <c r="M29" i="36"/>
  <c r="N29" i="36"/>
  <c r="O29" i="36"/>
  <c r="P29" i="36"/>
  <c r="Q29" i="36"/>
  <c r="R29" i="36"/>
  <c r="S29" i="36"/>
  <c r="T29" i="36"/>
  <c r="U29" i="36"/>
  <c r="V29" i="36"/>
  <c r="W29" i="36"/>
  <c r="X29" i="36"/>
  <c r="Y29" i="36"/>
  <c r="Z29" i="36"/>
  <c r="AA29" i="36"/>
  <c r="AB29" i="36"/>
  <c r="AC29" i="36"/>
  <c r="AD29" i="36"/>
  <c r="AE29" i="36"/>
  <c r="AF29" i="36"/>
  <c r="AG29" i="36"/>
  <c r="AH29" i="36"/>
  <c r="AI29" i="36"/>
  <c r="AJ29" i="36"/>
  <c r="AK29" i="36"/>
  <c r="AL29" i="36"/>
  <c r="AM29" i="36"/>
  <c r="AN29" i="36"/>
  <c r="AO29" i="36"/>
  <c r="AP29" i="36"/>
  <c r="AQ29" i="36"/>
  <c r="AR29" i="36"/>
  <c r="AS29" i="36"/>
  <c r="AT29" i="36"/>
  <c r="M30" i="36"/>
  <c r="N30" i="36"/>
  <c r="O30" i="36"/>
  <c r="P30" i="36"/>
  <c r="Q30" i="36"/>
  <c r="R30" i="36"/>
  <c r="S30" i="36"/>
  <c r="T30" i="36"/>
  <c r="U30" i="36"/>
  <c r="V30" i="36"/>
  <c r="W30" i="36"/>
  <c r="X30" i="36"/>
  <c r="Y30" i="36"/>
  <c r="Z30" i="36"/>
  <c r="AA30" i="36"/>
  <c r="AB30" i="36"/>
  <c r="AC30" i="36"/>
  <c r="AD30" i="36"/>
  <c r="AE30" i="36"/>
  <c r="AF30" i="36"/>
  <c r="AG30" i="36"/>
  <c r="AH30" i="36"/>
  <c r="AI30" i="36"/>
  <c r="AJ30" i="36"/>
  <c r="AK30" i="36"/>
  <c r="AL30" i="36"/>
  <c r="AM30" i="36"/>
  <c r="AN30" i="36"/>
  <c r="AO30" i="36"/>
  <c r="AP30" i="36"/>
  <c r="AQ30" i="36"/>
  <c r="AR30" i="36"/>
  <c r="AS30" i="36"/>
  <c r="AT30" i="36"/>
  <c r="M31" i="36"/>
  <c r="N31" i="36"/>
  <c r="O31" i="36"/>
  <c r="P31" i="36"/>
  <c r="Q31" i="36"/>
  <c r="R31" i="36"/>
  <c r="S31" i="36"/>
  <c r="T31" i="36"/>
  <c r="U31" i="36"/>
  <c r="V31" i="36"/>
  <c r="W31" i="36"/>
  <c r="X31" i="36"/>
  <c r="Y31" i="36"/>
  <c r="Z31" i="36"/>
  <c r="AA31" i="36"/>
  <c r="AB31" i="36"/>
  <c r="AC31" i="36"/>
  <c r="AD31" i="36"/>
  <c r="AE31" i="36"/>
  <c r="AF31" i="36"/>
  <c r="AG31" i="36"/>
  <c r="AH31" i="36"/>
  <c r="AI31" i="36"/>
  <c r="AJ31" i="36"/>
  <c r="AK31" i="36"/>
  <c r="AL31" i="36"/>
  <c r="AM31" i="36"/>
  <c r="AN31" i="36"/>
  <c r="AO31" i="36"/>
  <c r="AP31" i="36"/>
  <c r="AQ31" i="36"/>
  <c r="AR31" i="36"/>
  <c r="AS31" i="36"/>
  <c r="AT31" i="36"/>
  <c r="M32" i="36"/>
  <c r="N32" i="36"/>
  <c r="O32" i="36"/>
  <c r="P32" i="36"/>
  <c r="Q32" i="36"/>
  <c r="R32" i="36"/>
  <c r="S32" i="36"/>
  <c r="T32" i="36"/>
  <c r="U32" i="36"/>
  <c r="V32" i="36"/>
  <c r="W32" i="36"/>
  <c r="X32" i="36"/>
  <c r="Y32" i="36"/>
  <c r="Z32" i="36"/>
  <c r="AA32" i="36"/>
  <c r="AB32" i="36"/>
  <c r="AC32" i="36"/>
  <c r="AD32" i="36"/>
  <c r="AE32" i="36"/>
  <c r="AF32" i="36"/>
  <c r="AG32" i="36"/>
  <c r="AH32" i="36"/>
  <c r="AI32" i="36"/>
  <c r="AJ32" i="36"/>
  <c r="AK32" i="36"/>
  <c r="AL32" i="36"/>
  <c r="AM32" i="36"/>
  <c r="AN32" i="36"/>
  <c r="AO32" i="36"/>
  <c r="AP32" i="36"/>
  <c r="AQ32" i="36"/>
  <c r="AR32" i="36"/>
  <c r="AS32" i="36"/>
  <c r="AT32" i="36"/>
  <c r="M33" i="36"/>
  <c r="N33" i="36"/>
  <c r="O33" i="36"/>
  <c r="P33" i="36"/>
  <c r="Q33" i="36"/>
  <c r="R33" i="36"/>
  <c r="S33" i="36"/>
  <c r="T33" i="36"/>
  <c r="U33" i="36"/>
  <c r="V33" i="36"/>
  <c r="W33" i="36"/>
  <c r="X33" i="36"/>
  <c r="Y33" i="36"/>
  <c r="Z33" i="36"/>
  <c r="AA33" i="36"/>
  <c r="AB33" i="36"/>
  <c r="AC33" i="36"/>
  <c r="AD33" i="36"/>
  <c r="AE33" i="36"/>
  <c r="AF33" i="36"/>
  <c r="AG33" i="36"/>
  <c r="AH33" i="36"/>
  <c r="AI33" i="36"/>
  <c r="AJ33" i="36"/>
  <c r="AK33" i="36"/>
  <c r="AL33" i="36"/>
  <c r="AM33" i="36"/>
  <c r="AN33" i="36"/>
  <c r="AO33" i="36"/>
  <c r="AP33" i="36"/>
  <c r="AQ33" i="36"/>
  <c r="AR33" i="36"/>
  <c r="AS33" i="36"/>
  <c r="AT33" i="36"/>
  <c r="M34" i="36"/>
  <c r="N34" i="36"/>
  <c r="O34" i="36"/>
  <c r="P34" i="36"/>
  <c r="Q34" i="36"/>
  <c r="R34" i="36"/>
  <c r="S34" i="36"/>
  <c r="T34" i="36"/>
  <c r="U34" i="36"/>
  <c r="V34" i="36"/>
  <c r="W34" i="36"/>
  <c r="X34" i="36"/>
  <c r="Y34" i="36"/>
  <c r="Z34" i="36"/>
  <c r="AA34" i="36"/>
  <c r="AB34" i="36"/>
  <c r="AC34" i="36"/>
  <c r="AD34" i="36"/>
  <c r="AE34" i="36"/>
  <c r="AF34" i="36"/>
  <c r="AG34" i="36"/>
  <c r="AH34" i="36"/>
  <c r="AI34" i="36"/>
  <c r="AJ34" i="36"/>
  <c r="AK34" i="36"/>
  <c r="AL34" i="36"/>
  <c r="AM34" i="36"/>
  <c r="AN34" i="36"/>
  <c r="AO34" i="36"/>
  <c r="AP34" i="36"/>
  <c r="AQ34" i="36"/>
  <c r="AR34" i="36"/>
  <c r="AS34" i="36"/>
  <c r="AT34" i="36"/>
  <c r="M35" i="36"/>
  <c r="N35" i="36"/>
  <c r="O35" i="36"/>
  <c r="P35" i="36"/>
  <c r="Q35" i="36"/>
  <c r="R35" i="36"/>
  <c r="S35" i="36"/>
  <c r="T35" i="36"/>
  <c r="U35" i="36"/>
  <c r="V35" i="36"/>
  <c r="W35" i="36"/>
  <c r="X35" i="36"/>
  <c r="Y35" i="36"/>
  <c r="Z35" i="36"/>
  <c r="AA35" i="36"/>
  <c r="AB35" i="36"/>
  <c r="AC35" i="36"/>
  <c r="AD35" i="36"/>
  <c r="AE35" i="36"/>
  <c r="AF35" i="36"/>
  <c r="AG35" i="36"/>
  <c r="AH35" i="36"/>
  <c r="AI35" i="36"/>
  <c r="AJ35" i="36"/>
  <c r="AK35" i="36"/>
  <c r="AL35" i="36"/>
  <c r="AM35" i="36"/>
  <c r="AN35" i="36"/>
  <c r="AO35" i="36"/>
  <c r="AP35" i="36"/>
  <c r="AQ35" i="36"/>
  <c r="AR35" i="36"/>
  <c r="AS35" i="36"/>
  <c r="AT35" i="36"/>
  <c r="M36" i="36"/>
  <c r="N36" i="36"/>
  <c r="O36" i="36"/>
  <c r="P36" i="36"/>
  <c r="Q36" i="36"/>
  <c r="R36" i="36"/>
  <c r="S36" i="36"/>
  <c r="T36" i="36"/>
  <c r="U36" i="36"/>
  <c r="V36" i="36"/>
  <c r="W36" i="36"/>
  <c r="X36" i="36"/>
  <c r="Y36" i="36"/>
  <c r="Z36" i="36"/>
  <c r="AA36" i="36"/>
  <c r="AB36" i="36"/>
  <c r="AC36" i="36"/>
  <c r="AD36" i="36"/>
  <c r="AE36" i="36"/>
  <c r="AF36" i="36"/>
  <c r="AG36" i="36"/>
  <c r="AH36" i="36"/>
  <c r="AI36" i="36"/>
  <c r="AJ36" i="36"/>
  <c r="AK36" i="36"/>
  <c r="AL36" i="36"/>
  <c r="AM36" i="36"/>
  <c r="AN36" i="36"/>
  <c r="AO36" i="36"/>
  <c r="AP36" i="36"/>
  <c r="AQ36" i="36"/>
  <c r="AR36" i="36"/>
  <c r="AS36" i="36"/>
  <c r="AT36" i="36"/>
  <c r="M37" i="36"/>
  <c r="N37" i="36"/>
  <c r="O37" i="36"/>
  <c r="P37" i="36"/>
  <c r="Q37" i="36"/>
  <c r="R37" i="36"/>
  <c r="S37" i="36"/>
  <c r="T37" i="36"/>
  <c r="U37" i="36"/>
  <c r="V37" i="36"/>
  <c r="W37" i="36"/>
  <c r="X37" i="36"/>
  <c r="Y37" i="36"/>
  <c r="Z37" i="36"/>
  <c r="AA37" i="36"/>
  <c r="AB37" i="36"/>
  <c r="AC37" i="36"/>
  <c r="AD37" i="36"/>
  <c r="AE37" i="36"/>
  <c r="AF37" i="36"/>
  <c r="AG37" i="36"/>
  <c r="AH37" i="36"/>
  <c r="AI37" i="36"/>
  <c r="AJ37" i="36"/>
  <c r="AK37" i="36"/>
  <c r="AL37" i="36"/>
  <c r="AM37" i="36"/>
  <c r="AN37" i="36"/>
  <c r="AO37" i="36"/>
  <c r="AP37" i="36"/>
  <c r="AQ37" i="36"/>
  <c r="AR37" i="36"/>
  <c r="AS37" i="36"/>
  <c r="AT37" i="36"/>
  <c r="M38" i="36"/>
  <c r="N38" i="36"/>
  <c r="O38" i="36"/>
  <c r="P38" i="36"/>
  <c r="Q38" i="36"/>
  <c r="R38" i="36"/>
  <c r="S38" i="36"/>
  <c r="T38" i="36"/>
  <c r="U38" i="36"/>
  <c r="V38" i="36"/>
  <c r="W38" i="36"/>
  <c r="X38" i="36"/>
  <c r="Y38" i="36"/>
  <c r="Z38" i="36"/>
  <c r="AA38" i="36"/>
  <c r="AB38" i="36"/>
  <c r="AC38" i="36"/>
  <c r="AD38" i="36"/>
  <c r="AE38" i="36"/>
  <c r="AF38" i="36"/>
  <c r="AG38" i="36"/>
  <c r="AH38" i="36"/>
  <c r="AI38" i="36"/>
  <c r="AJ38" i="36"/>
  <c r="AK38" i="36"/>
  <c r="AL38" i="36"/>
  <c r="AM38" i="36"/>
  <c r="AN38" i="36"/>
  <c r="AO38" i="36"/>
  <c r="AP38" i="36"/>
  <c r="AQ38" i="36"/>
  <c r="AR38" i="36"/>
  <c r="AS38" i="36"/>
  <c r="AT38" i="36"/>
  <c r="M39" i="36"/>
  <c r="N39" i="36"/>
  <c r="O39" i="36"/>
  <c r="P39" i="36"/>
  <c r="Q39" i="36"/>
  <c r="R39" i="36"/>
  <c r="S39" i="36"/>
  <c r="T39" i="36"/>
  <c r="U39" i="36"/>
  <c r="V39" i="36"/>
  <c r="W39" i="36"/>
  <c r="X39" i="36"/>
  <c r="Y39" i="36"/>
  <c r="Z39" i="36"/>
  <c r="AA39" i="36"/>
  <c r="AB39" i="36"/>
  <c r="AC39" i="36"/>
  <c r="AD39" i="36"/>
  <c r="AE39" i="36"/>
  <c r="AF39" i="36"/>
  <c r="AG39" i="36"/>
  <c r="AH39" i="36"/>
  <c r="AI39" i="36"/>
  <c r="AJ39" i="36"/>
  <c r="AK39" i="36"/>
  <c r="AL39" i="36"/>
  <c r="AM39" i="36"/>
  <c r="AN39" i="36"/>
  <c r="AO39" i="36"/>
  <c r="AP39" i="36"/>
  <c r="AQ39" i="36"/>
  <c r="AR39" i="36"/>
  <c r="AS39" i="36"/>
  <c r="AT39" i="36"/>
  <c r="M40" i="36"/>
  <c r="N40" i="36"/>
  <c r="O40" i="36"/>
  <c r="P40" i="36"/>
  <c r="Q40" i="36"/>
  <c r="R40" i="36"/>
  <c r="S40" i="36"/>
  <c r="T40" i="36"/>
  <c r="U40" i="36"/>
  <c r="V40" i="36"/>
  <c r="W40" i="36"/>
  <c r="X40" i="36"/>
  <c r="Y40" i="36"/>
  <c r="Z40" i="36"/>
  <c r="AA40" i="36"/>
  <c r="AB40" i="36"/>
  <c r="AC40" i="36"/>
  <c r="AD40" i="36"/>
  <c r="AE40" i="36"/>
  <c r="AF40" i="36"/>
  <c r="AG40" i="36"/>
  <c r="AH40" i="36"/>
  <c r="AI40" i="36"/>
  <c r="AJ40" i="36"/>
  <c r="AK40" i="36"/>
  <c r="AL40" i="36"/>
  <c r="AM40" i="36"/>
  <c r="AN40" i="36"/>
  <c r="AO40" i="36"/>
  <c r="AP40" i="36"/>
  <c r="AQ40" i="36"/>
  <c r="AR40" i="36"/>
  <c r="AS40" i="36"/>
  <c r="AT40" i="36"/>
  <c r="M41" i="36"/>
  <c r="N41" i="36"/>
  <c r="O41" i="36"/>
  <c r="P41" i="36"/>
  <c r="Q41" i="36"/>
  <c r="R41" i="36"/>
  <c r="S41" i="36"/>
  <c r="T41" i="36"/>
  <c r="U41" i="36"/>
  <c r="V41" i="36"/>
  <c r="W41" i="36"/>
  <c r="X41" i="36"/>
  <c r="Y41" i="36"/>
  <c r="Z41" i="36"/>
  <c r="AA41" i="36"/>
  <c r="AB41" i="36"/>
  <c r="AC41" i="36"/>
  <c r="AD41" i="36"/>
  <c r="AE41" i="36"/>
  <c r="AF41" i="36"/>
  <c r="AG41" i="36"/>
  <c r="AH41" i="36"/>
  <c r="AI41" i="36"/>
  <c r="AJ41" i="36"/>
  <c r="AK41" i="36"/>
  <c r="AL41" i="36"/>
  <c r="AM41" i="36"/>
  <c r="AN41" i="36"/>
  <c r="AO41" i="36"/>
  <c r="AP41" i="36"/>
  <c r="AQ41" i="36"/>
  <c r="AR41" i="36"/>
  <c r="AS41" i="36"/>
  <c r="AT41" i="36"/>
  <c r="M42" i="36"/>
  <c r="N42" i="36"/>
  <c r="O42" i="36"/>
  <c r="P42" i="36"/>
  <c r="Q42" i="36"/>
  <c r="R42" i="36"/>
  <c r="S42" i="36"/>
  <c r="T42" i="36"/>
  <c r="U42" i="36"/>
  <c r="V42" i="36"/>
  <c r="W42" i="36"/>
  <c r="X42" i="36"/>
  <c r="Y42" i="36"/>
  <c r="Z42" i="36"/>
  <c r="AA42" i="36"/>
  <c r="AB42" i="36"/>
  <c r="AC42" i="36"/>
  <c r="AD42" i="36"/>
  <c r="AE42" i="36"/>
  <c r="AF42" i="36"/>
  <c r="AG42" i="36"/>
  <c r="AH42" i="36"/>
  <c r="AI42" i="36"/>
  <c r="AJ42" i="36"/>
  <c r="AK42" i="36"/>
  <c r="AL42" i="36"/>
  <c r="AM42" i="36"/>
  <c r="AN42" i="36"/>
  <c r="AO42" i="36"/>
  <c r="AP42" i="36"/>
  <c r="AQ42" i="36"/>
  <c r="AR42" i="36"/>
  <c r="AS42" i="36"/>
  <c r="AT42" i="36"/>
  <c r="M43" i="36"/>
  <c r="N43" i="36"/>
  <c r="O43" i="36"/>
  <c r="P43" i="36"/>
  <c r="Q43" i="36"/>
  <c r="R43" i="36"/>
  <c r="S43" i="36"/>
  <c r="T43" i="36"/>
  <c r="U43" i="36"/>
  <c r="V43" i="36"/>
  <c r="W43" i="36"/>
  <c r="X43" i="36"/>
  <c r="Y43" i="36"/>
  <c r="Z43" i="36"/>
  <c r="AA43" i="36"/>
  <c r="AB43" i="36"/>
  <c r="AC43" i="36"/>
  <c r="AD43" i="36"/>
  <c r="AE43" i="36"/>
  <c r="AF43" i="36"/>
  <c r="AG43" i="36"/>
  <c r="AH43" i="36"/>
  <c r="AI43" i="36"/>
  <c r="AJ43" i="36"/>
  <c r="AK43" i="36"/>
  <c r="AL43" i="36"/>
  <c r="AM43" i="36"/>
  <c r="AN43" i="36"/>
  <c r="AO43" i="36"/>
  <c r="AP43" i="36"/>
  <c r="AQ43" i="36"/>
  <c r="AR43" i="36"/>
  <c r="AS43" i="36"/>
  <c r="AT43" i="36"/>
  <c r="M44" i="36"/>
  <c r="N44" i="36"/>
  <c r="O44" i="36"/>
  <c r="P44" i="36"/>
  <c r="Q44" i="36"/>
  <c r="R44" i="36"/>
  <c r="S44" i="36"/>
  <c r="T44" i="36"/>
  <c r="U44" i="36"/>
  <c r="V44" i="36"/>
  <c r="W44" i="36"/>
  <c r="X44" i="36"/>
  <c r="Y44" i="36"/>
  <c r="Z44" i="36"/>
  <c r="AA44" i="36"/>
  <c r="AB44" i="36"/>
  <c r="AC44" i="36"/>
  <c r="AD44" i="36"/>
  <c r="AE44" i="36"/>
  <c r="AF44" i="36"/>
  <c r="AG44" i="36"/>
  <c r="AH44" i="36"/>
  <c r="AI44" i="36"/>
  <c r="AJ44" i="36"/>
  <c r="AK44" i="36"/>
  <c r="AL44" i="36"/>
  <c r="AM44" i="36"/>
  <c r="AN44" i="36"/>
  <c r="AO44" i="36"/>
  <c r="AP44" i="36"/>
  <c r="AQ44" i="36"/>
  <c r="AR44" i="36"/>
  <c r="AS44" i="36"/>
  <c r="AT44" i="36"/>
  <c r="M45" i="36"/>
  <c r="N45" i="36"/>
  <c r="O45" i="36"/>
  <c r="P45" i="36"/>
  <c r="Q45" i="36"/>
  <c r="R45" i="36"/>
  <c r="S45" i="36"/>
  <c r="T45" i="36"/>
  <c r="U45" i="36"/>
  <c r="V45" i="36"/>
  <c r="W45" i="36"/>
  <c r="X45" i="36"/>
  <c r="Y45" i="36"/>
  <c r="Z45" i="36"/>
  <c r="AA45" i="36"/>
  <c r="AB45" i="36"/>
  <c r="AC45" i="36"/>
  <c r="AD45" i="36"/>
  <c r="AE45" i="36"/>
  <c r="AF45" i="36"/>
  <c r="AG45" i="36"/>
  <c r="AH45" i="36"/>
  <c r="AI45" i="36"/>
  <c r="AJ45" i="36"/>
  <c r="AK45" i="36"/>
  <c r="AL45" i="36"/>
  <c r="AM45" i="36"/>
  <c r="AN45" i="36"/>
  <c r="AO45" i="36"/>
  <c r="AP45" i="36"/>
  <c r="AQ45" i="36"/>
  <c r="AR45" i="36"/>
  <c r="AS45" i="36"/>
  <c r="AT45" i="36"/>
  <c r="M46" i="36"/>
  <c r="N46" i="36"/>
  <c r="O46" i="36"/>
  <c r="P46" i="36"/>
  <c r="Q46" i="36"/>
  <c r="R46" i="36"/>
  <c r="S46" i="36"/>
  <c r="T46" i="36"/>
  <c r="U46" i="36"/>
  <c r="V46" i="36"/>
  <c r="W46" i="36"/>
  <c r="X46" i="36"/>
  <c r="Y46" i="36"/>
  <c r="Z46" i="36"/>
  <c r="AA46" i="36"/>
  <c r="AB46" i="36"/>
  <c r="AC46" i="36"/>
  <c r="AD46" i="36"/>
  <c r="AE46" i="36"/>
  <c r="AF46" i="36"/>
  <c r="AG46" i="36"/>
  <c r="AH46" i="36"/>
  <c r="AI46" i="36"/>
  <c r="AJ46" i="36"/>
  <c r="AK46" i="36"/>
  <c r="AL46" i="36"/>
  <c r="AM46" i="36"/>
  <c r="AN46" i="36"/>
  <c r="AO46" i="36"/>
  <c r="AP46" i="36"/>
  <c r="AQ46" i="36"/>
  <c r="AR46" i="36"/>
  <c r="AS46" i="36"/>
  <c r="AT46" i="36"/>
  <c r="M47" i="36"/>
  <c r="N47" i="36"/>
  <c r="O47" i="36"/>
  <c r="P47" i="36"/>
  <c r="Q47" i="36"/>
  <c r="R47" i="36"/>
  <c r="S47" i="36"/>
  <c r="T47" i="36"/>
  <c r="U47" i="36"/>
  <c r="V47" i="36"/>
  <c r="W47" i="36"/>
  <c r="X47" i="36"/>
  <c r="Y47" i="36"/>
  <c r="Z47" i="36"/>
  <c r="AA47" i="36"/>
  <c r="AB47" i="36"/>
  <c r="AC47" i="36"/>
  <c r="AD47" i="36"/>
  <c r="AE47" i="36"/>
  <c r="AF47" i="36"/>
  <c r="AG47" i="36"/>
  <c r="AH47" i="36"/>
  <c r="AI47" i="36"/>
  <c r="AJ47" i="36"/>
  <c r="AK47" i="36"/>
  <c r="AL47" i="36"/>
  <c r="AM47" i="36"/>
  <c r="AN47" i="36"/>
  <c r="AO47" i="36"/>
  <c r="AP47" i="36"/>
  <c r="AQ47" i="36"/>
  <c r="AR47" i="36"/>
  <c r="AS47" i="36"/>
  <c r="AT47" i="36"/>
  <c r="M48" i="36"/>
  <c r="N48" i="36"/>
  <c r="O48" i="36"/>
  <c r="P48" i="36"/>
  <c r="Q48" i="36"/>
  <c r="R48" i="36"/>
  <c r="S48" i="36"/>
  <c r="T48" i="36"/>
  <c r="U48" i="36"/>
  <c r="V48" i="36"/>
  <c r="W48" i="36"/>
  <c r="X48" i="36"/>
  <c r="Y48" i="36"/>
  <c r="Z48" i="36"/>
  <c r="AA48" i="36"/>
  <c r="AB48" i="36"/>
  <c r="AC48" i="36"/>
  <c r="AD48" i="36"/>
  <c r="AE48" i="36"/>
  <c r="AF48" i="36"/>
  <c r="AG48" i="36"/>
  <c r="AH48" i="36"/>
  <c r="AI48" i="36"/>
  <c r="AJ48" i="36"/>
  <c r="AK48" i="36"/>
  <c r="AL48" i="36"/>
  <c r="AM48" i="36"/>
  <c r="AN48" i="36"/>
  <c r="AO48" i="36"/>
  <c r="AP48" i="36"/>
  <c r="AQ48" i="36"/>
  <c r="AR48" i="36"/>
  <c r="AS48" i="36"/>
  <c r="AT48" i="36"/>
  <c r="M49" i="36"/>
  <c r="N49" i="36"/>
  <c r="O49" i="36"/>
  <c r="P49" i="36"/>
  <c r="Q49" i="36"/>
  <c r="R49" i="36"/>
  <c r="S49" i="36"/>
  <c r="T49" i="36"/>
  <c r="U49" i="36"/>
  <c r="V49" i="36"/>
  <c r="W49" i="36"/>
  <c r="X49" i="36"/>
  <c r="Y49" i="36"/>
  <c r="Z49" i="36"/>
  <c r="AA49" i="36"/>
  <c r="AB49" i="36"/>
  <c r="AC49" i="36"/>
  <c r="AD49" i="36"/>
  <c r="AE49" i="36"/>
  <c r="AF49" i="36"/>
  <c r="AG49" i="36"/>
  <c r="AH49" i="36"/>
  <c r="AI49" i="36"/>
  <c r="AJ49" i="36"/>
  <c r="AK49" i="36"/>
  <c r="AL49" i="36"/>
  <c r="AM49" i="36"/>
  <c r="AN49" i="36"/>
  <c r="AO49" i="36"/>
  <c r="AP49" i="36"/>
  <c r="AQ49" i="36"/>
  <c r="AR49" i="36"/>
  <c r="AS49" i="36"/>
  <c r="AT49" i="36"/>
  <c r="M50" i="36"/>
  <c r="N50" i="36"/>
  <c r="O50" i="36"/>
  <c r="P50" i="36"/>
  <c r="Q50" i="36"/>
  <c r="R50" i="36"/>
  <c r="S50" i="36"/>
  <c r="T50" i="36"/>
  <c r="U50" i="36"/>
  <c r="V50" i="36"/>
  <c r="W50" i="36"/>
  <c r="X50" i="36"/>
  <c r="Y50" i="36"/>
  <c r="Z50" i="36"/>
  <c r="AA50" i="36"/>
  <c r="AB50" i="36"/>
  <c r="AC50" i="36"/>
  <c r="AD50" i="36"/>
  <c r="AE50" i="36"/>
  <c r="AF50" i="36"/>
  <c r="AG50" i="36"/>
  <c r="AH50" i="36"/>
  <c r="AI50" i="36"/>
  <c r="AJ50" i="36"/>
  <c r="AK50" i="36"/>
  <c r="AL50" i="36"/>
  <c r="AM50" i="36"/>
  <c r="AN50" i="36"/>
  <c r="AO50" i="36"/>
  <c r="AP50" i="36"/>
  <c r="AQ50" i="36"/>
  <c r="AR50" i="36"/>
  <c r="AS50" i="36"/>
  <c r="AT50" i="36"/>
  <c r="M51" i="36"/>
  <c r="N51" i="36"/>
  <c r="O51" i="36"/>
  <c r="P51" i="36"/>
  <c r="Q51" i="36"/>
  <c r="R51" i="36"/>
  <c r="S51" i="36"/>
  <c r="T51" i="36"/>
  <c r="U51" i="36"/>
  <c r="V51" i="36"/>
  <c r="W51" i="36"/>
  <c r="X51" i="36"/>
  <c r="Y51" i="36"/>
  <c r="Z51" i="36"/>
  <c r="AA51" i="36"/>
  <c r="AB51" i="36"/>
  <c r="AC51" i="36"/>
  <c r="AD51" i="36"/>
  <c r="AE51" i="36"/>
  <c r="AF51" i="36"/>
  <c r="AG51" i="36"/>
  <c r="AH51" i="36"/>
  <c r="AI51" i="36"/>
  <c r="AJ51" i="36"/>
  <c r="AK51" i="36"/>
  <c r="AL51" i="36"/>
  <c r="AM51" i="36"/>
  <c r="AN51" i="36"/>
  <c r="AO51" i="36"/>
  <c r="AP51" i="36"/>
  <c r="AQ51" i="36"/>
  <c r="AR51" i="36"/>
  <c r="AS51" i="36"/>
  <c r="AT51" i="36"/>
  <c r="M52" i="36"/>
  <c r="N52" i="36"/>
  <c r="O52" i="36"/>
  <c r="P52" i="36"/>
  <c r="Q52" i="36"/>
  <c r="R52" i="36"/>
  <c r="S52" i="36"/>
  <c r="T52" i="36"/>
  <c r="U52" i="36"/>
  <c r="V52" i="36"/>
  <c r="W52" i="36"/>
  <c r="X52" i="36"/>
  <c r="Y52" i="36"/>
  <c r="Z52" i="36"/>
  <c r="AA52" i="36"/>
  <c r="AB52" i="36"/>
  <c r="AC52" i="36"/>
  <c r="AD52" i="36"/>
  <c r="AE52" i="36"/>
  <c r="AF52" i="36"/>
  <c r="AG52" i="36"/>
  <c r="AH52" i="36"/>
  <c r="AI52" i="36"/>
  <c r="AJ52" i="36"/>
  <c r="AK52" i="36"/>
  <c r="AL52" i="36"/>
  <c r="AM52" i="36"/>
  <c r="AN52" i="36"/>
  <c r="AO52" i="36"/>
  <c r="AP52" i="36"/>
  <c r="AQ52" i="36"/>
  <c r="AR52" i="36"/>
  <c r="AS52" i="36"/>
  <c r="AT52" i="36"/>
  <c r="M53" i="36"/>
  <c r="N53" i="36"/>
  <c r="O53" i="36"/>
  <c r="P53" i="36"/>
  <c r="Q53" i="36"/>
  <c r="R53" i="36"/>
  <c r="S53" i="36"/>
  <c r="T53" i="36"/>
  <c r="U53" i="36"/>
  <c r="V53" i="36"/>
  <c r="W53" i="36"/>
  <c r="X53" i="36"/>
  <c r="Y53" i="36"/>
  <c r="Z53" i="36"/>
  <c r="AA53" i="36"/>
  <c r="AB53" i="36"/>
  <c r="AC53" i="36"/>
  <c r="AD53" i="36"/>
  <c r="AE53" i="36"/>
  <c r="AF53" i="36"/>
  <c r="AG53" i="36"/>
  <c r="AH53" i="36"/>
  <c r="AI53" i="36"/>
  <c r="AJ53" i="36"/>
  <c r="AK53" i="36"/>
  <c r="AL53" i="36"/>
  <c r="AM53" i="36"/>
  <c r="AN53" i="36"/>
  <c r="AO53" i="36"/>
  <c r="AP53" i="36"/>
  <c r="AQ53" i="36"/>
  <c r="AR53" i="36"/>
  <c r="AS53" i="36"/>
  <c r="AT53" i="36"/>
  <c r="M54" i="36"/>
  <c r="N54" i="36"/>
  <c r="O54" i="36"/>
  <c r="P54" i="36"/>
  <c r="Q54" i="36"/>
  <c r="R54" i="36"/>
  <c r="S54" i="36"/>
  <c r="T54" i="36"/>
  <c r="U54" i="36"/>
  <c r="V54" i="36"/>
  <c r="W54" i="36"/>
  <c r="X54" i="36"/>
  <c r="Y54" i="36"/>
  <c r="Z54" i="36"/>
  <c r="AA54" i="36"/>
  <c r="AB54" i="36"/>
  <c r="AC54" i="36"/>
  <c r="AD54" i="36"/>
  <c r="AE54" i="36"/>
  <c r="AF54" i="36"/>
  <c r="AG54" i="36"/>
  <c r="AH54" i="36"/>
  <c r="AI54" i="36"/>
  <c r="AJ54" i="36"/>
  <c r="AK54" i="36"/>
  <c r="AL54" i="36"/>
  <c r="AM54" i="36"/>
  <c r="AN54" i="36"/>
  <c r="AO54" i="36"/>
  <c r="AP54" i="36"/>
  <c r="AQ54" i="36"/>
  <c r="AR54" i="36"/>
  <c r="AS54" i="36"/>
  <c r="AT54" i="36"/>
  <c r="M55" i="36"/>
  <c r="N55" i="36"/>
  <c r="O55" i="36"/>
  <c r="P55" i="36"/>
  <c r="Q55" i="36"/>
  <c r="R55" i="36"/>
  <c r="S55" i="36"/>
  <c r="T55" i="36"/>
  <c r="U55" i="36"/>
  <c r="V55" i="36"/>
  <c r="W55" i="36"/>
  <c r="X55" i="36"/>
  <c r="Y55" i="36"/>
  <c r="Z55" i="36"/>
  <c r="AA55" i="36"/>
  <c r="AB55" i="36"/>
  <c r="AC55" i="36"/>
  <c r="AD55" i="36"/>
  <c r="AE55" i="36"/>
  <c r="AF55" i="36"/>
  <c r="AG55" i="36"/>
  <c r="AH55" i="36"/>
  <c r="AI55" i="36"/>
  <c r="AJ55" i="36"/>
  <c r="AK55" i="36"/>
  <c r="AL55" i="36"/>
  <c r="AM55" i="36"/>
  <c r="AN55" i="36"/>
  <c r="AO55" i="36"/>
  <c r="AP55" i="36"/>
  <c r="AQ55" i="36"/>
  <c r="AR55" i="36"/>
  <c r="AS55" i="36"/>
  <c r="AT55" i="36"/>
  <c r="M56" i="36"/>
  <c r="N56" i="36"/>
  <c r="O56" i="36"/>
  <c r="P56" i="36"/>
  <c r="Q56" i="36"/>
  <c r="R56" i="36"/>
  <c r="S56" i="36"/>
  <c r="T56" i="36"/>
  <c r="U56" i="36"/>
  <c r="V56" i="36"/>
  <c r="W56" i="36"/>
  <c r="X56" i="36"/>
  <c r="Y56" i="36"/>
  <c r="Z56" i="36"/>
  <c r="AA56" i="36"/>
  <c r="AB56" i="36"/>
  <c r="AC56" i="36"/>
  <c r="AD56" i="36"/>
  <c r="AE56" i="36"/>
  <c r="AF56" i="36"/>
  <c r="AG56" i="36"/>
  <c r="AH56" i="36"/>
  <c r="AI56" i="36"/>
  <c r="AJ56" i="36"/>
  <c r="AK56" i="36"/>
  <c r="AL56" i="36"/>
  <c r="AM56" i="36"/>
  <c r="AN56" i="36"/>
  <c r="AO56" i="36"/>
  <c r="AP56" i="36"/>
  <c r="AQ56" i="36"/>
  <c r="AR56" i="36"/>
  <c r="AS56" i="36"/>
  <c r="AT56" i="36"/>
  <c r="M57" i="36"/>
  <c r="N57" i="36"/>
  <c r="O57" i="36"/>
  <c r="P57" i="36"/>
  <c r="Q57" i="36"/>
  <c r="R57" i="36"/>
  <c r="S57" i="36"/>
  <c r="T57" i="36"/>
  <c r="U57" i="36"/>
  <c r="V57" i="36"/>
  <c r="W57" i="36"/>
  <c r="X57" i="36"/>
  <c r="Y57" i="36"/>
  <c r="Z57" i="36"/>
  <c r="AA57" i="36"/>
  <c r="AB57" i="36"/>
  <c r="AC57" i="36"/>
  <c r="AD57" i="36"/>
  <c r="AE57" i="36"/>
  <c r="AF57" i="36"/>
  <c r="AG57" i="36"/>
  <c r="AH57" i="36"/>
  <c r="AI57" i="36"/>
  <c r="AJ57" i="36"/>
  <c r="AK57" i="36"/>
  <c r="AL57" i="36"/>
  <c r="AM57" i="36"/>
  <c r="AN57" i="36"/>
  <c r="AO57" i="36"/>
  <c r="AP57" i="36"/>
  <c r="AQ57" i="36"/>
  <c r="AR57" i="36"/>
  <c r="AS57" i="36"/>
  <c r="AT57" i="36"/>
  <c r="M58" i="36"/>
  <c r="N58" i="36"/>
  <c r="O58" i="36"/>
  <c r="P58" i="36"/>
  <c r="Q58" i="36"/>
  <c r="R58" i="36"/>
  <c r="S58" i="36"/>
  <c r="T58" i="36"/>
  <c r="U58" i="36"/>
  <c r="V58" i="36"/>
  <c r="W58" i="36"/>
  <c r="X58" i="36"/>
  <c r="Y58" i="36"/>
  <c r="Z58" i="36"/>
  <c r="AA58" i="36"/>
  <c r="AB58" i="36"/>
  <c r="AC58" i="36"/>
  <c r="AD58" i="36"/>
  <c r="AE58" i="36"/>
  <c r="AF58" i="36"/>
  <c r="AG58" i="36"/>
  <c r="AH58" i="36"/>
  <c r="AI58" i="36"/>
  <c r="AJ58" i="36"/>
  <c r="AK58" i="36"/>
  <c r="AL58" i="36"/>
  <c r="AM58" i="36"/>
  <c r="AN58" i="36"/>
  <c r="AO58" i="36"/>
  <c r="AP58" i="36"/>
  <c r="AQ58" i="36"/>
  <c r="AR58" i="36"/>
  <c r="AS58" i="36"/>
  <c r="AT58" i="36"/>
  <c r="M59" i="36"/>
  <c r="N59" i="36"/>
  <c r="O59" i="36"/>
  <c r="P59" i="36"/>
  <c r="Q59" i="36"/>
  <c r="R59" i="36"/>
  <c r="S59" i="36"/>
  <c r="T59" i="36"/>
  <c r="U59" i="36"/>
  <c r="V59" i="36"/>
  <c r="W59" i="36"/>
  <c r="X59" i="36"/>
  <c r="Y59" i="36"/>
  <c r="Z59" i="36"/>
  <c r="AA59" i="36"/>
  <c r="AB59" i="36"/>
  <c r="AC59" i="36"/>
  <c r="AD59" i="36"/>
  <c r="AE59" i="36"/>
  <c r="AF59" i="36"/>
  <c r="AG59" i="36"/>
  <c r="AH59" i="36"/>
  <c r="AI59" i="36"/>
  <c r="AJ59" i="36"/>
  <c r="AK59" i="36"/>
  <c r="AL59" i="36"/>
  <c r="AM59" i="36"/>
  <c r="AN59" i="36"/>
  <c r="AO59" i="36"/>
  <c r="AP59" i="36"/>
  <c r="AQ59" i="36"/>
  <c r="AR59" i="36"/>
  <c r="AS59" i="36"/>
  <c r="AT59" i="36"/>
  <c r="M60" i="36"/>
  <c r="N60" i="36"/>
  <c r="O60" i="36"/>
  <c r="P60" i="36"/>
  <c r="Q60" i="36"/>
  <c r="R60" i="36"/>
  <c r="S60" i="36"/>
  <c r="T60" i="36"/>
  <c r="U60" i="36"/>
  <c r="V60" i="36"/>
  <c r="W60" i="36"/>
  <c r="X60" i="36"/>
  <c r="Y60" i="36"/>
  <c r="Z60" i="36"/>
  <c r="AA60" i="36"/>
  <c r="AB60" i="36"/>
  <c r="AC60" i="36"/>
  <c r="AD60" i="36"/>
  <c r="AE60" i="36"/>
  <c r="AF60" i="36"/>
  <c r="AG60" i="36"/>
  <c r="AH60" i="36"/>
  <c r="AI60" i="36"/>
  <c r="AJ60" i="36"/>
  <c r="AK60" i="36"/>
  <c r="AL60" i="36"/>
  <c r="AM60" i="36"/>
  <c r="AN60" i="36"/>
  <c r="AO60" i="36"/>
  <c r="AP60" i="36"/>
  <c r="AQ60" i="36"/>
  <c r="AR60" i="36"/>
  <c r="AS60" i="36"/>
  <c r="AT60" i="36"/>
  <c r="M61" i="36"/>
  <c r="N61" i="36"/>
  <c r="O61" i="36"/>
  <c r="P61" i="36"/>
  <c r="Q61" i="36"/>
  <c r="R61" i="36"/>
  <c r="S61" i="36"/>
  <c r="T61" i="36"/>
  <c r="U61" i="36"/>
  <c r="V61" i="36"/>
  <c r="W61" i="36"/>
  <c r="X61" i="36"/>
  <c r="Y61" i="36"/>
  <c r="Z61" i="36"/>
  <c r="AA61" i="36"/>
  <c r="AB61" i="36"/>
  <c r="AC61" i="36"/>
  <c r="AD61" i="36"/>
  <c r="AE61" i="36"/>
  <c r="AF61" i="36"/>
  <c r="AG61" i="36"/>
  <c r="AH61" i="36"/>
  <c r="AI61" i="36"/>
  <c r="AJ61" i="36"/>
  <c r="AK61" i="36"/>
  <c r="AL61" i="36"/>
  <c r="AM61" i="36"/>
  <c r="AN61" i="36"/>
  <c r="AO61" i="36"/>
  <c r="AP61" i="36"/>
  <c r="AQ61" i="36"/>
  <c r="AR61" i="36"/>
  <c r="AS61" i="36"/>
  <c r="AT61" i="36"/>
  <c r="M62" i="36"/>
  <c r="N62" i="36"/>
  <c r="O62" i="36"/>
  <c r="P62" i="36"/>
  <c r="Q62" i="36"/>
  <c r="R62" i="36"/>
  <c r="S62" i="36"/>
  <c r="T62" i="36"/>
  <c r="U62" i="36"/>
  <c r="V62" i="36"/>
  <c r="W62" i="36"/>
  <c r="X62" i="36"/>
  <c r="Y62" i="36"/>
  <c r="Z62" i="36"/>
  <c r="AA62" i="36"/>
  <c r="AB62" i="36"/>
  <c r="AC62" i="36"/>
  <c r="AD62" i="36"/>
  <c r="AE62" i="36"/>
  <c r="AF62" i="36"/>
  <c r="AG62" i="36"/>
  <c r="AH62" i="36"/>
  <c r="AI62" i="36"/>
  <c r="AJ62" i="36"/>
  <c r="AK62" i="36"/>
  <c r="AL62" i="36"/>
  <c r="AM62" i="36"/>
  <c r="AN62" i="36"/>
  <c r="AO62" i="36"/>
  <c r="AP62" i="36"/>
  <c r="AQ62" i="36"/>
  <c r="AR62" i="36"/>
  <c r="AS62" i="36"/>
  <c r="AT62" i="36"/>
  <c r="M63" i="36"/>
  <c r="N63" i="36"/>
  <c r="O63" i="36"/>
  <c r="P63" i="36"/>
  <c r="Q63" i="36"/>
  <c r="R63" i="36"/>
  <c r="S63" i="36"/>
  <c r="T63" i="36"/>
  <c r="U63" i="36"/>
  <c r="V63" i="36"/>
  <c r="W63" i="36"/>
  <c r="X63" i="36"/>
  <c r="Y63" i="36"/>
  <c r="Z63" i="36"/>
  <c r="AA63" i="36"/>
  <c r="AB63" i="36"/>
  <c r="AC63" i="36"/>
  <c r="AD63" i="36"/>
  <c r="AE63" i="36"/>
  <c r="AF63" i="36"/>
  <c r="AG63" i="36"/>
  <c r="AH63" i="36"/>
  <c r="AI63" i="36"/>
  <c r="AJ63" i="36"/>
  <c r="AK63" i="36"/>
  <c r="AL63" i="36"/>
  <c r="AM63" i="36"/>
  <c r="AN63" i="36"/>
  <c r="AO63" i="36"/>
  <c r="AP63" i="36"/>
  <c r="AQ63" i="36"/>
  <c r="AR63" i="36"/>
  <c r="AS63" i="36"/>
  <c r="AT63" i="36"/>
  <c r="M64" i="36"/>
  <c r="N64" i="36"/>
  <c r="O64" i="36"/>
  <c r="P64" i="36"/>
  <c r="Q64" i="36"/>
  <c r="R64" i="36"/>
  <c r="S64" i="36"/>
  <c r="T64" i="36"/>
  <c r="U64" i="36"/>
  <c r="V64" i="36"/>
  <c r="W64" i="36"/>
  <c r="X64" i="36"/>
  <c r="Y64" i="36"/>
  <c r="Z64" i="36"/>
  <c r="AA64" i="36"/>
  <c r="AB64" i="36"/>
  <c r="AC64" i="36"/>
  <c r="AD64" i="36"/>
  <c r="AE64" i="36"/>
  <c r="AF64" i="36"/>
  <c r="AG64" i="36"/>
  <c r="AH64" i="36"/>
  <c r="AI64" i="36"/>
  <c r="AJ64" i="36"/>
  <c r="AK64" i="36"/>
  <c r="AL64" i="36"/>
  <c r="AM64" i="36"/>
  <c r="AN64" i="36"/>
  <c r="AO64" i="36"/>
  <c r="AP64" i="36"/>
  <c r="AQ64" i="36"/>
  <c r="AR64" i="36"/>
  <c r="AS64" i="36"/>
  <c r="AT64" i="36"/>
  <c r="M65" i="36"/>
  <c r="N65" i="36"/>
  <c r="O65" i="36"/>
  <c r="P65" i="36"/>
  <c r="Q65" i="36"/>
  <c r="R65" i="36"/>
  <c r="S65" i="36"/>
  <c r="T65" i="36"/>
  <c r="U65" i="36"/>
  <c r="V65" i="36"/>
  <c r="W65" i="36"/>
  <c r="X65" i="36"/>
  <c r="Y65" i="36"/>
  <c r="Z65" i="36"/>
  <c r="AA65" i="36"/>
  <c r="AB65" i="36"/>
  <c r="AC65" i="36"/>
  <c r="AD65" i="36"/>
  <c r="AE65" i="36"/>
  <c r="AF65" i="36"/>
  <c r="AG65" i="36"/>
  <c r="AH65" i="36"/>
  <c r="AI65" i="36"/>
  <c r="AJ65" i="36"/>
  <c r="AK65" i="36"/>
  <c r="AL65" i="36"/>
  <c r="AM65" i="36"/>
  <c r="AN65" i="36"/>
  <c r="AO65" i="36"/>
  <c r="AP65" i="36"/>
  <c r="AQ65" i="36"/>
  <c r="AR65" i="36"/>
  <c r="AS65" i="36"/>
  <c r="AT65" i="36"/>
  <c r="M66" i="36"/>
  <c r="N66" i="36"/>
  <c r="O66" i="36"/>
  <c r="P66" i="36"/>
  <c r="Q66" i="36"/>
  <c r="R66" i="36"/>
  <c r="S66" i="36"/>
  <c r="T66" i="36"/>
  <c r="U66" i="36"/>
  <c r="V66" i="36"/>
  <c r="W66" i="36"/>
  <c r="X66" i="36"/>
  <c r="Y66" i="36"/>
  <c r="Z66" i="36"/>
  <c r="AA66" i="36"/>
  <c r="AB66" i="36"/>
  <c r="AC66" i="36"/>
  <c r="AD66" i="36"/>
  <c r="AE66" i="36"/>
  <c r="AF66" i="36"/>
  <c r="AG66" i="36"/>
  <c r="AH66" i="36"/>
  <c r="AI66" i="36"/>
  <c r="AJ66" i="36"/>
  <c r="AK66" i="36"/>
  <c r="AL66" i="36"/>
  <c r="AM66" i="36"/>
  <c r="AN66" i="36"/>
  <c r="AO66" i="36"/>
  <c r="AP66" i="36"/>
  <c r="AQ66" i="36"/>
  <c r="AR66" i="36"/>
  <c r="AS66" i="36"/>
  <c r="AT66" i="36"/>
  <c r="L7" i="36"/>
  <c r="L8" i="36"/>
  <c r="L9" i="36"/>
  <c r="L10" i="36"/>
  <c r="L11" i="36"/>
  <c r="L12" i="36"/>
  <c r="L13" i="36"/>
  <c r="L14" i="36"/>
  <c r="L15" i="36"/>
  <c r="L16" i="36"/>
  <c r="L17" i="36"/>
  <c r="L18" i="36"/>
  <c r="L19" i="36"/>
  <c r="L20" i="36"/>
  <c r="L21" i="36"/>
  <c r="L22" i="36"/>
  <c r="L23" i="36"/>
  <c r="L24" i="36"/>
  <c r="L25" i="36"/>
  <c r="L26" i="36"/>
  <c r="L27" i="36"/>
  <c r="L28" i="36"/>
  <c r="L29" i="36"/>
  <c r="L30" i="36"/>
  <c r="L31" i="36"/>
  <c r="L32" i="36"/>
  <c r="L33" i="36"/>
  <c r="L34" i="36"/>
  <c r="L35" i="36"/>
  <c r="L36" i="36"/>
  <c r="L37" i="36"/>
  <c r="L38" i="36"/>
  <c r="L39" i="36"/>
  <c r="L40" i="36"/>
  <c r="L41" i="36"/>
  <c r="L42" i="36"/>
  <c r="L43" i="36"/>
  <c r="L44" i="36"/>
  <c r="L45" i="36"/>
  <c r="L46" i="36"/>
  <c r="L47" i="36"/>
  <c r="L48" i="36"/>
  <c r="L49" i="36"/>
  <c r="L50" i="36"/>
  <c r="L51" i="36"/>
  <c r="L52" i="36"/>
  <c r="L53" i="36"/>
  <c r="L54" i="36"/>
  <c r="L55" i="36"/>
  <c r="L56" i="36"/>
  <c r="L57" i="36"/>
  <c r="L58" i="36"/>
  <c r="L59" i="36"/>
  <c r="L60" i="36"/>
  <c r="L61" i="36"/>
  <c r="L62" i="36"/>
  <c r="L63" i="36"/>
  <c r="L64" i="36"/>
  <c r="L65" i="36"/>
  <c r="L66" i="36"/>
  <c r="L6" i="36"/>
  <c r="AH27" i="29"/>
  <c r="AH28" i="29"/>
  <c r="AH29" i="29"/>
  <c r="AH30" i="29"/>
  <c r="AH31" i="29"/>
  <c r="AH32" i="29"/>
  <c r="AH33" i="29"/>
  <c r="AH34" i="29"/>
  <c r="AH35" i="29"/>
  <c r="AH36" i="29"/>
  <c r="AH26" i="29"/>
  <c r="DF61" i="26" l="1"/>
  <c r="DF38" i="26"/>
  <c r="DF85" i="26"/>
  <c r="DF93" i="26"/>
  <c r="DF53" i="26"/>
  <c r="DF69" i="26"/>
  <c r="DF77" i="26"/>
  <c r="CZ83" i="26" a="1"/>
  <c r="CZ83" i="26" s="1"/>
  <c r="DG83" i="26" s="1"/>
  <c r="CZ60" i="26" a="1"/>
  <c r="CZ60" i="26" s="1"/>
  <c r="DG60" i="26" s="1"/>
  <c r="CZ85" i="26" a="1"/>
  <c r="CZ85" i="26" s="1"/>
  <c r="DG85" i="26" s="1"/>
  <c r="CX92" i="26" a="1"/>
  <c r="CX92" i="26" s="1"/>
  <c r="L87" i="7" s="1"/>
  <c r="CZ58" i="26" a="1"/>
  <c r="CZ58" i="26" s="1"/>
  <c r="DG58" i="26" s="1"/>
  <c r="CZ100" i="26" a="1"/>
  <c r="CZ100" i="26" s="1"/>
  <c r="DG100" i="26" s="1"/>
  <c r="CX89" i="26" a="1"/>
  <c r="CX89" i="26" s="1"/>
  <c r="L84" i="7" s="1"/>
  <c r="CZ13" i="26" a="1"/>
  <c r="CZ13" i="26" s="1"/>
  <c r="M8" i="7" s="1"/>
  <c r="CZ91" i="26" a="1"/>
  <c r="CZ91" i="26" s="1"/>
  <c r="M86" i="7" s="1"/>
  <c r="CZ76" i="26" a="1"/>
  <c r="CZ76" i="26" s="1"/>
  <c r="M71" i="7" s="1"/>
  <c r="CZ66" i="26" a="1"/>
  <c r="CZ66" i="26" s="1"/>
  <c r="DG66" i="26" s="1"/>
  <c r="CX33" i="26" a="1"/>
  <c r="CX33" i="26" s="1"/>
  <c r="L28" i="7" s="1"/>
  <c r="CX21" i="26" a="1"/>
  <c r="CX21" i="26" s="1"/>
  <c r="L16" i="7" s="1"/>
  <c r="CX50" i="26" a="1"/>
  <c r="CX50" i="26" s="1"/>
  <c r="L45" i="7" s="1"/>
  <c r="CX65" i="26" a="1"/>
  <c r="CX65" i="26" s="1"/>
  <c r="L60" i="7" s="1"/>
  <c r="CX14" i="26" a="1"/>
  <c r="CX14" i="26" s="1"/>
  <c r="L9" i="7" s="1"/>
  <c r="CX17" i="26" a="1"/>
  <c r="CX17" i="26" s="1"/>
  <c r="L12" i="7" s="1"/>
  <c r="CX39" i="26" a="1"/>
  <c r="CX39" i="26" s="1"/>
  <c r="L34" i="7" s="1"/>
  <c r="CZ67" i="26" a="1"/>
  <c r="CZ67" i="26" s="1"/>
  <c r="M62" i="7" s="1"/>
  <c r="CX35" i="26" a="1"/>
  <c r="CX35" i="26" s="1"/>
  <c r="L30" i="7" s="1"/>
  <c r="CZ56" i="26" a="1"/>
  <c r="CZ56" i="26" s="1"/>
  <c r="DG56" i="26" s="1"/>
  <c r="CZ78" i="26" a="1"/>
  <c r="CZ78" i="26" s="1"/>
  <c r="DG78" i="26" s="1"/>
  <c r="CX71" i="26" a="1"/>
  <c r="CX71" i="26" s="1"/>
  <c r="L66" i="7" s="1"/>
  <c r="CX63" i="26" a="1"/>
  <c r="CX63" i="26" s="1"/>
  <c r="L58" i="7" s="1"/>
  <c r="CX56" i="26" a="1"/>
  <c r="CX56" i="26" s="1"/>
  <c r="L51" i="7" s="1"/>
  <c r="CX64" i="26" a="1"/>
  <c r="CX64" i="26" s="1"/>
  <c r="L59" i="7" s="1"/>
  <c r="CX83" i="26" a="1"/>
  <c r="CX83" i="26" s="1"/>
  <c r="L78" i="7" s="1"/>
  <c r="CX81" i="26" a="1"/>
  <c r="CX81" i="26" s="1"/>
  <c r="L76" i="7" s="1"/>
  <c r="CZ81" i="26" a="1"/>
  <c r="CZ81" i="26" s="1"/>
  <c r="M76" i="7" s="1"/>
  <c r="CZ70" i="26" a="1"/>
  <c r="CZ70" i="26" s="1"/>
  <c r="M65" i="7" s="1"/>
  <c r="CZ89" i="26" a="1"/>
  <c r="CZ89" i="26" s="1"/>
  <c r="DG89" i="26" s="1"/>
  <c r="CZ84" i="26" a="1"/>
  <c r="CZ84" i="26" s="1"/>
  <c r="DG84" i="26" s="1"/>
  <c r="CZ90" i="26" a="1"/>
  <c r="CZ90" i="26" s="1"/>
  <c r="M85" i="7" s="1"/>
  <c r="CZ57" i="26" a="1"/>
  <c r="CZ57" i="26" s="1"/>
  <c r="DG57" i="26" s="1"/>
  <c r="CZ53" i="26" a="1"/>
  <c r="CZ53" i="26" s="1"/>
  <c r="DG53" i="26" s="1"/>
  <c r="CZ62" i="26" a="1"/>
  <c r="CZ62" i="26" s="1"/>
  <c r="M57" i="7" s="1"/>
  <c r="CX87" i="26" a="1"/>
  <c r="CX87" i="26" s="1"/>
  <c r="L82" i="7" s="1"/>
  <c r="CX88" i="26" a="1"/>
  <c r="CX88" i="26" s="1"/>
  <c r="L83" i="7" s="1"/>
  <c r="CX23" i="26" a="1"/>
  <c r="CX23" i="26" s="1"/>
  <c r="L18" i="7" s="1"/>
  <c r="CX95" i="26" a="1"/>
  <c r="CX95" i="26" s="1"/>
  <c r="L90" i="7" s="1"/>
  <c r="CX58" i="26" a="1"/>
  <c r="CX58" i="26" s="1"/>
  <c r="L53" i="7" s="1"/>
  <c r="CX100" i="26" a="1"/>
  <c r="CX100" i="26" s="1"/>
  <c r="L95" i="7" s="1"/>
  <c r="CZ61" i="26" a="1"/>
  <c r="CZ61" i="26" s="1"/>
  <c r="DG61" i="26" s="1"/>
  <c r="CZ99" i="26" a="1"/>
  <c r="CZ99" i="26" s="1"/>
  <c r="M94" i="7" s="1"/>
  <c r="CX91" i="26" a="1"/>
  <c r="CX91" i="26" s="1"/>
  <c r="L86" i="7" s="1"/>
  <c r="CX72" i="26" a="1"/>
  <c r="CX72" i="26" s="1"/>
  <c r="L67" i="7" s="1"/>
  <c r="CX30" i="26" a="1"/>
  <c r="CX30" i="26" s="1"/>
  <c r="L25" i="7" s="1"/>
  <c r="CX76" i="26" a="1"/>
  <c r="CX76" i="26" s="1"/>
  <c r="L71" i="7" s="1"/>
  <c r="CX96" i="26" a="1"/>
  <c r="CX96" i="26" s="1"/>
  <c r="L91" i="7" s="1"/>
  <c r="CX25" i="26" a="1"/>
  <c r="CX25" i="26" s="1"/>
  <c r="L20" i="7" s="1"/>
  <c r="CX19" i="26" a="1"/>
  <c r="CX19" i="26" s="1"/>
  <c r="L14" i="7" s="1"/>
  <c r="CX66" i="26" a="1"/>
  <c r="CX66" i="26" s="1"/>
  <c r="L61" i="7" s="1"/>
  <c r="CX73" i="26" a="1"/>
  <c r="CX73" i="26" s="1"/>
  <c r="L68" i="7" s="1"/>
  <c r="CX70" i="26" a="1"/>
  <c r="CX70" i="26" s="1"/>
  <c r="L65" i="7" s="1"/>
  <c r="CX34" i="26" a="1"/>
  <c r="CX34" i="26" s="1"/>
  <c r="L29" i="7" s="1"/>
  <c r="CX59" i="26" a="1"/>
  <c r="CX59" i="26" s="1"/>
  <c r="L54" i="7" s="1"/>
  <c r="CZ54" i="26" a="1"/>
  <c r="CZ54" i="26" s="1"/>
  <c r="DG54" i="26" s="1"/>
  <c r="CX27" i="26" a="1"/>
  <c r="CX27" i="26" s="1"/>
  <c r="L22" i="7" s="1"/>
  <c r="CX28" i="26" a="1"/>
  <c r="CX28" i="26" s="1"/>
  <c r="L23" i="7" s="1"/>
  <c r="CX62" i="26" a="1"/>
  <c r="CX62" i="26" s="1"/>
  <c r="L57" i="7" s="1"/>
  <c r="CX46" i="26" a="1"/>
  <c r="CX46" i="26" s="1"/>
  <c r="L41" i="7" s="1"/>
  <c r="CX51" i="26" a="1"/>
  <c r="CX51" i="26" s="1"/>
  <c r="L46" i="7" s="1"/>
  <c r="CX44" i="26" a="1"/>
  <c r="CX44" i="26" s="1"/>
  <c r="L39" i="7" s="1"/>
  <c r="CX74" i="26" a="1"/>
  <c r="CX74" i="26" s="1"/>
  <c r="L69" i="7" s="1"/>
  <c r="CX97" i="26" a="1"/>
  <c r="CX97" i="26" s="1"/>
  <c r="L92" i="7" s="1"/>
  <c r="CX99" i="26" a="1"/>
  <c r="CX99" i="26" s="1"/>
  <c r="L94" i="7" s="1"/>
  <c r="CX49" i="26" a="1"/>
  <c r="CX49" i="26" s="1"/>
  <c r="L44" i="7" s="1"/>
  <c r="CX52" i="26" a="1"/>
  <c r="CX52" i="26" s="1"/>
  <c r="L47" i="7" s="1"/>
  <c r="CX55" i="26" a="1"/>
  <c r="CX55" i="26" s="1"/>
  <c r="L50" i="7" s="1"/>
  <c r="CX60" i="26" a="1"/>
  <c r="CX60" i="26" s="1"/>
  <c r="L55" i="7" s="1"/>
  <c r="CZ73" i="26" a="1"/>
  <c r="CZ73" i="26" s="1"/>
  <c r="DG73" i="26" s="1"/>
  <c r="CZ93" i="26" a="1"/>
  <c r="CZ93" i="26" s="1"/>
  <c r="M88" i="7" s="1"/>
  <c r="CZ80" i="26" a="1"/>
  <c r="CZ80" i="26" s="1"/>
  <c r="M75" i="7" s="1"/>
  <c r="CX31" i="26" a="1"/>
  <c r="CX31" i="26" s="1"/>
  <c r="L26" i="7" s="1"/>
  <c r="CX43" i="26" a="1"/>
  <c r="CX43" i="26" s="1"/>
  <c r="L38" i="7" s="1"/>
  <c r="CX75" i="26" a="1"/>
  <c r="CX75" i="26" s="1"/>
  <c r="L70" i="7" s="1"/>
  <c r="CX36" i="26" a="1"/>
  <c r="CX36" i="26" s="1"/>
  <c r="L31" i="7" s="1"/>
  <c r="CX45" i="26" a="1"/>
  <c r="CX45" i="26" s="1"/>
  <c r="L40" i="7" s="1"/>
  <c r="CX20" i="26" a="1"/>
  <c r="CX20" i="26" s="1"/>
  <c r="L15" i="7" s="1"/>
  <c r="CX78" i="26" a="1"/>
  <c r="CX78" i="26" s="1"/>
  <c r="L73" i="7" s="1"/>
  <c r="CX41" i="26" a="1"/>
  <c r="CX41" i="26" s="1"/>
  <c r="L36" i="7" s="1"/>
  <c r="CZ55" i="26" a="1"/>
  <c r="CZ55" i="26" s="1"/>
  <c r="DG55" i="26" s="1"/>
  <c r="CX32" i="26" a="1"/>
  <c r="CX32" i="26" s="1"/>
  <c r="L27" i="7" s="1"/>
  <c r="CX26" i="26" a="1"/>
  <c r="CX26" i="26" s="1"/>
  <c r="L21" i="7" s="1"/>
  <c r="CX13" i="26" a="1"/>
  <c r="CX13" i="26" s="1"/>
  <c r="L8" i="7" s="1"/>
  <c r="CX98" i="26" a="1"/>
  <c r="CX98" i="26" s="1"/>
  <c r="L93" i="7" s="1"/>
  <c r="CZ69" i="26" a="1"/>
  <c r="CZ69" i="26" s="1"/>
  <c r="M64" i="7" s="1"/>
  <c r="CX24" i="26" a="1"/>
  <c r="CX24" i="26" s="1"/>
  <c r="L19" i="7" s="1"/>
  <c r="CX37" i="26" a="1"/>
  <c r="CX37" i="26" s="1"/>
  <c r="L32" i="7" s="1"/>
  <c r="CX86" i="26" a="1"/>
  <c r="CX86" i="26" s="1"/>
  <c r="L81" i="7" s="1"/>
  <c r="CX42" i="26" a="1"/>
  <c r="CX42" i="26" s="1"/>
  <c r="L37" i="7" s="1"/>
  <c r="CZ75" i="26" a="1"/>
  <c r="CZ75" i="26" s="1"/>
  <c r="M70" i="7" s="1"/>
  <c r="CZ51" i="26" a="1"/>
  <c r="CZ51" i="26" s="1"/>
  <c r="DG51" i="26" s="1"/>
  <c r="CZ74" i="26" a="1"/>
  <c r="CZ74" i="26" s="1"/>
  <c r="M69" i="7" s="1"/>
  <c r="CZ97" i="26" a="1"/>
  <c r="CZ97" i="26" s="1"/>
  <c r="M92" i="7" s="1"/>
  <c r="CZ82" i="26" a="1"/>
  <c r="CZ82" i="26" s="1"/>
  <c r="M77" i="7" s="1"/>
  <c r="CX67" i="26" a="1"/>
  <c r="CX67" i="26" s="1"/>
  <c r="L62" i="7" s="1"/>
  <c r="CX68" i="26" a="1"/>
  <c r="CX68" i="26" s="1"/>
  <c r="L63" i="7" s="1"/>
  <c r="CX80" i="26" a="1"/>
  <c r="CX80" i="26" s="1"/>
  <c r="L75" i="7" s="1"/>
  <c r="CZ68" i="26" a="1"/>
  <c r="CZ68" i="26" s="1"/>
  <c r="M63" i="7" s="1"/>
  <c r="CZ86" i="26" a="1"/>
  <c r="CZ86" i="26" s="1"/>
  <c r="DG86" i="26" s="1"/>
  <c r="CZ14" i="26" a="1"/>
  <c r="CZ14" i="26" s="1"/>
  <c r="M9" i="7" s="1"/>
  <c r="CZ98" i="26" a="1"/>
  <c r="CZ98" i="26" s="1"/>
  <c r="M93" i="7" s="1"/>
  <c r="CX16" i="26" a="1"/>
  <c r="CX16" i="26" s="1"/>
  <c r="L11" i="7" s="1"/>
  <c r="CZ59" i="26" a="1"/>
  <c r="CZ59" i="26" s="1"/>
  <c r="DG59" i="26" s="1"/>
  <c r="CZ72" i="26" a="1"/>
  <c r="CZ72" i="26" s="1"/>
  <c r="M67" i="7" s="1"/>
  <c r="CX22" i="26" a="1"/>
  <c r="CX22" i="26" s="1"/>
  <c r="L17" i="7" s="1"/>
  <c r="CX84" i="26" a="1"/>
  <c r="CX84" i="26" s="1"/>
  <c r="L79" i="7" s="1"/>
  <c r="CX90" i="26" a="1"/>
  <c r="CX90" i="26" s="1"/>
  <c r="L85" i="7" s="1"/>
  <c r="CX54" i="26" a="1"/>
  <c r="CX54" i="26" s="1"/>
  <c r="L49" i="7" s="1"/>
  <c r="CX57" i="26" a="1"/>
  <c r="CX57" i="26" s="1"/>
  <c r="L52" i="7" s="1"/>
  <c r="CX79" i="26" a="1"/>
  <c r="CX79" i="26" s="1"/>
  <c r="L74" i="7" s="1"/>
  <c r="CZ77" i="26" a="1"/>
  <c r="CZ77" i="26" s="1"/>
  <c r="M72" i="7" s="1"/>
  <c r="CZ92" i="26" a="1"/>
  <c r="CZ92" i="26" s="1"/>
  <c r="M87" i="7" s="1"/>
  <c r="CX47" i="26" a="1"/>
  <c r="CX47" i="26" s="1"/>
  <c r="L42" i="7" s="1"/>
  <c r="CX48" i="26" a="1"/>
  <c r="CX48" i="26" s="1"/>
  <c r="L43" i="7" s="1"/>
  <c r="CX82" i="26" a="1"/>
  <c r="CX82" i="26" s="1"/>
  <c r="L77" i="7" s="1"/>
  <c r="CX29" i="26" a="1"/>
  <c r="CX29" i="26" s="1"/>
  <c r="L24" i="7" s="1"/>
  <c r="CX15" i="26" a="1"/>
  <c r="CX15" i="26" s="1"/>
  <c r="L10" i="7" s="1"/>
  <c r="CX94" i="26" a="1"/>
  <c r="CX94" i="26" s="1"/>
  <c r="L89" i="7" s="1"/>
  <c r="CX18" i="26" a="1"/>
  <c r="CX18" i="26" s="1"/>
  <c r="L13" i="7" s="1"/>
  <c r="CX40" i="26" a="1"/>
  <c r="CX40" i="26" s="1"/>
  <c r="L35" i="7" s="1"/>
  <c r="CZ12" i="26" a="1"/>
  <c r="CZ12" i="26" s="1"/>
  <c r="M7" i="7" s="1"/>
  <c r="CX7" i="26" a="1"/>
  <c r="CX7" i="26" s="1"/>
  <c r="L2" i="7" s="1"/>
  <c r="CX12" i="26" a="1"/>
  <c r="CX12" i="26" s="1"/>
  <c r="L7" i="7" s="1"/>
  <c r="CX10" i="26" a="1"/>
  <c r="CX10" i="26" s="1"/>
  <c r="L5" i="7" s="1"/>
  <c r="CZ64" i="25" a="1"/>
  <c r="CZ64" i="25" s="1"/>
  <c r="J59" i="7" s="1"/>
  <c r="DE64" i="25"/>
  <c r="CZ71" i="25" a="1"/>
  <c r="CZ71" i="25" s="1"/>
  <c r="J66" i="7" s="1"/>
  <c r="DE71" i="25"/>
  <c r="CZ68" i="25" a="1"/>
  <c r="CZ68" i="25" s="1"/>
  <c r="J63" i="7" s="1"/>
  <c r="DE68" i="25"/>
  <c r="CZ80" i="25" a="1"/>
  <c r="CZ80" i="25" s="1"/>
  <c r="J75" i="7" s="1"/>
  <c r="DE80" i="25"/>
  <c r="CZ51" i="25" a="1"/>
  <c r="CZ51" i="25" s="1"/>
  <c r="DE51" i="25"/>
  <c r="CZ76" i="25" a="1"/>
  <c r="CZ76" i="25" s="1"/>
  <c r="J71" i="7" s="1"/>
  <c r="DE76" i="25"/>
  <c r="CZ72" i="25" a="1"/>
  <c r="CZ72" i="25" s="1"/>
  <c r="J67" i="7" s="1"/>
  <c r="DE72" i="25"/>
  <c r="CZ58" i="25" a="1"/>
  <c r="CZ58" i="25" s="1"/>
  <c r="DE58" i="25"/>
  <c r="CZ14" i="25" a="1"/>
  <c r="CZ14" i="25" s="1"/>
  <c r="DE14" i="25"/>
  <c r="CZ60" i="25" a="1"/>
  <c r="CZ60" i="25" s="1"/>
  <c r="DE60" i="25"/>
  <c r="CZ66" i="25" a="1"/>
  <c r="CZ66" i="25" s="1"/>
  <c r="J61" i="7" s="1"/>
  <c r="DE66" i="25"/>
  <c r="CZ57" i="25" a="1"/>
  <c r="CZ57" i="25" s="1"/>
  <c r="DE57" i="25"/>
  <c r="CZ8" i="25" a="1"/>
  <c r="CZ8" i="25" s="1"/>
  <c r="J3" i="7" s="1"/>
  <c r="DE8" i="25"/>
  <c r="CZ69" i="25" a="1"/>
  <c r="CZ69" i="25" s="1"/>
  <c r="J64" i="7" s="1"/>
  <c r="DE69" i="25"/>
  <c r="CZ56" i="25" a="1"/>
  <c r="CZ56" i="25" s="1"/>
  <c r="DE56" i="25"/>
  <c r="CZ87" i="25" a="1"/>
  <c r="CZ87" i="25" s="1"/>
  <c r="J82" i="7" s="1"/>
  <c r="DE87" i="25"/>
  <c r="CZ88" i="25" a="1"/>
  <c r="CZ88" i="25" s="1"/>
  <c r="J83" i="7" s="1"/>
  <c r="DE88" i="25"/>
  <c r="CZ81" i="25" a="1"/>
  <c r="CZ81" i="25" s="1"/>
  <c r="J76" i="7" s="1"/>
  <c r="DE81" i="25"/>
  <c r="CZ79" i="25" a="1"/>
  <c r="CZ79" i="25" s="1"/>
  <c r="J74" i="7" s="1"/>
  <c r="DE79" i="25"/>
  <c r="CZ77" i="25" a="1"/>
  <c r="CZ77" i="25" s="1"/>
  <c r="J72" i="7" s="1"/>
  <c r="DE77" i="25"/>
  <c r="CZ99" i="25" a="1"/>
  <c r="CZ99" i="25" s="1"/>
  <c r="J94" i="7" s="1"/>
  <c r="DE99" i="25"/>
  <c r="CZ95" i="25" a="1"/>
  <c r="CZ95" i="25" s="1"/>
  <c r="J90" i="7" s="1"/>
  <c r="DE95" i="25"/>
  <c r="CZ53" i="25" a="1"/>
  <c r="CZ53" i="25" s="1"/>
  <c r="DE53" i="25"/>
  <c r="CZ73" i="25" a="1"/>
  <c r="CZ73" i="25" s="1"/>
  <c r="J68" i="7" s="1"/>
  <c r="DE73" i="25"/>
  <c r="CZ93" i="25" a="1"/>
  <c r="CZ93" i="25" s="1"/>
  <c r="J88" i="7" s="1"/>
  <c r="DE93" i="25"/>
  <c r="CZ62" i="25" a="1"/>
  <c r="CZ62" i="25" s="1"/>
  <c r="J57" i="7" s="1"/>
  <c r="DE62" i="25"/>
  <c r="CZ54" i="25" a="1"/>
  <c r="CZ54" i="25" s="1"/>
  <c r="DE54" i="25"/>
  <c r="CZ94" i="25" a="1"/>
  <c r="CZ94" i="25" s="1"/>
  <c r="J89" i="7" s="1"/>
  <c r="DE94" i="25"/>
  <c r="CZ55" i="25" a="1"/>
  <c r="CZ55" i="25" s="1"/>
  <c r="DE55" i="25"/>
  <c r="CZ74" i="25" a="1"/>
  <c r="CZ74" i="25" s="1"/>
  <c r="J69" i="7" s="1"/>
  <c r="DE74" i="25"/>
  <c r="CZ86" i="25" a="1"/>
  <c r="CZ86" i="25" s="1"/>
  <c r="J81" i="7" s="1"/>
  <c r="DE86" i="25"/>
  <c r="CZ75" i="25" a="1"/>
  <c r="CZ75" i="25" s="1"/>
  <c r="J70" i="7" s="1"/>
  <c r="DE75" i="25"/>
  <c r="CZ83" i="25" a="1"/>
  <c r="CZ83" i="25" s="1"/>
  <c r="J78" i="7" s="1"/>
  <c r="DE83" i="25"/>
  <c r="CZ78" i="25" a="1"/>
  <c r="CZ78" i="25" s="1"/>
  <c r="J73" i="7" s="1"/>
  <c r="DE78" i="25"/>
  <c r="CZ63" i="25" a="1"/>
  <c r="CZ63" i="25" s="1"/>
  <c r="J58" i="7" s="1"/>
  <c r="DE63" i="25"/>
  <c r="CZ98" i="25" a="1"/>
  <c r="CZ98" i="25" s="1"/>
  <c r="J93" i="7" s="1"/>
  <c r="DE98" i="25"/>
  <c r="CZ61" i="25" a="1"/>
  <c r="CZ61" i="25" s="1"/>
  <c r="DE61" i="25"/>
  <c r="CZ85" i="25" a="1"/>
  <c r="CZ85" i="25" s="1"/>
  <c r="J80" i="7" s="1"/>
  <c r="DE85" i="25"/>
  <c r="CZ82" i="25" a="1"/>
  <c r="CZ82" i="25" s="1"/>
  <c r="J77" i="7" s="1"/>
  <c r="DE82" i="25"/>
  <c r="CZ100" i="25" a="1"/>
  <c r="CZ100" i="25" s="1"/>
  <c r="J95" i="7" s="1"/>
  <c r="DE100" i="25"/>
  <c r="CZ91" i="25" a="1"/>
  <c r="CZ91" i="25" s="1"/>
  <c r="J86" i="7" s="1"/>
  <c r="DE91" i="25"/>
  <c r="CZ15" i="25" a="1"/>
  <c r="CZ15" i="25" s="1"/>
  <c r="J10" i="7" s="1"/>
  <c r="DE15" i="25"/>
  <c r="CZ89" i="25" a="1"/>
  <c r="CZ89" i="25" s="1"/>
  <c r="J84" i="7" s="1"/>
  <c r="DE89" i="25"/>
  <c r="CZ97" i="25" a="1"/>
  <c r="CZ97" i="25" s="1"/>
  <c r="J92" i="7" s="1"/>
  <c r="DE97" i="25"/>
  <c r="CZ70" i="25" a="1"/>
  <c r="CZ70" i="25" s="1"/>
  <c r="J65" i="7" s="1"/>
  <c r="DE70" i="25"/>
  <c r="CZ96" i="25" a="1"/>
  <c r="CZ96" i="25" s="1"/>
  <c r="J91" i="7" s="1"/>
  <c r="DE96" i="25"/>
  <c r="CZ84" i="25" a="1"/>
  <c r="CZ84" i="25" s="1"/>
  <c r="J79" i="7" s="1"/>
  <c r="DE84" i="25"/>
  <c r="CZ59" i="25" a="1"/>
  <c r="CZ59" i="25" s="1"/>
  <c r="DE59" i="25"/>
  <c r="CZ67" i="25" a="1"/>
  <c r="CZ67" i="25" s="1"/>
  <c r="J62" i="7" s="1"/>
  <c r="DE67" i="25"/>
  <c r="CZ90" i="25" a="1"/>
  <c r="CZ90" i="25" s="1"/>
  <c r="J85" i="7" s="1"/>
  <c r="DE90" i="25"/>
  <c r="CZ92" i="25" a="1"/>
  <c r="CZ92" i="25" s="1"/>
  <c r="J87" i="7" s="1"/>
  <c r="DE92" i="25"/>
  <c r="DB52" i="25" a="1"/>
  <c r="DB52" i="25" s="1"/>
  <c r="K47" i="7" s="1"/>
  <c r="DB65" i="25" a="1"/>
  <c r="DB65" i="25" s="1"/>
  <c r="K60" i="7" s="1"/>
  <c r="CX76" i="25" a="1"/>
  <c r="CX76" i="25" s="1"/>
  <c r="I71" i="7" s="1"/>
  <c r="CX60" i="25" a="1"/>
  <c r="CX60" i="25" s="1"/>
  <c r="I55" i="7" s="1"/>
  <c r="CX86" i="25" a="1"/>
  <c r="CX86" i="25" s="1"/>
  <c r="I81" i="7" s="1"/>
  <c r="CX51" i="25" a="1"/>
  <c r="CX51" i="25" s="1"/>
  <c r="I46" i="7" s="1"/>
  <c r="CX98" i="25" a="1"/>
  <c r="CX98" i="25" s="1"/>
  <c r="I93" i="7" s="1"/>
  <c r="CX56" i="25" a="1"/>
  <c r="CX56" i="25" s="1"/>
  <c r="I51" i="7" s="1"/>
  <c r="CX78" i="25" a="1"/>
  <c r="CX78" i="25" s="1"/>
  <c r="I73" i="7" s="1"/>
  <c r="CX15" i="25" a="1"/>
  <c r="CX15" i="25" s="1"/>
  <c r="I10" i="7" s="1"/>
  <c r="CX88" i="25" a="1"/>
  <c r="CX88" i="25" s="1"/>
  <c r="I83" i="7" s="1"/>
  <c r="CX57" i="25" a="1"/>
  <c r="CX57" i="25" s="1"/>
  <c r="I52" i="7" s="1"/>
  <c r="CX68" i="25" a="1"/>
  <c r="CX68" i="25" s="1"/>
  <c r="I63" i="7" s="1"/>
  <c r="CX81" i="25" a="1"/>
  <c r="CX81" i="25" s="1"/>
  <c r="I76" i="7" s="1"/>
  <c r="CX74" i="25" a="1"/>
  <c r="CX74" i="25" s="1"/>
  <c r="I69" i="7" s="1"/>
  <c r="CX55" i="25" a="1"/>
  <c r="CX55" i="25" s="1"/>
  <c r="I50" i="7" s="1"/>
  <c r="CX89" i="25" a="1"/>
  <c r="CX89" i="25" s="1"/>
  <c r="I84" i="7" s="1"/>
  <c r="CX97" i="25" a="1"/>
  <c r="CX97" i="25" s="1"/>
  <c r="I92" i="7" s="1"/>
  <c r="CX99" i="25" a="1"/>
  <c r="CX99" i="25" s="1"/>
  <c r="I94" i="7" s="1"/>
  <c r="CX66" i="25" a="1"/>
  <c r="CX66" i="25" s="1"/>
  <c r="I61" i="7" s="1"/>
  <c r="CX82" i="25" a="1"/>
  <c r="CX82" i="25" s="1"/>
  <c r="I77" i="7" s="1"/>
  <c r="CX91" i="25" a="1"/>
  <c r="CX91" i="25" s="1"/>
  <c r="I86" i="7" s="1"/>
  <c r="CX73" i="25" a="1"/>
  <c r="CX73" i="25" s="1"/>
  <c r="I68" i="7" s="1"/>
  <c r="CX14" i="25" a="1"/>
  <c r="CX14" i="25" s="1"/>
  <c r="I9" i="7" s="1"/>
  <c r="CX93" i="25" a="1"/>
  <c r="CX93" i="25" s="1"/>
  <c r="I88" i="7" s="1"/>
  <c r="CX69" i="25" a="1"/>
  <c r="CX69" i="25" s="1"/>
  <c r="I64" i="7" s="1"/>
  <c r="CX64" i="25" a="1"/>
  <c r="CX64" i="25" s="1"/>
  <c r="I59" i="7" s="1"/>
  <c r="CX62" i="25" a="1"/>
  <c r="CX62" i="25" s="1"/>
  <c r="I57" i="7" s="1"/>
  <c r="CX85" i="25" a="1"/>
  <c r="CX85" i="25" s="1"/>
  <c r="I80" i="7" s="1"/>
  <c r="CX100" i="25" a="1"/>
  <c r="CX100" i="25" s="1"/>
  <c r="I95" i="7" s="1"/>
  <c r="CX94" i="25" a="1"/>
  <c r="CX94" i="25" s="1"/>
  <c r="I89" i="7" s="1"/>
  <c r="CX75" i="25" a="1"/>
  <c r="CX75" i="25" s="1"/>
  <c r="I70" i="7" s="1"/>
  <c r="CX83" i="25" a="1"/>
  <c r="CX83" i="25" s="1"/>
  <c r="I78" i="7" s="1"/>
  <c r="CX70" i="25" a="1"/>
  <c r="CX70" i="25" s="1"/>
  <c r="I65" i="7" s="1"/>
  <c r="CX72" i="25" a="1"/>
  <c r="CX72" i="25" s="1"/>
  <c r="I67" i="7" s="1"/>
  <c r="CX79" i="25" a="1"/>
  <c r="CX79" i="25" s="1"/>
  <c r="I74" i="7" s="1"/>
  <c r="CX80" i="25" a="1"/>
  <c r="CX80" i="25" s="1"/>
  <c r="I75" i="7" s="1"/>
  <c r="CX71" i="25" a="1"/>
  <c r="CX71" i="25" s="1"/>
  <c r="I66" i="7" s="1"/>
  <c r="CX54" i="25" a="1"/>
  <c r="CX54" i="25" s="1"/>
  <c r="I49" i="7" s="1"/>
  <c r="CX77" i="25" a="1"/>
  <c r="CX77" i="25" s="1"/>
  <c r="I72" i="7" s="1"/>
  <c r="CX58" i="25" a="1"/>
  <c r="CX58" i="25" s="1"/>
  <c r="I53" i="7" s="1"/>
  <c r="CX65" i="25" a="1"/>
  <c r="CX65" i="25" s="1"/>
  <c r="I60" i="7" s="1"/>
  <c r="CX63" i="25" a="1"/>
  <c r="CX63" i="25" s="1"/>
  <c r="I58" i="7" s="1"/>
  <c r="CX96" i="25" a="1"/>
  <c r="CX96" i="25" s="1"/>
  <c r="I91" i="7" s="1"/>
  <c r="CX61" i="25" a="1"/>
  <c r="CX61" i="25" s="1"/>
  <c r="I56" i="7" s="1"/>
  <c r="CX53" i="25" a="1"/>
  <c r="CX53" i="25" s="1"/>
  <c r="I48" i="7" s="1"/>
  <c r="CX87" i="25" a="1"/>
  <c r="CX87" i="25" s="1"/>
  <c r="I82" i="7" s="1"/>
  <c r="CX84" i="25" a="1"/>
  <c r="CX84" i="25" s="1"/>
  <c r="I79" i="7" s="1"/>
  <c r="CX95" i="25" a="1"/>
  <c r="CX95" i="25" s="1"/>
  <c r="I90" i="7" s="1"/>
  <c r="CX59" i="25" a="1"/>
  <c r="CX59" i="25" s="1"/>
  <c r="I54" i="7" s="1"/>
  <c r="CX67" i="25" a="1"/>
  <c r="CX67" i="25" s="1"/>
  <c r="I62" i="7" s="1"/>
  <c r="CX90" i="25" a="1"/>
  <c r="CX90" i="25" s="1"/>
  <c r="I85" i="7" s="1"/>
  <c r="CX92" i="25" a="1"/>
  <c r="CX92" i="25" s="1"/>
  <c r="I87" i="7" s="1"/>
  <c r="CX10" i="25" a="1"/>
  <c r="CX10" i="25" s="1"/>
  <c r="I5" i="7" s="1"/>
  <c r="CX7" i="25" a="1"/>
  <c r="CX7" i="25" s="1"/>
  <c r="I2" i="7" s="1"/>
  <c r="CX52" i="25" a="1"/>
  <c r="CX52" i="25" s="1"/>
  <c r="I47" i="7" s="1"/>
  <c r="DB7" i="25" a="1"/>
  <c r="DB7" i="25" s="1"/>
  <c r="CZ7" i="25" a="1"/>
  <c r="CZ7" i="25" s="1"/>
  <c r="CZ20" i="36" a="1"/>
  <c r="CZ20" i="36" s="1"/>
  <c r="Y15" i="7" s="1"/>
  <c r="CZ38" i="29" a="1"/>
  <c r="CZ38" i="29" s="1"/>
  <c r="AB33" i="7" s="1"/>
  <c r="DB38" i="29" a="1"/>
  <c r="DB38" i="29" s="1"/>
  <c r="AC33" i="7" s="1"/>
  <c r="DB38" i="36" a="1"/>
  <c r="DB38" i="36" s="1"/>
  <c r="Z33" i="7" s="1"/>
  <c r="CZ45" i="36" a="1"/>
  <c r="CZ45" i="36" s="1"/>
  <c r="Y40" i="7" s="1"/>
  <c r="DB31" i="36" a="1"/>
  <c r="DB31" i="36" s="1"/>
  <c r="Z26" i="7" s="1"/>
  <c r="CZ21" i="36" a="1"/>
  <c r="CZ21" i="36" s="1"/>
  <c r="Y16" i="7" s="1"/>
  <c r="CZ37" i="36" a="1"/>
  <c r="CZ37" i="36" s="1"/>
  <c r="Y32" i="7" s="1"/>
  <c r="CZ44" i="36" a="1"/>
  <c r="CZ44" i="36" s="1"/>
  <c r="Y39" i="7" s="1"/>
  <c r="CZ52" i="36" a="1"/>
  <c r="CZ52" i="36" s="1"/>
  <c r="Y47" i="7" s="1"/>
  <c r="CZ26" i="36" a="1"/>
  <c r="CZ26" i="36" s="1"/>
  <c r="Y21" i="7" s="1"/>
  <c r="CZ40" i="36" a="1"/>
  <c r="CZ40" i="36" s="1"/>
  <c r="Y35" i="7" s="1"/>
  <c r="CZ50" i="36" a="1"/>
  <c r="CZ50" i="36" s="1"/>
  <c r="Y45" i="7" s="1"/>
  <c r="DB48" i="36" a="1"/>
  <c r="DB48" i="36" s="1"/>
  <c r="Z43" i="7" s="1"/>
  <c r="CZ42" i="36" a="1"/>
  <c r="CZ42" i="36" s="1"/>
  <c r="Y37" i="7" s="1"/>
  <c r="DB46" i="36" a="1"/>
  <c r="DB46" i="36" s="1"/>
  <c r="Z41" i="7" s="1"/>
  <c r="CZ34" i="36" a="1"/>
  <c r="CZ34" i="36" s="1"/>
  <c r="Y29" i="7" s="1"/>
  <c r="DB30" i="36" a="1"/>
  <c r="DB30" i="36" s="1"/>
  <c r="Z25" i="7" s="1"/>
  <c r="CZ27" i="36" a="1"/>
  <c r="CZ27" i="36" s="1"/>
  <c r="Y22" i="7" s="1"/>
  <c r="CZ36" i="36" a="1"/>
  <c r="CZ36" i="36" s="1"/>
  <c r="Y31" i="7" s="1"/>
  <c r="DB15" i="36" a="1"/>
  <c r="DB15" i="36" s="1"/>
  <c r="Z10" i="7" s="1"/>
  <c r="CZ16" i="36" a="1"/>
  <c r="CZ16" i="36" s="1"/>
  <c r="Y11" i="7" s="1"/>
  <c r="DB33" i="36" a="1"/>
  <c r="DB33" i="36" s="1"/>
  <c r="Z28" i="7" s="1"/>
  <c r="DB32" i="36" a="1"/>
  <c r="DB32" i="36" s="1"/>
  <c r="Z27" i="7" s="1"/>
  <c r="CZ49" i="36" a="1"/>
  <c r="CZ49" i="36" s="1"/>
  <c r="Y44" i="7" s="1"/>
  <c r="CZ29" i="36" a="1"/>
  <c r="CZ29" i="36" s="1"/>
  <c r="Y24" i="7" s="1"/>
  <c r="CZ19" i="36" a="1"/>
  <c r="CZ19" i="36" s="1"/>
  <c r="Y14" i="7" s="1"/>
  <c r="CZ28" i="36" a="1"/>
  <c r="CZ28" i="36" s="1"/>
  <c r="Y23" i="7" s="1"/>
  <c r="CZ18" i="36" a="1"/>
  <c r="CZ18" i="36" s="1"/>
  <c r="Y13" i="7" s="1"/>
  <c r="DB35" i="36" a="1"/>
  <c r="DB35" i="36" s="1"/>
  <c r="Z30" i="7" s="1"/>
  <c r="DB14" i="36" a="1"/>
  <c r="DB14" i="36" s="1"/>
  <c r="Z9" i="7" s="1"/>
  <c r="CZ43" i="36" a="1"/>
  <c r="CZ43" i="36" s="1"/>
  <c r="Y38" i="7" s="1"/>
  <c r="DB39" i="36" a="1"/>
  <c r="DB39" i="36" s="1"/>
  <c r="Z34" i="7" s="1"/>
  <c r="CZ17" i="36" a="1"/>
  <c r="CZ17" i="36" s="1"/>
  <c r="Y12" i="7" s="1"/>
  <c r="DB23" i="36" a="1"/>
  <c r="DB23" i="36" s="1"/>
  <c r="Z18" i="7" s="1"/>
  <c r="DB24" i="36" a="1"/>
  <c r="DB24" i="36" s="1"/>
  <c r="Z19" i="7" s="1"/>
  <c r="CZ22" i="36" a="1"/>
  <c r="CZ22" i="36" s="1"/>
  <c r="Y17" i="7" s="1"/>
  <c r="CZ33" i="36" a="1"/>
  <c r="CZ33" i="36" s="1"/>
  <c r="Y28" i="7" s="1"/>
  <c r="DB28" i="36" a="1"/>
  <c r="DB28" i="36" s="1"/>
  <c r="Z23" i="7" s="1"/>
  <c r="DB36" i="36" a="1"/>
  <c r="DB36" i="36" s="1"/>
  <c r="Z31" i="7" s="1"/>
  <c r="CZ32" i="36" a="1"/>
  <c r="CZ32" i="36" s="1"/>
  <c r="Y27" i="7" s="1"/>
  <c r="CZ23" i="36" a="1"/>
  <c r="CZ23" i="36" s="1"/>
  <c r="Y18" i="7" s="1"/>
  <c r="DB26" i="36" a="1"/>
  <c r="DB26" i="36" s="1"/>
  <c r="Z21" i="7" s="1"/>
  <c r="DB29" i="36" a="1"/>
  <c r="DB29" i="36" s="1"/>
  <c r="Z24" i="7" s="1"/>
  <c r="DB18" i="36" a="1"/>
  <c r="DB18" i="36" s="1"/>
  <c r="Z13" i="7" s="1"/>
  <c r="DB41" i="36" a="1"/>
  <c r="DB41" i="36" s="1"/>
  <c r="Z36" i="7" s="1"/>
  <c r="DB52" i="36" a="1"/>
  <c r="DB52" i="36" s="1"/>
  <c r="Z47" i="7" s="1"/>
  <c r="CZ35" i="36" a="1"/>
  <c r="CZ35" i="36" s="1"/>
  <c r="Y30" i="7" s="1"/>
  <c r="CZ38" i="36" a="1"/>
  <c r="CZ38" i="36" s="1"/>
  <c r="Y33" i="7" s="1"/>
  <c r="CZ24" i="36" a="1"/>
  <c r="CZ24" i="36" s="1"/>
  <c r="Y19" i="7" s="1"/>
  <c r="CZ46" i="36" a="1"/>
  <c r="CZ46" i="36" s="1"/>
  <c r="Y41" i="7" s="1"/>
  <c r="DB21" i="36" a="1"/>
  <c r="DB21" i="36" s="1"/>
  <c r="Z16" i="7" s="1"/>
  <c r="CZ10" i="36" a="1"/>
  <c r="CZ10" i="36" s="1"/>
  <c r="Y5" i="7" s="1"/>
  <c r="DB40" i="36" a="1"/>
  <c r="DB40" i="36" s="1"/>
  <c r="Z35" i="7" s="1"/>
  <c r="DB17" i="36" a="1"/>
  <c r="DB17" i="36" s="1"/>
  <c r="Z12" i="7" s="1"/>
  <c r="DB45" i="36" a="1"/>
  <c r="DB45" i="36" s="1"/>
  <c r="Z40" i="7" s="1"/>
  <c r="DB20" i="36" a="1"/>
  <c r="DB20" i="36" s="1"/>
  <c r="Z15" i="7" s="1"/>
  <c r="DB42" i="36" a="1"/>
  <c r="DB42" i="36" s="1"/>
  <c r="Z37" i="7" s="1"/>
  <c r="CZ25" i="36" a="1"/>
  <c r="CZ25" i="36" s="1"/>
  <c r="Y20" i="7" s="1"/>
  <c r="DB49" i="36" a="1"/>
  <c r="DB49" i="36" s="1"/>
  <c r="Z44" i="7" s="1"/>
  <c r="CZ39" i="36" a="1"/>
  <c r="CZ39" i="36" s="1"/>
  <c r="Y34" i="7" s="1"/>
  <c r="DB43" i="36" a="1"/>
  <c r="DB43" i="36" s="1"/>
  <c r="Z38" i="7" s="1"/>
  <c r="CZ15" i="36" a="1"/>
  <c r="CZ15" i="36" s="1"/>
  <c r="Y10" i="7" s="1"/>
  <c r="CZ31" i="36" a="1"/>
  <c r="CZ31" i="36" s="1"/>
  <c r="Y26" i="7" s="1"/>
  <c r="DB37" i="36" a="1"/>
  <c r="DB37" i="36" s="1"/>
  <c r="Z32" i="7" s="1"/>
  <c r="DB19" i="36" a="1"/>
  <c r="DB19" i="36" s="1"/>
  <c r="Z14" i="7" s="1"/>
  <c r="CZ48" i="36" a="1"/>
  <c r="CZ48" i="36" s="1"/>
  <c r="Y43" i="7" s="1"/>
  <c r="CZ65" i="28" a="1"/>
  <c r="CZ65" i="28" s="1"/>
  <c r="V60" i="7" s="1"/>
  <c r="DB15" i="28" a="1"/>
  <c r="DB15" i="28" s="1"/>
  <c r="W10" i="7" s="1"/>
  <c r="CZ52" i="27" a="1"/>
  <c r="CZ52" i="27" s="1"/>
  <c r="CZ52" i="28" a="1"/>
  <c r="CZ52" i="28" s="1"/>
  <c r="DB14" i="28" a="1"/>
  <c r="DB14" i="28" s="1"/>
  <c r="W9" i="7" s="1"/>
  <c r="DB13" i="28" a="1"/>
  <c r="DB13" i="28" s="1"/>
  <c r="W8" i="7" s="1"/>
  <c r="CZ29" i="38" a="1"/>
  <c r="CZ29" i="38" s="1"/>
  <c r="P24" i="7" s="1"/>
  <c r="DB52" i="28" a="1"/>
  <c r="DB52" i="28" s="1"/>
  <c r="W47" i="7" s="1"/>
  <c r="DB65" i="28" a="1"/>
  <c r="DB65" i="28" s="1"/>
  <c r="W60" i="7" s="1"/>
  <c r="DB14" i="27" a="1"/>
  <c r="DB14" i="27" s="1"/>
  <c r="T9" i="7" s="1"/>
  <c r="CZ37" i="27" a="1"/>
  <c r="CZ37" i="27" s="1"/>
  <c r="CZ42" i="38" a="1"/>
  <c r="CZ42" i="38" s="1"/>
  <c r="P37" i="7" s="1"/>
  <c r="CZ65" i="27" a="1"/>
  <c r="CZ65" i="27" s="1"/>
  <c r="S60" i="7" s="1"/>
  <c r="DB15" i="27" a="1"/>
  <c r="DB15" i="27" s="1"/>
  <c r="T10" i="7" s="1"/>
  <c r="CZ38" i="38" a="1"/>
  <c r="CZ38" i="38" s="1"/>
  <c r="P33" i="7" s="1"/>
  <c r="CZ15" i="27" a="1"/>
  <c r="CZ15" i="27" s="1"/>
  <c r="S10" i="7" s="1"/>
  <c r="CZ52" i="26" a="1"/>
  <c r="CZ52" i="26" s="1"/>
  <c r="DG52" i="26" s="1"/>
  <c r="CZ18" i="38" a="1"/>
  <c r="CZ18" i="38" s="1"/>
  <c r="P13" i="7" s="1"/>
  <c r="CZ33" i="38" a="1"/>
  <c r="CZ33" i="38" s="1"/>
  <c r="P28" i="7" s="1"/>
  <c r="CZ13" i="38" a="1"/>
  <c r="CZ13" i="38" s="1"/>
  <c r="P8" i="7" s="1"/>
  <c r="CZ36" i="38" a="1"/>
  <c r="CZ36" i="38" s="1"/>
  <c r="P31" i="7" s="1"/>
  <c r="CZ22" i="38" a="1"/>
  <c r="CZ22" i="38" s="1"/>
  <c r="P17" i="7" s="1"/>
  <c r="CZ46" i="38" a="1"/>
  <c r="CZ46" i="38" s="1"/>
  <c r="P41" i="7" s="1"/>
  <c r="DB31" i="38" a="1"/>
  <c r="DB31" i="38" s="1"/>
  <c r="Q26" i="7" s="1"/>
  <c r="DB40" i="38" a="1"/>
  <c r="DB40" i="38" s="1"/>
  <c r="Q35" i="7" s="1"/>
  <c r="CZ20" i="38" a="1"/>
  <c r="CZ20" i="38" s="1"/>
  <c r="P15" i="7" s="1"/>
  <c r="DB48" i="38" a="1"/>
  <c r="DB48" i="38" s="1"/>
  <c r="Q43" i="7" s="1"/>
  <c r="CZ50" i="38" a="1"/>
  <c r="CZ50" i="38" s="1"/>
  <c r="P45" i="7" s="1"/>
  <c r="CZ30" i="38" a="1"/>
  <c r="CZ30" i="38" s="1"/>
  <c r="P25" i="7" s="1"/>
  <c r="DB14" i="38" a="1"/>
  <c r="DB14" i="38" s="1"/>
  <c r="Q9" i="7" s="1"/>
  <c r="CZ19" i="38" a="1"/>
  <c r="CZ19" i="38" s="1"/>
  <c r="P14" i="7" s="1"/>
  <c r="CZ41" i="38" a="1"/>
  <c r="CZ41" i="38" s="1"/>
  <c r="P36" i="7" s="1"/>
  <c r="CZ21" i="38" a="1"/>
  <c r="CZ21" i="38" s="1"/>
  <c r="P16" i="7" s="1"/>
  <c r="DB47" i="38" a="1"/>
  <c r="DB47" i="38" s="1"/>
  <c r="Q42" i="7" s="1"/>
  <c r="CZ45" i="38" a="1"/>
  <c r="CZ45" i="38" s="1"/>
  <c r="P40" i="7" s="1"/>
  <c r="CZ35" i="38" a="1"/>
  <c r="CZ35" i="38" s="1"/>
  <c r="P30" i="7" s="1"/>
  <c r="CZ44" i="38" a="1"/>
  <c r="CZ44" i="38" s="1"/>
  <c r="P39" i="7" s="1"/>
  <c r="CZ34" i="38" a="1"/>
  <c r="CZ34" i="38" s="1"/>
  <c r="P29" i="7" s="1"/>
  <c r="CZ24" i="38" a="1"/>
  <c r="CZ24" i="38" s="1"/>
  <c r="P19" i="7" s="1"/>
  <c r="CZ43" i="38" a="1"/>
  <c r="CZ43" i="38" s="1"/>
  <c r="P38" i="7" s="1"/>
  <c r="DB49" i="38" a="1"/>
  <c r="DB49" i="38" s="1"/>
  <c r="Q44" i="7" s="1"/>
  <c r="DB39" i="38" a="1"/>
  <c r="DB39" i="38" s="1"/>
  <c r="Q34" i="7" s="1"/>
  <c r="DB15" i="38" a="1"/>
  <c r="DB15" i="38" s="1"/>
  <c r="Q10" i="7" s="1"/>
  <c r="CZ37" i="38" a="1"/>
  <c r="CZ37" i="38" s="1"/>
  <c r="P32" i="7" s="1"/>
  <c r="CZ26" i="38" a="1"/>
  <c r="CZ26" i="38" s="1"/>
  <c r="P21" i="7" s="1"/>
  <c r="CZ52" i="38" a="1"/>
  <c r="CZ52" i="38" s="1"/>
  <c r="P47" i="7" s="1"/>
  <c r="CZ16" i="38" a="1"/>
  <c r="CZ16" i="38" s="1"/>
  <c r="P11" i="7" s="1"/>
  <c r="DB23" i="38" a="1"/>
  <c r="DB23" i="38" s="1"/>
  <c r="Q18" i="7" s="1"/>
  <c r="DB11" i="38" a="1"/>
  <c r="DB11" i="38" s="1"/>
  <c r="Q6" i="7" s="1"/>
  <c r="CZ32" i="38" a="1"/>
  <c r="CZ32" i="38" s="1"/>
  <c r="P27" i="7" s="1"/>
  <c r="CZ17" i="38" a="1"/>
  <c r="CZ17" i="38" s="1"/>
  <c r="P12" i="7" s="1"/>
  <c r="CZ12" i="38" a="1"/>
  <c r="CZ12" i="38" s="1"/>
  <c r="P7" i="7" s="1"/>
  <c r="DB24" i="38" a="1"/>
  <c r="DB24" i="38" s="1"/>
  <c r="Q19" i="7" s="1"/>
  <c r="DB37" i="38" a="1"/>
  <c r="DB37" i="38" s="1"/>
  <c r="Q32" i="7" s="1"/>
  <c r="DB35" i="38" a="1"/>
  <c r="DB35" i="38" s="1"/>
  <c r="Q30" i="7" s="1"/>
  <c r="CZ40" i="38" a="1"/>
  <c r="CZ40" i="38" s="1"/>
  <c r="P35" i="7" s="1"/>
  <c r="DB43" i="38" a="1"/>
  <c r="DB43" i="38" s="1"/>
  <c r="Q38" i="7" s="1"/>
  <c r="CZ10" i="38" a="1"/>
  <c r="CZ10" i="38" s="1"/>
  <c r="P5" i="7" s="1"/>
  <c r="DB52" i="38" a="1"/>
  <c r="DB52" i="38" s="1"/>
  <c r="Q47" i="7" s="1"/>
  <c r="DB38" i="38" a="1"/>
  <c r="DB38" i="38" s="1"/>
  <c r="Q33" i="7" s="1"/>
  <c r="DB45" i="38" a="1"/>
  <c r="DB45" i="38" s="1"/>
  <c r="Q40" i="7" s="1"/>
  <c r="DB27" i="38" a="1"/>
  <c r="DB27" i="38" s="1"/>
  <c r="Q22" i="7" s="1"/>
  <c r="DB46" i="38" a="1"/>
  <c r="DB46" i="38" s="1"/>
  <c r="Q41" i="7" s="1"/>
  <c r="DB12" i="38" a="1"/>
  <c r="DB12" i="38" s="1"/>
  <c r="Q7" i="7" s="1"/>
  <c r="DB25" i="38" a="1"/>
  <c r="DB25" i="38" s="1"/>
  <c r="Q20" i="7" s="1"/>
  <c r="DB36" i="38" a="1"/>
  <c r="DB36" i="38" s="1"/>
  <c r="Q31" i="7" s="1"/>
  <c r="DB17" i="38" a="1"/>
  <c r="DB17" i="38" s="1"/>
  <c r="Q12" i="7" s="1"/>
  <c r="DB16" i="38" a="1"/>
  <c r="DB16" i="38" s="1"/>
  <c r="Q11" i="7" s="1"/>
  <c r="DB20" i="38" a="1"/>
  <c r="DB20" i="38" s="1"/>
  <c r="Q15" i="7" s="1"/>
  <c r="DB19" i="38" a="1"/>
  <c r="DB19" i="38" s="1"/>
  <c r="Q14" i="7" s="1"/>
  <c r="CZ15" i="38" a="1"/>
  <c r="CZ15" i="38" s="1"/>
  <c r="P10" i="7" s="1"/>
  <c r="DB44" i="38" a="1"/>
  <c r="DB44" i="38" s="1"/>
  <c r="Q39" i="7" s="1"/>
  <c r="DB28" i="38" a="1"/>
  <c r="DB28" i="38" s="1"/>
  <c r="Q23" i="7" s="1"/>
  <c r="DB18" i="38" a="1"/>
  <c r="DB18" i="38" s="1"/>
  <c r="Q13" i="7" s="1"/>
  <c r="CZ23" i="38" a="1"/>
  <c r="CZ23" i="38" s="1"/>
  <c r="P18" i="7" s="1"/>
  <c r="DB26" i="38" a="1"/>
  <c r="DB26" i="38" s="1"/>
  <c r="Q21" i="7" s="1"/>
  <c r="CZ48" i="38" a="1"/>
  <c r="CZ48" i="38" s="1"/>
  <c r="P43" i="7" s="1"/>
  <c r="CZ31" i="38" a="1"/>
  <c r="CZ31" i="38" s="1"/>
  <c r="P26" i="7" s="1"/>
  <c r="CZ49" i="38" a="1"/>
  <c r="CZ49" i="38" s="1"/>
  <c r="P44" i="7" s="1"/>
  <c r="DB30" i="38" a="1"/>
  <c r="DB30" i="38" s="1"/>
  <c r="Q25" i="7" s="1"/>
  <c r="DB65" i="38" a="1"/>
  <c r="DB65" i="38" s="1"/>
  <c r="Q60" i="7" s="1"/>
  <c r="DB13" i="38" a="1"/>
  <c r="DB13" i="38" s="1"/>
  <c r="Q8" i="7" s="1"/>
  <c r="DB34" i="38" a="1"/>
  <c r="DB34" i="38" s="1"/>
  <c r="Q29" i="7" s="1"/>
  <c r="DB21" i="38" a="1"/>
  <c r="DB21" i="38" s="1"/>
  <c r="Q16" i="7" s="1"/>
  <c r="DB22" i="38" a="1"/>
  <c r="DB22" i="38" s="1"/>
  <c r="Q17" i="7" s="1"/>
  <c r="CZ8" i="26" a="1"/>
  <c r="CZ8" i="26" s="1"/>
  <c r="M3" i="7" s="1"/>
  <c r="CZ65" i="26" a="1"/>
  <c r="CZ65" i="26" s="1"/>
  <c r="M60" i="7" s="1"/>
  <c r="DB14" i="26" a="1"/>
  <c r="DB14" i="26" s="1"/>
  <c r="N9" i="7" s="1"/>
  <c r="DB15" i="25" a="1"/>
  <c r="DB15" i="25" s="1"/>
  <c r="K10" i="7" s="1"/>
  <c r="DB15" i="26" a="1"/>
  <c r="DB15" i="26" s="1"/>
  <c r="N10" i="7" s="1"/>
  <c r="CZ65" i="25" a="1"/>
  <c r="CZ65" i="25" s="1"/>
  <c r="J60" i="7" s="1"/>
  <c r="DB52" i="26" a="1"/>
  <c r="DB52" i="26" s="1"/>
  <c r="N47" i="7" s="1"/>
  <c r="CZ10" i="26" a="1"/>
  <c r="CZ10" i="26" s="1"/>
  <c r="M5" i="7" s="1"/>
  <c r="CZ15" i="26" a="1"/>
  <c r="CZ15" i="26" s="1"/>
  <c r="M10" i="7" s="1"/>
  <c r="DB65" i="26" a="1"/>
  <c r="DB65" i="26" s="1"/>
  <c r="N60" i="7" s="1"/>
  <c r="CZ14" i="38" a="1"/>
  <c r="CZ14" i="38" s="1"/>
  <c r="P9" i="7" s="1"/>
  <c r="CZ52" i="25" a="1"/>
  <c r="CZ52" i="25" s="1"/>
  <c r="DG52" i="25" s="1"/>
  <c r="D68" i="39"/>
  <c r="D70" i="39"/>
  <c r="D92" i="39"/>
  <c r="D89" i="39"/>
  <c r="D51" i="39"/>
  <c r="D72" i="39"/>
  <c r="D93" i="39"/>
  <c r="D49" i="39"/>
  <c r="D90" i="39"/>
  <c r="D73" i="39"/>
  <c r="D53" i="39"/>
  <c r="D74" i="39"/>
  <c r="D97" i="39"/>
  <c r="D55" i="39"/>
  <c r="D94" i="39"/>
  <c r="D75" i="39"/>
  <c r="D76" i="39"/>
  <c r="D37" i="39"/>
  <c r="D57" i="39"/>
  <c r="D78" i="39"/>
  <c r="D100" i="39"/>
  <c r="D98" i="39"/>
  <c r="D99" i="39"/>
  <c r="D80" i="39"/>
  <c r="D59" i="39"/>
  <c r="D61" i="39"/>
  <c r="D81" i="39"/>
  <c r="D63" i="39"/>
  <c r="D83" i="39"/>
  <c r="D84" i="39"/>
  <c r="D65" i="39"/>
  <c r="D96" i="39"/>
  <c r="D66" i="39"/>
  <c r="D86" i="39"/>
  <c r="D45" i="39"/>
  <c r="D46" i="39"/>
  <c r="D13" i="39"/>
  <c r="D31" i="39"/>
  <c r="D11" i="39"/>
  <c r="D12" i="39"/>
  <c r="D33" i="39"/>
  <c r="D14" i="39"/>
  <c r="D34" i="39"/>
  <c r="D15" i="39"/>
  <c r="D35" i="39"/>
  <c r="D16" i="39"/>
  <c r="D36" i="39"/>
  <c r="D26" i="39"/>
  <c r="D27" i="39"/>
  <c r="D47" i="39"/>
  <c r="D28" i="39"/>
  <c r="D10" i="39"/>
  <c r="D32" i="39"/>
  <c r="D17" i="39"/>
  <c r="D18" i="39"/>
  <c r="D19" i="39"/>
  <c r="D20" i="39"/>
  <c r="AF2" i="7" s="1"/>
  <c r="D21" i="39"/>
  <c r="D41" i="39"/>
  <c r="D42" i="39"/>
  <c r="D23" i="39"/>
  <c r="D43" i="39"/>
  <c r="D25" i="39"/>
  <c r="D7" i="39"/>
  <c r="D48" i="39"/>
  <c r="D8" i="39"/>
  <c r="D29" i="39"/>
  <c r="D9" i="39"/>
  <c r="D30" i="39"/>
  <c r="D38" i="39"/>
  <c r="D39" i="39"/>
  <c r="D40" i="39"/>
  <c r="D22" i="39"/>
  <c r="D24" i="39"/>
  <c r="D44" i="39"/>
  <c r="AC2" i="7"/>
  <c r="K5" i="7"/>
  <c r="AB4" i="7"/>
  <c r="P3" i="7"/>
  <c r="Q2" i="7"/>
  <c r="Q5" i="7"/>
  <c r="T5" i="7"/>
  <c r="S3" i="7"/>
  <c r="W2" i="7"/>
  <c r="AB5" i="7"/>
  <c r="W3" i="7"/>
  <c r="T2" i="7"/>
  <c r="W4" i="7"/>
  <c r="W5" i="7"/>
  <c r="Z2" i="7"/>
  <c r="AB3" i="7"/>
  <c r="N4" i="7"/>
  <c r="N5" i="7"/>
  <c r="Y3" i="7"/>
  <c r="N2" i="7"/>
  <c r="Z5" i="7"/>
  <c r="CZ10" i="25" a="1"/>
  <c r="CZ10" i="25" s="1"/>
  <c r="CZ90" i="29" a="1"/>
  <c r="CZ90" i="29" s="1"/>
  <c r="CZ12" i="29" a="1"/>
  <c r="CZ12" i="29" s="1"/>
  <c r="DB14" i="29" a="1"/>
  <c r="DB14" i="29" s="1"/>
  <c r="DB9" i="29" a="1"/>
  <c r="DB9" i="29" s="1"/>
  <c r="DB8" i="29" a="1"/>
  <c r="DB8" i="29" s="1"/>
  <c r="DB10" i="29" a="1"/>
  <c r="DB10" i="29" s="1"/>
  <c r="CZ7" i="29" a="1"/>
  <c r="CZ7" i="29" s="1"/>
  <c r="DB13" i="36" a="1"/>
  <c r="DB13" i="36" s="1"/>
  <c r="DB13" i="27" a="1"/>
  <c r="DB13" i="27" s="1"/>
  <c r="DB9" i="36" a="1"/>
  <c r="DB9" i="36" s="1"/>
  <c r="DB8" i="36" a="1"/>
  <c r="DB8" i="36" s="1"/>
  <c r="CZ78" i="36" a="1"/>
  <c r="CZ78" i="36" s="1"/>
  <c r="CZ62" i="36" a="1"/>
  <c r="CZ62" i="36" s="1"/>
  <c r="CZ94" i="36" a="1"/>
  <c r="CZ94" i="36" s="1"/>
  <c r="CZ71" i="36" a="1"/>
  <c r="CZ71" i="36" s="1"/>
  <c r="CZ96" i="36" a="1"/>
  <c r="CZ96" i="36" s="1"/>
  <c r="CZ63" i="36" a="1"/>
  <c r="CZ63" i="36" s="1"/>
  <c r="CZ55" i="36" a="1"/>
  <c r="CZ55" i="36" s="1"/>
  <c r="CZ72" i="36" a="1"/>
  <c r="CZ72" i="36" s="1"/>
  <c r="CZ86" i="36" a="1"/>
  <c r="CZ86" i="36" s="1"/>
  <c r="CZ64" i="36" a="1"/>
  <c r="CZ64" i="36" s="1"/>
  <c r="CZ56" i="36" a="1"/>
  <c r="CZ56" i="36" s="1"/>
  <c r="CZ87" i="36" a="1"/>
  <c r="CZ87" i="36" s="1"/>
  <c r="CZ95" i="36" a="1"/>
  <c r="CZ95" i="36" s="1"/>
  <c r="CZ54" i="36" a="1"/>
  <c r="CZ54" i="36" s="1"/>
  <c r="CZ88" i="36" a="1"/>
  <c r="CZ88" i="36" s="1"/>
  <c r="Y2" i="7"/>
  <c r="CZ8" i="28" a="1"/>
  <c r="CZ8" i="28" s="1"/>
  <c r="CZ63" i="28" a="1"/>
  <c r="CZ63" i="28" s="1"/>
  <c r="CZ95" i="28" a="1"/>
  <c r="CZ95" i="28" s="1"/>
  <c r="CZ9" i="28" a="1"/>
  <c r="CZ9" i="28" s="1"/>
  <c r="CZ10" i="28" a="1"/>
  <c r="CZ10" i="28" s="1"/>
  <c r="CZ79" i="28" a="1"/>
  <c r="CZ79" i="28" s="1"/>
  <c r="CZ87" i="28" a="1"/>
  <c r="CZ87" i="28" s="1"/>
  <c r="CZ7" i="28" a="1"/>
  <c r="CZ7" i="28" s="1"/>
  <c r="CZ64" i="27" a="1"/>
  <c r="CZ64" i="27" s="1"/>
  <c r="CZ10" i="27" a="1"/>
  <c r="CZ10" i="27" s="1"/>
  <c r="CZ80" i="27" a="1"/>
  <c r="CZ80" i="27" s="1"/>
  <c r="CZ71" i="27" a="1"/>
  <c r="CZ71" i="27" s="1"/>
  <c r="CZ86" i="27" a="1"/>
  <c r="CZ86" i="27" s="1"/>
  <c r="CZ62" i="27" a="1"/>
  <c r="CZ62" i="27" s="1"/>
  <c r="CZ70" i="27" a="1"/>
  <c r="CZ70" i="27" s="1"/>
  <c r="CZ96" i="27" a="1"/>
  <c r="CZ96" i="27" s="1"/>
  <c r="CZ95" i="27" a="1"/>
  <c r="CZ95" i="27" s="1"/>
  <c r="CZ72" i="27" a="1"/>
  <c r="CZ72" i="27" s="1"/>
  <c r="CZ78" i="27" a="1"/>
  <c r="CZ78" i="27" s="1"/>
  <c r="CZ63" i="27" a="1"/>
  <c r="CZ63" i="27" s="1"/>
  <c r="CZ88" i="27" a="1"/>
  <c r="CZ88" i="27" s="1"/>
  <c r="CZ79" i="27" a="1"/>
  <c r="CZ79" i="27" s="1"/>
  <c r="CZ94" i="27" a="1"/>
  <c r="CZ94" i="27" s="1"/>
  <c r="DB9" i="27" a="1"/>
  <c r="DB9" i="27" s="1"/>
  <c r="DB8" i="27" a="1"/>
  <c r="DB8" i="27" s="1"/>
  <c r="CZ7" i="27" a="1"/>
  <c r="CZ7" i="27" s="1"/>
  <c r="DB9" i="38" a="1"/>
  <c r="DB9" i="38" s="1"/>
  <c r="DB8" i="38" a="1"/>
  <c r="DB8" i="38" s="1"/>
  <c r="CZ55" i="38" a="1"/>
  <c r="CZ55" i="38" s="1"/>
  <c r="CZ80" i="38" a="1"/>
  <c r="CZ80" i="38" s="1"/>
  <c r="CZ96" i="38" a="1"/>
  <c r="CZ96" i="38" s="1"/>
  <c r="CZ87" i="38" a="1"/>
  <c r="CZ87" i="38" s="1"/>
  <c r="CZ88" i="38" a="1"/>
  <c r="CZ88" i="38" s="1"/>
  <c r="CZ63" i="38" a="1"/>
  <c r="CZ63" i="38" s="1"/>
  <c r="CZ72" i="38" a="1"/>
  <c r="CZ72" i="38" s="1"/>
  <c r="CZ95" i="38" a="1"/>
  <c r="CZ95" i="38" s="1"/>
  <c r="CZ64" i="38" a="1"/>
  <c r="CZ64" i="38" s="1"/>
  <c r="CZ56" i="38" a="1"/>
  <c r="CZ56" i="38" s="1"/>
  <c r="CZ7" i="38" a="1"/>
  <c r="CZ7" i="38" s="1"/>
  <c r="DB8" i="26" a="1"/>
  <c r="DB8" i="26" s="1"/>
  <c r="CZ71" i="26" a="1"/>
  <c r="CZ71" i="26" s="1"/>
  <c r="DG71" i="26" s="1"/>
  <c r="CZ94" i="26" a="1"/>
  <c r="CZ94" i="26" s="1"/>
  <c r="DG94" i="26" s="1"/>
  <c r="CZ87" i="26" a="1"/>
  <c r="CZ87" i="26" s="1"/>
  <c r="DG87" i="26" s="1"/>
  <c r="CZ79" i="26" a="1"/>
  <c r="CZ79" i="26" s="1"/>
  <c r="DG79" i="26" s="1"/>
  <c r="CZ64" i="26" a="1"/>
  <c r="CZ64" i="26" s="1"/>
  <c r="DG64" i="26" s="1"/>
  <c r="CZ88" i="26" a="1"/>
  <c r="CZ88" i="26" s="1"/>
  <c r="DG88" i="26" s="1"/>
  <c r="CZ95" i="26" a="1"/>
  <c r="CZ95" i="26" s="1"/>
  <c r="DG95" i="26" s="1"/>
  <c r="CZ63" i="26" a="1"/>
  <c r="CZ63" i="26" s="1"/>
  <c r="DG63" i="26" s="1"/>
  <c r="CZ96" i="26" a="1"/>
  <c r="CZ96" i="26" s="1"/>
  <c r="DG96" i="26" s="1"/>
  <c r="CZ7" i="26" a="1"/>
  <c r="CZ7" i="26" s="1"/>
  <c r="DB9" i="25" a="1"/>
  <c r="DB9" i="25" s="1"/>
  <c r="DB8" i="25" a="1"/>
  <c r="DB8" i="25" s="1"/>
  <c r="K8" i="7"/>
  <c r="F12" i="37"/>
  <c r="G11" i="37"/>
  <c r="G11" i="38"/>
  <c r="CX11" i="38" s="1" a="1"/>
  <c r="CX11" i="38" s="1"/>
  <c r="O6" i="7" s="1"/>
  <c r="G13" i="37"/>
  <c r="P23" i="7"/>
  <c r="G14" i="36"/>
  <c r="G14" i="37"/>
  <c r="G15" i="37"/>
  <c r="G13" i="36"/>
  <c r="H12" i="25"/>
  <c r="CX12" i="25" s="1" a="1"/>
  <c r="CX12" i="25" s="1"/>
  <c r="I7" i="7" s="1"/>
  <c r="H15" i="25"/>
  <c r="G11" i="30"/>
  <c r="G11" i="25" s="1"/>
  <c r="CX11" i="25" s="1" a="1"/>
  <c r="CX11" i="25" s="1"/>
  <c r="I6" i="7" s="1"/>
  <c r="Q24" i="7"/>
  <c r="Z45" i="7"/>
  <c r="Z29" i="7"/>
  <c r="K9" i="7"/>
  <c r="Z60" i="7"/>
  <c r="Z20" i="7"/>
  <c r="N6" i="7"/>
  <c r="Q45" i="7"/>
  <c r="Q37" i="7"/>
  <c r="Z6" i="7"/>
  <c r="Q36" i="7"/>
  <c r="Q28" i="7"/>
  <c r="Y42" i="7"/>
  <c r="Y25" i="7"/>
  <c r="P42" i="7"/>
  <c r="P34" i="7"/>
  <c r="W6" i="7"/>
  <c r="V10" i="7"/>
  <c r="V8" i="7"/>
  <c r="T60" i="7"/>
  <c r="T6" i="7"/>
  <c r="G14" i="30"/>
  <c r="G14" i="25" s="1"/>
  <c r="G13" i="30"/>
  <c r="G13" i="25" s="1"/>
  <c r="AB57" i="7"/>
  <c r="G16" i="37"/>
  <c r="AC51" i="7"/>
  <c r="AC21" i="7"/>
  <c r="G16" i="30"/>
  <c r="AB50" i="7"/>
  <c r="G15" i="30"/>
  <c r="G15" i="25" s="1"/>
  <c r="G15" i="26"/>
  <c r="AB34" i="7"/>
  <c r="AC12" i="7"/>
  <c r="AC53" i="7"/>
  <c r="AB65" i="7"/>
  <c r="AB58" i="7"/>
  <c r="AC44" i="7"/>
  <c r="G13" i="38"/>
  <c r="AB18" i="7"/>
  <c r="G13" i="26"/>
  <c r="AC22" i="7"/>
  <c r="AB49" i="7"/>
  <c r="AC43" i="7"/>
  <c r="G12" i="30"/>
  <c r="G12" i="25" s="1"/>
  <c r="G12" i="38"/>
  <c r="AB77" i="7"/>
  <c r="AC28" i="7"/>
  <c r="G12" i="37"/>
  <c r="AC20" i="7"/>
  <c r="AB10" i="7"/>
  <c r="AC13" i="7"/>
  <c r="AC59" i="7"/>
  <c r="AB54" i="7"/>
  <c r="AC37" i="7"/>
  <c r="AC46" i="7"/>
  <c r="AB26" i="7"/>
  <c r="AC92" i="7"/>
  <c r="AB73" i="7"/>
  <c r="AB42" i="7"/>
  <c r="AC36" i="7"/>
  <c r="AC85" i="7"/>
  <c r="AC62" i="7"/>
  <c r="AC29" i="7"/>
  <c r="AC45" i="7"/>
  <c r="AC94" i="7"/>
  <c r="AC52" i="7"/>
  <c r="AB89" i="7"/>
  <c r="AB86" i="7"/>
  <c r="AC83" i="7"/>
  <c r="AB74" i="7"/>
  <c r="AC68" i="7"/>
  <c r="AB25" i="7"/>
  <c r="AC19" i="7"/>
  <c r="AC30" i="7"/>
  <c r="AC61" i="7"/>
  <c r="AB9" i="7"/>
  <c r="AC91" i="7"/>
  <c r="AB82" i="7"/>
  <c r="AC76" i="7"/>
  <c r="AC27" i="7"/>
  <c r="AC14" i="7"/>
  <c r="AC38" i="7"/>
  <c r="AB81" i="7"/>
  <c r="AC69" i="7"/>
  <c r="AB66" i="7"/>
  <c r="AC60" i="7"/>
  <c r="AB17" i="7"/>
  <c r="AC11" i="7"/>
  <c r="Y62" i="7"/>
  <c r="Z55" i="7"/>
  <c r="AB90" i="7"/>
  <c r="AB41" i="7"/>
  <c r="AC35" i="7"/>
  <c r="AC95" i="7"/>
  <c r="AC79" i="7"/>
  <c r="AC71" i="7"/>
  <c r="AC63" i="7"/>
  <c r="AC55" i="7"/>
  <c r="AC47" i="7"/>
  <c r="AC39" i="7"/>
  <c r="AC31" i="7"/>
  <c r="AC23" i="7"/>
  <c r="AC15" i="7"/>
  <c r="AC7" i="7"/>
  <c r="AC88" i="7"/>
  <c r="AC80" i="7"/>
  <c r="AC64" i="7"/>
  <c r="AC56" i="7"/>
  <c r="AC48" i="7"/>
  <c r="AC40" i="7"/>
  <c r="AC32" i="7"/>
  <c r="AC24" i="7"/>
  <c r="AC16" i="7"/>
  <c r="AC8" i="7"/>
  <c r="Z56" i="7"/>
  <c r="Y54" i="7"/>
  <c r="Y86" i="7"/>
  <c r="Z57" i="7"/>
  <c r="Y78" i="7"/>
  <c r="Y46" i="7"/>
  <c r="AB6" i="7"/>
  <c r="Z89" i="7"/>
  <c r="Y94" i="7"/>
  <c r="Z88" i="7"/>
  <c r="Y76" i="7"/>
  <c r="Z87" i="7"/>
  <c r="Z72" i="7"/>
  <c r="Y65" i="7"/>
  <c r="Y48" i="7"/>
  <c r="Z17" i="7"/>
  <c r="Z22" i="7"/>
  <c r="Y80" i="7"/>
  <c r="Z81" i="7"/>
  <c r="Z79" i="7"/>
  <c r="Y68" i="7"/>
  <c r="Z49" i="7"/>
  <c r="Y36" i="7"/>
  <c r="Z64" i="7"/>
  <c r="Y92" i="7"/>
  <c r="Z73" i="7"/>
  <c r="Z71" i="7"/>
  <c r="Y60" i="7"/>
  <c r="Z39" i="7"/>
  <c r="V68" i="7"/>
  <c r="Z95" i="7"/>
  <c r="Y84" i="7"/>
  <c r="Z70" i="7"/>
  <c r="Z63" i="7"/>
  <c r="Y52" i="7"/>
  <c r="Y93" i="7"/>
  <c r="Y85" i="7"/>
  <c r="Y77" i="7"/>
  <c r="Y69" i="7"/>
  <c r="Y61" i="7"/>
  <c r="Y53" i="7"/>
  <c r="Z90" i="7"/>
  <c r="Z82" i="7"/>
  <c r="Z74" i="7"/>
  <c r="Z66" i="7"/>
  <c r="Z58" i="7"/>
  <c r="Z50" i="7"/>
  <c r="Z42" i="7"/>
  <c r="Z91" i="7"/>
  <c r="Z83" i="7"/>
  <c r="Z75" i="7"/>
  <c r="Z67" i="7"/>
  <c r="Z59" i="7"/>
  <c r="Z51" i="7"/>
  <c r="Z11" i="7"/>
  <c r="Y9" i="7"/>
  <c r="Z7" i="7"/>
  <c r="W7" i="7"/>
  <c r="V95" i="7"/>
  <c r="W76" i="7"/>
  <c r="W74" i="7"/>
  <c r="V94" i="7"/>
  <c r="V79" i="7"/>
  <c r="S80" i="7"/>
  <c r="W58" i="7"/>
  <c r="W90" i="7"/>
  <c r="V73" i="7"/>
  <c r="V89" i="7"/>
  <c r="W82" i="7"/>
  <c r="V65" i="7"/>
  <c r="V81" i="7"/>
  <c r="W87" i="7"/>
  <c r="V71" i="7"/>
  <c r="V62" i="7"/>
  <c r="V57" i="7"/>
  <c r="V86" i="7"/>
  <c r="V78" i="7"/>
  <c r="W63" i="7"/>
  <c r="W84" i="7"/>
  <c r="W49" i="7"/>
  <c r="V9" i="7"/>
  <c r="V70" i="7"/>
  <c r="W66" i="7"/>
  <c r="W92" i="7"/>
  <c r="W50" i="7"/>
  <c r="V83" i="7"/>
  <c r="W83" i="7"/>
  <c r="V91" i="7"/>
  <c r="W91" i="7"/>
  <c r="V59" i="7"/>
  <c r="W59" i="7"/>
  <c r="V67" i="7"/>
  <c r="W67" i="7"/>
  <c r="V75" i="7"/>
  <c r="W75" i="7"/>
  <c r="V93" i="7"/>
  <c r="W88" i="7"/>
  <c r="V85" i="7"/>
  <c r="W80" i="7"/>
  <c r="V77" i="7"/>
  <c r="W72" i="7"/>
  <c r="V69" i="7"/>
  <c r="W64" i="7"/>
  <c r="V61" i="7"/>
  <c r="W56" i="7"/>
  <c r="W48" i="7"/>
  <c r="W51" i="7"/>
  <c r="T81" i="7"/>
  <c r="T63" i="7"/>
  <c r="T57" i="7"/>
  <c r="T49" i="7"/>
  <c r="T48" i="7"/>
  <c r="V6" i="7"/>
  <c r="T71" i="7"/>
  <c r="S64" i="7"/>
  <c r="T58" i="7"/>
  <c r="T74" i="7"/>
  <c r="T47" i="7"/>
  <c r="S84" i="7"/>
  <c r="T79" i="7"/>
  <c r="T73" i="7"/>
  <c r="T95" i="7"/>
  <c r="T89" i="7"/>
  <c r="T87" i="7"/>
  <c r="T82" i="7"/>
  <c r="T65" i="7"/>
  <c r="T50" i="7"/>
  <c r="T90" i="7"/>
  <c r="S68" i="7"/>
  <c r="S76" i="7"/>
  <c r="S72" i="7"/>
  <c r="T56" i="7"/>
  <c r="T92" i="7"/>
  <c r="S88" i="7"/>
  <c r="T66" i="7"/>
  <c r="S93" i="7"/>
  <c r="S85" i="7"/>
  <c r="S77" i="7"/>
  <c r="S69" i="7"/>
  <c r="S61" i="7"/>
  <c r="S9" i="7"/>
  <c r="S94" i="7"/>
  <c r="S86" i="7"/>
  <c r="S78" i="7"/>
  <c r="S70" i="7"/>
  <c r="S62" i="7"/>
  <c r="T91" i="7"/>
  <c r="T83" i="7"/>
  <c r="T75" i="7"/>
  <c r="T67" i="7"/>
  <c r="T59" i="7"/>
  <c r="T51" i="7"/>
  <c r="T7" i="7"/>
  <c r="Q63" i="7"/>
  <c r="P48" i="7"/>
  <c r="P20" i="7"/>
  <c r="P86" i="7"/>
  <c r="P71" i="7"/>
  <c r="Q64" i="7"/>
  <c r="Q95" i="7"/>
  <c r="P60" i="7"/>
  <c r="Q82" i="7"/>
  <c r="Q57" i="7"/>
  <c r="P94" i="7"/>
  <c r="Q87" i="7"/>
  <c r="Q74" i="7"/>
  <c r="P61" i="7"/>
  <c r="P78" i="7"/>
  <c r="Q72" i="7"/>
  <c r="Q56" i="7"/>
  <c r="P52" i="7"/>
  <c r="Q65" i="7"/>
  <c r="Q55" i="7"/>
  <c r="P70" i="7"/>
  <c r="Q49" i="7"/>
  <c r="P79" i="7"/>
  <c r="P53" i="7"/>
  <c r="G14" i="26"/>
  <c r="G12" i="36"/>
  <c r="G14" i="38"/>
  <c r="P92" i="7"/>
  <c r="P88" i="7"/>
  <c r="Q81" i="7"/>
  <c r="P69" i="7"/>
  <c r="P66" i="7"/>
  <c r="Q58" i="7"/>
  <c r="Q50" i="7"/>
  <c r="G12" i="26"/>
  <c r="Q89" i="7"/>
  <c r="P77" i="7"/>
  <c r="P68" i="7"/>
  <c r="G11" i="36"/>
  <c r="Q80" i="7"/>
  <c r="P85" i="7"/>
  <c r="P76" i="7"/>
  <c r="G11" i="26"/>
  <c r="CX11" i="26" s="1" a="1"/>
  <c r="CX11" i="26" s="1"/>
  <c r="L6" i="7" s="1"/>
  <c r="G15" i="36"/>
  <c r="Q90" i="7"/>
  <c r="G15" i="38"/>
  <c r="P93" i="7"/>
  <c r="P84" i="7"/>
  <c r="Q73" i="7"/>
  <c r="P62" i="7"/>
  <c r="P54" i="7"/>
  <c r="P46" i="7"/>
  <c r="P22" i="7"/>
  <c r="Q91" i="7"/>
  <c r="Q83" i="7"/>
  <c r="Q75" i="7"/>
  <c r="Q67" i="7"/>
  <c r="Q59" i="7"/>
  <c r="Q51" i="7"/>
  <c r="Q27" i="7"/>
  <c r="N91" i="7"/>
  <c r="N59" i="7"/>
  <c r="N84" i="7"/>
  <c r="N83" i="7"/>
  <c r="N89" i="7"/>
  <c r="N68" i="7"/>
  <c r="N65" i="7"/>
  <c r="N52" i="7"/>
  <c r="N49" i="7"/>
  <c r="N7" i="7"/>
  <c r="N86" i="7"/>
  <c r="N70" i="7"/>
  <c r="N54" i="7"/>
  <c r="N93" i="7"/>
  <c r="N85" i="7"/>
  <c r="N77" i="7"/>
  <c r="N69" i="7"/>
  <c r="N95" i="7"/>
  <c r="N87" i="7"/>
  <c r="N79" i="7"/>
  <c r="N71" i="7"/>
  <c r="N63" i="7"/>
  <c r="N55" i="7"/>
  <c r="N90" i="7"/>
  <c r="N82" i="7"/>
  <c r="N74" i="7"/>
  <c r="N66" i="7"/>
  <c r="N58" i="7"/>
  <c r="N50" i="7"/>
  <c r="K80" i="7"/>
  <c r="N8" i="7"/>
  <c r="K81" i="7"/>
  <c r="K89" i="7"/>
  <c r="K64" i="7"/>
  <c r="K87" i="7"/>
  <c r="K71" i="7"/>
  <c r="K79" i="7"/>
  <c r="K50" i="7"/>
  <c r="K73" i="7"/>
  <c r="K65" i="7"/>
  <c r="K57" i="7"/>
  <c r="K49" i="7"/>
  <c r="K63" i="7"/>
  <c r="K55" i="7"/>
  <c r="K90" i="7"/>
  <c r="K82" i="7"/>
  <c r="K74" i="7"/>
  <c r="K66" i="7"/>
  <c r="K58" i="7"/>
  <c r="K91" i="7"/>
  <c r="K83" i="7"/>
  <c r="K75" i="7"/>
  <c r="K67" i="7"/>
  <c r="K59" i="7"/>
  <c r="K51" i="7"/>
  <c r="K7" i="7"/>
  <c r="K6" i="7"/>
  <c r="H14" i="25"/>
  <c r="H13" i="25"/>
  <c r="H17" i="25"/>
  <c r="CZ12" i="25" s="1" a="1"/>
  <c r="CZ12" i="25" s="1"/>
  <c r="DG12" i="25" s="1"/>
  <c r="H16" i="25"/>
  <c r="H14" i="38"/>
  <c r="H15" i="38"/>
  <c r="I13" i="25"/>
  <c r="CX13" i="25" s="1" a="1"/>
  <c r="CX13" i="25" s="1"/>
  <c r="I8" i="7" s="1"/>
  <c r="I13" i="38"/>
  <c r="CX13" i="38" s="1" a="1"/>
  <c r="CX13" i="38" s="1"/>
  <c r="O8" i="7" s="1"/>
  <c r="I18" i="25"/>
  <c r="CZ13" i="25" s="1" a="1"/>
  <c r="CZ13" i="25" s="1"/>
  <c r="DG13" i="25" s="1"/>
  <c r="I17" i="25"/>
  <c r="I14" i="25"/>
  <c r="I16" i="25"/>
  <c r="I15" i="25"/>
  <c r="AB83" i="7"/>
  <c r="AB38" i="7"/>
  <c r="AC25" i="7"/>
  <c r="AB64" i="7"/>
  <c r="AB35" i="7"/>
  <c r="AC65" i="7"/>
  <c r="AC41" i="7"/>
  <c r="AC86" i="7"/>
  <c r="AC81" i="7"/>
  <c r="AC54" i="7"/>
  <c r="AB88" i="7"/>
  <c r="AC73" i="7"/>
  <c r="AB56" i="7"/>
  <c r="AC17" i="7"/>
  <c r="AB14" i="7"/>
  <c r="AB80" i="7"/>
  <c r="AB95" i="7"/>
  <c r="AC90" i="7"/>
  <c r="AC82" i="7"/>
  <c r="AB79" i="7"/>
  <c r="AC74" i="7"/>
  <c r="AB71" i="7"/>
  <c r="AC66" i="7"/>
  <c r="AB63" i="7"/>
  <c r="AC58" i="7"/>
  <c r="AB55" i="7"/>
  <c r="AC50" i="7"/>
  <c r="AB47" i="7"/>
  <c r="AC42" i="7"/>
  <c r="AB39" i="7"/>
  <c r="AC34" i="7"/>
  <c r="AB31" i="7"/>
  <c r="AC26" i="7"/>
  <c r="AB23" i="7"/>
  <c r="AC18" i="7"/>
  <c r="AB15" i="7"/>
  <c r="AC77" i="7"/>
  <c r="Y74" i="7"/>
  <c r="Y95" i="7"/>
  <c r="Y87" i="7"/>
  <c r="Y79" i="7"/>
  <c r="Y71" i="7"/>
  <c r="Z65" i="7"/>
  <c r="Y63" i="7"/>
  <c r="Y55" i="7"/>
  <c r="Z80" i="7"/>
  <c r="Y70" i="7"/>
  <c r="Z48" i="7"/>
  <c r="Z92" i="7"/>
  <c r="Z84" i="7"/>
  <c r="Z76" i="7"/>
  <c r="Z68" i="7"/>
  <c r="Z52" i="7"/>
  <c r="Z93" i="7"/>
  <c r="Z85" i="7"/>
  <c r="Z77" i="7"/>
  <c r="Z69" i="7"/>
  <c r="Z61" i="7"/>
  <c r="Z53" i="7"/>
  <c r="W65" i="7"/>
  <c r="V80" i="7"/>
  <c r="W68" i="7"/>
  <c r="V72" i="7"/>
  <c r="V66" i="7"/>
  <c r="W52" i="7"/>
  <c r="V88" i="7"/>
  <c r="W73" i="7"/>
  <c r="V64" i="7"/>
  <c r="V87" i="7"/>
  <c r="V63" i="7"/>
  <c r="W93" i="7"/>
  <c r="W85" i="7"/>
  <c r="W77" i="7"/>
  <c r="W69" i="7"/>
  <c r="W61" i="7"/>
  <c r="W53" i="7"/>
  <c r="S82" i="7"/>
  <c r="P74" i="7"/>
  <c r="S95" i="7"/>
  <c r="S87" i="7"/>
  <c r="S79" i="7"/>
  <c r="S71" i="7"/>
  <c r="S63" i="7"/>
  <c r="T88" i="7"/>
  <c r="T80" i="7"/>
  <c r="T72" i="7"/>
  <c r="T64" i="7"/>
  <c r="T84" i="7"/>
  <c r="T76" i="7"/>
  <c r="T68" i="7"/>
  <c r="T52" i="7"/>
  <c r="T93" i="7"/>
  <c r="T85" i="7"/>
  <c r="T77" i="7"/>
  <c r="T69" i="7"/>
  <c r="T61" i="7"/>
  <c r="T53" i="7"/>
  <c r="P55" i="7"/>
  <c r="P87" i="7"/>
  <c r="P95" i="7"/>
  <c r="P63" i="7"/>
  <c r="Q88" i="7"/>
  <c r="Q48" i="7"/>
  <c r="N61" i="7"/>
  <c r="Q92" i="7"/>
  <c r="Q84" i="7"/>
  <c r="Q76" i="7"/>
  <c r="Q68" i="7"/>
  <c r="Q52" i="7"/>
  <c r="Q93" i="7"/>
  <c r="Q85" i="7"/>
  <c r="Q77" i="7"/>
  <c r="Q69" i="7"/>
  <c r="Q61" i="7"/>
  <c r="Q53" i="7"/>
  <c r="N80" i="7"/>
  <c r="N64" i="7"/>
  <c r="N88" i="7"/>
  <c r="N72" i="7"/>
  <c r="N56" i="7"/>
  <c r="N53" i="7"/>
  <c r="N81" i="7"/>
  <c r="N73" i="7"/>
  <c r="N57" i="7"/>
  <c r="N75" i="7"/>
  <c r="N67" i="7"/>
  <c r="N51" i="7"/>
  <c r="K92" i="7"/>
  <c r="K84" i="7"/>
  <c r="K76" i="7"/>
  <c r="K68" i="7"/>
  <c r="K52" i="7"/>
  <c r="K93" i="7"/>
  <c r="K85" i="7"/>
  <c r="K77" i="7"/>
  <c r="K69" i="7"/>
  <c r="K61" i="7"/>
  <c r="K53" i="7"/>
  <c r="AC89" i="7"/>
  <c r="AC57" i="7"/>
  <c r="AC49" i="7"/>
  <c r="Z94" i="7"/>
  <c r="Z86" i="7"/>
  <c r="Z78" i="7"/>
  <c r="Z62" i="7"/>
  <c r="Z54" i="7"/>
  <c r="Z46" i="7"/>
  <c r="W89" i="7"/>
  <c r="W81" i="7"/>
  <c r="W57" i="7"/>
  <c r="W95" i="7"/>
  <c r="W79" i="7"/>
  <c r="W71" i="7"/>
  <c r="W55" i="7"/>
  <c r="W94" i="7"/>
  <c r="W86" i="7"/>
  <c r="W78" i="7"/>
  <c r="W70" i="7"/>
  <c r="W62" i="7"/>
  <c r="W54" i="7"/>
  <c r="W46" i="7"/>
  <c r="T55" i="7"/>
  <c r="T94" i="7"/>
  <c r="T86" i="7"/>
  <c r="T78" i="7"/>
  <c r="T70" i="7"/>
  <c r="T62" i="7"/>
  <c r="T54" i="7"/>
  <c r="T46" i="7"/>
  <c r="Q66" i="7"/>
  <c r="Q79" i="7"/>
  <c r="Q71" i="7"/>
  <c r="Q94" i="7"/>
  <c r="Q86" i="7"/>
  <c r="Q78" i="7"/>
  <c r="Q70" i="7"/>
  <c r="Q62" i="7"/>
  <c r="Q54" i="7"/>
  <c r="Q46" i="7"/>
  <c r="N48" i="7"/>
  <c r="N94" i="7"/>
  <c r="N78" i="7"/>
  <c r="N62" i="7"/>
  <c r="N46" i="7"/>
  <c r="N92" i="7"/>
  <c r="N76" i="7"/>
  <c r="K88" i="7"/>
  <c r="K72" i="7"/>
  <c r="K56" i="7"/>
  <c r="K48" i="7"/>
  <c r="K95" i="7"/>
  <c r="K94" i="7"/>
  <c r="K86" i="7"/>
  <c r="K78" i="7"/>
  <c r="K70" i="7"/>
  <c r="K62" i="7"/>
  <c r="K54" i="7"/>
  <c r="K46" i="7"/>
  <c r="AB48" i="7"/>
  <c r="AB40" i="7"/>
  <c r="AB32" i="7"/>
  <c r="AB24" i="7"/>
  <c r="AB16" i="7"/>
  <c r="AB46" i="7"/>
  <c r="AB30" i="7"/>
  <c r="AB22" i="7"/>
  <c r="AB53" i="7"/>
  <c r="AB45" i="7"/>
  <c r="AB37" i="7"/>
  <c r="AB29" i="7"/>
  <c r="AB21" i="7"/>
  <c r="AB13" i="7"/>
  <c r="AB52" i="7"/>
  <c r="AB44" i="7"/>
  <c r="AB36" i="7"/>
  <c r="AB28" i="7"/>
  <c r="AB20" i="7"/>
  <c r="AB12" i="7"/>
  <c r="AB51" i="7"/>
  <c r="AB43" i="7"/>
  <c r="AB27" i="7"/>
  <c r="AB19" i="7"/>
  <c r="AE2" i="7" l="1"/>
  <c r="DF91" i="26"/>
  <c r="M80" i="7"/>
  <c r="M81" i="7"/>
  <c r="DG98" i="26"/>
  <c r="M95" i="7"/>
  <c r="DG12" i="26"/>
  <c r="DG72" i="26"/>
  <c r="M78" i="7"/>
  <c r="DF70" i="26"/>
  <c r="DF41" i="26"/>
  <c r="DF17" i="26"/>
  <c r="DF14" i="26"/>
  <c r="DF32" i="26"/>
  <c r="DF89" i="26"/>
  <c r="M68" i="7"/>
  <c r="M84" i="7"/>
  <c r="M79" i="7"/>
  <c r="DF65" i="26"/>
  <c r="DF50" i="26"/>
  <c r="M61" i="7"/>
  <c r="DF21" i="26"/>
  <c r="DF33" i="26"/>
  <c r="DG97" i="26"/>
  <c r="DG74" i="26"/>
  <c r="DF58" i="26"/>
  <c r="DF81" i="26"/>
  <c r="DF18" i="26"/>
  <c r="DF19" i="26"/>
  <c r="DG76" i="26"/>
  <c r="DF30" i="26"/>
  <c r="DG70" i="26"/>
  <c r="DF99" i="26"/>
  <c r="DF56" i="26"/>
  <c r="DF72" i="26"/>
  <c r="DF97" i="26"/>
  <c r="DF25" i="26"/>
  <c r="DF74" i="26"/>
  <c r="DG82" i="26"/>
  <c r="DF44" i="26"/>
  <c r="DF59" i="26"/>
  <c r="DF60" i="26"/>
  <c r="DF46" i="26"/>
  <c r="DF37" i="26"/>
  <c r="DF52" i="26"/>
  <c r="DF34" i="26"/>
  <c r="DF49" i="26"/>
  <c r="DG81" i="26"/>
  <c r="DG13" i="26"/>
  <c r="DF98" i="26"/>
  <c r="DF16" i="26"/>
  <c r="DF100" i="26"/>
  <c r="DF96" i="26"/>
  <c r="DF64" i="26"/>
  <c r="DF26" i="26"/>
  <c r="DF63" i="26"/>
  <c r="DF71" i="26"/>
  <c r="DF24" i="26"/>
  <c r="DF92" i="26"/>
  <c r="DF36" i="26"/>
  <c r="DG80" i="26"/>
  <c r="DF68" i="26"/>
  <c r="DG93" i="26"/>
  <c r="DG62" i="26"/>
  <c r="DF39" i="26"/>
  <c r="DF48" i="26"/>
  <c r="DG75" i="26"/>
  <c r="DF31" i="26"/>
  <c r="DF73" i="26"/>
  <c r="DF66" i="26"/>
  <c r="DF95" i="26"/>
  <c r="DF47" i="26"/>
  <c r="DF62" i="26"/>
  <c r="DF28" i="26"/>
  <c r="DF79" i="26"/>
  <c r="DG67" i="26"/>
  <c r="DF78" i="26"/>
  <c r="DF76" i="26"/>
  <c r="DF35" i="26"/>
  <c r="DG92" i="26"/>
  <c r="DG90" i="26"/>
  <c r="DF27" i="26"/>
  <c r="DF57" i="26"/>
  <c r="DG68" i="26"/>
  <c r="DF67" i="26"/>
  <c r="DF23" i="26"/>
  <c r="DF15" i="26"/>
  <c r="DF82" i="26"/>
  <c r="DF75" i="26"/>
  <c r="DG99" i="26"/>
  <c r="DG77" i="26"/>
  <c r="DF54" i="26"/>
  <c r="DF80" i="26"/>
  <c r="DG69" i="26"/>
  <c r="DF88" i="26"/>
  <c r="DG15" i="26"/>
  <c r="DF42" i="26"/>
  <c r="DF87" i="26"/>
  <c r="DF94" i="26"/>
  <c r="DF51" i="26"/>
  <c r="DG91" i="26"/>
  <c r="DG14" i="26"/>
  <c r="DF90" i="26"/>
  <c r="DG65" i="26"/>
  <c r="DF45" i="26"/>
  <c r="DF83" i="26"/>
  <c r="DF13" i="26"/>
  <c r="DF84" i="26"/>
  <c r="DF40" i="26"/>
  <c r="DF22" i="26"/>
  <c r="DF29" i="26"/>
  <c r="M73" i="7"/>
  <c r="DF20" i="26"/>
  <c r="DF86" i="26"/>
  <c r="DF43" i="26"/>
  <c r="DF55" i="26"/>
  <c r="DF12" i="26"/>
  <c r="DG69" i="25"/>
  <c r="DG80" i="25"/>
  <c r="DG67" i="25"/>
  <c r="DG82" i="25"/>
  <c r="DG55" i="25"/>
  <c r="DG79" i="25"/>
  <c r="DG14" i="25"/>
  <c r="DG72" i="25"/>
  <c r="DG74" i="25"/>
  <c r="DG77" i="25"/>
  <c r="DG60" i="25"/>
  <c r="DG97" i="25"/>
  <c r="DG78" i="25"/>
  <c r="DG73" i="25"/>
  <c r="DF94" i="25"/>
  <c r="DF80" i="25"/>
  <c r="DF63" i="25"/>
  <c r="DG84" i="25"/>
  <c r="DG61" i="25"/>
  <c r="DG54" i="25"/>
  <c r="DG88" i="25"/>
  <c r="DF65" i="25"/>
  <c r="DF66" i="25"/>
  <c r="DF99" i="25"/>
  <c r="DF60" i="25"/>
  <c r="DF71" i="25"/>
  <c r="DG70" i="25"/>
  <c r="DG63" i="25"/>
  <c r="DG93" i="25"/>
  <c r="DG56" i="25"/>
  <c r="DG51" i="25"/>
  <c r="DF91" i="25"/>
  <c r="DF77" i="25"/>
  <c r="DF53" i="25"/>
  <c r="DF92" i="25"/>
  <c r="DF59" i="25"/>
  <c r="DG89" i="25"/>
  <c r="DG83" i="25"/>
  <c r="DG53" i="25"/>
  <c r="DG68" i="25"/>
  <c r="DF81" i="25"/>
  <c r="DF100" i="25"/>
  <c r="DF82" i="25"/>
  <c r="DF52" i="25"/>
  <c r="DF74" i="25"/>
  <c r="DG90" i="25"/>
  <c r="DG100" i="25"/>
  <c r="DF64" i="25"/>
  <c r="DF83" i="25"/>
  <c r="DG96" i="25"/>
  <c r="DG98" i="25"/>
  <c r="DG62" i="25"/>
  <c r="DG87" i="25"/>
  <c r="DG76" i="25"/>
  <c r="DF73" i="25"/>
  <c r="DF75" i="25"/>
  <c r="DF85" i="25"/>
  <c r="DG15" i="25"/>
  <c r="DG75" i="25"/>
  <c r="DG95" i="25"/>
  <c r="DG57" i="25"/>
  <c r="DG71" i="25"/>
  <c r="DF15" i="25"/>
  <c r="DF58" i="25"/>
  <c r="DF72" i="25"/>
  <c r="DF86" i="25"/>
  <c r="DF95" i="25"/>
  <c r="DF51" i="25"/>
  <c r="DG92" i="25"/>
  <c r="DG91" i="25"/>
  <c r="DG86" i="25"/>
  <c r="DG99" i="25"/>
  <c r="DG66" i="25"/>
  <c r="DG64" i="25"/>
  <c r="DF90" i="25"/>
  <c r="DF61" i="25"/>
  <c r="DF13" i="25"/>
  <c r="DF87" i="25"/>
  <c r="DF14" i="25"/>
  <c r="DF68" i="25"/>
  <c r="DF97" i="25"/>
  <c r="DF96" i="25"/>
  <c r="DF84" i="25"/>
  <c r="DF93" i="25"/>
  <c r="DG65" i="25"/>
  <c r="DG59" i="25"/>
  <c r="DG85" i="25"/>
  <c r="DG94" i="25"/>
  <c r="DG81" i="25"/>
  <c r="DG58" i="25"/>
  <c r="DF79" i="25"/>
  <c r="DF57" i="25"/>
  <c r="DF89" i="25"/>
  <c r="DF67" i="25"/>
  <c r="DF62" i="25"/>
  <c r="DF54" i="25"/>
  <c r="DF76" i="25"/>
  <c r="DF69" i="25"/>
  <c r="DF70" i="25"/>
  <c r="DF98" i="25"/>
  <c r="DF56" i="25"/>
  <c r="DF78" i="25"/>
  <c r="DF88" i="25"/>
  <c r="DF55" i="25"/>
  <c r="DF12" i="25"/>
  <c r="J2" i="7"/>
  <c r="K2" i="7"/>
  <c r="M66" i="7"/>
  <c r="V4" i="7"/>
  <c r="Y73" i="7"/>
  <c r="N3" i="7"/>
  <c r="S89" i="7"/>
  <c r="V90" i="7"/>
  <c r="Z3" i="7"/>
  <c r="Y90" i="7"/>
  <c r="AC4" i="7"/>
  <c r="Z4" i="7"/>
  <c r="S73" i="7"/>
  <c r="Y83" i="7"/>
  <c r="K3" i="7"/>
  <c r="P82" i="7"/>
  <c r="S65" i="7"/>
  <c r="Y82" i="7"/>
  <c r="AC9" i="7"/>
  <c r="K4" i="7"/>
  <c r="P91" i="7"/>
  <c r="S57" i="7"/>
  <c r="Y51" i="7"/>
  <c r="AB7" i="7"/>
  <c r="P51" i="7"/>
  <c r="AC3" i="7"/>
  <c r="Y59" i="7"/>
  <c r="AB85" i="7"/>
  <c r="S83" i="7"/>
  <c r="Y49" i="7"/>
  <c r="P50" i="7"/>
  <c r="S66" i="7"/>
  <c r="Y81" i="7"/>
  <c r="J5" i="7"/>
  <c r="T4" i="7"/>
  <c r="V58" i="7"/>
  <c r="P59" i="7"/>
  <c r="V3" i="7"/>
  <c r="AC5" i="7"/>
  <c r="M2" i="7"/>
  <c r="Q3" i="7"/>
  <c r="Y57" i="7"/>
  <c r="Z8" i="7"/>
  <c r="S90" i="7"/>
  <c r="M58" i="7"/>
  <c r="Y58" i="7"/>
  <c r="V5" i="7"/>
  <c r="S74" i="7"/>
  <c r="P67" i="7"/>
  <c r="P83" i="7"/>
  <c r="S81" i="7"/>
  <c r="Y67" i="7"/>
  <c r="M90" i="7"/>
  <c r="M83" i="7"/>
  <c r="M59" i="7"/>
  <c r="S2" i="7"/>
  <c r="V2" i="7"/>
  <c r="Y91" i="7"/>
  <c r="M89" i="7"/>
  <c r="T8" i="7"/>
  <c r="P90" i="7"/>
  <c r="S67" i="7"/>
  <c r="S91" i="7"/>
  <c r="P75" i="7"/>
  <c r="S5" i="7"/>
  <c r="S59" i="7"/>
  <c r="M74" i="7"/>
  <c r="V82" i="7"/>
  <c r="Y66" i="7"/>
  <c r="P2" i="7"/>
  <c r="S58" i="7"/>
  <c r="AB2" i="7"/>
  <c r="P58" i="7"/>
  <c r="M91" i="7"/>
  <c r="S75" i="7"/>
  <c r="Y50" i="7"/>
  <c r="Q4" i="7"/>
  <c r="M82" i="7"/>
  <c r="T3" i="7"/>
  <c r="V74" i="7"/>
  <c r="Y89" i="7"/>
  <c r="J8" i="7"/>
  <c r="J7" i="7"/>
  <c r="J9" i="7"/>
  <c r="T32" i="7"/>
  <c r="V47" i="7"/>
  <c r="V48" i="7"/>
  <c r="V49" i="7"/>
  <c r="V50" i="7"/>
  <c r="V51" i="7"/>
  <c r="V52" i="7"/>
  <c r="V53" i="7"/>
  <c r="V54" i="7"/>
  <c r="V55" i="7"/>
  <c r="V56" i="7"/>
  <c r="V46" i="7"/>
  <c r="S47" i="7"/>
  <c r="S48" i="7"/>
  <c r="S49" i="7"/>
  <c r="S50" i="7"/>
  <c r="S51" i="7"/>
  <c r="S52" i="7"/>
  <c r="S53" i="7"/>
  <c r="S54" i="7"/>
  <c r="S55" i="7"/>
  <c r="S56" i="7"/>
  <c r="S46" i="7"/>
  <c r="M47" i="7"/>
  <c r="M48" i="7"/>
  <c r="M49" i="7"/>
  <c r="M50" i="7"/>
  <c r="M51" i="7"/>
  <c r="M52" i="7"/>
  <c r="M53" i="7"/>
  <c r="M54" i="7"/>
  <c r="M55" i="7"/>
  <c r="M56" i="7"/>
  <c r="M46" i="7"/>
  <c r="M6" i="28"/>
  <c r="N6" i="28"/>
  <c r="O6" i="28"/>
  <c r="P6" i="28"/>
  <c r="Q6" i="28"/>
  <c r="R6" i="28"/>
  <c r="S6" i="28"/>
  <c r="T6" i="28"/>
  <c r="U6" i="28"/>
  <c r="V6" i="28"/>
  <c r="W6" i="28"/>
  <c r="X6" i="28"/>
  <c r="Y6" i="28"/>
  <c r="Z6" i="28"/>
  <c r="AA6" i="28"/>
  <c r="AB6" i="28"/>
  <c r="AC6" i="28"/>
  <c r="AD6" i="28"/>
  <c r="AE6" i="28"/>
  <c r="AF6" i="28"/>
  <c r="AG6" i="28"/>
  <c r="AH6" i="28"/>
  <c r="AI6" i="28"/>
  <c r="AJ6" i="28"/>
  <c r="AK6" i="28"/>
  <c r="AL6" i="28"/>
  <c r="AM6" i="28"/>
  <c r="AN6" i="28"/>
  <c r="AO6" i="28"/>
  <c r="AP6" i="28"/>
  <c r="AQ6" i="28"/>
  <c r="AR6" i="28"/>
  <c r="AS6" i="28"/>
  <c r="AT6" i="28"/>
  <c r="M7" i="28"/>
  <c r="N7" i="28"/>
  <c r="O7" i="28"/>
  <c r="P7" i="28"/>
  <c r="Q7" i="28"/>
  <c r="R7" i="28"/>
  <c r="S7" i="28"/>
  <c r="T7" i="28"/>
  <c r="U7" i="28"/>
  <c r="V7" i="28"/>
  <c r="W7" i="28"/>
  <c r="X7" i="28"/>
  <c r="Y7" i="28"/>
  <c r="Z7" i="28"/>
  <c r="AA7" i="28"/>
  <c r="AB7" i="28"/>
  <c r="AC7" i="28"/>
  <c r="AD7" i="28"/>
  <c r="AE7" i="28"/>
  <c r="AF7" i="28"/>
  <c r="AG7" i="28"/>
  <c r="AH7" i="28"/>
  <c r="AI7" i="28"/>
  <c r="AJ7" i="28"/>
  <c r="AK7" i="28"/>
  <c r="AL7" i="28"/>
  <c r="AM7" i="28"/>
  <c r="AN7" i="28"/>
  <c r="AO7" i="28"/>
  <c r="AP7" i="28"/>
  <c r="AQ7" i="28"/>
  <c r="AR7" i="28"/>
  <c r="AS7" i="28"/>
  <c r="AT7" i="28"/>
  <c r="M8" i="28"/>
  <c r="N8" i="28"/>
  <c r="O8" i="28"/>
  <c r="P8" i="28"/>
  <c r="Q8" i="28"/>
  <c r="R8" i="28"/>
  <c r="S8" i="28"/>
  <c r="T8" i="28"/>
  <c r="U8" i="28"/>
  <c r="V8" i="28"/>
  <c r="W8" i="28"/>
  <c r="X8" i="28"/>
  <c r="Y8" i="28"/>
  <c r="Z8" i="28"/>
  <c r="AA8" i="28"/>
  <c r="AB8" i="28"/>
  <c r="AC8" i="28"/>
  <c r="AD8" i="28"/>
  <c r="AE8" i="28"/>
  <c r="AF8" i="28"/>
  <c r="AG8" i="28"/>
  <c r="AH8" i="28"/>
  <c r="AI8" i="28"/>
  <c r="AJ8" i="28"/>
  <c r="AK8" i="28"/>
  <c r="AL8" i="28"/>
  <c r="AM8" i="28"/>
  <c r="AN8" i="28"/>
  <c r="AO8" i="28"/>
  <c r="AP8" i="28"/>
  <c r="AQ8" i="28"/>
  <c r="AR8" i="28"/>
  <c r="AS8" i="28"/>
  <c r="AT8" i="28"/>
  <c r="M9" i="28"/>
  <c r="N9" i="28"/>
  <c r="O9" i="28"/>
  <c r="P9" i="28"/>
  <c r="Q9" i="28"/>
  <c r="R9" i="28"/>
  <c r="S9" i="28"/>
  <c r="T9" i="28"/>
  <c r="U9" i="28"/>
  <c r="V9" i="28"/>
  <c r="W9" i="28"/>
  <c r="X9" i="28"/>
  <c r="Y9" i="28"/>
  <c r="Z9" i="28"/>
  <c r="AA9" i="28"/>
  <c r="AB9" i="28"/>
  <c r="AC9" i="28"/>
  <c r="AD9" i="28"/>
  <c r="AE9" i="28"/>
  <c r="AF9" i="28"/>
  <c r="AG9" i="28"/>
  <c r="AH9" i="28"/>
  <c r="AI9" i="28"/>
  <c r="AJ9" i="28"/>
  <c r="AK9" i="28"/>
  <c r="AL9" i="28"/>
  <c r="AM9" i="28"/>
  <c r="AN9" i="28"/>
  <c r="AO9" i="28"/>
  <c r="AP9" i="28"/>
  <c r="AQ9" i="28"/>
  <c r="AR9" i="28"/>
  <c r="AS9" i="28"/>
  <c r="AT9" i="28"/>
  <c r="M10" i="28"/>
  <c r="N10" i="28"/>
  <c r="O10" i="28"/>
  <c r="P10" i="28"/>
  <c r="Q10" i="28"/>
  <c r="R10" i="28"/>
  <c r="S10" i="28"/>
  <c r="T10" i="28"/>
  <c r="U10" i="28"/>
  <c r="V10" i="28"/>
  <c r="W10" i="28"/>
  <c r="X10" i="28"/>
  <c r="Y10" i="28"/>
  <c r="Z10" i="28"/>
  <c r="AA10" i="28"/>
  <c r="AB10" i="28"/>
  <c r="AC10" i="28"/>
  <c r="AD10" i="28"/>
  <c r="AE10" i="28"/>
  <c r="AF10" i="28"/>
  <c r="AG10" i="28"/>
  <c r="AH10" i="28"/>
  <c r="AI10" i="28"/>
  <c r="AJ10" i="28"/>
  <c r="AK10" i="28"/>
  <c r="AL10" i="28"/>
  <c r="AM10" i="28"/>
  <c r="AN10" i="28"/>
  <c r="AO10" i="28"/>
  <c r="AP10" i="28"/>
  <c r="AQ10" i="28"/>
  <c r="AR10" i="28"/>
  <c r="AS10" i="28"/>
  <c r="AT10" i="28"/>
  <c r="M11" i="28"/>
  <c r="N11" i="28"/>
  <c r="O11" i="28"/>
  <c r="P11" i="28"/>
  <c r="Q11" i="28"/>
  <c r="R11" i="28"/>
  <c r="S11" i="28"/>
  <c r="T11" i="28"/>
  <c r="U11" i="28"/>
  <c r="V11" i="28"/>
  <c r="W11" i="28"/>
  <c r="X11" i="28"/>
  <c r="Y11" i="28"/>
  <c r="Z11" i="28"/>
  <c r="AA11" i="28"/>
  <c r="AB11" i="28"/>
  <c r="AC11" i="28"/>
  <c r="AD11" i="28"/>
  <c r="AE11" i="28"/>
  <c r="AF11" i="28"/>
  <c r="AG11" i="28"/>
  <c r="AH11" i="28"/>
  <c r="AI11" i="28"/>
  <c r="AJ11" i="28"/>
  <c r="AK11" i="28"/>
  <c r="AL11" i="28"/>
  <c r="AM11" i="28"/>
  <c r="AN11" i="28"/>
  <c r="AO11" i="28"/>
  <c r="AP11" i="28"/>
  <c r="AQ11" i="28"/>
  <c r="AR11" i="28"/>
  <c r="AS11" i="28"/>
  <c r="AT11" i="28"/>
  <c r="M12" i="28"/>
  <c r="N12" i="28"/>
  <c r="O12" i="28"/>
  <c r="P12" i="28"/>
  <c r="Q12" i="28"/>
  <c r="R12" i="28"/>
  <c r="S12" i="28"/>
  <c r="T12" i="28"/>
  <c r="U12" i="28"/>
  <c r="V12" i="28"/>
  <c r="W12" i="28"/>
  <c r="X12" i="28"/>
  <c r="Y12" i="28"/>
  <c r="Z12" i="28"/>
  <c r="AA12" i="28"/>
  <c r="AB12" i="28"/>
  <c r="AC12" i="28"/>
  <c r="AD12" i="28"/>
  <c r="AE12" i="28"/>
  <c r="AF12" i="28"/>
  <c r="AG12" i="28"/>
  <c r="AH12" i="28"/>
  <c r="AI12" i="28"/>
  <c r="AJ12" i="28"/>
  <c r="AK12" i="28"/>
  <c r="AL12" i="28"/>
  <c r="AM12" i="28"/>
  <c r="AN12" i="28"/>
  <c r="AO12" i="28"/>
  <c r="AP12" i="28"/>
  <c r="AQ12" i="28"/>
  <c r="AR12" i="28"/>
  <c r="AS12" i="28"/>
  <c r="AT12" i="28"/>
  <c r="M13" i="28"/>
  <c r="N13" i="28"/>
  <c r="O13" i="28"/>
  <c r="P13" i="28"/>
  <c r="Q13" i="28"/>
  <c r="R13" i="28"/>
  <c r="S13" i="28"/>
  <c r="T13" i="28"/>
  <c r="U13" i="28"/>
  <c r="V13" i="28"/>
  <c r="W13" i="28"/>
  <c r="X13" i="28"/>
  <c r="Y13" i="28"/>
  <c r="Z13" i="28"/>
  <c r="AA13" i="28"/>
  <c r="AB13" i="28"/>
  <c r="AC13" i="28"/>
  <c r="AD13" i="28"/>
  <c r="AE13" i="28"/>
  <c r="AF13" i="28"/>
  <c r="AG13" i="28"/>
  <c r="AH13" i="28"/>
  <c r="AI13" i="28"/>
  <c r="AJ13" i="28"/>
  <c r="AK13" i="28"/>
  <c r="AL13" i="28"/>
  <c r="AM13" i="28"/>
  <c r="AN13" i="28"/>
  <c r="AO13" i="28"/>
  <c r="AP13" i="28"/>
  <c r="AQ13" i="28"/>
  <c r="AR13" i="28"/>
  <c r="AS13" i="28"/>
  <c r="AT13" i="28"/>
  <c r="M14" i="28"/>
  <c r="N14" i="28"/>
  <c r="O14" i="28"/>
  <c r="P14" i="28"/>
  <c r="Q14" i="28"/>
  <c r="R14" i="28"/>
  <c r="S14" i="28"/>
  <c r="T14" i="28"/>
  <c r="U14" i="28"/>
  <c r="V14" i="28"/>
  <c r="W14" i="28"/>
  <c r="X14" i="28"/>
  <c r="Y14" i="28"/>
  <c r="Z14" i="28"/>
  <c r="AA14" i="28"/>
  <c r="AB14" i="28"/>
  <c r="AC14" i="28"/>
  <c r="AD14" i="28"/>
  <c r="AE14" i="28"/>
  <c r="AF14" i="28"/>
  <c r="AG14" i="28"/>
  <c r="AH14" i="28"/>
  <c r="AI14" i="28"/>
  <c r="AJ14" i="28"/>
  <c r="AK14" i="28"/>
  <c r="AL14" i="28"/>
  <c r="AM14" i="28"/>
  <c r="AN14" i="28"/>
  <c r="AO14" i="28"/>
  <c r="AP14" i="28"/>
  <c r="AQ14" i="28"/>
  <c r="AR14" i="28"/>
  <c r="AS14" i="28"/>
  <c r="AT14" i="28"/>
  <c r="M15" i="28"/>
  <c r="N15" i="28"/>
  <c r="O15" i="28"/>
  <c r="P15" i="28"/>
  <c r="Q15" i="28"/>
  <c r="R15" i="28"/>
  <c r="S15" i="28"/>
  <c r="T15" i="28"/>
  <c r="U15" i="28"/>
  <c r="V15" i="28"/>
  <c r="W15" i="28"/>
  <c r="X15" i="28"/>
  <c r="Y15" i="28"/>
  <c r="Z15" i="28"/>
  <c r="AA15" i="28"/>
  <c r="AB15" i="28"/>
  <c r="AC15" i="28"/>
  <c r="AD15" i="28"/>
  <c r="AE15" i="28"/>
  <c r="AF15" i="28"/>
  <c r="AG15" i="28"/>
  <c r="AH15" i="28"/>
  <c r="AI15" i="28"/>
  <c r="AJ15" i="28"/>
  <c r="AK15" i="28"/>
  <c r="AL15" i="28"/>
  <c r="AM15" i="28"/>
  <c r="AN15" i="28"/>
  <c r="AO15" i="28"/>
  <c r="AP15" i="28"/>
  <c r="AQ15" i="28"/>
  <c r="AR15" i="28"/>
  <c r="AS15" i="28"/>
  <c r="AT15" i="28"/>
  <c r="M16" i="28"/>
  <c r="N16" i="28"/>
  <c r="O16" i="28"/>
  <c r="P16" i="28"/>
  <c r="Q16" i="28"/>
  <c r="R16" i="28"/>
  <c r="S16" i="28"/>
  <c r="T16" i="28"/>
  <c r="U16" i="28"/>
  <c r="V16" i="28"/>
  <c r="W16" i="28"/>
  <c r="X16" i="28"/>
  <c r="Y16" i="28"/>
  <c r="Z16" i="28"/>
  <c r="AA16" i="28"/>
  <c r="AB16" i="28"/>
  <c r="AC16" i="28"/>
  <c r="AD16" i="28"/>
  <c r="AE16" i="28"/>
  <c r="AF16" i="28"/>
  <c r="AG16" i="28"/>
  <c r="AH16" i="28"/>
  <c r="AI16" i="28"/>
  <c r="AJ16" i="28"/>
  <c r="AK16" i="28"/>
  <c r="AL16" i="28"/>
  <c r="AM16" i="28"/>
  <c r="AN16" i="28"/>
  <c r="AO16" i="28"/>
  <c r="AP16" i="28"/>
  <c r="AQ16" i="28"/>
  <c r="AR16" i="28"/>
  <c r="AS16" i="28"/>
  <c r="AT16" i="28"/>
  <c r="M17" i="28"/>
  <c r="N17" i="28"/>
  <c r="O17" i="28"/>
  <c r="P17" i="28"/>
  <c r="Q17" i="28"/>
  <c r="R17" i="28"/>
  <c r="S17" i="28"/>
  <c r="T17" i="28"/>
  <c r="U17" i="28"/>
  <c r="V17" i="28"/>
  <c r="W17" i="28"/>
  <c r="X17" i="28"/>
  <c r="Y17" i="28"/>
  <c r="Z17" i="28"/>
  <c r="AA17" i="28"/>
  <c r="AB17" i="28"/>
  <c r="AC17" i="28"/>
  <c r="AD17" i="28"/>
  <c r="AE17" i="28"/>
  <c r="AF17" i="28"/>
  <c r="AG17" i="28"/>
  <c r="AH17" i="28"/>
  <c r="AI17" i="28"/>
  <c r="AJ17" i="28"/>
  <c r="AK17" i="28"/>
  <c r="AL17" i="28"/>
  <c r="AM17" i="28"/>
  <c r="AN17" i="28"/>
  <c r="AO17" i="28"/>
  <c r="AP17" i="28"/>
  <c r="AQ17" i="28"/>
  <c r="AR17" i="28"/>
  <c r="AS17" i="28"/>
  <c r="AT17" i="28"/>
  <c r="M18" i="28"/>
  <c r="N18" i="28"/>
  <c r="O18" i="28"/>
  <c r="P18" i="28"/>
  <c r="Q18" i="28"/>
  <c r="R18" i="28"/>
  <c r="S18" i="28"/>
  <c r="T18" i="28"/>
  <c r="U18" i="28"/>
  <c r="V18" i="28"/>
  <c r="W18" i="28"/>
  <c r="X18" i="28"/>
  <c r="Y18" i="28"/>
  <c r="Z18" i="28"/>
  <c r="AA18" i="28"/>
  <c r="AB18" i="28"/>
  <c r="AC18" i="28"/>
  <c r="AD18" i="28"/>
  <c r="AE18" i="28"/>
  <c r="AF18" i="28"/>
  <c r="AG18" i="28"/>
  <c r="AH18" i="28"/>
  <c r="AI18" i="28"/>
  <c r="AJ18" i="28"/>
  <c r="AK18" i="28"/>
  <c r="AL18" i="28"/>
  <c r="AM18" i="28"/>
  <c r="AN18" i="28"/>
  <c r="AO18" i="28"/>
  <c r="AP18" i="28"/>
  <c r="AQ18" i="28"/>
  <c r="AR18" i="28"/>
  <c r="AS18" i="28"/>
  <c r="AT18" i="28"/>
  <c r="M19" i="28"/>
  <c r="N19" i="28"/>
  <c r="O19" i="28"/>
  <c r="P19" i="28"/>
  <c r="Q19" i="28"/>
  <c r="R19" i="28"/>
  <c r="S19" i="28"/>
  <c r="T19" i="28"/>
  <c r="U19" i="28"/>
  <c r="V19" i="28"/>
  <c r="W19" i="28"/>
  <c r="X19" i="28"/>
  <c r="Y19" i="28"/>
  <c r="Z19" i="28"/>
  <c r="AA19" i="28"/>
  <c r="AB19" i="28"/>
  <c r="AC19" i="28"/>
  <c r="AD19" i="28"/>
  <c r="AE19" i="28"/>
  <c r="AF19" i="28"/>
  <c r="AG19" i="28"/>
  <c r="AH19" i="28"/>
  <c r="AI19" i="28"/>
  <c r="AJ19" i="28"/>
  <c r="AK19" i="28"/>
  <c r="AL19" i="28"/>
  <c r="AM19" i="28"/>
  <c r="AN19" i="28"/>
  <c r="AO19" i="28"/>
  <c r="AP19" i="28"/>
  <c r="AQ19" i="28"/>
  <c r="AR19" i="28"/>
  <c r="AS19" i="28"/>
  <c r="AT19" i="28"/>
  <c r="M20" i="28"/>
  <c r="N20" i="28"/>
  <c r="O20" i="28"/>
  <c r="P20" i="28"/>
  <c r="Q20" i="28"/>
  <c r="R20" i="28"/>
  <c r="S20" i="28"/>
  <c r="T20" i="28"/>
  <c r="U20" i="28"/>
  <c r="V20" i="28"/>
  <c r="W20" i="28"/>
  <c r="X20" i="28"/>
  <c r="Y20" i="28"/>
  <c r="Z20" i="28"/>
  <c r="AA20" i="28"/>
  <c r="AB20" i="28"/>
  <c r="AC20" i="28"/>
  <c r="AD20" i="28"/>
  <c r="AE20" i="28"/>
  <c r="AF20" i="28"/>
  <c r="AG20" i="28"/>
  <c r="AH20" i="28"/>
  <c r="AI20" i="28"/>
  <c r="AJ20" i="28"/>
  <c r="AK20" i="28"/>
  <c r="AL20" i="28"/>
  <c r="AM20" i="28"/>
  <c r="AN20" i="28"/>
  <c r="AO20" i="28"/>
  <c r="AP20" i="28"/>
  <c r="AQ20" i="28"/>
  <c r="AR20" i="28"/>
  <c r="AS20" i="28"/>
  <c r="AT20" i="28"/>
  <c r="M21" i="28"/>
  <c r="CZ17" i="28" s="1" a="1"/>
  <c r="CZ17" i="28" s="1"/>
  <c r="N21" i="28"/>
  <c r="O21" i="28"/>
  <c r="P21" i="28"/>
  <c r="Q21" i="28"/>
  <c r="R21" i="28"/>
  <c r="S21" i="28"/>
  <c r="T21" i="28"/>
  <c r="U21" i="28"/>
  <c r="V21" i="28"/>
  <c r="W21" i="28"/>
  <c r="X21" i="28"/>
  <c r="Y21" i="28"/>
  <c r="Z21" i="28"/>
  <c r="AA21" i="28"/>
  <c r="AB21" i="28"/>
  <c r="AC21" i="28"/>
  <c r="AD21" i="28"/>
  <c r="AE21" i="28"/>
  <c r="AF21" i="28"/>
  <c r="AG21" i="28"/>
  <c r="AH21" i="28"/>
  <c r="AI21" i="28"/>
  <c r="AJ21" i="28"/>
  <c r="AK21" i="28"/>
  <c r="AL21" i="28"/>
  <c r="AM21" i="28"/>
  <c r="AN21" i="28"/>
  <c r="AO21" i="28"/>
  <c r="AP21" i="28"/>
  <c r="AQ21" i="28"/>
  <c r="AR21" i="28"/>
  <c r="AS21" i="28"/>
  <c r="AT21" i="28"/>
  <c r="M22" i="28"/>
  <c r="N22" i="28"/>
  <c r="CZ18" i="28" s="1" a="1"/>
  <c r="CZ18" i="28" s="1"/>
  <c r="O22" i="28"/>
  <c r="CZ19" i="28" s="1" a="1"/>
  <c r="CZ19" i="28" s="1"/>
  <c r="P22" i="28"/>
  <c r="Q22" i="28"/>
  <c r="R22" i="28"/>
  <c r="S22" i="28"/>
  <c r="T22" i="28"/>
  <c r="U22" i="28"/>
  <c r="V22" i="28"/>
  <c r="W22" i="28"/>
  <c r="X22" i="28"/>
  <c r="Y22" i="28"/>
  <c r="Z22" i="28"/>
  <c r="AA22" i="28"/>
  <c r="AB22" i="28"/>
  <c r="AC22" i="28"/>
  <c r="AD22" i="28"/>
  <c r="AE22" i="28"/>
  <c r="AF22" i="28"/>
  <c r="AG22" i="28"/>
  <c r="AH22" i="28"/>
  <c r="AI22" i="28"/>
  <c r="AJ22" i="28"/>
  <c r="AK22" i="28"/>
  <c r="AL22" i="28"/>
  <c r="AM22" i="28"/>
  <c r="AN22" i="28"/>
  <c r="AO22" i="28"/>
  <c r="AP22" i="28"/>
  <c r="AQ22" i="28"/>
  <c r="AR22" i="28"/>
  <c r="AS22" i="28"/>
  <c r="AT22" i="28"/>
  <c r="M23" i="28"/>
  <c r="N23" i="28"/>
  <c r="O23" i="28"/>
  <c r="P23" i="28"/>
  <c r="CZ20" i="28" s="1" a="1"/>
  <c r="CZ20" i="28" s="1"/>
  <c r="Q23" i="28"/>
  <c r="CZ21" i="28" s="1" a="1"/>
  <c r="CZ21" i="28" s="1"/>
  <c r="R23" i="28"/>
  <c r="S23" i="28"/>
  <c r="T23" i="28"/>
  <c r="U23" i="28"/>
  <c r="V23" i="28"/>
  <c r="W23" i="28"/>
  <c r="X23" i="28"/>
  <c r="Y23" i="28"/>
  <c r="Z23" i="28"/>
  <c r="AA23" i="28"/>
  <c r="AB23" i="28"/>
  <c r="AC23" i="28"/>
  <c r="AD23" i="28"/>
  <c r="AE23" i="28"/>
  <c r="AF23" i="28"/>
  <c r="AG23" i="28"/>
  <c r="AH23" i="28"/>
  <c r="AI23" i="28"/>
  <c r="AJ23" i="28"/>
  <c r="AK23" i="28"/>
  <c r="AL23" i="28"/>
  <c r="AM23" i="28"/>
  <c r="AN23" i="28"/>
  <c r="AO23" i="28"/>
  <c r="AP23" i="28"/>
  <c r="AQ23" i="28"/>
  <c r="AR23" i="28"/>
  <c r="AS23" i="28"/>
  <c r="AT23" i="28"/>
  <c r="M24" i="28"/>
  <c r="N24" i="28"/>
  <c r="O24" i="28"/>
  <c r="P24" i="28"/>
  <c r="Q24" i="28"/>
  <c r="R24" i="28"/>
  <c r="CZ22" i="28" s="1" a="1"/>
  <c r="CZ22" i="28" s="1"/>
  <c r="S24" i="28"/>
  <c r="CZ23" i="28" s="1" a="1"/>
  <c r="CZ23" i="28" s="1"/>
  <c r="T24" i="28"/>
  <c r="U24" i="28"/>
  <c r="V24" i="28"/>
  <c r="W24" i="28"/>
  <c r="X24" i="28"/>
  <c r="Y24" i="28"/>
  <c r="Z24" i="28"/>
  <c r="AA24" i="28"/>
  <c r="AB24" i="28"/>
  <c r="AC24" i="28"/>
  <c r="AD24" i="28"/>
  <c r="AE24" i="28"/>
  <c r="AF24" i="28"/>
  <c r="AG24" i="28"/>
  <c r="AH24" i="28"/>
  <c r="AI24" i="28"/>
  <c r="AJ24" i="28"/>
  <c r="AK24" i="28"/>
  <c r="AL24" i="28"/>
  <c r="AM24" i="28"/>
  <c r="AN24" i="28"/>
  <c r="AO24" i="28"/>
  <c r="AP24" i="28"/>
  <c r="AQ24" i="28"/>
  <c r="AR24" i="28"/>
  <c r="AS24" i="28"/>
  <c r="AT24" i="28"/>
  <c r="M25" i="28"/>
  <c r="N25" i="28"/>
  <c r="O25" i="28"/>
  <c r="P25" i="28"/>
  <c r="Q25" i="28"/>
  <c r="R25" i="28"/>
  <c r="S25" i="28"/>
  <c r="T25" i="28"/>
  <c r="CZ24" i="28" s="1" a="1"/>
  <c r="CZ24" i="28" s="1"/>
  <c r="U25" i="28"/>
  <c r="CZ25" i="28" s="1" a="1"/>
  <c r="CZ25" i="28" s="1"/>
  <c r="V25" i="28"/>
  <c r="W25" i="28"/>
  <c r="X25" i="28"/>
  <c r="Y25" i="28"/>
  <c r="Z25" i="28"/>
  <c r="AA25" i="28"/>
  <c r="AB25" i="28"/>
  <c r="AC25" i="28"/>
  <c r="AD25" i="28"/>
  <c r="AE25" i="28"/>
  <c r="AF25" i="28"/>
  <c r="AG25" i="28"/>
  <c r="AH25" i="28"/>
  <c r="AI25" i="28"/>
  <c r="AJ25" i="28"/>
  <c r="AK25" i="28"/>
  <c r="AL25" i="28"/>
  <c r="AM25" i="28"/>
  <c r="AN25" i="28"/>
  <c r="AO25" i="28"/>
  <c r="AP25" i="28"/>
  <c r="AQ25" i="28"/>
  <c r="AR25" i="28"/>
  <c r="AS25" i="28"/>
  <c r="AT25" i="28"/>
  <c r="M26" i="28"/>
  <c r="DB17" i="28" s="1" a="1"/>
  <c r="DB17" i="28" s="1"/>
  <c r="N26" i="28"/>
  <c r="O26" i="28"/>
  <c r="P26" i="28"/>
  <c r="Q26" i="28"/>
  <c r="R26" i="28"/>
  <c r="S26" i="28"/>
  <c r="T26" i="28"/>
  <c r="U26" i="28"/>
  <c r="V26" i="28"/>
  <c r="CZ26" i="28" s="1" a="1"/>
  <c r="CZ26" i="28" s="1"/>
  <c r="W26" i="28"/>
  <c r="CZ27" i="28" s="1" a="1"/>
  <c r="CZ27" i="28" s="1"/>
  <c r="X26" i="28"/>
  <c r="Y26" i="28"/>
  <c r="Z26" i="28"/>
  <c r="AA26" i="28"/>
  <c r="AB26" i="28"/>
  <c r="AC26" i="28"/>
  <c r="AD26" i="28"/>
  <c r="AE26" i="28"/>
  <c r="AF26" i="28"/>
  <c r="AG26" i="28"/>
  <c r="AH26" i="28"/>
  <c r="AI26" i="28"/>
  <c r="AJ26" i="28"/>
  <c r="AK26" i="28"/>
  <c r="AL26" i="28"/>
  <c r="AM26" i="28"/>
  <c r="AN26" i="28"/>
  <c r="AO26" i="28"/>
  <c r="AP26" i="28"/>
  <c r="AQ26" i="28"/>
  <c r="AR26" i="28"/>
  <c r="AS26" i="28"/>
  <c r="AT26" i="28"/>
  <c r="M27" i="28"/>
  <c r="N27" i="28"/>
  <c r="DB18" i="28" s="1" a="1"/>
  <c r="DB18" i="28" s="1"/>
  <c r="O27" i="28"/>
  <c r="DB19" i="28" s="1" a="1"/>
  <c r="DB19" i="28" s="1"/>
  <c r="P27" i="28"/>
  <c r="Q27" i="28"/>
  <c r="R27" i="28"/>
  <c r="S27" i="28"/>
  <c r="T27" i="28"/>
  <c r="U27" i="28"/>
  <c r="V27" i="28"/>
  <c r="W27" i="28"/>
  <c r="X27" i="28"/>
  <c r="CZ28" i="28" s="1" a="1"/>
  <c r="CZ28" i="28" s="1"/>
  <c r="Y27" i="28"/>
  <c r="CZ29" i="28" s="1" a="1"/>
  <c r="CZ29" i="28" s="1"/>
  <c r="Z27" i="28"/>
  <c r="AA27" i="28"/>
  <c r="AB27" i="28"/>
  <c r="AC27" i="28"/>
  <c r="AD27" i="28"/>
  <c r="AE27" i="28"/>
  <c r="AF27" i="28"/>
  <c r="AG27" i="28"/>
  <c r="AH27" i="28"/>
  <c r="AI27" i="28"/>
  <c r="AJ27" i="28"/>
  <c r="AK27" i="28"/>
  <c r="AL27" i="28"/>
  <c r="AM27" i="28"/>
  <c r="AN27" i="28"/>
  <c r="AO27" i="28"/>
  <c r="AP27" i="28"/>
  <c r="AQ27" i="28"/>
  <c r="AR27" i="28"/>
  <c r="AS27" i="28"/>
  <c r="AT27" i="28"/>
  <c r="M28" i="28"/>
  <c r="N28" i="28"/>
  <c r="O28" i="28"/>
  <c r="P28" i="28"/>
  <c r="DB20" i="28" s="1" a="1"/>
  <c r="DB20" i="28" s="1"/>
  <c r="Q28" i="28"/>
  <c r="DB21" i="28" s="1" a="1"/>
  <c r="DB21" i="28" s="1"/>
  <c r="R28" i="28"/>
  <c r="S28" i="28"/>
  <c r="T28" i="28"/>
  <c r="U28" i="28"/>
  <c r="V28" i="28"/>
  <c r="W28" i="28"/>
  <c r="X28" i="28"/>
  <c r="Y28" i="28"/>
  <c r="Z28" i="28"/>
  <c r="CZ30" i="28" s="1" a="1"/>
  <c r="CZ30" i="28" s="1"/>
  <c r="AA28" i="28"/>
  <c r="CZ31" i="28" s="1" a="1"/>
  <c r="CZ31" i="28" s="1"/>
  <c r="AB28" i="28"/>
  <c r="AC28" i="28"/>
  <c r="AD28" i="28"/>
  <c r="AE28" i="28"/>
  <c r="AF28" i="28"/>
  <c r="AG28" i="28"/>
  <c r="AH28" i="28"/>
  <c r="AI28" i="28"/>
  <c r="AJ28" i="28"/>
  <c r="AK28" i="28"/>
  <c r="AL28" i="28"/>
  <c r="AM28" i="28"/>
  <c r="AN28" i="28"/>
  <c r="AO28" i="28"/>
  <c r="AP28" i="28"/>
  <c r="AQ28" i="28"/>
  <c r="AR28" i="28"/>
  <c r="AS28" i="28"/>
  <c r="AT28" i="28"/>
  <c r="M29" i="28"/>
  <c r="N29" i="28"/>
  <c r="O29" i="28"/>
  <c r="P29" i="28"/>
  <c r="Q29" i="28"/>
  <c r="R29" i="28"/>
  <c r="DB22" i="28" s="1" a="1"/>
  <c r="DB22" i="28" s="1"/>
  <c r="S29" i="28"/>
  <c r="DB23" i="28" s="1" a="1"/>
  <c r="DB23" i="28" s="1"/>
  <c r="T29" i="28"/>
  <c r="U29" i="28"/>
  <c r="V29" i="28"/>
  <c r="W29" i="28"/>
  <c r="X29" i="28"/>
  <c r="Y29" i="28"/>
  <c r="Z29" i="28"/>
  <c r="AA29" i="28"/>
  <c r="AB29" i="28"/>
  <c r="CZ32" i="28" s="1" a="1"/>
  <c r="CZ32" i="28" s="1"/>
  <c r="AC29" i="28"/>
  <c r="CZ33" i="28" s="1" a="1"/>
  <c r="CZ33" i="28" s="1"/>
  <c r="AD29" i="28"/>
  <c r="AE29" i="28"/>
  <c r="AF29" i="28"/>
  <c r="AG29" i="28"/>
  <c r="AH29" i="28"/>
  <c r="AI29" i="28"/>
  <c r="AJ29" i="28"/>
  <c r="AK29" i="28"/>
  <c r="AL29" i="28"/>
  <c r="AM29" i="28"/>
  <c r="AN29" i="28"/>
  <c r="AO29" i="28"/>
  <c r="AP29" i="28"/>
  <c r="AQ29" i="28"/>
  <c r="AR29" i="28"/>
  <c r="AS29" i="28"/>
  <c r="AT29" i="28"/>
  <c r="M30" i="28"/>
  <c r="N30" i="28"/>
  <c r="O30" i="28"/>
  <c r="P30" i="28"/>
  <c r="Q30" i="28"/>
  <c r="R30" i="28"/>
  <c r="S30" i="28"/>
  <c r="T30" i="28"/>
  <c r="DB24" i="28" s="1" a="1"/>
  <c r="DB24" i="28" s="1"/>
  <c r="U30" i="28"/>
  <c r="DB25" i="28" s="1" a="1"/>
  <c r="DB25" i="28" s="1"/>
  <c r="V30" i="28"/>
  <c r="W30" i="28"/>
  <c r="X30" i="28"/>
  <c r="Y30" i="28"/>
  <c r="Z30" i="28"/>
  <c r="AA30" i="28"/>
  <c r="AB30" i="28"/>
  <c r="AC30" i="28"/>
  <c r="AD30" i="28"/>
  <c r="CZ34" i="28" s="1" a="1"/>
  <c r="CZ34" i="28" s="1"/>
  <c r="AE30" i="28"/>
  <c r="CZ35" i="28" s="1" a="1"/>
  <c r="CZ35" i="28" s="1"/>
  <c r="AF30" i="28"/>
  <c r="AG30" i="28"/>
  <c r="AH30" i="28"/>
  <c r="AI30" i="28"/>
  <c r="AJ30" i="28"/>
  <c r="AK30" i="28"/>
  <c r="AL30" i="28"/>
  <c r="AM30" i="28"/>
  <c r="AN30" i="28"/>
  <c r="AO30" i="28"/>
  <c r="AP30" i="28"/>
  <c r="AQ30" i="28"/>
  <c r="AR30" i="28"/>
  <c r="AS30" i="28"/>
  <c r="AT30" i="28"/>
  <c r="M31" i="28"/>
  <c r="N31" i="28"/>
  <c r="O31" i="28"/>
  <c r="P31" i="28"/>
  <c r="Q31" i="28"/>
  <c r="R31" i="28"/>
  <c r="S31" i="28"/>
  <c r="T31" i="28"/>
  <c r="U31" i="28"/>
  <c r="V31" i="28"/>
  <c r="DB26" i="28" s="1" a="1"/>
  <c r="DB26" i="28" s="1"/>
  <c r="W31" i="28"/>
  <c r="DB27" i="28" s="1" a="1"/>
  <c r="DB27" i="28" s="1"/>
  <c r="X31" i="28"/>
  <c r="Y31" i="28"/>
  <c r="Z31" i="28"/>
  <c r="AA31" i="28"/>
  <c r="AB31" i="28"/>
  <c r="AC31" i="28"/>
  <c r="AD31" i="28"/>
  <c r="AE31" i="28"/>
  <c r="AF31" i="28"/>
  <c r="CZ36" i="28" s="1" a="1"/>
  <c r="CZ36" i="28" s="1"/>
  <c r="AG31" i="28"/>
  <c r="CZ37" i="28" s="1" a="1"/>
  <c r="CZ37" i="28" s="1"/>
  <c r="AH31" i="28"/>
  <c r="CZ38" i="28" s="1" a="1"/>
  <c r="CZ38" i="28" s="1"/>
  <c r="AI31" i="28"/>
  <c r="AJ31" i="28"/>
  <c r="AK31" i="28"/>
  <c r="AL31" i="28"/>
  <c r="AM31" i="28"/>
  <c r="AN31" i="28"/>
  <c r="AO31" i="28"/>
  <c r="AP31" i="28"/>
  <c r="AQ31" i="28"/>
  <c r="AR31" i="28"/>
  <c r="AS31" i="28"/>
  <c r="AT31" i="28"/>
  <c r="M32" i="28"/>
  <c r="N32" i="28"/>
  <c r="O32" i="28"/>
  <c r="P32" i="28"/>
  <c r="Q32" i="28"/>
  <c r="R32" i="28"/>
  <c r="S32" i="28"/>
  <c r="T32" i="28"/>
  <c r="U32" i="28"/>
  <c r="V32" i="28"/>
  <c r="W32" i="28"/>
  <c r="X32" i="28"/>
  <c r="DB28" i="28" s="1" a="1"/>
  <c r="DB28" i="28" s="1"/>
  <c r="Y32" i="28"/>
  <c r="DB29" i="28" s="1" a="1"/>
  <c r="DB29" i="28" s="1"/>
  <c r="Z32" i="28"/>
  <c r="AA32" i="28"/>
  <c r="AB32" i="28"/>
  <c r="AC32" i="28"/>
  <c r="AD32" i="28"/>
  <c r="AE32" i="28"/>
  <c r="AF32" i="28"/>
  <c r="AG32" i="28"/>
  <c r="AH32" i="28"/>
  <c r="AI32" i="28"/>
  <c r="CZ39" i="28" s="1" a="1"/>
  <c r="CZ39" i="28" s="1"/>
  <c r="AJ32" i="28"/>
  <c r="AK32" i="28"/>
  <c r="AL32" i="28"/>
  <c r="AM32" i="28"/>
  <c r="AN32" i="28"/>
  <c r="AO32" i="28"/>
  <c r="AP32" i="28"/>
  <c r="AQ32" i="28"/>
  <c r="AR32" i="28"/>
  <c r="AS32" i="28"/>
  <c r="AT32" i="28"/>
  <c r="M33" i="28"/>
  <c r="N33" i="28"/>
  <c r="O33" i="28"/>
  <c r="P33" i="28"/>
  <c r="Q33" i="28"/>
  <c r="R33" i="28"/>
  <c r="S33" i="28"/>
  <c r="T33" i="28"/>
  <c r="U33" i="28"/>
  <c r="V33" i="28"/>
  <c r="W33" i="28"/>
  <c r="X33" i="28"/>
  <c r="Y33" i="28"/>
  <c r="Z33" i="28"/>
  <c r="DB30" i="28" s="1" a="1"/>
  <c r="DB30" i="28" s="1"/>
  <c r="AA33" i="28"/>
  <c r="DB31" i="28" s="1" a="1"/>
  <c r="DB31" i="28" s="1"/>
  <c r="AB33" i="28"/>
  <c r="AC33" i="28"/>
  <c r="AD33" i="28"/>
  <c r="AE33" i="28"/>
  <c r="AF33" i="28"/>
  <c r="AG33" i="28"/>
  <c r="AH33" i="28"/>
  <c r="AI33" i="28"/>
  <c r="AJ33" i="28"/>
  <c r="CZ40" i="28" s="1" a="1"/>
  <c r="CZ40" i="28" s="1"/>
  <c r="AK33" i="28"/>
  <c r="CZ41" i="28" s="1" a="1"/>
  <c r="CZ41" i="28" s="1"/>
  <c r="AL33" i="28"/>
  <c r="AM33" i="28"/>
  <c r="AN33" i="28"/>
  <c r="AO33" i="28"/>
  <c r="AP33" i="28"/>
  <c r="AQ33" i="28"/>
  <c r="AR33" i="28"/>
  <c r="AS33" i="28"/>
  <c r="AT33" i="28"/>
  <c r="M34" i="28"/>
  <c r="N34" i="28"/>
  <c r="O34" i="28"/>
  <c r="P34" i="28"/>
  <c r="Q34" i="28"/>
  <c r="R34" i="28"/>
  <c r="S34" i="28"/>
  <c r="T34" i="28"/>
  <c r="U34" i="28"/>
  <c r="V34" i="28"/>
  <c r="W34" i="28"/>
  <c r="X34" i="28"/>
  <c r="Y34" i="28"/>
  <c r="Z34" i="28"/>
  <c r="AA34" i="28"/>
  <c r="AB34" i="28"/>
  <c r="DB32" i="28" s="1" a="1"/>
  <c r="DB32" i="28" s="1"/>
  <c r="AC34" i="28"/>
  <c r="DB33" i="28" s="1" a="1"/>
  <c r="DB33" i="28" s="1"/>
  <c r="AD34" i="28"/>
  <c r="AE34" i="28"/>
  <c r="AF34" i="28"/>
  <c r="AG34" i="28"/>
  <c r="AH34" i="28"/>
  <c r="AI34" i="28"/>
  <c r="AJ34" i="28"/>
  <c r="AK34" i="28"/>
  <c r="AL34" i="28"/>
  <c r="CZ42" i="28" s="1" a="1"/>
  <c r="CZ42" i="28" s="1"/>
  <c r="AM34" i="28"/>
  <c r="CZ43" i="28" s="1" a="1"/>
  <c r="CZ43" i="28" s="1"/>
  <c r="AN34" i="28"/>
  <c r="AO34" i="28"/>
  <c r="AP34" i="28"/>
  <c r="AQ34" i="28"/>
  <c r="AR34" i="28"/>
  <c r="AS34" i="28"/>
  <c r="AT34" i="28"/>
  <c r="M35" i="28"/>
  <c r="N35" i="28"/>
  <c r="O35" i="28"/>
  <c r="P35" i="28"/>
  <c r="Q35" i="28"/>
  <c r="R35" i="28"/>
  <c r="S35" i="28"/>
  <c r="T35" i="28"/>
  <c r="U35" i="28"/>
  <c r="V35" i="28"/>
  <c r="W35" i="28"/>
  <c r="X35" i="28"/>
  <c r="Y35" i="28"/>
  <c r="Z35" i="28"/>
  <c r="AA35" i="28"/>
  <c r="AB35" i="28"/>
  <c r="AC35" i="28"/>
  <c r="AD35" i="28"/>
  <c r="DB34" i="28" s="1" a="1"/>
  <c r="DB34" i="28" s="1"/>
  <c r="AE35" i="28"/>
  <c r="DB35" i="28" s="1" a="1"/>
  <c r="DB35" i="28" s="1"/>
  <c r="AF35" i="28"/>
  <c r="AG35" i="28"/>
  <c r="AH35" i="28"/>
  <c r="AI35" i="28"/>
  <c r="AJ35" i="28"/>
  <c r="AK35" i="28"/>
  <c r="AL35" i="28"/>
  <c r="AM35" i="28"/>
  <c r="AN35" i="28"/>
  <c r="CZ44" i="28" s="1" a="1"/>
  <c r="CZ44" i="28" s="1"/>
  <c r="AO35" i="28"/>
  <c r="CZ45" i="28" s="1" a="1"/>
  <c r="CZ45" i="28" s="1"/>
  <c r="AP35" i="28"/>
  <c r="AQ35" i="28"/>
  <c r="AR35" i="28"/>
  <c r="AS35" i="28"/>
  <c r="AT35" i="28"/>
  <c r="M36" i="28"/>
  <c r="N36" i="28"/>
  <c r="O36" i="28"/>
  <c r="P36" i="28"/>
  <c r="Q36" i="28"/>
  <c r="R36" i="28"/>
  <c r="S36" i="28"/>
  <c r="T36" i="28"/>
  <c r="U36" i="28"/>
  <c r="V36" i="28"/>
  <c r="W36" i="28"/>
  <c r="X36" i="28"/>
  <c r="Y36" i="28"/>
  <c r="Z36" i="28"/>
  <c r="AA36" i="28"/>
  <c r="AB36" i="28"/>
  <c r="AC36" i="28"/>
  <c r="AD36" i="28"/>
  <c r="AE36" i="28"/>
  <c r="AF36" i="28"/>
  <c r="DB36" i="28" s="1" a="1"/>
  <c r="DB36" i="28" s="1"/>
  <c r="AG36" i="28"/>
  <c r="DB37" i="28" s="1" a="1"/>
  <c r="DB37" i="28" s="1"/>
  <c r="AH36" i="28"/>
  <c r="DB38" i="28" s="1" a="1"/>
  <c r="DB38" i="28" s="1"/>
  <c r="AI36" i="28"/>
  <c r="AJ36" i="28"/>
  <c r="AK36" i="28"/>
  <c r="AL36" i="28"/>
  <c r="AM36" i="28"/>
  <c r="AN36" i="28"/>
  <c r="AO36" i="28"/>
  <c r="AP36" i="28"/>
  <c r="CZ46" i="28" s="1" a="1"/>
  <c r="CZ46" i="28" s="1"/>
  <c r="AQ36" i="28"/>
  <c r="CZ47" i="28" s="1" a="1"/>
  <c r="CZ47" i="28" s="1"/>
  <c r="AR36" i="28"/>
  <c r="AS36" i="28"/>
  <c r="AT36" i="28"/>
  <c r="M37" i="28"/>
  <c r="N37" i="28"/>
  <c r="O37" i="28"/>
  <c r="P37" i="28"/>
  <c r="Q37" i="28"/>
  <c r="R37" i="28"/>
  <c r="S37" i="28"/>
  <c r="T37" i="28"/>
  <c r="U37" i="28"/>
  <c r="V37" i="28"/>
  <c r="W37" i="28"/>
  <c r="X37" i="28"/>
  <c r="Y37" i="28"/>
  <c r="Z37" i="28"/>
  <c r="AA37" i="28"/>
  <c r="AB37" i="28"/>
  <c r="AC37" i="28"/>
  <c r="AD37" i="28"/>
  <c r="AE37" i="28"/>
  <c r="AF37" i="28"/>
  <c r="AG37" i="28"/>
  <c r="AH37" i="28"/>
  <c r="AI37" i="28"/>
  <c r="DB39" i="28" s="1" a="1"/>
  <c r="DB39" i="28" s="1"/>
  <c r="AJ37" i="28"/>
  <c r="AK37" i="28"/>
  <c r="AL37" i="28"/>
  <c r="AM37" i="28"/>
  <c r="AN37" i="28"/>
  <c r="AO37" i="28"/>
  <c r="AP37" i="28"/>
  <c r="AQ37" i="28"/>
  <c r="AR37" i="28"/>
  <c r="CZ48" i="28" s="1" a="1"/>
  <c r="CZ48" i="28" s="1"/>
  <c r="AS37" i="28"/>
  <c r="CZ49" i="28" s="1" a="1"/>
  <c r="CZ49" i="28" s="1"/>
  <c r="AT37" i="28"/>
  <c r="M38" i="28"/>
  <c r="N38" i="28"/>
  <c r="O38" i="28"/>
  <c r="P38" i="28"/>
  <c r="Q38" i="28"/>
  <c r="R38" i="28"/>
  <c r="S38" i="28"/>
  <c r="T38" i="28"/>
  <c r="U38" i="28"/>
  <c r="V38" i="28"/>
  <c r="W38" i="28"/>
  <c r="X38" i="28"/>
  <c r="Y38" i="28"/>
  <c r="Z38" i="28"/>
  <c r="AA38" i="28"/>
  <c r="AB38" i="28"/>
  <c r="AC38" i="28"/>
  <c r="AD38" i="28"/>
  <c r="AE38" i="28"/>
  <c r="AF38" i="28"/>
  <c r="AG38" i="28"/>
  <c r="AH38" i="28"/>
  <c r="AI38" i="28"/>
  <c r="AJ38" i="28"/>
  <c r="DB40" i="28" s="1" a="1"/>
  <c r="DB40" i="28" s="1"/>
  <c r="AK38" i="28"/>
  <c r="DB41" i="28" s="1" a="1"/>
  <c r="DB41" i="28" s="1"/>
  <c r="AL38" i="28"/>
  <c r="AM38" i="28"/>
  <c r="AN38" i="28"/>
  <c r="AO38" i="28"/>
  <c r="AP38" i="28"/>
  <c r="AQ38" i="28"/>
  <c r="AR38" i="28"/>
  <c r="AS38" i="28"/>
  <c r="AT38" i="28"/>
  <c r="CZ50" i="28" s="1" a="1"/>
  <c r="CZ50" i="28" s="1"/>
  <c r="M39" i="28"/>
  <c r="N39" i="28"/>
  <c r="O39" i="28"/>
  <c r="P39" i="28"/>
  <c r="Q39" i="28"/>
  <c r="R39" i="28"/>
  <c r="S39" i="28"/>
  <c r="T39" i="28"/>
  <c r="U39" i="28"/>
  <c r="V39" i="28"/>
  <c r="W39" i="28"/>
  <c r="X39" i="28"/>
  <c r="Y39" i="28"/>
  <c r="Z39" i="28"/>
  <c r="AA39" i="28"/>
  <c r="AB39" i="28"/>
  <c r="AC39" i="28"/>
  <c r="AD39" i="28"/>
  <c r="AE39" i="28"/>
  <c r="AF39" i="28"/>
  <c r="AG39" i="28"/>
  <c r="AH39" i="28"/>
  <c r="AI39" i="28"/>
  <c r="AJ39" i="28"/>
  <c r="AK39" i="28"/>
  <c r="AL39" i="28"/>
  <c r="DB42" i="28" s="1" a="1"/>
  <c r="DB42" i="28" s="1"/>
  <c r="AM39" i="28"/>
  <c r="DB43" i="28" s="1" a="1"/>
  <c r="DB43" i="28" s="1"/>
  <c r="AN39" i="28"/>
  <c r="AO39" i="28"/>
  <c r="AP39" i="28"/>
  <c r="AQ39" i="28"/>
  <c r="AR39" i="28"/>
  <c r="AS39" i="28"/>
  <c r="AT39" i="28"/>
  <c r="M40" i="28"/>
  <c r="N40" i="28"/>
  <c r="O40" i="28"/>
  <c r="P40" i="28"/>
  <c r="Q40" i="28"/>
  <c r="R40" i="28"/>
  <c r="S40" i="28"/>
  <c r="T40" i="28"/>
  <c r="U40" i="28"/>
  <c r="V40" i="28"/>
  <c r="W40" i="28"/>
  <c r="X40" i="28"/>
  <c r="Y40" i="28"/>
  <c r="Z40" i="28"/>
  <c r="AA40" i="28"/>
  <c r="AB40" i="28"/>
  <c r="AC40" i="28"/>
  <c r="AD40" i="28"/>
  <c r="AE40" i="28"/>
  <c r="AF40" i="28"/>
  <c r="AG40" i="28"/>
  <c r="AH40" i="28"/>
  <c r="AI40" i="28"/>
  <c r="AJ40" i="28"/>
  <c r="AK40" i="28"/>
  <c r="AL40" i="28"/>
  <c r="AM40" i="28"/>
  <c r="AN40" i="28"/>
  <c r="DB44" i="28" s="1" a="1"/>
  <c r="DB44" i="28" s="1"/>
  <c r="AO40" i="28"/>
  <c r="DB45" i="28" s="1" a="1"/>
  <c r="DB45" i="28" s="1"/>
  <c r="AP40" i="28"/>
  <c r="AQ40" i="28"/>
  <c r="AR40" i="28"/>
  <c r="AS40" i="28"/>
  <c r="AT40" i="28"/>
  <c r="M41" i="28"/>
  <c r="N41" i="28"/>
  <c r="O41" i="28"/>
  <c r="P41" i="28"/>
  <c r="Q41" i="28"/>
  <c r="R41" i="28"/>
  <c r="S41" i="28"/>
  <c r="T41" i="28"/>
  <c r="U41" i="28"/>
  <c r="V41" i="28"/>
  <c r="W41" i="28"/>
  <c r="X41" i="28"/>
  <c r="Y41" i="28"/>
  <c r="Z41" i="28"/>
  <c r="AA41" i="28"/>
  <c r="AB41" i="28"/>
  <c r="AC41" i="28"/>
  <c r="AD41" i="28"/>
  <c r="AE41" i="28"/>
  <c r="AF41" i="28"/>
  <c r="AG41" i="28"/>
  <c r="AH41" i="28"/>
  <c r="AI41" i="28"/>
  <c r="AJ41" i="28"/>
  <c r="AK41" i="28"/>
  <c r="AL41" i="28"/>
  <c r="AM41" i="28"/>
  <c r="AN41" i="28"/>
  <c r="AO41" i="28"/>
  <c r="AP41" i="28"/>
  <c r="DB46" i="28" s="1" a="1"/>
  <c r="DB46" i="28" s="1"/>
  <c r="AQ41" i="28"/>
  <c r="DB47" i="28" s="1" a="1"/>
  <c r="DB47" i="28" s="1"/>
  <c r="AR41" i="28"/>
  <c r="AS41" i="28"/>
  <c r="AT41" i="28"/>
  <c r="M42" i="28"/>
  <c r="N42" i="28"/>
  <c r="O42" i="28"/>
  <c r="P42" i="28"/>
  <c r="Q42" i="28"/>
  <c r="R42" i="28"/>
  <c r="S42" i="28"/>
  <c r="T42" i="28"/>
  <c r="U42" i="28"/>
  <c r="V42" i="28"/>
  <c r="W42" i="28"/>
  <c r="X42" i="28"/>
  <c r="Y42" i="28"/>
  <c r="Z42" i="28"/>
  <c r="AA42" i="28"/>
  <c r="AB42" i="28"/>
  <c r="AC42" i="28"/>
  <c r="AD42" i="28"/>
  <c r="AE42" i="28"/>
  <c r="AF42" i="28"/>
  <c r="AG42" i="28"/>
  <c r="AH42" i="28"/>
  <c r="AI42" i="28"/>
  <c r="AJ42" i="28"/>
  <c r="AK42" i="28"/>
  <c r="AL42" i="28"/>
  <c r="AM42" i="28"/>
  <c r="AN42" i="28"/>
  <c r="AO42" i="28"/>
  <c r="AP42" i="28"/>
  <c r="AQ42" i="28"/>
  <c r="AR42" i="28"/>
  <c r="DB48" i="28" s="1" a="1"/>
  <c r="DB48" i="28" s="1"/>
  <c r="AS42" i="28"/>
  <c r="DB49" i="28" s="1" a="1"/>
  <c r="DB49" i="28" s="1"/>
  <c r="AT42" i="28"/>
  <c r="M43" i="28"/>
  <c r="N43" i="28"/>
  <c r="O43" i="28"/>
  <c r="P43" i="28"/>
  <c r="Q43" i="28"/>
  <c r="R43" i="28"/>
  <c r="S43" i="28"/>
  <c r="T43" i="28"/>
  <c r="U43" i="28"/>
  <c r="V43" i="28"/>
  <c r="W43" i="28"/>
  <c r="X43" i="28"/>
  <c r="Y43" i="28"/>
  <c r="Z43" i="28"/>
  <c r="AA43" i="28"/>
  <c r="AB43" i="28"/>
  <c r="AC43" i="28"/>
  <c r="AD43" i="28"/>
  <c r="AE43" i="28"/>
  <c r="AF43" i="28"/>
  <c r="AG43" i="28"/>
  <c r="AH43" i="28"/>
  <c r="AI43" i="28"/>
  <c r="AJ43" i="28"/>
  <c r="AK43" i="28"/>
  <c r="AL43" i="28"/>
  <c r="AM43" i="28"/>
  <c r="AN43" i="28"/>
  <c r="AO43" i="28"/>
  <c r="AP43" i="28"/>
  <c r="AQ43" i="28"/>
  <c r="AR43" i="28"/>
  <c r="AS43" i="28"/>
  <c r="AT43" i="28"/>
  <c r="DB50" i="28" s="1" a="1"/>
  <c r="DB50" i="28" s="1"/>
  <c r="M44" i="28"/>
  <c r="N44" i="28"/>
  <c r="O44" i="28"/>
  <c r="P44" i="28"/>
  <c r="Q44" i="28"/>
  <c r="R44" i="28"/>
  <c r="S44" i="28"/>
  <c r="T44" i="28"/>
  <c r="U44" i="28"/>
  <c r="V44" i="28"/>
  <c r="W44" i="28"/>
  <c r="X44" i="28"/>
  <c r="Y44" i="28"/>
  <c r="Z44" i="28"/>
  <c r="AA44" i="28"/>
  <c r="AB44" i="28"/>
  <c r="AC44" i="28"/>
  <c r="AD44" i="28"/>
  <c r="AE44" i="28"/>
  <c r="AF44" i="28"/>
  <c r="AG44" i="28"/>
  <c r="AH44" i="28"/>
  <c r="AI44" i="28"/>
  <c r="AJ44" i="28"/>
  <c r="AK44" i="28"/>
  <c r="AL44" i="28"/>
  <c r="AM44" i="28"/>
  <c r="AN44" i="28"/>
  <c r="AO44" i="28"/>
  <c r="AP44" i="28"/>
  <c r="AQ44" i="28"/>
  <c r="AR44" i="28"/>
  <c r="AS44" i="28"/>
  <c r="AT44" i="28"/>
  <c r="M45" i="28"/>
  <c r="N45" i="28"/>
  <c r="O45" i="28"/>
  <c r="P45" i="28"/>
  <c r="Q45" i="28"/>
  <c r="R45" i="28"/>
  <c r="S45" i="28"/>
  <c r="T45" i="28"/>
  <c r="U45" i="28"/>
  <c r="V45" i="28"/>
  <c r="W45" i="28"/>
  <c r="X45" i="28"/>
  <c r="Y45" i="28"/>
  <c r="Z45" i="28"/>
  <c r="AA45" i="28"/>
  <c r="AB45" i="28"/>
  <c r="AC45" i="28"/>
  <c r="AD45" i="28"/>
  <c r="AE45" i="28"/>
  <c r="AF45" i="28"/>
  <c r="AG45" i="28"/>
  <c r="AH45" i="28"/>
  <c r="AI45" i="28"/>
  <c r="AJ45" i="28"/>
  <c r="AK45" i="28"/>
  <c r="AL45" i="28"/>
  <c r="AM45" i="28"/>
  <c r="AN45" i="28"/>
  <c r="AO45" i="28"/>
  <c r="AP45" i="28"/>
  <c r="AQ45" i="28"/>
  <c r="AR45" i="28"/>
  <c r="AS45" i="28"/>
  <c r="AT45" i="28"/>
  <c r="M46" i="28"/>
  <c r="N46" i="28"/>
  <c r="O46" i="28"/>
  <c r="P46" i="28"/>
  <c r="Q46" i="28"/>
  <c r="R46" i="28"/>
  <c r="S46" i="28"/>
  <c r="T46" i="28"/>
  <c r="U46" i="28"/>
  <c r="V46" i="28"/>
  <c r="W46" i="28"/>
  <c r="X46" i="28"/>
  <c r="Y46" i="28"/>
  <c r="Z46" i="28"/>
  <c r="AA46" i="28"/>
  <c r="AB46" i="28"/>
  <c r="AC46" i="28"/>
  <c r="AD46" i="28"/>
  <c r="AE46" i="28"/>
  <c r="AF46" i="28"/>
  <c r="AG46" i="28"/>
  <c r="AH46" i="28"/>
  <c r="AI46" i="28"/>
  <c r="AJ46" i="28"/>
  <c r="AK46" i="28"/>
  <c r="AL46" i="28"/>
  <c r="AM46" i="28"/>
  <c r="AN46" i="28"/>
  <c r="AO46" i="28"/>
  <c r="AP46" i="28"/>
  <c r="AQ46" i="28"/>
  <c r="AR46" i="28"/>
  <c r="AS46" i="28"/>
  <c r="AT46" i="28"/>
  <c r="M47" i="28"/>
  <c r="N47" i="28"/>
  <c r="O47" i="28"/>
  <c r="P47" i="28"/>
  <c r="Q47" i="28"/>
  <c r="R47" i="28"/>
  <c r="S47" i="28"/>
  <c r="T47" i="28"/>
  <c r="U47" i="28"/>
  <c r="V47" i="28"/>
  <c r="W47" i="28"/>
  <c r="X47" i="28"/>
  <c r="Y47" i="28"/>
  <c r="Z47" i="28"/>
  <c r="AA47" i="28"/>
  <c r="AB47" i="28"/>
  <c r="AC47" i="28"/>
  <c r="AD47" i="28"/>
  <c r="AE47" i="28"/>
  <c r="AF47" i="28"/>
  <c r="AG47" i="28"/>
  <c r="AH47" i="28"/>
  <c r="AI47" i="28"/>
  <c r="AJ47" i="28"/>
  <c r="AK47" i="28"/>
  <c r="AL47" i="28"/>
  <c r="AM47" i="28"/>
  <c r="AN47" i="28"/>
  <c r="AO47" i="28"/>
  <c r="AP47" i="28"/>
  <c r="AQ47" i="28"/>
  <c r="AR47" i="28"/>
  <c r="AS47" i="28"/>
  <c r="AT47" i="28"/>
  <c r="M48" i="28"/>
  <c r="N48" i="28"/>
  <c r="O48" i="28"/>
  <c r="P48" i="28"/>
  <c r="Q48" i="28"/>
  <c r="R48" i="28"/>
  <c r="S48" i="28"/>
  <c r="T48" i="28"/>
  <c r="U48" i="28"/>
  <c r="V48" i="28"/>
  <c r="W48" i="28"/>
  <c r="X48" i="28"/>
  <c r="Y48" i="28"/>
  <c r="Z48" i="28"/>
  <c r="AA48" i="28"/>
  <c r="AB48" i="28"/>
  <c r="AC48" i="28"/>
  <c r="AD48" i="28"/>
  <c r="AE48" i="28"/>
  <c r="AF48" i="28"/>
  <c r="AG48" i="28"/>
  <c r="AH48" i="28"/>
  <c r="AI48" i="28"/>
  <c r="AJ48" i="28"/>
  <c r="AK48" i="28"/>
  <c r="AL48" i="28"/>
  <c r="AM48" i="28"/>
  <c r="AN48" i="28"/>
  <c r="AO48" i="28"/>
  <c r="AP48" i="28"/>
  <c r="AQ48" i="28"/>
  <c r="AR48" i="28"/>
  <c r="AS48" i="28"/>
  <c r="AT48" i="28"/>
  <c r="M49" i="28"/>
  <c r="N49" i="28"/>
  <c r="O49" i="28"/>
  <c r="P49" i="28"/>
  <c r="Q49" i="28"/>
  <c r="R49" i="28"/>
  <c r="S49" i="28"/>
  <c r="T49" i="28"/>
  <c r="U49" i="28"/>
  <c r="V49" i="28"/>
  <c r="W49" i="28"/>
  <c r="X49" i="28"/>
  <c r="Y49" i="28"/>
  <c r="Z49" i="28"/>
  <c r="AA49" i="28"/>
  <c r="AB49" i="28"/>
  <c r="AC49" i="28"/>
  <c r="AD49" i="28"/>
  <c r="AE49" i="28"/>
  <c r="AF49" i="28"/>
  <c r="AG49" i="28"/>
  <c r="AH49" i="28"/>
  <c r="AI49" i="28"/>
  <c r="AJ49" i="28"/>
  <c r="AK49" i="28"/>
  <c r="AL49" i="28"/>
  <c r="AM49" i="28"/>
  <c r="AN49" i="28"/>
  <c r="AO49" i="28"/>
  <c r="AP49" i="28"/>
  <c r="AQ49" i="28"/>
  <c r="AR49" i="28"/>
  <c r="AS49" i="28"/>
  <c r="AT49" i="28"/>
  <c r="M50" i="28"/>
  <c r="N50" i="28"/>
  <c r="O50" i="28"/>
  <c r="P50" i="28"/>
  <c r="Q50" i="28"/>
  <c r="R50" i="28"/>
  <c r="S50" i="28"/>
  <c r="T50" i="28"/>
  <c r="U50" i="28"/>
  <c r="V50" i="28"/>
  <c r="W50" i="28"/>
  <c r="X50" i="28"/>
  <c r="Y50" i="28"/>
  <c r="Z50" i="28"/>
  <c r="AA50" i="28"/>
  <c r="AB50" i="28"/>
  <c r="AC50" i="28"/>
  <c r="AD50" i="28"/>
  <c r="AE50" i="28"/>
  <c r="AF50" i="28"/>
  <c r="AG50" i="28"/>
  <c r="AH50" i="28"/>
  <c r="AI50" i="28"/>
  <c r="AJ50" i="28"/>
  <c r="AK50" i="28"/>
  <c r="AL50" i="28"/>
  <c r="AM50" i="28"/>
  <c r="AN50" i="28"/>
  <c r="AO50" i="28"/>
  <c r="AP50" i="28"/>
  <c r="AQ50" i="28"/>
  <c r="AR50" i="28"/>
  <c r="AS50" i="28"/>
  <c r="AT50" i="28"/>
  <c r="M51" i="28"/>
  <c r="N51" i="28"/>
  <c r="O51" i="28"/>
  <c r="P51" i="28"/>
  <c r="Q51" i="28"/>
  <c r="R51" i="28"/>
  <c r="S51" i="28"/>
  <c r="T51" i="28"/>
  <c r="U51" i="28"/>
  <c r="V51" i="28"/>
  <c r="W51" i="28"/>
  <c r="X51" i="28"/>
  <c r="Y51" i="28"/>
  <c r="Z51" i="28"/>
  <c r="AA51" i="28"/>
  <c r="AB51" i="28"/>
  <c r="AC51" i="28"/>
  <c r="AD51" i="28"/>
  <c r="AE51" i="28"/>
  <c r="AF51" i="28"/>
  <c r="AG51" i="28"/>
  <c r="AH51" i="28"/>
  <c r="AI51" i="28"/>
  <c r="AJ51" i="28"/>
  <c r="AK51" i="28"/>
  <c r="AL51" i="28"/>
  <c r="AM51" i="28"/>
  <c r="AN51" i="28"/>
  <c r="AO51" i="28"/>
  <c r="AP51" i="28"/>
  <c r="AQ51" i="28"/>
  <c r="AR51" i="28"/>
  <c r="AS51" i="28"/>
  <c r="AT51" i="28"/>
  <c r="M52" i="28"/>
  <c r="N52" i="28"/>
  <c r="O52" i="28"/>
  <c r="P52" i="28"/>
  <c r="Q52" i="28"/>
  <c r="R52" i="28"/>
  <c r="S52" i="28"/>
  <c r="T52" i="28"/>
  <c r="U52" i="28"/>
  <c r="V52" i="28"/>
  <c r="W52" i="28"/>
  <c r="X52" i="28"/>
  <c r="Y52" i="28"/>
  <c r="Z52" i="28"/>
  <c r="AA52" i="28"/>
  <c r="AB52" i="28"/>
  <c r="AC52" i="28"/>
  <c r="AD52" i="28"/>
  <c r="AE52" i="28"/>
  <c r="AF52" i="28"/>
  <c r="AG52" i="28"/>
  <c r="AH52" i="28"/>
  <c r="AI52" i="28"/>
  <c r="AJ52" i="28"/>
  <c r="AK52" i="28"/>
  <c r="AL52" i="28"/>
  <c r="AM52" i="28"/>
  <c r="AN52" i="28"/>
  <c r="AO52" i="28"/>
  <c r="AP52" i="28"/>
  <c r="AQ52" i="28"/>
  <c r="AR52" i="28"/>
  <c r="AS52" i="28"/>
  <c r="AT52" i="28"/>
  <c r="M53" i="28"/>
  <c r="N53" i="28"/>
  <c r="O53" i="28"/>
  <c r="P53" i="28"/>
  <c r="Q53" i="28"/>
  <c r="R53" i="28"/>
  <c r="S53" i="28"/>
  <c r="T53" i="28"/>
  <c r="U53" i="28"/>
  <c r="V53" i="28"/>
  <c r="W53" i="28"/>
  <c r="X53" i="28"/>
  <c r="Y53" i="28"/>
  <c r="Z53" i="28"/>
  <c r="AA53" i="28"/>
  <c r="AB53" i="28"/>
  <c r="AC53" i="28"/>
  <c r="AD53" i="28"/>
  <c r="AE53" i="28"/>
  <c r="AF53" i="28"/>
  <c r="AG53" i="28"/>
  <c r="AH53" i="28"/>
  <c r="AI53" i="28"/>
  <c r="AJ53" i="28"/>
  <c r="AK53" i="28"/>
  <c r="AL53" i="28"/>
  <c r="AM53" i="28"/>
  <c r="AN53" i="28"/>
  <c r="AO53" i="28"/>
  <c r="AP53" i="28"/>
  <c r="AQ53" i="28"/>
  <c r="AR53" i="28"/>
  <c r="AS53" i="28"/>
  <c r="AT53" i="28"/>
  <c r="M54" i="28"/>
  <c r="N54" i="28"/>
  <c r="O54" i="28"/>
  <c r="P54" i="28"/>
  <c r="Q54" i="28"/>
  <c r="R54" i="28"/>
  <c r="S54" i="28"/>
  <c r="T54" i="28"/>
  <c r="U54" i="28"/>
  <c r="V54" i="28"/>
  <c r="W54" i="28"/>
  <c r="X54" i="28"/>
  <c r="Y54" i="28"/>
  <c r="Z54" i="28"/>
  <c r="AA54" i="28"/>
  <c r="AB54" i="28"/>
  <c r="AC54" i="28"/>
  <c r="AD54" i="28"/>
  <c r="AE54" i="28"/>
  <c r="AF54" i="28"/>
  <c r="AG54" i="28"/>
  <c r="AH54" i="28"/>
  <c r="AI54" i="28"/>
  <c r="AJ54" i="28"/>
  <c r="AK54" i="28"/>
  <c r="AL54" i="28"/>
  <c r="AM54" i="28"/>
  <c r="AN54" i="28"/>
  <c r="AO54" i="28"/>
  <c r="AP54" i="28"/>
  <c r="AQ54" i="28"/>
  <c r="AR54" i="28"/>
  <c r="AS54" i="28"/>
  <c r="AT54" i="28"/>
  <c r="M55" i="28"/>
  <c r="N55" i="28"/>
  <c r="O55" i="28"/>
  <c r="P55" i="28"/>
  <c r="Q55" i="28"/>
  <c r="R55" i="28"/>
  <c r="S55" i="28"/>
  <c r="T55" i="28"/>
  <c r="U55" i="28"/>
  <c r="V55" i="28"/>
  <c r="W55" i="28"/>
  <c r="X55" i="28"/>
  <c r="Y55" i="28"/>
  <c r="Z55" i="28"/>
  <c r="AA55" i="28"/>
  <c r="AB55" i="28"/>
  <c r="AC55" i="28"/>
  <c r="AD55" i="28"/>
  <c r="AE55" i="28"/>
  <c r="AF55" i="28"/>
  <c r="AG55" i="28"/>
  <c r="AH55" i="28"/>
  <c r="AI55" i="28"/>
  <c r="AJ55" i="28"/>
  <c r="AK55" i="28"/>
  <c r="AL55" i="28"/>
  <c r="AM55" i="28"/>
  <c r="AN55" i="28"/>
  <c r="AO55" i="28"/>
  <c r="AP55" i="28"/>
  <c r="AQ55" i="28"/>
  <c r="AR55" i="28"/>
  <c r="AS55" i="28"/>
  <c r="AT55" i="28"/>
  <c r="M56" i="28"/>
  <c r="N56" i="28"/>
  <c r="O56" i="28"/>
  <c r="P56" i="28"/>
  <c r="Q56" i="28"/>
  <c r="R56" i="28"/>
  <c r="S56" i="28"/>
  <c r="T56" i="28"/>
  <c r="U56" i="28"/>
  <c r="V56" i="28"/>
  <c r="W56" i="28"/>
  <c r="X56" i="28"/>
  <c r="Y56" i="28"/>
  <c r="Z56" i="28"/>
  <c r="AA56" i="28"/>
  <c r="AB56" i="28"/>
  <c r="AC56" i="28"/>
  <c r="AD56" i="28"/>
  <c r="AE56" i="28"/>
  <c r="AF56" i="28"/>
  <c r="AG56" i="28"/>
  <c r="AH56" i="28"/>
  <c r="AI56" i="28"/>
  <c r="AJ56" i="28"/>
  <c r="AK56" i="28"/>
  <c r="AL56" i="28"/>
  <c r="AM56" i="28"/>
  <c r="AN56" i="28"/>
  <c r="AO56" i="28"/>
  <c r="AP56" i="28"/>
  <c r="AQ56" i="28"/>
  <c r="AR56" i="28"/>
  <c r="AS56" i="28"/>
  <c r="AT56" i="28"/>
  <c r="M57" i="28"/>
  <c r="N57" i="28"/>
  <c r="O57" i="28"/>
  <c r="P57" i="28"/>
  <c r="Q57" i="28"/>
  <c r="R57" i="28"/>
  <c r="S57" i="28"/>
  <c r="T57" i="28"/>
  <c r="U57" i="28"/>
  <c r="V57" i="28"/>
  <c r="W57" i="28"/>
  <c r="X57" i="28"/>
  <c r="Y57" i="28"/>
  <c r="Z57" i="28"/>
  <c r="AA57" i="28"/>
  <c r="AB57" i="28"/>
  <c r="AC57" i="28"/>
  <c r="AD57" i="28"/>
  <c r="AE57" i="28"/>
  <c r="AF57" i="28"/>
  <c r="AG57" i="28"/>
  <c r="AH57" i="28"/>
  <c r="AI57" i="28"/>
  <c r="AJ57" i="28"/>
  <c r="AK57" i="28"/>
  <c r="AL57" i="28"/>
  <c r="AM57" i="28"/>
  <c r="AN57" i="28"/>
  <c r="AO57" i="28"/>
  <c r="AP57" i="28"/>
  <c r="AQ57" i="28"/>
  <c r="AR57" i="28"/>
  <c r="AS57" i="28"/>
  <c r="AT57" i="28"/>
  <c r="M58" i="28"/>
  <c r="N58" i="28"/>
  <c r="O58" i="28"/>
  <c r="P58" i="28"/>
  <c r="Q58" i="28"/>
  <c r="R58" i="28"/>
  <c r="S58" i="28"/>
  <c r="T58" i="28"/>
  <c r="U58" i="28"/>
  <c r="V58" i="28"/>
  <c r="W58" i="28"/>
  <c r="X58" i="28"/>
  <c r="Y58" i="28"/>
  <c r="Z58" i="28"/>
  <c r="AA58" i="28"/>
  <c r="AB58" i="28"/>
  <c r="AC58" i="28"/>
  <c r="AD58" i="28"/>
  <c r="AE58" i="28"/>
  <c r="AF58" i="28"/>
  <c r="AG58" i="28"/>
  <c r="AH58" i="28"/>
  <c r="AI58" i="28"/>
  <c r="AJ58" i="28"/>
  <c r="AK58" i="28"/>
  <c r="AL58" i="28"/>
  <c r="AM58" i="28"/>
  <c r="AN58" i="28"/>
  <c r="AO58" i="28"/>
  <c r="AP58" i="28"/>
  <c r="AQ58" i="28"/>
  <c r="AR58" i="28"/>
  <c r="AS58" i="28"/>
  <c r="AT58" i="28"/>
  <c r="M59" i="28"/>
  <c r="N59" i="28"/>
  <c r="O59" i="28"/>
  <c r="P59" i="28"/>
  <c r="Q59" i="28"/>
  <c r="R59" i="28"/>
  <c r="S59" i="28"/>
  <c r="T59" i="28"/>
  <c r="U59" i="28"/>
  <c r="V59" i="28"/>
  <c r="W59" i="28"/>
  <c r="X59" i="28"/>
  <c r="Y59" i="28"/>
  <c r="Z59" i="28"/>
  <c r="AA59" i="28"/>
  <c r="AB59" i="28"/>
  <c r="AC59" i="28"/>
  <c r="AD59" i="28"/>
  <c r="AE59" i="28"/>
  <c r="AF59" i="28"/>
  <c r="AG59" i="28"/>
  <c r="AH59" i="28"/>
  <c r="AI59" i="28"/>
  <c r="AJ59" i="28"/>
  <c r="AK59" i="28"/>
  <c r="AL59" i="28"/>
  <c r="AM59" i="28"/>
  <c r="AN59" i="28"/>
  <c r="AO59" i="28"/>
  <c r="AP59" i="28"/>
  <c r="AQ59" i="28"/>
  <c r="AR59" i="28"/>
  <c r="AS59" i="28"/>
  <c r="AT59" i="28"/>
  <c r="M60" i="28"/>
  <c r="N60" i="28"/>
  <c r="O60" i="28"/>
  <c r="P60" i="28"/>
  <c r="Q60" i="28"/>
  <c r="R60" i="28"/>
  <c r="S60" i="28"/>
  <c r="T60" i="28"/>
  <c r="U60" i="28"/>
  <c r="V60" i="28"/>
  <c r="W60" i="28"/>
  <c r="X60" i="28"/>
  <c r="Y60" i="28"/>
  <c r="Z60" i="28"/>
  <c r="AA60" i="28"/>
  <c r="AB60" i="28"/>
  <c r="AC60" i="28"/>
  <c r="AD60" i="28"/>
  <c r="AE60" i="28"/>
  <c r="AF60" i="28"/>
  <c r="AG60" i="28"/>
  <c r="AH60" i="28"/>
  <c r="AI60" i="28"/>
  <c r="AJ60" i="28"/>
  <c r="AK60" i="28"/>
  <c r="AL60" i="28"/>
  <c r="AM60" i="28"/>
  <c r="AN60" i="28"/>
  <c r="AO60" i="28"/>
  <c r="AP60" i="28"/>
  <c r="AQ60" i="28"/>
  <c r="AR60" i="28"/>
  <c r="AS60" i="28"/>
  <c r="AT60" i="28"/>
  <c r="M61" i="28"/>
  <c r="N61" i="28"/>
  <c r="O61" i="28"/>
  <c r="P61" i="28"/>
  <c r="Q61" i="28"/>
  <c r="R61" i="28"/>
  <c r="S61" i="28"/>
  <c r="T61" i="28"/>
  <c r="U61" i="28"/>
  <c r="V61" i="28"/>
  <c r="W61" i="28"/>
  <c r="X61" i="28"/>
  <c r="Y61" i="28"/>
  <c r="Z61" i="28"/>
  <c r="AA61" i="28"/>
  <c r="AB61" i="28"/>
  <c r="AC61" i="28"/>
  <c r="AD61" i="28"/>
  <c r="AE61" i="28"/>
  <c r="AF61" i="28"/>
  <c r="AG61" i="28"/>
  <c r="AH61" i="28"/>
  <c r="AI61" i="28"/>
  <c r="AJ61" i="28"/>
  <c r="AK61" i="28"/>
  <c r="AL61" i="28"/>
  <c r="AM61" i="28"/>
  <c r="AN61" i="28"/>
  <c r="AO61" i="28"/>
  <c r="AP61" i="28"/>
  <c r="AQ61" i="28"/>
  <c r="AR61" i="28"/>
  <c r="AS61" i="28"/>
  <c r="AT61" i="28"/>
  <c r="M62" i="28"/>
  <c r="N62" i="28"/>
  <c r="O62" i="28"/>
  <c r="P62" i="28"/>
  <c r="Q62" i="28"/>
  <c r="R62" i="28"/>
  <c r="S62" i="28"/>
  <c r="T62" i="28"/>
  <c r="U62" i="28"/>
  <c r="V62" i="28"/>
  <c r="W62" i="28"/>
  <c r="X62" i="28"/>
  <c r="Y62" i="28"/>
  <c r="Z62" i="28"/>
  <c r="AA62" i="28"/>
  <c r="AB62" i="28"/>
  <c r="AC62" i="28"/>
  <c r="AD62" i="28"/>
  <c r="AE62" i="28"/>
  <c r="AF62" i="28"/>
  <c r="AG62" i="28"/>
  <c r="AH62" i="28"/>
  <c r="AI62" i="28"/>
  <c r="AJ62" i="28"/>
  <c r="AK62" i="28"/>
  <c r="AL62" i="28"/>
  <c r="AM62" i="28"/>
  <c r="AN62" i="28"/>
  <c r="AO62" i="28"/>
  <c r="AP62" i="28"/>
  <c r="AQ62" i="28"/>
  <c r="AR62" i="28"/>
  <c r="AS62" i="28"/>
  <c r="AT62" i="28"/>
  <c r="M63" i="28"/>
  <c r="N63" i="28"/>
  <c r="O63" i="28"/>
  <c r="P63" i="28"/>
  <c r="Q63" i="28"/>
  <c r="R63" i="28"/>
  <c r="S63" i="28"/>
  <c r="T63" i="28"/>
  <c r="U63" i="28"/>
  <c r="V63" i="28"/>
  <c r="W63" i="28"/>
  <c r="X63" i="28"/>
  <c r="Y63" i="28"/>
  <c r="Z63" i="28"/>
  <c r="AA63" i="28"/>
  <c r="AB63" i="28"/>
  <c r="AC63" i="28"/>
  <c r="AD63" i="28"/>
  <c r="AE63" i="28"/>
  <c r="AF63" i="28"/>
  <c r="AG63" i="28"/>
  <c r="AH63" i="28"/>
  <c r="AI63" i="28"/>
  <c r="AJ63" i="28"/>
  <c r="AK63" i="28"/>
  <c r="AL63" i="28"/>
  <c r="AM63" i="28"/>
  <c r="AN63" i="28"/>
  <c r="AO63" i="28"/>
  <c r="AP63" i="28"/>
  <c r="AQ63" i="28"/>
  <c r="AR63" i="28"/>
  <c r="AS63" i="28"/>
  <c r="AT63" i="28"/>
  <c r="M64" i="28"/>
  <c r="N64" i="28"/>
  <c r="O64" i="28"/>
  <c r="P64" i="28"/>
  <c r="Q64" i="28"/>
  <c r="R64" i="28"/>
  <c r="S64" i="28"/>
  <c r="T64" i="28"/>
  <c r="U64" i="28"/>
  <c r="V64" i="28"/>
  <c r="W64" i="28"/>
  <c r="X64" i="28"/>
  <c r="Y64" i="28"/>
  <c r="Z64" i="28"/>
  <c r="AA64" i="28"/>
  <c r="AB64" i="28"/>
  <c r="AC64" i="28"/>
  <c r="AD64" i="28"/>
  <c r="AE64" i="28"/>
  <c r="AF64" i="28"/>
  <c r="AG64" i="28"/>
  <c r="AH64" i="28"/>
  <c r="AI64" i="28"/>
  <c r="AJ64" i="28"/>
  <c r="AK64" i="28"/>
  <c r="AL64" i="28"/>
  <c r="AM64" i="28"/>
  <c r="AN64" i="28"/>
  <c r="AO64" i="28"/>
  <c r="AP64" i="28"/>
  <c r="AQ64" i="28"/>
  <c r="AR64" i="28"/>
  <c r="AS64" i="28"/>
  <c r="AT64" i="28"/>
  <c r="M65" i="28"/>
  <c r="N65" i="28"/>
  <c r="O65" i="28"/>
  <c r="P65" i="28"/>
  <c r="Q65" i="28"/>
  <c r="R65" i="28"/>
  <c r="S65" i="28"/>
  <c r="T65" i="28"/>
  <c r="U65" i="28"/>
  <c r="V65" i="28"/>
  <c r="W65" i="28"/>
  <c r="X65" i="28"/>
  <c r="Y65" i="28"/>
  <c r="Z65" i="28"/>
  <c r="AA65" i="28"/>
  <c r="AB65" i="28"/>
  <c r="AC65" i="28"/>
  <c r="AD65" i="28"/>
  <c r="AE65" i="28"/>
  <c r="AF65" i="28"/>
  <c r="AG65" i="28"/>
  <c r="AH65" i="28"/>
  <c r="AI65" i="28"/>
  <c r="AJ65" i="28"/>
  <c r="AK65" i="28"/>
  <c r="AL65" i="28"/>
  <c r="AM65" i="28"/>
  <c r="AN65" i="28"/>
  <c r="AO65" i="28"/>
  <c r="AP65" i="28"/>
  <c r="AQ65" i="28"/>
  <c r="AR65" i="28"/>
  <c r="AS65" i="28"/>
  <c r="AT65" i="28"/>
  <c r="M66" i="28"/>
  <c r="N66" i="28"/>
  <c r="O66" i="28"/>
  <c r="P66" i="28"/>
  <c r="Q66" i="28"/>
  <c r="R66" i="28"/>
  <c r="S66" i="28"/>
  <c r="T66" i="28"/>
  <c r="U66" i="28"/>
  <c r="V66" i="28"/>
  <c r="W66" i="28"/>
  <c r="X66" i="28"/>
  <c r="Y66" i="28"/>
  <c r="Z66" i="28"/>
  <c r="AA66" i="28"/>
  <c r="AB66" i="28"/>
  <c r="AC66" i="28"/>
  <c r="AD66" i="28"/>
  <c r="AE66" i="28"/>
  <c r="AF66" i="28"/>
  <c r="AG66" i="28"/>
  <c r="AH66" i="28"/>
  <c r="AI66" i="28"/>
  <c r="AJ66" i="28"/>
  <c r="AK66" i="28"/>
  <c r="AL66" i="28"/>
  <c r="AM66" i="28"/>
  <c r="AN66" i="28"/>
  <c r="AO66" i="28"/>
  <c r="AP66" i="28"/>
  <c r="AQ66" i="28"/>
  <c r="AR66" i="28"/>
  <c r="AS66" i="28"/>
  <c r="AT66" i="28"/>
  <c r="L7" i="28"/>
  <c r="L8" i="28"/>
  <c r="L9" i="28"/>
  <c r="L10" i="28"/>
  <c r="L11" i="28"/>
  <c r="L12" i="28"/>
  <c r="L13" i="28"/>
  <c r="L14" i="28"/>
  <c r="L15" i="28"/>
  <c r="L16" i="28"/>
  <c r="L17" i="28"/>
  <c r="L18" i="28"/>
  <c r="L19" i="28"/>
  <c r="L20" i="28"/>
  <c r="L21" i="28"/>
  <c r="CZ16" i="28" s="1" a="1"/>
  <c r="CZ16" i="28" s="1"/>
  <c r="L22" i="28"/>
  <c r="L23" i="28"/>
  <c r="L24" i="28"/>
  <c r="L25" i="28"/>
  <c r="L26" i="28"/>
  <c r="DB16" i="28" s="1" a="1"/>
  <c r="DB16" i="28" s="1"/>
  <c r="L27" i="28"/>
  <c r="L28" i="28"/>
  <c r="L29" i="28"/>
  <c r="L30" i="28"/>
  <c r="L31" i="28"/>
  <c r="L32" i="28"/>
  <c r="L33" i="28"/>
  <c r="L34" i="28"/>
  <c r="L35" i="28"/>
  <c r="L36" i="28"/>
  <c r="L37" i="28"/>
  <c r="L38" i="28"/>
  <c r="L39" i="28"/>
  <c r="L40" i="28"/>
  <c r="L41" i="28"/>
  <c r="L42" i="28"/>
  <c r="L43" i="28"/>
  <c r="L44" i="28"/>
  <c r="L45" i="28"/>
  <c r="L46" i="28"/>
  <c r="L47" i="28"/>
  <c r="L48" i="28"/>
  <c r="L49" i="28"/>
  <c r="L50" i="28"/>
  <c r="L51" i="28"/>
  <c r="L52" i="28"/>
  <c r="L53" i="28"/>
  <c r="L54" i="28"/>
  <c r="L55" i="28"/>
  <c r="L56" i="28"/>
  <c r="L57" i="28"/>
  <c r="L58" i="28"/>
  <c r="L59" i="28"/>
  <c r="L60" i="28"/>
  <c r="L61" i="28"/>
  <c r="L62" i="28"/>
  <c r="L63" i="28"/>
  <c r="L64" i="28"/>
  <c r="L65" i="28"/>
  <c r="L66" i="28"/>
  <c r="L6" i="28"/>
  <c r="M6" i="27"/>
  <c r="N6" i="27"/>
  <c r="O6" i="27"/>
  <c r="P6" i="27"/>
  <c r="Q6" i="27"/>
  <c r="R6" i="27"/>
  <c r="S6" i="27"/>
  <c r="T6" i="27"/>
  <c r="U6" i="27"/>
  <c r="V6" i="27"/>
  <c r="W6" i="27"/>
  <c r="X6" i="27"/>
  <c r="Y6" i="27"/>
  <c r="Z6" i="27"/>
  <c r="AA6" i="27"/>
  <c r="AB6" i="27"/>
  <c r="AC6" i="27"/>
  <c r="AD6" i="27"/>
  <c r="AE6" i="27"/>
  <c r="AF6" i="27"/>
  <c r="AG6" i="27"/>
  <c r="AH6" i="27"/>
  <c r="AI6" i="27"/>
  <c r="AJ6" i="27"/>
  <c r="AK6" i="27"/>
  <c r="AL6" i="27"/>
  <c r="AM6" i="27"/>
  <c r="AN6" i="27"/>
  <c r="AO6" i="27"/>
  <c r="AP6" i="27"/>
  <c r="AQ6" i="27"/>
  <c r="AR6" i="27"/>
  <c r="AS6" i="27"/>
  <c r="AT6" i="27"/>
  <c r="M7" i="27"/>
  <c r="N7" i="27"/>
  <c r="O7" i="27"/>
  <c r="P7" i="27"/>
  <c r="Q7" i="27"/>
  <c r="R7" i="27"/>
  <c r="S7" i="27"/>
  <c r="T7" i="27"/>
  <c r="U7" i="27"/>
  <c r="V7" i="27"/>
  <c r="W7" i="27"/>
  <c r="X7" i="27"/>
  <c r="Y7" i="27"/>
  <c r="Z7" i="27"/>
  <c r="AA7" i="27"/>
  <c r="AB7" i="27"/>
  <c r="AC7" i="27"/>
  <c r="AD7" i="27"/>
  <c r="AE7" i="27"/>
  <c r="AF7" i="27"/>
  <c r="AH7" i="27"/>
  <c r="AI7" i="27"/>
  <c r="AJ7" i="27"/>
  <c r="AK7" i="27"/>
  <c r="AL7" i="27"/>
  <c r="AM7" i="27"/>
  <c r="AN7" i="27"/>
  <c r="AO7" i="27"/>
  <c r="AP7" i="27"/>
  <c r="AQ7" i="27"/>
  <c r="AR7" i="27"/>
  <c r="AS7" i="27"/>
  <c r="AT7" i="27"/>
  <c r="M8" i="27"/>
  <c r="N8" i="27"/>
  <c r="O8" i="27"/>
  <c r="P8" i="27"/>
  <c r="Q8" i="27"/>
  <c r="R8" i="27"/>
  <c r="S8" i="27"/>
  <c r="T8" i="27"/>
  <c r="U8" i="27"/>
  <c r="V8" i="27"/>
  <c r="W8" i="27"/>
  <c r="X8" i="27"/>
  <c r="Y8" i="27"/>
  <c r="Z8" i="27"/>
  <c r="AA8" i="27"/>
  <c r="AB8" i="27"/>
  <c r="AC8" i="27"/>
  <c r="AD8" i="27"/>
  <c r="AE8" i="27"/>
  <c r="AF8" i="27"/>
  <c r="AH8" i="27"/>
  <c r="AI8" i="27"/>
  <c r="AJ8" i="27"/>
  <c r="AK8" i="27"/>
  <c r="AL8" i="27"/>
  <c r="AM8" i="27"/>
  <c r="AN8" i="27"/>
  <c r="AO8" i="27"/>
  <c r="AP8" i="27"/>
  <c r="AQ8" i="27"/>
  <c r="AR8" i="27"/>
  <c r="AS8" i="27"/>
  <c r="AT8" i="27"/>
  <c r="M9" i="27"/>
  <c r="N9" i="27"/>
  <c r="O9" i="27"/>
  <c r="P9" i="27"/>
  <c r="Q9" i="27"/>
  <c r="R9" i="27"/>
  <c r="S9" i="27"/>
  <c r="T9" i="27"/>
  <c r="U9" i="27"/>
  <c r="V9" i="27"/>
  <c r="W9" i="27"/>
  <c r="X9" i="27"/>
  <c r="Y9" i="27"/>
  <c r="Z9" i="27"/>
  <c r="AA9" i="27"/>
  <c r="AB9" i="27"/>
  <c r="AC9" i="27"/>
  <c r="AD9" i="27"/>
  <c r="AE9" i="27"/>
  <c r="AF9" i="27"/>
  <c r="AH9" i="27"/>
  <c r="AI9" i="27"/>
  <c r="AJ9" i="27"/>
  <c r="AK9" i="27"/>
  <c r="AL9" i="27"/>
  <c r="AM9" i="27"/>
  <c r="AN9" i="27"/>
  <c r="AO9" i="27"/>
  <c r="AP9" i="27"/>
  <c r="AQ9" i="27"/>
  <c r="AR9" i="27"/>
  <c r="AS9" i="27"/>
  <c r="AT9" i="27"/>
  <c r="M10" i="27"/>
  <c r="N10" i="27"/>
  <c r="O10" i="27"/>
  <c r="P10" i="27"/>
  <c r="Q10" i="27"/>
  <c r="R10" i="27"/>
  <c r="S10" i="27"/>
  <c r="T10" i="27"/>
  <c r="U10" i="27"/>
  <c r="V10" i="27"/>
  <c r="W10" i="27"/>
  <c r="X10" i="27"/>
  <c r="Y10" i="27"/>
  <c r="Z10" i="27"/>
  <c r="AA10" i="27"/>
  <c r="AB10" i="27"/>
  <c r="AC10" i="27"/>
  <c r="AD10" i="27"/>
  <c r="AE10" i="27"/>
  <c r="AF10" i="27"/>
  <c r="AH10" i="27"/>
  <c r="AI10" i="27"/>
  <c r="AJ10" i="27"/>
  <c r="AK10" i="27"/>
  <c r="AL10" i="27"/>
  <c r="AM10" i="27"/>
  <c r="AN10" i="27"/>
  <c r="AO10" i="27"/>
  <c r="AP10" i="27"/>
  <c r="AQ10" i="27"/>
  <c r="AR10" i="27"/>
  <c r="AS10" i="27"/>
  <c r="AT10" i="27"/>
  <c r="M11" i="27"/>
  <c r="N11" i="27"/>
  <c r="O11" i="27"/>
  <c r="P11" i="27"/>
  <c r="Q11" i="27"/>
  <c r="R11" i="27"/>
  <c r="S11" i="27"/>
  <c r="T11" i="27"/>
  <c r="U11" i="27"/>
  <c r="V11" i="27"/>
  <c r="W11" i="27"/>
  <c r="X11" i="27"/>
  <c r="Y11" i="27"/>
  <c r="Z11" i="27"/>
  <c r="AA11" i="27"/>
  <c r="AB11" i="27"/>
  <c r="AC11" i="27"/>
  <c r="AD11" i="27"/>
  <c r="AE11" i="27"/>
  <c r="AF11" i="27"/>
  <c r="AH11" i="27"/>
  <c r="AI11" i="27"/>
  <c r="AJ11" i="27"/>
  <c r="AK11" i="27"/>
  <c r="AL11" i="27"/>
  <c r="AM11" i="27"/>
  <c r="AN11" i="27"/>
  <c r="AO11" i="27"/>
  <c r="AP11" i="27"/>
  <c r="AQ11" i="27"/>
  <c r="AR11" i="27"/>
  <c r="AS11" i="27"/>
  <c r="AT11" i="27"/>
  <c r="M12" i="27"/>
  <c r="N12" i="27"/>
  <c r="O12" i="27"/>
  <c r="P12" i="27"/>
  <c r="Q12" i="27"/>
  <c r="R12" i="27"/>
  <c r="S12" i="27"/>
  <c r="T12" i="27"/>
  <c r="U12" i="27"/>
  <c r="V12" i="27"/>
  <c r="W12" i="27"/>
  <c r="X12" i="27"/>
  <c r="Y12" i="27"/>
  <c r="Z12" i="27"/>
  <c r="AA12" i="27"/>
  <c r="AB12" i="27"/>
  <c r="AC12" i="27"/>
  <c r="AD12" i="27"/>
  <c r="AE12" i="27"/>
  <c r="AF12" i="27"/>
  <c r="AH12" i="27"/>
  <c r="AI12" i="27"/>
  <c r="AJ12" i="27"/>
  <c r="AK12" i="27"/>
  <c r="AL12" i="27"/>
  <c r="AM12" i="27"/>
  <c r="AN12" i="27"/>
  <c r="AO12" i="27"/>
  <c r="AP12" i="27"/>
  <c r="AQ12" i="27"/>
  <c r="AR12" i="27"/>
  <c r="AS12" i="27"/>
  <c r="AT12" i="27"/>
  <c r="M13" i="27"/>
  <c r="N13" i="27"/>
  <c r="O13" i="27"/>
  <c r="P13" i="27"/>
  <c r="Q13" i="27"/>
  <c r="R13" i="27"/>
  <c r="S13" i="27"/>
  <c r="T13" i="27"/>
  <c r="U13" i="27"/>
  <c r="V13" i="27"/>
  <c r="W13" i="27"/>
  <c r="X13" i="27"/>
  <c r="Y13" i="27"/>
  <c r="Z13" i="27"/>
  <c r="AA13" i="27"/>
  <c r="AB13" i="27"/>
  <c r="AC13" i="27"/>
  <c r="AD13" i="27"/>
  <c r="AE13" i="27"/>
  <c r="AF13" i="27"/>
  <c r="AH13" i="27"/>
  <c r="AI13" i="27"/>
  <c r="AJ13" i="27"/>
  <c r="AK13" i="27"/>
  <c r="AL13" i="27"/>
  <c r="AM13" i="27"/>
  <c r="AN13" i="27"/>
  <c r="AO13" i="27"/>
  <c r="AP13" i="27"/>
  <c r="AQ13" i="27"/>
  <c r="AR13" i="27"/>
  <c r="AS13" i="27"/>
  <c r="AT13" i="27"/>
  <c r="M14" i="27"/>
  <c r="N14" i="27"/>
  <c r="O14" i="27"/>
  <c r="P14" i="27"/>
  <c r="Q14" i="27"/>
  <c r="R14" i="27"/>
  <c r="S14" i="27"/>
  <c r="T14" i="27"/>
  <c r="U14" i="27"/>
  <c r="V14" i="27"/>
  <c r="W14" i="27"/>
  <c r="X14" i="27"/>
  <c r="Y14" i="27"/>
  <c r="Z14" i="27"/>
  <c r="AA14" i="27"/>
  <c r="AB14" i="27"/>
  <c r="AC14" i="27"/>
  <c r="AD14" i="27"/>
  <c r="AE14" i="27"/>
  <c r="AF14" i="27"/>
  <c r="AH14" i="27"/>
  <c r="AI14" i="27"/>
  <c r="AJ14" i="27"/>
  <c r="AK14" i="27"/>
  <c r="AL14" i="27"/>
  <c r="AM14" i="27"/>
  <c r="AN14" i="27"/>
  <c r="AO14" i="27"/>
  <c r="AP14" i="27"/>
  <c r="AQ14" i="27"/>
  <c r="AR14" i="27"/>
  <c r="AS14" i="27"/>
  <c r="AT14" i="27"/>
  <c r="M15" i="27"/>
  <c r="N15" i="27"/>
  <c r="O15" i="27"/>
  <c r="P15" i="27"/>
  <c r="Q15" i="27"/>
  <c r="R15" i="27"/>
  <c r="S15" i="27"/>
  <c r="T15" i="27"/>
  <c r="U15" i="27"/>
  <c r="V15" i="27"/>
  <c r="W15" i="27"/>
  <c r="X15" i="27"/>
  <c r="Y15" i="27"/>
  <c r="Z15" i="27"/>
  <c r="AA15" i="27"/>
  <c r="AB15" i="27"/>
  <c r="AC15" i="27"/>
  <c r="AD15" i="27"/>
  <c r="AE15" i="27"/>
  <c r="AF15" i="27"/>
  <c r="AH15" i="27"/>
  <c r="AI15" i="27"/>
  <c r="AJ15" i="27"/>
  <c r="AK15" i="27"/>
  <c r="AL15" i="27"/>
  <c r="AM15" i="27"/>
  <c r="AN15" i="27"/>
  <c r="AO15" i="27"/>
  <c r="AP15" i="27"/>
  <c r="AQ15" i="27"/>
  <c r="AR15" i="27"/>
  <c r="AS15" i="27"/>
  <c r="AT15" i="27"/>
  <c r="M16" i="27"/>
  <c r="N16" i="27"/>
  <c r="O16" i="27"/>
  <c r="P16" i="27"/>
  <c r="Q16" i="27"/>
  <c r="R16" i="27"/>
  <c r="S16" i="27"/>
  <c r="T16" i="27"/>
  <c r="U16" i="27"/>
  <c r="V16" i="27"/>
  <c r="W16" i="27"/>
  <c r="X16" i="27"/>
  <c r="Y16" i="27"/>
  <c r="Z16" i="27"/>
  <c r="AA16" i="27"/>
  <c r="AB16" i="27"/>
  <c r="AC16" i="27"/>
  <c r="AD16" i="27"/>
  <c r="AE16" i="27"/>
  <c r="AF16" i="27"/>
  <c r="AH16" i="27"/>
  <c r="AI16" i="27"/>
  <c r="AJ16" i="27"/>
  <c r="AK16" i="27"/>
  <c r="AL16" i="27"/>
  <c r="AM16" i="27"/>
  <c r="AN16" i="27"/>
  <c r="AO16" i="27"/>
  <c r="AP16" i="27"/>
  <c r="AQ16" i="27"/>
  <c r="AR16" i="27"/>
  <c r="AS16" i="27"/>
  <c r="AT16" i="27"/>
  <c r="M17" i="27"/>
  <c r="N17" i="27"/>
  <c r="O17" i="27"/>
  <c r="P17" i="27"/>
  <c r="Q17" i="27"/>
  <c r="R17" i="27"/>
  <c r="S17" i="27"/>
  <c r="T17" i="27"/>
  <c r="U17" i="27"/>
  <c r="V17" i="27"/>
  <c r="W17" i="27"/>
  <c r="X17" i="27"/>
  <c r="Y17" i="27"/>
  <c r="Z17" i="27"/>
  <c r="AA17" i="27"/>
  <c r="AB17" i="27"/>
  <c r="AC17" i="27"/>
  <c r="AD17" i="27"/>
  <c r="AE17" i="27"/>
  <c r="AF17" i="27"/>
  <c r="AH17" i="27"/>
  <c r="AI17" i="27"/>
  <c r="AJ17" i="27"/>
  <c r="AK17" i="27"/>
  <c r="AL17" i="27"/>
  <c r="AM17" i="27"/>
  <c r="AN17" i="27"/>
  <c r="AO17" i="27"/>
  <c r="AP17" i="27"/>
  <c r="AQ17" i="27"/>
  <c r="AR17" i="27"/>
  <c r="AS17" i="27"/>
  <c r="AT17" i="27"/>
  <c r="M18" i="27"/>
  <c r="N18" i="27"/>
  <c r="O18" i="27"/>
  <c r="P18" i="27"/>
  <c r="Q18" i="27"/>
  <c r="R18" i="27"/>
  <c r="S18" i="27"/>
  <c r="T18" i="27"/>
  <c r="U18" i="27"/>
  <c r="V18" i="27"/>
  <c r="W18" i="27"/>
  <c r="X18" i="27"/>
  <c r="Y18" i="27"/>
  <c r="Z18" i="27"/>
  <c r="AA18" i="27"/>
  <c r="AB18" i="27"/>
  <c r="AC18" i="27"/>
  <c r="AD18" i="27"/>
  <c r="AE18" i="27"/>
  <c r="AF18" i="27"/>
  <c r="AH18" i="27"/>
  <c r="AI18" i="27"/>
  <c r="AJ18" i="27"/>
  <c r="AK18" i="27"/>
  <c r="AL18" i="27"/>
  <c r="AM18" i="27"/>
  <c r="AN18" i="27"/>
  <c r="AO18" i="27"/>
  <c r="AP18" i="27"/>
  <c r="AQ18" i="27"/>
  <c r="AR18" i="27"/>
  <c r="AS18" i="27"/>
  <c r="AT18" i="27"/>
  <c r="M19" i="27"/>
  <c r="N19" i="27"/>
  <c r="O19" i="27"/>
  <c r="P19" i="27"/>
  <c r="Q19" i="27"/>
  <c r="R19" i="27"/>
  <c r="S19" i="27"/>
  <c r="T19" i="27"/>
  <c r="U19" i="27"/>
  <c r="V19" i="27"/>
  <c r="W19" i="27"/>
  <c r="X19" i="27"/>
  <c r="Y19" i="27"/>
  <c r="Z19" i="27"/>
  <c r="AA19" i="27"/>
  <c r="AB19" i="27"/>
  <c r="AC19" i="27"/>
  <c r="AD19" i="27"/>
  <c r="AE19" i="27"/>
  <c r="AF19" i="27"/>
  <c r="AH19" i="27"/>
  <c r="AI19" i="27"/>
  <c r="AJ19" i="27"/>
  <c r="AK19" i="27"/>
  <c r="AL19" i="27"/>
  <c r="AM19" i="27"/>
  <c r="AN19" i="27"/>
  <c r="AO19" i="27"/>
  <c r="AP19" i="27"/>
  <c r="AQ19" i="27"/>
  <c r="AR19" i="27"/>
  <c r="AS19" i="27"/>
  <c r="AT19" i="27"/>
  <c r="M20" i="27"/>
  <c r="N20" i="27"/>
  <c r="O20" i="27"/>
  <c r="P20" i="27"/>
  <c r="Q20" i="27"/>
  <c r="R20" i="27"/>
  <c r="S20" i="27"/>
  <c r="T20" i="27"/>
  <c r="U20" i="27"/>
  <c r="V20" i="27"/>
  <c r="W20" i="27"/>
  <c r="X20" i="27"/>
  <c r="Y20" i="27"/>
  <c r="Z20" i="27"/>
  <c r="AA20" i="27"/>
  <c r="AB20" i="27"/>
  <c r="AC20" i="27"/>
  <c r="AD20" i="27"/>
  <c r="AE20" i="27"/>
  <c r="AF20" i="27"/>
  <c r="AH20" i="27"/>
  <c r="AI20" i="27"/>
  <c r="AJ20" i="27"/>
  <c r="AK20" i="27"/>
  <c r="AL20" i="27"/>
  <c r="AM20" i="27"/>
  <c r="AN20" i="27"/>
  <c r="AO20" i="27"/>
  <c r="AP20" i="27"/>
  <c r="AQ20" i="27"/>
  <c r="AR20" i="27"/>
  <c r="AS20" i="27"/>
  <c r="AT20" i="27"/>
  <c r="M21" i="27"/>
  <c r="CZ17" i="27" s="1" a="1"/>
  <c r="CZ17" i="27" s="1"/>
  <c r="N21" i="27"/>
  <c r="O21" i="27"/>
  <c r="P21" i="27"/>
  <c r="Q21" i="27"/>
  <c r="R21" i="27"/>
  <c r="S21" i="27"/>
  <c r="T21" i="27"/>
  <c r="U21" i="27"/>
  <c r="V21" i="27"/>
  <c r="W21" i="27"/>
  <c r="X21" i="27"/>
  <c r="Y21" i="27"/>
  <c r="Z21" i="27"/>
  <c r="AA21" i="27"/>
  <c r="AB21" i="27"/>
  <c r="AC21" i="27"/>
  <c r="AD21" i="27"/>
  <c r="AE21" i="27"/>
  <c r="AF21" i="27"/>
  <c r="AH21" i="27"/>
  <c r="AI21" i="27"/>
  <c r="AJ21" i="27"/>
  <c r="AK21" i="27"/>
  <c r="AL21" i="27"/>
  <c r="AM21" i="27"/>
  <c r="AN21" i="27"/>
  <c r="AO21" i="27"/>
  <c r="AP21" i="27"/>
  <c r="AQ21" i="27"/>
  <c r="AR21" i="27"/>
  <c r="AS21" i="27"/>
  <c r="AT21" i="27"/>
  <c r="M22" i="27"/>
  <c r="N22" i="27"/>
  <c r="CZ18" i="27" s="1" a="1"/>
  <c r="CZ18" i="27" s="1"/>
  <c r="O22" i="27"/>
  <c r="CZ19" i="27" s="1" a="1"/>
  <c r="CZ19" i="27" s="1"/>
  <c r="P22" i="27"/>
  <c r="Q22" i="27"/>
  <c r="R22" i="27"/>
  <c r="S22" i="27"/>
  <c r="T22" i="27"/>
  <c r="U22" i="27"/>
  <c r="V22" i="27"/>
  <c r="W22" i="27"/>
  <c r="X22" i="27"/>
  <c r="Y22" i="27"/>
  <c r="Z22" i="27"/>
  <c r="AA22" i="27"/>
  <c r="AB22" i="27"/>
  <c r="AC22" i="27"/>
  <c r="AD22" i="27"/>
  <c r="AE22" i="27"/>
  <c r="AF22" i="27"/>
  <c r="AH22" i="27"/>
  <c r="AI22" i="27"/>
  <c r="AJ22" i="27"/>
  <c r="AK22" i="27"/>
  <c r="AL22" i="27"/>
  <c r="AM22" i="27"/>
  <c r="AN22" i="27"/>
  <c r="AO22" i="27"/>
  <c r="AP22" i="27"/>
  <c r="AQ22" i="27"/>
  <c r="AR22" i="27"/>
  <c r="AS22" i="27"/>
  <c r="AT22" i="27"/>
  <c r="M23" i="27"/>
  <c r="N23" i="27"/>
  <c r="O23" i="27"/>
  <c r="P23" i="27"/>
  <c r="CZ20" i="27" s="1" a="1"/>
  <c r="CZ20" i="27" s="1"/>
  <c r="Q23" i="27"/>
  <c r="CZ21" i="27" s="1" a="1"/>
  <c r="CZ21" i="27" s="1"/>
  <c r="R23" i="27"/>
  <c r="S23" i="27"/>
  <c r="T23" i="27"/>
  <c r="U23" i="27"/>
  <c r="V23" i="27"/>
  <c r="W23" i="27"/>
  <c r="X23" i="27"/>
  <c r="Y23" i="27"/>
  <c r="Z23" i="27"/>
  <c r="AA23" i="27"/>
  <c r="AB23" i="27"/>
  <c r="AC23" i="27"/>
  <c r="AD23" i="27"/>
  <c r="AE23" i="27"/>
  <c r="AF23" i="27"/>
  <c r="AH23" i="27"/>
  <c r="AI23" i="27"/>
  <c r="AJ23" i="27"/>
  <c r="AK23" i="27"/>
  <c r="AL23" i="27"/>
  <c r="AM23" i="27"/>
  <c r="AN23" i="27"/>
  <c r="AO23" i="27"/>
  <c r="AP23" i="27"/>
  <c r="AQ23" i="27"/>
  <c r="AR23" i="27"/>
  <c r="AS23" i="27"/>
  <c r="AT23" i="27"/>
  <c r="M24" i="27"/>
  <c r="N24" i="27"/>
  <c r="O24" i="27"/>
  <c r="P24" i="27"/>
  <c r="Q24" i="27"/>
  <c r="R24" i="27"/>
  <c r="CZ22" i="27" s="1" a="1"/>
  <c r="CZ22" i="27" s="1"/>
  <c r="S24" i="27"/>
  <c r="CZ23" i="27" s="1" a="1"/>
  <c r="CZ23" i="27" s="1"/>
  <c r="T24" i="27"/>
  <c r="U24" i="27"/>
  <c r="V24" i="27"/>
  <c r="W24" i="27"/>
  <c r="X24" i="27"/>
  <c r="Y24" i="27"/>
  <c r="Z24" i="27"/>
  <c r="AA24" i="27"/>
  <c r="AB24" i="27"/>
  <c r="AC24" i="27"/>
  <c r="AD24" i="27"/>
  <c r="AE24" i="27"/>
  <c r="AF24" i="27"/>
  <c r="AH24" i="27"/>
  <c r="AI24" i="27"/>
  <c r="AJ24" i="27"/>
  <c r="AK24" i="27"/>
  <c r="AL24" i="27"/>
  <c r="AM24" i="27"/>
  <c r="AN24" i="27"/>
  <c r="AO24" i="27"/>
  <c r="AP24" i="27"/>
  <c r="AQ24" i="27"/>
  <c r="AR24" i="27"/>
  <c r="AS24" i="27"/>
  <c r="AT24" i="27"/>
  <c r="M25" i="27"/>
  <c r="N25" i="27"/>
  <c r="O25" i="27"/>
  <c r="P25" i="27"/>
  <c r="Q25" i="27"/>
  <c r="R25" i="27"/>
  <c r="S25" i="27"/>
  <c r="T25" i="27"/>
  <c r="CZ24" i="27" s="1" a="1"/>
  <c r="CZ24" i="27" s="1"/>
  <c r="U25" i="27"/>
  <c r="CZ25" i="27" s="1" a="1"/>
  <c r="CZ25" i="27" s="1"/>
  <c r="V25" i="27"/>
  <c r="W25" i="27"/>
  <c r="X25" i="27"/>
  <c r="Y25" i="27"/>
  <c r="Z25" i="27"/>
  <c r="AA25" i="27"/>
  <c r="AB25" i="27"/>
  <c r="AC25" i="27"/>
  <c r="AD25" i="27"/>
  <c r="AE25" i="27"/>
  <c r="AF25" i="27"/>
  <c r="AH25" i="27"/>
  <c r="AI25" i="27"/>
  <c r="AJ25" i="27"/>
  <c r="AK25" i="27"/>
  <c r="AL25" i="27"/>
  <c r="AM25" i="27"/>
  <c r="AN25" i="27"/>
  <c r="AO25" i="27"/>
  <c r="AP25" i="27"/>
  <c r="AQ25" i="27"/>
  <c r="AR25" i="27"/>
  <c r="AS25" i="27"/>
  <c r="AT25" i="27"/>
  <c r="M26" i="27"/>
  <c r="DB17" i="27" s="1" a="1"/>
  <c r="DB17" i="27" s="1"/>
  <c r="N26" i="27"/>
  <c r="O26" i="27"/>
  <c r="P26" i="27"/>
  <c r="Q26" i="27"/>
  <c r="R26" i="27"/>
  <c r="S26" i="27"/>
  <c r="T26" i="27"/>
  <c r="U26" i="27"/>
  <c r="V26" i="27"/>
  <c r="CZ26" i="27" s="1" a="1"/>
  <c r="CZ26" i="27" s="1"/>
  <c r="W26" i="27"/>
  <c r="CZ27" i="27" s="1" a="1"/>
  <c r="CZ27" i="27" s="1"/>
  <c r="X26" i="27"/>
  <c r="Y26" i="27"/>
  <c r="Z26" i="27"/>
  <c r="AA26" i="27"/>
  <c r="AB26" i="27"/>
  <c r="AC26" i="27"/>
  <c r="AD26" i="27"/>
  <c r="AE26" i="27"/>
  <c r="AF26" i="27"/>
  <c r="AH26" i="27"/>
  <c r="AI26" i="27"/>
  <c r="AJ26" i="27"/>
  <c r="AK26" i="27"/>
  <c r="AL26" i="27"/>
  <c r="AM26" i="27"/>
  <c r="AN26" i="27"/>
  <c r="AO26" i="27"/>
  <c r="AP26" i="27"/>
  <c r="AQ26" i="27"/>
  <c r="AR26" i="27"/>
  <c r="AS26" i="27"/>
  <c r="AT26" i="27"/>
  <c r="M27" i="27"/>
  <c r="N27" i="27"/>
  <c r="DB18" i="27" s="1" a="1"/>
  <c r="DB18" i="27" s="1"/>
  <c r="O27" i="27"/>
  <c r="DB19" i="27" s="1" a="1"/>
  <c r="DB19" i="27" s="1"/>
  <c r="P27" i="27"/>
  <c r="Q27" i="27"/>
  <c r="R27" i="27"/>
  <c r="S27" i="27"/>
  <c r="T27" i="27"/>
  <c r="U27" i="27"/>
  <c r="V27" i="27"/>
  <c r="W27" i="27"/>
  <c r="X27" i="27"/>
  <c r="CZ28" i="27" s="1" a="1"/>
  <c r="CZ28" i="27" s="1"/>
  <c r="Y27" i="27"/>
  <c r="CZ29" i="27" s="1" a="1"/>
  <c r="CZ29" i="27" s="1"/>
  <c r="Z27" i="27"/>
  <c r="AA27" i="27"/>
  <c r="AB27" i="27"/>
  <c r="AC27" i="27"/>
  <c r="AD27" i="27"/>
  <c r="AE27" i="27"/>
  <c r="AF27" i="27"/>
  <c r="AH27" i="27"/>
  <c r="AI27" i="27"/>
  <c r="AJ27" i="27"/>
  <c r="AK27" i="27"/>
  <c r="AL27" i="27"/>
  <c r="AM27" i="27"/>
  <c r="AN27" i="27"/>
  <c r="AO27" i="27"/>
  <c r="AP27" i="27"/>
  <c r="AQ27" i="27"/>
  <c r="AR27" i="27"/>
  <c r="AS27" i="27"/>
  <c r="AT27" i="27"/>
  <c r="M28" i="27"/>
  <c r="N28" i="27"/>
  <c r="O28" i="27"/>
  <c r="P28" i="27"/>
  <c r="DB20" i="27" s="1" a="1"/>
  <c r="DB20" i="27" s="1"/>
  <c r="Q28" i="27"/>
  <c r="DB21" i="27" s="1" a="1"/>
  <c r="DB21" i="27" s="1"/>
  <c r="R28" i="27"/>
  <c r="S28" i="27"/>
  <c r="T28" i="27"/>
  <c r="U28" i="27"/>
  <c r="V28" i="27"/>
  <c r="W28" i="27"/>
  <c r="X28" i="27"/>
  <c r="Y28" i="27"/>
  <c r="Z28" i="27"/>
  <c r="CZ30" i="27" s="1" a="1"/>
  <c r="CZ30" i="27" s="1"/>
  <c r="AA28" i="27"/>
  <c r="CZ31" i="27" s="1" a="1"/>
  <c r="CZ31" i="27" s="1"/>
  <c r="AB28" i="27"/>
  <c r="AC28" i="27"/>
  <c r="AD28" i="27"/>
  <c r="AE28" i="27"/>
  <c r="AF28" i="27"/>
  <c r="AH28" i="27"/>
  <c r="AI28" i="27"/>
  <c r="AJ28" i="27"/>
  <c r="AK28" i="27"/>
  <c r="AL28" i="27"/>
  <c r="AM28" i="27"/>
  <c r="AN28" i="27"/>
  <c r="AO28" i="27"/>
  <c r="AP28" i="27"/>
  <c r="AQ28" i="27"/>
  <c r="AR28" i="27"/>
  <c r="AS28" i="27"/>
  <c r="AT28" i="27"/>
  <c r="M29" i="27"/>
  <c r="N29" i="27"/>
  <c r="O29" i="27"/>
  <c r="P29" i="27"/>
  <c r="Q29" i="27"/>
  <c r="R29" i="27"/>
  <c r="DB22" i="27" s="1" a="1"/>
  <c r="DB22" i="27" s="1"/>
  <c r="S29" i="27"/>
  <c r="DB23" i="27" s="1" a="1"/>
  <c r="DB23" i="27" s="1"/>
  <c r="T29" i="27"/>
  <c r="U29" i="27"/>
  <c r="V29" i="27"/>
  <c r="W29" i="27"/>
  <c r="X29" i="27"/>
  <c r="Y29" i="27"/>
  <c r="Z29" i="27"/>
  <c r="AA29" i="27"/>
  <c r="AB29" i="27"/>
  <c r="CZ32" i="27" s="1" a="1"/>
  <c r="CZ32" i="27" s="1"/>
  <c r="AC29" i="27"/>
  <c r="CZ33" i="27" s="1" a="1"/>
  <c r="CZ33" i="27" s="1"/>
  <c r="AD29" i="27"/>
  <c r="AE29" i="27"/>
  <c r="AF29" i="27"/>
  <c r="AH29" i="27"/>
  <c r="AI29" i="27"/>
  <c r="AJ29" i="27"/>
  <c r="AK29" i="27"/>
  <c r="AL29" i="27"/>
  <c r="AM29" i="27"/>
  <c r="AN29" i="27"/>
  <c r="AO29" i="27"/>
  <c r="AP29" i="27"/>
  <c r="AQ29" i="27"/>
  <c r="AR29" i="27"/>
  <c r="AS29" i="27"/>
  <c r="AT29" i="27"/>
  <c r="M30" i="27"/>
  <c r="N30" i="27"/>
  <c r="O30" i="27"/>
  <c r="P30" i="27"/>
  <c r="Q30" i="27"/>
  <c r="R30" i="27"/>
  <c r="S30" i="27"/>
  <c r="T30" i="27"/>
  <c r="DB24" i="27" s="1" a="1"/>
  <c r="DB24" i="27" s="1"/>
  <c r="U30" i="27"/>
  <c r="DB25" i="27" s="1" a="1"/>
  <c r="DB25" i="27" s="1"/>
  <c r="V30" i="27"/>
  <c r="W30" i="27"/>
  <c r="X30" i="27"/>
  <c r="Y30" i="27"/>
  <c r="Z30" i="27"/>
  <c r="AA30" i="27"/>
  <c r="AB30" i="27"/>
  <c r="AC30" i="27"/>
  <c r="AD30" i="27"/>
  <c r="CZ34" i="27" s="1" a="1"/>
  <c r="CZ34" i="27" s="1"/>
  <c r="AE30" i="27"/>
  <c r="CZ35" i="27" s="1" a="1"/>
  <c r="CZ35" i="27" s="1"/>
  <c r="AF30" i="27"/>
  <c r="AH30" i="27"/>
  <c r="AI30" i="27"/>
  <c r="AJ30" i="27"/>
  <c r="AK30" i="27"/>
  <c r="AL30" i="27"/>
  <c r="AM30" i="27"/>
  <c r="AN30" i="27"/>
  <c r="AO30" i="27"/>
  <c r="AP30" i="27"/>
  <c r="AQ30" i="27"/>
  <c r="AR30" i="27"/>
  <c r="AS30" i="27"/>
  <c r="AT30" i="27"/>
  <c r="M31" i="27"/>
  <c r="N31" i="27"/>
  <c r="O31" i="27"/>
  <c r="P31" i="27"/>
  <c r="Q31" i="27"/>
  <c r="R31" i="27"/>
  <c r="S31" i="27"/>
  <c r="T31" i="27"/>
  <c r="U31" i="27"/>
  <c r="V31" i="27"/>
  <c r="DB26" i="27" s="1" a="1"/>
  <c r="DB26" i="27" s="1"/>
  <c r="W31" i="27"/>
  <c r="DB27" i="27" s="1" a="1"/>
  <c r="DB27" i="27" s="1"/>
  <c r="X31" i="27"/>
  <c r="Y31" i="27"/>
  <c r="Z31" i="27"/>
  <c r="AA31" i="27"/>
  <c r="AB31" i="27"/>
  <c r="AC31" i="27"/>
  <c r="AD31" i="27"/>
  <c r="AE31" i="27"/>
  <c r="AF31" i="27"/>
  <c r="CZ36" i="27" s="1" a="1"/>
  <c r="CZ36" i="27" s="1"/>
  <c r="AH31" i="27"/>
  <c r="CZ38" i="27" s="1" a="1"/>
  <c r="CZ38" i="27" s="1"/>
  <c r="AI31" i="27"/>
  <c r="AJ31" i="27"/>
  <c r="AK31" i="27"/>
  <c r="AL31" i="27"/>
  <c r="AM31" i="27"/>
  <c r="AN31" i="27"/>
  <c r="AO31" i="27"/>
  <c r="AP31" i="27"/>
  <c r="AQ31" i="27"/>
  <c r="AR31" i="27"/>
  <c r="AS31" i="27"/>
  <c r="AT31" i="27"/>
  <c r="M32" i="27"/>
  <c r="N32" i="27"/>
  <c r="O32" i="27"/>
  <c r="P32" i="27"/>
  <c r="Q32" i="27"/>
  <c r="R32" i="27"/>
  <c r="S32" i="27"/>
  <c r="T32" i="27"/>
  <c r="U32" i="27"/>
  <c r="V32" i="27"/>
  <c r="W32" i="27"/>
  <c r="X32" i="27"/>
  <c r="DB28" i="27" s="1" a="1"/>
  <c r="DB28" i="27" s="1"/>
  <c r="Y32" i="27"/>
  <c r="DB29" i="27" s="1" a="1"/>
  <c r="DB29" i="27" s="1"/>
  <c r="Z32" i="27"/>
  <c r="AA32" i="27"/>
  <c r="AB32" i="27"/>
  <c r="AC32" i="27"/>
  <c r="AD32" i="27"/>
  <c r="AE32" i="27"/>
  <c r="AF32" i="27"/>
  <c r="AH32" i="27"/>
  <c r="AI32" i="27"/>
  <c r="CZ39" i="27" s="1" a="1"/>
  <c r="CZ39" i="27" s="1"/>
  <c r="AJ32" i="27"/>
  <c r="AK32" i="27"/>
  <c r="AL32" i="27"/>
  <c r="AM32" i="27"/>
  <c r="AN32" i="27"/>
  <c r="AO32" i="27"/>
  <c r="AP32" i="27"/>
  <c r="AQ32" i="27"/>
  <c r="AR32" i="27"/>
  <c r="AS32" i="27"/>
  <c r="AT32" i="27"/>
  <c r="M33" i="27"/>
  <c r="N33" i="27"/>
  <c r="O33" i="27"/>
  <c r="P33" i="27"/>
  <c r="Q33" i="27"/>
  <c r="R33" i="27"/>
  <c r="S33" i="27"/>
  <c r="T33" i="27"/>
  <c r="U33" i="27"/>
  <c r="V33" i="27"/>
  <c r="W33" i="27"/>
  <c r="X33" i="27"/>
  <c r="Y33" i="27"/>
  <c r="Z33" i="27"/>
  <c r="DB30" i="27" s="1" a="1"/>
  <c r="DB30" i="27" s="1"/>
  <c r="AA33" i="27"/>
  <c r="DB31" i="27" s="1" a="1"/>
  <c r="DB31" i="27" s="1"/>
  <c r="AB33" i="27"/>
  <c r="AC33" i="27"/>
  <c r="AD33" i="27"/>
  <c r="AE33" i="27"/>
  <c r="AF33" i="27"/>
  <c r="AH33" i="27"/>
  <c r="AI33" i="27"/>
  <c r="AJ33" i="27"/>
  <c r="CZ40" i="27" s="1" a="1"/>
  <c r="CZ40" i="27" s="1"/>
  <c r="AK33" i="27"/>
  <c r="CZ41" i="27" s="1" a="1"/>
  <c r="CZ41" i="27" s="1"/>
  <c r="AL33" i="27"/>
  <c r="AM33" i="27"/>
  <c r="AN33" i="27"/>
  <c r="AO33" i="27"/>
  <c r="AP33" i="27"/>
  <c r="AQ33" i="27"/>
  <c r="AR33" i="27"/>
  <c r="AS33" i="27"/>
  <c r="AT33" i="27"/>
  <c r="M34" i="27"/>
  <c r="N34" i="27"/>
  <c r="O34" i="27"/>
  <c r="P34" i="27"/>
  <c r="Q34" i="27"/>
  <c r="R34" i="27"/>
  <c r="S34" i="27"/>
  <c r="T34" i="27"/>
  <c r="U34" i="27"/>
  <c r="V34" i="27"/>
  <c r="W34" i="27"/>
  <c r="X34" i="27"/>
  <c r="Y34" i="27"/>
  <c r="Z34" i="27"/>
  <c r="AA34" i="27"/>
  <c r="AB34" i="27"/>
  <c r="DB32" i="27" s="1" a="1"/>
  <c r="DB32" i="27" s="1"/>
  <c r="AC34" i="27"/>
  <c r="DB33" i="27" s="1" a="1"/>
  <c r="DB33" i="27" s="1"/>
  <c r="AD34" i="27"/>
  <c r="AE34" i="27"/>
  <c r="AF34" i="27"/>
  <c r="AH34" i="27"/>
  <c r="AI34" i="27"/>
  <c r="AJ34" i="27"/>
  <c r="AK34" i="27"/>
  <c r="AL34" i="27"/>
  <c r="CZ42" i="27" s="1" a="1"/>
  <c r="CZ42" i="27" s="1"/>
  <c r="AM34" i="27"/>
  <c r="CZ43" i="27" s="1" a="1"/>
  <c r="CZ43" i="27" s="1"/>
  <c r="AN34" i="27"/>
  <c r="AO34" i="27"/>
  <c r="AP34" i="27"/>
  <c r="AQ34" i="27"/>
  <c r="AR34" i="27"/>
  <c r="AS34" i="27"/>
  <c r="AT34" i="27"/>
  <c r="M35" i="27"/>
  <c r="N35" i="27"/>
  <c r="O35" i="27"/>
  <c r="P35" i="27"/>
  <c r="Q35" i="27"/>
  <c r="R35" i="27"/>
  <c r="S35" i="27"/>
  <c r="T35" i="27"/>
  <c r="U35" i="27"/>
  <c r="V35" i="27"/>
  <c r="W35" i="27"/>
  <c r="X35" i="27"/>
  <c r="Y35" i="27"/>
  <c r="Z35" i="27"/>
  <c r="AA35" i="27"/>
  <c r="AB35" i="27"/>
  <c r="AC35" i="27"/>
  <c r="AD35" i="27"/>
  <c r="DB34" i="27" s="1" a="1"/>
  <c r="DB34" i="27" s="1"/>
  <c r="AE35" i="27"/>
  <c r="DB35" i="27" s="1" a="1"/>
  <c r="DB35" i="27" s="1"/>
  <c r="AF35" i="27"/>
  <c r="AH35" i="27"/>
  <c r="AI35" i="27"/>
  <c r="AJ35" i="27"/>
  <c r="AK35" i="27"/>
  <c r="AL35" i="27"/>
  <c r="AM35" i="27"/>
  <c r="AN35" i="27"/>
  <c r="CZ44" i="27" s="1" a="1"/>
  <c r="CZ44" i="27" s="1"/>
  <c r="AO35" i="27"/>
  <c r="CZ45" i="27" s="1" a="1"/>
  <c r="CZ45" i="27" s="1"/>
  <c r="AP35" i="27"/>
  <c r="AQ35" i="27"/>
  <c r="AR35" i="27"/>
  <c r="AS35" i="27"/>
  <c r="AT35" i="27"/>
  <c r="M36" i="27"/>
  <c r="N36" i="27"/>
  <c r="O36" i="27"/>
  <c r="P36" i="27"/>
  <c r="Q36" i="27"/>
  <c r="R36" i="27"/>
  <c r="S36" i="27"/>
  <c r="T36" i="27"/>
  <c r="U36" i="27"/>
  <c r="V36" i="27"/>
  <c r="W36" i="27"/>
  <c r="X36" i="27"/>
  <c r="Y36" i="27"/>
  <c r="Z36" i="27"/>
  <c r="AA36" i="27"/>
  <c r="AB36" i="27"/>
  <c r="AC36" i="27"/>
  <c r="AD36" i="27"/>
  <c r="AE36" i="27"/>
  <c r="AF36" i="27"/>
  <c r="DB36" i="27" s="1" a="1"/>
  <c r="DB36" i="27" s="1"/>
  <c r="AH36" i="27"/>
  <c r="DB38" i="27" s="1" a="1"/>
  <c r="DB38" i="27" s="1"/>
  <c r="AI36" i="27"/>
  <c r="AJ36" i="27"/>
  <c r="AK36" i="27"/>
  <c r="AL36" i="27"/>
  <c r="AM36" i="27"/>
  <c r="AN36" i="27"/>
  <c r="AO36" i="27"/>
  <c r="AP36" i="27"/>
  <c r="CZ46" i="27" s="1" a="1"/>
  <c r="CZ46" i="27" s="1"/>
  <c r="AQ36" i="27"/>
  <c r="CZ47" i="27" s="1" a="1"/>
  <c r="CZ47" i="27" s="1"/>
  <c r="AR36" i="27"/>
  <c r="AS36" i="27"/>
  <c r="AT36" i="27"/>
  <c r="M37" i="27"/>
  <c r="N37" i="27"/>
  <c r="O37" i="27"/>
  <c r="P37" i="27"/>
  <c r="Q37" i="27"/>
  <c r="R37" i="27"/>
  <c r="S37" i="27"/>
  <c r="T37" i="27"/>
  <c r="U37" i="27"/>
  <c r="V37" i="27"/>
  <c r="W37" i="27"/>
  <c r="X37" i="27"/>
  <c r="Y37" i="27"/>
  <c r="Z37" i="27"/>
  <c r="AA37" i="27"/>
  <c r="AB37" i="27"/>
  <c r="AC37" i="27"/>
  <c r="AD37" i="27"/>
  <c r="AE37" i="27"/>
  <c r="AF37" i="27"/>
  <c r="AH37" i="27"/>
  <c r="AI37" i="27"/>
  <c r="DB39" i="27" s="1" a="1"/>
  <c r="DB39" i="27" s="1"/>
  <c r="AJ37" i="27"/>
  <c r="AK37" i="27"/>
  <c r="AL37" i="27"/>
  <c r="AM37" i="27"/>
  <c r="AN37" i="27"/>
  <c r="AO37" i="27"/>
  <c r="AP37" i="27"/>
  <c r="AQ37" i="27"/>
  <c r="AR37" i="27"/>
  <c r="CZ48" i="27" s="1" a="1"/>
  <c r="CZ48" i="27" s="1"/>
  <c r="AS37" i="27"/>
  <c r="CZ49" i="27" s="1" a="1"/>
  <c r="CZ49" i="27" s="1"/>
  <c r="AT37" i="27"/>
  <c r="M38" i="27"/>
  <c r="N38" i="27"/>
  <c r="O38" i="27"/>
  <c r="P38" i="27"/>
  <c r="Q38" i="27"/>
  <c r="R38" i="27"/>
  <c r="S38" i="27"/>
  <c r="T38" i="27"/>
  <c r="U38" i="27"/>
  <c r="V38" i="27"/>
  <c r="W38" i="27"/>
  <c r="X38" i="27"/>
  <c r="Y38" i="27"/>
  <c r="Z38" i="27"/>
  <c r="AA38" i="27"/>
  <c r="AB38" i="27"/>
  <c r="AC38" i="27"/>
  <c r="AD38" i="27"/>
  <c r="AE38" i="27"/>
  <c r="AF38" i="27"/>
  <c r="AH38" i="27"/>
  <c r="AI38" i="27"/>
  <c r="AJ38" i="27"/>
  <c r="DB40" i="27" s="1" a="1"/>
  <c r="DB40" i="27" s="1"/>
  <c r="AK38" i="27"/>
  <c r="DB41" i="27" s="1" a="1"/>
  <c r="DB41" i="27" s="1"/>
  <c r="AL38" i="27"/>
  <c r="AM38" i="27"/>
  <c r="AN38" i="27"/>
  <c r="AO38" i="27"/>
  <c r="AP38" i="27"/>
  <c r="AQ38" i="27"/>
  <c r="AR38" i="27"/>
  <c r="AS38" i="27"/>
  <c r="AT38" i="27"/>
  <c r="CZ50" i="27" s="1" a="1"/>
  <c r="CZ50" i="27" s="1"/>
  <c r="M39" i="27"/>
  <c r="N39" i="27"/>
  <c r="O39" i="27"/>
  <c r="P39" i="27"/>
  <c r="Q39" i="27"/>
  <c r="R39" i="27"/>
  <c r="S39" i="27"/>
  <c r="T39" i="27"/>
  <c r="U39" i="27"/>
  <c r="V39" i="27"/>
  <c r="W39" i="27"/>
  <c r="X39" i="27"/>
  <c r="Y39" i="27"/>
  <c r="Z39" i="27"/>
  <c r="AA39" i="27"/>
  <c r="AB39" i="27"/>
  <c r="AC39" i="27"/>
  <c r="AD39" i="27"/>
  <c r="AE39" i="27"/>
  <c r="AF39" i="27"/>
  <c r="AH39" i="27"/>
  <c r="AI39" i="27"/>
  <c r="AJ39" i="27"/>
  <c r="AK39" i="27"/>
  <c r="AL39" i="27"/>
  <c r="DB42" i="27" s="1" a="1"/>
  <c r="DB42" i="27" s="1"/>
  <c r="AM39" i="27"/>
  <c r="DB43" i="27" s="1" a="1"/>
  <c r="DB43" i="27" s="1"/>
  <c r="AN39" i="27"/>
  <c r="AO39" i="27"/>
  <c r="AP39" i="27"/>
  <c r="AQ39" i="27"/>
  <c r="AR39" i="27"/>
  <c r="AS39" i="27"/>
  <c r="AT39" i="27"/>
  <c r="M40" i="27"/>
  <c r="N40" i="27"/>
  <c r="O40" i="27"/>
  <c r="P40" i="27"/>
  <c r="Q40" i="27"/>
  <c r="R40" i="27"/>
  <c r="S40" i="27"/>
  <c r="T40" i="27"/>
  <c r="U40" i="27"/>
  <c r="V40" i="27"/>
  <c r="W40" i="27"/>
  <c r="X40" i="27"/>
  <c r="Y40" i="27"/>
  <c r="Z40" i="27"/>
  <c r="AA40" i="27"/>
  <c r="AB40" i="27"/>
  <c r="AC40" i="27"/>
  <c r="AD40" i="27"/>
  <c r="AE40" i="27"/>
  <c r="AF40" i="27"/>
  <c r="AH40" i="27"/>
  <c r="AI40" i="27"/>
  <c r="AJ40" i="27"/>
  <c r="AK40" i="27"/>
  <c r="AL40" i="27"/>
  <c r="AM40" i="27"/>
  <c r="AN40" i="27"/>
  <c r="DB44" i="27" s="1" a="1"/>
  <c r="DB44" i="27" s="1"/>
  <c r="AO40" i="27"/>
  <c r="DB45" i="27" s="1" a="1"/>
  <c r="DB45" i="27" s="1"/>
  <c r="AP40" i="27"/>
  <c r="AQ40" i="27"/>
  <c r="AR40" i="27"/>
  <c r="AS40" i="27"/>
  <c r="AT40" i="27"/>
  <c r="M41" i="27"/>
  <c r="N41" i="27"/>
  <c r="O41" i="27"/>
  <c r="P41" i="27"/>
  <c r="Q41" i="27"/>
  <c r="R41" i="27"/>
  <c r="S41" i="27"/>
  <c r="T41" i="27"/>
  <c r="U41" i="27"/>
  <c r="V41" i="27"/>
  <c r="W41" i="27"/>
  <c r="X41" i="27"/>
  <c r="Y41" i="27"/>
  <c r="Z41" i="27"/>
  <c r="AA41" i="27"/>
  <c r="AB41" i="27"/>
  <c r="AC41" i="27"/>
  <c r="AD41" i="27"/>
  <c r="AE41" i="27"/>
  <c r="AF41" i="27"/>
  <c r="AH41" i="27"/>
  <c r="AI41" i="27"/>
  <c r="AJ41" i="27"/>
  <c r="AK41" i="27"/>
  <c r="AL41" i="27"/>
  <c r="AM41" i="27"/>
  <c r="AN41" i="27"/>
  <c r="AO41" i="27"/>
  <c r="AP41" i="27"/>
  <c r="DB46" i="27" s="1" a="1"/>
  <c r="DB46" i="27" s="1"/>
  <c r="AQ41" i="27"/>
  <c r="DB47" i="27" s="1" a="1"/>
  <c r="DB47" i="27" s="1"/>
  <c r="AR41" i="27"/>
  <c r="AS41" i="27"/>
  <c r="AT41" i="27"/>
  <c r="M42" i="27"/>
  <c r="N42" i="27"/>
  <c r="O42" i="27"/>
  <c r="P42" i="27"/>
  <c r="Q42" i="27"/>
  <c r="R42" i="27"/>
  <c r="S42" i="27"/>
  <c r="T42" i="27"/>
  <c r="U42" i="27"/>
  <c r="V42" i="27"/>
  <c r="W42" i="27"/>
  <c r="X42" i="27"/>
  <c r="Y42" i="27"/>
  <c r="Z42" i="27"/>
  <c r="AA42" i="27"/>
  <c r="AB42" i="27"/>
  <c r="AC42" i="27"/>
  <c r="AD42" i="27"/>
  <c r="AE42" i="27"/>
  <c r="AF42" i="27"/>
  <c r="AH42" i="27"/>
  <c r="AI42" i="27"/>
  <c r="AJ42" i="27"/>
  <c r="AK42" i="27"/>
  <c r="AL42" i="27"/>
  <c r="AM42" i="27"/>
  <c r="AN42" i="27"/>
  <c r="AO42" i="27"/>
  <c r="AP42" i="27"/>
  <c r="AQ42" i="27"/>
  <c r="AR42" i="27"/>
  <c r="DB48" i="27" s="1" a="1"/>
  <c r="DB48" i="27" s="1"/>
  <c r="AS42" i="27"/>
  <c r="DB49" i="27" s="1" a="1"/>
  <c r="DB49" i="27" s="1"/>
  <c r="AT42" i="27"/>
  <c r="M43" i="27"/>
  <c r="N43" i="27"/>
  <c r="O43" i="27"/>
  <c r="P43" i="27"/>
  <c r="Q43" i="27"/>
  <c r="R43" i="27"/>
  <c r="S43" i="27"/>
  <c r="T43" i="27"/>
  <c r="U43" i="27"/>
  <c r="V43" i="27"/>
  <c r="W43" i="27"/>
  <c r="X43" i="27"/>
  <c r="Y43" i="27"/>
  <c r="Z43" i="27"/>
  <c r="AA43" i="27"/>
  <c r="AB43" i="27"/>
  <c r="AC43" i="27"/>
  <c r="AD43" i="27"/>
  <c r="AE43" i="27"/>
  <c r="AF43" i="27"/>
  <c r="AH43" i="27"/>
  <c r="AI43" i="27"/>
  <c r="AJ43" i="27"/>
  <c r="AK43" i="27"/>
  <c r="AL43" i="27"/>
  <c r="AM43" i="27"/>
  <c r="AN43" i="27"/>
  <c r="AO43" i="27"/>
  <c r="AP43" i="27"/>
  <c r="AQ43" i="27"/>
  <c r="AR43" i="27"/>
  <c r="AS43" i="27"/>
  <c r="AT43" i="27"/>
  <c r="DB50" i="27" s="1" a="1"/>
  <c r="DB50" i="27" s="1"/>
  <c r="M44" i="27"/>
  <c r="N44" i="27"/>
  <c r="O44" i="27"/>
  <c r="P44" i="27"/>
  <c r="Q44" i="27"/>
  <c r="R44" i="27"/>
  <c r="S44" i="27"/>
  <c r="T44" i="27"/>
  <c r="U44" i="27"/>
  <c r="V44" i="27"/>
  <c r="W44" i="27"/>
  <c r="X44" i="27"/>
  <c r="Y44" i="27"/>
  <c r="Z44" i="27"/>
  <c r="AA44" i="27"/>
  <c r="AB44" i="27"/>
  <c r="AC44" i="27"/>
  <c r="AD44" i="27"/>
  <c r="AE44" i="27"/>
  <c r="AF44" i="27"/>
  <c r="AH44" i="27"/>
  <c r="AI44" i="27"/>
  <c r="AJ44" i="27"/>
  <c r="AK44" i="27"/>
  <c r="AL44" i="27"/>
  <c r="AM44" i="27"/>
  <c r="AN44" i="27"/>
  <c r="AO44" i="27"/>
  <c r="AP44" i="27"/>
  <c r="AQ44" i="27"/>
  <c r="AR44" i="27"/>
  <c r="AS44" i="27"/>
  <c r="AT44" i="27"/>
  <c r="M45" i="27"/>
  <c r="N45" i="27"/>
  <c r="O45" i="27"/>
  <c r="P45" i="27"/>
  <c r="Q45" i="27"/>
  <c r="R45" i="27"/>
  <c r="S45" i="27"/>
  <c r="T45" i="27"/>
  <c r="U45" i="27"/>
  <c r="V45" i="27"/>
  <c r="W45" i="27"/>
  <c r="X45" i="27"/>
  <c r="Y45" i="27"/>
  <c r="Z45" i="27"/>
  <c r="AA45" i="27"/>
  <c r="AB45" i="27"/>
  <c r="AC45" i="27"/>
  <c r="AD45" i="27"/>
  <c r="AE45" i="27"/>
  <c r="AF45" i="27"/>
  <c r="AH45" i="27"/>
  <c r="AI45" i="27"/>
  <c r="AJ45" i="27"/>
  <c r="AK45" i="27"/>
  <c r="AL45" i="27"/>
  <c r="AM45" i="27"/>
  <c r="AN45" i="27"/>
  <c r="AO45" i="27"/>
  <c r="AP45" i="27"/>
  <c r="AQ45" i="27"/>
  <c r="AR45" i="27"/>
  <c r="AS45" i="27"/>
  <c r="AT45" i="27"/>
  <c r="M46" i="27"/>
  <c r="N46" i="27"/>
  <c r="O46" i="27"/>
  <c r="P46" i="27"/>
  <c r="Q46" i="27"/>
  <c r="R46" i="27"/>
  <c r="S46" i="27"/>
  <c r="T46" i="27"/>
  <c r="U46" i="27"/>
  <c r="V46" i="27"/>
  <c r="W46" i="27"/>
  <c r="X46" i="27"/>
  <c r="Y46" i="27"/>
  <c r="Z46" i="27"/>
  <c r="AA46" i="27"/>
  <c r="AB46" i="27"/>
  <c r="AC46" i="27"/>
  <c r="AD46" i="27"/>
  <c r="AE46" i="27"/>
  <c r="AF46" i="27"/>
  <c r="AH46" i="27"/>
  <c r="AI46" i="27"/>
  <c r="AJ46" i="27"/>
  <c r="AK46" i="27"/>
  <c r="AL46" i="27"/>
  <c r="AM46" i="27"/>
  <c r="AN46" i="27"/>
  <c r="AO46" i="27"/>
  <c r="AP46" i="27"/>
  <c r="AQ46" i="27"/>
  <c r="AR46" i="27"/>
  <c r="AS46" i="27"/>
  <c r="AT46" i="27"/>
  <c r="M47" i="27"/>
  <c r="N47" i="27"/>
  <c r="O47" i="27"/>
  <c r="P47" i="27"/>
  <c r="Q47" i="27"/>
  <c r="R47" i="27"/>
  <c r="S47" i="27"/>
  <c r="T47" i="27"/>
  <c r="U47" i="27"/>
  <c r="V47" i="27"/>
  <c r="W47" i="27"/>
  <c r="X47" i="27"/>
  <c r="Y47" i="27"/>
  <c r="Z47" i="27"/>
  <c r="AA47" i="27"/>
  <c r="AB47" i="27"/>
  <c r="AC47" i="27"/>
  <c r="AD47" i="27"/>
  <c r="AE47" i="27"/>
  <c r="AF47" i="27"/>
  <c r="AH47" i="27"/>
  <c r="AI47" i="27"/>
  <c r="AJ47" i="27"/>
  <c r="AK47" i="27"/>
  <c r="AL47" i="27"/>
  <c r="AM47" i="27"/>
  <c r="AN47" i="27"/>
  <c r="AO47" i="27"/>
  <c r="AP47" i="27"/>
  <c r="AQ47" i="27"/>
  <c r="AR47" i="27"/>
  <c r="AS47" i="27"/>
  <c r="AT47" i="27"/>
  <c r="M48" i="27"/>
  <c r="N48" i="27"/>
  <c r="O48" i="27"/>
  <c r="P48" i="27"/>
  <c r="Q48" i="27"/>
  <c r="R48" i="27"/>
  <c r="S48" i="27"/>
  <c r="T48" i="27"/>
  <c r="U48" i="27"/>
  <c r="V48" i="27"/>
  <c r="W48" i="27"/>
  <c r="X48" i="27"/>
  <c r="Y48" i="27"/>
  <c r="Z48" i="27"/>
  <c r="AA48" i="27"/>
  <c r="AB48" i="27"/>
  <c r="AC48" i="27"/>
  <c r="AD48" i="27"/>
  <c r="AE48" i="27"/>
  <c r="AF48" i="27"/>
  <c r="AH48" i="27"/>
  <c r="AI48" i="27"/>
  <c r="AJ48" i="27"/>
  <c r="AK48" i="27"/>
  <c r="AL48" i="27"/>
  <c r="AM48" i="27"/>
  <c r="AN48" i="27"/>
  <c r="AO48" i="27"/>
  <c r="AP48" i="27"/>
  <c r="AQ48" i="27"/>
  <c r="AR48" i="27"/>
  <c r="AS48" i="27"/>
  <c r="AT48" i="27"/>
  <c r="M49" i="27"/>
  <c r="N49" i="27"/>
  <c r="O49" i="27"/>
  <c r="P49" i="27"/>
  <c r="Q49" i="27"/>
  <c r="R49" i="27"/>
  <c r="S49" i="27"/>
  <c r="T49" i="27"/>
  <c r="U49" i="27"/>
  <c r="V49" i="27"/>
  <c r="W49" i="27"/>
  <c r="X49" i="27"/>
  <c r="Y49" i="27"/>
  <c r="Z49" i="27"/>
  <c r="AA49" i="27"/>
  <c r="AB49" i="27"/>
  <c r="AC49" i="27"/>
  <c r="AD49" i="27"/>
  <c r="AE49" i="27"/>
  <c r="AF49" i="27"/>
  <c r="AH49" i="27"/>
  <c r="AI49" i="27"/>
  <c r="AJ49" i="27"/>
  <c r="AK49" i="27"/>
  <c r="AL49" i="27"/>
  <c r="AM49" i="27"/>
  <c r="AN49" i="27"/>
  <c r="AO49" i="27"/>
  <c r="AP49" i="27"/>
  <c r="AQ49" i="27"/>
  <c r="AR49" i="27"/>
  <c r="AS49" i="27"/>
  <c r="AT49" i="27"/>
  <c r="M50" i="27"/>
  <c r="N50" i="27"/>
  <c r="O50" i="27"/>
  <c r="P50" i="27"/>
  <c r="Q50" i="27"/>
  <c r="R50" i="27"/>
  <c r="S50" i="27"/>
  <c r="T50" i="27"/>
  <c r="U50" i="27"/>
  <c r="V50" i="27"/>
  <c r="W50" i="27"/>
  <c r="X50" i="27"/>
  <c r="Y50" i="27"/>
  <c r="Z50" i="27"/>
  <c r="AA50" i="27"/>
  <c r="AB50" i="27"/>
  <c r="AC50" i="27"/>
  <c r="AD50" i="27"/>
  <c r="AE50" i="27"/>
  <c r="AF50" i="27"/>
  <c r="AH50" i="27"/>
  <c r="AI50" i="27"/>
  <c r="AJ50" i="27"/>
  <c r="AK50" i="27"/>
  <c r="AL50" i="27"/>
  <c r="AM50" i="27"/>
  <c r="AN50" i="27"/>
  <c r="AO50" i="27"/>
  <c r="AP50" i="27"/>
  <c r="AQ50" i="27"/>
  <c r="AR50" i="27"/>
  <c r="AS50" i="27"/>
  <c r="AT50" i="27"/>
  <c r="M51" i="27"/>
  <c r="N51" i="27"/>
  <c r="O51" i="27"/>
  <c r="P51" i="27"/>
  <c r="Q51" i="27"/>
  <c r="R51" i="27"/>
  <c r="S51" i="27"/>
  <c r="T51" i="27"/>
  <c r="U51" i="27"/>
  <c r="V51" i="27"/>
  <c r="W51" i="27"/>
  <c r="X51" i="27"/>
  <c r="Y51" i="27"/>
  <c r="Z51" i="27"/>
  <c r="AA51" i="27"/>
  <c r="AB51" i="27"/>
  <c r="AC51" i="27"/>
  <c r="AD51" i="27"/>
  <c r="AE51" i="27"/>
  <c r="AF51" i="27"/>
  <c r="AH51" i="27"/>
  <c r="AI51" i="27"/>
  <c r="AJ51" i="27"/>
  <c r="AK51" i="27"/>
  <c r="AL51" i="27"/>
  <c r="AM51" i="27"/>
  <c r="AN51" i="27"/>
  <c r="AO51" i="27"/>
  <c r="AP51" i="27"/>
  <c r="AQ51" i="27"/>
  <c r="AR51" i="27"/>
  <c r="AS51" i="27"/>
  <c r="AT51" i="27"/>
  <c r="M52" i="27"/>
  <c r="N52" i="27"/>
  <c r="O52" i="27"/>
  <c r="P52" i="27"/>
  <c r="Q52" i="27"/>
  <c r="R52" i="27"/>
  <c r="S52" i="27"/>
  <c r="T52" i="27"/>
  <c r="U52" i="27"/>
  <c r="V52" i="27"/>
  <c r="W52" i="27"/>
  <c r="X52" i="27"/>
  <c r="Y52" i="27"/>
  <c r="Z52" i="27"/>
  <c r="AA52" i="27"/>
  <c r="AB52" i="27"/>
  <c r="AC52" i="27"/>
  <c r="AD52" i="27"/>
  <c r="AE52" i="27"/>
  <c r="AF52" i="27"/>
  <c r="AH52" i="27"/>
  <c r="AI52" i="27"/>
  <c r="AJ52" i="27"/>
  <c r="AK52" i="27"/>
  <c r="AL52" i="27"/>
  <c r="AM52" i="27"/>
  <c r="AN52" i="27"/>
  <c r="AO52" i="27"/>
  <c r="AP52" i="27"/>
  <c r="AQ52" i="27"/>
  <c r="AR52" i="27"/>
  <c r="AS52" i="27"/>
  <c r="AT52" i="27"/>
  <c r="M53" i="27"/>
  <c r="N53" i="27"/>
  <c r="O53" i="27"/>
  <c r="P53" i="27"/>
  <c r="Q53" i="27"/>
  <c r="R53" i="27"/>
  <c r="S53" i="27"/>
  <c r="T53" i="27"/>
  <c r="U53" i="27"/>
  <c r="V53" i="27"/>
  <c r="W53" i="27"/>
  <c r="X53" i="27"/>
  <c r="Y53" i="27"/>
  <c r="Z53" i="27"/>
  <c r="AA53" i="27"/>
  <c r="AB53" i="27"/>
  <c r="AC53" i="27"/>
  <c r="AD53" i="27"/>
  <c r="AE53" i="27"/>
  <c r="AF53" i="27"/>
  <c r="AH53" i="27"/>
  <c r="AI53" i="27"/>
  <c r="AJ53" i="27"/>
  <c r="AK53" i="27"/>
  <c r="AL53" i="27"/>
  <c r="AM53" i="27"/>
  <c r="AN53" i="27"/>
  <c r="AO53" i="27"/>
  <c r="AP53" i="27"/>
  <c r="AQ53" i="27"/>
  <c r="AR53" i="27"/>
  <c r="AS53" i="27"/>
  <c r="AT53" i="27"/>
  <c r="M54" i="27"/>
  <c r="N54" i="27"/>
  <c r="O54" i="27"/>
  <c r="P54" i="27"/>
  <c r="Q54" i="27"/>
  <c r="R54" i="27"/>
  <c r="S54" i="27"/>
  <c r="T54" i="27"/>
  <c r="U54" i="27"/>
  <c r="V54" i="27"/>
  <c r="W54" i="27"/>
  <c r="X54" i="27"/>
  <c r="Y54" i="27"/>
  <c r="Z54" i="27"/>
  <c r="AA54" i="27"/>
  <c r="AB54" i="27"/>
  <c r="AC54" i="27"/>
  <c r="AD54" i="27"/>
  <c r="AE54" i="27"/>
  <c r="AF54" i="27"/>
  <c r="AH54" i="27"/>
  <c r="AI54" i="27"/>
  <c r="AJ54" i="27"/>
  <c r="AK54" i="27"/>
  <c r="AL54" i="27"/>
  <c r="AM54" i="27"/>
  <c r="AN54" i="27"/>
  <c r="AO54" i="27"/>
  <c r="AP54" i="27"/>
  <c r="AQ54" i="27"/>
  <c r="AR54" i="27"/>
  <c r="AS54" i="27"/>
  <c r="AT54" i="27"/>
  <c r="M55" i="27"/>
  <c r="N55" i="27"/>
  <c r="O55" i="27"/>
  <c r="P55" i="27"/>
  <c r="Q55" i="27"/>
  <c r="R55" i="27"/>
  <c r="S55" i="27"/>
  <c r="T55" i="27"/>
  <c r="U55" i="27"/>
  <c r="V55" i="27"/>
  <c r="W55" i="27"/>
  <c r="X55" i="27"/>
  <c r="Y55" i="27"/>
  <c r="Z55" i="27"/>
  <c r="AA55" i="27"/>
  <c r="AB55" i="27"/>
  <c r="AC55" i="27"/>
  <c r="AD55" i="27"/>
  <c r="AE55" i="27"/>
  <c r="AF55" i="27"/>
  <c r="AH55" i="27"/>
  <c r="AI55" i="27"/>
  <c r="AJ55" i="27"/>
  <c r="AK55" i="27"/>
  <c r="AL55" i="27"/>
  <c r="AM55" i="27"/>
  <c r="AN55" i="27"/>
  <c r="AO55" i="27"/>
  <c r="AP55" i="27"/>
  <c r="AQ55" i="27"/>
  <c r="AR55" i="27"/>
  <c r="AS55" i="27"/>
  <c r="AT55" i="27"/>
  <c r="M56" i="27"/>
  <c r="N56" i="27"/>
  <c r="O56" i="27"/>
  <c r="P56" i="27"/>
  <c r="Q56" i="27"/>
  <c r="R56" i="27"/>
  <c r="S56" i="27"/>
  <c r="T56" i="27"/>
  <c r="U56" i="27"/>
  <c r="V56" i="27"/>
  <c r="W56" i="27"/>
  <c r="X56" i="27"/>
  <c r="Y56" i="27"/>
  <c r="Z56" i="27"/>
  <c r="AA56" i="27"/>
  <c r="AB56" i="27"/>
  <c r="AC56" i="27"/>
  <c r="AD56" i="27"/>
  <c r="AE56" i="27"/>
  <c r="AF56" i="27"/>
  <c r="AH56" i="27"/>
  <c r="AI56" i="27"/>
  <c r="AJ56" i="27"/>
  <c r="AK56" i="27"/>
  <c r="AL56" i="27"/>
  <c r="AM56" i="27"/>
  <c r="AN56" i="27"/>
  <c r="AO56" i="27"/>
  <c r="AP56" i="27"/>
  <c r="AQ56" i="27"/>
  <c r="AR56" i="27"/>
  <c r="AS56" i="27"/>
  <c r="AT56" i="27"/>
  <c r="M57" i="27"/>
  <c r="N57" i="27"/>
  <c r="O57" i="27"/>
  <c r="P57" i="27"/>
  <c r="Q57" i="27"/>
  <c r="R57" i="27"/>
  <c r="S57" i="27"/>
  <c r="T57" i="27"/>
  <c r="U57" i="27"/>
  <c r="V57" i="27"/>
  <c r="W57" i="27"/>
  <c r="X57" i="27"/>
  <c r="Y57" i="27"/>
  <c r="Z57" i="27"/>
  <c r="AA57" i="27"/>
  <c r="AB57" i="27"/>
  <c r="AC57" i="27"/>
  <c r="AD57" i="27"/>
  <c r="AE57" i="27"/>
  <c r="AF57" i="27"/>
  <c r="AH57" i="27"/>
  <c r="AI57" i="27"/>
  <c r="AJ57" i="27"/>
  <c r="AK57" i="27"/>
  <c r="AL57" i="27"/>
  <c r="AM57" i="27"/>
  <c r="AN57" i="27"/>
  <c r="AO57" i="27"/>
  <c r="AP57" i="27"/>
  <c r="AQ57" i="27"/>
  <c r="AR57" i="27"/>
  <c r="AS57" i="27"/>
  <c r="AT57" i="27"/>
  <c r="M58" i="27"/>
  <c r="N58" i="27"/>
  <c r="O58" i="27"/>
  <c r="P58" i="27"/>
  <c r="Q58" i="27"/>
  <c r="R58" i="27"/>
  <c r="S58" i="27"/>
  <c r="T58" i="27"/>
  <c r="U58" i="27"/>
  <c r="V58" i="27"/>
  <c r="W58" i="27"/>
  <c r="X58" i="27"/>
  <c r="Y58" i="27"/>
  <c r="Z58" i="27"/>
  <c r="AA58" i="27"/>
  <c r="AB58" i="27"/>
  <c r="AC58" i="27"/>
  <c r="AD58" i="27"/>
  <c r="AE58" i="27"/>
  <c r="AF58" i="27"/>
  <c r="AH58" i="27"/>
  <c r="AI58" i="27"/>
  <c r="AJ58" i="27"/>
  <c r="AK58" i="27"/>
  <c r="AL58" i="27"/>
  <c r="AM58" i="27"/>
  <c r="AN58" i="27"/>
  <c r="AO58" i="27"/>
  <c r="AP58" i="27"/>
  <c r="AQ58" i="27"/>
  <c r="AR58" i="27"/>
  <c r="AS58" i="27"/>
  <c r="AT58" i="27"/>
  <c r="M59" i="27"/>
  <c r="N59" i="27"/>
  <c r="O59" i="27"/>
  <c r="P59" i="27"/>
  <c r="Q59" i="27"/>
  <c r="R59" i="27"/>
  <c r="S59" i="27"/>
  <c r="T59" i="27"/>
  <c r="U59" i="27"/>
  <c r="V59" i="27"/>
  <c r="W59" i="27"/>
  <c r="X59" i="27"/>
  <c r="Y59" i="27"/>
  <c r="Z59" i="27"/>
  <c r="AA59" i="27"/>
  <c r="AB59" i="27"/>
  <c r="AC59" i="27"/>
  <c r="AD59" i="27"/>
  <c r="AE59" i="27"/>
  <c r="AF59" i="27"/>
  <c r="AH59" i="27"/>
  <c r="AI59" i="27"/>
  <c r="AJ59" i="27"/>
  <c r="AK59" i="27"/>
  <c r="AL59" i="27"/>
  <c r="AM59" i="27"/>
  <c r="AN59" i="27"/>
  <c r="AO59" i="27"/>
  <c r="AP59" i="27"/>
  <c r="AQ59" i="27"/>
  <c r="AR59" i="27"/>
  <c r="AS59" i="27"/>
  <c r="AT59" i="27"/>
  <c r="M60" i="27"/>
  <c r="N60" i="27"/>
  <c r="O60" i="27"/>
  <c r="P60" i="27"/>
  <c r="Q60" i="27"/>
  <c r="R60" i="27"/>
  <c r="S60" i="27"/>
  <c r="T60" i="27"/>
  <c r="U60" i="27"/>
  <c r="V60" i="27"/>
  <c r="W60" i="27"/>
  <c r="X60" i="27"/>
  <c r="Y60" i="27"/>
  <c r="Z60" i="27"/>
  <c r="AA60" i="27"/>
  <c r="AB60" i="27"/>
  <c r="AC60" i="27"/>
  <c r="AD60" i="27"/>
  <c r="AE60" i="27"/>
  <c r="AF60" i="27"/>
  <c r="AH60" i="27"/>
  <c r="AI60" i="27"/>
  <c r="AJ60" i="27"/>
  <c r="AK60" i="27"/>
  <c r="AL60" i="27"/>
  <c r="AM60" i="27"/>
  <c r="AN60" i="27"/>
  <c r="AO60" i="27"/>
  <c r="AP60" i="27"/>
  <c r="AQ60" i="27"/>
  <c r="AR60" i="27"/>
  <c r="AS60" i="27"/>
  <c r="AT60" i="27"/>
  <c r="M61" i="27"/>
  <c r="N61" i="27"/>
  <c r="O61" i="27"/>
  <c r="P61" i="27"/>
  <c r="Q61" i="27"/>
  <c r="R61" i="27"/>
  <c r="S61" i="27"/>
  <c r="T61" i="27"/>
  <c r="U61" i="27"/>
  <c r="V61" i="27"/>
  <c r="W61" i="27"/>
  <c r="X61" i="27"/>
  <c r="Y61" i="27"/>
  <c r="Z61" i="27"/>
  <c r="AA61" i="27"/>
  <c r="AB61" i="27"/>
  <c r="AC61" i="27"/>
  <c r="AD61" i="27"/>
  <c r="AE61" i="27"/>
  <c r="AF61" i="27"/>
  <c r="AH61" i="27"/>
  <c r="AI61" i="27"/>
  <c r="AJ61" i="27"/>
  <c r="AK61" i="27"/>
  <c r="AL61" i="27"/>
  <c r="AM61" i="27"/>
  <c r="AN61" i="27"/>
  <c r="AO61" i="27"/>
  <c r="AP61" i="27"/>
  <c r="AQ61" i="27"/>
  <c r="AR61" i="27"/>
  <c r="AS61" i="27"/>
  <c r="AT61" i="27"/>
  <c r="M62" i="27"/>
  <c r="N62" i="27"/>
  <c r="O62" i="27"/>
  <c r="P62" i="27"/>
  <c r="Q62" i="27"/>
  <c r="R62" i="27"/>
  <c r="S62" i="27"/>
  <c r="T62" i="27"/>
  <c r="U62" i="27"/>
  <c r="V62" i="27"/>
  <c r="W62" i="27"/>
  <c r="X62" i="27"/>
  <c r="Y62" i="27"/>
  <c r="Z62" i="27"/>
  <c r="AA62" i="27"/>
  <c r="AB62" i="27"/>
  <c r="AC62" i="27"/>
  <c r="AD62" i="27"/>
  <c r="AE62" i="27"/>
  <c r="AF62" i="27"/>
  <c r="AH62" i="27"/>
  <c r="AI62" i="27"/>
  <c r="AJ62" i="27"/>
  <c r="AK62" i="27"/>
  <c r="AL62" i="27"/>
  <c r="AM62" i="27"/>
  <c r="AN62" i="27"/>
  <c r="AO62" i="27"/>
  <c r="AP62" i="27"/>
  <c r="AQ62" i="27"/>
  <c r="AR62" i="27"/>
  <c r="AS62" i="27"/>
  <c r="AT62" i="27"/>
  <c r="M63" i="27"/>
  <c r="N63" i="27"/>
  <c r="O63" i="27"/>
  <c r="P63" i="27"/>
  <c r="Q63" i="27"/>
  <c r="R63" i="27"/>
  <c r="S63" i="27"/>
  <c r="T63" i="27"/>
  <c r="U63" i="27"/>
  <c r="V63" i="27"/>
  <c r="W63" i="27"/>
  <c r="X63" i="27"/>
  <c r="Y63" i="27"/>
  <c r="Z63" i="27"/>
  <c r="AA63" i="27"/>
  <c r="AB63" i="27"/>
  <c r="AC63" i="27"/>
  <c r="AD63" i="27"/>
  <c r="AE63" i="27"/>
  <c r="AF63" i="27"/>
  <c r="AH63" i="27"/>
  <c r="AI63" i="27"/>
  <c r="AJ63" i="27"/>
  <c r="AK63" i="27"/>
  <c r="AL63" i="27"/>
  <c r="AM63" i="27"/>
  <c r="AN63" i="27"/>
  <c r="AO63" i="27"/>
  <c r="AP63" i="27"/>
  <c r="AQ63" i="27"/>
  <c r="AR63" i="27"/>
  <c r="AS63" i="27"/>
  <c r="AT63" i="27"/>
  <c r="M64" i="27"/>
  <c r="N64" i="27"/>
  <c r="O64" i="27"/>
  <c r="P64" i="27"/>
  <c r="Q64" i="27"/>
  <c r="R64" i="27"/>
  <c r="S64" i="27"/>
  <c r="T64" i="27"/>
  <c r="U64" i="27"/>
  <c r="V64" i="27"/>
  <c r="W64" i="27"/>
  <c r="X64" i="27"/>
  <c r="Y64" i="27"/>
  <c r="Z64" i="27"/>
  <c r="AA64" i="27"/>
  <c r="AB64" i="27"/>
  <c r="AC64" i="27"/>
  <c r="AD64" i="27"/>
  <c r="AE64" i="27"/>
  <c r="AF64" i="27"/>
  <c r="AH64" i="27"/>
  <c r="AI64" i="27"/>
  <c r="AJ64" i="27"/>
  <c r="AK64" i="27"/>
  <c r="AL64" i="27"/>
  <c r="AM64" i="27"/>
  <c r="AN64" i="27"/>
  <c r="AO64" i="27"/>
  <c r="AP64" i="27"/>
  <c r="AQ64" i="27"/>
  <c r="AR64" i="27"/>
  <c r="AS64" i="27"/>
  <c r="AT64" i="27"/>
  <c r="M65" i="27"/>
  <c r="N65" i="27"/>
  <c r="O65" i="27"/>
  <c r="P65" i="27"/>
  <c r="Q65" i="27"/>
  <c r="R65" i="27"/>
  <c r="S65" i="27"/>
  <c r="T65" i="27"/>
  <c r="U65" i="27"/>
  <c r="V65" i="27"/>
  <c r="W65" i="27"/>
  <c r="X65" i="27"/>
  <c r="Y65" i="27"/>
  <c r="Z65" i="27"/>
  <c r="AA65" i="27"/>
  <c r="AB65" i="27"/>
  <c r="AC65" i="27"/>
  <c r="AD65" i="27"/>
  <c r="AE65" i="27"/>
  <c r="AF65" i="27"/>
  <c r="AH65" i="27"/>
  <c r="AI65" i="27"/>
  <c r="AJ65" i="27"/>
  <c r="AK65" i="27"/>
  <c r="AL65" i="27"/>
  <c r="AM65" i="27"/>
  <c r="AN65" i="27"/>
  <c r="AO65" i="27"/>
  <c r="AP65" i="27"/>
  <c r="AQ65" i="27"/>
  <c r="AR65" i="27"/>
  <c r="AS65" i="27"/>
  <c r="AT65" i="27"/>
  <c r="M66" i="27"/>
  <c r="N66" i="27"/>
  <c r="O66" i="27"/>
  <c r="P66" i="27"/>
  <c r="Q66" i="27"/>
  <c r="R66" i="27"/>
  <c r="S66" i="27"/>
  <c r="T66" i="27"/>
  <c r="U66" i="27"/>
  <c r="V66" i="27"/>
  <c r="W66" i="27"/>
  <c r="X66" i="27"/>
  <c r="Y66" i="27"/>
  <c r="Z66" i="27"/>
  <c r="AA66" i="27"/>
  <c r="AB66" i="27"/>
  <c r="AC66" i="27"/>
  <c r="AD66" i="27"/>
  <c r="AE66" i="27"/>
  <c r="AF66" i="27"/>
  <c r="AH66" i="27"/>
  <c r="AI66" i="27"/>
  <c r="AJ66" i="27"/>
  <c r="AK66" i="27"/>
  <c r="AL66" i="27"/>
  <c r="AM66" i="27"/>
  <c r="AN66" i="27"/>
  <c r="AO66" i="27"/>
  <c r="AP66" i="27"/>
  <c r="AQ66" i="27"/>
  <c r="AR66" i="27"/>
  <c r="AS66" i="27"/>
  <c r="AT66" i="27"/>
  <c r="L7" i="27"/>
  <c r="L8" i="27"/>
  <c r="L9" i="27"/>
  <c r="L10" i="27"/>
  <c r="L11" i="27"/>
  <c r="L12" i="27"/>
  <c r="L13" i="27"/>
  <c r="L14" i="27"/>
  <c r="L15" i="27"/>
  <c r="L17" i="27"/>
  <c r="L18" i="27"/>
  <c r="L19" i="27"/>
  <c r="L20" i="27"/>
  <c r="L21" i="27"/>
  <c r="CZ16" i="27" s="1" a="1"/>
  <c r="CZ16" i="27" s="1"/>
  <c r="L22" i="27"/>
  <c r="L23" i="27"/>
  <c r="L24" i="27"/>
  <c r="L25" i="27"/>
  <c r="L26" i="27"/>
  <c r="DB16" i="27" s="1" a="1"/>
  <c r="DB16" i="27" s="1"/>
  <c r="L27" i="27"/>
  <c r="L28" i="27"/>
  <c r="L29" i="27"/>
  <c r="L30" i="27"/>
  <c r="L31" i="27"/>
  <c r="L32" i="27"/>
  <c r="L33" i="27"/>
  <c r="L34" i="27"/>
  <c r="L35" i="27"/>
  <c r="L36" i="27"/>
  <c r="L37" i="27"/>
  <c r="L38" i="27"/>
  <c r="L39" i="27"/>
  <c r="L40" i="27"/>
  <c r="L41"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 i="27"/>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AR6" i="26"/>
  <c r="AS6" i="26"/>
  <c r="AT6"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AR7" i="26"/>
  <c r="AS7" i="26"/>
  <c r="AT7"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AR8" i="26"/>
  <c r="AS8" i="26"/>
  <c r="AT8"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AR9" i="26"/>
  <c r="AS9" i="26"/>
  <c r="AT9"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AR10" i="26"/>
  <c r="AS10" i="26"/>
  <c r="AT10"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AR11" i="26"/>
  <c r="AS11" i="26"/>
  <c r="AT11" i="26"/>
  <c r="M12" i="26"/>
  <c r="N12" i="26"/>
  <c r="O12" i="26"/>
  <c r="P12" i="26"/>
  <c r="Q12" i="26"/>
  <c r="R12" i="26"/>
  <c r="S12" i="26"/>
  <c r="T12" i="26"/>
  <c r="U12" i="26"/>
  <c r="V12" i="26"/>
  <c r="W12" i="26"/>
  <c r="X12" i="26"/>
  <c r="Y12" i="26"/>
  <c r="Z12" i="26"/>
  <c r="AA12" i="26"/>
  <c r="AB12" i="26"/>
  <c r="AC12" i="26"/>
  <c r="AD12" i="26"/>
  <c r="AE12" i="26"/>
  <c r="AF12" i="26"/>
  <c r="AG12" i="26"/>
  <c r="AH12" i="26"/>
  <c r="AI12" i="26"/>
  <c r="AJ12" i="26"/>
  <c r="AK12" i="26"/>
  <c r="AL12" i="26"/>
  <c r="AM12" i="26"/>
  <c r="AN12" i="26"/>
  <c r="AO12" i="26"/>
  <c r="AP12" i="26"/>
  <c r="AQ12" i="26"/>
  <c r="AR12" i="26"/>
  <c r="AS12" i="26"/>
  <c r="AT12" i="26"/>
  <c r="M13" i="26"/>
  <c r="N13" i="26"/>
  <c r="O13" i="26"/>
  <c r="P13" i="26"/>
  <c r="Q13" i="26"/>
  <c r="R13" i="26"/>
  <c r="S13" i="26"/>
  <c r="T13" i="26"/>
  <c r="U13" i="26"/>
  <c r="V13" i="26"/>
  <c r="W13" i="26"/>
  <c r="X13" i="26"/>
  <c r="Y13" i="26"/>
  <c r="Z13" i="26"/>
  <c r="AA13" i="26"/>
  <c r="AB13" i="26"/>
  <c r="AC13" i="26"/>
  <c r="AD13" i="26"/>
  <c r="AE13" i="26"/>
  <c r="AF13" i="26"/>
  <c r="AG13" i="26"/>
  <c r="AH13" i="26"/>
  <c r="AI13" i="26"/>
  <c r="AJ13" i="26"/>
  <c r="AK13" i="26"/>
  <c r="AL13" i="26"/>
  <c r="AM13" i="26"/>
  <c r="AN13" i="26"/>
  <c r="AO13" i="26"/>
  <c r="AP13" i="26"/>
  <c r="AQ13" i="26"/>
  <c r="AR13" i="26"/>
  <c r="AS13" i="26"/>
  <c r="AT13" i="26"/>
  <c r="M14" i="26"/>
  <c r="N14" i="26"/>
  <c r="O14" i="26"/>
  <c r="P14" i="26"/>
  <c r="Q14" i="26"/>
  <c r="R14" i="26"/>
  <c r="S14" i="26"/>
  <c r="T14" i="26"/>
  <c r="U14" i="26"/>
  <c r="V14" i="26"/>
  <c r="W14" i="26"/>
  <c r="X14" i="26"/>
  <c r="Y14" i="26"/>
  <c r="Z14" i="26"/>
  <c r="AA14" i="26"/>
  <c r="AB14" i="26"/>
  <c r="AC14" i="26"/>
  <c r="AD14" i="26"/>
  <c r="AE14" i="26"/>
  <c r="AF14" i="26"/>
  <c r="AG14" i="26"/>
  <c r="AH14" i="26"/>
  <c r="AI14" i="26"/>
  <c r="AJ14" i="26"/>
  <c r="AK14" i="26"/>
  <c r="AL14" i="26"/>
  <c r="AM14" i="26"/>
  <c r="AN14" i="26"/>
  <c r="AO14" i="26"/>
  <c r="AP14" i="26"/>
  <c r="AQ14" i="26"/>
  <c r="AR14" i="26"/>
  <c r="AS14" i="26"/>
  <c r="AT14" i="26"/>
  <c r="M15" i="26"/>
  <c r="N15" i="26"/>
  <c r="O15" i="26"/>
  <c r="P15" i="26"/>
  <c r="Q15" i="26"/>
  <c r="R15" i="26"/>
  <c r="S15" i="26"/>
  <c r="T15" i="26"/>
  <c r="U15" i="26"/>
  <c r="V15" i="26"/>
  <c r="W15" i="26"/>
  <c r="X15" i="26"/>
  <c r="Y15" i="26"/>
  <c r="Z15" i="26"/>
  <c r="AA15" i="26"/>
  <c r="AB15" i="26"/>
  <c r="AC15" i="26"/>
  <c r="AD15" i="26"/>
  <c r="AE15" i="26"/>
  <c r="AF15" i="26"/>
  <c r="AG15" i="26"/>
  <c r="AH15" i="26"/>
  <c r="AI15" i="26"/>
  <c r="AJ15" i="26"/>
  <c r="AK15" i="26"/>
  <c r="AL15" i="26"/>
  <c r="AM15" i="26"/>
  <c r="AN15" i="26"/>
  <c r="AO15" i="26"/>
  <c r="AP15" i="26"/>
  <c r="AQ15" i="26"/>
  <c r="AR15" i="26"/>
  <c r="AS15" i="26"/>
  <c r="AT15" i="26"/>
  <c r="M16" i="26"/>
  <c r="N16" i="26"/>
  <c r="O16" i="26"/>
  <c r="P16" i="26"/>
  <c r="Q16" i="26"/>
  <c r="R16" i="26"/>
  <c r="S16" i="26"/>
  <c r="T16" i="26"/>
  <c r="U16" i="26"/>
  <c r="V16" i="26"/>
  <c r="W16" i="26"/>
  <c r="X16" i="26"/>
  <c r="Y16" i="26"/>
  <c r="Z16" i="26"/>
  <c r="AA16" i="26"/>
  <c r="AB16" i="26"/>
  <c r="AC16" i="26"/>
  <c r="AD16" i="26"/>
  <c r="AE16" i="26"/>
  <c r="AF16" i="26"/>
  <c r="AG16" i="26"/>
  <c r="AH16" i="26"/>
  <c r="AI16" i="26"/>
  <c r="AJ16" i="26"/>
  <c r="AK16" i="26"/>
  <c r="AL16" i="26"/>
  <c r="AM16" i="26"/>
  <c r="AN16" i="26"/>
  <c r="AO16" i="26"/>
  <c r="AP16" i="26"/>
  <c r="AQ16" i="26"/>
  <c r="AR16" i="26"/>
  <c r="AS16" i="26"/>
  <c r="AT16" i="26"/>
  <c r="M17" i="26"/>
  <c r="N17" i="26"/>
  <c r="O17" i="26"/>
  <c r="P17" i="26"/>
  <c r="Q17" i="26"/>
  <c r="R17" i="26"/>
  <c r="S17" i="26"/>
  <c r="T17" i="26"/>
  <c r="U17" i="26"/>
  <c r="V17" i="26"/>
  <c r="W17" i="26"/>
  <c r="X17" i="26"/>
  <c r="Y17" i="26"/>
  <c r="Z17" i="26"/>
  <c r="AA17" i="26"/>
  <c r="AB17" i="26"/>
  <c r="AC17" i="26"/>
  <c r="AD17" i="26"/>
  <c r="AE17" i="26"/>
  <c r="AF17" i="26"/>
  <c r="AG17" i="26"/>
  <c r="AH17" i="26"/>
  <c r="AI17" i="26"/>
  <c r="AJ17" i="26"/>
  <c r="AK17" i="26"/>
  <c r="AL17" i="26"/>
  <c r="AM17" i="26"/>
  <c r="AN17" i="26"/>
  <c r="AO17" i="26"/>
  <c r="AP17" i="26"/>
  <c r="AQ17" i="26"/>
  <c r="AR17" i="26"/>
  <c r="AS17" i="26"/>
  <c r="AT17" i="26"/>
  <c r="M18" i="26"/>
  <c r="N18" i="26"/>
  <c r="O18" i="26"/>
  <c r="P18" i="26"/>
  <c r="Q18" i="26"/>
  <c r="R18" i="26"/>
  <c r="S18" i="26"/>
  <c r="T18" i="26"/>
  <c r="U18" i="26"/>
  <c r="V18" i="26"/>
  <c r="W18" i="26"/>
  <c r="X18" i="26"/>
  <c r="Y18" i="26"/>
  <c r="Z18" i="26"/>
  <c r="AA18" i="26"/>
  <c r="AB18" i="26"/>
  <c r="AC18" i="26"/>
  <c r="AD18" i="26"/>
  <c r="AE18" i="26"/>
  <c r="AF18" i="26"/>
  <c r="AG18" i="26"/>
  <c r="AH18" i="26"/>
  <c r="AI18" i="26"/>
  <c r="AJ18" i="26"/>
  <c r="AK18" i="26"/>
  <c r="AL18" i="26"/>
  <c r="AM18" i="26"/>
  <c r="AN18" i="26"/>
  <c r="AO18" i="26"/>
  <c r="AP18" i="26"/>
  <c r="AQ18" i="26"/>
  <c r="AR18" i="26"/>
  <c r="AS18" i="26"/>
  <c r="AT18" i="26"/>
  <c r="M19" i="26"/>
  <c r="N19" i="26"/>
  <c r="O19" i="26"/>
  <c r="P19" i="26"/>
  <c r="Q19" i="26"/>
  <c r="R19" i="26"/>
  <c r="S19" i="26"/>
  <c r="T19" i="26"/>
  <c r="U19" i="26"/>
  <c r="V19" i="26"/>
  <c r="W19" i="26"/>
  <c r="X19" i="26"/>
  <c r="Y19" i="26"/>
  <c r="Z19" i="26"/>
  <c r="AA19" i="26"/>
  <c r="AB19" i="26"/>
  <c r="AC19" i="26"/>
  <c r="AD19" i="26"/>
  <c r="AE19" i="26"/>
  <c r="AF19" i="26"/>
  <c r="AG19" i="26"/>
  <c r="AH19" i="26"/>
  <c r="AI19" i="26"/>
  <c r="AJ19" i="26"/>
  <c r="AK19" i="26"/>
  <c r="AL19" i="26"/>
  <c r="AM19" i="26"/>
  <c r="AN19" i="26"/>
  <c r="AO19" i="26"/>
  <c r="AP19" i="26"/>
  <c r="AQ19" i="26"/>
  <c r="AR19" i="26"/>
  <c r="AS19" i="26"/>
  <c r="AT19" i="26"/>
  <c r="M20" i="26"/>
  <c r="N20" i="26"/>
  <c r="O20" i="26"/>
  <c r="P20" i="26"/>
  <c r="Q20" i="26"/>
  <c r="R20" i="26"/>
  <c r="S20" i="26"/>
  <c r="T20" i="26"/>
  <c r="U20" i="26"/>
  <c r="V20" i="26"/>
  <c r="W20" i="26"/>
  <c r="X20" i="26"/>
  <c r="Y20" i="26"/>
  <c r="Z20" i="26"/>
  <c r="AA20" i="26"/>
  <c r="AB20" i="26"/>
  <c r="AC20" i="26"/>
  <c r="AD20" i="26"/>
  <c r="AE20" i="26"/>
  <c r="AF20" i="26"/>
  <c r="AG20" i="26"/>
  <c r="AH20" i="26"/>
  <c r="AI20" i="26"/>
  <c r="AJ20" i="26"/>
  <c r="AK20" i="26"/>
  <c r="AL20" i="26"/>
  <c r="AM20" i="26"/>
  <c r="AN20" i="26"/>
  <c r="AO20" i="26"/>
  <c r="AP20" i="26"/>
  <c r="AQ20" i="26"/>
  <c r="AR20" i="26"/>
  <c r="AS20" i="26"/>
  <c r="AT20" i="26"/>
  <c r="M21" i="26"/>
  <c r="CZ17" i="26" s="1" a="1"/>
  <c r="CZ17" i="26" s="1"/>
  <c r="DG17" i="26" s="1"/>
  <c r="N21" i="26"/>
  <c r="O21" i="26"/>
  <c r="P21" i="26"/>
  <c r="Q21" i="26"/>
  <c r="R21" i="26"/>
  <c r="S21" i="26"/>
  <c r="T21" i="26"/>
  <c r="U21" i="26"/>
  <c r="V21" i="26"/>
  <c r="W21" i="26"/>
  <c r="X21" i="26"/>
  <c r="Y21" i="26"/>
  <c r="Z21" i="26"/>
  <c r="AA21" i="26"/>
  <c r="AB21" i="26"/>
  <c r="AC21" i="26"/>
  <c r="AD21" i="26"/>
  <c r="AE21" i="26"/>
  <c r="AF21" i="26"/>
  <c r="AG21" i="26"/>
  <c r="AH21" i="26"/>
  <c r="AI21" i="26"/>
  <c r="AJ21" i="26"/>
  <c r="AK21" i="26"/>
  <c r="AL21" i="26"/>
  <c r="AM21" i="26"/>
  <c r="AN21" i="26"/>
  <c r="AO21" i="26"/>
  <c r="AP21" i="26"/>
  <c r="AQ21" i="26"/>
  <c r="AR21" i="26"/>
  <c r="AS21" i="26"/>
  <c r="AT21" i="26"/>
  <c r="M22" i="26"/>
  <c r="N22" i="26"/>
  <c r="CZ18" i="26" s="1" a="1"/>
  <c r="CZ18" i="26" s="1"/>
  <c r="DG18" i="26" s="1"/>
  <c r="O22" i="26"/>
  <c r="CZ19" i="26" s="1" a="1"/>
  <c r="CZ19" i="26" s="1"/>
  <c r="DG19" i="26" s="1"/>
  <c r="P22" i="26"/>
  <c r="Q22" i="26"/>
  <c r="R22" i="26"/>
  <c r="S22" i="26"/>
  <c r="T22" i="26"/>
  <c r="U22" i="26"/>
  <c r="V22" i="26"/>
  <c r="W22" i="26"/>
  <c r="X22" i="26"/>
  <c r="Y22" i="26"/>
  <c r="Z22" i="26"/>
  <c r="AA22" i="26"/>
  <c r="AB22" i="26"/>
  <c r="AC22" i="26"/>
  <c r="AD22" i="26"/>
  <c r="AE22" i="26"/>
  <c r="AF22" i="26"/>
  <c r="AG22" i="26"/>
  <c r="AH22" i="26"/>
  <c r="AI22" i="26"/>
  <c r="AJ22" i="26"/>
  <c r="AK22" i="26"/>
  <c r="AL22" i="26"/>
  <c r="AM22" i="26"/>
  <c r="AN22" i="26"/>
  <c r="AO22" i="26"/>
  <c r="AP22" i="26"/>
  <c r="AQ22" i="26"/>
  <c r="AR22" i="26"/>
  <c r="AS22" i="26"/>
  <c r="AT22" i="26"/>
  <c r="M23" i="26"/>
  <c r="N23" i="26"/>
  <c r="O23" i="26"/>
  <c r="P23" i="26"/>
  <c r="CZ20" i="26" s="1" a="1"/>
  <c r="CZ20" i="26" s="1"/>
  <c r="DG20" i="26" s="1"/>
  <c r="Q23" i="26"/>
  <c r="CZ21" i="26" s="1" a="1"/>
  <c r="CZ21" i="26" s="1"/>
  <c r="DG21" i="26" s="1"/>
  <c r="R23" i="26"/>
  <c r="S23" i="26"/>
  <c r="T23" i="26"/>
  <c r="U23" i="26"/>
  <c r="V23" i="26"/>
  <c r="W23" i="26"/>
  <c r="X23" i="26"/>
  <c r="Y23" i="26"/>
  <c r="Z23" i="26"/>
  <c r="AA23" i="26"/>
  <c r="AB23" i="26"/>
  <c r="AC23" i="26"/>
  <c r="AD23" i="26"/>
  <c r="AE23" i="26"/>
  <c r="AF23" i="26"/>
  <c r="AG23" i="26"/>
  <c r="AH23" i="26"/>
  <c r="AI23" i="26"/>
  <c r="AJ23" i="26"/>
  <c r="AK23" i="26"/>
  <c r="AL23" i="26"/>
  <c r="AM23" i="26"/>
  <c r="AN23" i="26"/>
  <c r="AO23" i="26"/>
  <c r="AP23" i="26"/>
  <c r="AQ23" i="26"/>
  <c r="AR23" i="26"/>
  <c r="AS23" i="26"/>
  <c r="AT23" i="26"/>
  <c r="M24" i="26"/>
  <c r="N24" i="26"/>
  <c r="O24" i="26"/>
  <c r="P24" i="26"/>
  <c r="Q24" i="26"/>
  <c r="R24" i="26"/>
  <c r="CZ22" i="26" s="1" a="1"/>
  <c r="CZ22" i="26" s="1"/>
  <c r="DG22" i="26" s="1"/>
  <c r="S24" i="26"/>
  <c r="CZ23" i="26" s="1" a="1"/>
  <c r="CZ23" i="26" s="1"/>
  <c r="DG23" i="26" s="1"/>
  <c r="T24" i="26"/>
  <c r="U24" i="26"/>
  <c r="V24" i="26"/>
  <c r="W24" i="26"/>
  <c r="X24" i="26"/>
  <c r="Y24" i="26"/>
  <c r="Z24" i="26"/>
  <c r="AA24" i="26"/>
  <c r="AB24" i="26"/>
  <c r="AC24" i="26"/>
  <c r="AD24" i="26"/>
  <c r="AE24" i="26"/>
  <c r="AF24" i="26"/>
  <c r="AG24" i="26"/>
  <c r="AH24" i="26"/>
  <c r="AI24" i="26"/>
  <c r="AJ24" i="26"/>
  <c r="AK24" i="26"/>
  <c r="AL24" i="26"/>
  <c r="AM24" i="26"/>
  <c r="AN24" i="26"/>
  <c r="AO24" i="26"/>
  <c r="AP24" i="26"/>
  <c r="AQ24" i="26"/>
  <c r="AR24" i="26"/>
  <c r="AS24" i="26"/>
  <c r="AT24" i="26"/>
  <c r="M25" i="26"/>
  <c r="N25" i="26"/>
  <c r="O25" i="26"/>
  <c r="P25" i="26"/>
  <c r="Q25" i="26"/>
  <c r="R25" i="26"/>
  <c r="S25" i="26"/>
  <c r="T25" i="26"/>
  <c r="CZ24" i="26" s="1" a="1"/>
  <c r="CZ24" i="26" s="1"/>
  <c r="DG24" i="26" s="1"/>
  <c r="U25" i="26"/>
  <c r="CZ25" i="26" s="1" a="1"/>
  <c r="CZ25" i="26" s="1"/>
  <c r="DG25" i="26" s="1"/>
  <c r="V25" i="26"/>
  <c r="W25" i="26"/>
  <c r="X25" i="26"/>
  <c r="Y25" i="26"/>
  <c r="Z25" i="26"/>
  <c r="AA25" i="26"/>
  <c r="AB25" i="26"/>
  <c r="AC25" i="26"/>
  <c r="AD25" i="26"/>
  <c r="AE25" i="26"/>
  <c r="AF25" i="26"/>
  <c r="AG25" i="26"/>
  <c r="AH25" i="26"/>
  <c r="AI25" i="26"/>
  <c r="AJ25" i="26"/>
  <c r="AK25" i="26"/>
  <c r="AL25" i="26"/>
  <c r="AM25" i="26"/>
  <c r="AN25" i="26"/>
  <c r="AO25" i="26"/>
  <c r="AP25" i="26"/>
  <c r="AQ25" i="26"/>
  <c r="AR25" i="26"/>
  <c r="AS25" i="26"/>
  <c r="AT25" i="26"/>
  <c r="M26" i="26"/>
  <c r="DB17" i="26" s="1" a="1"/>
  <c r="DB17" i="26" s="1"/>
  <c r="N26" i="26"/>
  <c r="O26" i="26"/>
  <c r="P26" i="26"/>
  <c r="Q26" i="26"/>
  <c r="R26" i="26"/>
  <c r="S26" i="26"/>
  <c r="T26" i="26"/>
  <c r="U26" i="26"/>
  <c r="V26" i="26"/>
  <c r="CZ26" i="26" s="1" a="1"/>
  <c r="CZ26" i="26" s="1"/>
  <c r="DG26" i="26" s="1"/>
  <c r="W26" i="26"/>
  <c r="CZ27" i="26" s="1" a="1"/>
  <c r="CZ27" i="26" s="1"/>
  <c r="DG27" i="26" s="1"/>
  <c r="X26" i="26"/>
  <c r="Y26" i="26"/>
  <c r="Z26" i="26"/>
  <c r="AA26" i="26"/>
  <c r="AB26" i="26"/>
  <c r="AC26" i="26"/>
  <c r="AD26" i="26"/>
  <c r="AE26" i="26"/>
  <c r="AF26" i="26"/>
  <c r="AG26" i="26"/>
  <c r="AH26" i="26"/>
  <c r="AI26" i="26"/>
  <c r="AJ26" i="26"/>
  <c r="AK26" i="26"/>
  <c r="AL26" i="26"/>
  <c r="AM26" i="26"/>
  <c r="AN26" i="26"/>
  <c r="AO26" i="26"/>
  <c r="AP26" i="26"/>
  <c r="AQ26" i="26"/>
  <c r="AR26" i="26"/>
  <c r="AS26" i="26"/>
  <c r="AT26" i="26"/>
  <c r="M27" i="26"/>
  <c r="N27" i="26"/>
  <c r="DB18" i="26" s="1" a="1"/>
  <c r="DB18" i="26" s="1"/>
  <c r="O27" i="26"/>
  <c r="DB19" i="26" s="1" a="1"/>
  <c r="DB19" i="26" s="1"/>
  <c r="P27" i="26"/>
  <c r="Q27" i="26"/>
  <c r="R27" i="26"/>
  <c r="S27" i="26"/>
  <c r="T27" i="26"/>
  <c r="U27" i="26"/>
  <c r="V27" i="26"/>
  <c r="W27" i="26"/>
  <c r="X27" i="26"/>
  <c r="CZ28" i="26" s="1" a="1"/>
  <c r="CZ28" i="26" s="1"/>
  <c r="DG28" i="26" s="1"/>
  <c r="Y27" i="26"/>
  <c r="CZ29" i="26" s="1" a="1"/>
  <c r="CZ29" i="26" s="1"/>
  <c r="DG29" i="26" s="1"/>
  <c r="Z27" i="26"/>
  <c r="AA27" i="26"/>
  <c r="AB27" i="26"/>
  <c r="AC27" i="26"/>
  <c r="AD27" i="26"/>
  <c r="AE27" i="26"/>
  <c r="AF27" i="26"/>
  <c r="AG27" i="26"/>
  <c r="AH27" i="26"/>
  <c r="AI27" i="26"/>
  <c r="AJ27" i="26"/>
  <c r="AK27" i="26"/>
  <c r="AL27" i="26"/>
  <c r="AM27" i="26"/>
  <c r="AN27" i="26"/>
  <c r="AO27" i="26"/>
  <c r="AP27" i="26"/>
  <c r="AQ27" i="26"/>
  <c r="AR27" i="26"/>
  <c r="AS27" i="26"/>
  <c r="AT27" i="26"/>
  <c r="M28" i="26"/>
  <c r="N28" i="26"/>
  <c r="O28" i="26"/>
  <c r="P28" i="26"/>
  <c r="DB20" i="26" s="1" a="1"/>
  <c r="DB20" i="26" s="1"/>
  <c r="Q28" i="26"/>
  <c r="DB21" i="26" s="1" a="1"/>
  <c r="DB21" i="26" s="1"/>
  <c r="R28" i="26"/>
  <c r="S28" i="26"/>
  <c r="T28" i="26"/>
  <c r="U28" i="26"/>
  <c r="V28" i="26"/>
  <c r="W28" i="26"/>
  <c r="X28" i="26"/>
  <c r="Y28" i="26"/>
  <c r="Z28" i="26"/>
  <c r="CZ30" i="26" s="1" a="1"/>
  <c r="CZ30" i="26" s="1"/>
  <c r="DG30" i="26" s="1"/>
  <c r="AA28" i="26"/>
  <c r="CZ31" i="26" s="1" a="1"/>
  <c r="CZ31" i="26" s="1"/>
  <c r="DG31" i="26" s="1"/>
  <c r="AB28" i="26"/>
  <c r="AC28" i="26"/>
  <c r="AD28" i="26"/>
  <c r="AE28" i="26"/>
  <c r="AF28" i="26"/>
  <c r="AG28" i="26"/>
  <c r="AH28" i="26"/>
  <c r="AI28" i="26"/>
  <c r="AJ28" i="26"/>
  <c r="AK28" i="26"/>
  <c r="AL28" i="26"/>
  <c r="AM28" i="26"/>
  <c r="AN28" i="26"/>
  <c r="AO28" i="26"/>
  <c r="AP28" i="26"/>
  <c r="AQ28" i="26"/>
  <c r="AR28" i="26"/>
  <c r="AS28" i="26"/>
  <c r="AT28" i="26"/>
  <c r="M29" i="26"/>
  <c r="N29" i="26"/>
  <c r="O29" i="26"/>
  <c r="P29" i="26"/>
  <c r="Q29" i="26"/>
  <c r="R29" i="26"/>
  <c r="DB22" i="26" s="1" a="1"/>
  <c r="DB22" i="26" s="1"/>
  <c r="S29" i="26"/>
  <c r="DB23" i="26" s="1" a="1"/>
  <c r="DB23" i="26" s="1"/>
  <c r="T29" i="26"/>
  <c r="U29" i="26"/>
  <c r="V29" i="26"/>
  <c r="W29" i="26"/>
  <c r="X29" i="26"/>
  <c r="Y29" i="26"/>
  <c r="Z29" i="26"/>
  <c r="AA29" i="26"/>
  <c r="AB29" i="26"/>
  <c r="CZ32" i="26" s="1" a="1"/>
  <c r="CZ32" i="26" s="1"/>
  <c r="DG32" i="26" s="1"/>
  <c r="AC29" i="26"/>
  <c r="CZ33" i="26" s="1" a="1"/>
  <c r="CZ33" i="26" s="1"/>
  <c r="DG33" i="26" s="1"/>
  <c r="AD29" i="26"/>
  <c r="AE29" i="26"/>
  <c r="AF29" i="26"/>
  <c r="AG29" i="26"/>
  <c r="AH29" i="26"/>
  <c r="AI29" i="26"/>
  <c r="AJ29" i="26"/>
  <c r="AK29" i="26"/>
  <c r="AL29" i="26"/>
  <c r="AM29" i="26"/>
  <c r="AN29" i="26"/>
  <c r="AO29" i="26"/>
  <c r="AP29" i="26"/>
  <c r="AQ29" i="26"/>
  <c r="AR29" i="26"/>
  <c r="AS29" i="26"/>
  <c r="AT29" i="26"/>
  <c r="M30" i="26"/>
  <c r="N30" i="26"/>
  <c r="O30" i="26"/>
  <c r="P30" i="26"/>
  <c r="Q30" i="26"/>
  <c r="R30" i="26"/>
  <c r="S30" i="26"/>
  <c r="T30" i="26"/>
  <c r="DB24" i="26" s="1" a="1"/>
  <c r="DB24" i="26" s="1"/>
  <c r="U30" i="26"/>
  <c r="DB25" i="26" s="1" a="1"/>
  <c r="DB25" i="26" s="1"/>
  <c r="V30" i="26"/>
  <c r="W30" i="26"/>
  <c r="X30" i="26"/>
  <c r="Y30" i="26"/>
  <c r="Z30" i="26"/>
  <c r="AA30" i="26"/>
  <c r="AB30" i="26"/>
  <c r="AC30" i="26"/>
  <c r="AD30" i="26"/>
  <c r="CZ34" i="26" s="1" a="1"/>
  <c r="CZ34" i="26" s="1"/>
  <c r="DG34" i="26" s="1"/>
  <c r="AE30" i="26"/>
  <c r="CZ35" i="26" s="1" a="1"/>
  <c r="CZ35" i="26" s="1"/>
  <c r="DG35" i="26" s="1"/>
  <c r="AF30" i="26"/>
  <c r="AG30" i="26"/>
  <c r="AH30" i="26"/>
  <c r="AI30" i="26"/>
  <c r="AJ30" i="26"/>
  <c r="AK30" i="26"/>
  <c r="AL30" i="26"/>
  <c r="AM30" i="26"/>
  <c r="AN30" i="26"/>
  <c r="AO30" i="26"/>
  <c r="AP30" i="26"/>
  <c r="AQ30" i="26"/>
  <c r="AR30" i="26"/>
  <c r="AS30" i="26"/>
  <c r="AT30" i="26"/>
  <c r="M31" i="26"/>
  <c r="N31" i="26"/>
  <c r="O31" i="26"/>
  <c r="P31" i="26"/>
  <c r="Q31" i="26"/>
  <c r="R31" i="26"/>
  <c r="S31" i="26"/>
  <c r="T31" i="26"/>
  <c r="U31" i="26"/>
  <c r="V31" i="26"/>
  <c r="DB26" i="26" s="1" a="1"/>
  <c r="DB26" i="26" s="1"/>
  <c r="W31" i="26"/>
  <c r="DB27" i="26" s="1" a="1"/>
  <c r="DB27" i="26" s="1"/>
  <c r="X31" i="26"/>
  <c r="Y31" i="26"/>
  <c r="Z31" i="26"/>
  <c r="AA31" i="26"/>
  <c r="AB31" i="26"/>
  <c r="AC31" i="26"/>
  <c r="AD31" i="26"/>
  <c r="AE31" i="26"/>
  <c r="AF31" i="26"/>
  <c r="CZ36" i="26" s="1" a="1"/>
  <c r="CZ36" i="26" s="1"/>
  <c r="DG36" i="26" s="1"/>
  <c r="AG31" i="26"/>
  <c r="CZ37" i="26" s="1" a="1"/>
  <c r="CZ37" i="26" s="1"/>
  <c r="DG37" i="26" s="1"/>
  <c r="AH31" i="26"/>
  <c r="CZ38" i="26" s="1" a="1"/>
  <c r="CZ38" i="26" s="1"/>
  <c r="DG38" i="26" s="1"/>
  <c r="AI31" i="26"/>
  <c r="AJ31" i="26"/>
  <c r="AK31" i="26"/>
  <c r="AL31" i="26"/>
  <c r="AM31" i="26"/>
  <c r="AN31" i="26"/>
  <c r="AO31" i="26"/>
  <c r="AP31" i="26"/>
  <c r="AQ31" i="26"/>
  <c r="AR31" i="26"/>
  <c r="AS31" i="26"/>
  <c r="AT31" i="26"/>
  <c r="M32" i="26"/>
  <c r="N32" i="26"/>
  <c r="O32" i="26"/>
  <c r="P32" i="26"/>
  <c r="Q32" i="26"/>
  <c r="R32" i="26"/>
  <c r="S32" i="26"/>
  <c r="T32" i="26"/>
  <c r="U32" i="26"/>
  <c r="V32" i="26"/>
  <c r="W32" i="26"/>
  <c r="X32" i="26"/>
  <c r="DB28" i="26" s="1" a="1"/>
  <c r="DB28" i="26" s="1"/>
  <c r="Y32" i="26"/>
  <c r="DB29" i="26" s="1" a="1"/>
  <c r="DB29" i="26" s="1"/>
  <c r="Z32" i="26"/>
  <c r="AA32" i="26"/>
  <c r="AB32" i="26"/>
  <c r="AC32" i="26"/>
  <c r="AD32" i="26"/>
  <c r="AE32" i="26"/>
  <c r="AF32" i="26"/>
  <c r="AG32" i="26"/>
  <c r="AH32" i="26"/>
  <c r="AI32" i="26"/>
  <c r="CZ39" i="26" s="1" a="1"/>
  <c r="CZ39" i="26" s="1"/>
  <c r="DG39" i="26" s="1"/>
  <c r="AJ32" i="26"/>
  <c r="AK32" i="26"/>
  <c r="AL32" i="26"/>
  <c r="AM32" i="26"/>
  <c r="AN32" i="26"/>
  <c r="AO32" i="26"/>
  <c r="AP32" i="26"/>
  <c r="AQ32" i="26"/>
  <c r="AR32" i="26"/>
  <c r="AS32" i="26"/>
  <c r="AT32" i="26"/>
  <c r="M33" i="26"/>
  <c r="N33" i="26"/>
  <c r="O33" i="26"/>
  <c r="P33" i="26"/>
  <c r="Q33" i="26"/>
  <c r="R33" i="26"/>
  <c r="S33" i="26"/>
  <c r="T33" i="26"/>
  <c r="U33" i="26"/>
  <c r="V33" i="26"/>
  <c r="W33" i="26"/>
  <c r="X33" i="26"/>
  <c r="Y33" i="26"/>
  <c r="Z33" i="26"/>
  <c r="DB30" i="26" s="1" a="1"/>
  <c r="DB30" i="26" s="1"/>
  <c r="AA33" i="26"/>
  <c r="DB31" i="26" s="1" a="1"/>
  <c r="DB31" i="26" s="1"/>
  <c r="AB33" i="26"/>
  <c r="AC33" i="26"/>
  <c r="AD33" i="26"/>
  <c r="AE33" i="26"/>
  <c r="AF33" i="26"/>
  <c r="AG33" i="26"/>
  <c r="AH33" i="26"/>
  <c r="AI33" i="26"/>
  <c r="AJ33" i="26"/>
  <c r="CZ40" i="26" s="1" a="1"/>
  <c r="CZ40" i="26" s="1"/>
  <c r="DG40" i="26" s="1"/>
  <c r="AK33" i="26"/>
  <c r="CZ41" i="26" s="1" a="1"/>
  <c r="CZ41" i="26" s="1"/>
  <c r="DG41" i="26" s="1"/>
  <c r="AL33" i="26"/>
  <c r="AM33" i="26"/>
  <c r="AN33" i="26"/>
  <c r="AO33" i="26"/>
  <c r="AP33" i="26"/>
  <c r="AQ33" i="26"/>
  <c r="AR33" i="26"/>
  <c r="AS33" i="26"/>
  <c r="AT33" i="26"/>
  <c r="M34" i="26"/>
  <c r="N34" i="26"/>
  <c r="O34" i="26"/>
  <c r="P34" i="26"/>
  <c r="Q34" i="26"/>
  <c r="R34" i="26"/>
  <c r="S34" i="26"/>
  <c r="T34" i="26"/>
  <c r="U34" i="26"/>
  <c r="V34" i="26"/>
  <c r="W34" i="26"/>
  <c r="X34" i="26"/>
  <c r="Y34" i="26"/>
  <c r="Z34" i="26"/>
  <c r="AA34" i="26"/>
  <c r="AB34" i="26"/>
  <c r="DB32" i="26" s="1" a="1"/>
  <c r="DB32" i="26" s="1"/>
  <c r="AC34" i="26"/>
  <c r="DB33" i="26" s="1" a="1"/>
  <c r="DB33" i="26" s="1"/>
  <c r="AD34" i="26"/>
  <c r="AE34" i="26"/>
  <c r="AF34" i="26"/>
  <c r="AG34" i="26"/>
  <c r="AH34" i="26"/>
  <c r="AI34" i="26"/>
  <c r="AJ34" i="26"/>
  <c r="AK34" i="26"/>
  <c r="AL34" i="26"/>
  <c r="CZ42" i="26" s="1" a="1"/>
  <c r="CZ42" i="26" s="1"/>
  <c r="DG42" i="26" s="1"/>
  <c r="AM34" i="26"/>
  <c r="CZ43" i="26" s="1" a="1"/>
  <c r="CZ43" i="26" s="1"/>
  <c r="DG43" i="26" s="1"/>
  <c r="AN34" i="26"/>
  <c r="AO34" i="26"/>
  <c r="AP34" i="26"/>
  <c r="AQ34" i="26"/>
  <c r="AR34" i="26"/>
  <c r="AS34" i="26"/>
  <c r="AT34" i="26"/>
  <c r="M35" i="26"/>
  <c r="N35" i="26"/>
  <c r="O35" i="26"/>
  <c r="P35" i="26"/>
  <c r="Q35" i="26"/>
  <c r="R35" i="26"/>
  <c r="S35" i="26"/>
  <c r="T35" i="26"/>
  <c r="U35" i="26"/>
  <c r="V35" i="26"/>
  <c r="W35" i="26"/>
  <c r="X35" i="26"/>
  <c r="Y35" i="26"/>
  <c r="Z35" i="26"/>
  <c r="AA35" i="26"/>
  <c r="AB35" i="26"/>
  <c r="AC35" i="26"/>
  <c r="AD35" i="26"/>
  <c r="DB34" i="26" s="1" a="1"/>
  <c r="DB34" i="26" s="1"/>
  <c r="AE35" i="26"/>
  <c r="DB35" i="26" s="1" a="1"/>
  <c r="DB35" i="26" s="1"/>
  <c r="AF35" i="26"/>
  <c r="AG35" i="26"/>
  <c r="AH35" i="26"/>
  <c r="AI35" i="26"/>
  <c r="AJ35" i="26"/>
  <c r="AK35" i="26"/>
  <c r="AL35" i="26"/>
  <c r="AM35" i="26"/>
  <c r="AN35" i="26"/>
  <c r="CZ44" i="26" s="1" a="1"/>
  <c r="CZ44" i="26" s="1"/>
  <c r="DG44" i="26" s="1"/>
  <c r="AO35" i="26"/>
  <c r="CZ45" i="26" s="1" a="1"/>
  <c r="CZ45" i="26" s="1"/>
  <c r="DG45" i="26" s="1"/>
  <c r="AP35" i="26"/>
  <c r="AQ35" i="26"/>
  <c r="AR35" i="26"/>
  <c r="AS35" i="26"/>
  <c r="AT35" i="26"/>
  <c r="M36" i="26"/>
  <c r="N36" i="26"/>
  <c r="O36" i="26"/>
  <c r="P36" i="26"/>
  <c r="Q36" i="26"/>
  <c r="R36" i="26"/>
  <c r="S36" i="26"/>
  <c r="T36" i="26"/>
  <c r="U36" i="26"/>
  <c r="V36" i="26"/>
  <c r="W36" i="26"/>
  <c r="X36" i="26"/>
  <c r="Y36" i="26"/>
  <c r="Z36" i="26"/>
  <c r="AA36" i="26"/>
  <c r="AB36" i="26"/>
  <c r="AC36" i="26"/>
  <c r="AD36" i="26"/>
  <c r="AE36" i="26"/>
  <c r="AF36" i="26"/>
  <c r="DB36" i="26" s="1" a="1"/>
  <c r="DB36" i="26" s="1"/>
  <c r="AG36" i="26"/>
  <c r="DB37" i="26" s="1" a="1"/>
  <c r="DB37" i="26" s="1"/>
  <c r="AH36" i="26"/>
  <c r="DB38" i="26" s="1" a="1"/>
  <c r="DB38" i="26" s="1"/>
  <c r="AI36" i="26"/>
  <c r="AJ36" i="26"/>
  <c r="AK36" i="26"/>
  <c r="AL36" i="26"/>
  <c r="AM36" i="26"/>
  <c r="AN36" i="26"/>
  <c r="AO36" i="26"/>
  <c r="AP36" i="26"/>
  <c r="CZ46" i="26" s="1" a="1"/>
  <c r="CZ46" i="26" s="1"/>
  <c r="DG46" i="26" s="1"/>
  <c r="AQ36" i="26"/>
  <c r="CZ47" i="26" s="1" a="1"/>
  <c r="CZ47" i="26" s="1"/>
  <c r="DG47" i="26" s="1"/>
  <c r="AR36" i="26"/>
  <c r="AS36" i="26"/>
  <c r="AT36" i="26"/>
  <c r="M37" i="26"/>
  <c r="N37" i="26"/>
  <c r="O37" i="26"/>
  <c r="P37" i="26"/>
  <c r="Q37" i="26"/>
  <c r="R37" i="26"/>
  <c r="S37" i="26"/>
  <c r="T37" i="26"/>
  <c r="U37" i="26"/>
  <c r="V37" i="26"/>
  <c r="W37" i="26"/>
  <c r="X37" i="26"/>
  <c r="Y37" i="26"/>
  <c r="Z37" i="26"/>
  <c r="AA37" i="26"/>
  <c r="AB37" i="26"/>
  <c r="AC37" i="26"/>
  <c r="AD37" i="26"/>
  <c r="AE37" i="26"/>
  <c r="AF37" i="26"/>
  <c r="AG37" i="26"/>
  <c r="AH37" i="26"/>
  <c r="AI37" i="26"/>
  <c r="DB39" i="26" s="1" a="1"/>
  <c r="DB39" i="26" s="1"/>
  <c r="AJ37" i="26"/>
  <c r="AK37" i="26"/>
  <c r="AL37" i="26"/>
  <c r="AM37" i="26"/>
  <c r="AN37" i="26"/>
  <c r="AO37" i="26"/>
  <c r="AP37" i="26"/>
  <c r="AQ37" i="26"/>
  <c r="AR37" i="26"/>
  <c r="CZ48" i="26" s="1" a="1"/>
  <c r="CZ48" i="26" s="1"/>
  <c r="DG48" i="26" s="1"/>
  <c r="AS37" i="26"/>
  <c r="CZ49" i="26" s="1" a="1"/>
  <c r="CZ49" i="26" s="1"/>
  <c r="DG49" i="26" s="1"/>
  <c r="AT37" i="26"/>
  <c r="M38" i="26"/>
  <c r="N38" i="26"/>
  <c r="O38" i="26"/>
  <c r="P38" i="26"/>
  <c r="Q38" i="26"/>
  <c r="R38" i="26"/>
  <c r="S38" i="26"/>
  <c r="T38" i="26"/>
  <c r="U38" i="26"/>
  <c r="V38" i="26"/>
  <c r="W38" i="26"/>
  <c r="X38" i="26"/>
  <c r="Y38" i="26"/>
  <c r="Z38" i="26"/>
  <c r="AA38" i="26"/>
  <c r="AB38" i="26"/>
  <c r="AC38" i="26"/>
  <c r="AD38" i="26"/>
  <c r="AE38" i="26"/>
  <c r="AF38" i="26"/>
  <c r="AG38" i="26"/>
  <c r="AH38" i="26"/>
  <c r="AI38" i="26"/>
  <c r="AJ38" i="26"/>
  <c r="DB40" i="26" s="1" a="1"/>
  <c r="DB40" i="26" s="1"/>
  <c r="AK38" i="26"/>
  <c r="DB41" i="26" s="1" a="1"/>
  <c r="DB41" i="26" s="1"/>
  <c r="AL38" i="26"/>
  <c r="AM38" i="26"/>
  <c r="AN38" i="26"/>
  <c r="AO38" i="26"/>
  <c r="AP38" i="26"/>
  <c r="AQ38" i="26"/>
  <c r="AR38" i="26"/>
  <c r="AS38" i="26"/>
  <c r="AT38" i="26"/>
  <c r="CZ50" i="26" s="1" a="1"/>
  <c r="CZ50" i="26" s="1"/>
  <c r="DG50" i="26" s="1"/>
  <c r="M39" i="26"/>
  <c r="N39" i="26"/>
  <c r="O39" i="26"/>
  <c r="P39" i="26"/>
  <c r="Q39" i="26"/>
  <c r="R39" i="26"/>
  <c r="S39" i="26"/>
  <c r="T39" i="26"/>
  <c r="U39" i="26"/>
  <c r="V39" i="26"/>
  <c r="W39" i="26"/>
  <c r="X39" i="26"/>
  <c r="Y39" i="26"/>
  <c r="Z39" i="26"/>
  <c r="AA39" i="26"/>
  <c r="AB39" i="26"/>
  <c r="AC39" i="26"/>
  <c r="AD39" i="26"/>
  <c r="AE39" i="26"/>
  <c r="AF39" i="26"/>
  <c r="AG39" i="26"/>
  <c r="AH39" i="26"/>
  <c r="AI39" i="26"/>
  <c r="AJ39" i="26"/>
  <c r="AK39" i="26"/>
  <c r="AL39" i="26"/>
  <c r="DB42" i="26" s="1" a="1"/>
  <c r="DB42" i="26" s="1"/>
  <c r="AM39" i="26"/>
  <c r="DB43" i="26" s="1" a="1"/>
  <c r="DB43" i="26" s="1"/>
  <c r="AN39" i="26"/>
  <c r="AO39" i="26"/>
  <c r="AP39" i="26"/>
  <c r="AQ39" i="26"/>
  <c r="AR39" i="26"/>
  <c r="AS39" i="26"/>
  <c r="AT39" i="26"/>
  <c r="M40" i="26"/>
  <c r="N40" i="26"/>
  <c r="O40" i="26"/>
  <c r="P40" i="26"/>
  <c r="Q40" i="26"/>
  <c r="R40" i="26"/>
  <c r="S40" i="26"/>
  <c r="T40" i="26"/>
  <c r="U40" i="26"/>
  <c r="V40" i="26"/>
  <c r="W40" i="26"/>
  <c r="X40" i="26"/>
  <c r="Y40" i="26"/>
  <c r="Z40" i="26"/>
  <c r="AA40" i="26"/>
  <c r="AB40" i="26"/>
  <c r="AC40" i="26"/>
  <c r="AD40" i="26"/>
  <c r="AE40" i="26"/>
  <c r="AF40" i="26"/>
  <c r="AG40" i="26"/>
  <c r="AH40" i="26"/>
  <c r="AI40" i="26"/>
  <c r="AJ40" i="26"/>
  <c r="AK40" i="26"/>
  <c r="AL40" i="26"/>
  <c r="AM40" i="26"/>
  <c r="AN40" i="26"/>
  <c r="DB44" i="26" s="1" a="1"/>
  <c r="DB44" i="26" s="1"/>
  <c r="AO40" i="26"/>
  <c r="DB45" i="26" s="1" a="1"/>
  <c r="DB45" i="26" s="1"/>
  <c r="AP40" i="26"/>
  <c r="AQ40" i="26"/>
  <c r="AR40" i="26"/>
  <c r="AS40" i="26"/>
  <c r="AT40" i="26"/>
  <c r="M41" i="26"/>
  <c r="N41" i="26"/>
  <c r="O41" i="26"/>
  <c r="P41" i="26"/>
  <c r="Q41" i="26"/>
  <c r="R41" i="26"/>
  <c r="S41" i="26"/>
  <c r="T41" i="26"/>
  <c r="U41" i="26"/>
  <c r="V41" i="26"/>
  <c r="W41" i="26"/>
  <c r="X41" i="26"/>
  <c r="Y41" i="26"/>
  <c r="Z41" i="26"/>
  <c r="AA41" i="26"/>
  <c r="AB41" i="26"/>
  <c r="AC41" i="26"/>
  <c r="AD41" i="26"/>
  <c r="AE41" i="26"/>
  <c r="AF41" i="26"/>
  <c r="AG41" i="26"/>
  <c r="AH41" i="26"/>
  <c r="AI41" i="26"/>
  <c r="AJ41" i="26"/>
  <c r="AK41" i="26"/>
  <c r="AL41" i="26"/>
  <c r="AM41" i="26"/>
  <c r="AN41" i="26"/>
  <c r="AO41" i="26"/>
  <c r="AP41" i="26"/>
  <c r="DB46" i="26" s="1" a="1"/>
  <c r="DB46" i="26" s="1"/>
  <c r="AQ41" i="26"/>
  <c r="DB47" i="26" s="1" a="1"/>
  <c r="DB47" i="26" s="1"/>
  <c r="AR41" i="26"/>
  <c r="AS41" i="26"/>
  <c r="AT41" i="26"/>
  <c r="M42" i="26"/>
  <c r="N42" i="26"/>
  <c r="O42" i="26"/>
  <c r="P42" i="26"/>
  <c r="Q42" i="26"/>
  <c r="R42" i="26"/>
  <c r="S42" i="26"/>
  <c r="T42" i="26"/>
  <c r="U42" i="26"/>
  <c r="V42" i="26"/>
  <c r="W42" i="26"/>
  <c r="X42" i="26"/>
  <c r="Y42" i="26"/>
  <c r="Z42" i="26"/>
  <c r="AA42" i="26"/>
  <c r="AB42" i="26"/>
  <c r="AC42" i="26"/>
  <c r="AD42" i="26"/>
  <c r="AE42" i="26"/>
  <c r="AF42" i="26"/>
  <c r="AG42" i="26"/>
  <c r="AH42" i="26"/>
  <c r="AI42" i="26"/>
  <c r="AJ42" i="26"/>
  <c r="AK42" i="26"/>
  <c r="AL42" i="26"/>
  <c r="AM42" i="26"/>
  <c r="AN42" i="26"/>
  <c r="AO42" i="26"/>
  <c r="AP42" i="26"/>
  <c r="AQ42" i="26"/>
  <c r="AR42" i="26"/>
  <c r="DB48" i="26" s="1" a="1"/>
  <c r="DB48" i="26" s="1"/>
  <c r="AS42" i="26"/>
  <c r="DB49" i="26" s="1" a="1"/>
  <c r="DB49" i="26" s="1"/>
  <c r="AT42" i="26"/>
  <c r="M43" i="26"/>
  <c r="N43" i="26"/>
  <c r="O43" i="26"/>
  <c r="P43" i="26"/>
  <c r="Q43" i="26"/>
  <c r="R43" i="26"/>
  <c r="S43" i="26"/>
  <c r="T43" i="26"/>
  <c r="U43" i="26"/>
  <c r="V43" i="26"/>
  <c r="W43" i="26"/>
  <c r="X43" i="26"/>
  <c r="Y43" i="26"/>
  <c r="Z43" i="26"/>
  <c r="AA43" i="26"/>
  <c r="AB43" i="26"/>
  <c r="AC43" i="26"/>
  <c r="AD43" i="26"/>
  <c r="AE43" i="26"/>
  <c r="AF43" i="26"/>
  <c r="AG43" i="26"/>
  <c r="AH43" i="26"/>
  <c r="AI43" i="26"/>
  <c r="AJ43" i="26"/>
  <c r="AK43" i="26"/>
  <c r="AL43" i="26"/>
  <c r="AM43" i="26"/>
  <c r="AN43" i="26"/>
  <c r="AO43" i="26"/>
  <c r="AP43" i="26"/>
  <c r="AQ43" i="26"/>
  <c r="AR43" i="26"/>
  <c r="AS43" i="26"/>
  <c r="AT43" i="26"/>
  <c r="DB50" i="26" s="1" a="1"/>
  <c r="DB50" i="26" s="1"/>
  <c r="M44" i="26"/>
  <c r="N44" i="26"/>
  <c r="O44" i="26"/>
  <c r="P44" i="26"/>
  <c r="Q44" i="26"/>
  <c r="R44" i="26"/>
  <c r="S44" i="26"/>
  <c r="T44" i="26"/>
  <c r="U44" i="26"/>
  <c r="V44" i="26"/>
  <c r="W44" i="26"/>
  <c r="X44" i="26"/>
  <c r="Y44" i="26"/>
  <c r="Z44" i="26"/>
  <c r="AA44" i="26"/>
  <c r="AB44" i="26"/>
  <c r="AC44" i="26"/>
  <c r="AD44" i="26"/>
  <c r="AE44" i="26"/>
  <c r="AF44" i="26"/>
  <c r="AG44" i="26"/>
  <c r="AH44" i="26"/>
  <c r="AI44" i="26"/>
  <c r="AJ44" i="26"/>
  <c r="AK44" i="26"/>
  <c r="AL44" i="26"/>
  <c r="AM44" i="26"/>
  <c r="AN44" i="26"/>
  <c r="AO44" i="26"/>
  <c r="AP44" i="26"/>
  <c r="AQ44" i="26"/>
  <c r="AR44" i="26"/>
  <c r="AS44" i="26"/>
  <c r="AT44" i="26"/>
  <c r="M45" i="26"/>
  <c r="N45" i="26"/>
  <c r="O45" i="26"/>
  <c r="P45" i="26"/>
  <c r="Q45" i="26"/>
  <c r="R45" i="26"/>
  <c r="S45" i="26"/>
  <c r="T45" i="26"/>
  <c r="U45" i="26"/>
  <c r="V45" i="26"/>
  <c r="W45" i="26"/>
  <c r="X45" i="26"/>
  <c r="Y45" i="26"/>
  <c r="Z45" i="26"/>
  <c r="AA45" i="26"/>
  <c r="AB45" i="26"/>
  <c r="AC45" i="26"/>
  <c r="AD45" i="26"/>
  <c r="AE45" i="26"/>
  <c r="AF45" i="26"/>
  <c r="AG45" i="26"/>
  <c r="AH45" i="26"/>
  <c r="AI45" i="26"/>
  <c r="AJ45" i="26"/>
  <c r="AK45" i="26"/>
  <c r="AL45" i="26"/>
  <c r="AM45" i="26"/>
  <c r="AN45" i="26"/>
  <c r="AO45" i="26"/>
  <c r="AP45" i="26"/>
  <c r="AQ45" i="26"/>
  <c r="AR45" i="26"/>
  <c r="AS45" i="26"/>
  <c r="AT45" i="26"/>
  <c r="M46" i="26"/>
  <c r="N46" i="26"/>
  <c r="O46" i="26"/>
  <c r="P46" i="26"/>
  <c r="Q46" i="26"/>
  <c r="R46" i="26"/>
  <c r="S46" i="26"/>
  <c r="T46" i="26"/>
  <c r="U46" i="26"/>
  <c r="V46" i="26"/>
  <c r="W46" i="26"/>
  <c r="X46" i="26"/>
  <c r="Y46" i="26"/>
  <c r="Z46" i="26"/>
  <c r="AA46" i="26"/>
  <c r="AB46" i="26"/>
  <c r="AC46" i="26"/>
  <c r="AD46" i="26"/>
  <c r="AE46" i="26"/>
  <c r="AF46" i="26"/>
  <c r="AG46" i="26"/>
  <c r="AH46" i="26"/>
  <c r="AI46" i="26"/>
  <c r="AJ46" i="26"/>
  <c r="AK46" i="26"/>
  <c r="AL46" i="26"/>
  <c r="AM46" i="26"/>
  <c r="AN46" i="26"/>
  <c r="AO46" i="26"/>
  <c r="AP46" i="26"/>
  <c r="AQ46" i="26"/>
  <c r="AR46" i="26"/>
  <c r="AS46" i="26"/>
  <c r="AT46" i="26"/>
  <c r="M47" i="26"/>
  <c r="N47" i="26"/>
  <c r="O47" i="26"/>
  <c r="P47" i="26"/>
  <c r="Q47" i="26"/>
  <c r="R47" i="26"/>
  <c r="S47" i="26"/>
  <c r="T47" i="26"/>
  <c r="U47" i="26"/>
  <c r="V47" i="26"/>
  <c r="W47" i="26"/>
  <c r="X47" i="26"/>
  <c r="Y47" i="26"/>
  <c r="Z47" i="26"/>
  <c r="AA47" i="26"/>
  <c r="AB47" i="26"/>
  <c r="AC47" i="26"/>
  <c r="AD47" i="26"/>
  <c r="AE47" i="26"/>
  <c r="AF47" i="26"/>
  <c r="AG47" i="26"/>
  <c r="AH47" i="26"/>
  <c r="AI47" i="26"/>
  <c r="AJ47" i="26"/>
  <c r="AK47" i="26"/>
  <c r="AL47" i="26"/>
  <c r="AM47" i="26"/>
  <c r="AN47" i="26"/>
  <c r="AO47" i="26"/>
  <c r="AP47" i="26"/>
  <c r="AQ47" i="26"/>
  <c r="AR47" i="26"/>
  <c r="AS47" i="26"/>
  <c r="AT47" i="26"/>
  <c r="M48" i="26"/>
  <c r="N48" i="26"/>
  <c r="O48" i="26"/>
  <c r="P48" i="26"/>
  <c r="Q48" i="26"/>
  <c r="R48" i="26"/>
  <c r="S48" i="26"/>
  <c r="T48" i="26"/>
  <c r="U48" i="26"/>
  <c r="V48" i="26"/>
  <c r="W48" i="26"/>
  <c r="X48" i="26"/>
  <c r="Y48" i="26"/>
  <c r="Z48" i="26"/>
  <c r="AA48" i="26"/>
  <c r="AB48" i="26"/>
  <c r="AC48" i="26"/>
  <c r="AD48" i="26"/>
  <c r="AE48" i="26"/>
  <c r="AF48" i="26"/>
  <c r="AG48" i="26"/>
  <c r="AH48" i="26"/>
  <c r="AI48" i="26"/>
  <c r="AJ48" i="26"/>
  <c r="AK48" i="26"/>
  <c r="AL48" i="26"/>
  <c r="AM48" i="26"/>
  <c r="AN48" i="26"/>
  <c r="AO48" i="26"/>
  <c r="AP48" i="26"/>
  <c r="AQ48" i="26"/>
  <c r="AR48" i="26"/>
  <c r="AS48" i="26"/>
  <c r="AT48" i="26"/>
  <c r="M49" i="26"/>
  <c r="N49" i="26"/>
  <c r="O49" i="26"/>
  <c r="P49" i="26"/>
  <c r="Q49" i="26"/>
  <c r="R49" i="26"/>
  <c r="S49" i="26"/>
  <c r="T49" i="26"/>
  <c r="U49" i="26"/>
  <c r="V49" i="26"/>
  <c r="W49" i="26"/>
  <c r="X49" i="26"/>
  <c r="Y49" i="26"/>
  <c r="Z49" i="26"/>
  <c r="AA49" i="26"/>
  <c r="AB49" i="26"/>
  <c r="AC49" i="26"/>
  <c r="AD49" i="26"/>
  <c r="AE49" i="26"/>
  <c r="AF49" i="26"/>
  <c r="AG49" i="26"/>
  <c r="AH49" i="26"/>
  <c r="AI49" i="26"/>
  <c r="AJ49" i="26"/>
  <c r="AK49" i="26"/>
  <c r="AL49" i="26"/>
  <c r="AM49" i="26"/>
  <c r="AN49" i="26"/>
  <c r="AO49" i="26"/>
  <c r="AP49" i="26"/>
  <c r="AQ49" i="26"/>
  <c r="AR49" i="26"/>
  <c r="AS49" i="26"/>
  <c r="AT49" i="26"/>
  <c r="M50" i="26"/>
  <c r="N50" i="26"/>
  <c r="O50" i="26"/>
  <c r="P50" i="26"/>
  <c r="Q50" i="26"/>
  <c r="R50" i="26"/>
  <c r="S50" i="26"/>
  <c r="T50" i="26"/>
  <c r="U50" i="26"/>
  <c r="V50" i="26"/>
  <c r="W50" i="26"/>
  <c r="X50" i="26"/>
  <c r="Y50" i="26"/>
  <c r="Z50" i="26"/>
  <c r="AA50" i="26"/>
  <c r="AB50" i="26"/>
  <c r="AC50" i="26"/>
  <c r="AD50" i="26"/>
  <c r="AE50" i="26"/>
  <c r="AF50" i="26"/>
  <c r="AG50" i="26"/>
  <c r="AH50" i="26"/>
  <c r="AI50" i="26"/>
  <c r="AJ50" i="26"/>
  <c r="AK50" i="26"/>
  <c r="AL50" i="26"/>
  <c r="AM50" i="26"/>
  <c r="AN50" i="26"/>
  <c r="AO50" i="26"/>
  <c r="AP50" i="26"/>
  <c r="AQ50" i="26"/>
  <c r="AR50" i="26"/>
  <c r="AS50" i="26"/>
  <c r="AT50" i="26"/>
  <c r="M51" i="26"/>
  <c r="N51" i="26"/>
  <c r="O51" i="26"/>
  <c r="P51" i="26"/>
  <c r="Q51" i="26"/>
  <c r="R51" i="26"/>
  <c r="S51" i="26"/>
  <c r="T51" i="26"/>
  <c r="U51" i="26"/>
  <c r="V51" i="26"/>
  <c r="W51" i="26"/>
  <c r="X51" i="26"/>
  <c r="Y51" i="26"/>
  <c r="Z51" i="26"/>
  <c r="AA51" i="26"/>
  <c r="AB51" i="26"/>
  <c r="AC51" i="26"/>
  <c r="AD51" i="26"/>
  <c r="AE51" i="26"/>
  <c r="AF51" i="26"/>
  <c r="AG51" i="26"/>
  <c r="AH51" i="26"/>
  <c r="AI51" i="26"/>
  <c r="AJ51" i="26"/>
  <c r="AK51" i="26"/>
  <c r="AL51" i="26"/>
  <c r="AM51" i="26"/>
  <c r="AN51" i="26"/>
  <c r="AO51" i="26"/>
  <c r="AP51" i="26"/>
  <c r="AQ51" i="26"/>
  <c r="AR51" i="26"/>
  <c r="AS51" i="26"/>
  <c r="AT51" i="26"/>
  <c r="M52" i="26"/>
  <c r="N52" i="26"/>
  <c r="O52" i="26"/>
  <c r="P52" i="26"/>
  <c r="Q52" i="26"/>
  <c r="R52" i="26"/>
  <c r="S52" i="26"/>
  <c r="T52" i="26"/>
  <c r="U52" i="26"/>
  <c r="V52" i="26"/>
  <c r="W52" i="26"/>
  <c r="X52" i="26"/>
  <c r="Y52" i="26"/>
  <c r="Z52" i="26"/>
  <c r="AA52" i="26"/>
  <c r="AB52" i="26"/>
  <c r="AC52" i="26"/>
  <c r="AD52" i="26"/>
  <c r="AE52" i="26"/>
  <c r="AF52" i="26"/>
  <c r="AG52" i="26"/>
  <c r="AH52" i="26"/>
  <c r="AI52" i="26"/>
  <c r="AJ52" i="26"/>
  <c r="AK52" i="26"/>
  <c r="AL52" i="26"/>
  <c r="AM52" i="26"/>
  <c r="AN52" i="26"/>
  <c r="AO52" i="26"/>
  <c r="AP52" i="26"/>
  <c r="AQ52" i="26"/>
  <c r="AR52" i="26"/>
  <c r="AS52" i="26"/>
  <c r="AT52" i="26"/>
  <c r="M53" i="26"/>
  <c r="N53" i="26"/>
  <c r="O53" i="26"/>
  <c r="P53" i="26"/>
  <c r="Q53" i="26"/>
  <c r="R53" i="26"/>
  <c r="S53" i="26"/>
  <c r="T53" i="26"/>
  <c r="U53" i="26"/>
  <c r="V53" i="26"/>
  <c r="W53" i="26"/>
  <c r="X53" i="26"/>
  <c r="Y53" i="26"/>
  <c r="Z53" i="26"/>
  <c r="AA53" i="26"/>
  <c r="AB53" i="26"/>
  <c r="AC53" i="26"/>
  <c r="AD53" i="26"/>
  <c r="AE53" i="26"/>
  <c r="AF53" i="26"/>
  <c r="AG53" i="26"/>
  <c r="AH53" i="26"/>
  <c r="AI53" i="26"/>
  <c r="AJ53" i="26"/>
  <c r="AK53" i="26"/>
  <c r="AL53" i="26"/>
  <c r="AM53" i="26"/>
  <c r="AN53" i="26"/>
  <c r="AO53" i="26"/>
  <c r="AP53" i="26"/>
  <c r="AQ53" i="26"/>
  <c r="AR53" i="26"/>
  <c r="AS53" i="26"/>
  <c r="AT53" i="26"/>
  <c r="M54" i="26"/>
  <c r="N54" i="26"/>
  <c r="O54" i="26"/>
  <c r="P54" i="26"/>
  <c r="Q54" i="26"/>
  <c r="R54" i="26"/>
  <c r="S54" i="26"/>
  <c r="T54" i="26"/>
  <c r="U54" i="26"/>
  <c r="V54" i="26"/>
  <c r="W54" i="26"/>
  <c r="X54" i="26"/>
  <c r="Y54" i="26"/>
  <c r="Z54" i="26"/>
  <c r="AA54" i="26"/>
  <c r="AB54" i="26"/>
  <c r="AC54" i="26"/>
  <c r="AD54" i="26"/>
  <c r="AE54" i="26"/>
  <c r="AF54" i="26"/>
  <c r="AG54" i="26"/>
  <c r="AH54" i="26"/>
  <c r="AI54" i="26"/>
  <c r="AJ54" i="26"/>
  <c r="AK54" i="26"/>
  <c r="AL54" i="26"/>
  <c r="AM54" i="26"/>
  <c r="AN54" i="26"/>
  <c r="AO54" i="26"/>
  <c r="AP54" i="26"/>
  <c r="AQ54" i="26"/>
  <c r="AR54" i="26"/>
  <c r="AS54" i="26"/>
  <c r="AT54" i="26"/>
  <c r="M55" i="26"/>
  <c r="N55" i="26"/>
  <c r="O55" i="26"/>
  <c r="P55" i="26"/>
  <c r="Q55" i="26"/>
  <c r="R55" i="26"/>
  <c r="S55" i="26"/>
  <c r="T55" i="26"/>
  <c r="U55" i="26"/>
  <c r="V55" i="26"/>
  <c r="W55" i="26"/>
  <c r="X55" i="26"/>
  <c r="Y55" i="26"/>
  <c r="Z55" i="26"/>
  <c r="AA55" i="26"/>
  <c r="AB55" i="26"/>
  <c r="AC55" i="26"/>
  <c r="AD55" i="26"/>
  <c r="AE55" i="26"/>
  <c r="AF55" i="26"/>
  <c r="AG55" i="26"/>
  <c r="AH55" i="26"/>
  <c r="AI55" i="26"/>
  <c r="AJ55" i="26"/>
  <c r="AK55" i="26"/>
  <c r="AL55" i="26"/>
  <c r="AM55" i="26"/>
  <c r="AN55" i="26"/>
  <c r="AO55" i="26"/>
  <c r="AP55" i="26"/>
  <c r="AQ55" i="26"/>
  <c r="AR55" i="26"/>
  <c r="AS55" i="26"/>
  <c r="AT55" i="26"/>
  <c r="M56" i="26"/>
  <c r="N56" i="26"/>
  <c r="O56" i="26"/>
  <c r="P56" i="26"/>
  <c r="Q56" i="26"/>
  <c r="R56" i="26"/>
  <c r="S56" i="26"/>
  <c r="T56" i="26"/>
  <c r="U56" i="26"/>
  <c r="V56" i="26"/>
  <c r="W56" i="26"/>
  <c r="X56" i="26"/>
  <c r="Y56" i="26"/>
  <c r="Z56" i="26"/>
  <c r="AA56" i="26"/>
  <c r="AB56" i="26"/>
  <c r="AC56" i="26"/>
  <c r="AD56" i="26"/>
  <c r="AE56" i="26"/>
  <c r="AF56" i="26"/>
  <c r="AG56" i="26"/>
  <c r="AH56" i="26"/>
  <c r="AI56" i="26"/>
  <c r="AJ56" i="26"/>
  <c r="AK56" i="26"/>
  <c r="AL56" i="26"/>
  <c r="AM56" i="26"/>
  <c r="AN56" i="26"/>
  <c r="AO56" i="26"/>
  <c r="AP56" i="26"/>
  <c r="AQ56" i="26"/>
  <c r="AR56" i="26"/>
  <c r="AS56" i="26"/>
  <c r="AT56" i="26"/>
  <c r="M57" i="26"/>
  <c r="N57" i="26"/>
  <c r="O57" i="26"/>
  <c r="P57" i="26"/>
  <c r="Q57" i="26"/>
  <c r="R57" i="26"/>
  <c r="S57" i="26"/>
  <c r="T57" i="26"/>
  <c r="U57" i="26"/>
  <c r="V57" i="26"/>
  <c r="W57" i="26"/>
  <c r="X57" i="26"/>
  <c r="Y57" i="26"/>
  <c r="Z57" i="26"/>
  <c r="AA57" i="26"/>
  <c r="AB57" i="26"/>
  <c r="AC57" i="26"/>
  <c r="AD57" i="26"/>
  <c r="AE57" i="26"/>
  <c r="AF57" i="26"/>
  <c r="AG57" i="26"/>
  <c r="AH57" i="26"/>
  <c r="AI57" i="26"/>
  <c r="AJ57" i="26"/>
  <c r="AK57" i="26"/>
  <c r="AL57" i="26"/>
  <c r="AM57" i="26"/>
  <c r="AN57" i="26"/>
  <c r="AO57" i="26"/>
  <c r="AP57" i="26"/>
  <c r="AQ57" i="26"/>
  <c r="AR57" i="26"/>
  <c r="AS57" i="26"/>
  <c r="AT57" i="26"/>
  <c r="M58" i="26"/>
  <c r="N58" i="26"/>
  <c r="O58" i="26"/>
  <c r="P58" i="26"/>
  <c r="Q58" i="26"/>
  <c r="R58" i="26"/>
  <c r="S58" i="26"/>
  <c r="T58" i="26"/>
  <c r="U58" i="26"/>
  <c r="V58" i="26"/>
  <c r="W58" i="26"/>
  <c r="X58" i="26"/>
  <c r="Y58" i="26"/>
  <c r="Z58" i="26"/>
  <c r="AA58" i="26"/>
  <c r="AB58" i="26"/>
  <c r="AC58" i="26"/>
  <c r="AD58" i="26"/>
  <c r="AE58" i="26"/>
  <c r="AF58" i="26"/>
  <c r="AG58" i="26"/>
  <c r="AH58" i="26"/>
  <c r="AI58" i="26"/>
  <c r="AJ58" i="26"/>
  <c r="AK58" i="26"/>
  <c r="AL58" i="26"/>
  <c r="AM58" i="26"/>
  <c r="AN58" i="26"/>
  <c r="AO58" i="26"/>
  <c r="AP58" i="26"/>
  <c r="AQ58" i="26"/>
  <c r="AR58" i="26"/>
  <c r="AS58" i="26"/>
  <c r="AT58" i="26"/>
  <c r="M59" i="26"/>
  <c r="N59" i="26"/>
  <c r="O59" i="26"/>
  <c r="P59" i="26"/>
  <c r="Q59" i="26"/>
  <c r="R59" i="26"/>
  <c r="S59" i="26"/>
  <c r="T59" i="26"/>
  <c r="U59" i="26"/>
  <c r="V59" i="26"/>
  <c r="W59" i="26"/>
  <c r="X59" i="26"/>
  <c r="Y59" i="26"/>
  <c r="Z59" i="26"/>
  <c r="AA59" i="26"/>
  <c r="AB59" i="26"/>
  <c r="AC59" i="26"/>
  <c r="AD59" i="26"/>
  <c r="AE59" i="26"/>
  <c r="AF59" i="26"/>
  <c r="AG59" i="26"/>
  <c r="AH59" i="26"/>
  <c r="AI59" i="26"/>
  <c r="AJ59" i="26"/>
  <c r="AK59" i="26"/>
  <c r="AL59" i="26"/>
  <c r="AM59" i="26"/>
  <c r="AN59" i="26"/>
  <c r="AO59" i="26"/>
  <c r="AP59" i="26"/>
  <c r="AQ59" i="26"/>
  <c r="AR59" i="26"/>
  <c r="AS59" i="26"/>
  <c r="AT59" i="26"/>
  <c r="M60" i="26"/>
  <c r="N60" i="26"/>
  <c r="O60" i="26"/>
  <c r="P60" i="26"/>
  <c r="Q60" i="26"/>
  <c r="R60" i="26"/>
  <c r="S60" i="26"/>
  <c r="T60" i="26"/>
  <c r="U60" i="26"/>
  <c r="V60" i="26"/>
  <c r="W60" i="26"/>
  <c r="X60" i="26"/>
  <c r="Y60" i="26"/>
  <c r="Z60" i="26"/>
  <c r="AA60" i="26"/>
  <c r="AB60" i="26"/>
  <c r="AC60" i="26"/>
  <c r="AD60" i="26"/>
  <c r="AE60" i="26"/>
  <c r="AF60" i="26"/>
  <c r="AG60" i="26"/>
  <c r="AH60" i="26"/>
  <c r="AI60" i="26"/>
  <c r="AJ60" i="26"/>
  <c r="AK60" i="26"/>
  <c r="AL60" i="26"/>
  <c r="AM60" i="26"/>
  <c r="AN60" i="26"/>
  <c r="AO60" i="26"/>
  <c r="AP60" i="26"/>
  <c r="AQ60" i="26"/>
  <c r="AR60" i="26"/>
  <c r="AS60" i="26"/>
  <c r="AT60" i="26"/>
  <c r="M61" i="26"/>
  <c r="N61" i="26"/>
  <c r="O61" i="26"/>
  <c r="P61" i="26"/>
  <c r="Q61" i="26"/>
  <c r="R61" i="26"/>
  <c r="S61" i="26"/>
  <c r="T61" i="26"/>
  <c r="U61" i="26"/>
  <c r="V61" i="26"/>
  <c r="W61" i="26"/>
  <c r="X61" i="26"/>
  <c r="Y61" i="26"/>
  <c r="Z61" i="26"/>
  <c r="AA61" i="26"/>
  <c r="AB61" i="26"/>
  <c r="AC61" i="26"/>
  <c r="AD61" i="26"/>
  <c r="AE61" i="26"/>
  <c r="AF61" i="26"/>
  <c r="AG61" i="26"/>
  <c r="AH61" i="26"/>
  <c r="AI61" i="26"/>
  <c r="AJ61" i="26"/>
  <c r="AK61" i="26"/>
  <c r="AL61" i="26"/>
  <c r="AM61" i="26"/>
  <c r="AN61" i="26"/>
  <c r="AO61" i="26"/>
  <c r="AP61" i="26"/>
  <c r="AQ61" i="26"/>
  <c r="AR61" i="26"/>
  <c r="AS61" i="26"/>
  <c r="AT61" i="26"/>
  <c r="M62" i="26"/>
  <c r="N62" i="26"/>
  <c r="O62" i="26"/>
  <c r="P62" i="26"/>
  <c r="Q62" i="26"/>
  <c r="R62" i="26"/>
  <c r="S62" i="26"/>
  <c r="T62" i="26"/>
  <c r="U62" i="26"/>
  <c r="V62" i="26"/>
  <c r="W62" i="26"/>
  <c r="X62" i="26"/>
  <c r="Y62" i="26"/>
  <c r="Z62" i="26"/>
  <c r="AA62" i="26"/>
  <c r="AB62" i="26"/>
  <c r="AC62" i="26"/>
  <c r="AD62" i="26"/>
  <c r="AE62" i="26"/>
  <c r="AF62" i="26"/>
  <c r="AG62" i="26"/>
  <c r="AH62" i="26"/>
  <c r="AI62" i="26"/>
  <c r="AJ62" i="26"/>
  <c r="AK62" i="26"/>
  <c r="AL62" i="26"/>
  <c r="AM62" i="26"/>
  <c r="AN62" i="26"/>
  <c r="AO62" i="26"/>
  <c r="AP62" i="26"/>
  <c r="AQ62" i="26"/>
  <c r="AR62" i="26"/>
  <c r="AS62" i="26"/>
  <c r="AT62" i="26"/>
  <c r="M63" i="26"/>
  <c r="N63" i="26"/>
  <c r="O63" i="26"/>
  <c r="P63" i="26"/>
  <c r="Q63" i="26"/>
  <c r="R63" i="26"/>
  <c r="S63" i="26"/>
  <c r="T63" i="26"/>
  <c r="U63" i="26"/>
  <c r="V63" i="26"/>
  <c r="W63" i="26"/>
  <c r="X63" i="26"/>
  <c r="Y63" i="26"/>
  <c r="Z63" i="26"/>
  <c r="AA63" i="26"/>
  <c r="AB63" i="26"/>
  <c r="AC63" i="26"/>
  <c r="AD63" i="26"/>
  <c r="AE63" i="26"/>
  <c r="AF63" i="26"/>
  <c r="AG63" i="26"/>
  <c r="AH63" i="26"/>
  <c r="AI63" i="26"/>
  <c r="AJ63" i="26"/>
  <c r="AK63" i="26"/>
  <c r="AL63" i="26"/>
  <c r="AM63" i="26"/>
  <c r="AN63" i="26"/>
  <c r="AO63" i="26"/>
  <c r="AP63" i="26"/>
  <c r="AQ63" i="26"/>
  <c r="AR63" i="26"/>
  <c r="AS63" i="26"/>
  <c r="AT63" i="26"/>
  <c r="M64" i="26"/>
  <c r="N64" i="26"/>
  <c r="O64" i="26"/>
  <c r="P64" i="26"/>
  <c r="Q64" i="26"/>
  <c r="R64" i="26"/>
  <c r="S64" i="26"/>
  <c r="T64" i="26"/>
  <c r="U64" i="26"/>
  <c r="V64" i="26"/>
  <c r="W64" i="26"/>
  <c r="X64" i="26"/>
  <c r="Y64" i="26"/>
  <c r="Z64" i="26"/>
  <c r="AA64" i="26"/>
  <c r="AB64" i="26"/>
  <c r="AC64" i="26"/>
  <c r="AD64" i="26"/>
  <c r="AE64" i="26"/>
  <c r="AF64" i="26"/>
  <c r="AG64" i="26"/>
  <c r="AH64" i="26"/>
  <c r="AI64" i="26"/>
  <c r="AJ64" i="26"/>
  <c r="AK64" i="26"/>
  <c r="AL64" i="26"/>
  <c r="AM64" i="26"/>
  <c r="AN64" i="26"/>
  <c r="AO64" i="26"/>
  <c r="AP64" i="26"/>
  <c r="AQ64" i="26"/>
  <c r="AR64" i="26"/>
  <c r="AS64" i="26"/>
  <c r="AT64" i="26"/>
  <c r="M65" i="26"/>
  <c r="N65" i="26"/>
  <c r="O65" i="26"/>
  <c r="P65" i="26"/>
  <c r="Q65" i="26"/>
  <c r="R65" i="26"/>
  <c r="S65" i="26"/>
  <c r="T65" i="26"/>
  <c r="U65" i="26"/>
  <c r="V65" i="26"/>
  <c r="W65" i="26"/>
  <c r="X65" i="26"/>
  <c r="Y65" i="26"/>
  <c r="Z65" i="26"/>
  <c r="AA65" i="26"/>
  <c r="AB65" i="26"/>
  <c r="AC65" i="26"/>
  <c r="AD65" i="26"/>
  <c r="AE65" i="26"/>
  <c r="AF65" i="26"/>
  <c r="AG65" i="26"/>
  <c r="AH65" i="26"/>
  <c r="AI65" i="26"/>
  <c r="AJ65" i="26"/>
  <c r="AK65" i="26"/>
  <c r="AL65" i="26"/>
  <c r="AM65" i="26"/>
  <c r="AN65" i="26"/>
  <c r="AO65" i="26"/>
  <c r="AP65" i="26"/>
  <c r="AQ65" i="26"/>
  <c r="AR65" i="26"/>
  <c r="AS65" i="26"/>
  <c r="AT65" i="26"/>
  <c r="M66" i="26"/>
  <c r="N66" i="26"/>
  <c r="O66" i="26"/>
  <c r="P66" i="26"/>
  <c r="Q66" i="26"/>
  <c r="R66" i="26"/>
  <c r="S66" i="26"/>
  <c r="T66" i="26"/>
  <c r="U66" i="26"/>
  <c r="V66" i="26"/>
  <c r="W66" i="26"/>
  <c r="X66" i="26"/>
  <c r="Y66" i="26"/>
  <c r="Z66" i="26"/>
  <c r="AA66" i="26"/>
  <c r="AB66" i="26"/>
  <c r="AC66" i="26"/>
  <c r="AD66" i="26"/>
  <c r="AE66" i="26"/>
  <c r="AF66" i="26"/>
  <c r="AG66" i="26"/>
  <c r="AH66" i="26"/>
  <c r="AI66" i="26"/>
  <c r="AJ66" i="26"/>
  <c r="AK66" i="26"/>
  <c r="AL66" i="26"/>
  <c r="AM66" i="26"/>
  <c r="AN66" i="26"/>
  <c r="AO66" i="26"/>
  <c r="AP66" i="26"/>
  <c r="AQ66" i="26"/>
  <c r="AR66" i="26"/>
  <c r="AS66" i="26"/>
  <c r="AT66" i="26"/>
  <c r="L7" i="26"/>
  <c r="L8" i="26"/>
  <c r="L9" i="26"/>
  <c r="L10" i="26"/>
  <c r="L11" i="26"/>
  <c r="L12" i="26"/>
  <c r="L13" i="26"/>
  <c r="L14" i="26"/>
  <c r="L15" i="26"/>
  <c r="L16" i="26"/>
  <c r="L17" i="26"/>
  <c r="L18" i="26"/>
  <c r="L19" i="26"/>
  <c r="L20" i="26"/>
  <c r="L21" i="26"/>
  <c r="CZ16" i="26" s="1" a="1"/>
  <c r="CZ16" i="26" s="1"/>
  <c r="DG16" i="26" s="1"/>
  <c r="L22" i="26"/>
  <c r="L23" i="26"/>
  <c r="L24" i="26"/>
  <c r="L25" i="26"/>
  <c r="L26" i="26"/>
  <c r="DB16" i="26" s="1" a="1"/>
  <c r="DB16" i="26" s="1"/>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 i="26"/>
  <c r="M6" i="25"/>
  <c r="N6" i="25"/>
  <c r="O6" i="25"/>
  <c r="P6" i="25"/>
  <c r="Q6" i="25"/>
  <c r="R6" i="25"/>
  <c r="S6" i="25"/>
  <c r="T6" i="25"/>
  <c r="U6" i="25"/>
  <c r="V6" i="25"/>
  <c r="W6" i="25"/>
  <c r="X6" i="25"/>
  <c r="Y6" i="25"/>
  <c r="Z6" i="25"/>
  <c r="AA6" i="25"/>
  <c r="AB6" i="25"/>
  <c r="AC6" i="25"/>
  <c r="AD6" i="25"/>
  <c r="AE6" i="25"/>
  <c r="AF6" i="25"/>
  <c r="AG6" i="25"/>
  <c r="AH6" i="25"/>
  <c r="AI6" i="25"/>
  <c r="M7" i="25"/>
  <c r="N7" i="25"/>
  <c r="O7" i="25"/>
  <c r="P7" i="25"/>
  <c r="Q7" i="25"/>
  <c r="R7" i="25"/>
  <c r="S7" i="25"/>
  <c r="T7" i="25"/>
  <c r="U7" i="25"/>
  <c r="V7" i="25"/>
  <c r="W7" i="25"/>
  <c r="X7" i="25"/>
  <c r="Y7" i="25"/>
  <c r="Z7" i="25"/>
  <c r="AA7" i="25"/>
  <c r="AB7" i="25"/>
  <c r="AC7" i="25"/>
  <c r="AD7" i="25"/>
  <c r="AE7" i="25"/>
  <c r="AF7" i="25"/>
  <c r="AG7" i="25"/>
  <c r="AH7" i="25"/>
  <c r="AI7" i="25"/>
  <c r="M8" i="25"/>
  <c r="N8" i="25"/>
  <c r="O8" i="25"/>
  <c r="P8" i="25"/>
  <c r="Q8" i="25"/>
  <c r="R8" i="25"/>
  <c r="S8" i="25"/>
  <c r="T8" i="25"/>
  <c r="U8" i="25"/>
  <c r="V8" i="25"/>
  <c r="W8" i="25"/>
  <c r="X8" i="25"/>
  <c r="Y8" i="25"/>
  <c r="Z8" i="25"/>
  <c r="AA8" i="25"/>
  <c r="AB8" i="25"/>
  <c r="AC8" i="25"/>
  <c r="AD8" i="25"/>
  <c r="AE8" i="25"/>
  <c r="AF8" i="25"/>
  <c r="AG8" i="25"/>
  <c r="AH8" i="25"/>
  <c r="AI8" i="25"/>
  <c r="M9" i="25"/>
  <c r="N9" i="25"/>
  <c r="O9" i="25"/>
  <c r="P9" i="25"/>
  <c r="Q9" i="25"/>
  <c r="R9" i="25"/>
  <c r="S9" i="25"/>
  <c r="T9" i="25"/>
  <c r="U9" i="25"/>
  <c r="V9" i="25"/>
  <c r="W9" i="25"/>
  <c r="X9" i="25"/>
  <c r="Y9" i="25"/>
  <c r="Z9" i="25"/>
  <c r="AA9" i="25"/>
  <c r="AB9" i="25"/>
  <c r="AC9" i="25"/>
  <c r="AD9" i="25"/>
  <c r="AE9" i="25"/>
  <c r="AF9" i="25"/>
  <c r="AG9" i="25"/>
  <c r="AH9" i="25"/>
  <c r="AI9" i="25"/>
  <c r="M10" i="25"/>
  <c r="N10" i="25"/>
  <c r="O10" i="25"/>
  <c r="P10" i="25"/>
  <c r="Q10" i="25"/>
  <c r="R10" i="25"/>
  <c r="S10" i="25"/>
  <c r="T10" i="25"/>
  <c r="U10" i="25"/>
  <c r="V10" i="25"/>
  <c r="W10" i="25"/>
  <c r="X10" i="25"/>
  <c r="Y10" i="25"/>
  <c r="Z10" i="25"/>
  <c r="AA10" i="25"/>
  <c r="AB10" i="25"/>
  <c r="AC10" i="25"/>
  <c r="AD10" i="25"/>
  <c r="AE10" i="25"/>
  <c r="AF10" i="25"/>
  <c r="AG10" i="25"/>
  <c r="AH10" i="25"/>
  <c r="AI10" i="25"/>
  <c r="M11" i="25"/>
  <c r="N11" i="25"/>
  <c r="O11" i="25"/>
  <c r="P11" i="25"/>
  <c r="Q11" i="25"/>
  <c r="R11" i="25"/>
  <c r="S11" i="25"/>
  <c r="T11" i="25"/>
  <c r="U11" i="25"/>
  <c r="V11" i="25"/>
  <c r="W11" i="25"/>
  <c r="X11" i="25"/>
  <c r="Y11" i="25"/>
  <c r="Z11" i="25"/>
  <c r="AA11" i="25"/>
  <c r="AB11" i="25"/>
  <c r="AC11" i="25"/>
  <c r="AD11" i="25"/>
  <c r="AE11" i="25"/>
  <c r="AF11" i="25"/>
  <c r="AG11" i="25"/>
  <c r="AH11" i="25"/>
  <c r="AI11" i="25"/>
  <c r="M12" i="25"/>
  <c r="N12" i="25"/>
  <c r="O12" i="25"/>
  <c r="P12" i="25"/>
  <c r="Q12" i="25"/>
  <c r="R12" i="25"/>
  <c r="S12" i="25"/>
  <c r="T12" i="25"/>
  <c r="U12" i="25"/>
  <c r="V12" i="25"/>
  <c r="W12" i="25"/>
  <c r="X12" i="25"/>
  <c r="Y12" i="25"/>
  <c r="Z12" i="25"/>
  <c r="AA12" i="25"/>
  <c r="AB12" i="25"/>
  <c r="AC12" i="25"/>
  <c r="AD12" i="25"/>
  <c r="AE12" i="25"/>
  <c r="AF12" i="25"/>
  <c r="AG12" i="25"/>
  <c r="AH12" i="25"/>
  <c r="AI12" i="25"/>
  <c r="M13" i="25"/>
  <c r="N13" i="25"/>
  <c r="O13" i="25"/>
  <c r="P13" i="25"/>
  <c r="Q13" i="25"/>
  <c r="R13" i="25"/>
  <c r="S13" i="25"/>
  <c r="T13" i="25"/>
  <c r="U13" i="25"/>
  <c r="V13" i="25"/>
  <c r="W13" i="25"/>
  <c r="X13" i="25"/>
  <c r="Y13" i="25"/>
  <c r="Z13" i="25"/>
  <c r="AA13" i="25"/>
  <c r="AB13" i="25"/>
  <c r="AC13" i="25"/>
  <c r="AD13" i="25"/>
  <c r="AE13" i="25"/>
  <c r="AF13" i="25"/>
  <c r="AG13" i="25"/>
  <c r="AH13" i="25"/>
  <c r="AI13" i="25"/>
  <c r="M14" i="25"/>
  <c r="N14" i="25"/>
  <c r="O14" i="25"/>
  <c r="P14" i="25"/>
  <c r="Q14" i="25"/>
  <c r="R14" i="25"/>
  <c r="S14" i="25"/>
  <c r="T14" i="25"/>
  <c r="U14" i="25"/>
  <c r="V14" i="25"/>
  <c r="W14" i="25"/>
  <c r="X14" i="25"/>
  <c r="Y14" i="25"/>
  <c r="Z14" i="25"/>
  <c r="AA14" i="25"/>
  <c r="AB14" i="25"/>
  <c r="AC14" i="25"/>
  <c r="AD14" i="25"/>
  <c r="AE14" i="25"/>
  <c r="AF14" i="25"/>
  <c r="AG14" i="25"/>
  <c r="AH14" i="25"/>
  <c r="AI14" i="25"/>
  <c r="M15" i="25"/>
  <c r="N15" i="25"/>
  <c r="O15" i="25"/>
  <c r="P15" i="25"/>
  <c r="Q15" i="25"/>
  <c r="R15" i="25"/>
  <c r="S15" i="25"/>
  <c r="T15" i="25"/>
  <c r="U15" i="25"/>
  <c r="V15" i="25"/>
  <c r="W15" i="25"/>
  <c r="X15" i="25"/>
  <c r="Y15" i="25"/>
  <c r="Z15" i="25"/>
  <c r="AA15" i="25"/>
  <c r="AB15" i="25"/>
  <c r="AC15" i="25"/>
  <c r="AD15" i="25"/>
  <c r="AE15" i="25"/>
  <c r="AF15" i="25"/>
  <c r="AG15" i="25"/>
  <c r="AH15" i="25"/>
  <c r="AI15" i="25"/>
  <c r="M16" i="25"/>
  <c r="CX17" i="25" s="1" a="1"/>
  <c r="CX17" i="25" s="1"/>
  <c r="N16" i="25"/>
  <c r="O16" i="25"/>
  <c r="P16" i="25"/>
  <c r="Q16" i="25"/>
  <c r="R16" i="25"/>
  <c r="S16" i="25"/>
  <c r="T16" i="25"/>
  <c r="U16" i="25"/>
  <c r="V16" i="25"/>
  <c r="W16" i="25"/>
  <c r="X16" i="25"/>
  <c r="Y16" i="25"/>
  <c r="Z16" i="25"/>
  <c r="AA16" i="25"/>
  <c r="AB16" i="25"/>
  <c r="AC16" i="25"/>
  <c r="AD16" i="25"/>
  <c r="AE16" i="25"/>
  <c r="AF16" i="25"/>
  <c r="AG16" i="25"/>
  <c r="AH16" i="25"/>
  <c r="AI16" i="25"/>
  <c r="M17" i="25"/>
  <c r="N17" i="25"/>
  <c r="CX18" i="25" s="1" a="1"/>
  <c r="CX18" i="25" s="1"/>
  <c r="O17" i="25"/>
  <c r="CX19" i="25" s="1" a="1"/>
  <c r="CX19" i="25" s="1"/>
  <c r="P17" i="25"/>
  <c r="Q17" i="25"/>
  <c r="R17" i="25"/>
  <c r="S17" i="25"/>
  <c r="T17" i="25"/>
  <c r="U17" i="25"/>
  <c r="V17" i="25"/>
  <c r="W17" i="25"/>
  <c r="X17" i="25"/>
  <c r="Y17" i="25"/>
  <c r="Z17" i="25"/>
  <c r="AA17" i="25"/>
  <c r="AB17" i="25"/>
  <c r="AC17" i="25"/>
  <c r="AD17" i="25"/>
  <c r="AE17" i="25"/>
  <c r="AF17" i="25"/>
  <c r="AG17" i="25"/>
  <c r="AH17" i="25"/>
  <c r="AI17" i="25"/>
  <c r="M18" i="25"/>
  <c r="N18" i="25"/>
  <c r="O18" i="25"/>
  <c r="P18" i="25"/>
  <c r="CX20" i="25" s="1" a="1"/>
  <c r="CX20" i="25" s="1"/>
  <c r="Q18" i="25"/>
  <c r="CX21" i="25" s="1" a="1"/>
  <c r="CX21" i="25" s="1"/>
  <c r="R18" i="25"/>
  <c r="S18" i="25"/>
  <c r="T18" i="25"/>
  <c r="U18" i="25"/>
  <c r="V18" i="25"/>
  <c r="W18" i="25"/>
  <c r="X18" i="25"/>
  <c r="Y18" i="25"/>
  <c r="Z18" i="25"/>
  <c r="AA18" i="25"/>
  <c r="AB18" i="25"/>
  <c r="AC18" i="25"/>
  <c r="AD18" i="25"/>
  <c r="AE18" i="25"/>
  <c r="AF18" i="25"/>
  <c r="AG18" i="25"/>
  <c r="AH18" i="25"/>
  <c r="AI18" i="25"/>
  <c r="M19" i="25"/>
  <c r="N19" i="25"/>
  <c r="O19" i="25"/>
  <c r="P19" i="25"/>
  <c r="Q19" i="25"/>
  <c r="R19" i="25"/>
  <c r="CX22" i="25" s="1" a="1"/>
  <c r="CX22" i="25" s="1"/>
  <c r="S19" i="25"/>
  <c r="CX23" i="25" s="1" a="1"/>
  <c r="CX23" i="25" s="1"/>
  <c r="T19" i="25"/>
  <c r="U19" i="25"/>
  <c r="V19" i="25"/>
  <c r="W19" i="25"/>
  <c r="X19" i="25"/>
  <c r="Y19" i="25"/>
  <c r="Z19" i="25"/>
  <c r="AA19" i="25"/>
  <c r="AB19" i="25"/>
  <c r="AC19" i="25"/>
  <c r="AD19" i="25"/>
  <c r="AE19" i="25"/>
  <c r="AF19" i="25"/>
  <c r="AG19" i="25"/>
  <c r="AH19" i="25"/>
  <c r="AI19" i="25"/>
  <c r="M20" i="25"/>
  <c r="N20" i="25"/>
  <c r="O20" i="25"/>
  <c r="P20" i="25"/>
  <c r="Q20" i="25"/>
  <c r="R20" i="25"/>
  <c r="S20" i="25"/>
  <c r="T20" i="25"/>
  <c r="CX24" i="25" s="1" a="1"/>
  <c r="CX24" i="25" s="1"/>
  <c r="U20" i="25"/>
  <c r="CX25" i="25" s="1" a="1"/>
  <c r="CX25" i="25" s="1"/>
  <c r="V20" i="25"/>
  <c r="W20" i="25"/>
  <c r="X20" i="25"/>
  <c r="Y20" i="25"/>
  <c r="Z20" i="25"/>
  <c r="AA20" i="25"/>
  <c r="AB20" i="25"/>
  <c r="AC20" i="25"/>
  <c r="AD20" i="25"/>
  <c r="AE20" i="25"/>
  <c r="AF20" i="25"/>
  <c r="AG20" i="25"/>
  <c r="AH20" i="25"/>
  <c r="AI20" i="25"/>
  <c r="M21" i="25"/>
  <c r="CZ17" i="25" s="1" a="1"/>
  <c r="CZ17" i="25" s="1"/>
  <c r="DG17" i="25" s="1"/>
  <c r="N21" i="25"/>
  <c r="O21" i="25"/>
  <c r="P21" i="25"/>
  <c r="Q21" i="25"/>
  <c r="R21" i="25"/>
  <c r="S21" i="25"/>
  <c r="T21" i="25"/>
  <c r="U21" i="25"/>
  <c r="V21" i="25"/>
  <c r="CX26" i="25" s="1" a="1"/>
  <c r="CX26" i="25" s="1"/>
  <c r="W21" i="25"/>
  <c r="CX27" i="25" s="1" a="1"/>
  <c r="CX27" i="25" s="1"/>
  <c r="X21" i="25"/>
  <c r="Y21" i="25"/>
  <c r="Z21" i="25"/>
  <c r="AA21" i="25"/>
  <c r="AB21" i="25"/>
  <c r="AC21" i="25"/>
  <c r="AD21" i="25"/>
  <c r="AE21" i="25"/>
  <c r="AF21" i="25"/>
  <c r="AG21" i="25"/>
  <c r="AH21" i="25"/>
  <c r="AI21" i="25"/>
  <c r="M22" i="25"/>
  <c r="N22" i="25"/>
  <c r="CZ18" i="25" s="1" a="1"/>
  <c r="CZ18" i="25" s="1"/>
  <c r="DG18" i="25" s="1"/>
  <c r="O22" i="25"/>
  <c r="CZ19" i="25" s="1" a="1"/>
  <c r="CZ19" i="25" s="1"/>
  <c r="DG19" i="25" s="1"/>
  <c r="P22" i="25"/>
  <c r="Q22" i="25"/>
  <c r="R22" i="25"/>
  <c r="S22" i="25"/>
  <c r="T22" i="25"/>
  <c r="U22" i="25"/>
  <c r="V22" i="25"/>
  <c r="W22" i="25"/>
  <c r="X22" i="25"/>
  <c r="CX28" i="25" s="1" a="1"/>
  <c r="CX28" i="25" s="1"/>
  <c r="Y22" i="25"/>
  <c r="CX29" i="25" s="1" a="1"/>
  <c r="CX29" i="25" s="1"/>
  <c r="Z22" i="25"/>
  <c r="AA22" i="25"/>
  <c r="AB22" i="25"/>
  <c r="AC22" i="25"/>
  <c r="AD22" i="25"/>
  <c r="AE22" i="25"/>
  <c r="AF22" i="25"/>
  <c r="AG22" i="25"/>
  <c r="AH22" i="25"/>
  <c r="AI22" i="25"/>
  <c r="M23" i="25"/>
  <c r="N23" i="25"/>
  <c r="O23" i="25"/>
  <c r="P23" i="25"/>
  <c r="CZ20" i="25" s="1" a="1"/>
  <c r="CZ20" i="25" s="1"/>
  <c r="DG20" i="25" s="1"/>
  <c r="Q23" i="25"/>
  <c r="CZ21" i="25" s="1" a="1"/>
  <c r="CZ21" i="25" s="1"/>
  <c r="DG21" i="25" s="1"/>
  <c r="R23" i="25"/>
  <c r="S23" i="25"/>
  <c r="T23" i="25"/>
  <c r="U23" i="25"/>
  <c r="V23" i="25"/>
  <c r="W23" i="25"/>
  <c r="X23" i="25"/>
  <c r="Y23" i="25"/>
  <c r="Z23" i="25"/>
  <c r="CX30" i="25" s="1" a="1"/>
  <c r="CX30" i="25" s="1"/>
  <c r="AA23" i="25"/>
  <c r="CX31" i="25" s="1" a="1"/>
  <c r="CX31" i="25" s="1"/>
  <c r="AB23" i="25"/>
  <c r="AC23" i="25"/>
  <c r="AD23" i="25"/>
  <c r="AE23" i="25"/>
  <c r="AF23" i="25"/>
  <c r="AG23" i="25"/>
  <c r="AH23" i="25"/>
  <c r="AI23" i="25"/>
  <c r="M24" i="25"/>
  <c r="N24" i="25"/>
  <c r="O24" i="25"/>
  <c r="P24" i="25"/>
  <c r="Q24" i="25"/>
  <c r="R24" i="25"/>
  <c r="CZ22" i="25" s="1" a="1"/>
  <c r="CZ22" i="25" s="1"/>
  <c r="DG22" i="25" s="1"/>
  <c r="S24" i="25"/>
  <c r="CZ23" i="25" s="1" a="1"/>
  <c r="CZ23" i="25" s="1"/>
  <c r="DG23" i="25" s="1"/>
  <c r="T24" i="25"/>
  <c r="U24" i="25"/>
  <c r="V24" i="25"/>
  <c r="W24" i="25"/>
  <c r="X24" i="25"/>
  <c r="Y24" i="25"/>
  <c r="Z24" i="25"/>
  <c r="AA24" i="25"/>
  <c r="AB24" i="25"/>
  <c r="CX32" i="25" s="1" a="1"/>
  <c r="CX32" i="25" s="1"/>
  <c r="AC24" i="25"/>
  <c r="CX33" i="25" s="1" a="1"/>
  <c r="CX33" i="25" s="1"/>
  <c r="AD24" i="25"/>
  <c r="AE24" i="25"/>
  <c r="AF24" i="25"/>
  <c r="AG24" i="25"/>
  <c r="AH24" i="25"/>
  <c r="AI24" i="25"/>
  <c r="M25" i="25"/>
  <c r="N25" i="25"/>
  <c r="O25" i="25"/>
  <c r="P25" i="25"/>
  <c r="Q25" i="25"/>
  <c r="R25" i="25"/>
  <c r="S25" i="25"/>
  <c r="T25" i="25"/>
  <c r="CZ24" i="25" s="1" a="1"/>
  <c r="CZ24" i="25" s="1"/>
  <c r="DG24" i="25" s="1"/>
  <c r="U25" i="25"/>
  <c r="CZ25" i="25" s="1" a="1"/>
  <c r="CZ25" i="25" s="1"/>
  <c r="DG25" i="25" s="1"/>
  <c r="V25" i="25"/>
  <c r="W25" i="25"/>
  <c r="X25" i="25"/>
  <c r="Y25" i="25"/>
  <c r="Z25" i="25"/>
  <c r="AA25" i="25"/>
  <c r="AB25" i="25"/>
  <c r="AC25" i="25"/>
  <c r="AD25" i="25"/>
  <c r="CX34" i="25" s="1" a="1"/>
  <c r="CX34" i="25" s="1"/>
  <c r="AE25" i="25"/>
  <c r="CX35" i="25" s="1" a="1"/>
  <c r="CX35" i="25" s="1"/>
  <c r="AF25" i="25"/>
  <c r="AG25" i="25"/>
  <c r="AH25" i="25"/>
  <c r="AI25" i="25"/>
  <c r="M26" i="25"/>
  <c r="DB17" i="25" s="1" a="1"/>
  <c r="DB17" i="25" s="1"/>
  <c r="N26" i="25"/>
  <c r="O26" i="25"/>
  <c r="P26" i="25"/>
  <c r="Q26" i="25"/>
  <c r="R26" i="25"/>
  <c r="S26" i="25"/>
  <c r="T26" i="25"/>
  <c r="U26" i="25"/>
  <c r="V26" i="25"/>
  <c r="CZ26" i="25" s="1" a="1"/>
  <c r="CZ26" i="25" s="1"/>
  <c r="DG26" i="25" s="1"/>
  <c r="W26" i="25"/>
  <c r="CZ27" i="25" s="1" a="1"/>
  <c r="CZ27" i="25" s="1"/>
  <c r="DG27" i="25" s="1"/>
  <c r="X26" i="25"/>
  <c r="Y26" i="25"/>
  <c r="Z26" i="25"/>
  <c r="AA26" i="25"/>
  <c r="AB26" i="25"/>
  <c r="AC26" i="25"/>
  <c r="AD26" i="25"/>
  <c r="AE26" i="25"/>
  <c r="AF26" i="25"/>
  <c r="CX36" i="25" s="1" a="1"/>
  <c r="CX36" i="25" s="1"/>
  <c r="AG26" i="25"/>
  <c r="CX37" i="25" s="1" a="1"/>
  <c r="CX37" i="25" s="1"/>
  <c r="AH26" i="25"/>
  <c r="AI26" i="25"/>
  <c r="M27" i="25"/>
  <c r="N27" i="25"/>
  <c r="DB18" i="25" s="1" a="1"/>
  <c r="DB18" i="25" s="1"/>
  <c r="O27" i="25"/>
  <c r="DB19" i="25" s="1" a="1"/>
  <c r="DB19" i="25" s="1"/>
  <c r="P27" i="25"/>
  <c r="Q27" i="25"/>
  <c r="R27" i="25"/>
  <c r="S27" i="25"/>
  <c r="T27" i="25"/>
  <c r="U27" i="25"/>
  <c r="V27" i="25"/>
  <c r="W27" i="25"/>
  <c r="X27" i="25"/>
  <c r="CZ28" i="25" s="1" a="1"/>
  <c r="CZ28" i="25" s="1"/>
  <c r="DG28" i="25" s="1"/>
  <c r="Y27" i="25"/>
  <c r="CZ29" i="25" s="1" a="1"/>
  <c r="CZ29" i="25" s="1"/>
  <c r="DG29" i="25" s="1"/>
  <c r="Z27" i="25"/>
  <c r="AA27" i="25"/>
  <c r="AB27" i="25"/>
  <c r="AC27" i="25"/>
  <c r="AD27" i="25"/>
  <c r="AE27" i="25"/>
  <c r="AF27" i="25"/>
  <c r="AG27" i="25"/>
  <c r="AH27" i="25"/>
  <c r="CX38" i="25" s="1" a="1"/>
  <c r="CX38" i="25" s="1"/>
  <c r="AI27" i="25"/>
  <c r="CX39" i="25" s="1" a="1"/>
  <c r="CX39" i="25" s="1"/>
  <c r="M28" i="25"/>
  <c r="N28" i="25"/>
  <c r="O28" i="25"/>
  <c r="P28" i="25"/>
  <c r="DB20" i="25" s="1" a="1"/>
  <c r="DB20" i="25" s="1"/>
  <c r="Q28" i="25"/>
  <c r="DB21" i="25" s="1" a="1"/>
  <c r="DB21" i="25" s="1"/>
  <c r="R28" i="25"/>
  <c r="S28" i="25"/>
  <c r="T28" i="25"/>
  <c r="U28" i="25"/>
  <c r="V28" i="25"/>
  <c r="W28" i="25"/>
  <c r="X28" i="25"/>
  <c r="Y28" i="25"/>
  <c r="Z28" i="25"/>
  <c r="CZ30" i="25" s="1" a="1"/>
  <c r="CZ30" i="25" s="1"/>
  <c r="DG30" i="25" s="1"/>
  <c r="AA28" i="25"/>
  <c r="CZ31" i="25" s="1" a="1"/>
  <c r="CZ31" i="25" s="1"/>
  <c r="DG31" i="25" s="1"/>
  <c r="AB28" i="25"/>
  <c r="AC28" i="25"/>
  <c r="AD28" i="25"/>
  <c r="AE28" i="25"/>
  <c r="AF28" i="25"/>
  <c r="AG28" i="25"/>
  <c r="AH28" i="25"/>
  <c r="AI28" i="25"/>
  <c r="M29" i="25"/>
  <c r="N29" i="25"/>
  <c r="O29" i="25"/>
  <c r="P29" i="25"/>
  <c r="Q29" i="25"/>
  <c r="R29" i="25"/>
  <c r="DB22" i="25" s="1" a="1"/>
  <c r="DB22" i="25" s="1"/>
  <c r="S29" i="25"/>
  <c r="DB23" i="25" s="1" a="1"/>
  <c r="DB23" i="25" s="1"/>
  <c r="T29" i="25"/>
  <c r="U29" i="25"/>
  <c r="V29" i="25"/>
  <c r="W29" i="25"/>
  <c r="X29" i="25"/>
  <c r="Y29" i="25"/>
  <c r="Z29" i="25"/>
  <c r="AA29" i="25"/>
  <c r="AB29" i="25"/>
  <c r="CZ32" i="25" s="1" a="1"/>
  <c r="CZ32" i="25" s="1"/>
  <c r="DG32" i="25" s="1"/>
  <c r="AC29" i="25"/>
  <c r="CZ33" i="25" s="1" a="1"/>
  <c r="CZ33" i="25" s="1"/>
  <c r="DG33" i="25" s="1"/>
  <c r="AD29" i="25"/>
  <c r="AE29" i="25"/>
  <c r="AF29" i="25"/>
  <c r="AG29" i="25"/>
  <c r="AH29" i="25"/>
  <c r="AI29" i="25"/>
  <c r="M30" i="25"/>
  <c r="N30" i="25"/>
  <c r="O30" i="25"/>
  <c r="P30" i="25"/>
  <c r="Q30" i="25"/>
  <c r="R30" i="25"/>
  <c r="S30" i="25"/>
  <c r="T30" i="25"/>
  <c r="DB24" i="25" s="1" a="1"/>
  <c r="DB24" i="25" s="1"/>
  <c r="U30" i="25"/>
  <c r="DB25" i="25" s="1" a="1"/>
  <c r="DB25" i="25" s="1"/>
  <c r="V30" i="25"/>
  <c r="W30" i="25"/>
  <c r="X30" i="25"/>
  <c r="Y30" i="25"/>
  <c r="Z30" i="25"/>
  <c r="AA30" i="25"/>
  <c r="AB30" i="25"/>
  <c r="AC30" i="25"/>
  <c r="AD30" i="25"/>
  <c r="CZ34" i="25" s="1" a="1"/>
  <c r="CZ34" i="25" s="1"/>
  <c r="DG34" i="25" s="1"/>
  <c r="AE30" i="25"/>
  <c r="CZ35" i="25" s="1" a="1"/>
  <c r="CZ35" i="25" s="1"/>
  <c r="DG35" i="25" s="1"/>
  <c r="AF30" i="25"/>
  <c r="AG30" i="25"/>
  <c r="AH30" i="25"/>
  <c r="AI30" i="25"/>
  <c r="M31" i="25"/>
  <c r="N31" i="25"/>
  <c r="O31" i="25"/>
  <c r="P31" i="25"/>
  <c r="Q31" i="25"/>
  <c r="R31" i="25"/>
  <c r="S31" i="25"/>
  <c r="T31" i="25"/>
  <c r="U31" i="25"/>
  <c r="V31" i="25"/>
  <c r="DB26" i="25" s="1" a="1"/>
  <c r="DB26" i="25" s="1"/>
  <c r="W31" i="25"/>
  <c r="DB27" i="25" s="1" a="1"/>
  <c r="DB27" i="25" s="1"/>
  <c r="X31" i="25"/>
  <c r="Y31" i="25"/>
  <c r="Z31" i="25"/>
  <c r="AA31" i="25"/>
  <c r="AB31" i="25"/>
  <c r="AC31" i="25"/>
  <c r="AD31" i="25"/>
  <c r="AE31" i="25"/>
  <c r="AF31" i="25"/>
  <c r="CZ36" i="25" s="1" a="1"/>
  <c r="CZ36" i="25" s="1"/>
  <c r="DG36" i="25" s="1"/>
  <c r="AG31" i="25"/>
  <c r="CZ37" i="25" s="1" a="1"/>
  <c r="CZ37" i="25" s="1"/>
  <c r="DG37" i="25" s="1"/>
  <c r="AH31" i="25"/>
  <c r="CZ38" i="25" s="1" a="1"/>
  <c r="CZ38" i="25" s="1"/>
  <c r="DG38" i="25" s="1"/>
  <c r="AI31" i="25"/>
  <c r="M32" i="25"/>
  <c r="N32" i="25"/>
  <c r="O32" i="25"/>
  <c r="P32" i="25"/>
  <c r="Q32" i="25"/>
  <c r="R32" i="25"/>
  <c r="S32" i="25"/>
  <c r="T32" i="25"/>
  <c r="U32" i="25"/>
  <c r="V32" i="25"/>
  <c r="W32" i="25"/>
  <c r="X32" i="25"/>
  <c r="DB28" i="25" s="1" a="1"/>
  <c r="DB28" i="25" s="1"/>
  <c r="Y32" i="25"/>
  <c r="DB29" i="25" s="1" a="1"/>
  <c r="DB29" i="25" s="1"/>
  <c r="Z32" i="25"/>
  <c r="AA32" i="25"/>
  <c r="AB32" i="25"/>
  <c r="AC32" i="25"/>
  <c r="AD32" i="25"/>
  <c r="AE32" i="25"/>
  <c r="AF32" i="25"/>
  <c r="AG32" i="25"/>
  <c r="AH32" i="25"/>
  <c r="AI32" i="25"/>
  <c r="CZ39" i="25" s="1" a="1"/>
  <c r="CZ39" i="25" s="1"/>
  <c r="DG39" i="25" s="1"/>
  <c r="M33" i="25"/>
  <c r="N33" i="25"/>
  <c r="O33" i="25"/>
  <c r="P33" i="25"/>
  <c r="Q33" i="25"/>
  <c r="R33" i="25"/>
  <c r="S33" i="25"/>
  <c r="T33" i="25"/>
  <c r="U33" i="25"/>
  <c r="V33" i="25"/>
  <c r="W33" i="25"/>
  <c r="X33" i="25"/>
  <c r="Y33" i="25"/>
  <c r="Z33" i="25"/>
  <c r="DB30" i="25" s="1" a="1"/>
  <c r="DB30" i="25" s="1"/>
  <c r="AA33" i="25"/>
  <c r="DB31" i="25" s="1" a="1"/>
  <c r="DB31" i="25" s="1"/>
  <c r="AB33" i="25"/>
  <c r="AC33" i="25"/>
  <c r="AD33" i="25"/>
  <c r="AE33" i="25"/>
  <c r="AF33" i="25"/>
  <c r="AG33" i="25"/>
  <c r="AH33" i="25"/>
  <c r="AI33" i="25"/>
  <c r="M34" i="25"/>
  <c r="N34" i="25"/>
  <c r="O34" i="25"/>
  <c r="P34" i="25"/>
  <c r="Q34" i="25"/>
  <c r="R34" i="25"/>
  <c r="S34" i="25"/>
  <c r="T34" i="25"/>
  <c r="U34" i="25"/>
  <c r="V34" i="25"/>
  <c r="W34" i="25"/>
  <c r="X34" i="25"/>
  <c r="Y34" i="25"/>
  <c r="Z34" i="25"/>
  <c r="AA34" i="25"/>
  <c r="AB34" i="25"/>
  <c r="DB32" i="25" s="1" a="1"/>
  <c r="DB32" i="25" s="1"/>
  <c r="AC34" i="25"/>
  <c r="DB33" i="25" s="1" a="1"/>
  <c r="DB33" i="25" s="1"/>
  <c r="AD34" i="25"/>
  <c r="AE34" i="25"/>
  <c r="AF34" i="25"/>
  <c r="AG34" i="25"/>
  <c r="AH34" i="25"/>
  <c r="AI34" i="25"/>
  <c r="M35" i="25"/>
  <c r="N35" i="25"/>
  <c r="O35" i="25"/>
  <c r="P35" i="25"/>
  <c r="Q35" i="25"/>
  <c r="R35" i="25"/>
  <c r="S35" i="25"/>
  <c r="T35" i="25"/>
  <c r="U35" i="25"/>
  <c r="V35" i="25"/>
  <c r="W35" i="25"/>
  <c r="X35" i="25"/>
  <c r="Y35" i="25"/>
  <c r="Z35" i="25"/>
  <c r="AA35" i="25"/>
  <c r="AB35" i="25"/>
  <c r="AC35" i="25"/>
  <c r="AD35" i="25"/>
  <c r="DB34" i="25" s="1" a="1"/>
  <c r="DB34" i="25" s="1"/>
  <c r="AE35" i="25"/>
  <c r="DB35" i="25" s="1" a="1"/>
  <c r="DB35" i="25" s="1"/>
  <c r="AF35" i="25"/>
  <c r="AG35" i="25"/>
  <c r="AH35" i="25"/>
  <c r="AI35" i="25"/>
  <c r="M36" i="25"/>
  <c r="N36" i="25"/>
  <c r="O36" i="25"/>
  <c r="P36" i="25"/>
  <c r="Q36" i="25"/>
  <c r="R36" i="25"/>
  <c r="S36" i="25"/>
  <c r="T36" i="25"/>
  <c r="U36" i="25"/>
  <c r="V36" i="25"/>
  <c r="W36" i="25"/>
  <c r="X36" i="25"/>
  <c r="Y36" i="25"/>
  <c r="Z36" i="25"/>
  <c r="AA36" i="25"/>
  <c r="AB36" i="25"/>
  <c r="AC36" i="25"/>
  <c r="AD36" i="25"/>
  <c r="AE36" i="25"/>
  <c r="AF36" i="25"/>
  <c r="DB36" i="25" s="1" a="1"/>
  <c r="DB36" i="25" s="1"/>
  <c r="AG36" i="25"/>
  <c r="DB37" i="25" s="1" a="1"/>
  <c r="DB37" i="25" s="1"/>
  <c r="AH36" i="25"/>
  <c r="DB38" i="25" s="1" a="1"/>
  <c r="DB38" i="25" s="1"/>
  <c r="AI36" i="25"/>
  <c r="M37" i="25"/>
  <c r="N37" i="25"/>
  <c r="O37" i="25"/>
  <c r="P37" i="25"/>
  <c r="Q37" i="25"/>
  <c r="R37" i="25"/>
  <c r="S37" i="25"/>
  <c r="T37" i="25"/>
  <c r="U37" i="25"/>
  <c r="V37" i="25"/>
  <c r="W37" i="25"/>
  <c r="X37" i="25"/>
  <c r="Y37" i="25"/>
  <c r="Z37" i="25"/>
  <c r="AA37" i="25"/>
  <c r="AB37" i="25"/>
  <c r="AC37" i="25"/>
  <c r="AD37" i="25"/>
  <c r="AE37" i="25"/>
  <c r="AF37" i="25"/>
  <c r="AG37" i="25"/>
  <c r="AH37" i="25"/>
  <c r="AI37" i="25"/>
  <c r="DB39" i="25" s="1" a="1"/>
  <c r="DB39" i="25" s="1"/>
  <c r="M38" i="25"/>
  <c r="N38" i="25"/>
  <c r="O38" i="25"/>
  <c r="P38" i="25"/>
  <c r="Q38" i="25"/>
  <c r="R38" i="25"/>
  <c r="S38" i="25"/>
  <c r="T38" i="25"/>
  <c r="U38" i="25"/>
  <c r="V38" i="25"/>
  <c r="W38" i="25"/>
  <c r="X38" i="25"/>
  <c r="Y38" i="25"/>
  <c r="Z38" i="25"/>
  <c r="AA38" i="25"/>
  <c r="AB38" i="25"/>
  <c r="AC38" i="25"/>
  <c r="AD38" i="25"/>
  <c r="AE38" i="25"/>
  <c r="AF38" i="25"/>
  <c r="AG38" i="25"/>
  <c r="AH38" i="25"/>
  <c r="AI38" i="25"/>
  <c r="M39" i="25"/>
  <c r="N39" i="25"/>
  <c r="O39" i="25"/>
  <c r="P39" i="25"/>
  <c r="Q39" i="25"/>
  <c r="R39" i="25"/>
  <c r="S39" i="25"/>
  <c r="T39" i="25"/>
  <c r="U39" i="25"/>
  <c r="V39" i="25"/>
  <c r="W39" i="25"/>
  <c r="X39" i="25"/>
  <c r="Y39" i="25"/>
  <c r="Z39" i="25"/>
  <c r="AA39" i="25"/>
  <c r="AB39" i="25"/>
  <c r="AC39" i="25"/>
  <c r="AD39" i="25"/>
  <c r="AE39" i="25"/>
  <c r="AF39" i="25"/>
  <c r="AG39" i="25"/>
  <c r="AH39" i="25"/>
  <c r="AI39" i="25"/>
  <c r="M40" i="25"/>
  <c r="N40" i="25"/>
  <c r="O40" i="25"/>
  <c r="P40" i="25"/>
  <c r="Q40" i="25"/>
  <c r="R40" i="25"/>
  <c r="S40" i="25"/>
  <c r="T40" i="25"/>
  <c r="U40" i="25"/>
  <c r="V40" i="25"/>
  <c r="W40" i="25"/>
  <c r="X40" i="25"/>
  <c r="Y40" i="25"/>
  <c r="Z40" i="25"/>
  <c r="AA40" i="25"/>
  <c r="AB40" i="25"/>
  <c r="AC40" i="25"/>
  <c r="AD40" i="25"/>
  <c r="AE40" i="25"/>
  <c r="AF40" i="25"/>
  <c r="AG40" i="25"/>
  <c r="AH40" i="25"/>
  <c r="AI40" i="25"/>
  <c r="M41" i="25"/>
  <c r="N41" i="25"/>
  <c r="O41" i="25"/>
  <c r="P41" i="25"/>
  <c r="Q41" i="25"/>
  <c r="R41" i="25"/>
  <c r="S41" i="25"/>
  <c r="T41" i="25"/>
  <c r="U41" i="25"/>
  <c r="V41" i="25"/>
  <c r="W41" i="25"/>
  <c r="X41" i="25"/>
  <c r="Y41" i="25"/>
  <c r="Z41" i="25"/>
  <c r="AA41" i="25"/>
  <c r="AB41" i="25"/>
  <c r="AC41" i="25"/>
  <c r="AD41" i="25"/>
  <c r="AE41" i="25"/>
  <c r="AF41" i="25"/>
  <c r="AG41" i="25"/>
  <c r="AH41" i="25"/>
  <c r="AI41" i="25"/>
  <c r="M42" i="25"/>
  <c r="N42" i="25"/>
  <c r="O42" i="25"/>
  <c r="P42" i="25"/>
  <c r="Q42" i="25"/>
  <c r="R42" i="25"/>
  <c r="S42" i="25"/>
  <c r="T42" i="25"/>
  <c r="U42" i="25"/>
  <c r="V42" i="25"/>
  <c r="W42" i="25"/>
  <c r="X42" i="25"/>
  <c r="Y42" i="25"/>
  <c r="Z42" i="25"/>
  <c r="AA42" i="25"/>
  <c r="AB42" i="25"/>
  <c r="AC42" i="25"/>
  <c r="AD42" i="25"/>
  <c r="AE42" i="25"/>
  <c r="AF42" i="25"/>
  <c r="AG42" i="25"/>
  <c r="AH42" i="25"/>
  <c r="AI42" i="25"/>
  <c r="M43" i="25"/>
  <c r="N43" i="25"/>
  <c r="O43" i="25"/>
  <c r="P43" i="25"/>
  <c r="Q43" i="25"/>
  <c r="R43" i="25"/>
  <c r="S43" i="25"/>
  <c r="T43" i="25"/>
  <c r="U43" i="25"/>
  <c r="V43" i="25"/>
  <c r="W43" i="25"/>
  <c r="X43" i="25"/>
  <c r="Y43" i="25"/>
  <c r="Z43" i="25"/>
  <c r="AA43" i="25"/>
  <c r="AB43" i="25"/>
  <c r="AC43" i="25"/>
  <c r="AD43" i="25"/>
  <c r="AE43" i="25"/>
  <c r="AF43" i="25"/>
  <c r="AG43" i="25"/>
  <c r="AH43" i="25"/>
  <c r="AI43" i="25"/>
  <c r="M44" i="25"/>
  <c r="N44" i="25"/>
  <c r="O44" i="25"/>
  <c r="P44" i="25"/>
  <c r="Q44" i="25"/>
  <c r="R44" i="25"/>
  <c r="S44" i="25"/>
  <c r="T44" i="25"/>
  <c r="U44" i="25"/>
  <c r="V44" i="25"/>
  <c r="W44" i="25"/>
  <c r="X44" i="25"/>
  <c r="Y44" i="25"/>
  <c r="Z44" i="25"/>
  <c r="AA44" i="25"/>
  <c r="AB44" i="25"/>
  <c r="AC44" i="25"/>
  <c r="AD44" i="25"/>
  <c r="AE44" i="25"/>
  <c r="AF44" i="25"/>
  <c r="AG44" i="25"/>
  <c r="AH44" i="25"/>
  <c r="AI44" i="25"/>
  <c r="M45" i="25"/>
  <c r="N45" i="25"/>
  <c r="O45" i="25"/>
  <c r="P45" i="25"/>
  <c r="Q45" i="25"/>
  <c r="R45" i="25"/>
  <c r="S45" i="25"/>
  <c r="T45" i="25"/>
  <c r="U45" i="25"/>
  <c r="V45" i="25"/>
  <c r="W45" i="25"/>
  <c r="X45" i="25"/>
  <c r="Y45" i="25"/>
  <c r="Z45" i="25"/>
  <c r="AA45" i="25"/>
  <c r="AB45" i="25"/>
  <c r="AC45" i="25"/>
  <c r="AD45" i="25"/>
  <c r="AE45" i="25"/>
  <c r="AF45" i="25"/>
  <c r="AG45" i="25"/>
  <c r="AH45" i="25"/>
  <c r="AI45" i="25"/>
  <c r="M46" i="25"/>
  <c r="N46" i="25"/>
  <c r="O46" i="25"/>
  <c r="P46" i="25"/>
  <c r="Q46" i="25"/>
  <c r="R46" i="25"/>
  <c r="S46" i="25"/>
  <c r="T46" i="25"/>
  <c r="U46" i="25"/>
  <c r="V46" i="25"/>
  <c r="W46" i="25"/>
  <c r="X46" i="25"/>
  <c r="Y46" i="25"/>
  <c r="Z46" i="25"/>
  <c r="AA46" i="25"/>
  <c r="AB46" i="25"/>
  <c r="AC46" i="25"/>
  <c r="AD46" i="25"/>
  <c r="AE46" i="25"/>
  <c r="AF46" i="25"/>
  <c r="AG46" i="25"/>
  <c r="AH46" i="25"/>
  <c r="AI46" i="25"/>
  <c r="M47" i="25"/>
  <c r="N47" i="25"/>
  <c r="O47" i="25"/>
  <c r="P47" i="25"/>
  <c r="Q47" i="25"/>
  <c r="R47" i="25"/>
  <c r="S47" i="25"/>
  <c r="T47" i="25"/>
  <c r="U47" i="25"/>
  <c r="V47" i="25"/>
  <c r="W47" i="25"/>
  <c r="X47" i="25"/>
  <c r="Y47" i="25"/>
  <c r="Z47" i="25"/>
  <c r="AA47" i="25"/>
  <c r="AB47" i="25"/>
  <c r="AC47" i="25"/>
  <c r="AD47" i="25"/>
  <c r="AE47" i="25"/>
  <c r="AF47" i="25"/>
  <c r="AG47" i="25"/>
  <c r="AH47" i="25"/>
  <c r="AI47" i="25"/>
  <c r="M48" i="25"/>
  <c r="N48" i="25"/>
  <c r="O48" i="25"/>
  <c r="P48" i="25"/>
  <c r="Q48" i="25"/>
  <c r="R48" i="25"/>
  <c r="S48" i="25"/>
  <c r="T48" i="25"/>
  <c r="U48" i="25"/>
  <c r="V48" i="25"/>
  <c r="W48" i="25"/>
  <c r="X48" i="25"/>
  <c r="Y48" i="25"/>
  <c r="Z48" i="25"/>
  <c r="AA48" i="25"/>
  <c r="AB48" i="25"/>
  <c r="AC48" i="25"/>
  <c r="AD48" i="25"/>
  <c r="AE48" i="25"/>
  <c r="AF48" i="25"/>
  <c r="AG48" i="25"/>
  <c r="AH48" i="25"/>
  <c r="AI48" i="25"/>
  <c r="M49" i="25"/>
  <c r="N49" i="25"/>
  <c r="O49" i="25"/>
  <c r="P49" i="25"/>
  <c r="Q49" i="25"/>
  <c r="R49" i="25"/>
  <c r="S49" i="25"/>
  <c r="T49" i="25"/>
  <c r="U49" i="25"/>
  <c r="V49" i="25"/>
  <c r="W49" i="25"/>
  <c r="X49" i="25"/>
  <c r="Y49" i="25"/>
  <c r="Z49" i="25"/>
  <c r="AA49" i="25"/>
  <c r="AB49" i="25"/>
  <c r="AC49" i="25"/>
  <c r="AD49" i="25"/>
  <c r="AE49" i="25"/>
  <c r="AF49" i="25"/>
  <c r="AG49" i="25"/>
  <c r="AH49" i="25"/>
  <c r="AI49" i="25"/>
  <c r="M50" i="25"/>
  <c r="N50" i="25"/>
  <c r="O50" i="25"/>
  <c r="P50" i="25"/>
  <c r="Q50" i="25"/>
  <c r="R50" i="25"/>
  <c r="S50" i="25"/>
  <c r="T50" i="25"/>
  <c r="U50" i="25"/>
  <c r="V50" i="25"/>
  <c r="W50" i="25"/>
  <c r="X50" i="25"/>
  <c r="Y50" i="25"/>
  <c r="Z50" i="25"/>
  <c r="AA50" i="25"/>
  <c r="AB50" i="25"/>
  <c r="AC50" i="25"/>
  <c r="AD50" i="25"/>
  <c r="AE50" i="25"/>
  <c r="AF50" i="25"/>
  <c r="AG50" i="25"/>
  <c r="AH50" i="25"/>
  <c r="AI50" i="25"/>
  <c r="M51" i="25"/>
  <c r="N51" i="25"/>
  <c r="O51" i="25"/>
  <c r="P51" i="25"/>
  <c r="Q51" i="25"/>
  <c r="R51" i="25"/>
  <c r="S51" i="25"/>
  <c r="T51" i="25"/>
  <c r="U51" i="25"/>
  <c r="V51" i="25"/>
  <c r="W51" i="25"/>
  <c r="X51" i="25"/>
  <c r="Y51" i="25"/>
  <c r="Z51" i="25"/>
  <c r="AA51" i="25"/>
  <c r="AB51" i="25"/>
  <c r="AC51" i="25"/>
  <c r="AD51" i="25"/>
  <c r="AE51" i="25"/>
  <c r="AF51" i="25"/>
  <c r="AG51" i="25"/>
  <c r="AH51" i="25"/>
  <c r="AI51" i="25"/>
  <c r="M52" i="25"/>
  <c r="N52" i="25"/>
  <c r="O52" i="25"/>
  <c r="P52" i="25"/>
  <c r="Q52" i="25"/>
  <c r="R52" i="25"/>
  <c r="S52" i="25"/>
  <c r="T52" i="25"/>
  <c r="U52" i="25"/>
  <c r="V52" i="25"/>
  <c r="W52" i="25"/>
  <c r="X52" i="25"/>
  <c r="Y52" i="25"/>
  <c r="Z52" i="25"/>
  <c r="AA52" i="25"/>
  <c r="AB52" i="25"/>
  <c r="AC52" i="25"/>
  <c r="AD52" i="25"/>
  <c r="AE52" i="25"/>
  <c r="AF52" i="25"/>
  <c r="AG52" i="25"/>
  <c r="AH52" i="25"/>
  <c r="AI52" i="25"/>
  <c r="M53" i="25"/>
  <c r="N53" i="25"/>
  <c r="O53" i="25"/>
  <c r="P53" i="25"/>
  <c r="Q53" i="25"/>
  <c r="R53" i="25"/>
  <c r="S53" i="25"/>
  <c r="T53" i="25"/>
  <c r="U53" i="25"/>
  <c r="V53" i="25"/>
  <c r="W53" i="25"/>
  <c r="X53" i="25"/>
  <c r="Y53" i="25"/>
  <c r="Z53" i="25"/>
  <c r="AA53" i="25"/>
  <c r="AB53" i="25"/>
  <c r="AC53" i="25"/>
  <c r="AD53" i="25"/>
  <c r="AE53" i="25"/>
  <c r="AF53" i="25"/>
  <c r="AG53" i="25"/>
  <c r="AH53" i="25"/>
  <c r="AI53" i="25"/>
  <c r="M54" i="25"/>
  <c r="N54" i="25"/>
  <c r="O54" i="25"/>
  <c r="P54" i="25"/>
  <c r="Q54" i="25"/>
  <c r="R54" i="25"/>
  <c r="S54" i="25"/>
  <c r="T54" i="25"/>
  <c r="U54" i="25"/>
  <c r="V54" i="25"/>
  <c r="W54" i="25"/>
  <c r="X54" i="25"/>
  <c r="Y54" i="25"/>
  <c r="Z54" i="25"/>
  <c r="AA54" i="25"/>
  <c r="AB54" i="25"/>
  <c r="AC54" i="25"/>
  <c r="AD54" i="25"/>
  <c r="AE54" i="25"/>
  <c r="AF54" i="25"/>
  <c r="AG54" i="25"/>
  <c r="AH54" i="25"/>
  <c r="AI54" i="25"/>
  <c r="M55" i="25"/>
  <c r="N55" i="25"/>
  <c r="O55" i="25"/>
  <c r="P55" i="25"/>
  <c r="Q55" i="25"/>
  <c r="R55" i="25"/>
  <c r="S55" i="25"/>
  <c r="T55" i="25"/>
  <c r="U55" i="25"/>
  <c r="V55" i="25"/>
  <c r="W55" i="25"/>
  <c r="X55" i="25"/>
  <c r="Y55" i="25"/>
  <c r="Z55" i="25"/>
  <c r="AA55" i="25"/>
  <c r="AB55" i="25"/>
  <c r="AC55" i="25"/>
  <c r="AD55" i="25"/>
  <c r="AE55" i="25"/>
  <c r="AF55" i="25"/>
  <c r="AG55" i="25"/>
  <c r="AH55" i="25"/>
  <c r="AI55" i="25"/>
  <c r="M56" i="25"/>
  <c r="N56" i="25"/>
  <c r="O56" i="25"/>
  <c r="P56" i="25"/>
  <c r="Q56" i="25"/>
  <c r="R56" i="25"/>
  <c r="S56" i="25"/>
  <c r="T56" i="25"/>
  <c r="U56" i="25"/>
  <c r="V56" i="25"/>
  <c r="W56" i="25"/>
  <c r="X56" i="25"/>
  <c r="Y56" i="25"/>
  <c r="Z56" i="25"/>
  <c r="AA56" i="25"/>
  <c r="AB56" i="25"/>
  <c r="AC56" i="25"/>
  <c r="AD56" i="25"/>
  <c r="AE56" i="25"/>
  <c r="AF56" i="25"/>
  <c r="AG56" i="25"/>
  <c r="AH56" i="25"/>
  <c r="AI56" i="25"/>
  <c r="M57" i="25"/>
  <c r="N57" i="25"/>
  <c r="O57" i="25"/>
  <c r="P57" i="25"/>
  <c r="Q57" i="25"/>
  <c r="R57" i="25"/>
  <c r="S57" i="25"/>
  <c r="T57" i="25"/>
  <c r="U57" i="25"/>
  <c r="V57" i="25"/>
  <c r="W57" i="25"/>
  <c r="X57" i="25"/>
  <c r="Y57" i="25"/>
  <c r="Z57" i="25"/>
  <c r="AA57" i="25"/>
  <c r="AB57" i="25"/>
  <c r="AC57" i="25"/>
  <c r="AD57" i="25"/>
  <c r="AE57" i="25"/>
  <c r="AF57" i="25"/>
  <c r="AG57" i="25"/>
  <c r="AH57" i="25"/>
  <c r="AI57" i="25"/>
  <c r="M58" i="25"/>
  <c r="N58" i="25"/>
  <c r="O58" i="25"/>
  <c r="P58" i="25"/>
  <c r="Q58" i="25"/>
  <c r="R58" i="25"/>
  <c r="S58" i="25"/>
  <c r="T58" i="25"/>
  <c r="U58" i="25"/>
  <c r="V58" i="25"/>
  <c r="W58" i="25"/>
  <c r="X58" i="25"/>
  <c r="Y58" i="25"/>
  <c r="Z58" i="25"/>
  <c r="AA58" i="25"/>
  <c r="AB58" i="25"/>
  <c r="AC58" i="25"/>
  <c r="AD58" i="25"/>
  <c r="AE58" i="25"/>
  <c r="AF58" i="25"/>
  <c r="AG58" i="25"/>
  <c r="AH58" i="25"/>
  <c r="AI58" i="25"/>
  <c r="M59" i="25"/>
  <c r="N59" i="25"/>
  <c r="O59" i="25"/>
  <c r="P59" i="25"/>
  <c r="Q59" i="25"/>
  <c r="R59" i="25"/>
  <c r="S59" i="25"/>
  <c r="T59" i="25"/>
  <c r="U59" i="25"/>
  <c r="V59" i="25"/>
  <c r="W59" i="25"/>
  <c r="X59" i="25"/>
  <c r="Y59" i="25"/>
  <c r="Z59" i="25"/>
  <c r="AA59" i="25"/>
  <c r="AB59" i="25"/>
  <c r="AC59" i="25"/>
  <c r="AD59" i="25"/>
  <c r="AE59" i="25"/>
  <c r="AF59" i="25"/>
  <c r="AG59" i="25"/>
  <c r="AH59" i="25"/>
  <c r="AI59" i="25"/>
  <c r="M60" i="25"/>
  <c r="N60" i="25"/>
  <c r="O60" i="25"/>
  <c r="P60" i="25"/>
  <c r="Q60" i="25"/>
  <c r="R60" i="25"/>
  <c r="S60" i="25"/>
  <c r="T60" i="25"/>
  <c r="U60" i="25"/>
  <c r="V60" i="25"/>
  <c r="W60" i="25"/>
  <c r="X60" i="25"/>
  <c r="Y60" i="25"/>
  <c r="Z60" i="25"/>
  <c r="AA60" i="25"/>
  <c r="AB60" i="25"/>
  <c r="AC60" i="25"/>
  <c r="AD60" i="25"/>
  <c r="AE60" i="25"/>
  <c r="AF60" i="25"/>
  <c r="AG60" i="25"/>
  <c r="AH60" i="25"/>
  <c r="AI60" i="25"/>
  <c r="M61" i="25"/>
  <c r="N61" i="25"/>
  <c r="O61" i="25"/>
  <c r="P61" i="25"/>
  <c r="Q61" i="25"/>
  <c r="R61" i="25"/>
  <c r="S61" i="25"/>
  <c r="T61" i="25"/>
  <c r="U61" i="25"/>
  <c r="V61" i="25"/>
  <c r="W61" i="25"/>
  <c r="X61" i="25"/>
  <c r="Y61" i="25"/>
  <c r="Z61" i="25"/>
  <c r="AA61" i="25"/>
  <c r="AB61" i="25"/>
  <c r="AC61" i="25"/>
  <c r="AD61" i="25"/>
  <c r="AE61" i="25"/>
  <c r="AF61" i="25"/>
  <c r="AG61" i="25"/>
  <c r="AH61" i="25"/>
  <c r="AI61" i="25"/>
  <c r="M62" i="25"/>
  <c r="N62" i="25"/>
  <c r="O62" i="25"/>
  <c r="P62" i="25"/>
  <c r="Q62" i="25"/>
  <c r="R62" i="25"/>
  <c r="S62" i="25"/>
  <c r="T62" i="25"/>
  <c r="U62" i="25"/>
  <c r="V62" i="25"/>
  <c r="W62" i="25"/>
  <c r="X62" i="25"/>
  <c r="Y62" i="25"/>
  <c r="Z62" i="25"/>
  <c r="AA62" i="25"/>
  <c r="AB62" i="25"/>
  <c r="AC62" i="25"/>
  <c r="AD62" i="25"/>
  <c r="AE62" i="25"/>
  <c r="AF62" i="25"/>
  <c r="AG62" i="25"/>
  <c r="AH62" i="25"/>
  <c r="AI62" i="25"/>
  <c r="M63" i="25"/>
  <c r="N63" i="25"/>
  <c r="O63" i="25"/>
  <c r="P63" i="25"/>
  <c r="Q63" i="25"/>
  <c r="R63" i="25"/>
  <c r="S63" i="25"/>
  <c r="T63" i="25"/>
  <c r="U63" i="25"/>
  <c r="V63" i="25"/>
  <c r="W63" i="25"/>
  <c r="X63" i="25"/>
  <c r="Y63" i="25"/>
  <c r="Z63" i="25"/>
  <c r="AA63" i="25"/>
  <c r="AB63" i="25"/>
  <c r="AC63" i="25"/>
  <c r="AD63" i="25"/>
  <c r="AE63" i="25"/>
  <c r="AF63" i="25"/>
  <c r="AG63" i="25"/>
  <c r="AH63" i="25"/>
  <c r="AI63" i="25"/>
  <c r="M64" i="25"/>
  <c r="N64" i="25"/>
  <c r="O64" i="25"/>
  <c r="P64" i="25"/>
  <c r="Q64" i="25"/>
  <c r="R64" i="25"/>
  <c r="S64" i="25"/>
  <c r="T64" i="25"/>
  <c r="U64" i="25"/>
  <c r="V64" i="25"/>
  <c r="W64" i="25"/>
  <c r="X64" i="25"/>
  <c r="Y64" i="25"/>
  <c r="Z64" i="25"/>
  <c r="AA64" i="25"/>
  <c r="AB64" i="25"/>
  <c r="AC64" i="25"/>
  <c r="AD64" i="25"/>
  <c r="AE64" i="25"/>
  <c r="AF64" i="25"/>
  <c r="AG64" i="25"/>
  <c r="AH64" i="25"/>
  <c r="AI64" i="25"/>
  <c r="M65" i="25"/>
  <c r="N65" i="25"/>
  <c r="O65" i="25"/>
  <c r="P65" i="25"/>
  <c r="Q65" i="25"/>
  <c r="R65" i="25"/>
  <c r="S65" i="25"/>
  <c r="T65" i="25"/>
  <c r="U65" i="25"/>
  <c r="V65" i="25"/>
  <c r="W65" i="25"/>
  <c r="X65" i="25"/>
  <c r="Y65" i="25"/>
  <c r="Z65" i="25"/>
  <c r="AA65" i="25"/>
  <c r="AB65" i="25"/>
  <c r="AC65" i="25"/>
  <c r="AD65" i="25"/>
  <c r="AE65" i="25"/>
  <c r="AF65" i="25"/>
  <c r="AG65" i="25"/>
  <c r="AH65" i="25"/>
  <c r="AI65" i="25"/>
  <c r="M66" i="25"/>
  <c r="N66" i="25"/>
  <c r="O66" i="25"/>
  <c r="P66" i="25"/>
  <c r="Q66" i="25"/>
  <c r="R66" i="25"/>
  <c r="S66" i="25"/>
  <c r="T66" i="25"/>
  <c r="U66" i="25"/>
  <c r="V66" i="25"/>
  <c r="W66" i="25"/>
  <c r="X66" i="25"/>
  <c r="Y66" i="25"/>
  <c r="Z66" i="25"/>
  <c r="AA66" i="25"/>
  <c r="AB66" i="25"/>
  <c r="AC66" i="25"/>
  <c r="AD66" i="25"/>
  <c r="AE66" i="25"/>
  <c r="AF66" i="25"/>
  <c r="AG66" i="25"/>
  <c r="AH66" i="25"/>
  <c r="AI66" i="25"/>
  <c r="J47" i="7"/>
  <c r="J48" i="7"/>
  <c r="J49" i="7"/>
  <c r="J50" i="7"/>
  <c r="J51" i="7"/>
  <c r="J52" i="7"/>
  <c r="J53" i="7"/>
  <c r="J54" i="7"/>
  <c r="J55" i="7"/>
  <c r="J56" i="7"/>
  <c r="J46" i="7"/>
  <c r="AJ6" i="25"/>
  <c r="AK6" i="25"/>
  <c r="AL6" i="25"/>
  <c r="AM6" i="25"/>
  <c r="AN6" i="25"/>
  <c r="AO6" i="25"/>
  <c r="AP6" i="25"/>
  <c r="AQ6" i="25"/>
  <c r="AR6" i="25"/>
  <c r="AS6" i="25"/>
  <c r="AT6" i="25"/>
  <c r="AJ7" i="25"/>
  <c r="AK7" i="25"/>
  <c r="AL7" i="25"/>
  <c r="AM7" i="25"/>
  <c r="AN7" i="25"/>
  <c r="AO7" i="25"/>
  <c r="AP7" i="25"/>
  <c r="AQ7" i="25"/>
  <c r="AR7" i="25"/>
  <c r="AS7" i="25"/>
  <c r="AT7" i="25"/>
  <c r="AJ8" i="25"/>
  <c r="AK8" i="25"/>
  <c r="AL8" i="25"/>
  <c r="AM8" i="25"/>
  <c r="AN8" i="25"/>
  <c r="AO8" i="25"/>
  <c r="AP8" i="25"/>
  <c r="AQ8" i="25"/>
  <c r="AR8" i="25"/>
  <c r="AS8" i="25"/>
  <c r="AT8" i="25"/>
  <c r="AJ9" i="25"/>
  <c r="AK9" i="25"/>
  <c r="AL9" i="25"/>
  <c r="AM9" i="25"/>
  <c r="AN9" i="25"/>
  <c r="AO9" i="25"/>
  <c r="AP9" i="25"/>
  <c r="AQ9" i="25"/>
  <c r="AR9" i="25"/>
  <c r="AS9" i="25"/>
  <c r="AT9" i="25"/>
  <c r="AJ10" i="25"/>
  <c r="AK10" i="25"/>
  <c r="AL10" i="25"/>
  <c r="AM10" i="25"/>
  <c r="AN10" i="25"/>
  <c r="AO10" i="25"/>
  <c r="AP10" i="25"/>
  <c r="AQ10" i="25"/>
  <c r="AR10" i="25"/>
  <c r="AS10" i="25"/>
  <c r="AT10" i="25"/>
  <c r="AJ11" i="25"/>
  <c r="AK11" i="25"/>
  <c r="AL11" i="25"/>
  <c r="AM11" i="25"/>
  <c r="AN11" i="25"/>
  <c r="AO11" i="25"/>
  <c r="AP11" i="25"/>
  <c r="AQ11" i="25"/>
  <c r="AR11" i="25"/>
  <c r="AS11" i="25"/>
  <c r="AT11" i="25"/>
  <c r="AJ12" i="25"/>
  <c r="AK12" i="25"/>
  <c r="AL12" i="25"/>
  <c r="AM12" i="25"/>
  <c r="AN12" i="25"/>
  <c r="AO12" i="25"/>
  <c r="AP12" i="25"/>
  <c r="AQ12" i="25"/>
  <c r="AR12" i="25"/>
  <c r="AS12" i="25"/>
  <c r="AT12" i="25"/>
  <c r="AJ13" i="25"/>
  <c r="AK13" i="25"/>
  <c r="AL13" i="25"/>
  <c r="AM13" i="25"/>
  <c r="AN13" i="25"/>
  <c r="AO13" i="25"/>
  <c r="AP13" i="25"/>
  <c r="AQ13" i="25"/>
  <c r="AR13" i="25"/>
  <c r="AS13" i="25"/>
  <c r="AT13" i="25"/>
  <c r="AJ14" i="25"/>
  <c r="AK14" i="25"/>
  <c r="AL14" i="25"/>
  <c r="AM14" i="25"/>
  <c r="AN14" i="25"/>
  <c r="AO14" i="25"/>
  <c r="AP14" i="25"/>
  <c r="AQ14" i="25"/>
  <c r="AR14" i="25"/>
  <c r="AS14" i="25"/>
  <c r="AT14" i="25"/>
  <c r="AJ15" i="25"/>
  <c r="AK15" i="25"/>
  <c r="AL15" i="25"/>
  <c r="AM15" i="25"/>
  <c r="AN15" i="25"/>
  <c r="AO15" i="25"/>
  <c r="AP15" i="25"/>
  <c r="AQ15" i="25"/>
  <c r="AR15" i="25"/>
  <c r="AS15" i="25"/>
  <c r="AT15" i="25"/>
  <c r="AJ16" i="25"/>
  <c r="AK16" i="25"/>
  <c r="AL16" i="25"/>
  <c r="AM16" i="25"/>
  <c r="AN16" i="25"/>
  <c r="AO16" i="25"/>
  <c r="AP16" i="25"/>
  <c r="AQ16" i="25"/>
  <c r="AR16" i="25"/>
  <c r="AS16" i="25"/>
  <c r="AT16" i="25"/>
  <c r="AJ17" i="25"/>
  <c r="AK17" i="25"/>
  <c r="AL17" i="25"/>
  <c r="AM17" i="25"/>
  <c r="AN17" i="25"/>
  <c r="AO17" i="25"/>
  <c r="AP17" i="25"/>
  <c r="AQ17" i="25"/>
  <c r="AR17" i="25"/>
  <c r="AS17" i="25"/>
  <c r="AT17" i="25"/>
  <c r="AJ18" i="25"/>
  <c r="AK18" i="25"/>
  <c r="AL18" i="25"/>
  <c r="AM18" i="25"/>
  <c r="AN18" i="25"/>
  <c r="AO18" i="25"/>
  <c r="AP18" i="25"/>
  <c r="AQ18" i="25"/>
  <c r="AR18" i="25"/>
  <c r="AS18" i="25"/>
  <c r="AT18" i="25"/>
  <c r="AJ19" i="25"/>
  <c r="AK19" i="25"/>
  <c r="AL19" i="25"/>
  <c r="AM19" i="25"/>
  <c r="AN19" i="25"/>
  <c r="AO19" i="25"/>
  <c r="AP19" i="25"/>
  <c r="AQ19" i="25"/>
  <c r="AR19" i="25"/>
  <c r="AS19" i="25"/>
  <c r="AT19" i="25"/>
  <c r="AJ20" i="25"/>
  <c r="AK20" i="25"/>
  <c r="AL20" i="25"/>
  <c r="AM20" i="25"/>
  <c r="AN20" i="25"/>
  <c r="AO20" i="25"/>
  <c r="AP20" i="25"/>
  <c r="AQ20" i="25"/>
  <c r="AR20" i="25"/>
  <c r="AS20" i="25"/>
  <c r="AT20" i="25"/>
  <c r="AJ21" i="25"/>
  <c r="AK21" i="25"/>
  <c r="AL21" i="25"/>
  <c r="AM21" i="25"/>
  <c r="AN21" i="25"/>
  <c r="AO21" i="25"/>
  <c r="AP21" i="25"/>
  <c r="AQ21" i="25"/>
  <c r="AR21" i="25"/>
  <c r="AS21" i="25"/>
  <c r="AT21" i="25"/>
  <c r="AJ22" i="25"/>
  <c r="AK22" i="25"/>
  <c r="AL22" i="25"/>
  <c r="AM22" i="25"/>
  <c r="AN22" i="25"/>
  <c r="AO22" i="25"/>
  <c r="AP22" i="25"/>
  <c r="AQ22" i="25"/>
  <c r="AR22" i="25"/>
  <c r="AS22" i="25"/>
  <c r="AT22" i="25"/>
  <c r="AJ23" i="25"/>
  <c r="AK23" i="25"/>
  <c r="AL23" i="25"/>
  <c r="AM23" i="25"/>
  <c r="AN23" i="25"/>
  <c r="AO23" i="25"/>
  <c r="AP23" i="25"/>
  <c r="AQ23" i="25"/>
  <c r="AR23" i="25"/>
  <c r="AS23" i="25"/>
  <c r="AT23" i="25"/>
  <c r="AJ24" i="25"/>
  <c r="AK24" i="25"/>
  <c r="AL24" i="25"/>
  <c r="AM24" i="25"/>
  <c r="AN24" i="25"/>
  <c r="AO24" i="25"/>
  <c r="AP24" i="25"/>
  <c r="AQ24" i="25"/>
  <c r="AR24" i="25"/>
  <c r="AS24" i="25"/>
  <c r="AT24" i="25"/>
  <c r="AJ25" i="25"/>
  <c r="AK25" i="25"/>
  <c r="AL25" i="25"/>
  <c r="AM25" i="25"/>
  <c r="AN25" i="25"/>
  <c r="AO25" i="25"/>
  <c r="AP25" i="25"/>
  <c r="AQ25" i="25"/>
  <c r="AR25" i="25"/>
  <c r="AS25" i="25"/>
  <c r="AT25" i="25"/>
  <c r="AJ26" i="25"/>
  <c r="AK26" i="25"/>
  <c r="AL26" i="25"/>
  <c r="AM26" i="25"/>
  <c r="AN26" i="25"/>
  <c r="AO26" i="25"/>
  <c r="AP26" i="25"/>
  <c r="AQ26" i="25"/>
  <c r="AR26" i="25"/>
  <c r="AS26" i="25"/>
  <c r="AT26" i="25"/>
  <c r="AJ27" i="25"/>
  <c r="AK27" i="25"/>
  <c r="AL27" i="25"/>
  <c r="AM27" i="25"/>
  <c r="AN27" i="25"/>
  <c r="AO27" i="25"/>
  <c r="AP27" i="25"/>
  <c r="AQ27" i="25"/>
  <c r="AR27" i="25"/>
  <c r="AS27" i="25"/>
  <c r="AT27" i="25"/>
  <c r="AJ28" i="25"/>
  <c r="CX40" i="25" s="1" a="1"/>
  <c r="CX40" i="25" s="1"/>
  <c r="AK28" i="25"/>
  <c r="CX41" i="25" s="1" a="1"/>
  <c r="CX41" i="25" s="1"/>
  <c r="AL28" i="25"/>
  <c r="AM28" i="25"/>
  <c r="AN28" i="25"/>
  <c r="AO28" i="25"/>
  <c r="AP28" i="25"/>
  <c r="AQ28" i="25"/>
  <c r="AR28" i="25"/>
  <c r="AS28" i="25"/>
  <c r="AT28" i="25"/>
  <c r="AJ29" i="25"/>
  <c r="AK29" i="25"/>
  <c r="AL29" i="25"/>
  <c r="CX42" i="25" s="1" a="1"/>
  <c r="CX42" i="25" s="1"/>
  <c r="AM29" i="25"/>
  <c r="CX43" i="25" s="1" a="1"/>
  <c r="CX43" i="25" s="1"/>
  <c r="AN29" i="25"/>
  <c r="AO29" i="25"/>
  <c r="AP29" i="25"/>
  <c r="AQ29" i="25"/>
  <c r="AR29" i="25"/>
  <c r="AS29" i="25"/>
  <c r="AT29" i="25"/>
  <c r="AJ30" i="25"/>
  <c r="AK30" i="25"/>
  <c r="AL30" i="25"/>
  <c r="AM30" i="25"/>
  <c r="AN30" i="25"/>
  <c r="CX44" i="25" s="1" a="1"/>
  <c r="CX44" i="25" s="1"/>
  <c r="AO30" i="25"/>
  <c r="CX45" i="25" s="1" a="1"/>
  <c r="CX45" i="25" s="1"/>
  <c r="AP30" i="25"/>
  <c r="AQ30" i="25"/>
  <c r="AR30" i="25"/>
  <c r="AS30" i="25"/>
  <c r="AT30" i="25"/>
  <c r="AJ31" i="25"/>
  <c r="AK31" i="25"/>
  <c r="AL31" i="25"/>
  <c r="AM31" i="25"/>
  <c r="AN31" i="25"/>
  <c r="AO31" i="25"/>
  <c r="AP31" i="25"/>
  <c r="CX46" i="25" s="1" a="1"/>
  <c r="CX46" i="25" s="1"/>
  <c r="AQ31" i="25"/>
  <c r="CX47" i="25" s="1" a="1"/>
  <c r="CX47" i="25" s="1"/>
  <c r="AR31" i="25"/>
  <c r="AS31" i="25"/>
  <c r="AT31" i="25"/>
  <c r="AJ32" i="25"/>
  <c r="AK32" i="25"/>
  <c r="AL32" i="25"/>
  <c r="AM32" i="25"/>
  <c r="AN32" i="25"/>
  <c r="AO32" i="25"/>
  <c r="AP32" i="25"/>
  <c r="AQ32" i="25"/>
  <c r="AR32" i="25"/>
  <c r="CX48" i="25" s="1" a="1"/>
  <c r="CX48" i="25" s="1"/>
  <c r="AS32" i="25"/>
  <c r="CX49" i="25" s="1" a="1"/>
  <c r="CX49" i="25" s="1"/>
  <c r="AT32" i="25"/>
  <c r="AJ33" i="25"/>
  <c r="CZ40" i="25" s="1" a="1"/>
  <c r="CZ40" i="25" s="1"/>
  <c r="DG40" i="25" s="1"/>
  <c r="AK33" i="25"/>
  <c r="CZ41" i="25" s="1" a="1"/>
  <c r="CZ41" i="25" s="1"/>
  <c r="DG41" i="25" s="1"/>
  <c r="AL33" i="25"/>
  <c r="AM33" i="25"/>
  <c r="AN33" i="25"/>
  <c r="AO33" i="25"/>
  <c r="AP33" i="25"/>
  <c r="AQ33" i="25"/>
  <c r="AR33" i="25"/>
  <c r="AS33" i="25"/>
  <c r="AT33" i="25"/>
  <c r="CX50" i="25" s="1" a="1"/>
  <c r="CX50" i="25" s="1"/>
  <c r="AJ34" i="25"/>
  <c r="AK34" i="25"/>
  <c r="AL34" i="25"/>
  <c r="CZ42" i="25" s="1" a="1"/>
  <c r="CZ42" i="25" s="1"/>
  <c r="DG42" i="25" s="1"/>
  <c r="AM34" i="25"/>
  <c r="CZ43" i="25" s="1" a="1"/>
  <c r="CZ43" i="25" s="1"/>
  <c r="DG43" i="25" s="1"/>
  <c r="AN34" i="25"/>
  <c r="AO34" i="25"/>
  <c r="AP34" i="25"/>
  <c r="AQ34" i="25"/>
  <c r="AR34" i="25"/>
  <c r="AS34" i="25"/>
  <c r="AT34" i="25"/>
  <c r="AJ35" i="25"/>
  <c r="AK35" i="25"/>
  <c r="AL35" i="25"/>
  <c r="AM35" i="25"/>
  <c r="AN35" i="25"/>
  <c r="CZ44" i="25" s="1" a="1"/>
  <c r="CZ44" i="25" s="1"/>
  <c r="DG44" i="25" s="1"/>
  <c r="AO35" i="25"/>
  <c r="CZ45" i="25" s="1" a="1"/>
  <c r="CZ45" i="25" s="1"/>
  <c r="DG45" i="25" s="1"/>
  <c r="AP35" i="25"/>
  <c r="AQ35" i="25"/>
  <c r="AR35" i="25"/>
  <c r="AS35" i="25"/>
  <c r="AT35" i="25"/>
  <c r="AJ36" i="25"/>
  <c r="AK36" i="25"/>
  <c r="AL36" i="25"/>
  <c r="AM36" i="25"/>
  <c r="AN36" i="25"/>
  <c r="AO36" i="25"/>
  <c r="AP36" i="25"/>
  <c r="CZ46" i="25" s="1" a="1"/>
  <c r="CZ46" i="25" s="1"/>
  <c r="DG46" i="25" s="1"/>
  <c r="AQ36" i="25"/>
  <c r="CZ47" i="25" s="1" a="1"/>
  <c r="CZ47" i="25" s="1"/>
  <c r="DG47" i="25" s="1"/>
  <c r="AR36" i="25"/>
  <c r="AS36" i="25"/>
  <c r="AT36" i="25"/>
  <c r="AJ37" i="25"/>
  <c r="AK37" i="25"/>
  <c r="AL37" i="25"/>
  <c r="AM37" i="25"/>
  <c r="AN37" i="25"/>
  <c r="AO37" i="25"/>
  <c r="AP37" i="25"/>
  <c r="AQ37" i="25"/>
  <c r="AR37" i="25"/>
  <c r="CZ48" i="25" s="1" a="1"/>
  <c r="CZ48" i="25" s="1"/>
  <c r="DG48" i="25" s="1"/>
  <c r="AS37" i="25"/>
  <c r="CZ49" i="25" s="1" a="1"/>
  <c r="CZ49" i="25" s="1"/>
  <c r="DG49" i="25" s="1"/>
  <c r="AT37" i="25"/>
  <c r="AJ38" i="25"/>
  <c r="DB40" i="25" s="1" a="1"/>
  <c r="DB40" i="25" s="1"/>
  <c r="AK38" i="25"/>
  <c r="DB41" i="25" s="1" a="1"/>
  <c r="DB41" i="25" s="1"/>
  <c r="AL38" i="25"/>
  <c r="AM38" i="25"/>
  <c r="AN38" i="25"/>
  <c r="AO38" i="25"/>
  <c r="AP38" i="25"/>
  <c r="AQ38" i="25"/>
  <c r="AR38" i="25"/>
  <c r="AS38" i="25"/>
  <c r="AT38" i="25"/>
  <c r="CZ50" i="25" s="1" a="1"/>
  <c r="CZ50" i="25" s="1"/>
  <c r="DG50" i="25" s="1"/>
  <c r="AJ39" i="25"/>
  <c r="AK39" i="25"/>
  <c r="AL39" i="25"/>
  <c r="DB42" i="25" s="1" a="1"/>
  <c r="DB42" i="25" s="1"/>
  <c r="AM39" i="25"/>
  <c r="DB43" i="25" s="1" a="1"/>
  <c r="DB43" i="25" s="1"/>
  <c r="AN39" i="25"/>
  <c r="AO39" i="25"/>
  <c r="AP39" i="25"/>
  <c r="AQ39" i="25"/>
  <c r="AR39" i="25"/>
  <c r="AS39" i="25"/>
  <c r="AT39" i="25"/>
  <c r="AJ40" i="25"/>
  <c r="AK40" i="25"/>
  <c r="AL40" i="25"/>
  <c r="AM40" i="25"/>
  <c r="AN40" i="25"/>
  <c r="DB44" i="25" s="1" a="1"/>
  <c r="DB44" i="25" s="1"/>
  <c r="AO40" i="25"/>
  <c r="DB45" i="25" s="1" a="1"/>
  <c r="DB45" i="25" s="1"/>
  <c r="AP40" i="25"/>
  <c r="AQ40" i="25"/>
  <c r="AR40" i="25"/>
  <c r="AS40" i="25"/>
  <c r="AT40" i="25"/>
  <c r="AJ41" i="25"/>
  <c r="AK41" i="25"/>
  <c r="AL41" i="25"/>
  <c r="AM41" i="25"/>
  <c r="AN41" i="25"/>
  <c r="AO41" i="25"/>
  <c r="AP41" i="25"/>
  <c r="DB46" i="25" s="1" a="1"/>
  <c r="DB46" i="25" s="1"/>
  <c r="AQ41" i="25"/>
  <c r="DB47" i="25" s="1" a="1"/>
  <c r="DB47" i="25" s="1"/>
  <c r="AR41" i="25"/>
  <c r="AS41" i="25"/>
  <c r="AT41" i="25"/>
  <c r="AJ42" i="25"/>
  <c r="AK42" i="25"/>
  <c r="AL42" i="25"/>
  <c r="AM42" i="25"/>
  <c r="AN42" i="25"/>
  <c r="AO42" i="25"/>
  <c r="AP42" i="25"/>
  <c r="AQ42" i="25"/>
  <c r="AR42" i="25"/>
  <c r="DB48" i="25" s="1" a="1"/>
  <c r="DB48" i="25" s="1"/>
  <c r="AS42" i="25"/>
  <c r="DB49" i="25" s="1" a="1"/>
  <c r="DB49" i="25" s="1"/>
  <c r="AT42" i="25"/>
  <c r="AJ43" i="25"/>
  <c r="AK43" i="25"/>
  <c r="AL43" i="25"/>
  <c r="AM43" i="25"/>
  <c r="AN43" i="25"/>
  <c r="AO43" i="25"/>
  <c r="AP43" i="25"/>
  <c r="AQ43" i="25"/>
  <c r="AR43" i="25"/>
  <c r="AS43" i="25"/>
  <c r="AT43" i="25"/>
  <c r="DB50" i="25" s="1" a="1"/>
  <c r="DB50" i="25" s="1"/>
  <c r="AJ44" i="25"/>
  <c r="AK44" i="25"/>
  <c r="AL44" i="25"/>
  <c r="AM44" i="25"/>
  <c r="AN44" i="25"/>
  <c r="AO44" i="25"/>
  <c r="AP44" i="25"/>
  <c r="AQ44" i="25"/>
  <c r="AR44" i="25"/>
  <c r="AS44" i="25"/>
  <c r="AT44" i="25"/>
  <c r="AJ45" i="25"/>
  <c r="AK45" i="25"/>
  <c r="AL45" i="25"/>
  <c r="AM45" i="25"/>
  <c r="AN45" i="25"/>
  <c r="AO45" i="25"/>
  <c r="AP45" i="25"/>
  <c r="AQ45" i="25"/>
  <c r="AR45" i="25"/>
  <c r="AS45" i="25"/>
  <c r="AT45" i="25"/>
  <c r="AJ46" i="25"/>
  <c r="AK46" i="25"/>
  <c r="AL46" i="25"/>
  <c r="AM46" i="25"/>
  <c r="AN46" i="25"/>
  <c r="AO46" i="25"/>
  <c r="AP46" i="25"/>
  <c r="AQ46" i="25"/>
  <c r="AR46" i="25"/>
  <c r="AS46" i="25"/>
  <c r="AT46" i="25"/>
  <c r="AJ47" i="25"/>
  <c r="AK47" i="25"/>
  <c r="AL47" i="25"/>
  <c r="AM47" i="25"/>
  <c r="AN47" i="25"/>
  <c r="AO47" i="25"/>
  <c r="AP47" i="25"/>
  <c r="AQ47" i="25"/>
  <c r="AR47" i="25"/>
  <c r="AS47" i="25"/>
  <c r="AT47" i="25"/>
  <c r="AJ48" i="25"/>
  <c r="AK48" i="25"/>
  <c r="AL48" i="25"/>
  <c r="AM48" i="25"/>
  <c r="AN48" i="25"/>
  <c r="AO48" i="25"/>
  <c r="AP48" i="25"/>
  <c r="AQ48" i="25"/>
  <c r="AR48" i="25"/>
  <c r="AS48" i="25"/>
  <c r="AT48" i="25"/>
  <c r="AJ49" i="25"/>
  <c r="AK49" i="25"/>
  <c r="AL49" i="25"/>
  <c r="AM49" i="25"/>
  <c r="AN49" i="25"/>
  <c r="AO49" i="25"/>
  <c r="AP49" i="25"/>
  <c r="AQ49" i="25"/>
  <c r="AR49" i="25"/>
  <c r="AS49" i="25"/>
  <c r="AT49" i="25"/>
  <c r="AJ50" i="25"/>
  <c r="AK50" i="25"/>
  <c r="AL50" i="25"/>
  <c r="AM50" i="25"/>
  <c r="AN50" i="25"/>
  <c r="AO50" i="25"/>
  <c r="AP50" i="25"/>
  <c r="AQ50" i="25"/>
  <c r="AR50" i="25"/>
  <c r="AS50" i="25"/>
  <c r="AT50" i="25"/>
  <c r="AJ51" i="25"/>
  <c r="AK51" i="25"/>
  <c r="AL51" i="25"/>
  <c r="AM51" i="25"/>
  <c r="AN51" i="25"/>
  <c r="AO51" i="25"/>
  <c r="AP51" i="25"/>
  <c r="AQ51" i="25"/>
  <c r="AR51" i="25"/>
  <c r="AS51" i="25"/>
  <c r="AT51" i="25"/>
  <c r="AJ52" i="25"/>
  <c r="AK52" i="25"/>
  <c r="AL52" i="25"/>
  <c r="AM52" i="25"/>
  <c r="AN52" i="25"/>
  <c r="AO52" i="25"/>
  <c r="AP52" i="25"/>
  <c r="AQ52" i="25"/>
  <c r="AR52" i="25"/>
  <c r="AS52" i="25"/>
  <c r="AT52" i="25"/>
  <c r="AJ53" i="25"/>
  <c r="AK53" i="25"/>
  <c r="AL53" i="25"/>
  <c r="AM53" i="25"/>
  <c r="AN53" i="25"/>
  <c r="AO53" i="25"/>
  <c r="AP53" i="25"/>
  <c r="AQ53" i="25"/>
  <c r="AR53" i="25"/>
  <c r="AS53" i="25"/>
  <c r="AT53" i="25"/>
  <c r="AJ54" i="25"/>
  <c r="AK54" i="25"/>
  <c r="AL54" i="25"/>
  <c r="AM54" i="25"/>
  <c r="AN54" i="25"/>
  <c r="AO54" i="25"/>
  <c r="AP54" i="25"/>
  <c r="AQ54" i="25"/>
  <c r="AR54" i="25"/>
  <c r="AS54" i="25"/>
  <c r="AT54" i="25"/>
  <c r="AJ55" i="25"/>
  <c r="AK55" i="25"/>
  <c r="AL55" i="25"/>
  <c r="AM55" i="25"/>
  <c r="AN55" i="25"/>
  <c r="AO55" i="25"/>
  <c r="AP55" i="25"/>
  <c r="AQ55" i="25"/>
  <c r="AR55" i="25"/>
  <c r="AS55" i="25"/>
  <c r="AT55" i="25"/>
  <c r="AJ56" i="25"/>
  <c r="AK56" i="25"/>
  <c r="AL56" i="25"/>
  <c r="AM56" i="25"/>
  <c r="AN56" i="25"/>
  <c r="AO56" i="25"/>
  <c r="AP56" i="25"/>
  <c r="AQ56" i="25"/>
  <c r="AR56" i="25"/>
  <c r="AS56" i="25"/>
  <c r="AT56" i="25"/>
  <c r="AJ57" i="25"/>
  <c r="AK57" i="25"/>
  <c r="AL57" i="25"/>
  <c r="AM57" i="25"/>
  <c r="AN57" i="25"/>
  <c r="AO57" i="25"/>
  <c r="AP57" i="25"/>
  <c r="AQ57" i="25"/>
  <c r="AR57" i="25"/>
  <c r="AS57" i="25"/>
  <c r="AT57" i="25"/>
  <c r="AJ58" i="25"/>
  <c r="AK58" i="25"/>
  <c r="AL58" i="25"/>
  <c r="AM58" i="25"/>
  <c r="AN58" i="25"/>
  <c r="AO58" i="25"/>
  <c r="AP58" i="25"/>
  <c r="AQ58" i="25"/>
  <c r="AR58" i="25"/>
  <c r="AS58" i="25"/>
  <c r="AT58" i="25"/>
  <c r="AJ59" i="25"/>
  <c r="AK59" i="25"/>
  <c r="AL59" i="25"/>
  <c r="AM59" i="25"/>
  <c r="AN59" i="25"/>
  <c r="AO59" i="25"/>
  <c r="AP59" i="25"/>
  <c r="AQ59" i="25"/>
  <c r="AR59" i="25"/>
  <c r="AS59" i="25"/>
  <c r="AT59" i="25"/>
  <c r="AJ60" i="25"/>
  <c r="AK60" i="25"/>
  <c r="AL60" i="25"/>
  <c r="AM60" i="25"/>
  <c r="AN60" i="25"/>
  <c r="AO60" i="25"/>
  <c r="AP60" i="25"/>
  <c r="AQ60" i="25"/>
  <c r="AR60" i="25"/>
  <c r="AS60" i="25"/>
  <c r="AT60" i="25"/>
  <c r="AJ61" i="25"/>
  <c r="AK61" i="25"/>
  <c r="AL61" i="25"/>
  <c r="AM61" i="25"/>
  <c r="AN61" i="25"/>
  <c r="AO61" i="25"/>
  <c r="AP61" i="25"/>
  <c r="AQ61" i="25"/>
  <c r="AR61" i="25"/>
  <c r="AS61" i="25"/>
  <c r="AT61" i="25"/>
  <c r="AJ62" i="25"/>
  <c r="AK62" i="25"/>
  <c r="AL62" i="25"/>
  <c r="AM62" i="25"/>
  <c r="AN62" i="25"/>
  <c r="AO62" i="25"/>
  <c r="AP62" i="25"/>
  <c r="AQ62" i="25"/>
  <c r="AR62" i="25"/>
  <c r="AS62" i="25"/>
  <c r="AT62" i="25"/>
  <c r="AJ63" i="25"/>
  <c r="AK63" i="25"/>
  <c r="AL63" i="25"/>
  <c r="AM63" i="25"/>
  <c r="AN63" i="25"/>
  <c r="AO63" i="25"/>
  <c r="AP63" i="25"/>
  <c r="AQ63" i="25"/>
  <c r="AR63" i="25"/>
  <c r="AS63" i="25"/>
  <c r="AT63" i="25"/>
  <c r="AJ64" i="25"/>
  <c r="AK64" i="25"/>
  <c r="AL64" i="25"/>
  <c r="AM64" i="25"/>
  <c r="AN64" i="25"/>
  <c r="AO64" i="25"/>
  <c r="AP64" i="25"/>
  <c r="AQ64" i="25"/>
  <c r="AR64" i="25"/>
  <c r="AS64" i="25"/>
  <c r="AT64" i="25"/>
  <c r="AJ65" i="25"/>
  <c r="AK65" i="25"/>
  <c r="AL65" i="25"/>
  <c r="AM65" i="25"/>
  <c r="AN65" i="25"/>
  <c r="AO65" i="25"/>
  <c r="AP65" i="25"/>
  <c r="AQ65" i="25"/>
  <c r="AR65" i="25"/>
  <c r="AS65" i="25"/>
  <c r="AT65" i="25"/>
  <c r="AJ66" i="25"/>
  <c r="AK66" i="25"/>
  <c r="AL66" i="25"/>
  <c r="AM66" i="25"/>
  <c r="AN66" i="25"/>
  <c r="AO66" i="25"/>
  <c r="AP66" i="25"/>
  <c r="AQ66" i="25"/>
  <c r="AR66" i="25"/>
  <c r="AS66" i="25"/>
  <c r="AT66" i="25"/>
  <c r="L7" i="25"/>
  <c r="L8" i="25"/>
  <c r="L9" i="25"/>
  <c r="L10" i="25"/>
  <c r="L11" i="25"/>
  <c r="L12" i="25"/>
  <c r="L13" i="25"/>
  <c r="L14" i="25"/>
  <c r="L15" i="25"/>
  <c r="L16" i="25"/>
  <c r="CX16" i="25" s="1" a="1"/>
  <c r="CX16" i="25" s="1"/>
  <c r="L17" i="25"/>
  <c r="L18" i="25"/>
  <c r="L19" i="25"/>
  <c r="L20" i="25"/>
  <c r="L21" i="25"/>
  <c r="CZ16" i="25" s="1" a="1"/>
  <c r="CZ16" i="25" s="1"/>
  <c r="DG16" i="25" s="1"/>
  <c r="L22" i="25"/>
  <c r="L23" i="25"/>
  <c r="L24" i="25"/>
  <c r="L25" i="25"/>
  <c r="L26" i="25"/>
  <c r="DB16" i="25" s="1" a="1"/>
  <c r="DB16" i="25" s="1"/>
  <c r="L27" i="25"/>
  <c r="L28" i="25"/>
  <c r="L29" i="25"/>
  <c r="L30" i="25"/>
  <c r="L31" i="25"/>
  <c r="L32" i="25"/>
  <c r="L33" i="25"/>
  <c r="L34" i="25"/>
  <c r="L35" i="25"/>
  <c r="L36" i="25"/>
  <c r="L37" i="25"/>
  <c r="L38" i="25"/>
  <c r="L39" i="25"/>
  <c r="L40" i="25"/>
  <c r="L41" i="25"/>
  <c r="L42" i="25"/>
  <c r="L43" i="25"/>
  <c r="L44" i="25"/>
  <c r="L45" i="25"/>
  <c r="L46" i="25"/>
  <c r="L47" i="25"/>
  <c r="L48" i="25"/>
  <c r="L49" i="25"/>
  <c r="L50" i="25"/>
  <c r="L51" i="25"/>
  <c r="L52" i="25"/>
  <c r="L53" i="25"/>
  <c r="L54" i="25"/>
  <c r="L55" i="25"/>
  <c r="L56" i="25"/>
  <c r="L57" i="25"/>
  <c r="L58" i="25"/>
  <c r="L59" i="25"/>
  <c r="L60" i="25"/>
  <c r="L61" i="25"/>
  <c r="L62" i="25"/>
  <c r="L63" i="25"/>
  <c r="L64" i="25"/>
  <c r="L65" i="25"/>
  <c r="L66" i="25"/>
  <c r="L6" i="25"/>
  <c r="DG104" i="25" l="1"/>
  <c r="DG105" i="25"/>
  <c r="DG106" i="26"/>
  <c r="DF106" i="26"/>
  <c r="DG105" i="26"/>
  <c r="DF105" i="26"/>
  <c r="I11" i="7"/>
  <c r="DF16" i="25"/>
  <c r="I29" i="7"/>
  <c r="DF34" i="25"/>
  <c r="I38" i="7"/>
  <c r="DF43" i="25"/>
  <c r="I34" i="7"/>
  <c r="DF39" i="25"/>
  <c r="I26" i="7"/>
  <c r="DF31" i="25"/>
  <c r="I18" i="7"/>
  <c r="DF23" i="25"/>
  <c r="I13" i="7"/>
  <c r="DF18" i="25"/>
  <c r="I28" i="7"/>
  <c r="DF33" i="25"/>
  <c r="I37" i="7"/>
  <c r="DF42" i="25"/>
  <c r="I43" i="7"/>
  <c r="DF48" i="25"/>
  <c r="I33" i="7"/>
  <c r="DF38" i="25"/>
  <c r="I25" i="7"/>
  <c r="DF30" i="25"/>
  <c r="I17" i="7"/>
  <c r="DF22" i="25"/>
  <c r="I36" i="7"/>
  <c r="DF41" i="25"/>
  <c r="I35" i="7"/>
  <c r="DF40" i="25"/>
  <c r="I14" i="7"/>
  <c r="DF19" i="25"/>
  <c r="I12" i="7"/>
  <c r="DF17" i="25"/>
  <c r="I27" i="7"/>
  <c r="DF32" i="25"/>
  <c r="I41" i="7"/>
  <c r="DF46" i="25"/>
  <c r="I20" i="7"/>
  <c r="DF25" i="25"/>
  <c r="I39" i="7"/>
  <c r="DF44" i="25"/>
  <c r="I45" i="7"/>
  <c r="DF50" i="25"/>
  <c r="I32" i="7"/>
  <c r="DF37" i="25"/>
  <c r="I24" i="7"/>
  <c r="DF29" i="25"/>
  <c r="I16" i="7"/>
  <c r="DF21" i="25"/>
  <c r="I42" i="7"/>
  <c r="DF47" i="25"/>
  <c r="I22" i="7"/>
  <c r="DF27" i="25"/>
  <c r="I21" i="7"/>
  <c r="DF26" i="25"/>
  <c r="I19" i="7"/>
  <c r="DF24" i="25"/>
  <c r="I40" i="7"/>
  <c r="DF45" i="25"/>
  <c r="I31" i="7"/>
  <c r="DF36" i="25"/>
  <c r="I23" i="7"/>
  <c r="DF28" i="25"/>
  <c r="I15" i="7"/>
  <c r="DF20" i="25"/>
  <c r="I30" i="7"/>
  <c r="DF35" i="25"/>
  <c r="I44" i="7"/>
  <c r="DF49" i="25"/>
  <c r="T31" i="7"/>
  <c r="T23" i="7"/>
  <c r="J26" i="7"/>
  <c r="K38" i="7"/>
  <c r="K27" i="7"/>
  <c r="T39" i="7"/>
  <c r="W38" i="7"/>
  <c r="W34" i="7"/>
  <c r="W30" i="7"/>
  <c r="W26" i="7"/>
  <c r="W22" i="7"/>
  <c r="W18" i="7"/>
  <c r="W14" i="7"/>
  <c r="K12" i="7"/>
  <c r="T45" i="7"/>
  <c r="T26" i="7"/>
  <c r="K39" i="7"/>
  <c r="K20" i="7"/>
  <c r="K43" i="7"/>
  <c r="K25" i="7"/>
  <c r="T27" i="7"/>
  <c r="T22" i="7"/>
  <c r="W41" i="7"/>
  <c r="W25" i="7"/>
  <c r="W17" i="7"/>
  <c r="K37" i="7"/>
  <c r="W21" i="7"/>
  <c r="T15" i="7"/>
  <c r="K24" i="7"/>
  <c r="J31" i="7"/>
  <c r="K40" i="7"/>
  <c r="J39" i="7"/>
  <c r="K23" i="7"/>
  <c r="K22" i="7"/>
  <c r="J29" i="7"/>
  <c r="J28" i="7"/>
  <c r="T38" i="7"/>
  <c r="T33" i="7"/>
  <c r="T21" i="7"/>
  <c r="W13" i="7"/>
  <c r="W45" i="7"/>
  <c r="J30" i="7"/>
  <c r="T18" i="7"/>
  <c r="T16" i="7"/>
  <c r="J45" i="7"/>
  <c r="J36" i="7"/>
  <c r="K21" i="7"/>
  <c r="J15" i="7"/>
  <c r="K34" i="7"/>
  <c r="K33" i="7"/>
  <c r="K19" i="7"/>
  <c r="K18" i="7"/>
  <c r="T42" i="7"/>
  <c r="T25" i="7"/>
  <c r="T20" i="7"/>
  <c r="W40" i="7"/>
  <c r="W36" i="7"/>
  <c r="W32" i="7"/>
  <c r="W24" i="7"/>
  <c r="W20" i="7"/>
  <c r="W16" i="7"/>
  <c r="W12" i="7"/>
  <c r="T40" i="7"/>
  <c r="T43" i="7"/>
  <c r="K29" i="7"/>
  <c r="T12" i="7"/>
  <c r="K44" i="7"/>
  <c r="W37" i="7"/>
  <c r="J14" i="7"/>
  <c r="K42" i="7"/>
  <c r="K35" i="7"/>
  <c r="K16" i="7"/>
  <c r="T41" i="7"/>
  <c r="T36" i="7"/>
  <c r="T30" i="7"/>
  <c r="T14" i="7"/>
  <c r="W43" i="7"/>
  <c r="W39" i="7"/>
  <c r="W35" i="7"/>
  <c r="W31" i="7"/>
  <c r="W23" i="7"/>
  <c r="W15" i="7"/>
  <c r="T28" i="7"/>
  <c r="T17" i="7"/>
  <c r="T44" i="7"/>
  <c r="T37" i="7"/>
  <c r="W44" i="7"/>
  <c r="K13" i="7"/>
  <c r="T34" i="7"/>
  <c r="W28" i="7"/>
  <c r="J27" i="7"/>
  <c r="W27" i="7"/>
  <c r="W33" i="7"/>
  <c r="K45" i="7"/>
  <c r="K36" i="7"/>
  <c r="K32" i="7"/>
  <c r="K17" i="7"/>
  <c r="J22" i="7"/>
  <c r="K41" i="7"/>
  <c r="K31" i="7"/>
  <c r="K30" i="7"/>
  <c r="K15" i="7"/>
  <c r="K14" i="7"/>
  <c r="T24" i="7"/>
  <c r="T13" i="7"/>
  <c r="W19" i="7"/>
  <c r="T19" i="7"/>
  <c r="T29" i="7"/>
  <c r="T35" i="7"/>
  <c r="W42" i="7"/>
  <c r="W29" i="7"/>
  <c r="K28" i="7"/>
  <c r="K26" i="7"/>
  <c r="N44" i="7"/>
  <c r="N36" i="7"/>
  <c r="N28" i="7"/>
  <c r="N20" i="7"/>
  <c r="N12" i="7"/>
  <c r="N24" i="7"/>
  <c r="N35" i="7"/>
  <c r="N19" i="7"/>
  <c r="N43" i="7"/>
  <c r="N39" i="7"/>
  <c r="N38" i="7"/>
  <c r="N30" i="7"/>
  <c r="N26" i="7"/>
  <c r="N22" i="7"/>
  <c r="N18" i="7"/>
  <c r="N14" i="7"/>
  <c r="N40" i="7"/>
  <c r="N23" i="7"/>
  <c r="N45" i="7"/>
  <c r="N41" i="7"/>
  <c r="N37" i="7"/>
  <c r="N17" i="7"/>
  <c r="N13" i="7"/>
  <c r="N32" i="7"/>
  <c r="N34" i="7"/>
  <c r="N25" i="7"/>
  <c r="N42" i="7"/>
  <c r="N21" i="7"/>
  <c r="N15" i="7"/>
  <c r="N29" i="7"/>
  <c r="N33" i="7"/>
  <c r="N31" i="7"/>
  <c r="N16" i="7"/>
  <c r="N27" i="7"/>
  <c r="N11" i="7"/>
  <c r="V11" i="7"/>
  <c r="W11" i="7"/>
  <c r="S11" i="7"/>
  <c r="T11" i="7"/>
  <c r="M11" i="7"/>
  <c r="J21" i="7"/>
  <c r="J13" i="7"/>
  <c r="J12" i="7"/>
  <c r="K11" i="7"/>
  <c r="V43" i="7"/>
  <c r="V35" i="7"/>
  <c r="V27" i="7"/>
  <c r="V19" i="7"/>
  <c r="M42" i="7"/>
  <c r="S39" i="7"/>
  <c r="S31" i="7"/>
  <c r="S23" i="7"/>
  <c r="S15" i="7"/>
  <c r="J35" i="7"/>
  <c r="J42" i="7"/>
  <c r="S38" i="7"/>
  <c r="S30" i="7"/>
  <c r="S22" i="7"/>
  <c r="S14" i="7"/>
  <c r="V42" i="7"/>
  <c r="V34" i="7"/>
  <c r="V26" i="7"/>
  <c r="V18" i="7"/>
  <c r="M27" i="7"/>
  <c r="M41" i="7"/>
  <c r="S45" i="7"/>
  <c r="S37" i="7"/>
  <c r="S29" i="7"/>
  <c r="S21" i="7"/>
  <c r="S13" i="7"/>
  <c r="V41" i="7"/>
  <c r="V33" i="7"/>
  <c r="V25" i="7"/>
  <c r="V17" i="7"/>
  <c r="M35" i="7"/>
  <c r="M40" i="7"/>
  <c r="S44" i="7"/>
  <c r="S36" i="7"/>
  <c r="S28" i="7"/>
  <c r="S20" i="7"/>
  <c r="S12" i="7"/>
  <c r="V40" i="7"/>
  <c r="V32" i="7"/>
  <c r="V24" i="7"/>
  <c r="V16" i="7"/>
  <c r="M19" i="7"/>
  <c r="M39" i="7"/>
  <c r="M15" i="7"/>
  <c r="S43" i="7"/>
  <c r="S35" i="7"/>
  <c r="S27" i="7"/>
  <c r="S19" i="7"/>
  <c r="V39" i="7"/>
  <c r="V31" i="7"/>
  <c r="V23" i="7"/>
  <c r="V15" i="7"/>
  <c r="M38" i="7"/>
  <c r="S42" i="7"/>
  <c r="S34" i="7"/>
  <c r="S26" i="7"/>
  <c r="S18" i="7"/>
  <c r="V38" i="7"/>
  <c r="V30" i="7"/>
  <c r="V22" i="7"/>
  <c r="V14" i="7"/>
  <c r="M43" i="7"/>
  <c r="M45" i="7"/>
  <c r="M37" i="7"/>
  <c r="M29" i="7"/>
  <c r="M13" i="7"/>
  <c r="S41" i="7"/>
  <c r="S33" i="7"/>
  <c r="S25" i="7"/>
  <c r="S17" i="7"/>
  <c r="V45" i="7"/>
  <c r="V37" i="7"/>
  <c r="V29" i="7"/>
  <c r="V21" i="7"/>
  <c r="V13" i="7"/>
  <c r="J23" i="7"/>
  <c r="M44" i="7"/>
  <c r="M36" i="7"/>
  <c r="M20" i="7"/>
  <c r="S40" i="7"/>
  <c r="S32" i="7"/>
  <c r="S24" i="7"/>
  <c r="S16" i="7"/>
  <c r="V44" i="7"/>
  <c r="V36" i="7"/>
  <c r="V28" i="7"/>
  <c r="V20" i="7"/>
  <c r="V12" i="7"/>
  <c r="J38" i="7"/>
  <c r="J37" i="7"/>
  <c r="J44" i="7"/>
  <c r="J19" i="7"/>
  <c r="J34" i="7"/>
  <c r="J18" i="7"/>
  <c r="J43" i="7"/>
  <c r="J41" i="7"/>
  <c r="J17" i="7"/>
  <c r="J40" i="7"/>
  <c r="J32" i="7"/>
  <c r="J16" i="7"/>
  <c r="M34" i="7"/>
  <c r="M33" i="7"/>
  <c r="M32" i="7"/>
  <c r="M31" i="7"/>
  <c r="M30" i="7"/>
  <c r="M28" i="7"/>
  <c r="M26" i="7"/>
  <c r="M25" i="7"/>
  <c r="M24" i="7"/>
  <c r="M23" i="7"/>
  <c r="M22" i="7"/>
  <c r="M21" i="7"/>
  <c r="M18" i="7"/>
  <c r="M17" i="7"/>
  <c r="M16" i="7"/>
  <c r="M14" i="7"/>
  <c r="M12" i="7"/>
  <c r="J33" i="7"/>
  <c r="J20" i="7"/>
  <c r="J25" i="7"/>
  <c r="J24" i="7"/>
  <c r="DF104" i="25" l="1"/>
  <c r="DF105" i="25"/>
  <c r="J11" i="7"/>
  <c r="CP64" i="29"/>
  <c r="DB98" i="29" s="1" a="1"/>
  <c r="DB98" i="29" s="1"/>
  <c r="CP63" i="29"/>
  <c r="CP62" i="29"/>
  <c r="CP61" i="29"/>
  <c r="CJ61" i="29"/>
  <c r="DB92" i="29" s="1" a="1"/>
  <c r="DB92" i="29" s="1"/>
  <c r="CP60" i="29"/>
  <c r="CJ60" i="29"/>
  <c r="CG60" i="29"/>
  <c r="DB89" i="29" s="1" a="1"/>
  <c r="DB89" i="29" s="1"/>
  <c r="CP59" i="29"/>
  <c r="CZ98" i="29" s="1" a="1"/>
  <c r="CZ98" i="29" s="1"/>
  <c r="CJ59" i="29"/>
  <c r="CG59" i="29"/>
  <c r="CP58" i="29"/>
  <c r="CJ58" i="29"/>
  <c r="CG58" i="29"/>
  <c r="CP57" i="29"/>
  <c r="CJ57" i="29"/>
  <c r="CG57" i="29"/>
  <c r="CA57" i="29"/>
  <c r="DB83" i="29" s="1" a="1"/>
  <c r="DB83" i="29" s="1"/>
  <c r="CP56" i="29"/>
  <c r="CJ56" i="29"/>
  <c r="CZ92" i="29" s="1" a="1"/>
  <c r="CZ92" i="29" s="1"/>
  <c r="CG56" i="29"/>
  <c r="CA56" i="29"/>
  <c r="BX56" i="29"/>
  <c r="DB80" i="29" s="1" a="1"/>
  <c r="DB80" i="29" s="1"/>
  <c r="CP55" i="29"/>
  <c r="CJ55" i="29"/>
  <c r="CG55" i="29"/>
  <c r="CZ89" i="29" s="1" a="1"/>
  <c r="CZ89" i="29" s="1"/>
  <c r="CA55" i="29"/>
  <c r="BX55" i="29"/>
  <c r="BU55" i="29"/>
  <c r="DB77" i="29" s="1" a="1"/>
  <c r="DB77" i="29" s="1"/>
  <c r="CP54" i="29"/>
  <c r="CJ54" i="29"/>
  <c r="CG54" i="29"/>
  <c r="CA54" i="29"/>
  <c r="BX54" i="29"/>
  <c r="BU54" i="29"/>
  <c r="BS54" i="29"/>
  <c r="DB75" i="29" s="1" a="1"/>
  <c r="DB75" i="29" s="1"/>
  <c r="CP53" i="29"/>
  <c r="CJ53" i="29"/>
  <c r="CG53" i="29"/>
  <c r="CA53" i="29"/>
  <c r="BX53" i="29"/>
  <c r="BU53" i="29"/>
  <c r="BS53" i="29"/>
  <c r="BP53" i="29"/>
  <c r="DB72" i="29" s="1" a="1"/>
  <c r="DB72" i="29" s="1"/>
  <c r="CP52" i="29"/>
  <c r="CJ52" i="29"/>
  <c r="CG52" i="29"/>
  <c r="CA52" i="29"/>
  <c r="CZ83" i="29" s="1" a="1"/>
  <c r="CZ83" i="29" s="1"/>
  <c r="BX52" i="29"/>
  <c r="BU52" i="29"/>
  <c r="BS52" i="29"/>
  <c r="BP52" i="29"/>
  <c r="CJ51" i="29"/>
  <c r="CG51" i="29"/>
  <c r="CA51" i="29"/>
  <c r="BX51" i="29"/>
  <c r="CZ80" i="29" s="1" a="1"/>
  <c r="CZ80" i="29" s="1"/>
  <c r="BU51" i="29"/>
  <c r="BS51" i="29"/>
  <c r="BP51" i="29"/>
  <c r="CJ50" i="29"/>
  <c r="CG50" i="29"/>
  <c r="CA50" i="29"/>
  <c r="BX50" i="29"/>
  <c r="BU50" i="29"/>
  <c r="CZ77" i="29" s="1" a="1"/>
  <c r="CZ77" i="29" s="1"/>
  <c r="BS50" i="29"/>
  <c r="BP50" i="29"/>
  <c r="CJ49" i="29"/>
  <c r="CG49" i="29"/>
  <c r="CA49" i="29"/>
  <c r="BX49" i="29"/>
  <c r="BU49" i="29"/>
  <c r="BS49" i="29"/>
  <c r="CZ75" i="29" s="1" a="1"/>
  <c r="CZ75" i="29" s="1"/>
  <c r="BP49" i="29"/>
  <c r="CG48" i="29"/>
  <c r="CA48" i="29"/>
  <c r="BX48" i="29"/>
  <c r="BU48" i="29"/>
  <c r="BS48" i="29"/>
  <c r="BP48" i="29"/>
  <c r="CZ72" i="29" s="1" a="1"/>
  <c r="CZ72" i="29" s="1"/>
  <c r="CA47" i="29"/>
  <c r="BX47" i="29"/>
  <c r="BU47" i="29"/>
  <c r="BS47" i="29"/>
  <c r="BP47" i="29"/>
  <c r="CA46" i="29"/>
  <c r="BX46" i="29"/>
  <c r="BU46" i="29"/>
  <c r="BS46" i="29"/>
  <c r="BP46" i="29"/>
  <c r="CA45" i="29"/>
  <c r="BX45" i="29"/>
  <c r="BU45" i="29"/>
  <c r="BS45" i="29"/>
  <c r="BP45" i="29"/>
  <c r="BX44" i="29"/>
  <c r="BU44" i="29"/>
  <c r="BS44" i="29"/>
  <c r="BP44" i="29"/>
  <c r="BU43" i="29"/>
  <c r="BS43" i="29"/>
  <c r="BP43" i="29"/>
  <c r="BS42" i="29"/>
  <c r="BP42" i="29"/>
  <c r="BP41" i="29"/>
  <c r="AC75" i="7" l="1"/>
  <c r="AC72" i="7"/>
  <c r="AC70" i="7"/>
  <c r="AB84" i="7"/>
  <c r="AC78" i="7"/>
  <c r="AB67" i="7"/>
  <c r="AC87" i="7"/>
  <c r="AC67" i="7"/>
  <c r="AB87" i="7"/>
  <c r="AB93" i="7"/>
  <c r="AC93" i="7"/>
  <c r="AB70" i="7"/>
  <c r="AB72" i="7"/>
  <c r="AB75" i="7"/>
  <c r="AB78" i="7"/>
  <c r="AC84" i="7"/>
  <c r="C67" i="18" l="1"/>
  <c r="AU2" i="7"/>
  <c r="AT2" i="7"/>
  <c r="AS2" i="7"/>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7" i="21"/>
  <c r="AK2" i="7"/>
  <c r="AL2" i="7"/>
  <c r="AR2" i="7" l="1"/>
  <c r="AQ2" i="7"/>
  <c r="AP2" i="7"/>
  <c r="AO2" i="7"/>
  <c r="AN2" i="7"/>
  <c r="AM2" i="7"/>
  <c r="C8" i="16"/>
  <c r="D8" i="16" s="1"/>
  <c r="C9" i="16"/>
  <c r="D9" i="16" s="1"/>
  <c r="C10" i="16"/>
  <c r="D10" i="16" s="1"/>
  <c r="C11" i="16"/>
  <c r="D11" i="16" s="1"/>
  <c r="C12" i="16"/>
  <c r="D12" i="16" s="1"/>
  <c r="C13" i="16"/>
  <c r="D13" i="16" s="1"/>
  <c r="C14" i="16"/>
  <c r="D14" i="16" s="1"/>
  <c r="C15" i="16"/>
  <c r="D15" i="16" s="1"/>
  <c r="C16" i="16"/>
  <c r="D16" i="16" s="1"/>
  <c r="C17" i="16"/>
  <c r="D17" i="16" s="1"/>
  <c r="C18" i="16"/>
  <c r="D18" i="16" s="1"/>
  <c r="C19" i="16"/>
  <c r="D19" i="16" s="1"/>
  <c r="C20" i="16"/>
  <c r="D20" i="16" s="1"/>
  <c r="C21" i="16"/>
  <c r="D21" i="16" s="1"/>
  <c r="C22" i="16"/>
  <c r="D22" i="16" s="1"/>
  <c r="C23" i="16"/>
  <c r="D23" i="16" s="1"/>
  <c r="C24" i="16"/>
  <c r="D24" i="16" s="1"/>
  <c r="C25" i="16"/>
  <c r="D25" i="16" s="1"/>
  <c r="C26" i="16"/>
  <c r="D26" i="16" s="1"/>
  <c r="C27" i="16"/>
  <c r="D27" i="16" s="1"/>
  <c r="C28" i="16"/>
  <c r="D28" i="16" s="1"/>
  <c r="C29" i="16"/>
  <c r="D29" i="16" s="1"/>
  <c r="C30" i="16"/>
  <c r="D30" i="16" s="1"/>
  <c r="C31" i="16"/>
  <c r="D31" i="16" s="1"/>
  <c r="C32" i="16"/>
  <c r="D32" i="16" s="1"/>
  <c r="C33" i="16"/>
  <c r="D33" i="16" s="1"/>
  <c r="C34" i="16"/>
  <c r="D34" i="16" s="1"/>
  <c r="C35" i="16"/>
  <c r="D35" i="16" s="1"/>
  <c r="C36" i="16"/>
  <c r="D36" i="16" s="1"/>
  <c r="C37" i="16"/>
  <c r="D37" i="16" s="1"/>
  <c r="C38" i="16"/>
  <c r="D38" i="16" s="1"/>
  <c r="C39" i="16"/>
  <c r="D39" i="16" s="1"/>
  <c r="C40" i="16"/>
  <c r="D40" i="16" s="1"/>
  <c r="C41" i="16"/>
  <c r="D41" i="16" s="1"/>
  <c r="C42" i="16"/>
  <c r="D42" i="16" s="1"/>
  <c r="C43" i="16"/>
  <c r="D43" i="16" s="1"/>
  <c r="C44" i="16"/>
  <c r="D44" i="16" s="1"/>
  <c r="C45" i="16"/>
  <c r="D45" i="16" s="1"/>
  <c r="C46" i="16"/>
  <c r="D46" i="16" s="1"/>
  <c r="C47" i="16"/>
  <c r="D47" i="16" s="1"/>
  <c r="C48" i="16"/>
  <c r="D48" i="16" s="1"/>
  <c r="C49" i="16"/>
  <c r="D49" i="16" s="1"/>
  <c r="C50" i="16"/>
  <c r="D50" i="16" s="1"/>
  <c r="C51" i="16"/>
  <c r="D51" i="16" s="1"/>
  <c r="C52" i="16"/>
  <c r="D52" i="16" s="1"/>
  <c r="C53" i="16"/>
  <c r="D53" i="16" s="1"/>
  <c r="C54" i="16"/>
  <c r="D54" i="16" s="1"/>
  <c r="C55" i="16"/>
  <c r="D55" i="16" s="1"/>
  <c r="C56" i="16"/>
  <c r="D56" i="16" s="1"/>
  <c r="C57" i="16"/>
  <c r="D57" i="16" s="1"/>
  <c r="C58" i="16"/>
  <c r="D58" i="16" s="1"/>
  <c r="C59" i="16"/>
  <c r="D59" i="16" s="1"/>
  <c r="C60" i="16"/>
  <c r="D60" i="16" s="1"/>
  <c r="C61" i="16"/>
  <c r="D61" i="16" s="1"/>
  <c r="C62" i="16"/>
  <c r="D62" i="16" s="1"/>
  <c r="C63" i="16"/>
  <c r="C64" i="16"/>
  <c r="D64" i="16" s="1"/>
  <c r="C65" i="16"/>
  <c r="C66" i="16"/>
  <c r="C67" i="16"/>
  <c r="D67" i="16" s="1"/>
  <c r="C68" i="16"/>
  <c r="C69" i="16"/>
  <c r="D69" i="16" s="1"/>
  <c r="C70" i="16"/>
  <c r="C71" i="16"/>
  <c r="D71" i="16" s="1"/>
  <c r="C72" i="16"/>
  <c r="C73" i="16"/>
  <c r="C74" i="16"/>
  <c r="C75" i="16"/>
  <c r="C76" i="16"/>
  <c r="C77" i="16"/>
  <c r="D77" i="16" s="1"/>
  <c r="C78" i="16"/>
  <c r="C79" i="16"/>
  <c r="D79" i="16" s="1"/>
  <c r="C80" i="16"/>
  <c r="C81" i="16"/>
  <c r="C82" i="16"/>
  <c r="D82" i="16" s="1"/>
  <c r="C83" i="16"/>
  <c r="C84" i="16"/>
  <c r="C85" i="16"/>
  <c r="D85" i="16" s="1"/>
  <c r="C86" i="16"/>
  <c r="C87" i="16"/>
  <c r="D87" i="16" s="1"/>
  <c r="C88" i="16"/>
  <c r="D88" i="16" s="1"/>
  <c r="C89" i="16"/>
  <c r="C90" i="16"/>
  <c r="C91" i="16"/>
  <c r="D91" i="16" s="1"/>
  <c r="C92" i="16"/>
  <c r="C93" i="16"/>
  <c r="C94" i="16"/>
  <c r="C95" i="16"/>
  <c r="D95" i="16" s="1"/>
  <c r="C96" i="16"/>
  <c r="C97" i="16"/>
  <c r="C98" i="16"/>
  <c r="C99" i="16"/>
  <c r="C100" i="16"/>
  <c r="C101" i="16"/>
  <c r="D101" i="16" s="1"/>
  <c r="C102" i="16"/>
  <c r="D102" i="16" s="1"/>
  <c r="C103" i="16"/>
  <c r="D103" i="16" s="1"/>
  <c r="C104" i="16"/>
  <c r="D104" i="16" s="1"/>
  <c r="C105" i="16"/>
  <c r="D105" i="16" s="1"/>
  <c r="C106" i="16"/>
  <c r="D106" i="16" s="1"/>
  <c r="C107" i="16"/>
  <c r="D107" i="16" s="1"/>
  <c r="C108" i="16"/>
  <c r="D108" i="16" s="1"/>
  <c r="C109" i="16"/>
  <c r="D109" i="16" s="1"/>
  <c r="C110" i="16"/>
  <c r="D110" i="16" s="1"/>
  <c r="C111" i="16"/>
  <c r="D111" i="16" s="1"/>
  <c r="C112" i="16"/>
  <c r="D112" i="16" s="1"/>
  <c r="C113" i="16"/>
  <c r="D113" i="16" s="1"/>
  <c r="C114" i="16"/>
  <c r="D114" i="16" s="1"/>
  <c r="C115" i="16"/>
  <c r="D115" i="16" s="1"/>
  <c r="C116" i="16"/>
  <c r="D116" i="16" s="1"/>
  <c r="C117" i="16"/>
  <c r="D117" i="16" s="1"/>
  <c r="C118" i="16"/>
  <c r="D118" i="16" s="1"/>
  <c r="C119" i="16"/>
  <c r="D119" i="16" s="1"/>
  <c r="C120" i="16"/>
  <c r="D120" i="16" s="1"/>
  <c r="C121" i="16"/>
  <c r="D121" i="16" s="1"/>
  <c r="C122" i="16"/>
  <c r="D122" i="16" s="1"/>
  <c r="C123" i="16"/>
  <c r="D123" i="16" s="1"/>
  <c r="C124" i="16"/>
  <c r="D124" i="16" s="1"/>
  <c r="C125" i="16"/>
  <c r="D125" i="16" s="1"/>
  <c r="C126" i="16"/>
  <c r="D126" i="16" s="1"/>
  <c r="C127" i="16"/>
  <c r="D127" i="16" s="1"/>
  <c r="C128" i="16"/>
  <c r="D128" i="16" s="1"/>
  <c r="C129" i="16"/>
  <c r="D129" i="16" s="1"/>
  <c r="C130" i="16"/>
  <c r="D130" i="16" s="1"/>
  <c r="C131" i="16"/>
  <c r="D131" i="16" s="1"/>
  <c r="C132" i="16"/>
  <c r="D132" i="16" s="1"/>
  <c r="C133" i="16"/>
  <c r="D133" i="16" s="1"/>
  <c r="C134" i="16"/>
  <c r="D134" i="16" s="1"/>
  <c r="C135" i="16"/>
  <c r="D135" i="16" s="1"/>
  <c r="C136" i="16"/>
  <c r="D136" i="16" s="1"/>
  <c r="C137" i="16"/>
  <c r="D137" i="16" s="1"/>
  <c r="C138" i="16"/>
  <c r="D138" i="16" s="1"/>
  <c r="C139" i="16"/>
  <c r="D139" i="16" s="1"/>
  <c r="C140" i="16"/>
  <c r="D140" i="16" s="1"/>
  <c r="C141" i="16"/>
  <c r="D141" i="16" s="1"/>
  <c r="C142" i="16"/>
  <c r="D142" i="16" s="1"/>
  <c r="C143" i="16"/>
  <c r="D143" i="16" s="1"/>
  <c r="C144" i="16"/>
  <c r="D144" i="16" s="1"/>
  <c r="C145" i="16"/>
  <c r="D145" i="16" s="1"/>
  <c r="C146" i="16"/>
  <c r="D146" i="16" s="1"/>
  <c r="C147" i="16"/>
  <c r="D147" i="16" s="1"/>
  <c r="C148" i="16"/>
  <c r="D148" i="16" s="1"/>
  <c r="C149" i="16"/>
  <c r="D149" i="16" s="1"/>
  <c r="C150" i="16"/>
  <c r="D150" i="16" s="1"/>
  <c r="C151" i="16"/>
  <c r="D151" i="16" s="1"/>
  <c r="C152" i="16"/>
  <c r="D152" i="16" s="1"/>
  <c r="C153" i="16"/>
  <c r="D153" i="16" s="1"/>
  <c r="C154" i="16"/>
  <c r="D154" i="16" s="1"/>
  <c r="C155" i="16"/>
  <c r="D155" i="16"/>
  <c r="C156" i="16"/>
  <c r="D156" i="16" s="1"/>
  <c r="C157" i="16"/>
  <c r="D157" i="16" s="1"/>
  <c r="C158" i="16"/>
  <c r="D158" i="16" s="1"/>
  <c r="C159" i="16"/>
  <c r="D159" i="16" s="1"/>
  <c r="C160" i="16"/>
  <c r="D160" i="16" s="1"/>
  <c r="C161" i="16"/>
  <c r="D161" i="16" s="1"/>
  <c r="C162" i="16"/>
  <c r="D162" i="16" s="1"/>
  <c r="C163" i="16"/>
  <c r="D163" i="16" s="1"/>
  <c r="C164" i="16"/>
  <c r="D164" i="16" s="1"/>
  <c r="C165" i="16"/>
  <c r="D165" i="16" s="1"/>
  <c r="C166" i="16"/>
  <c r="D166" i="16" s="1"/>
  <c r="C167" i="16"/>
  <c r="D167" i="16" s="1"/>
  <c r="C168" i="16"/>
  <c r="D168" i="16" s="1"/>
  <c r="C169" i="16"/>
  <c r="D169" i="16" s="1"/>
  <c r="C170" i="16"/>
  <c r="D170" i="16" s="1"/>
  <c r="C171" i="16"/>
  <c r="D171" i="16" s="1"/>
  <c r="C172" i="16"/>
  <c r="D172" i="16" s="1"/>
  <c r="C173" i="16"/>
  <c r="D173" i="16" s="1"/>
  <c r="C174" i="16"/>
  <c r="D174" i="16" s="1"/>
  <c r="C175" i="16"/>
  <c r="D175" i="16" s="1"/>
  <c r="C176" i="16"/>
  <c r="D176" i="16" s="1"/>
  <c r="C177" i="16"/>
  <c r="D177" i="16" s="1"/>
  <c r="C178" i="16"/>
  <c r="D178" i="16" s="1"/>
  <c r="C179" i="16"/>
  <c r="D179" i="16" s="1"/>
  <c r="C180" i="16"/>
  <c r="D180" i="16" s="1"/>
  <c r="C181" i="16"/>
  <c r="D181" i="16" s="1"/>
  <c r="C182" i="16"/>
  <c r="D182" i="16" s="1"/>
  <c r="C183" i="16"/>
  <c r="D183" i="16" s="1"/>
  <c r="C184" i="16"/>
  <c r="D184" i="16" s="1"/>
  <c r="C185" i="16"/>
  <c r="D185" i="16" s="1"/>
  <c r="C186" i="16"/>
  <c r="D186" i="16" s="1"/>
  <c r="C187" i="16"/>
  <c r="D187" i="16" s="1"/>
  <c r="C188" i="16"/>
  <c r="D188" i="16" s="1"/>
  <c r="C189" i="16"/>
  <c r="D189" i="16" s="1"/>
  <c r="C190" i="16"/>
  <c r="D190" i="16" s="1"/>
  <c r="C191" i="16"/>
  <c r="D191" i="16" s="1"/>
  <c r="C192" i="16"/>
  <c r="D192" i="16" s="1"/>
  <c r="C193" i="16"/>
  <c r="D193" i="16" s="1"/>
  <c r="C194" i="16"/>
  <c r="D194" i="16" s="1"/>
  <c r="C195" i="16"/>
  <c r="D195" i="16" s="1"/>
  <c r="C196" i="16"/>
  <c r="D196" i="16" s="1"/>
  <c r="C197" i="16"/>
  <c r="D197" i="16" s="1"/>
  <c r="C198" i="16"/>
  <c r="D198" i="16" s="1"/>
  <c r="C199" i="16"/>
  <c r="D199" i="16" s="1"/>
  <c r="C200" i="16"/>
  <c r="D200" i="16" s="1"/>
  <c r="C201" i="16"/>
  <c r="D201" i="16" s="1"/>
  <c r="C202" i="16"/>
  <c r="D202" i="16" s="1"/>
  <c r="C203" i="16"/>
  <c r="D203" i="16" s="1"/>
  <c r="C204" i="16"/>
  <c r="D204" i="16" s="1"/>
  <c r="C205" i="16"/>
  <c r="D205" i="16" s="1"/>
  <c r="C206" i="16"/>
  <c r="D206" i="16" s="1"/>
  <c r="C7" i="16"/>
  <c r="C8" i="18"/>
  <c r="D8" i="18" s="1"/>
  <c r="C9" i="18"/>
  <c r="D9" i="18" s="1"/>
  <c r="C10" i="18"/>
  <c r="D10" i="18" s="1"/>
  <c r="C11" i="18"/>
  <c r="D11" i="18" s="1"/>
  <c r="C12" i="18"/>
  <c r="D12" i="18" s="1"/>
  <c r="C13" i="18"/>
  <c r="D13" i="18" s="1"/>
  <c r="C14" i="18"/>
  <c r="D14" i="18" s="1"/>
  <c r="C15" i="18"/>
  <c r="D15" i="18" s="1"/>
  <c r="C16" i="18"/>
  <c r="D16" i="18" s="1"/>
  <c r="C17" i="18"/>
  <c r="D17" i="18" s="1"/>
  <c r="C18" i="18"/>
  <c r="D18" i="18" s="1"/>
  <c r="C19" i="18"/>
  <c r="D19" i="18" s="1"/>
  <c r="C20" i="18"/>
  <c r="D20" i="18" s="1"/>
  <c r="C21" i="18"/>
  <c r="D21" i="18" s="1"/>
  <c r="C22" i="18"/>
  <c r="D22" i="18" s="1"/>
  <c r="C23" i="18"/>
  <c r="D23" i="18" s="1"/>
  <c r="C24" i="18"/>
  <c r="D24" i="18" s="1"/>
  <c r="C25" i="18"/>
  <c r="D25" i="18" s="1"/>
  <c r="C26" i="18"/>
  <c r="D26" i="18" s="1"/>
  <c r="C27" i="18"/>
  <c r="D27" i="18" s="1"/>
  <c r="C28" i="18"/>
  <c r="D28" i="18" s="1"/>
  <c r="C29" i="18"/>
  <c r="D29" i="18" s="1"/>
  <c r="C30" i="18"/>
  <c r="D30" i="18" s="1"/>
  <c r="C31" i="18"/>
  <c r="D31" i="18" s="1"/>
  <c r="C32" i="18"/>
  <c r="D32" i="18" s="1"/>
  <c r="C33" i="18"/>
  <c r="D33" i="18" s="1"/>
  <c r="C34" i="18"/>
  <c r="D34" i="18" s="1"/>
  <c r="C35" i="18"/>
  <c r="D35" i="18" s="1"/>
  <c r="C36" i="18"/>
  <c r="D36" i="18" s="1"/>
  <c r="C37" i="18"/>
  <c r="D37" i="18" s="1"/>
  <c r="C38" i="18"/>
  <c r="D38" i="18" s="1"/>
  <c r="C39" i="18"/>
  <c r="D39" i="18" s="1"/>
  <c r="C40" i="18"/>
  <c r="D40" i="18" s="1"/>
  <c r="C41" i="18"/>
  <c r="D41" i="18" s="1"/>
  <c r="C42" i="18"/>
  <c r="D42" i="18" s="1"/>
  <c r="C43" i="18"/>
  <c r="D43" i="18" s="1"/>
  <c r="C44" i="18"/>
  <c r="D44" i="18" s="1"/>
  <c r="C45" i="18"/>
  <c r="D45" i="18" s="1"/>
  <c r="C46" i="18"/>
  <c r="D46" i="18" s="1"/>
  <c r="C47" i="18"/>
  <c r="D47" i="18" s="1"/>
  <c r="C48" i="18"/>
  <c r="D48" i="18" s="1"/>
  <c r="C49" i="18"/>
  <c r="D49" i="18" s="1"/>
  <c r="C50" i="18"/>
  <c r="D50" i="18" s="1"/>
  <c r="C51" i="18"/>
  <c r="D51" i="18" s="1"/>
  <c r="C52" i="18"/>
  <c r="D52" i="18" s="1"/>
  <c r="C53" i="18"/>
  <c r="D53" i="18" s="1"/>
  <c r="C54" i="18"/>
  <c r="D54" i="18" s="1"/>
  <c r="C55" i="18"/>
  <c r="D55" i="18" s="1"/>
  <c r="C56" i="18"/>
  <c r="D56" i="18" s="1"/>
  <c r="C57" i="18"/>
  <c r="D57" i="18" s="1"/>
  <c r="C58" i="18"/>
  <c r="D58" i="18" s="1"/>
  <c r="C59" i="18"/>
  <c r="D59" i="18"/>
  <c r="C60" i="18"/>
  <c r="D60" i="18" s="1"/>
  <c r="C61" i="18"/>
  <c r="D61" i="18" s="1"/>
  <c r="C62" i="18"/>
  <c r="D62" i="18" s="1"/>
  <c r="C63" i="18"/>
  <c r="D63" i="18" s="1"/>
  <c r="C64" i="18"/>
  <c r="D64" i="18" s="1"/>
  <c r="C65" i="18"/>
  <c r="D65" i="18" s="1"/>
  <c r="C66" i="18"/>
  <c r="D66" i="18" s="1"/>
  <c r="D67" i="18"/>
  <c r="C68" i="18"/>
  <c r="D68" i="18" s="1"/>
  <c r="C69" i="18"/>
  <c r="D69" i="18" s="1"/>
  <c r="C70" i="18"/>
  <c r="D70" i="18" s="1"/>
  <c r="C71" i="18"/>
  <c r="D71" i="18" s="1"/>
  <c r="C72" i="18"/>
  <c r="D72" i="18" s="1"/>
  <c r="C73" i="18"/>
  <c r="D73" i="18" s="1"/>
  <c r="C74" i="18"/>
  <c r="D74" i="18" s="1"/>
  <c r="C75" i="18"/>
  <c r="D75" i="18" s="1"/>
  <c r="C76" i="18"/>
  <c r="D76" i="18" s="1"/>
  <c r="C77" i="18"/>
  <c r="D77" i="18" s="1"/>
  <c r="C78" i="18"/>
  <c r="D78" i="18" s="1"/>
  <c r="C79" i="18"/>
  <c r="D79" i="18" s="1"/>
  <c r="C80" i="18"/>
  <c r="D80" i="18" s="1"/>
  <c r="C81" i="18"/>
  <c r="D81" i="18" s="1"/>
  <c r="C82" i="18"/>
  <c r="D82" i="18" s="1"/>
  <c r="C83" i="18"/>
  <c r="D83" i="18" s="1"/>
  <c r="C84" i="18"/>
  <c r="D84" i="18" s="1"/>
  <c r="C85" i="18"/>
  <c r="D85" i="18" s="1"/>
  <c r="C86" i="18"/>
  <c r="D86" i="18" s="1"/>
  <c r="C87" i="18"/>
  <c r="D87" i="18" s="1"/>
  <c r="C88" i="18"/>
  <c r="D88" i="18" s="1"/>
  <c r="C89" i="18"/>
  <c r="D89" i="18" s="1"/>
  <c r="C90" i="18"/>
  <c r="D90" i="18" s="1"/>
  <c r="C91" i="18"/>
  <c r="D91" i="18" s="1"/>
  <c r="C92" i="18"/>
  <c r="D92" i="18" s="1"/>
  <c r="C93" i="18"/>
  <c r="D93" i="18" s="1"/>
  <c r="C94" i="18"/>
  <c r="D94" i="18" s="1"/>
  <c r="C95" i="18"/>
  <c r="D95" i="18" s="1"/>
  <c r="C96" i="18"/>
  <c r="D96" i="18" s="1"/>
  <c r="C97" i="18"/>
  <c r="D97" i="18" s="1"/>
  <c r="C98" i="18"/>
  <c r="D98" i="18" s="1"/>
  <c r="C99" i="18"/>
  <c r="D99" i="18" s="1"/>
  <c r="C100" i="18"/>
  <c r="D100" i="18" s="1"/>
  <c r="C101" i="18"/>
  <c r="D101" i="18" s="1"/>
  <c r="C102" i="18"/>
  <c r="D102" i="18" s="1"/>
  <c r="C103" i="18"/>
  <c r="D103" i="18" s="1"/>
  <c r="C104" i="18"/>
  <c r="D104" i="18" s="1"/>
  <c r="C105" i="18"/>
  <c r="D105" i="18" s="1"/>
  <c r="C106" i="18"/>
  <c r="D106" i="18" s="1"/>
  <c r="C107" i="18"/>
  <c r="D107" i="18" s="1"/>
  <c r="C108" i="18"/>
  <c r="D108" i="18" s="1"/>
  <c r="C109" i="18"/>
  <c r="D109" i="18" s="1"/>
  <c r="C110" i="18"/>
  <c r="D110" i="18" s="1"/>
  <c r="C111" i="18"/>
  <c r="D111" i="18" s="1"/>
  <c r="C112" i="18"/>
  <c r="D112" i="18" s="1"/>
  <c r="C113" i="18"/>
  <c r="D113" i="18" s="1"/>
  <c r="C114" i="18"/>
  <c r="D114" i="18" s="1"/>
  <c r="C115" i="18"/>
  <c r="D115" i="18" s="1"/>
  <c r="C116" i="18"/>
  <c r="D116" i="18" s="1"/>
  <c r="C117" i="18"/>
  <c r="D117" i="18" s="1"/>
  <c r="C118" i="18"/>
  <c r="D118" i="18" s="1"/>
  <c r="C119" i="18"/>
  <c r="D119" i="18" s="1"/>
  <c r="C120" i="18"/>
  <c r="D120" i="18" s="1"/>
  <c r="C121" i="18"/>
  <c r="D121" i="18" s="1"/>
  <c r="C122" i="18"/>
  <c r="D122" i="18" s="1"/>
  <c r="C123" i="18"/>
  <c r="D123" i="18"/>
  <c r="C124" i="18"/>
  <c r="D124" i="18" s="1"/>
  <c r="C125" i="18"/>
  <c r="D125" i="18" s="1"/>
  <c r="C126" i="18"/>
  <c r="D126" i="18" s="1"/>
  <c r="C127" i="18"/>
  <c r="D127" i="18" s="1"/>
  <c r="C128" i="18"/>
  <c r="D128" i="18" s="1"/>
  <c r="C129" i="18"/>
  <c r="D129" i="18" s="1"/>
  <c r="C130" i="18"/>
  <c r="D130" i="18" s="1"/>
  <c r="C131" i="18"/>
  <c r="D131" i="18" s="1"/>
  <c r="C132" i="18"/>
  <c r="D132" i="18" s="1"/>
  <c r="C133" i="18"/>
  <c r="D133" i="18" s="1"/>
  <c r="C134" i="18"/>
  <c r="D134" i="18" s="1"/>
  <c r="C135" i="18"/>
  <c r="D135" i="18" s="1"/>
  <c r="C136" i="18"/>
  <c r="D136" i="18" s="1"/>
  <c r="C137" i="18"/>
  <c r="D137" i="18" s="1"/>
  <c r="C138" i="18"/>
  <c r="D138" i="18" s="1"/>
  <c r="C139" i="18"/>
  <c r="D139" i="18" s="1"/>
  <c r="C140" i="18"/>
  <c r="D140" i="18" s="1"/>
  <c r="C141" i="18"/>
  <c r="D141" i="18" s="1"/>
  <c r="C142" i="18"/>
  <c r="D142" i="18" s="1"/>
  <c r="C143" i="18"/>
  <c r="D143" i="18" s="1"/>
  <c r="C144" i="18"/>
  <c r="D144" i="18" s="1"/>
  <c r="C145" i="18"/>
  <c r="D145" i="18" s="1"/>
  <c r="C146" i="18"/>
  <c r="D146" i="18" s="1"/>
  <c r="C147" i="18"/>
  <c r="D147" i="18" s="1"/>
  <c r="C148" i="18"/>
  <c r="D148" i="18" s="1"/>
  <c r="C149" i="18"/>
  <c r="D149" i="18" s="1"/>
  <c r="C150" i="18"/>
  <c r="D150" i="18" s="1"/>
  <c r="C151" i="18"/>
  <c r="D151" i="18" s="1"/>
  <c r="C152" i="18"/>
  <c r="D152" i="18" s="1"/>
  <c r="C153" i="18"/>
  <c r="D153" i="18" s="1"/>
  <c r="C154" i="18"/>
  <c r="D154" i="18" s="1"/>
  <c r="C155" i="18"/>
  <c r="D155" i="18"/>
  <c r="C156" i="18"/>
  <c r="D156" i="18" s="1"/>
  <c r="C157" i="18"/>
  <c r="D157" i="18" s="1"/>
  <c r="C158" i="18"/>
  <c r="D158" i="18" s="1"/>
  <c r="C159" i="18"/>
  <c r="D159" i="18"/>
  <c r="C160" i="18"/>
  <c r="D160" i="18" s="1"/>
  <c r="C161" i="18"/>
  <c r="D161" i="18" s="1"/>
  <c r="C162" i="18"/>
  <c r="D162" i="18" s="1"/>
  <c r="C163" i="18"/>
  <c r="D163" i="18" s="1"/>
  <c r="C164" i="18"/>
  <c r="D164" i="18" s="1"/>
  <c r="C165" i="18"/>
  <c r="D165" i="18" s="1"/>
  <c r="C166" i="18"/>
  <c r="D166" i="18" s="1"/>
  <c r="C167" i="18"/>
  <c r="D167" i="18" s="1"/>
  <c r="C168" i="18"/>
  <c r="D168" i="18" s="1"/>
  <c r="C169" i="18"/>
  <c r="D169" i="18" s="1"/>
  <c r="C170" i="18"/>
  <c r="D170" i="18" s="1"/>
  <c r="C171" i="18"/>
  <c r="D171" i="18" s="1"/>
  <c r="C172" i="18"/>
  <c r="D172" i="18" s="1"/>
  <c r="C173" i="18"/>
  <c r="D173" i="18" s="1"/>
  <c r="C174" i="18"/>
  <c r="D174" i="18" s="1"/>
  <c r="C175" i="18"/>
  <c r="D175" i="18" s="1"/>
  <c r="C176" i="18"/>
  <c r="D176" i="18" s="1"/>
  <c r="C177" i="18"/>
  <c r="D177" i="18" s="1"/>
  <c r="C178" i="18"/>
  <c r="D178" i="18" s="1"/>
  <c r="C179" i="18"/>
  <c r="D179" i="18" s="1"/>
  <c r="C180" i="18"/>
  <c r="D180" i="18" s="1"/>
  <c r="C181" i="18"/>
  <c r="D181" i="18" s="1"/>
  <c r="C182" i="18"/>
  <c r="D182" i="18" s="1"/>
  <c r="C183" i="18"/>
  <c r="D183" i="18" s="1"/>
  <c r="C184" i="18"/>
  <c r="D184" i="18" s="1"/>
  <c r="C185" i="18"/>
  <c r="D185" i="18" s="1"/>
  <c r="C186" i="18"/>
  <c r="D186" i="18" s="1"/>
  <c r="C187" i="18"/>
  <c r="D187" i="18" s="1"/>
  <c r="C188" i="18"/>
  <c r="D188" i="18" s="1"/>
  <c r="C189" i="18"/>
  <c r="D189" i="18" s="1"/>
  <c r="C190" i="18"/>
  <c r="D190" i="18" s="1"/>
  <c r="C191" i="18"/>
  <c r="D191" i="18"/>
  <c r="C192" i="18"/>
  <c r="D192" i="18" s="1"/>
  <c r="C193" i="18"/>
  <c r="D193" i="18" s="1"/>
  <c r="C194" i="18"/>
  <c r="D194" i="18" s="1"/>
  <c r="C195" i="18"/>
  <c r="D195" i="18" s="1"/>
  <c r="C196" i="18"/>
  <c r="D196" i="18" s="1"/>
  <c r="C197" i="18"/>
  <c r="D197" i="18" s="1"/>
  <c r="C198" i="18"/>
  <c r="D198" i="18" s="1"/>
  <c r="C199" i="18"/>
  <c r="D199" i="18" s="1"/>
  <c r="C200" i="18"/>
  <c r="D200" i="18" s="1"/>
  <c r="C201" i="18"/>
  <c r="D201" i="18" s="1"/>
  <c r="C202" i="18"/>
  <c r="D202" i="18" s="1"/>
  <c r="C203" i="18"/>
  <c r="D203" i="18" s="1"/>
  <c r="C204" i="18"/>
  <c r="D204" i="18" s="1"/>
  <c r="C205" i="18"/>
  <c r="D205" i="18" s="1"/>
  <c r="C206" i="18"/>
  <c r="D206" i="18" s="1"/>
  <c r="C7" i="18"/>
  <c r="H8" i="14"/>
  <c r="H9" i="14"/>
  <c r="H10" i="14"/>
  <c r="H11" i="14"/>
  <c r="H12" i="14"/>
  <c r="H13" i="14"/>
  <c r="H14" i="14"/>
  <c r="H15" i="14"/>
  <c r="H16" i="14"/>
  <c r="H17" i="14"/>
  <c r="H18" i="14"/>
  <c r="H19" i="14"/>
  <c r="C2" i="7" s="1"/>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I35" i="48" l="1"/>
  <c r="H26" i="48"/>
  <c r="H16" i="48"/>
  <c r="H15" i="48"/>
  <c r="H34" i="48"/>
  <c r="I14" i="48"/>
  <c r="H24" i="48"/>
  <c r="H4" i="48"/>
  <c r="I13" i="48"/>
  <c r="H13" i="48"/>
  <c r="H30" i="48"/>
  <c r="I29" i="48"/>
  <c r="I38" i="48"/>
  <c r="H38" i="48"/>
  <c r="I18" i="48"/>
  <c r="I36" i="48"/>
  <c r="H27" i="48"/>
  <c r="H17" i="48"/>
  <c r="H7" i="48"/>
  <c r="H35" i="48"/>
  <c r="I25" i="48"/>
  <c r="I15" i="48"/>
  <c r="I5" i="48"/>
  <c r="I34" i="48"/>
  <c r="H25" i="48"/>
  <c r="H5" i="48"/>
  <c r="I24" i="48"/>
  <c r="I4" i="48"/>
  <c r="H14" i="48"/>
  <c r="H43" i="48"/>
  <c r="I23" i="48"/>
  <c r="I3" i="48"/>
  <c r="H23" i="48"/>
  <c r="H3" i="48"/>
  <c r="H10" i="48"/>
  <c r="H39" i="48"/>
  <c r="H29" i="48"/>
  <c r="H19" i="48"/>
  <c r="I37" i="48"/>
  <c r="H37" i="48"/>
  <c r="I27" i="48"/>
  <c r="I17" i="48"/>
  <c r="I7" i="48"/>
  <c r="H36" i="48"/>
  <c r="I26" i="48"/>
  <c r="I16" i="48"/>
  <c r="H42" i="48"/>
  <c r="I22" i="48"/>
  <c r="I41" i="48"/>
  <c r="H22" i="48"/>
  <c r="H41" i="48"/>
  <c r="I31" i="48"/>
  <c r="I21" i="48"/>
  <c r="I40" i="48"/>
  <c r="H31" i="48"/>
  <c r="H21" i="48"/>
  <c r="H40" i="48"/>
  <c r="I30" i="48"/>
  <c r="I10" i="48"/>
  <c r="I39" i="48"/>
  <c r="I19" i="48"/>
  <c r="I28" i="48"/>
  <c r="H28" i="48"/>
  <c r="H18" i="48"/>
  <c r="D7" i="16"/>
  <c r="D68" i="16"/>
  <c r="D86" i="16"/>
  <c r="D66" i="16"/>
  <c r="D84" i="16"/>
  <c r="D63" i="16"/>
  <c r="D65" i="16"/>
  <c r="D83" i="16"/>
  <c r="D100" i="16"/>
  <c r="D81" i="16"/>
  <c r="D99" i="16"/>
  <c r="D80" i="16"/>
  <c r="D89" i="16"/>
  <c r="D98" i="16"/>
  <c r="D97" i="16"/>
  <c r="D96" i="16"/>
  <c r="D76" i="16"/>
  <c r="D75" i="16"/>
  <c r="D74" i="16"/>
  <c r="D92" i="16"/>
  <c r="D73" i="16"/>
  <c r="D72" i="16"/>
  <c r="D78" i="16"/>
  <c r="D94" i="16"/>
  <c r="D93" i="16"/>
  <c r="D90" i="16"/>
  <c r="D70" i="16"/>
  <c r="D7" i="18"/>
  <c r="I42" i="48" l="1"/>
  <c r="I33" i="48"/>
  <c r="I43" i="48"/>
  <c r="H33" i="48"/>
  <c r="E11" i="27"/>
  <c r="E10" i="27"/>
  <c r="G16" i="31"/>
  <c r="G16" i="25" s="1"/>
  <c r="CZ11" i="25" s="1" a="1"/>
  <c r="CZ11" i="25" s="1"/>
  <c r="S6" i="7"/>
  <c r="J6" i="7" l="1"/>
  <c r="E13" i="27"/>
  <c r="E13" i="36"/>
  <c r="E13" i="26"/>
  <c r="E13" i="38"/>
  <c r="E13" i="25"/>
  <c r="E11" i="36"/>
  <c r="E11" i="38"/>
  <c r="E11" i="26"/>
  <c r="E11" i="25"/>
  <c r="E12" i="36"/>
  <c r="E12" i="26"/>
  <c r="E12" i="38"/>
  <c r="E12" i="25"/>
  <c r="E14" i="27"/>
  <c r="E14" i="26"/>
  <c r="E14" i="36"/>
  <c r="E14" i="38"/>
  <c r="E14" i="25"/>
  <c r="E10" i="36"/>
  <c r="E10" i="38"/>
  <c r="E10" i="26"/>
  <c r="E10" i="25"/>
  <c r="E12" i="27"/>
  <c r="G16" i="26"/>
  <c r="CZ11" i="26" s="1" a="1"/>
  <c r="CZ11" i="26" s="1"/>
  <c r="G16" i="36"/>
  <c r="G16" i="38"/>
  <c r="CZ11" i="38" s="1" a="1"/>
  <c r="CZ11" i="38" s="1"/>
  <c r="CZ9" i="36" l="1" a="1"/>
  <c r="CZ9" i="36" s="1"/>
  <c r="Y4" i="7" s="1"/>
  <c r="CZ11" i="36" a="1"/>
  <c r="CZ11" i="36" s="1"/>
  <c r="Y6" i="7" s="1"/>
  <c r="CZ9" i="27" a="1"/>
  <c r="CZ9" i="27" s="1"/>
  <c r="S4" i="7" s="1"/>
  <c r="CZ9" i="38" a="1"/>
  <c r="CZ9" i="38" s="1"/>
  <c r="P4" i="7" s="1"/>
  <c r="CZ9" i="26" a="1"/>
  <c r="CZ9" i="26" s="1"/>
  <c r="M4" i="7" s="1"/>
  <c r="CZ9" i="25" a="1"/>
  <c r="CZ9" i="25" s="1"/>
  <c r="P6" i="7"/>
  <c r="M6"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<sst xmlns="http://schemas.openxmlformats.org/spreadsheetml/2006/main" count="9368" uniqueCount="3432">
  <si>
    <t>197501</t>
  </si>
  <si>
    <t>197502</t>
  </si>
  <si>
    <t>197503</t>
  </si>
  <si>
    <t>197504</t>
  </si>
  <si>
    <t>197505</t>
  </si>
  <si>
    <t>197506</t>
  </si>
  <si>
    <t>197507</t>
  </si>
  <si>
    <t>197508</t>
  </si>
  <si>
    <t>197509</t>
  </si>
  <si>
    <t>197510</t>
  </si>
  <si>
    <t>197511</t>
  </si>
  <si>
    <t>197512</t>
  </si>
  <si>
    <t>197601</t>
  </si>
  <si>
    <t>197602</t>
  </si>
  <si>
    <t>197603</t>
  </si>
  <si>
    <t>197604</t>
  </si>
  <si>
    <t>197605</t>
  </si>
  <si>
    <t>197606</t>
  </si>
  <si>
    <t>197607</t>
  </si>
  <si>
    <t>197608</t>
  </si>
  <si>
    <t>197609</t>
  </si>
  <si>
    <t>197610</t>
  </si>
  <si>
    <t>197611</t>
  </si>
  <si>
    <t>197612</t>
  </si>
  <si>
    <t>197701</t>
  </si>
  <si>
    <t>197702</t>
  </si>
  <si>
    <t>197703</t>
  </si>
  <si>
    <t>197704</t>
  </si>
  <si>
    <t>197705</t>
  </si>
  <si>
    <t>197706</t>
  </si>
  <si>
    <t>197707</t>
  </si>
  <si>
    <t>197708</t>
  </si>
  <si>
    <t>197709</t>
  </si>
  <si>
    <t>197710</t>
  </si>
  <si>
    <t>197711</t>
  </si>
  <si>
    <t>197712</t>
  </si>
  <si>
    <t>197801</t>
  </si>
  <si>
    <t>197802</t>
  </si>
  <si>
    <t>197803</t>
  </si>
  <si>
    <t>197804</t>
  </si>
  <si>
    <t>197805</t>
  </si>
  <si>
    <t>197806</t>
  </si>
  <si>
    <t>197807</t>
  </si>
  <si>
    <t>197808</t>
  </si>
  <si>
    <t>197809</t>
  </si>
  <si>
    <t>197810</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</si>
  <si>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</si>
  <si>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</si>
  <si>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</si>
  <si>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</si>
  <si>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</si>
  <si>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</si>
  <si>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</si>
  <si>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</si>
  <si>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</si>
  <si>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</si>
  <si>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</si>
  <si>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</si>
  <si>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</si>
  <si>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</si>
  <si>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</si>
  <si>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</si>
  <si>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</si>
  <si>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</si>
  <si>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</si>
  <si>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</si>
  <si>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</si>
  <si>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</si>
  <si>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</si>
  <si>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</si>
  <si>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</si>
  <si>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</si>
  <si>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</si>
  <si>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</si>
  <si>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</si>
  <si>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</si>
  <si>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</si>
  <si>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</si>
  <si>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</si>
  <si>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</si>
  <si>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</si>
  <si>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</si>
  <si>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</si>
  <si>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</si>
  <si>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</si>
  <si>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</si>
  <si>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</si>
  <si>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</si>
  <si>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</si>
  <si>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</si>
  <si>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</si>
  <si>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</si>
  <si>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</si>
  <si>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</si>
  <si>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</si>
  <si>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</si>
  <si>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</si>
  <si>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</si>
  <si>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</si>
  <si>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</si>
  <si>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</si>
  <si>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</si>
  <si>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</si>
  <si>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</si>
  <si>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</si>
  <si>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</si>
  <si>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</si>
  <si>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</si>
  <si>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</si>
  <si>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</si>
  <si>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</si>
  <si>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</si>
  <si>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</si>
  <si>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</si>
  <si>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</si>
  <si>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</si>
  <si>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</si>
  <si>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</si>
  <si>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</si>
  <si>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</si>
  <si>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</si>
  <si>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</si>
  <si>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</si>
  <si>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</si>
  <si>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</si>
  <si>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</si>
  <si>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</si>
  <si>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</si>
  <si>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</si>
  <si>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</si>
  <si>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</si>
  <si>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</si>
  <si>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</si>
  <si>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</si>
  <si>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</si>
  <si>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</si>
  <si>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</si>
  <si>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</si>
  <si>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</si>
  <si>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</si>
  <si>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</si>
  <si>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</si>
  <si>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</si>
  <si>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</si>
  <si>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</si>
  <si>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</si>
  <si>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</si>
  <si>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</si>
  <si>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</si>
  <si>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</si>
  <si>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</si>
  <si>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</si>
  <si>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</si>
  <si>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</si>
  <si>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</si>
  <si>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</si>
  <si>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</si>
  <si>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</si>
  <si>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</si>
  <si>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</si>
  <si>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</si>
  <si>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</si>
  <si>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</si>
  <si>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</si>
  <si>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</si>
  <si>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</si>
  <si>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</si>
  <si>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</si>
  <si>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</si>
  <si>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</si>
  <si>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</si>
  <si>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</si>
  <si>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</si>
  <si>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</si>
  <si>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</si>
  <si>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</si>
  <si>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</si>
  <si>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</si>
  <si>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</si>
  <si>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</si>
  <si>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</si>
  <si>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</si>
  <si>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</si>
  <si>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</si>
  <si>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</si>
  <si>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</si>
  <si>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</si>
  <si>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</si>
  <si>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</si>
  <si>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</si>
  <si>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</si>
  <si>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</si>
  <si>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</si>
  <si>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</si>
  <si>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</si>
  <si>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</si>
  <si>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</si>
  <si>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</si>
  <si>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</si>
  <si>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</si>
  <si>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</si>
  <si>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</si>
  <si>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</si>
  <si>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</si>
  <si>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</si>
  <si>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</si>
  <si>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</si>
  <si>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</si>
  <si>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</si>
  <si>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</si>
  <si>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</si>
  <si>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</si>
  <si>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</si>
  <si>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</si>
  <si>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</si>
  <si>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</si>
  <si>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</si>
  <si>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</si>
  <si>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</si>
  <si>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</si>
  <si>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</si>
  <si>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</si>
  <si>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</si>
  <si>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</si>
  <si>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</si>
  <si>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</si>
  <si>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</si>
  <si>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</si>
  <si>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</si>
  <si>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</si>
  <si>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</si>
  <si>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</si>
  <si>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</si>
  <si>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</si>
  <si>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</si>
  <si>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</si>
  <si>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</si>
  <si>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</si>
  <si>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</si>
  <si>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</si>
  <si>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</si>
  <si>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</si>
  <si>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</si>
  <si>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</si>
  <si>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</si>
  <si>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</si>
  <si>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</si>
  <si>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</si>
  <si>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</si>
  <si>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</si>
  <si>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</si>
  <si>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</si>
  <si>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</si>
  <si>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</si>
  <si>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</si>
  <si>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</si>
  <si>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</si>
  <si>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</si>
  <si>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</si>
  <si>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</si>
  <si>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</si>
  <si>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</si>
  <si>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</si>
  <si>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</si>
  <si>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</si>
  <si>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</si>
  <si>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</si>
  <si>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</si>
  <si>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</si>
  <si>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</si>
  <si>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</si>
  <si>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</si>
  <si>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</si>
  <si>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</si>
  <si>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</si>
  <si>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</si>
  <si>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</si>
  <si>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</si>
  <si>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</si>
  <si>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</si>
  <si>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</si>
  <si>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</si>
  <si>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</si>
  <si>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</si>
  <si>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</si>
  <si>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</si>
  <si>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</si>
  <si>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</si>
  <si>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</si>
  <si>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</si>
  <si>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</si>
  <si>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</si>
  <si>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</si>
  <si>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</si>
  <si>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</si>
  <si>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</si>
  <si>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</si>
  <si>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</si>
  <si>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</si>
  <si>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</si>
  <si>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</si>
  <si>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</si>
  <si>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</si>
  <si>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</si>
  <si>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</si>
  <si>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</si>
  <si>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</si>
  <si>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</si>
  <si>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</si>
  <si>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</si>
  <si>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</si>
  <si>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</si>
  <si>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</si>
  <si>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</si>
  <si>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</si>
  <si>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</si>
  <si>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</si>
  <si>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</si>
  <si>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</si>
  <si>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</si>
  <si>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</si>
  <si>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</si>
  <si>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</si>
  <si>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</si>
  <si>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</si>
  <si>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</si>
  <si>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</si>
  <si>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</si>
  <si>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</si>
  <si>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</si>
  <si>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</si>
  <si>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</si>
  <si>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</si>
  <si>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</si>
  <si>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</si>
  <si>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</si>
  <si>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</si>
  <si>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</si>
  <si>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</si>
  <si>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</si>
  <si>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</si>
  <si>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</si>
  <si>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</si>
  <si>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</si>
  <si>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</si>
  <si>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</si>
  <si>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</si>
  <si>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</si>
  <si>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</si>
  <si>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</si>
  <si>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</si>
  <si>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</si>
  <si>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</si>
  <si>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</si>
  <si>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</si>
  <si>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</si>
  <si>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</si>
  <si>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</si>
  <si>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</si>
  <si>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</si>
  <si>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</si>
  <si>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</si>
  <si>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</si>
  <si>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</si>
  <si>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</si>
  <si>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</si>
  <si>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</si>
  <si>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</si>
  <si>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</si>
  <si>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</si>
  <si>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</si>
  <si>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</si>
  <si>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</si>
  <si>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</si>
  <si>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</si>
  <si>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</si>
  <si>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</si>
  <si>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</si>
  <si>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</si>
  <si>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</si>
  <si>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</si>
  <si>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</si>
  <si>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</si>
  <si>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</si>
  <si>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</si>
  <si>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</si>
  <si>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</si>
  <si>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</si>
  <si>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</si>
  <si>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</si>
  <si>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</si>
  <si>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</si>
  <si>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</si>
  <si>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</si>
  <si>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</si>
  <si>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</si>
  <si>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</si>
  <si>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</si>
  <si>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</si>
  <si>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</si>
  <si>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</si>
  <si>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</si>
  <si>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</si>
  <si>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</si>
  <si>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</si>
  <si>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</si>
  <si>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</si>
  <si>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</si>
  <si>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</si>
  <si>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</si>
  <si>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</si>
  <si>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</si>
  <si>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</si>
  <si>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</si>
  <si>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</si>
  <si>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</si>
  <si>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</si>
  <si>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</si>
  <si>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</si>
  <si>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</si>
  <si>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</si>
  <si>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</si>
  <si>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</si>
  <si>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</si>
  <si>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</si>
  <si>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</si>
  <si>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</si>
  <si>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</si>
  <si>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</si>
  <si>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</si>
  <si>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</si>
  <si>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</si>
  <si>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</si>
  <si>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</si>
  <si>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</si>
  <si>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</si>
  <si>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</si>
  <si>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</si>
  <si>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</si>
  <si>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</si>
  <si>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</si>
  <si>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</si>
  <si>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</si>
  <si>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</si>
  <si>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</si>
  <si>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</si>
  <si>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</si>
  <si>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</si>
  <si>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</si>
  <si>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</si>
  <si>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</si>
  <si>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</si>
  <si>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</si>
  <si>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</si>
  <si>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</si>
  <si>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</si>
  <si>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</si>
  <si>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</si>
  <si>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</si>
  <si>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</si>
  <si>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</si>
  <si>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</si>
  <si>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</si>
  <si>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</si>
  <si>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</si>
  <si>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</si>
  <si>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</si>
  <si>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</si>
  <si>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</si>
  <si>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</si>
  <si>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</si>
  <si>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</si>
  <si>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</si>
  <si>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</si>
  <si>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</si>
  <si>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</si>
  <si>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</si>
  <si>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</si>
  <si>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</si>
  <si>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</si>
  <si>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</si>
  <si>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</si>
  <si>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</si>
  <si>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</si>
  <si>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</si>
  <si>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</si>
  <si>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</si>
  <si>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</si>
  <si>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</si>
  <si>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</si>
  <si>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</si>
  <si>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</si>
  <si>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</si>
  <si>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</si>
  <si>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</si>
  <si>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</si>
  <si>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</si>
  <si>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</si>
  <si>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</si>
  <si>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</si>
  <si>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</si>
  <si>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</si>
  <si>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</si>
  <si>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</si>
  <si>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</si>
  <si>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</si>
  <si>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</si>
  <si>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</si>
  <si>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</si>
  <si>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</si>
  <si>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</si>
  <si>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</si>
  <si>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</si>
  <si>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</si>
  <si>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</si>
  <si>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</si>
  <si>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</si>
  <si>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</si>
  <si>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</si>
  <si>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</si>
  <si>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</si>
  <si>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</si>
  <si>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</si>
  <si>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</si>
  <si>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</si>
  <si>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</si>
  <si>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</si>
  <si>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</si>
  <si>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</si>
  <si>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</si>
  <si>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</si>
  <si>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</si>
  <si>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</si>
  <si>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</si>
  <si>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</si>
  <si>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</si>
  <si>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</si>
  <si>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</si>
  <si>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</si>
  <si>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</si>
  <si>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</si>
  <si>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</si>
  <si>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</si>
  <si>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</si>
  <si>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</si>
  <si>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</si>
  <si>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</si>
  <si>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</si>
  <si>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</si>
  <si>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</si>
  <si>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</si>
  <si>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</si>
  <si>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</si>
  <si>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</si>
  <si>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</si>
  <si>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</si>
  <si>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</si>
  <si>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</si>
  <si>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</si>
  <si>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</si>
  <si>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</si>
  <si>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</si>
  <si>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</si>
  <si>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</si>
  <si>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</si>
  <si>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</si>
  <si>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</si>
  <si>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</si>
  <si>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</si>
  <si>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</si>
  <si>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</si>
  <si>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</si>
  <si>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</si>
  <si>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</si>
  <si>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</si>
  <si>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</si>
  <si>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</si>
  <si>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</si>
  <si>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</si>
  <si>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</si>
  <si>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</si>
  <si>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</si>
  <si>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</si>
  <si>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</si>
  <si>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</si>
  <si>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</si>
  <si>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</si>
  <si>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</si>
  <si>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</si>
  <si>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</si>
  <si>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</si>
  <si>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</si>
  <si>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</si>
  <si>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</si>
  <si>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</si>
  <si>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</si>
  <si>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</si>
  <si>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</si>
  <si>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</si>
  <si>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</si>
  <si>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.SOURCE</t>
  </si>
  <si>
    <t>FRB</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</si>
  <si>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</si>
  <si>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</si>
  <si>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</si>
  <si>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</si>
  <si>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</si>
  <si>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</si>
  <si>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</si>
  <si>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</si>
  <si>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</si>
  <si>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</si>
  <si>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</si>
  <si>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</si>
  <si>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</si>
  <si>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</si>
  <si>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</si>
  <si>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</si>
  <si>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</si>
  <si>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</si>
  <si>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</si>
  <si>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</si>
  <si>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</si>
  <si>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</si>
  <si>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</si>
  <si>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</si>
  <si>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</si>
  <si>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</si>
  <si>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</si>
  <si>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</si>
  <si>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</si>
  <si>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</si>
  <si>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</si>
  <si>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</si>
  <si>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</si>
  <si>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</si>
  <si>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</si>
  <si>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</si>
  <si>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</si>
  <si>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FFEDE@USECON</t>
  </si>
  <si>
    <t>.DTLM</t>
  </si>
  <si>
    <t>.AGG</t>
  </si>
  <si>
    <t>.DESC</t>
  </si>
  <si>
    <t>End of Period</t>
  </si>
  <si>
    <t>Federal Funds [effective] Rate (EOP, % p.a.)</t>
  </si>
  <si>
    <t>ffr</t>
  </si>
  <si>
    <t>fed</t>
  </si>
  <si>
    <t>foreign</t>
  </si>
  <si>
    <t>date</t>
  </si>
  <si>
    <t>FACM10T@USECON</t>
  </si>
  <si>
    <t>ACM Term Premium: 10 Year (EOP, %)</t>
  </si>
  <si>
    <t>Average</t>
  </si>
  <si>
    <t>FYCCZAE@USECON</t>
  </si>
  <si>
    <t>FYCCZ5E@USECON</t>
  </si>
  <si>
    <t>202501</t>
  </si>
  <si>
    <t>US Treasury Yield: Continuously Compounded Zero-Coupon: 10-Yrs(EOP, %)</t>
  </si>
  <si>
    <t>US Treasury Yield: Continuously Compounded Zero-Coupon: 5-Yrs(EOP, %)</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</si>
  <si>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</si>
  <si>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</si>
  <si>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</si>
  <si>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</si>
  <si>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</si>
  <si>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</si>
  <si>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</si>
  <si>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</si>
  <si>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</si>
  <si>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</si>
  <si>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</si>
  <si>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</si>
  <si>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</si>
  <si>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</si>
  <si>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</si>
  <si>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</si>
  <si>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</si>
  <si>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</si>
  <si>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</si>
  <si>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</si>
  <si>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</si>
  <si>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</si>
  <si>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</si>
  <si>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</si>
  <si>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</si>
  <si>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</si>
  <si>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</si>
  <si>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</si>
  <si>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</si>
  <si>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</si>
  <si>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</si>
  <si>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</si>
  <si>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</si>
  <si>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</si>
  <si>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</si>
  <si>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</si>
  <si>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</si>
  <si>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</si>
  <si>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</si>
  <si>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</si>
  <si>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</si>
  <si>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</si>
  <si>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</si>
  <si>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</si>
  <si>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</si>
  <si>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</si>
  <si>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</si>
  <si>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</si>
  <si>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</si>
  <si>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</si>
  <si>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</si>
  <si>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</si>
  <si>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</si>
  <si>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</si>
  <si>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</si>
  <si>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</si>
  <si>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</si>
  <si>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</si>
  <si>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</si>
  <si>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</si>
  <si>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</si>
  <si>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</si>
  <si>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</si>
  <si>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</si>
  <si>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</si>
  <si>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</si>
  <si>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</si>
  <si>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</si>
  <si>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</si>
  <si>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</si>
  <si>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</si>
  <si>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</si>
  <si>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</si>
  <si>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</si>
  <si>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</si>
  <si>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</si>
  <si>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</si>
  <si>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</si>
  <si>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</si>
  <si>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</si>
  <si>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</si>
  <si>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</si>
  <si>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</si>
  <si>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</si>
  <si>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</si>
  <si>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</si>
  <si>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</si>
  <si>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</si>
  <si>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</si>
  <si>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</si>
  <si>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</si>
  <si>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</si>
  <si>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</si>
  <si>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</si>
  <si>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</si>
  <si>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</si>
  <si>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</si>
  <si>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</si>
  <si>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</si>
  <si>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</si>
  <si>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</si>
  <si>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</si>
  <si>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</si>
  <si>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</si>
  <si>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</si>
  <si>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</si>
  <si>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</si>
  <si>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</si>
  <si>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</si>
  <si>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</si>
  <si>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</si>
  <si>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</si>
  <si>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</si>
  <si>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</si>
  <si>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</si>
  <si>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</si>
  <si>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</si>
  <si>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</si>
  <si>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</si>
  <si>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</si>
  <si>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</si>
  <si>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</si>
  <si>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</si>
  <si>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</si>
  <si>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</si>
  <si>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</si>
  <si>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</si>
  <si>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</si>
  <si>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</si>
  <si>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</si>
  <si>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</si>
  <si>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</si>
  <si>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</si>
  <si>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</si>
  <si>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</si>
  <si>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</si>
  <si>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</si>
  <si>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</si>
  <si>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</si>
  <si>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</si>
  <si>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</si>
  <si>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</si>
  <si>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</si>
  <si>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</si>
  <si>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</si>
  <si>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</si>
  <si>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</si>
  <si>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</si>
  <si>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</si>
  <si>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</si>
  <si>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</si>
  <si>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</si>
  <si>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</si>
  <si>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</si>
  <si>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</si>
  <si>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</si>
  <si>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</si>
  <si>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</si>
  <si>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</si>
  <si>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</si>
  <si>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</si>
  <si>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</si>
  <si>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</si>
  <si>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</si>
  <si>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</si>
  <si>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</si>
  <si>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</si>
  <si>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</si>
  <si>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</si>
  <si>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</si>
  <si>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</si>
  <si>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</si>
  <si>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</si>
  <si>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</si>
  <si>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</si>
  <si>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</si>
  <si>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</si>
  <si>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</si>
  <si>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</si>
  <si>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</si>
  <si>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</si>
  <si>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</si>
  <si>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</si>
  <si>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</si>
  <si>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</si>
  <si>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</si>
  <si>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</si>
  <si>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</si>
  <si>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</si>
  <si>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</si>
  <si>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</si>
  <si>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</si>
  <si>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</si>
  <si>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</si>
  <si>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</si>
  <si>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</si>
  <si>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</si>
  <si>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</si>
  <si>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</si>
  <si>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</si>
  <si>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obs</t>
  </si>
  <si>
    <t>DKW5NYRE@USECON</t>
  </si>
  <si>
    <t>DKW5NYFE@USECON</t>
  </si>
  <si>
    <t>DKW5RSRE@USECON</t>
  </si>
  <si>
    <t>DKW5RTPE@USECON</t>
  </si>
  <si>
    <t>DKW5EIE@USECON</t>
  </si>
  <si>
    <t>DKW5IRPE@USECON</t>
  </si>
  <si>
    <t>DKW Model: Nominal Yield Raw: 5-to-10 Year Ahead (EOP, % p.a.)</t>
  </si>
  <si>
    <t>DKW Model: Nominal Yield Fitted: 5-to-10 Year Ahead (EOP, % p.a.)</t>
  </si>
  <si>
    <t>DKW Model: Expected Avg Future Real Short Rate: 5-to-10 Year Ahead(EOP, % p.a.)</t>
  </si>
  <si>
    <t>DKW Model: Real Term Premium: 5-to-10 Year Ahead(EOP, % p.a.)</t>
  </si>
  <si>
    <t>DKW Model: Expected Inflation: 5-to-10 Year Ahead (EOP, % p.a.)</t>
  </si>
  <si>
    <t>DKW Model: Inflation Risk Premium: 5-to-10 Year Ahead (EOP, % p.a.)</t>
  </si>
  <si>
    <t>FLPAD@FFUNDS</t>
  </si>
  <si>
    <t>OA71TRE3@FFUNDS</t>
  </si>
  <si>
    <t>Rest of the World: Treasury Secur Held by Fgn Official Inst: Asset (EOP, Mil.$)</t>
  </si>
  <si>
    <t>Monetary Authority: Treasury Securities (EOP, NSA, Bil.$)</t>
  </si>
  <si>
    <t>Gross Domestic Product (SAAR, Bil.$)</t>
  </si>
  <si>
    <t>100*FR10ACO5@FFUNDS/PA15SMV5@FFUNDS</t>
  </si>
  <si>
    <t>RESULT: Average FR10ACO5: Average PA15SMV5: End of Period</t>
  </si>
  <si>
    <t>FR10ACO5: Domestic Nonfinancial Corporate: Dividends  (SAAR, Bil.$) PA15SMV5: HH &amp; Nonprofit Org: Fin Assets: Equity Shares at Market Val (EOP, NSA, Bil.$)</t>
  </si>
  <si>
    <t>FACM10Y@USECON</t>
  </si>
  <si>
    <t>FACM10R@USECON</t>
  </si>
  <si>
    <t>ACM Fitted Yield: 10 Year (EOP, %)</t>
  </si>
  <si>
    <t>ACM Risk-Neutral Yield: 10 Year (EOP, %)</t>
  </si>
  <si>
    <t>CROAETYE@USECON</t>
  </si>
  <si>
    <t>CROAE5YE@USECON</t>
  </si>
  <si>
    <t>CROTPTYE@USECON</t>
  </si>
  <si>
    <t>CR Model: Observed Average Expected Short Rate Next 10 Years (EOP, % p.a.)</t>
  </si>
  <si>
    <t>CR Model: Observed Average Expected Short Rate Next 5 Years (EOP, % p.a.)</t>
  </si>
  <si>
    <t>CR Model: 10-Year Observed Term Premium (EOP, % p.a.)</t>
  </si>
  <si>
    <t>197501 !M</t>
  </si>
  <si>
    <t>Source:</t>
  </si>
  <si>
    <t>https://www.federalreserve.gov/econres/us-models-package.htm</t>
  </si>
  <si>
    <t>FRB/US data package (ZIP)</t>
  </si>
  <si>
    <t>Provides: data_only_package.zip</t>
  </si>
  <si>
    <t>Open HISTDATA.TXT in Excel, Tab Delimited</t>
  </si>
  <si>
    <t>.excel_first</t>
  </si>
  <si>
    <t>19751 !Q</t>
  </si>
  <si>
    <t>BEA</t>
  </si>
  <si>
    <t>100*OA71TRE3@FFUNDS/GDP@USNA</t>
  </si>
  <si>
    <t>100*FLPAD@FFUNDS/GDP@USNA</t>
  </si>
  <si>
    <t>gdp</t>
  </si>
  <si>
    <t>fed_gdp</t>
  </si>
  <si>
    <t>foreign_gdp</t>
  </si>
  <si>
    <t>RESULT: End of Period OA71TRE3: End of Period GDP: Average</t>
  </si>
  <si>
    <t>OA71TRE3: FRB GDP: BEA</t>
  </si>
  <si>
    <t>OA71TRE3: Monetary Authority: Treasury Securities (EOP, NSA, Bil.$) GDP: Gross Domestic Product (SAAR, Bil.$)</t>
  </si>
  <si>
    <t>RESULT: End of Period FLPAD: End of Period GDP: Average</t>
  </si>
  <si>
    <t>FLPAD: FRB GDP: BEA</t>
  </si>
  <si>
    <t>FLPAD: Rest of the World: Treasury Secur Held by Fgn Official Inst: Asset (EOP, Mil.$) GDP: Gross Domestic Product (SAAR, Bil.$)</t>
  </si>
  <si>
    <t>FR10ACO5: FRB PA15SMV5: FRB</t>
  </si>
  <si>
    <t>197601 !M</t>
  </si>
  <si>
    <t>198301 !M</t>
  </si>
  <si>
    <t>FRBNY</t>
  </si>
  <si>
    <t>199801 !M</t>
  </si>
  <si>
    <t>FRBSF</t>
  </si>
  <si>
    <t>2035</t>
  </si>
  <si>
    <t>CADAL18A: Nov-01-2018 09:23 CAEAL18A: Nov-01-2018 09:23</t>
  </si>
  <si>
    <t>CADAL18A: CBO Baseline Budget, April 2018: Debt Held by the Public (FY, Bil. US$) CAEAL18A: CBO Baseline Budget, April 2018: Gross Domestic Product (FY, Bil. US$)</t>
  </si>
  <si>
    <t>100*CADAL18A@GOVFIN/CAEAL18A@GOVFIN</t>
  </si>
  <si>
    <t>100*CADAL19C@GOVFIN/CAEAL19C@GOVFIN</t>
  </si>
  <si>
    <t>CADAL19C: Aug-21-2019 10:39 CAEAL19C: Aug-21-2019 10:39</t>
  </si>
  <si>
    <t>CADAL19C: CBO Baseline Budget, August 2019: Debt Held by the Public (FY, Bil. US$) CAEAL19C: CBO Baseline Budget, August 2019: Gross Domestic Product (FY, Bil. US$)</t>
  </si>
  <si>
    <t>100*CADAL20A@GOVFIN/CAEAL20A@GOVFIN</t>
  </si>
  <si>
    <t>CADAL20A: Sep-02-2020 16:58 CAEAL20A: Sep-02-2020 16:58</t>
  </si>
  <si>
    <t>CADAL20A: CBO Baseline Budget, Jan 2020: Debt Held by the Public (FY, Bil. US$) CAEAL20A: CBO Baseline Budget, Jan 2020: Gross Domestic Product (FY, Bil. US$)</t>
  </si>
  <si>
    <t>100*CADAL20B@GOVFIN/CAEAL20B@GOVFIN</t>
  </si>
  <si>
    <t>CADAL20B: CBO Baseline Budget, March 2020: Debt Held by the Public (FY, Bil. US$) CAEAL20B: CBO Baseline Budget, March 2020: Gross Domestic Product (FY, Bil. US$)</t>
  </si>
  <si>
    <t>100*CADAL20C@GOVFIN/CAEAL20C@GOVFIN</t>
  </si>
  <si>
    <t>CADAL20C: Sep-02-2020 17:01 CAEAL20C: Sep-02-2020 17:01</t>
  </si>
  <si>
    <t>CADAL20C: CBO Baseline Budget, Sept 2020: Debt Held by the Public (FY, Bil. US$) CAEAL20C: CBO Baseline Budget, Sept 2020: Gross Domestic Product (FY, Bil. US$)</t>
  </si>
  <si>
    <t>100*CADAL21A@GOVFIN/CAEAL21A@GOVFIN</t>
  </si>
  <si>
    <t>CADAL21A: Feb-22-2023 16:31 CAEAL21A: Feb-22-2023 16:31</t>
  </si>
  <si>
    <t>CADAL21A: CBO Baseline Budget, Feb 2021: Debt Held by the Public (FY, Bil. US$) CAEAL21A: CBO Baseline Budget, Feb 2021: Gross Domestic Product (FY, Bil. US$)</t>
  </si>
  <si>
    <t>100*CADAL21B@GOVFIN/CAEAL21B@GOVFIN</t>
  </si>
  <si>
    <t>CADAL21B: Feb-22-2023 16:31 CAEAL21B: Feb-22-2023 16:31</t>
  </si>
  <si>
    <t>CADAL21B: CBO Baseline Budget, Jul 2021: Debt Held by the Public (FY, Bil. US$) CAEAL21B: CBO Baseline Budget, Jul 2021: Gross Domestic Product (FY, Bil. US$)</t>
  </si>
  <si>
    <t>100*CADAL22A@GOVFIN/CAEAL22A@GOVFIN</t>
  </si>
  <si>
    <t>CADAL22A: Feb-22-2023 16:31 CAEAL22A: Feb-22-2023 16:31</t>
  </si>
  <si>
    <t>CADAL22A: CBO Baseline Budget, May 2022: Debt Held by the Public (FY, Bil. US$) CAEAL22A: CBO Baseline Budget, May 2022: Gross Domestic Product (FY, Bil. US$)</t>
  </si>
  <si>
    <t>100*CADAL23A@GOVFIN/CAEAL23A@GOVFIN</t>
  </si>
  <si>
    <t>CADAL23A: Aug-03-2023 09:59 CAEAL23A: Feb-08-2024 14:00</t>
  </si>
  <si>
    <t>CADAL23A: CBO Baseline Budget, Feb 2023: Debt Held by the Public (FY, Bil. US$) CAEAL23A: CBO Baseline Budget, February 2023: Gross Domestic Product (FY, Bil. US$)</t>
  </si>
  <si>
    <t>100*CADAL23B@GOVFIN/CAEAL23B@GOVFIN</t>
  </si>
  <si>
    <t>100*CADAL24A@GOVFIN/CAEAL24A@GOVFIN</t>
  </si>
  <si>
    <t>CADAL23B: Feb-08-2024 13:22 CAEAL23B: Feb-08-2024 13:22</t>
  </si>
  <si>
    <t>CADAL23B: CBO Baseline Budget, May 2023: Debt Held by the Public (FY, Bil. US$) CAEAL23B: CBO Baseline Budget, May 2023: Gross Domestic Product (FY, Bil. US$)</t>
  </si>
  <si>
    <t>CADAL24A: Jun-20-2024 11:29 CAEAL24A: Jun-20-2024 11:29</t>
  </si>
  <si>
    <t>CADAL24A: CBO Baseline Budget, Feb 2024: Debt Held by the Public (FY, Bil. US$) CAEAL24A: CBO Baseline Budget, Feb 2024: Gross Domestic Product (FY, Bil. US$)</t>
  </si>
  <si>
    <t>CADAL18A: CBO CAEAL18A: CBO</t>
  </si>
  <si>
    <t>CADAL19C: CBO CAEAL19C: CBO</t>
  </si>
  <si>
    <t>CADAL20A: CBO CAEAL20A: CBO</t>
  </si>
  <si>
    <t>CADAL20C: CBO CAEAL20C: CBO</t>
  </si>
  <si>
    <t>CADAL21A: CBO CAEAL21A: CBO</t>
  </si>
  <si>
    <t>CADAL21B: CBO CAEAL21B: CBO</t>
  </si>
  <si>
    <t>CADAL22A: CBO CAEAL22A: CBO</t>
  </si>
  <si>
    <t>CADAL23A: CBO CAEAL23A: CBO</t>
  </si>
  <si>
    <t>CADAL23B: CBO CAEAL23B: CBO</t>
  </si>
  <si>
    <t>CADAL24A: CBO CAEAL24A: CBO</t>
  </si>
  <si>
    <t>CADAL20B: CBO CAEAL20B: CBO</t>
  </si>
  <si>
    <t>CADAL20B: Sep-02-2020 17:01 CAEAL20B: Feb-24-2025 11:55</t>
  </si>
  <si>
    <t>100*CADAL24B@GOVFIN/CAEAL24B@GOVFIN</t>
  </si>
  <si>
    <t>CADAL24B: CBO CAEAL24B: CBO</t>
  </si>
  <si>
    <t>CADAL24B: Jan-27-2025 08:42 CAEAL24B: Jan-27-2025 08:42</t>
  </si>
  <si>
    <t>CADAL24B: CBO Baseline Budget, Jun 2024: Debt Held by the Public (FY, Bil. US$) CAEAL24B: CBO Baseline Budget, Jun 2024: Gross Domestic Product (FY, Bil. US$)</t>
  </si>
  <si>
    <t>Date of forecast (column)</t>
  </si>
  <si>
    <t>2018A</t>
  </si>
  <si>
    <t>2019A</t>
  </si>
  <si>
    <t>2019B</t>
  </si>
  <si>
    <t>2019C</t>
  </si>
  <si>
    <t>2020A</t>
  </si>
  <si>
    <t>2020B</t>
  </si>
  <si>
    <t>2020C</t>
  </si>
  <si>
    <t>2021A</t>
  </si>
  <si>
    <t>2021B</t>
  </si>
  <si>
    <t>2022A</t>
  </si>
  <si>
    <t>2024A</t>
  </si>
  <si>
    <t>2024B</t>
  </si>
  <si>
    <t>Forecasted period (row)</t>
  </si>
  <si>
    <t>Value</t>
  </si>
  <si>
    <t>100*CADAL19A@GOVFIN/CAEAL19A@GOVFIN</t>
  </si>
  <si>
    <t>100*CADAL19B@GOVFIN/CAEAL19B@GOVFIN</t>
  </si>
  <si>
    <t>CADAL19A: CBO CAEAL19A: CBO</t>
  </si>
  <si>
    <t>CADAL19A: Jan-30-2019 09:30 CAEAL19A: Feb-25-2025 08:55</t>
  </si>
  <si>
    <t>CADAL19A: CBO Baseline Budget, January 2019: Debt Held by the Public (FY, Bil. US$) CAEAL19A: CBO Baseline Budget, Jan 2019: Gross Domestic Product (FY, Bil. US$)</t>
  </si>
  <si>
    <t>CADAL19B: CBO CAEAL19B: CBO</t>
  </si>
  <si>
    <t>CADAL19B: May-02-2019 13:12 CAEAL19B: May-02-2019 13:12</t>
  </si>
  <si>
    <t>CADAL19B: CBO Baseline Budget, May 2019: Debt Held by the Public (FY, Bil. US$) CAEAL19B: CBO Baseline Budget, May 2019: Gross Domestic Product (FY, Bil. US$)</t>
  </si>
  <si>
    <t>Forecast horizon</t>
  </si>
  <si>
    <t>2023A</t>
  </si>
  <si>
    <t>2023B</t>
  </si>
  <si>
    <t>2017A</t>
  </si>
  <si>
    <t>2017B</t>
  </si>
  <si>
    <t>100*CADAL17A@GOVFIN/CAEAL17A@GOVFIN</t>
  </si>
  <si>
    <t>100*CADAL17B@GOVFIN/CAEAL17B@GOVFIN</t>
  </si>
  <si>
    <t>CADAL17A: CBO CAEAL17A: CBO</t>
  </si>
  <si>
    <t>CADAL17A: Jan-05-2018 16:11 CAEAL17A: Jan-05-2018 16:11</t>
  </si>
  <si>
    <t>CADAL17A: CBO Baseline Budget, January 2017: Debt Held by the Public (FY, Bil. US$) CAEAL17A: CBO Baseline Budget, January 2017: Gross Domestic Product (FY, Bil. US$)</t>
  </si>
  <si>
    <t>CADAL17B: CBO CAEAL17B: CBO</t>
  </si>
  <si>
    <t>CADAL17B: Apr-19-2018 10:36 CAEAL17B: Apr-19-2018 10:36</t>
  </si>
  <si>
    <t>CADAL17B: CBO Baseline Budget, June 2017: Debt Held by the Public (FY, Bil. US$) CAEAL17B: CBO Baseline Budget, June 2017: Gross Domestic Product (FY, Bil. US$)</t>
  </si>
  <si>
    <t>2015A</t>
  </si>
  <si>
    <t>2015B</t>
  </si>
  <si>
    <t>2015C</t>
  </si>
  <si>
    <t>2016A</t>
  </si>
  <si>
    <t>2016B</t>
  </si>
  <si>
    <t>2016C</t>
  </si>
  <si>
    <t>2014A</t>
  </si>
  <si>
    <t>2014B</t>
  </si>
  <si>
    <t>2014C</t>
  </si>
  <si>
    <t>2013A</t>
  </si>
  <si>
    <t>2013B</t>
  </si>
  <si>
    <t>100*CADAL16A@GOVFIN/CAEAL16A@GOVFIN</t>
  </si>
  <si>
    <t>100*CADAL16B@GOVFIN/CAEAL16B@GOVFIN</t>
  </si>
  <si>
    <t>100*CADAL16C@GOVFIN/CAEAL16C@GOVFIN</t>
  </si>
  <si>
    <t>100*CADAL15A@GOVFIN/CAEAL15A@GOVFIN</t>
  </si>
  <si>
    <t>100*CADAL15B@GOVFIN/CAEAL15B@GOVFIN</t>
  </si>
  <si>
    <t>100*CADAL15C@GOVFIN/CAEAL15C@GOVFIN</t>
  </si>
  <si>
    <t>100*CADAL14A@GOVFIN/CAEAL14A@GOVFIN</t>
  </si>
  <si>
    <t>100*CADAL14B@GOVFIN/CAEAL14B@GOVFIN</t>
  </si>
  <si>
    <t>100*CADAL14C@GOVFIN/CAEAL14C@GOVFIN</t>
  </si>
  <si>
    <t>100*CADAL13A@GOVFIN/CAEAL13A@GOVFIN</t>
  </si>
  <si>
    <t>100*CADAL13B@GOVFIN/CAEAL13B@GOVFIN</t>
  </si>
  <si>
    <t>CADAL13A: CBO CAEAL13A: CBO</t>
  </si>
  <si>
    <t>CADAL13A: Mar-05-2015 13:55 CAEAL13A: Mar-05-2015 13:55</t>
  </si>
  <si>
    <t>CADAL13A: CBO Baseline Budget, February 2013: Debt Held by the Public (FY, Bil.$) CAEAL13A: CBO Baseline Budget, February 2013: Gross Domestic Product (FY, Bil.$)</t>
  </si>
  <si>
    <t>CADAL13B: CBO CAEAL13B: CBO</t>
  </si>
  <si>
    <t>CADAL13B: Mar-05-2015 13:55 CAEAL13B: Mar-05-2015 13:55</t>
  </si>
  <si>
    <t>CADAL13B: CBO Baseline Budget, May 2013: Debt Held by the Public (FY, Bil.$) CAEAL13B: CBO Baseline Budget, May 2013: Gross Domestic Product (FY, Bil.$)</t>
  </si>
  <si>
    <t>CADAL14A: CBO CAEAL14A: CBO</t>
  </si>
  <si>
    <t>CADAL14A: Mar-05-2015 13:55 CAEAL14A: Mar-05-2015 13:55</t>
  </si>
  <si>
    <t>CADAL14A: CBO Baseline Budget, February 2014: Debt Held by the Public (FY, Bil.$) CAEAL14A: CBO Baseline Budget, February 2014: Gross Domestic Product (FY, Bil.$)</t>
  </si>
  <si>
    <t>CADAL14B: CBO CAEAL14B: CBO</t>
  </si>
  <si>
    <t>CADAL14B: Mar-05-2015 13:55 CAEAL14B: Mar-05-2015 13:55</t>
  </si>
  <si>
    <t>CADAL14B: CBO Baseline Budget, April 2014: Debt Held by the Public (FY, Bil.$) CAEAL14B: CBO Baseline Budget, April 2014: Gross Domestic Product (FY, Bil.$)</t>
  </si>
  <si>
    <t>CADAL14C: CBO CAEAL14C: CBO</t>
  </si>
  <si>
    <t>CADAL14C: Mar-05-2015 13:55 CAEAL14C: Mar-05-2015 13:55</t>
  </si>
  <si>
    <t>CADAL14C: CBO Baseline Budget, August 2014: Debt Held by the Public (FY, Bil.$) CAEAL14C: CBO Baseline Budget, August 2014: Gross Domestic Product (FY, Bil.$)</t>
  </si>
  <si>
    <t>CADAL15A: CBO CAEAL15A: CBO</t>
  </si>
  <si>
    <t>CADAL15A: Mar-10-2015 11:25 CAEAL15A: Mar-10-2015 11:25</t>
  </si>
  <si>
    <t>CADAL15A: CBO Baseline Budget, January 2015: Debt Held by the Public (FY, Bil.$) CAEAL15A: CBO Baseline Budget, January 2015: Gross Domestic Product (FY, Bil.$)</t>
  </si>
  <si>
    <t>CADAL15B: CBO CAEAL15B: CBO</t>
  </si>
  <si>
    <t>CADAL15B: Aug-13-2015 16:23 CAEAL15B: Aug-13-2015 16:23</t>
  </si>
  <si>
    <t>CADAL15B: CBO Baseline Budget, March 2015: Debt Held by the Public (FY, Bil.$) CAEAL15B: CBO Baseline Budget, March 2015: Gross Domestic Product (FY, Bil.$)</t>
  </si>
  <si>
    <t>CADAL15C: CBO CAEAL15C: CBO</t>
  </si>
  <si>
    <t>CADAL15C: Jan-19-2016 10:25 CAEAL15C: Jan-19-2016 10:25</t>
  </si>
  <si>
    <t>CADAL15C: CBO Baseline Budget, August 2015: Debt Held by the Public (FY, Bil.$) CAEAL15C: CBO Baseline Budget, August 2015: Gross Domestic Product (FY, Bil.$)</t>
  </si>
  <si>
    <t>CADAL16A: CBO CAEAL16A: CBO</t>
  </si>
  <si>
    <t>CADAL16A: Mar-29-2016 14:03 CAEAL16A: Mar-29-2016 14:03</t>
  </si>
  <si>
    <t>CADAL16A: CBO Baseline Budget, January 2016: Debt Held by the Public (FY, Bil.$) CAEAL16A: CBO Baseline Budget, January 2016: Gross Domestic Product (FY, Bil.$)</t>
  </si>
  <si>
    <t>CADAL16B: CBO CAEAL16B: CBO</t>
  </si>
  <si>
    <t>CADAL16B: Sep-08-2016 12:44 CAEAL16B: Sep-08-2016 12:44</t>
  </si>
  <si>
    <t>CADAL16B: CBO Baseline Budget, March 2016: Debt Held by the Public (FY, Bil.$) CAEAL16B: CBO Baseline Budget, March 2016: Gross Domestic Product (FY, Bil.$)</t>
  </si>
  <si>
    <t>CADAL16C: CBO CAEAL16C: CBO</t>
  </si>
  <si>
    <t>CADAL16C: Jan-24-2017 10:46 CAEAL16C: Jan-24-2017 10:46</t>
  </si>
  <si>
    <t>CADAL16C: CBO Baseline Budget, August 2016: Debt Held by the Public (FY, Bil.$) CAEAL16C: CBO Baseline Budget, August 2016: Gross Domestic Product (FY, Bil.$)</t>
  </si>
  <si>
    <t>100*CADAL12A@GOVFIN/CAEAL12A@GOVFIN</t>
  </si>
  <si>
    <t>100*CADAL12B@GOVFIN/CAEAL12B@GOVFIN</t>
  </si>
  <si>
    <t>100*CADAL12C@GOVFIN/CAEAL12C@GOVFIN</t>
  </si>
  <si>
    <t>2012A</t>
  </si>
  <si>
    <t>2012B</t>
  </si>
  <si>
    <t>2012C</t>
  </si>
  <si>
    <t>CADAL12A: CBO CAEAL12A: CBO</t>
  </si>
  <si>
    <t>CADAL12A: Mar-05-2015 13:55 CAEAL12A: Mar-05-2015 13:55</t>
  </si>
  <si>
    <t>CADAL12A: CBO Baseline Budget, January 2012: Debt Held by the Public (FY, Bil.$) CAEAL12A: CBO Baseline Budget, January 2012: Gross Domestic Product (FY, Bil.$)</t>
  </si>
  <si>
    <t>CADAL12B: CBO CAEAL12B: CBO</t>
  </si>
  <si>
    <t>CADAL12B: Mar-05-2015 13:55 CAEAL12B: Mar-05-2015 13:55</t>
  </si>
  <si>
    <t>CADAL12B: CBO Baseline Budget, March 2012: Debt Held by the Public (FY, Bil.$) CAEAL12B: CBO Baseline Budget, March 2012: Gross Domestic Product (FY, Bil.$)</t>
  </si>
  <si>
    <t>CADAL12C: CBO CAEAL12C: CBO</t>
  </si>
  <si>
    <t>CADAL12C: Mar-05-2015 13:55 CAEAL12C: Mar-05-2015 13:55</t>
  </si>
  <si>
    <t>CADAL12C: CBO Baseline Budget, August 2012: Debt Held by the Public (FY, Bil.$) CAEAL12C: CBO Baseline Budget, August 2012: Gross Domestic Product (FY, Bil.$)</t>
  </si>
  <si>
    <t>2009A</t>
  </si>
  <si>
    <t>2009B</t>
  </si>
  <si>
    <t>2010A</t>
  </si>
  <si>
    <t>2010B</t>
  </si>
  <si>
    <t>2011A</t>
  </si>
  <si>
    <t>2011B</t>
  </si>
  <si>
    <t>100*CADAL09A@GOVFIN/CAEAL09A@GOVFIN</t>
  </si>
  <si>
    <t>100*CADAL09B@GOVFIN/CAEAL09B@GOVFIN</t>
  </si>
  <si>
    <t>100*CADAL10A@GOVFIN/CAEAL10A@GOVFIN</t>
  </si>
  <si>
    <t>100*CADAL10B@GOVFIN/CAEAL10B@GOVFIN</t>
  </si>
  <si>
    <t>100*CADAL11A@GOVFIN/CAEAL11A@GOVFIN</t>
  </si>
  <si>
    <t>100*CADAL11B@GOVFIN/CAEAL11B@GOVFIN</t>
  </si>
  <si>
    <t>2005A</t>
  </si>
  <si>
    <t>2005B</t>
  </si>
  <si>
    <t>100*CADAL05A@GOVFIN/CAEAL05A@GOVFIN</t>
  </si>
  <si>
    <t>100*CADAL05B@GOVFIN/CAEAL05B@GOVFIN</t>
  </si>
  <si>
    <t>2006A</t>
  </si>
  <si>
    <t>2006B</t>
  </si>
  <si>
    <t>100*CADAL06A@GOVFIN/CAEAL06A@GOVFIN</t>
  </si>
  <si>
    <t>100*CADAL06B@GOVFIN/CAEAL06B@GOVFIN</t>
  </si>
  <si>
    <t>2007A</t>
  </si>
  <si>
    <t>2007B</t>
  </si>
  <si>
    <t>100*CADAL07A@GOVFIN/CAEAL07A@GOVFIN</t>
  </si>
  <si>
    <t>100*CADAL07B@GOVFIN/CAEAL07B@GOVFIN</t>
  </si>
  <si>
    <t>2008A</t>
  </si>
  <si>
    <t>2008B</t>
  </si>
  <si>
    <t>100*CADAL08A@GOVFIN/CAEAL08A@GOVFIN</t>
  </si>
  <si>
    <t>100*CADAL08B@GOVFIN/CAEAL08B@GOVFIN</t>
  </si>
  <si>
    <t>2004A</t>
  </si>
  <si>
    <t>2004B</t>
  </si>
  <si>
    <t>100*CADAL04A@GOVFIN/CAEAL04A@GOVFIN</t>
  </si>
  <si>
    <t>2003A</t>
  </si>
  <si>
    <t>2003B</t>
  </si>
  <si>
    <t>100*CADAL03B@GOVFIN/CAEAL03B@GOVFIN</t>
  </si>
  <si>
    <t>100*CADAL04B@GOVFIN/CAEAL04B@GOVFIN</t>
  </si>
  <si>
    <t>2002B</t>
  </si>
  <si>
    <t>100*CADAL02B@GOVFIN/CAEAL02B@GOVFIN</t>
  </si>
  <si>
    <t>CADAL02B: CBO CAEAL02B: CBO</t>
  </si>
  <si>
    <t>CADAL02B: Mar-05-2015 13:55 CAEAL02B: Mar-05-2015 13:55</t>
  </si>
  <si>
    <t>CADAL02B: CBO Baseline Budget, August 2002: Debt Held by the Public (FY, Bil.$) CAEAL02B: CBO Baseline Budget, August 2002: Gross Domestic Product (FY, Bil.$)</t>
  </si>
  <si>
    <t>CADAL03B: CBO CAEAL03B: CBO</t>
  </si>
  <si>
    <t>CADAL03B: Mar-05-2015 13:55 CAEAL03B: Mar-05-2015 13:55</t>
  </si>
  <si>
    <t>CADAL03B: CBO Baseline Budget, August 2003: Debt Held by the Public (FY, Bil.$) CAEAL03B: CBO Baseline Budget, August 2003: Gross Domestic Product (FY, Bil.$)</t>
  </si>
  <si>
    <t>CADAL04A: CBO CAEAL04A: CBO</t>
  </si>
  <si>
    <t>CADAL04A: Mar-05-2015 13:55 CAEAL04A: Mar-05-2015 13:55</t>
  </si>
  <si>
    <t>CADAL04A: CBO Baseline Budget, January 2004: Debt Held by the Public (FY, Bil.$) CAEAL04A: CBO Baseline Budget, January 2004: Gross Domestic Product (FY, Bil.$)</t>
  </si>
  <si>
    <t>CADAL04B: CBO CAEAL04B: CBO</t>
  </si>
  <si>
    <t>CADAL04B: Mar-05-2015 13:55 CAEAL04B: Mar-05-2015 13:55</t>
  </si>
  <si>
    <t>CADAL04B: CBO Baseline Budget, September 2004: Debt Held by the Public (FY, Bil.$) CAEAL04B: CBO Baseline Budget, September 2004: Gross Domestic Product (FY, Bil.$)</t>
  </si>
  <si>
    <t>CADAL05A: CBO CAEAL05A: CBO</t>
  </si>
  <si>
    <t>CADAL05A: Mar-05-2015 13:55 CAEAL05A: Mar-05-2015 13:55</t>
  </si>
  <si>
    <t>CADAL05A: CBO Baseline Budget, January 2005: Debt Held by the Public (FY, Bil.$) CAEAL05A: CBO Baseline Budget, January 2005: Gross Domestic Product (FY, Bil.$)</t>
  </si>
  <si>
    <t>CADAL05B: CBO CAEAL05B: CBO</t>
  </si>
  <si>
    <t>CADAL05B: Mar-05-2015 13:55 CAEAL05B: Mar-05-2015 13:55</t>
  </si>
  <si>
    <t>CADAL05B: CBO Baseline Budget, August 2005: Debt Held by the Public (FY, Bil.$) CAEAL05B: CBO Baseline Budget, August 2005: Gross Domestic Product (FY, Bil.$)</t>
  </si>
  <si>
    <t>CADAL06A: CBO CAEAL06A: CBO</t>
  </si>
  <si>
    <t>CADAL06A: Mar-05-2015 13:55 CAEAL06A: Mar-05-2015 13:55</t>
  </si>
  <si>
    <t>CADAL06A: CBO Baseline Budget, January 2006: Debt Held by the Public (FY, Bil.$) CAEAL06A: CBO Baseline Budget, January 2006: Gross Domestic Product (FY, Bil.$)</t>
  </si>
  <si>
    <t>CADAL06B: CBO CAEAL06B: CBO</t>
  </si>
  <si>
    <t>CADAL06B: Mar-05-2015 13:55 CAEAL06B: Mar-05-2015 13:55</t>
  </si>
  <si>
    <t>CADAL06B: CBO Baseline Budget, August 2006: Debt Held by the Public (FY, Bil.$) CAEAL06B: CBO Baseline Budget, August 2006: Gross Domestic Product (FY, Bil.$)</t>
  </si>
  <si>
    <t>CADAL07A: CBO CAEAL07A: CBO</t>
  </si>
  <si>
    <t>CADAL07A: Mar-05-2015 13:55 CAEAL07A: Mar-05-2015 13:55</t>
  </si>
  <si>
    <t>CADAL07A: CBO Baseline Budget, January 2007: Debt Held by the Public (FY, Bil.$) CAEAL07A: CBO Baseline Budget, January 2007: Gross Domestic Product (FY, Bil.$)</t>
  </si>
  <si>
    <t>CADAL07B: CBO CAEAL07B: CBO</t>
  </si>
  <si>
    <t>CADAL07B: Mar-05-2015 13:55 CAEAL07B: Mar-05-2015 13:55</t>
  </si>
  <si>
    <t>CADAL07B: CBO Baseline Budget, August 2007: Debt Held by the Public (FY, Bil.$) CAEAL07B: CBO Baseline Budget, August 2007: Gross Domestic Product (FY, Bil.$)</t>
  </si>
  <si>
    <t>CADAL08A: CBO CAEAL08A: CBO</t>
  </si>
  <si>
    <t>CADAL08A: Mar-05-2015 13:55 CAEAL08A: Mar-05-2015 13:55</t>
  </si>
  <si>
    <t>CADAL08A: CBO Baseline Budget, January 2008: Debt Held by the Public (FY, Bil.$) CAEAL08A: CBO Baseline Budget, January 2008: Gross Domestic Product (FY, Bil.$)</t>
  </si>
  <si>
    <t>CADAL08B: CBO CAEAL08B: CBO</t>
  </si>
  <si>
    <t>CADAL08B: Mar-05-2015 13:55 CAEAL08B: Mar-05-2015 13:55</t>
  </si>
  <si>
    <t>CADAL08B: CBO Baseline Budget, August 2008: Debt Held by the Public (FY, Bil.$) CAEAL08B: CBO Baseline Budget, August 2008: Gross Domestic Product (FY, Bil.$)</t>
  </si>
  <si>
    <t>CADAL09A: CBO CAEAL09A: CBO</t>
  </si>
  <si>
    <t>CADAL09A: Mar-05-2015 13:55 CAEAL09A: Mar-05-2015 13:55</t>
  </si>
  <si>
    <t>CADAL09A: CBO Baseline Budget, January 2009: Debt Held by the Public (FY, Bil.$) CAEAL09A: CBO Baseline Budget, January 2009: Gross Domestic Product (FY, Bil.$)</t>
  </si>
  <si>
    <t>CADAL09B: CBO CAEAL09B: CBO</t>
  </si>
  <si>
    <t>CADAL09B: Mar-05-2015 13:55 CAEAL09B: Mar-05-2015 13:55</t>
  </si>
  <si>
    <t>CADAL09B: CBO Baseline Budget, August 2009: Debt Held by the Public (FY, Bil.$) CAEAL09B: CBO Baseline Budget, August 2009: Gross Domestic Product (FY, Bil.$)</t>
  </si>
  <si>
    <t>CADAL10A: CBO CAEAL10A: CBO</t>
  </si>
  <si>
    <t>CADAL10A: Mar-05-2015 13:55 CAEAL10A: Mar-05-2015 13:55</t>
  </si>
  <si>
    <t>CADAL10A: CBO Baseline Budget, January 2010: Debt Held by the Public (FY, Bil.$) CAEAL10A: CBO Baseline Budget, January 2010: Gross Domestic Product (FY, Bil.$)</t>
  </si>
  <si>
    <t>CADAL10B: CBO CAEAL10B: CBO</t>
  </si>
  <si>
    <t>CADAL10B: Mar-05-2015 13:55 CAEAL10B: Mar-05-2015 13:55</t>
  </si>
  <si>
    <t>CADAL10B: CBO Baseline Budget, August 2010: Debt Held by the Public (FY, Bil.$) CAEAL10B: CBO Baseline Budget, August 2010: Gross Domestic Product (FY, Bil.$)</t>
  </si>
  <si>
    <t>CADAL11A: CBO CAEAL11A: CBO</t>
  </si>
  <si>
    <t>CADAL11A: Mar-05-2015 13:55 CAEAL11A: Mar-05-2015 13:55</t>
  </si>
  <si>
    <t>CADAL11A: CBO Baseline Budget, January 2011: Debt Held by the Public (FY, Bil.$) CAEAL11A: CBO Baseline Budget, January 2011: Gross Domestic Product (FY, Bil.$)</t>
  </si>
  <si>
    <t>CADAL11B: CBO CAEAL11B: CBO</t>
  </si>
  <si>
    <t>CADAL11B: Mar-05-2015 13:55 CAEAL11B: Mar-05-2015 13:55</t>
  </si>
  <si>
    <t>CADAL11B: CBO Baseline Budget, August 2011: Debt Held by the Public (FY, Bil.$) CAEAL11B: CBO Baseline Budget, August 2011: Gross Domestic Product (FY, Bil.$)</t>
  </si>
  <si>
    <t>100*CACAL02B@GOVFIN/CAEAL02B@GOVFIN</t>
  </si>
  <si>
    <t>100*CACAL03B@GOVFIN/CAEAL03B@GOVFIN</t>
  </si>
  <si>
    <t>100*CACAL04A@GOVFIN/CAEAL04A@GOVFIN</t>
  </si>
  <si>
    <t>100*CACAL04B@GOVFIN/CAEAL04B@GOVFIN</t>
  </si>
  <si>
    <t>100*CACAL05A@GOVFIN/CAEAL05A@GOVFIN</t>
  </si>
  <si>
    <t>100*CACAL05B@GOVFIN/CAEAL05B@GOVFIN</t>
  </si>
  <si>
    <t>100*CACAL06A@GOVFIN/CAEAL06A@GOVFIN</t>
  </si>
  <si>
    <t>100*CACAL06B@GOVFIN/CAEAL06B@GOVFIN</t>
  </si>
  <si>
    <t>100*CACAL07A@GOVFIN/CAEAL07A@GOVFIN</t>
  </si>
  <si>
    <t>100*CACAL07B@GOVFIN/CAEAL07B@GOVFIN</t>
  </si>
  <si>
    <t>100*CACAL08A@GOVFIN/CAEAL08A@GOVFIN</t>
  </si>
  <si>
    <t>100*CACAL08B@GOVFIN/CAEAL08B@GOVFIN</t>
  </si>
  <si>
    <t>100*CACAL09A@GOVFIN/CAEAL09A@GOVFIN</t>
  </si>
  <si>
    <t>100*CACAL09B@GOVFIN/CAEAL09B@GOVFIN</t>
  </si>
  <si>
    <t>100*CACAL10A@GOVFIN/CAEAL10A@GOVFIN</t>
  </si>
  <si>
    <t>100*CACAL10B@GOVFIN/CAEAL10B@GOVFIN</t>
  </si>
  <si>
    <t>100*CACAL11A@GOVFIN/CAEAL11A@GOVFIN</t>
  </si>
  <si>
    <t>100*CACAL11B@GOVFIN/CAEAL11B@GOVFIN</t>
  </si>
  <si>
    <t>100*CACAL12A@GOVFIN/CAEAL12A@GOVFIN</t>
  </si>
  <si>
    <t>100*CACAL12B@GOVFIN/CAEAL12B@GOVFIN</t>
  </si>
  <si>
    <t>100*CACAL12C@GOVFIN/CAEAL12C@GOVFIN</t>
  </si>
  <si>
    <t>100*CACAL13A@GOVFIN/CAEAL13A@GOVFIN</t>
  </si>
  <si>
    <t>100*CACAL13B@GOVFIN/CAEAL13B@GOVFIN</t>
  </si>
  <si>
    <t>100*CACAL14A@GOVFIN/CAEAL14A@GOVFIN</t>
  </si>
  <si>
    <t>100*CACAL14B@GOVFIN/CAEAL14B@GOVFIN</t>
  </si>
  <si>
    <t>100*CACAL14C@GOVFIN/CAEAL14C@GOVFIN</t>
  </si>
  <si>
    <t>100*CACAL15A@GOVFIN/CAEAL15A@GOVFIN</t>
  </si>
  <si>
    <t>100*CACAL15B@GOVFIN/CAEAL15B@GOVFIN</t>
  </si>
  <si>
    <t>100*CACAL15C@GOVFIN/CAEAL15C@GOVFIN</t>
  </si>
  <si>
    <t>100*CACAL16A@GOVFIN/CAEAL16A@GOVFIN</t>
  </si>
  <si>
    <t>100*CACAL16B@GOVFIN/CAEAL16B@GOVFIN</t>
  </si>
  <si>
    <t>100*CACAL16C@GOVFIN/CAEAL16C@GOVFIN</t>
  </si>
  <si>
    <t>100*CACAL17A@GOVFIN/CAEAL17A@GOVFIN</t>
  </si>
  <si>
    <t>100*CACAL17B@GOVFIN/CAEAL17B@GOVFIN</t>
  </si>
  <si>
    <t>100*CACAL18A@GOVFIN/CAEAL18A@GOVFIN</t>
  </si>
  <si>
    <t>100*CACAL19A@GOVFIN/CAEAL19A@GOVFIN</t>
  </si>
  <si>
    <t>100*CACAL19B@GOVFIN/CAEAL19B@GOVFIN</t>
  </si>
  <si>
    <t>100*CACAL19C@GOVFIN/CAEAL19C@GOVFIN</t>
  </si>
  <si>
    <t>100*CACAL20A@GOVFIN/CAEAL20A@GOVFIN</t>
  </si>
  <si>
    <t>100*CACAL20B@GOVFIN/CAEAL20B@GOVFIN</t>
  </si>
  <si>
    <t>100*CACAL20C@GOVFIN/CAEAL20C@GOVFIN</t>
  </si>
  <si>
    <t>100*CACAL21A@GOVFIN/CAEAL21A@GOVFIN</t>
  </si>
  <si>
    <t>100*CACAL21B@GOVFIN/CAEAL21B@GOVFIN</t>
  </si>
  <si>
    <t>100*CACAL22A@GOVFIN/CAEAL22A@GOVFIN</t>
  </si>
  <si>
    <t>100*CACAL23A@GOVFIN/CAEAL23A@GOVFIN</t>
  </si>
  <si>
    <t>100*CACAL23B@GOVFIN/CAEAL23B@GOVFIN</t>
  </si>
  <si>
    <t>100*CACAL24A@GOVFIN/CAEAL24A@GOVFIN</t>
  </si>
  <si>
    <t>100*CACAL24B@GOVFIN/CAEAL24B@GOVFIN</t>
  </si>
  <si>
    <t>CACAL02B: Mar-05-2015 13:55 CAEAL02B: Mar-05-2015 13:55</t>
  </si>
  <si>
    <t>CACAL03B: Mar-05-2015 13:55 CAEAL03B: Mar-05-2015 13:55</t>
  </si>
  <si>
    <t>CACAL04A: Mar-05-2015 13:55 CAEAL04A: Mar-05-2015 13:55</t>
  </si>
  <si>
    <t>CACAL04B: Mar-05-2015 13:55 CAEAL04B: Mar-05-2015 13:55</t>
  </si>
  <si>
    <t>CACAL05A: Mar-05-2015 13:55 CAEAL05A: Mar-05-2015 13:55</t>
  </si>
  <si>
    <t>CACAL05B: Mar-05-2015 13:55 CAEAL05B: Mar-05-2015 13:55</t>
  </si>
  <si>
    <t>CACAL06A: Mar-05-2015 13:55 CAEAL06A: Mar-05-2015 13:55</t>
  </si>
  <si>
    <t>CACAL06B: Mar-05-2015 13:55 CAEAL06B: Mar-05-2015 13:55</t>
  </si>
  <si>
    <t>CACAL07A: Mar-05-2015 13:55 CAEAL07A: Mar-05-2015 13:55</t>
  </si>
  <si>
    <t>CACAL07B: Mar-05-2015 13:55 CAEAL07B: Mar-05-2015 13:55</t>
  </si>
  <si>
    <t>CACAL08A: Mar-05-2015 13:55 CAEAL08A: Mar-05-2015 13:55</t>
  </si>
  <si>
    <t>CACAL08B: Mar-05-2015 13:55 CAEAL08B: Mar-05-2015 13:55</t>
  </si>
  <si>
    <t>CACAL09A: Mar-05-2015 13:55 CAEAL09A: Mar-05-2015 13:55</t>
  </si>
  <si>
    <t>CACAL09B: Mar-05-2015 13:55 CAEAL09B: Mar-05-2015 13:55</t>
  </si>
  <si>
    <t>CACAL10A: Mar-05-2015 13:55 CAEAL10A: Mar-05-2015 13:55</t>
  </si>
  <si>
    <t>CACAL10B: Mar-05-2015 13:55 CAEAL10B: Mar-05-2015 13:55</t>
  </si>
  <si>
    <t>CACAL11A: Mar-05-2015 13:55 CAEAL11A: Mar-05-2015 13:55</t>
  </si>
  <si>
    <t>CACAL11B: Mar-05-2015 13:55 CAEAL11B: Mar-05-2015 13:55</t>
  </si>
  <si>
    <t>CACAL12A: Mar-05-2015 13:55 CAEAL12A: Mar-05-2015 13:55</t>
  </si>
  <si>
    <t>CACAL12B: Mar-05-2015 13:55 CAEAL12B: Mar-05-2015 13:55</t>
  </si>
  <si>
    <t>CACAL12C: Mar-05-2015 13:55 CAEAL12C: Mar-05-2015 13:55</t>
  </si>
  <si>
    <t>CACAL13A: Mar-05-2015 13:55 CAEAL13A: Mar-05-2015 13:55</t>
  </si>
  <si>
    <t>CACAL13B: Mar-05-2015 13:55 CAEAL13B: Mar-05-2015 13:55</t>
  </si>
  <si>
    <t>CACAL14A: Mar-05-2015 13:55 CAEAL14A: Mar-05-2015 13:55</t>
  </si>
  <si>
    <t>CACAL14B: Mar-05-2015 13:55 CAEAL14B: Mar-05-2015 13:55</t>
  </si>
  <si>
    <t>CACAL14C: Mar-05-2015 13:55 CAEAL14C: Mar-05-2015 13:55</t>
  </si>
  <si>
    <t>CACAL15A: Mar-10-2015 11:25 CAEAL15A: Mar-10-2015 11:25</t>
  </si>
  <si>
    <t>CACAL15B: Aug-13-2015 16:23 CAEAL15B: Aug-13-2015 16:23</t>
  </si>
  <si>
    <t>CACAL15C: Jan-19-2016 10:25 CAEAL15C: Jan-19-2016 10:25</t>
  </si>
  <si>
    <t>CACAL16A: Mar-29-2016 14:03 CAEAL16A: Mar-29-2016 14:03</t>
  </si>
  <si>
    <t>CACAL16B: Sep-08-2016 12:44 CAEAL16B: Sep-08-2016 12:44</t>
  </si>
  <si>
    <t>CACAL16C: Jan-24-2017 10:46 CAEAL16C: Jan-24-2017 10:46</t>
  </si>
  <si>
    <t>CACAL17A: Jan-05-2018 16:11 CAEAL17A: Jan-05-2018 16:11</t>
  </si>
  <si>
    <t>CACAL17B: Apr-19-2018 10:36 CAEAL17B: Apr-19-2018 10:36</t>
  </si>
  <si>
    <t>CACAL18A: Nov-01-2018 09:23 CAEAL18A: Nov-01-2018 09:23</t>
  </si>
  <si>
    <t>CACAL19A: Jan-30-2019 09:30 CAEAL19A: Feb-25-2025 08:55</t>
  </si>
  <si>
    <t>CACAL19B: May-02-2019 13:12 CAEAL19B: May-02-2019 13:12</t>
  </si>
  <si>
    <t>CACAL19C: Aug-21-2019 10:39 CAEAL19C: Aug-21-2019 10:39</t>
  </si>
  <si>
    <t>CACAL20A: Sep-02-2020 16:58 CAEAL20A: Sep-02-2020 16:58</t>
  </si>
  <si>
    <t>CACAL20B: Sep-02-2020 17:01 CAEAL20B: Feb-24-2025 11:55</t>
  </si>
  <si>
    <t>CACAL20C: Sep-02-2020 17:01 CAEAL20C: Sep-02-2020 17:01</t>
  </si>
  <si>
    <t>CACAL21A: Feb-22-2023 16:31 CAEAL21A: Feb-22-2023 16:31</t>
  </si>
  <si>
    <t>CACAL21B: Feb-22-2023 16:31 CAEAL21B: Feb-22-2023 16:31</t>
  </si>
  <si>
    <t>CACAL22A: Feb-22-2023 16:31 CAEAL22A: Feb-22-2023 16:31</t>
  </si>
  <si>
    <t>CACAL23A: Aug-03-2023 09:59 CAEAL23A: Feb-08-2024 14:00</t>
  </si>
  <si>
    <t>CACAL23B: Feb-08-2024 13:22 CAEAL23B: Feb-08-2024 13:22</t>
  </si>
  <si>
    <t>CACAL24A: Jun-20-2024 11:29 CAEAL24A: Jun-20-2024 11:29</t>
  </si>
  <si>
    <t>CACAL24B: Jan-27-2025 08:42 CAEAL24B: Jan-27-2025 08:42</t>
  </si>
  <si>
    <t>CACAL02B: CBO CAEAL02B: CBO</t>
  </si>
  <si>
    <t>CACAL03B: CBO CAEAL03B: CBO</t>
  </si>
  <si>
    <t>CACAL04A: CBO CAEAL04A: CBO</t>
  </si>
  <si>
    <t>CACAL04B: CBO CAEAL04B: CBO</t>
  </si>
  <si>
    <t>CACAL05A: CBO CAEAL05A: CBO</t>
  </si>
  <si>
    <t>CACAL05B: CBO CAEAL05B: CBO</t>
  </si>
  <si>
    <t>CACAL06A: CBO CAEAL06A: CBO</t>
  </si>
  <si>
    <t>CACAL06B: CBO CAEAL06B: CBO</t>
  </si>
  <si>
    <t>CACAL07A: CBO CAEAL07A: CBO</t>
  </si>
  <si>
    <t>CACAL07B: CBO CAEAL07B: CBO</t>
  </si>
  <si>
    <t>CACAL08A: CBO CAEAL08A: CBO</t>
  </si>
  <si>
    <t>CACAL08B: CBO CAEAL08B: CBO</t>
  </si>
  <si>
    <t>CACAL09A: CBO CAEAL09A: CBO</t>
  </si>
  <si>
    <t>CACAL09B: CBO CAEAL09B: CBO</t>
  </si>
  <si>
    <t>CACAL10A: CBO CAEAL10A: CBO</t>
  </si>
  <si>
    <t>CACAL10B: CBO CAEAL10B: CBO</t>
  </si>
  <si>
    <t>CACAL11A: CBO CAEAL11A: CBO</t>
  </si>
  <si>
    <t>CACAL11B: CBO CAEAL11B: CBO</t>
  </si>
  <si>
    <t>CACAL12A: CBO CAEAL12A: CBO</t>
  </si>
  <si>
    <t>CACAL12B: CBO CAEAL12B: CBO</t>
  </si>
  <si>
    <t>CACAL12C: CBO CAEAL12C: CBO</t>
  </si>
  <si>
    <t>CACAL13A: CBO CAEAL13A: CBO</t>
  </si>
  <si>
    <t>CACAL13B: CBO CAEAL13B: CBO</t>
  </si>
  <si>
    <t>CACAL14A: CBO CAEAL14A: CBO</t>
  </si>
  <si>
    <t>CACAL14B: CBO CAEAL14B: CBO</t>
  </si>
  <si>
    <t>CACAL14C: CBO CAEAL14C: CBO</t>
  </si>
  <si>
    <t>CACAL15A: CBO CAEAL15A: CBO</t>
  </si>
  <si>
    <t>CACAL15B: CBO CAEAL15B: CBO</t>
  </si>
  <si>
    <t>CACAL15C: CBO CAEAL15C: CBO</t>
  </si>
  <si>
    <t>CACAL16A: CBO CAEAL16A: CBO</t>
  </si>
  <si>
    <t>CACAL16B: CBO CAEAL16B: CBO</t>
  </si>
  <si>
    <t>CACAL16C: CBO CAEAL16C: CBO</t>
  </si>
  <si>
    <t>CACAL17A: CBO CAEAL17A: CBO</t>
  </si>
  <si>
    <t>CACAL17B: CBO CAEAL17B: CBO</t>
  </si>
  <si>
    <t>CACAL18A: CBO CAEAL18A: CBO</t>
  </si>
  <si>
    <t>CACAL19A: CBO CAEAL19A: CBO</t>
  </si>
  <si>
    <t>CACAL19B: CBO CAEAL19B: CBO</t>
  </si>
  <si>
    <t>CACAL19C: CBO CAEAL19C: CBO</t>
  </si>
  <si>
    <t>CACAL20A: CBO CAEAL20A: CBO</t>
  </si>
  <si>
    <t>CACAL20B: CBO CAEAL20B: CBO</t>
  </si>
  <si>
    <t>CACAL20C: CBO CAEAL20C: CBO</t>
  </si>
  <si>
    <t>CACAL21A: CBO CAEAL21A: CBO</t>
  </si>
  <si>
    <t>CACAL21B: CBO CAEAL21B: CBO</t>
  </si>
  <si>
    <t>CACAL22A: CBO CAEAL22A: CBO</t>
  </si>
  <si>
    <t>CACAL23A: CBO CAEAL23A: CBO</t>
  </si>
  <si>
    <t>CACAL23B: CBO CAEAL23B: CBO</t>
  </si>
  <si>
    <t>CACAL24A: CBO CAEAL24A: CBO</t>
  </si>
  <si>
    <t>CACAL24B: CBO CAEAL24B: CBO</t>
  </si>
  <si>
    <t>CACAL02B: CBO Baseline Budget, August 2002: Deficit or Surplus (FY, Bil.$) CAEAL02B: CBO Baseline Budget, August 2002: Gross Domestic Product (FY, Bil.$)</t>
  </si>
  <si>
    <t>CACAL03B: CBO Baseline Budget, August 2003: Deficit or Surplus (FY, Bil.$) CAEAL03B: CBO Baseline Budget, August 2003: Gross Domestic Product (FY, Bil.$)</t>
  </si>
  <si>
    <t>CACAL04A: CBO Baseline Budget, January 2004: Deficit or Surplus (FY, Bil.$) CAEAL04A: CBO Baseline Budget, January 2004: Gross Domestic Product (FY, Bil.$)</t>
  </si>
  <si>
    <t>CACAL04B: CBO Baseline Budget, September 2004: Deficit or Surplus (FY, Bil.$) CAEAL04B: CBO Baseline Budget, September 2004: Gross Domestic Product (FY, Bil.$)</t>
  </si>
  <si>
    <t>CACAL05A: CBO Baseline Budget, January 2005: Deficit or Surplus (FY, Bil.$) CAEAL05A: CBO Baseline Budget, January 2005: Gross Domestic Product (FY, Bil.$)</t>
  </si>
  <si>
    <t>CACAL05B: CBO Baseline Budget, August 2005: Deficit or Surplus (FY, Bil.$) CAEAL05B: CBO Baseline Budget, August 2005: Gross Domestic Product (FY, Bil.$)</t>
  </si>
  <si>
    <t>CACAL06A: CBO Baseline Budget, January 2006: Deficit or Surplus (FY, Bil.$) CAEAL06A: CBO Baseline Budget, January 2006: Gross Domestic Product (FY, Bil.$)</t>
  </si>
  <si>
    <t>CACAL06B: CBO Baseline Budget, August 2006: Deficit or Surplus (FY, Bil.$) CAEAL06B: CBO Baseline Budget, August 2006: Gross Domestic Product (FY, Bil.$)</t>
  </si>
  <si>
    <t>CACAL07A: CBO Baseline Budget, January 2007: Deficit or Surplus (FY, Bil.$) CAEAL07A: CBO Baseline Budget, January 2007: Gross Domestic Product (FY, Bil.$)</t>
  </si>
  <si>
    <t>CACAL07B: CBO Baseline Budget, August 2007: Deficit or Surplus (FY, Bil.$) CAEAL07B: CBO Baseline Budget, August 2007: Gross Domestic Product (FY, Bil.$)</t>
  </si>
  <si>
    <t>CACAL08A: CBO Baseline Budget, January 2008: Deficit or Surplus (FY, Bil.$) CAEAL08A: CBO Baseline Budget, January 2008: Gross Domestic Product (FY, Bil.$)</t>
  </si>
  <si>
    <t>CACAL08B: CBO Baseline Budget, August 2008: Deficit or Surplus (FY, Bil.$) CAEAL08B: CBO Baseline Budget, August 2008: Gross Domestic Product (FY, Bil.$)</t>
  </si>
  <si>
    <t>CACAL09A: CBO Baseline Budget, January 2009: Deficit or Surplus (FY, Bil.$) CAEAL09A: CBO Baseline Budget, January 2009: Gross Domestic Product (FY, Bil.$)</t>
  </si>
  <si>
    <t>CACAL09B: CBO Baseline Budget, August 2009: Deficit or Surplus (FY, Bil.$) CAEAL09B: CBO Baseline Budget, August 2009: Gross Domestic Product (FY, Bil.$)</t>
  </si>
  <si>
    <t>CACAL10A: CBO Baseline Budget, January 2010: Deficit or Surplus (FY, Bil.$) CAEAL10A: CBO Baseline Budget, January 2010: Gross Domestic Product (FY, Bil.$)</t>
  </si>
  <si>
    <t>CACAL10B: CBO Baseline Budget, August 2010: Deficit or Surplus (FY, Bil.$) CAEAL10B: CBO Baseline Budget, August 2010: Gross Domestic Product (FY, Bil.$)</t>
  </si>
  <si>
    <t>CACAL11A: CBO Baseline Budget, January 2011: Deficit or Surplus (FY, Bil.$) CAEAL11A: CBO Baseline Budget, January 2011: Gross Domestic Product (FY, Bil.$)</t>
  </si>
  <si>
    <t>CACAL11B: CBO Baseline Budget, August 2011: Deficit or Surplus (FY, Bil.$) CAEAL11B: CBO Baseline Budget, August 2011: Gross Domestic Product (FY, Bil.$)</t>
  </si>
  <si>
    <t>CACAL12A: CBO Baseline Budget, January 2012: Deficit or Surplus (FY, Bil.$) CAEAL12A: CBO Baseline Budget, January 2012: Gross Domestic Product (FY, Bil.$)</t>
  </si>
  <si>
    <t>CACAL12B: CBO Baseline Budget, March 2012: Deficit or Surplus (FY, Bil.$) CAEAL12B: CBO Baseline Budget, March 2012: Gross Domestic Product (FY, Bil.$)</t>
  </si>
  <si>
    <t>CACAL12C: CBO Baseline Budget, August 2012: Deficit or Surplus (FY, Bil.$) CAEAL12C: CBO Baseline Budget, August 2012: Gross Domestic Product (FY, Bil.$)</t>
  </si>
  <si>
    <t>CACAL13A: CBO Baseline Budget, February 2013: Deficit or Surplus (FY, Bil.$) CAEAL13A: CBO Baseline Budget, February 2013: Gross Domestic Product (FY, Bil.$)</t>
  </si>
  <si>
    <t>CACAL13B: CBO Baseline Budget, May 2013: Deficit or Surplus (FY, Bil.$) CAEAL13B: CBO Baseline Budget, May 2013: Gross Domestic Product (FY, Bil.$)</t>
  </si>
  <si>
    <t>CACAL14A: CBO Baseline Budget, February 2014: Deficit or Surplus (FY, Bil.$) CAEAL14A: CBO Baseline Budget, February 2014: Gross Domestic Product (FY, Bil.$)</t>
  </si>
  <si>
    <t>CACAL14B: CBO Baseline Budget, April 2014: Deficit or Surplus (FY, Bil.$) CAEAL14B: CBO Baseline Budget, April 2014: Gross Domestic Product (FY, Bil.$)</t>
  </si>
  <si>
    <t>CACAL14C: CBO Baseline Budget, August 2014: Deficit or Surplus (FY, Bil.$) CAEAL14C: CBO Baseline Budget, August 2014: Gross Domestic Product (FY, Bil.$)</t>
  </si>
  <si>
    <t>CACAL15A: CBO Baseline Budget, January 2015: Deficit or Surplus (FY, Bil.$) CAEAL15A: CBO Baseline Budget, January 2015: Gross Domestic Product (FY, Bil.$)</t>
  </si>
  <si>
    <t>CACAL15B: CBO Baseline Budget, March 2015: Deficit or Surplus (FY, Bil.$) CAEAL15B: CBO Baseline Budget, March 2015: Gross Domestic Product (FY, Bil.$)</t>
  </si>
  <si>
    <t>CACAL15C: CBO Baseline Budget, August 2015: Deficit or Surplus (FY, Bil.$) CAEAL15C: CBO Baseline Budget, August 2015: Gross Domestic Product (FY, Bil.$)</t>
  </si>
  <si>
    <t>CACAL16A: CBO Baseline Budget, January 2016: Deficit or Surplus (FY, Bil.$) CAEAL16A: CBO Baseline Budget, January 2016: Gross Domestic Product (FY, Bil.$)</t>
  </si>
  <si>
    <t>CACAL16B: CBO Baseline Budget, March 2016: Deficit or Surplus (FY, Bil.$) CAEAL16B: CBO Baseline Budget, March 2016: Gross Domestic Product (FY, Bil.$)</t>
  </si>
  <si>
    <t>CACAL16C: CBO Baseline Budget, August 2016: Deficit or Surplus (FY, Bil.$) CAEAL16C: CBO Baseline Budget, August 2016: Gross Domestic Product (FY, Bil.$)</t>
  </si>
  <si>
    <t>CACAL17A: CBO Baseline Budget, January 2017: Deficit or Surplus (FY, Bil. US$) CAEAL17A: CBO Baseline Budget, January 2017: Gross Domestic Product (FY, Bil. US$)</t>
  </si>
  <si>
    <t>CACAL17B: CBO Baseline Budget, June 2017: Deficit or Surplus (FY, Bil. US$) CAEAL17B: CBO Baseline Budget, June 2017: Gross Domestic Product (FY, Bil. US$)</t>
  </si>
  <si>
    <t>CACAL18A: CBO Baseline Budget, April 2018: Deficit or Surplus (FY, Bil. US$) CAEAL18A: CBO Baseline Budget, April 2018: Gross Domestic Product (FY, Bil. US$)</t>
  </si>
  <si>
    <t>CACAL19A: CBO Baseline Budget, January 2019: Deficit or Surplus (FY, Bil. US$) CAEAL19A: CBO Baseline Budget, Jan 2019: Gross Domestic Product (FY, Bil. US$)</t>
  </si>
  <si>
    <t>CACAL19B: CBO Baseline Budget, May 2019: Deficit or Surplus (FY, Bil. US$) CAEAL19B: CBO Baseline Budget, May 2019: Gross Domestic Product (FY, Bil. US$)</t>
  </si>
  <si>
    <t>CACAL19C: CBO Baseline Budget, August 2019: Deficit or Surplus (FY, Bil. US$) CAEAL19C: CBO Baseline Budget, August 2019: Gross Domestic Product (FY, Bil. US$)</t>
  </si>
  <si>
    <t>CACAL20A: CBO Baseline Budget, Jan 2020: Deficit or Surplus (FY, Bil. US$) CAEAL20A: CBO Baseline Budget, Jan 2020: Gross Domestic Product (FY, Bil. US$)</t>
  </si>
  <si>
    <t>CACAL20B: CBO Baseline Budget, March 2020: Deficit or Surplus (FY, Bil. US$) CAEAL20B: CBO Baseline Budget, March 2020: Gross Domestic Product (FY, Bil. US$)</t>
  </si>
  <si>
    <t>CACAL20C: CBO Baseline Budget, Sept 2020: Deficit or Surplus (FY, Bil. US$) CAEAL20C: CBO Baseline Budget, Sept 2020: Gross Domestic Product (FY, Bil. US$)</t>
  </si>
  <si>
    <t>CACAL21A: CBO Baseline Budget, Feb 2021: Deficit or Surplus (FY, Bil. US$) CAEAL21A: CBO Baseline Budget, Feb 2021: Gross Domestic Product (FY, Bil. US$)</t>
  </si>
  <si>
    <t>CACAL21B: CBO Baseline Budget, Jul 2021: Deficit or Surplus (FY, Bil. US$) CAEAL21B: CBO Baseline Budget, Jul 2021: Gross Domestic Product (FY, Bil. US$)</t>
  </si>
  <si>
    <t>CACAL22A: CBO Baseline Budget, May 2022: Deficit or Surplus (FY, Bil. US$) CAEAL22A: CBO Baseline Budget, May 2022: Gross Domestic Product (FY, Bil. US$)</t>
  </si>
  <si>
    <t>CACAL23A: CBO Baseline Budget, Feb 2023: Deficit or Surplus (FY, Bil. US$) CAEAL23A: CBO Baseline Budget, February 2023: Gross Domestic Product (FY, Bil. US$)</t>
  </si>
  <si>
    <t>CACAL23B: CBO Baseline Budget, May 2023: Deficit or Surplus (FY, Bil. US$) CAEAL23B: CBO Baseline Budget, May 2023: Gross Domestic Product (FY, Bil. US$)</t>
  </si>
  <si>
    <t>CACAL24A: CBO Baseline Budget, Feb 2024: Deficit or Surplus (FY, Bil. US$) CAEAL24A: CBO Baseline Budget, Feb 2024: Gross Domestic Product (FY, Bil. US$)</t>
  </si>
  <si>
    <t>CACAL24B: CBO Baseline Budget, Jun 2024: Deficit or Surplus (FY, Bil. US$) CAEAL24B: CBO Baseline Budget, Jun 2024: Gross Domestic Product (FY, Bil. US$)</t>
  </si>
  <si>
    <t>100*CAAEL02B@GOVFIN/CAEAL02B@GOVFIN</t>
  </si>
  <si>
    <t>100*CAAEL03B@GOVFIN/CAEAL03B@GOVFIN</t>
  </si>
  <si>
    <t>100*CAAEL04A@GOVFIN/CAEAL04A@GOVFIN</t>
  </si>
  <si>
    <t>100*CAAEL04B@GOVFIN/CAEAL04B@GOVFIN</t>
  </si>
  <si>
    <t>100*CAAEL05A@GOVFIN/CAEAL05A@GOVFIN</t>
  </si>
  <si>
    <t>100*CAAEL05B@GOVFIN/CAEAL05B@GOVFIN</t>
  </si>
  <si>
    <t>100*CAAEL06A@GOVFIN/CAEAL06A@GOVFIN</t>
  </si>
  <si>
    <t>100*CAAEL06B@GOVFIN/CAEAL06B@GOVFIN</t>
  </si>
  <si>
    <t>100*CAAEL07A@GOVFIN/CAEAL07A@GOVFIN</t>
  </si>
  <si>
    <t>100*CAAEL07B@GOVFIN/CAEAL07B@GOVFIN</t>
  </si>
  <si>
    <t>100*CAAEL08A@GOVFIN/CAEAL08A@GOVFIN</t>
  </si>
  <si>
    <t>100*CAAEL08B@GOVFIN/CAEAL08B@GOVFIN</t>
  </si>
  <si>
    <t>100*CAAEL09A@GOVFIN/CAEAL09A@GOVFIN</t>
  </si>
  <si>
    <t>100*CAAEL09B@GOVFIN/CAEAL09B@GOVFIN</t>
  </si>
  <si>
    <t>100*CAAEL10A@GOVFIN/CAEAL10A@GOVFIN</t>
  </si>
  <si>
    <t>100*CAAEL10B@GOVFIN/CAEAL10B@GOVFIN</t>
  </si>
  <si>
    <t>100*CAAEL11A@GOVFIN/CAEAL11A@GOVFIN</t>
  </si>
  <si>
    <t>100*CAAEL11B@GOVFIN/CAEAL11B@GOVFIN</t>
  </si>
  <si>
    <t>100*CAAEL12A@GOVFIN/CAEAL12A@GOVFIN</t>
  </si>
  <si>
    <t>100*CAAEL12B@GOVFIN/CAEAL12B@GOVFIN</t>
  </si>
  <si>
    <t>100*CAAEL12C@GOVFIN/CAEAL12C@GOVFIN</t>
  </si>
  <si>
    <t>100*CAAEL13A@GOVFIN/CAEAL13A@GOVFIN</t>
  </si>
  <si>
    <t>100*CAAEL13B@GOVFIN/CAEAL13B@GOVFIN</t>
  </si>
  <si>
    <t>100*CAAEL14A@GOVFIN/CAEAL14A@GOVFIN</t>
  </si>
  <si>
    <t>100*CAAEL14B@GOVFIN/CAEAL14B@GOVFIN</t>
  </si>
  <si>
    <t>100*CAAEL14C@GOVFIN/CAEAL14C@GOVFIN</t>
  </si>
  <si>
    <t>100*CAAEL15A@GOVFIN/CAEAL15A@GOVFIN</t>
  </si>
  <si>
    <t>100*CAAEL15B@GOVFIN/CAEAL15B@GOVFIN</t>
  </si>
  <si>
    <t>100*CAAEL15C@GOVFIN/CAEAL15C@GOVFIN</t>
  </si>
  <si>
    <t>100*CAAEL16A@GOVFIN/CAEAL16A@GOVFIN</t>
  </si>
  <si>
    <t>100*CAAEL16B@GOVFIN/CAEAL16B@GOVFIN</t>
  </si>
  <si>
    <t>100*CAAEL16C@GOVFIN/CAEAL16C@GOVFIN</t>
  </si>
  <si>
    <t>100*CAAEL17A@GOVFIN/CAEAL17A@GOVFIN</t>
  </si>
  <si>
    <t>100*CAAEL17B@GOVFIN/CAEAL17B@GOVFIN</t>
  </si>
  <si>
    <t>100*CAAEL18A@GOVFIN/CAEAL18A@GOVFIN</t>
  </si>
  <si>
    <t>100*CAAEL19A@GOVFIN/CAEAL19A@GOVFIN</t>
  </si>
  <si>
    <t>100*CAAEL19B@GOVFIN/CAEAL19B@GOVFIN</t>
  </si>
  <si>
    <t>100*CAAEL19C@GOVFIN/CAEAL19C@GOVFIN</t>
  </si>
  <si>
    <t>100*CAAEL20A@GOVFIN/CAEAL20A@GOVFIN</t>
  </si>
  <si>
    <t>100*CAAEL20B@GOVFIN/CAEAL20B@GOVFIN</t>
  </si>
  <si>
    <t>100*CAAEL20C@GOVFIN/CAEAL20C@GOVFIN</t>
  </si>
  <si>
    <t>100*CAAEL21A@GOVFIN/CAEAL21A@GOVFIN</t>
  </si>
  <si>
    <t>100*CAAEL21B@GOVFIN/CAEAL21B@GOVFIN</t>
  </si>
  <si>
    <t>100*CAAEL22A@GOVFIN/CAEAL22A@GOVFIN</t>
  </si>
  <si>
    <t>100*CAAEL23A@GOVFIN/CAEAL23A@GOVFIN</t>
  </si>
  <si>
    <t>100*CAAEL23B@GOVFIN/CAEAL23B@GOVFIN</t>
  </si>
  <si>
    <t>100*CAAEL24A@GOVFIN/CAEAL24A@GOVFIN</t>
  </si>
  <si>
    <t>100*CAAEL24B@GOVFIN/CAEAL24B@GOVFIN</t>
  </si>
  <si>
    <t>CAAEL02B: Mar-05-2015 13:55 CAEAL02B: Mar-05-2015 13:55</t>
  </si>
  <si>
    <t>CAAEL03B: Mar-05-2015 13:55 CAEAL03B: Mar-05-2015 13:55</t>
  </si>
  <si>
    <t>CAAEL04A: Mar-05-2015 13:55 CAEAL04A: Mar-05-2015 13:55</t>
  </si>
  <si>
    <t>CAAEL04B: Mar-05-2015 13:55 CAEAL04B: Mar-05-2015 13:55</t>
  </si>
  <si>
    <t>CAAEL05A: Mar-05-2015 13:55 CAEAL05A: Mar-05-2015 13:55</t>
  </si>
  <si>
    <t>CAAEL05B: Mar-05-2015 13:55 CAEAL05B: Mar-05-2015 13:55</t>
  </si>
  <si>
    <t>CAAEL06A: Mar-05-2015 13:55 CAEAL06A: Mar-05-2015 13:55</t>
  </si>
  <si>
    <t>CAAEL06B: Mar-05-2015 13:55 CAEAL06B: Mar-05-2015 13:55</t>
  </si>
  <si>
    <t>CAAEL07A: Mar-05-2015 13:55 CAEAL07A: Mar-05-2015 13:55</t>
  </si>
  <si>
    <t>CAAEL07B: Mar-05-2015 13:55 CAEAL07B: Mar-05-2015 13:55</t>
  </si>
  <si>
    <t>CAAEL08A: Mar-05-2015 13:55 CAEAL08A: Mar-05-2015 13:55</t>
  </si>
  <si>
    <t>CAAEL08B: Mar-05-2015 13:55 CAEAL08B: Mar-05-2015 13:55</t>
  </si>
  <si>
    <t>CAAEL09A: Mar-05-2015 13:55 CAEAL09A: Mar-05-2015 13:55</t>
  </si>
  <si>
    <t>CAAEL09B: Mar-05-2015 13:55 CAEAL09B: Mar-05-2015 13:55</t>
  </si>
  <si>
    <t>CAAEL10A: Mar-05-2015 13:55 CAEAL10A: Mar-05-2015 13:55</t>
  </si>
  <si>
    <t>CAAEL10B: Mar-05-2015 13:55 CAEAL10B: Mar-05-2015 13:55</t>
  </si>
  <si>
    <t>CAAEL11A: Mar-05-2015 13:55 CAEAL11A: Mar-05-2015 13:55</t>
  </si>
  <si>
    <t>CAAEL11B: Mar-05-2015 13:55 CAEAL11B: Mar-05-2015 13:55</t>
  </si>
  <si>
    <t>CAAEL12A: Mar-05-2015 13:55 CAEAL12A: Mar-05-2015 13:55</t>
  </si>
  <si>
    <t>CAAEL12B: Mar-05-2015 13:55 CAEAL12B: Mar-05-2015 13:55</t>
  </si>
  <si>
    <t>CAAEL12C: Mar-05-2015 13:55 CAEAL12C: Mar-05-2015 13:55</t>
  </si>
  <si>
    <t>CAAEL13A: Mar-05-2015 13:55 CAEAL13A: Mar-05-2015 13:55</t>
  </si>
  <si>
    <t>CAAEL13B: Mar-05-2015 13:55 CAEAL13B: Mar-05-2015 13:55</t>
  </si>
  <si>
    <t>CAAEL14A: Mar-05-2015 13:55 CAEAL14A: Mar-05-2015 13:55</t>
  </si>
  <si>
    <t>CAAEL14B: Mar-05-2015 13:55 CAEAL14B: Mar-05-2015 13:55</t>
  </si>
  <si>
    <t>CAAEL14C: Mar-05-2015 13:55 CAEAL14C: Mar-05-2015 13:55</t>
  </si>
  <si>
    <t>CAAEL15A: Mar-10-2015 11:25 CAEAL15A: Mar-10-2015 11:25</t>
  </si>
  <si>
    <t>CAAEL15B: Aug-13-2015 16:23 CAEAL15B: Aug-13-2015 16:23</t>
  </si>
  <si>
    <t>CAAEL15C: Jan-19-2016 10:25 CAEAL15C: Jan-19-2016 10:25</t>
  </si>
  <si>
    <t>CAAEL16A: Mar-29-2016 14:03 CAEAL16A: Mar-29-2016 14:03</t>
  </si>
  <si>
    <t>CAAEL16B: Sep-08-2016 12:44 CAEAL16B: Sep-08-2016 12:44</t>
  </si>
  <si>
    <t>CAAEL16C: Jan-24-2017 10:46 CAEAL16C: Jan-24-2017 10:46</t>
  </si>
  <si>
    <t>CAAEL17A: Jan-05-2018 16:11 CAEAL17A: Jan-05-2018 16:11</t>
  </si>
  <si>
    <t>CAAEL18A: Nov-01-2018 09:23 CAEAL18A: Nov-01-2018 09:23</t>
  </si>
  <si>
    <t>CAAEL19A: Jan-30-2019 09:30 CAEAL19A: Feb-25-2025 08:55</t>
  </si>
  <si>
    <t>CAAEL19B: May-02-2019 13:12 CAEAL19B: May-02-2019 13:12</t>
  </si>
  <si>
    <t>CAAEL19C: Aug-21-2019 10:39 CAEAL19C: Aug-21-2019 10:39</t>
  </si>
  <si>
    <t>CAAEL20A: Sep-02-2020 16:58 CAEAL20A: Sep-02-2020 16:58</t>
  </si>
  <si>
    <t>CAAEL20B: Sep-02-2020 17:01 CAEAL20B: Feb-24-2025 11:55</t>
  </si>
  <si>
    <t>CAAEL20C: Sep-02-2020 17:01 CAEAL20C: Sep-02-2020 17:01</t>
  </si>
  <si>
    <t>CAAEL21A: Feb-22-2023 16:31 CAEAL21A: Feb-22-2023 16:31</t>
  </si>
  <si>
    <t>CAAEL21B: Feb-22-2023 16:31 CAEAL21B: Feb-22-2023 16:31</t>
  </si>
  <si>
    <t>CAAEL22A: Feb-22-2023 16:31 CAEAL22A: Feb-22-2023 16:31</t>
  </si>
  <si>
    <t>CAAEL23A: Aug-03-2023 09:59 CAEAL23A: Feb-08-2024 14:00</t>
  </si>
  <si>
    <t>CAAEL23B: Feb-08-2024 13:22 CAEAL23B: Feb-08-2024 13:22</t>
  </si>
  <si>
    <t>CAAEL24A: Jun-20-2024 11:29 CAEAL24A: Jun-20-2024 11:29</t>
  </si>
  <si>
    <t>CAAEL24B: Jan-27-2025 08:42 CAEAL24B: Jan-27-2025 08:42</t>
  </si>
  <si>
    <t>CAAEL02B: CBO CAEAL02B: CBO</t>
  </si>
  <si>
    <t>CAAEL03B: CBO CAEAL03B: CBO</t>
  </si>
  <si>
    <t>CAAEL04A: CBO CAEAL04A: CBO</t>
  </si>
  <si>
    <t>CAAEL04B: CBO CAEAL04B: CBO</t>
  </si>
  <si>
    <t>CAAEL05A: CBO CAEAL05A: CBO</t>
  </si>
  <si>
    <t>CAAEL05B: CBO CAEAL05B: CBO</t>
  </si>
  <si>
    <t>CAAEL06A: CBO CAEAL06A: CBO</t>
  </si>
  <si>
    <t>CAAEL06B: CBO CAEAL06B: CBO</t>
  </si>
  <si>
    <t>CAAEL07A: CBO CAEAL07A: CBO</t>
  </si>
  <si>
    <t>CAAEL07B: CBO CAEAL07B: CBO</t>
  </si>
  <si>
    <t>CAAEL08A: CBO CAEAL08A: CBO</t>
  </si>
  <si>
    <t>CAAEL08B: CBO CAEAL08B: CBO</t>
  </si>
  <si>
    <t>CAAEL09A: CBO CAEAL09A: CBO</t>
  </si>
  <si>
    <t>CAAEL09B: CBO CAEAL09B: CBO</t>
  </si>
  <si>
    <t>CAAEL10A: CBO CAEAL10A: CBO</t>
  </si>
  <si>
    <t>CAAEL10B: CBO CAEAL10B: CBO</t>
  </si>
  <si>
    <t>CAAEL11A: CBO CAEAL11A: CBO</t>
  </si>
  <si>
    <t>CAAEL11B: CBO CAEAL11B: CBO</t>
  </si>
  <si>
    <t>CAAEL12A: CBO CAEAL12A: CBO</t>
  </si>
  <si>
    <t>CAAEL12B: CBO CAEAL12B: CBO</t>
  </si>
  <si>
    <t>CAAEL12C: CBO CAEAL12C: CBO</t>
  </si>
  <si>
    <t>CAAEL13A: CBO CAEAL13A: CBO</t>
  </si>
  <si>
    <t>CAAEL13B: CBO CAEAL13B: CBO</t>
  </si>
  <si>
    <t>CAAEL14A: CBO CAEAL14A: CBO</t>
  </si>
  <si>
    <t>CAAEL14B: CBO CAEAL14B: CBO</t>
  </si>
  <si>
    <t>CAAEL14C: CBO CAEAL14C: CBO</t>
  </si>
  <si>
    <t>CAAEL15A: CBO CAEAL15A: CBO</t>
  </si>
  <si>
    <t>CAAEL15B: CBO CAEAL15B: CBO</t>
  </si>
  <si>
    <t>CAAEL15C: CBO CAEAL15C: CBO</t>
  </si>
  <si>
    <t>CAAEL16A: CBO CAEAL16A: CBO</t>
  </si>
  <si>
    <t>CAAEL16B: CBO CAEAL16B: CBO</t>
  </si>
  <si>
    <t>CAAEL16C: CBO CAEAL16C: CBO</t>
  </si>
  <si>
    <t>CAAEL17A: CBO CAEAL17A: CBO</t>
  </si>
  <si>
    <t>CAAEL17B: CBO CAEAL17B: CBO</t>
  </si>
  <si>
    <t>CAAEL18A: CBO CAEAL18A: CBO</t>
  </si>
  <si>
    <t>CAAEL19A: CBO CAEAL19A: CBO</t>
  </si>
  <si>
    <t>CAAEL19B: CBO CAEAL19B: CBO</t>
  </si>
  <si>
    <t>CAAEL19C: CBO CAEAL19C: CBO</t>
  </si>
  <si>
    <t>CAAEL20A: CBO CAEAL20A: CBO</t>
  </si>
  <si>
    <t>CAAEL20B: CBO CAEAL20B: CBO</t>
  </si>
  <si>
    <t>CAAEL20C: CBO CAEAL20C: CBO</t>
  </si>
  <si>
    <t>CAAEL21A: CBO CAEAL21A: CBO</t>
  </si>
  <si>
    <t>CAAEL21B: CBO CAEAL21B: CBO</t>
  </si>
  <si>
    <t>CAAEL22A: CBO CAEAL22A: CBO</t>
  </si>
  <si>
    <t>CAAEL23A: CBO CAEAL23A: CBO</t>
  </si>
  <si>
    <t>CAAEL23B: CBO CAEAL23B: CBO</t>
  </si>
  <si>
    <t>CAAEL24A: CBO CAEAL24A: CBO</t>
  </si>
  <si>
    <t>CAAEL24B: CBO CAEAL24B: CBO</t>
  </si>
  <si>
    <t>CAAEL02B: CBO Baseline Budget, August 2002: Revenues (FY, Bil.$) CAEAL02B: CBO Baseline Budget, August 2002: Gross Domestic Product (FY, Bil.$)</t>
  </si>
  <si>
    <t>CAAEL03B: CBO Baseline Budget, August 2003: Revenues (FY, Bil.$) CAEAL03B: CBO Baseline Budget, August 2003: Gross Domestic Product (FY, Bil.$)</t>
  </si>
  <si>
    <t>CAAEL04A: CBO Baseline Budget, January 2004: Revenues (FY, Bil.$) CAEAL04A: CBO Baseline Budget, January 2004: Gross Domestic Product (FY, Bil.$)</t>
  </si>
  <si>
    <t>CAAEL04B: CBO Baseline Budget, September 2004: Revenues (FY, Bil.$) CAEAL04B: CBO Baseline Budget, September 2004: Gross Domestic Product (FY, Bil.$)</t>
  </si>
  <si>
    <t>CAAEL05A: CBO Baseline Budget, January 2005: Revenues (FY, Bil.$) CAEAL05A: CBO Baseline Budget, January 2005: Gross Domestic Product (FY, Bil.$)</t>
  </si>
  <si>
    <t>CAAEL05B: CBO Baseline Budget, August 2005: Revenues (FY, Bil.$) CAEAL05B: CBO Baseline Budget, August 2005: Gross Domestic Product (FY, Bil.$)</t>
  </si>
  <si>
    <t>CAAEL06A: CBO Baseline Budget, January 2006: Revenues (FY, Bil.$) CAEAL06A: CBO Baseline Budget, January 2006: Gross Domestic Product (FY, Bil.$)</t>
  </si>
  <si>
    <t>CAAEL06B: CBO Baseline Budget, August 2006: Revenues (FY, Bil.$) CAEAL06B: CBO Baseline Budget, August 2006: Gross Domestic Product (FY, Bil.$)</t>
  </si>
  <si>
    <t>CAAEL07A: CBO Baseline Budget, January 2007: Revenues (FY, Bil.$) CAEAL07A: CBO Baseline Budget, January 2007: Gross Domestic Product (FY, Bil.$)</t>
  </si>
  <si>
    <t>CAAEL07B: CBO Baseline Budget, August 2007: Revenues (FY, Bil.$) CAEAL07B: CBO Baseline Budget, August 2007: Gross Domestic Product (FY, Bil.$)</t>
  </si>
  <si>
    <t>CAAEL08A: CBO Baseline Budget, January 2008: Revenues (FY, Bil.$) CAEAL08A: CBO Baseline Budget, January 2008: Gross Domestic Product (FY, Bil.$)</t>
  </si>
  <si>
    <t>CAAEL08B: CBO Baseline Budget, August 2008: Revenues (FY, Bil.$) CAEAL08B: CBO Baseline Budget, August 2008: Gross Domestic Product (FY, Bil.$)</t>
  </si>
  <si>
    <t>CAAEL09A: CBO Baseline Budget, January 2009: Revenues (FY, Bil.$) CAEAL09A: CBO Baseline Budget, January 2009: Gross Domestic Product (FY, Bil.$)</t>
  </si>
  <si>
    <t>CAAEL09B: CBO Baseline Budget, August 2009: Revenues (FY, Bil.$) CAEAL09B: CBO Baseline Budget, August 2009: Gross Domestic Product (FY, Bil.$)</t>
  </si>
  <si>
    <t>CAAEL10A: CBO Baseline Budget, January 2010: Revenues (FY, Bil.$) CAEAL10A: CBO Baseline Budget, January 2010: Gross Domestic Product (FY, Bil.$)</t>
  </si>
  <si>
    <t>CAAEL10B: CBO Baseline Budget, August 2010: Revenues (FY, Bil.$) CAEAL10B: CBO Baseline Budget, August 2010: Gross Domestic Product (FY, Bil.$)</t>
  </si>
  <si>
    <t>CAAEL11A: CBO Baseline Budget, January 2011: Revenues (FY, Bil.$) CAEAL11A: CBO Baseline Budget, January 2011: Gross Domestic Product (FY, Bil.$)</t>
  </si>
  <si>
    <t>CAAEL11B: CBO Baseline Budget, August 2011: Revenues (FY, Bil.$) CAEAL11B: CBO Baseline Budget, August 2011: Gross Domestic Product (FY, Bil.$)</t>
  </si>
  <si>
    <t>CAAEL12A: CBO Baseline Budget, January 2012: Revenues (FY, Bil.$) CAEAL12A: CBO Baseline Budget, January 2012: Gross Domestic Product (FY, Bil.$)</t>
  </si>
  <si>
    <t>CAAEL12B: CBO Baseline Budget, March 2012: Revenues (FY, Bil.$) CAEAL12B: CBO Baseline Budget, March 2012: Gross Domestic Product (FY, Bil.$)</t>
  </si>
  <si>
    <t>CAAEL12C: CBO Baseline Budget, August 2012: Revenues (FY, Bil.$) CAEAL12C: CBO Baseline Budget, August 2012: Gross Domestic Product (FY, Bil.$)</t>
  </si>
  <si>
    <t>CAAEL13A: CBO Baseline Budget, February 2013: Revenues (FY, Bil.$) CAEAL13A: CBO Baseline Budget, February 2013: Gross Domestic Product (FY, Bil.$)</t>
  </si>
  <si>
    <t>CAAEL13B: CBO Baseline Budget, May 2013: Revenues (FY, Bil.$) CAEAL13B: CBO Baseline Budget, May 2013: Gross Domestic Product (FY, Bil.$)</t>
  </si>
  <si>
    <t>CAAEL14A: CBO Baseline Budget, February 2014: Revenues (FY, Bil.$) CAEAL14A: CBO Baseline Budget, February 2014: Gross Domestic Product (FY, Bil.$)</t>
  </si>
  <si>
    <t>CAAEL14B: CBO Baseline Budget, April 2014: Revenues (FY, Bil.$) CAEAL14B: CBO Baseline Budget, April 2014: Gross Domestic Product (FY, Bil.$)</t>
  </si>
  <si>
    <t>CAAEL14C: CBO Baseline Budget, August 2014: Revenues (FY, Bil.$) CAEAL14C: CBO Baseline Budget, August 2014: Gross Domestic Product (FY, Bil.$)</t>
  </si>
  <si>
    <t>CAAEL15A: CBO Baseline Budget, January 2015: Revenues (FY, Bil.$) CAEAL15A: CBO Baseline Budget, January 2015: Gross Domestic Product (FY, Bil.$)</t>
  </si>
  <si>
    <t>CAAEL15B: CBO Baseline Budget, March 2015: Revenues (FY, Bil.$) CAEAL15B: CBO Baseline Budget, March 2015: Gross Domestic Product (FY, Bil.$)</t>
  </si>
  <si>
    <t>CAAEL15C: CBO Baseline Budget, August 2015: Revenues (FY, Bil.$) CAEAL15C: CBO Baseline Budget, August 2015: Gross Domestic Product (FY, Bil.$)</t>
  </si>
  <si>
    <t>CAAEL16A: CBO Baseline Budget, January 2016: Revenues (FY, Bil.$) CAEAL16A: CBO Baseline Budget, January 2016: Gross Domestic Product (FY, Bil.$)</t>
  </si>
  <si>
    <t>CAAEL16B: CBO Baseline Budget, March 2016: Revenues (FY, Bil.$) CAEAL16B: CBO Baseline Budget, March 2016: Gross Domestic Product (FY, Bil.$)</t>
  </si>
  <si>
    <t>CAAEL16C: CBO Baseline Budget, August 2016: Revenues (FY, Bil.$) CAEAL16C: CBO Baseline Budget, August 2016: Gross Domestic Product (FY, Bil.$)</t>
  </si>
  <si>
    <t>CAAEL17A: CBO Baseline Budget, January 2017: Revenues (FY, Bil. US$) CAEAL17A: CBO Baseline Budget, January 2017: Gross Domestic Product (FY, Bil. US$)</t>
  </si>
  <si>
    <t>CAAEL17B: Apr-19-2018 10:21 CAEAL17B: Apr-19-2018 10:36</t>
  </si>
  <si>
    <t>CAAEL17B: CBO Baseline Budget, June 2017: Revenues (FY, Bil. US$) CAEAL17B: CBO Baseline Budget, June 2017: Gross Domestic Product (FY, Bil. US$)</t>
  </si>
  <si>
    <t>CAAEL18A: CBO Baseline Budget, April 2018: Revenues (FY, Bil. US$) CAEAL18A: CBO Baseline Budget, April 2018: Gross Domestic Product (FY, Bil. US$)</t>
  </si>
  <si>
    <t>CAAEL19A: CBO Baseline Budget, January 2019: Revenues (FY, Bil. US$) CAEAL19A: CBO Baseline Budget, Jan 2019: Gross Domestic Product (FY, Bil. US$)</t>
  </si>
  <si>
    <t>CAAEL19B: CBO Baseline Budget, May 2019: Revenues (FY, Bil. US$) CAEAL19B: CBO Baseline Budget, May 2019: Gross Domestic Product (FY, Bil. US$)</t>
  </si>
  <si>
    <t>CAAEL19C: CBO Baseline Budget, August 2019: Revenues (FY, Bil. US$) CAEAL19C: CBO Baseline Budget, August 2019: Gross Domestic Product (FY, Bil. US$)</t>
  </si>
  <si>
    <t>CAAEL20A: CBO Baseline Budget, Jan 2020: Revenues (FY, Bil. US$) CAEAL20A: CBO Baseline Budget, Jan 2020: Gross Domestic Product (FY, Bil. US$)</t>
  </si>
  <si>
    <t>CAAEL20B: CBO Baseline Budget, March 2020: Revenues (FY, Bil. US$) CAEAL20B: CBO Baseline Budget, March 2020: Gross Domestic Product (FY, Bil. US$)</t>
  </si>
  <si>
    <t>CAAEL20C: CBO Baseline Budget, Sept 2020: Revenues (FY, Bil. US$) CAEAL20C: CBO Baseline Budget, Sept 2020: Gross Domestic Product (FY, Bil. US$)</t>
  </si>
  <si>
    <t>CAAEL21A: CBO Baseline Budget, Feb 2021: Revenues (FY, Bil. US$) CAEAL21A: CBO Baseline Budget, Feb 2021: Gross Domestic Product (FY, Bil. US$)</t>
  </si>
  <si>
    <t>CAAEL21B: CBO Baseline Budget, Jul 2021: Revenues (FY, Bil. US$) CAEAL21B: CBO Baseline Budget, Jul 2021: Gross Domestic Product (FY, Bil. US$)</t>
  </si>
  <si>
    <t>CAAEL22A: CBO Baseline Budget, May 2022: Revenues (FY, Bil. US$) CAEAL22A: CBO Baseline Budget, May 2022: Gross Domestic Product (FY, Bil. US$)</t>
  </si>
  <si>
    <t>CAAEL23A: CBO Baseline Budget, Feb 2023: Revenues (FY, Bil. US$) CAEAL23A: CBO Baseline Budget, February 2023: Gross Domestic Product (FY, Bil. US$)</t>
  </si>
  <si>
    <t>CAAEL23B: CBO Baseline Budget, May 2023: Revenues (FY, Bil. US$) CAEAL23B: CBO Baseline Budget, May 2023: Gross Domestic Product (FY, Bil. US$)</t>
  </si>
  <si>
    <t>CAAEL24A: CBO Baseline Budget, Feb 2024: Revenues (FY, Bil. US$) CAEAL24A: CBO Baseline Budget, Feb 2024: Gross Domestic Product (FY, Bil. US$)</t>
  </si>
  <si>
    <t>CAAEL24B: CBO Baseline Budget, Jun 2024: Revenues (FY, Bil. US$) CAEAL24B: CBO Baseline Budget, Jun 2024: Gross Domestic Product (FY, Bil. US$)</t>
  </si>
  <si>
    <t>100*CABDL02B@GOVFIN/CAEAL02B@GOVFIN</t>
  </si>
  <si>
    <t>100*CABDL03B@GOVFIN/CAEAL03B@GOVFIN</t>
  </si>
  <si>
    <t>100*CABDL04A@GOVFIN/CAEAL04A@GOVFIN</t>
  </si>
  <si>
    <t>100*CABDL04B@GOVFIN/CAEAL04B@GOVFIN</t>
  </si>
  <si>
    <t>100*CABDL05A@GOVFIN/CAEAL05A@GOVFIN</t>
  </si>
  <si>
    <t>100*CABDL05B@GOVFIN/CAEAL05B@GOVFIN</t>
  </si>
  <si>
    <t>100*CABDL06A@GOVFIN/CAEAL06A@GOVFIN</t>
  </si>
  <si>
    <t>100*CABDL06B@GOVFIN/CAEAL06B@GOVFIN</t>
  </si>
  <si>
    <t>100*CABDL07A@GOVFIN/CAEAL07A@GOVFIN</t>
  </si>
  <si>
    <t>100*CABDL07B@GOVFIN/CAEAL07B@GOVFIN</t>
  </si>
  <si>
    <t>100*CABDL08A@GOVFIN/CAEAL08A@GOVFIN</t>
  </si>
  <si>
    <t>100*CABDL08B@GOVFIN/CAEAL08B@GOVFIN</t>
  </si>
  <si>
    <t>100*CABDL09A@GOVFIN/CAEAL09A@GOVFIN</t>
  </si>
  <si>
    <t>100*CABDL09B@GOVFIN/CAEAL09B@GOVFIN</t>
  </si>
  <si>
    <t>100*CABDL10A@GOVFIN/CAEAL10A@GOVFIN</t>
  </si>
  <si>
    <t>100*CABDL10B@GOVFIN/CAEAL10B@GOVFIN</t>
  </si>
  <si>
    <t>100*CABDL11A@GOVFIN/CAEAL11A@GOVFIN</t>
  </si>
  <si>
    <t>100*CABDL11B@GOVFIN/CAEAL11B@GOVFIN</t>
  </si>
  <si>
    <t>100*CABDL12A@GOVFIN/CAEAL12A@GOVFIN</t>
  </si>
  <si>
    <t>100*CABDL12B@GOVFIN/CAEAL12B@GOVFIN</t>
  </si>
  <si>
    <t>100*CABDL12C@GOVFIN/CAEAL12C@GOVFIN</t>
  </si>
  <si>
    <t>100*CABDL13A@GOVFIN/CAEAL13A@GOVFIN</t>
  </si>
  <si>
    <t>100*CABDL13B@GOVFIN/CAEAL13B@GOVFIN</t>
  </si>
  <si>
    <t>100*CABDL14A@GOVFIN/CAEAL14A@GOVFIN</t>
  </si>
  <si>
    <t>100*CABDL14B@GOVFIN/CAEAL14B@GOVFIN</t>
  </si>
  <si>
    <t>100*CABDL14C@GOVFIN/CAEAL14C@GOVFIN</t>
  </si>
  <si>
    <t>100*CABDL15A@GOVFIN/CAEAL15A@GOVFIN</t>
  </si>
  <si>
    <t>100*CABDL15B@GOVFIN/CAEAL15B@GOVFIN</t>
  </si>
  <si>
    <t>100*CABDL15C@GOVFIN/CAEAL15C@GOVFIN</t>
  </si>
  <si>
    <t>100*CABDL16A@GOVFIN/CAEAL16A@GOVFIN</t>
  </si>
  <si>
    <t>100*CABDL16B@GOVFIN/CAEAL16B@GOVFIN</t>
  </si>
  <si>
    <t>100*CABDL16C@GOVFIN/CAEAL16C@GOVFIN</t>
  </si>
  <si>
    <t>100*CABDL17A@GOVFIN/CAEAL17A@GOVFIN</t>
  </si>
  <si>
    <t>100*CABDL17B@GOVFIN/CAEAL17B@GOVFIN</t>
  </si>
  <si>
    <t>100*CABDL18A@GOVFIN/CAEAL18A@GOVFIN</t>
  </si>
  <si>
    <t>100*CABDL19A@GOVFIN/CAEAL19A@GOVFIN</t>
  </si>
  <si>
    <t>100*CABDL19B@GOVFIN/CAEAL19B@GOVFIN</t>
  </si>
  <si>
    <t>100*CABDL19C@GOVFIN/CAEAL19C@GOVFIN</t>
  </si>
  <si>
    <t>100*CABDL20A@GOVFIN/CAEAL20A@GOVFIN</t>
  </si>
  <si>
    <t>100*CABDL20B@GOVFIN/CAEAL20B@GOVFIN</t>
  </si>
  <si>
    <t>100*CABDL20C@GOVFIN/CAEAL20C@GOVFIN</t>
  </si>
  <si>
    <t>100*CABDL21A@GOVFIN/CAEAL21A@GOVFIN</t>
  </si>
  <si>
    <t>100*CABDL21B@GOVFIN/CAEAL21B@GOVFIN</t>
  </si>
  <si>
    <t>100*CABDL22A@GOVFIN/CAEAL22A@GOVFIN</t>
  </si>
  <si>
    <t>100*CABDL23A@GOVFIN/CAEAL23A@GOVFIN</t>
  </si>
  <si>
    <t>100*CABDL23B@GOVFIN/CAEAL23B@GOVFIN</t>
  </si>
  <si>
    <t>100*CABDL24A@GOVFIN/CAEAL24A@GOVFIN</t>
  </si>
  <si>
    <t>100*CABDL24B@GOVFIN/CAEAL24B@GOVFIN</t>
  </si>
  <si>
    <t>CABDL02B: Mar-05-2015 13:55 CAEAL02B: Mar-05-2015 13:55</t>
  </si>
  <si>
    <t>CABDL03B: Mar-05-2015 13:55 CAEAL03B: Mar-05-2015 13:55</t>
  </si>
  <si>
    <t>CABDL04A: Mar-05-2015 13:55 CAEAL04A: Mar-05-2015 13:55</t>
  </si>
  <si>
    <t>CABDL04B: Mar-05-2015 13:55 CAEAL04B: Mar-05-2015 13:55</t>
  </si>
  <si>
    <t>CABDL05A: Mar-05-2015 13:55 CAEAL05A: Mar-05-2015 13:55</t>
  </si>
  <si>
    <t>CABDL05B: Mar-05-2015 13:55 CAEAL05B: Mar-05-2015 13:55</t>
  </si>
  <si>
    <t>CABDL06A: Mar-05-2015 13:55 CAEAL06A: Mar-05-2015 13:55</t>
  </si>
  <si>
    <t>CABDL06B: Mar-05-2015 13:55 CAEAL06B: Mar-05-2015 13:55</t>
  </si>
  <si>
    <t>CABDL07A: Mar-05-2015 13:55 CAEAL07A: Mar-05-2015 13:55</t>
  </si>
  <si>
    <t>CABDL07B: Mar-05-2015 13:55 CAEAL07B: Mar-05-2015 13:55</t>
  </si>
  <si>
    <t>CABDL08A: Mar-05-2015 13:55 CAEAL08A: Mar-05-2015 13:55</t>
  </si>
  <si>
    <t>CABDL08B: Mar-05-2015 13:55 CAEAL08B: Mar-05-2015 13:55</t>
  </si>
  <si>
    <t>CABDL09A: Mar-05-2015 13:55 CAEAL09A: Mar-05-2015 13:55</t>
  </si>
  <si>
    <t>CABDL09B: Mar-05-2015 13:55 CAEAL09B: Mar-05-2015 13:55</t>
  </si>
  <si>
    <t>CABDL10A: Mar-05-2015 13:55 CAEAL10A: Mar-05-2015 13:55</t>
  </si>
  <si>
    <t>CABDL10B: Mar-05-2015 13:55 CAEAL10B: Mar-05-2015 13:55</t>
  </si>
  <si>
    <t>CABDL11A: Mar-05-2015 13:55 CAEAL11A: Mar-05-2015 13:55</t>
  </si>
  <si>
    <t>CABDL11B: Mar-05-2015 13:55 CAEAL11B: Mar-05-2015 13:55</t>
  </si>
  <si>
    <t>CABDL12A: Mar-05-2015 13:55 CAEAL12A: Mar-05-2015 13:55</t>
  </si>
  <si>
    <t>CABDL12B: Mar-05-2015 13:55 CAEAL12B: Mar-05-2015 13:55</t>
  </si>
  <si>
    <t>CABDL12C: Mar-05-2015 13:55 CAEAL12C: Mar-05-2015 13:55</t>
  </si>
  <si>
    <t>CABDL13A: Mar-05-2015 13:55 CAEAL13A: Mar-05-2015 13:55</t>
  </si>
  <si>
    <t>CABDL13B: Mar-05-2015 13:55 CAEAL13B: Mar-05-2015 13:55</t>
  </si>
  <si>
    <t>CABDL14A: Mar-05-2015 13:55 CAEAL14A: Mar-05-2015 13:55</t>
  </si>
  <si>
    <t>CABDL14B: Mar-05-2015 13:55 CAEAL14B: Mar-05-2015 13:55</t>
  </si>
  <si>
    <t>CABDL14C: Mar-05-2015 13:55 CAEAL14C: Mar-05-2015 13:55</t>
  </si>
  <si>
    <t>CABDL15A: Mar-10-2015 11:25 CAEAL15A: Mar-10-2015 11:25</t>
  </si>
  <si>
    <t>CABDL15B: Aug-13-2015 16:23 CAEAL15B: Aug-13-2015 16:23</t>
  </si>
  <si>
    <t>CABDL15C: Jan-19-2016 10:25 CAEAL15C: Jan-19-2016 10:25</t>
  </si>
  <si>
    <t>CABDL16A: Mar-29-2016 14:03 CAEAL16A: Mar-29-2016 14:03</t>
  </si>
  <si>
    <t>CABDL16B: Sep-08-2016 12:44 CAEAL16B: Sep-08-2016 12:44</t>
  </si>
  <si>
    <t>CABDL16C: Jan-24-2017 10:46 CAEAL16C: Jan-24-2017 10:46</t>
  </si>
  <si>
    <t>CABDL17A: Jan-05-2018 16:11 CAEAL17A: Jan-05-2018 16:11</t>
  </si>
  <si>
    <t>CABDL17B: Apr-19-2018 10:21 CAEAL17B: Apr-19-2018 10:36</t>
  </si>
  <si>
    <t>CABDL18A: Nov-01-2018 09:23 CAEAL18A: Nov-01-2018 09:23</t>
  </si>
  <si>
    <t>CABDL19A: Jan-30-2019 09:30 CAEAL19A: Feb-25-2025 08:55</t>
  </si>
  <si>
    <t>CABDL19B: May-02-2019 13:12 CAEAL19B: May-02-2019 13:12</t>
  </si>
  <si>
    <t>CABDL19C: Aug-21-2019 10:39 CAEAL19C: Aug-21-2019 10:39</t>
  </si>
  <si>
    <t>CABDL20A: Sep-02-2020 16:58 CAEAL20A: Sep-02-2020 16:58</t>
  </si>
  <si>
    <t>CABDL20B: Sep-02-2020 17:01 CAEAL20B: Feb-24-2025 11:55</t>
  </si>
  <si>
    <t>CABDL20C: Sep-02-2020 17:01 CAEAL20C: Sep-02-2020 17:01</t>
  </si>
  <si>
    <t>CABDL21A: Feb-22-2023 16:31 CAEAL21A: Feb-22-2023 16:31</t>
  </si>
  <si>
    <t>CABDL21B: Feb-22-2023 16:31 CAEAL21B: Feb-22-2023 16:31</t>
  </si>
  <si>
    <t>CABDL22A: Feb-22-2023 16:31 CAEAL22A: Feb-22-2023 16:31</t>
  </si>
  <si>
    <t>CABDL23A: Aug-03-2023 09:59 CAEAL23A: Feb-08-2024 14:00</t>
  </si>
  <si>
    <t>CABDL23B: Feb-08-2024 13:22 CAEAL23B: Feb-08-2024 13:22</t>
  </si>
  <si>
    <t>CABDL24A: Jun-20-2024 11:29 CAEAL24A: Jun-20-2024 11:29</t>
  </si>
  <si>
    <t>CABDL24B: Jan-27-2025 08:42 CAEAL24B: Jan-27-2025 08:42</t>
  </si>
  <si>
    <t>CABDL02B: CBO CAEAL02B: CBO</t>
  </si>
  <si>
    <t>CABDL03B: CBO CAEAL03B: CBO</t>
  </si>
  <si>
    <t>CABDL04A: CBO CAEAL04A: CBO</t>
  </si>
  <si>
    <t>CABDL04B: CBO CAEAL04B: CBO</t>
  </si>
  <si>
    <t>CABDL05A: CBO CAEAL05A: CBO</t>
  </si>
  <si>
    <t>CABDL05B: CBO CAEAL05B: CBO</t>
  </si>
  <si>
    <t>CABDL06A: CBO CAEAL06A: CBO</t>
  </si>
  <si>
    <t>CABDL06B: CBO CAEAL06B: CBO</t>
  </si>
  <si>
    <t>CABDL07A: CBO CAEAL07A: CBO</t>
  </si>
  <si>
    <t>CABDL07B: CBO CAEAL07B: CBO</t>
  </si>
  <si>
    <t>CABDL08A: CBO CAEAL08A: CBO</t>
  </si>
  <si>
    <t>CABDL08B: CBO CAEAL08B: CBO</t>
  </si>
  <si>
    <t>CABDL09A: CBO CAEAL09A: CBO</t>
  </si>
  <si>
    <t>CABDL09B: CBO CAEAL09B: CBO</t>
  </si>
  <si>
    <t>CABDL10A: CBO CAEAL10A: CBO</t>
  </si>
  <si>
    <t>CABDL10B: CBO CAEAL10B: CBO</t>
  </si>
  <si>
    <t>CABDL11A: CBO CAEAL11A: CBO</t>
  </si>
  <si>
    <t>CABDL11B: CBO CAEAL11B: CBO</t>
  </si>
  <si>
    <t>CABDL12A: CBO CAEAL12A: CBO</t>
  </si>
  <si>
    <t>CABDL12B: CBO CAEAL12B: CBO</t>
  </si>
  <si>
    <t>CABDL12C: CBO CAEAL12C: CBO</t>
  </si>
  <si>
    <t>CABDL13A: CBO CAEAL13A: CBO</t>
  </si>
  <si>
    <t>CABDL13B: CBO CAEAL13B: CBO</t>
  </si>
  <si>
    <t>CABDL14A: CBO CAEAL14A: CBO</t>
  </si>
  <si>
    <t>CABDL14B: CBO CAEAL14B: CBO</t>
  </si>
  <si>
    <t>CABDL14C: CBO CAEAL14C: CBO</t>
  </si>
  <si>
    <t>CABDL15A: CBO CAEAL15A: CBO</t>
  </si>
  <si>
    <t>CABDL15B: CBO CAEAL15B: CBO</t>
  </si>
  <si>
    <t>CABDL15C: CBO CAEAL15C: CBO</t>
  </si>
  <si>
    <t>CABDL16A: CBO CAEAL16A: CBO</t>
  </si>
  <si>
    <t>CABDL16B: CBO CAEAL16B: CBO</t>
  </si>
  <si>
    <t>CABDL16C: CBO CAEAL16C: CBO</t>
  </si>
  <si>
    <t>CABDL17A: CBO CAEAL17A: CBO</t>
  </si>
  <si>
    <t>CABDL17B: CBO CAEAL17B: CBO</t>
  </si>
  <si>
    <t>CABDL18A: CBO CAEAL18A: CBO</t>
  </si>
  <si>
    <t>CABDL19A: CBO CAEAL19A: CBO</t>
  </si>
  <si>
    <t>CABDL19B: CBO CAEAL19B: CBO</t>
  </si>
  <si>
    <t>CABDL19C: CBO CAEAL19C: CBO</t>
  </si>
  <si>
    <t>CABDL20A: CBO CAEAL20A: CBO</t>
  </si>
  <si>
    <t>CABDL20B: CBO CAEAL20B: CBO</t>
  </si>
  <si>
    <t>CABDL20C: CBO CAEAL20C: CBO</t>
  </si>
  <si>
    <t>CABDL21A: CBO CAEAL21A: CBO</t>
  </si>
  <si>
    <t>CABDL21B: CBO CAEAL21B: CBO</t>
  </si>
  <si>
    <t>CABDL22A: CBO CAEAL22A: CBO</t>
  </si>
  <si>
    <t>CABDL23A: CBO CAEAL23A: CBO</t>
  </si>
  <si>
    <t>CABDL23B: CBO CAEAL23B: CBO</t>
  </si>
  <si>
    <t>CABDL24A: CBO CAEAL24A: CBO</t>
  </si>
  <si>
    <t>CABDL24B: CBO CAEAL24B: CBO</t>
  </si>
  <si>
    <t>CABDL02B: CBO Baseline Budget, August 2002: Outlays (FY, Bil.$) CAEAL02B: CBO Baseline Budget, August 2002: Gross Domestic Product (FY, Bil.$)</t>
  </si>
  <si>
    <t>CABDL03B: CBO Baseline Budget, August 2003: Outlays (FY, Bil.$) CAEAL03B: CBO Baseline Budget, August 2003: Gross Domestic Product (FY, Bil.$)</t>
  </si>
  <si>
    <t>CABDL04A: CBO Baseline Budget, January 2004: Outlays (FY, Bil.$) CAEAL04A: CBO Baseline Budget, January 2004: Gross Domestic Product (FY, Bil.$)</t>
  </si>
  <si>
    <t>CABDL04B: CBO Baseline Budget, September 2004: Outlays (FY, Bil.$) CAEAL04B: CBO Baseline Budget, September 2004: Gross Domestic Product (FY, Bil.$)</t>
  </si>
  <si>
    <t>CABDL05A: CBO Baseline Budget, January 2005: Outlays (FY, Bil.$) CAEAL05A: CBO Baseline Budget, January 2005: Gross Domestic Product (FY, Bil.$)</t>
  </si>
  <si>
    <t>CABDL05B: CBO Baseline Budget, August 2005: Outlays (FY, Bil.$) CAEAL05B: CBO Baseline Budget, August 2005: Gross Domestic Product (FY, Bil.$)</t>
  </si>
  <si>
    <t>CABDL06A: CBO Baseline Budget, January 2006: Outlays (FY, Bil.$) CAEAL06A: CBO Baseline Budget, January 2006: Gross Domestic Product (FY, Bil.$)</t>
  </si>
  <si>
    <t>CABDL06B: CBO Baseline Budget, August 2006: Outlays (FY, Bil.$) CAEAL06B: CBO Baseline Budget, August 2006: Gross Domestic Product (FY, Bil.$)</t>
  </si>
  <si>
    <t>CABDL07A: CBO Baseline Budget, January 2007: Outlays (FY, Bil.$) CAEAL07A: CBO Baseline Budget, January 2007: Gross Domestic Product (FY, Bil.$)</t>
  </si>
  <si>
    <t>CABDL07B: CBO Baseline Budget, August 2007: Outlays (FY, Bil.$) CAEAL07B: CBO Baseline Budget, August 2007: Gross Domestic Product (FY, Bil.$)</t>
  </si>
  <si>
    <t>CABDL08A: CBO Baseline Budget, January 2008: Outlays (FY, Bil.$) CAEAL08A: CBO Baseline Budget, January 2008: Gross Domestic Product (FY, Bil.$)</t>
  </si>
  <si>
    <t>CABDL08B: CBO Baseline Budget, August 2008: Outlays (FY, Bil.$) CAEAL08B: CBO Baseline Budget, August 2008: Gross Domestic Product (FY, Bil.$)</t>
  </si>
  <si>
    <t>CABDL09A: CBO Baseline Budget, January 2009: Outlays (FY, Bil.$) CAEAL09A: CBO Baseline Budget, January 2009: Gross Domestic Product (FY, Bil.$)</t>
  </si>
  <si>
    <t>CABDL09B: CBO Baseline Budget, August 2009: Outlays (FY, Bil.$) CAEAL09B: CBO Baseline Budget, August 2009: Gross Domestic Product (FY, Bil.$)</t>
  </si>
  <si>
    <t>CABDL10A: CBO Baseline Budget, January 2010: Outlays (FY, Bil.$) CAEAL10A: CBO Baseline Budget, January 2010: Gross Domestic Product (FY, Bil.$)</t>
  </si>
  <si>
    <t>CABDL10B: CBO Baseline Budget, August 2010: Outlays (FY, Bil.$) CAEAL10B: CBO Baseline Budget, August 2010: Gross Domestic Product (FY, Bil.$)</t>
  </si>
  <si>
    <t>CABDL11A: CBO Baseline Budget, January 2011: Outlays (FY, Bil.$) CAEAL11A: CBO Baseline Budget, January 2011: Gross Domestic Product (FY, Bil.$)</t>
  </si>
  <si>
    <t>CABDL11B: CBO Baseline Budget, August 2011: Outlays (FY, Bil.$) CAEAL11B: CBO Baseline Budget, August 2011: Gross Domestic Product (FY, Bil.$)</t>
  </si>
  <si>
    <t>CABDL12A: CBO Baseline Budget, January 2012: Outlays (FY, Bil.$) CAEAL12A: CBO Baseline Budget, January 2012: Gross Domestic Product (FY, Bil.$)</t>
  </si>
  <si>
    <t>CABDL12B: CBO Baseline Budget, March 2012: Outlays (FY, Bil.$) CAEAL12B: CBO Baseline Budget, March 2012: Gross Domestic Product (FY, Bil.$)</t>
  </si>
  <si>
    <t>CABDL12C: CBO Baseline Budget, August 2012: Outlays (FY, Bil.$) CAEAL12C: CBO Baseline Budget, August 2012: Gross Domestic Product (FY, Bil.$)</t>
  </si>
  <si>
    <t>CABDL13A: CBO Baseline Budget, February 2013: Outlays (FY, Bil.$) CAEAL13A: CBO Baseline Budget, February 2013: Gross Domestic Product (FY, Bil.$)</t>
  </si>
  <si>
    <t>CABDL13B: CBO Baseline Budget, May 2013: Outlays (FY, Bil.$) CAEAL13B: CBO Baseline Budget, May 2013: Gross Domestic Product (FY, Bil.$)</t>
  </si>
  <si>
    <t>CABDL14A: CBO Baseline Budget, February 2014: Outlays (FY, Bil.$) CAEAL14A: CBO Baseline Budget, February 2014: Gross Domestic Product (FY, Bil.$)</t>
  </si>
  <si>
    <t>CABDL14B: CBO Baseline Budget, April 2014: Outlays (FY, Bil.$) CAEAL14B: CBO Baseline Budget, April 2014: Gross Domestic Product (FY, Bil.$)</t>
  </si>
  <si>
    <t>CABDL14C: CBO Baseline Budget, August 2014: Outlays (FY, Bil.$) CAEAL14C: CBO Baseline Budget, August 2014: Gross Domestic Product (FY, Bil.$)</t>
  </si>
  <si>
    <t>CABDL15A: CBO Baseline Budget, January 2015: Outlays (FY, Bil.$) CAEAL15A: CBO Baseline Budget, January 2015: Gross Domestic Product (FY, Bil.$)</t>
  </si>
  <si>
    <t>CABDL15B: CBO Baseline Budget, March 2015: Outlays (FY, Bil.$) CAEAL15B: CBO Baseline Budget, March 2015: Gross Domestic Product (FY, Bil.$)</t>
  </si>
  <si>
    <t>CABDL15C: CBO Baseline Budget, August 2015: Outlays (FY, Bil.$) CAEAL15C: CBO Baseline Budget, August 2015: Gross Domestic Product (FY, Bil.$)</t>
  </si>
  <si>
    <t>CABDL16A: CBO Baseline Budget, January 2016: Outlays (FY, Bil.$) CAEAL16A: CBO Baseline Budget, January 2016: Gross Domestic Product (FY, Bil.$)</t>
  </si>
  <si>
    <t>CABDL16B: CBO Baseline Budget, March 2016: Outlays (FY, Bil.$) CAEAL16B: CBO Baseline Budget, March 2016: Gross Domestic Product (FY, Bil.$)</t>
  </si>
  <si>
    <t>CABDL16C: CBO Baseline Budget, August 2016: Outlays (FY, Bil.$) CAEAL16C: CBO Baseline Budget, August 2016: Gross Domestic Product (FY, Bil.$)</t>
  </si>
  <si>
    <t>CABDL17A: CBO Baseline Budget, January 2017: Outlays (FY, Bil. US$) CAEAL17A: CBO Baseline Budget, January 2017: Gross Domestic Product (FY, Bil. US$)</t>
  </si>
  <si>
    <t>CABDL17B: CBO Baseline Budget, June 2017: Outlays (FY, Bil. US$) CAEAL17B: CBO Baseline Budget, June 2017: Gross Domestic Product (FY, Bil. US$)</t>
  </si>
  <si>
    <t>CABDL18A: CBO Baseline Budget, April 2018: Outlays (FY, Bil. US$) CAEAL18A: CBO Baseline Budget, April 2018: Gross Domestic Product (FY, Bil. US$)</t>
  </si>
  <si>
    <t>CABDL19A: CBO Baseline Budget, January 2019: Outlays (FY, Bil. US$) CAEAL19A: CBO Baseline Budget, Jan 2019: Gross Domestic Product (FY, Bil. US$)</t>
  </si>
  <si>
    <t>CABDL19B: CBO Baseline Budget, May 2019: Outlays (FY, Bil. US$) CAEAL19B: CBO Baseline Budget, May 2019: Gross Domestic Product (FY, Bil. US$)</t>
  </si>
  <si>
    <t>CABDL19C: CBO Baseline Budget, August 2019: Outlays (FY, Bil. US$) CAEAL19C: CBO Baseline Budget, August 2019: Gross Domestic Product (FY, Bil. US$)</t>
  </si>
  <si>
    <t>CABDL20A: CBO Baseline Budget, Jan 2020: Outlays (FY, Bil. US$) CAEAL20A: CBO Baseline Budget, Jan 2020: Gross Domestic Product (FY, Bil. US$)</t>
  </si>
  <si>
    <t>CABDL20B: CBO Baseline Budget, March 2020: Outlays (FY, Bil. US$) CAEAL20B: CBO Baseline Budget, March 2020: Gross Domestic Product (FY, Bil. US$)</t>
  </si>
  <si>
    <t>CABDL20C: CBO Baseline Budget, Sept 2020: Outlays (FY, Bil. US$) CAEAL20C: CBO Baseline Budget, Sept 2020: Gross Domestic Product (FY, Bil. US$)</t>
  </si>
  <si>
    <t>CABDL21A: CBO Baseline Budget, Feb 2021: Outlays (FY, Bil. US$) CAEAL21A: CBO Baseline Budget, Feb 2021: Gross Domestic Product (FY, Bil. US$)</t>
  </si>
  <si>
    <t>CABDL21B: CBO Baseline Budget, Jul 2021: Outlays (FY, Bil. US$) CAEAL21B: CBO Baseline Budget, Jul 2021: Gross Domestic Product (FY, Bil. US$)</t>
  </si>
  <si>
    <t>CABDL22A: CBO Baseline Budget, May 2022: Outlays (FY, Bil. US$) CAEAL22A: CBO Baseline Budget, May 2022: Gross Domestic Product (FY, Bil. US$)</t>
  </si>
  <si>
    <t>CABDL23A: CBO Baseline Budget, Feb 2023: Outlays (FY, Bil. US$) CAEAL23A: CBO Baseline Budget, February 2023: Gross Domestic Product (FY, Bil. US$)</t>
  </si>
  <si>
    <t>CABDL23B: CBO Baseline Budget, May 2023: Outlays (FY, Bil. US$) CAEAL23B: CBO Baseline Budget, May 2023: Gross Domestic Product (FY, Bil. US$)</t>
  </si>
  <si>
    <t>CABDL24A: CBO Baseline Budget, Feb 2024: Outlays (FY, Bil. US$) CAEAL24A: CBO Baseline Budget, Feb 2024: Gross Domestic Product (FY, Bil. US$)</t>
  </si>
  <si>
    <t>CABDL24B: CBO Baseline Budget, Jun 2024: Outlays (FY, Bil. US$) CAEAL24B: CBO Baseline Budget, Jun 2024: Gross Domestic Product (FY, Bil. US$)</t>
  </si>
  <si>
    <t>202502</t>
  </si>
  <si>
    <t>N/A</t>
  </si>
  <si>
    <t>DESC</t>
  </si>
  <si>
    <t>DTLM</t>
  </si>
  <si>
    <t>SOURCE</t>
  </si>
  <si>
    <t>1975 2035 !A</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</si>
  <si>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</si>
  <si>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</si>
  <si>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</si>
  <si>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</si>
  <si>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</si>
  <si>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</si>
  <si>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</si>
  <si>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</si>
  <si>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</si>
  <si>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</si>
  <si>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</si>
  <si>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</si>
  <si>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</si>
  <si>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</si>
  <si>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</si>
  <si>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</si>
  <si>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</si>
  <si>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</si>
  <si>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</si>
  <si>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</si>
  <si>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</si>
  <si>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</si>
  <si>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</si>
  <si>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CADAL02B@GOVFIN</t>
  </si>
  <si>
    <t>CADAL03B@GOVFIN</t>
  </si>
  <si>
    <t>CADAL04A@GOVFIN</t>
  </si>
  <si>
    <t>CADAL04B@GOVFIN</t>
  </si>
  <si>
    <t>CADAL05A@GOVFIN</t>
  </si>
  <si>
    <t>CADAL05B@GOVFIN</t>
  </si>
  <si>
    <t>CADAL06A@GOVFIN</t>
  </si>
  <si>
    <t>CADAL06B@GOVFIN</t>
  </si>
  <si>
    <t>CADAL07A@GOVFIN</t>
  </si>
  <si>
    <t>CADAL07B@GOVFIN</t>
  </si>
  <si>
    <t>CADAL08A@GOVFIN</t>
  </si>
  <si>
    <t>CADAL08B@GOVFIN</t>
  </si>
  <si>
    <t>CADAL09A@GOVFIN</t>
  </si>
  <si>
    <t>CADAL09B@GOVFIN</t>
  </si>
  <si>
    <t>CADAL10A@GOVFIN</t>
  </si>
  <si>
    <t>CADAL10B@GOVFIN</t>
  </si>
  <si>
    <t>CADAL11A@GOVFIN</t>
  </si>
  <si>
    <t>CADAL11B@GOVFIN</t>
  </si>
  <si>
    <t>CADAL12A@GOVFIN</t>
  </si>
  <si>
    <t>CADAL12B@GOVFIN</t>
  </si>
  <si>
    <t>CADAL12C@GOVFIN</t>
  </si>
  <si>
    <t>CADAL13A@GOVFIN</t>
  </si>
  <si>
    <t>CADAL13B@GOVFIN</t>
  </si>
  <si>
    <t>CADAL14A@GOVFIN</t>
  </si>
  <si>
    <t>CADAL14B@GOVFIN</t>
  </si>
  <si>
    <t>CADAL14C@GOVFIN</t>
  </si>
  <si>
    <t>CADAL15A@GOVFIN</t>
  </si>
  <si>
    <t>CADAL15B@GOVFIN</t>
  </si>
  <si>
    <t>CADAL15C@GOVFIN</t>
  </si>
  <si>
    <t>CADAL16A@GOVFIN</t>
  </si>
  <si>
    <t>CADAL16B@GOVFIN</t>
  </si>
  <si>
    <t>CADAL16C@GOVFIN</t>
  </si>
  <si>
    <t>CADAL17A@GOVFIN</t>
  </si>
  <si>
    <t>CADAL17B@GOVFIN</t>
  </si>
  <si>
    <t>CADAL18A@GOVFIN</t>
  </si>
  <si>
    <t>CADAL19A@GOVFIN</t>
  </si>
  <si>
    <t>CADAL19B@GOVFIN</t>
  </si>
  <si>
    <t>CADAL19C@GOVFIN</t>
  </si>
  <si>
    <t>CADAL20A@GOVFIN</t>
  </si>
  <si>
    <t>CADAL20B@GOVFIN</t>
  </si>
  <si>
    <t>CADAL20C@GOVFIN</t>
  </si>
  <si>
    <t>CADAL21A@GOVFIN</t>
  </si>
  <si>
    <t>CADAL21B@GOVFIN</t>
  </si>
  <si>
    <t>CADAL22A@GOVFIN</t>
  </si>
  <si>
    <t>CADAL23A@GOVFIN</t>
  </si>
  <si>
    <t>CADAL23B@GOVFIN</t>
  </si>
  <si>
    <t>CADAL24A@GOVFIN</t>
  </si>
  <si>
    <t>CADAL24B@GOVFIN</t>
  </si>
  <si>
    <t>CBO</t>
  </si>
  <si>
    <t>Mar-05-2015 13:55</t>
  </si>
  <si>
    <t>CBO Baseline Budget, August 2002: Debt Held by the Public (FY, Bil.$)</t>
  </si>
  <si>
    <t>CBO Baseline Budget, August 2003: Debt Held by the Public (FY, Bil.$)</t>
  </si>
  <si>
    <t>CBO Baseline Budget, January 2004: Debt Held by the Public (FY, Bil.$)</t>
  </si>
  <si>
    <t>CBO Baseline Budget, September 2004: Debt Held by the Public (FY, Bil.$)</t>
  </si>
  <si>
    <t>CBO Baseline Budget, January 2005: Debt Held by the Public (FY, Bil.$)</t>
  </si>
  <si>
    <t>CBO Baseline Budget, August 2005: Debt Held by the Public (FY, Bil.$)</t>
  </si>
  <si>
    <t>CBO Baseline Budget, January 2006: Debt Held by the Public (FY, Bil.$)</t>
  </si>
  <si>
    <t>CBO Baseline Budget, August 2006: Debt Held by the Public (FY, Bil.$)</t>
  </si>
  <si>
    <t>CBO Baseline Budget, January 2007: Debt Held by the Public (FY, Bil.$)</t>
  </si>
  <si>
    <t>CBO Baseline Budget, August 2007: Debt Held by the Public (FY, Bil.$)</t>
  </si>
  <si>
    <t>CBO Baseline Budget, January 2008: Debt Held by the Public (FY, Bil.$)</t>
  </si>
  <si>
    <t>CBO Baseline Budget, August 2008: Debt Held by the Public (FY, Bil.$)</t>
  </si>
  <si>
    <t>CBO Baseline Budget, January 2009: Debt Held by the Public (FY, Bil.$)</t>
  </si>
  <si>
    <t>CBO Baseline Budget, August 2009: Debt Held by the Public (FY, Bil.$)</t>
  </si>
  <si>
    <t>CBO Baseline Budget, January 2010: Debt Held by the Public (FY, Bil.$)</t>
  </si>
  <si>
    <t>CBO Baseline Budget, August 2010: Debt Held by the Public (FY, Bil.$)</t>
  </si>
  <si>
    <t>CBO Baseline Budget, January 2011: Debt Held by the Public (FY, Bil.$)</t>
  </si>
  <si>
    <t>CBO Baseline Budget, August 2011: Debt Held by the Public (FY, Bil.$)</t>
  </si>
  <si>
    <t>CBO Baseline Budget, January 2012: Debt Held by the Public (FY, Bil.$)</t>
  </si>
  <si>
    <t>CBO Baseline Budget, March 2012: Debt Held by the Public (FY, Bil.$)</t>
  </si>
  <si>
    <t>CBO Baseline Budget, August 2012: Debt Held by the Public (FY, Bil.$)</t>
  </si>
  <si>
    <t>CBO Baseline Budget, February 2013: Debt Held by the Public (FY, Bil.$)</t>
  </si>
  <si>
    <t>CBO Baseline Budget, May 2013: Debt Held by the Public (FY, Bil.$)</t>
  </si>
  <si>
    <t>CBO Baseline Budget, February 2014: Debt Held by the Public (FY, Bil.$)</t>
  </si>
  <si>
    <t>CBO Baseline Budget, April 2014: Debt Held by the Public (FY, Bil.$)</t>
  </si>
  <si>
    <t>CBO Baseline Budget, August 2014: Debt Held by the Public (FY, Bil.$)</t>
  </si>
  <si>
    <t>Mar-10-2015 11:25</t>
  </si>
  <si>
    <t>CBO Baseline Budget, January 2015: Debt Held by the Public (FY, Bil.$)</t>
  </si>
  <si>
    <t>Aug-13-2015 16:23</t>
  </si>
  <si>
    <t>CBO Baseline Budget, March 2015: Debt Held by the Public (FY, Bil.$)</t>
  </si>
  <si>
    <t>Jan-19-2016 10:25</t>
  </si>
  <si>
    <t>CBO Baseline Budget, August 2015: Debt Held by the Public (FY, Bil.$)</t>
  </si>
  <si>
    <t>Mar-29-2016 14:03</t>
  </si>
  <si>
    <t>CBO Baseline Budget, January 2016: Debt Held by the Public (FY, Bil.$)</t>
  </si>
  <si>
    <t>Sep-08-2016 12:44</t>
  </si>
  <si>
    <t>CBO Baseline Budget, March 2016: Debt Held by the Public (FY, Bil.$)</t>
  </si>
  <si>
    <t>Jan-24-2017 10:46</t>
  </si>
  <si>
    <t>CBO Baseline Budget, August 2016: Debt Held by the Public (FY, Bil.$)</t>
  </si>
  <si>
    <t>Jan-05-2018 16:11</t>
  </si>
  <si>
    <t>CBO Baseline Budget, January 2017: Debt Held by the Public (FY, Bil. US$)</t>
  </si>
  <si>
    <t>Apr-19-2018 10:36</t>
  </si>
  <si>
    <t>CBO Baseline Budget, June 2017: Debt Held by the Public (FY, Bil. US$)</t>
  </si>
  <si>
    <t>Nov-01-2018 09:23</t>
  </si>
  <si>
    <t>CBO Baseline Budget, April 2018: Debt Held by the Public (FY, Bil. US$)</t>
  </si>
  <si>
    <t>Jan-30-2019 09:30</t>
  </si>
  <si>
    <t>CBO Baseline Budget, January 2019: Debt Held by the Public (FY, Bil. US$)</t>
  </si>
  <si>
    <t>May-02-2019 13:12</t>
  </si>
  <si>
    <t>CBO Baseline Budget, May 2019: Debt Held by the Public (FY, Bil. US$)</t>
  </si>
  <si>
    <t>Aug-21-2019 10:39</t>
  </si>
  <si>
    <t>CBO Baseline Budget, August 2019: Debt Held by the Public (FY, Bil. US$)</t>
  </si>
  <si>
    <t>Sep-02-2020 16:58</t>
  </si>
  <si>
    <t>CBO Baseline Budget, Jan 2020: Debt Held by the Public (FY, Bil. US$)</t>
  </si>
  <si>
    <t>Sep-02-2020 17:01</t>
  </si>
  <si>
    <t>CBO Baseline Budget, March 2020: Debt Held by the Public (FY, Bil. US$)</t>
  </si>
  <si>
    <t>CBO Baseline Budget, Sept 2020: Debt Held by the Public (FY, Bil. US$)</t>
  </si>
  <si>
    <t>Feb-22-2023 16:31</t>
  </si>
  <si>
    <t>CBO Baseline Budget, Feb 2021: Debt Held by the Public (FY, Bil. US$)</t>
  </si>
  <si>
    <t>CBO Baseline Budget, Jul 2021: Debt Held by the Public (FY, Bil. US$)</t>
  </si>
  <si>
    <t>CBO Baseline Budget, May 2022: Debt Held by the Public (FY, Bil. US$)</t>
  </si>
  <si>
    <t>Aug-03-2023 09:59</t>
  </si>
  <si>
    <t>CBO Baseline Budget, Feb 2023: Debt Held by the Public (FY, Bil. US$)</t>
  </si>
  <si>
    <t>Feb-08-2024 13:22</t>
  </si>
  <si>
    <t>CBO Baseline Budget, May 2023: Debt Held by the Public (FY, Bil. US$)</t>
  </si>
  <si>
    <t>Jun-20-2024 11:29</t>
  </si>
  <si>
    <t>CBO Baseline Budget, Feb 2024: Debt Held by the Public (FY, Bil. US$)</t>
  </si>
  <si>
    <t>Jan-27-2025 08:42</t>
  </si>
  <si>
    <t>CBO Baseline Budget, Jun 2024: Debt Held by the Public (FY, Bil. US$)</t>
  </si>
  <si>
    <t>1985A</t>
  </si>
  <si>
    <t>1986A</t>
  </si>
  <si>
    <t>1986B</t>
  </si>
  <si>
    <t>1987A</t>
  </si>
  <si>
    <t>1987B</t>
  </si>
  <si>
    <t>1988A</t>
  </si>
  <si>
    <t>1988B</t>
  </si>
  <si>
    <t>1989A</t>
  </si>
  <si>
    <t>1990A</t>
  </si>
  <si>
    <t>1990B</t>
  </si>
  <si>
    <t>1991A</t>
  </si>
  <si>
    <t>1991B</t>
  </si>
  <si>
    <t>1992A</t>
  </si>
  <si>
    <t>1993A</t>
  </si>
  <si>
    <t>1993B</t>
  </si>
  <si>
    <t>1994A</t>
  </si>
  <si>
    <t>1995A</t>
  </si>
  <si>
    <t>1995B</t>
  </si>
  <si>
    <t>1996A</t>
  </si>
  <si>
    <t>1997A</t>
  </si>
  <si>
    <t>1997B</t>
  </si>
  <si>
    <t>1998A</t>
  </si>
  <si>
    <t>1998B</t>
  </si>
  <si>
    <t>1999A</t>
  </si>
  <si>
    <t>1999B</t>
  </si>
  <si>
    <t>2000A</t>
  </si>
  <si>
    <t>2000B</t>
  </si>
  <si>
    <t>2001A</t>
  </si>
  <si>
    <t>2001B</t>
  </si>
  <si>
    <t>2002A</t>
  </si>
  <si>
    <t>CAEAL02B@GOVFIN</t>
  </si>
  <si>
    <t>CAEAL03B@GOVFIN</t>
  </si>
  <si>
    <t>CAEAL04A@GOVFIN</t>
  </si>
  <si>
    <t>CAEAL04B@GOVFIN</t>
  </si>
  <si>
    <t>CAEAL05A@GOVFIN</t>
  </si>
  <si>
    <t>CAEAL05B@GOVFIN</t>
  </si>
  <si>
    <t>CAEAL06A@GOVFIN</t>
  </si>
  <si>
    <t>CAEAL06B@GOVFIN</t>
  </si>
  <si>
    <t>CAEAL07A@GOVFIN</t>
  </si>
  <si>
    <t>CAEAL07B@GOVFIN</t>
  </si>
  <si>
    <t>CAEAL08A@GOVFIN</t>
  </si>
  <si>
    <t>CAEAL08B@GOVFIN</t>
  </si>
  <si>
    <t>CAEAL09A@GOVFIN</t>
  </si>
  <si>
    <t>CAEAL09B@GOVFIN</t>
  </si>
  <si>
    <t>CAEAL10A@GOVFIN</t>
  </si>
  <si>
    <t>CAEAL10B@GOVFIN</t>
  </si>
  <si>
    <t>CAEAL11A@GOVFIN</t>
  </si>
  <si>
    <t>CAEAL11B@GOVFIN</t>
  </si>
  <si>
    <t>CAEAL12A@GOVFIN</t>
  </si>
  <si>
    <t>CAEAL12B@GOVFIN</t>
  </si>
  <si>
    <t>CAEAL12C@GOVFIN</t>
  </si>
  <si>
    <t>CAEAL13A@GOVFIN</t>
  </si>
  <si>
    <t>CAEAL13B@GOVFIN</t>
  </si>
  <si>
    <t>CAEAL14A@GOVFIN</t>
  </si>
  <si>
    <t>CAEAL14B@GOVFIN</t>
  </si>
  <si>
    <t>CAEAL14C@GOVFIN</t>
  </si>
  <si>
    <t>CAEAL15A@GOVFIN</t>
  </si>
  <si>
    <t>CAEAL15B@GOVFIN</t>
  </si>
  <si>
    <t>CAEAL15C@GOVFIN</t>
  </si>
  <si>
    <t>CAEAL16A@GOVFIN</t>
  </si>
  <si>
    <t>CAEAL16B@GOVFIN</t>
  </si>
  <si>
    <t>CAEAL16C@GOVFIN</t>
  </si>
  <si>
    <t>CAEAL17A@GOVFIN</t>
  </si>
  <si>
    <t>CAEAL17B@GOVFIN</t>
  </si>
  <si>
    <t>CAEAL18A@GOVFIN</t>
  </si>
  <si>
    <t>CAEAL19A@GOVFIN</t>
  </si>
  <si>
    <t>CAEAL19B@GOVFIN</t>
  </si>
  <si>
    <t>CAEAL19C@GOVFIN</t>
  </si>
  <si>
    <t>CAEAL20A@GOVFIN</t>
  </si>
  <si>
    <t>CAEAL20B@GOVFIN</t>
  </si>
  <si>
    <t>CAEAL20C@GOVFIN</t>
  </si>
  <si>
    <t>CAEAL21A@GOVFIN</t>
  </si>
  <si>
    <t>CAEAL21B@GOVFIN</t>
  </si>
  <si>
    <t>CAEAL22A@GOVFIN</t>
  </si>
  <si>
    <t>CAEAL23A@GOVFIN</t>
  </si>
  <si>
    <t>CAEAL23B@GOVFIN</t>
  </si>
  <si>
    <t>CAEAL24A@GOVFIN</t>
  </si>
  <si>
    <t>CAEAL24B@GOVFIN</t>
  </si>
  <si>
    <t>CBO Baseline Budget, August 2002: Gross Domestic Product (FY, Bil.$)</t>
  </si>
  <si>
    <t>CBO Baseline Budget, August 2003: Gross Domestic Product (FY, Bil.$)</t>
  </si>
  <si>
    <t>CBO Baseline Budget, January 2004: Gross Domestic Product (FY, Bil.$)</t>
  </si>
  <si>
    <t>CBO Baseline Budget, September 2004: Gross Domestic Product (FY, Bil.$)</t>
  </si>
  <si>
    <t>CBO Baseline Budget, January 2005: Gross Domestic Product (FY, Bil.$)</t>
  </si>
  <si>
    <t>CBO Baseline Budget, August 2005: Gross Domestic Product (FY, Bil.$)</t>
  </si>
  <si>
    <t>CBO Baseline Budget, January 2006: Gross Domestic Product (FY, Bil.$)</t>
  </si>
  <si>
    <t>CBO Baseline Budget, August 2006: Gross Domestic Product (FY, Bil.$)</t>
  </si>
  <si>
    <t>CBO Baseline Budget, January 2007: Gross Domestic Product (FY, Bil.$)</t>
  </si>
  <si>
    <t>CBO Baseline Budget, August 2007: Gross Domestic Product (FY, Bil.$)</t>
  </si>
  <si>
    <t>CBO Baseline Budget, January 2008: Gross Domestic Product (FY, Bil.$)</t>
  </si>
  <si>
    <t>CBO Baseline Budget, August 2008: Gross Domestic Product (FY, Bil.$)</t>
  </si>
  <si>
    <t>CBO Baseline Budget, January 2009: Gross Domestic Product (FY, Bil.$)</t>
  </si>
  <si>
    <t>CBO Baseline Budget, August 2009: Gross Domestic Product (FY, Bil.$)</t>
  </si>
  <si>
    <t>CBO Baseline Budget, January 2010: Gross Domestic Product (FY, Bil.$)</t>
  </si>
  <si>
    <t>CBO Baseline Budget, August 2010: Gross Domestic Product (FY, Bil.$)</t>
  </si>
  <si>
    <t>CBO Baseline Budget, January 2011: Gross Domestic Product (FY, Bil.$)</t>
  </si>
  <si>
    <t>CBO Baseline Budget, August 2011: Gross Domestic Product (FY, Bil.$)</t>
  </si>
  <si>
    <t>CBO Baseline Budget, January 2012: Gross Domestic Product (FY, Bil.$)</t>
  </si>
  <si>
    <t>CBO Baseline Budget, March 2012: Gross Domestic Product (FY, Bil.$)</t>
  </si>
  <si>
    <t>CBO Baseline Budget, August 2012: Gross Domestic Product (FY, Bil.$)</t>
  </si>
  <si>
    <t>CBO Baseline Budget, February 2013: Gross Domestic Product (FY, Bil.$)</t>
  </si>
  <si>
    <t>CBO Baseline Budget, May 2013: Gross Domestic Product (FY, Bil.$)</t>
  </si>
  <si>
    <t>CBO Baseline Budget, February 2014: Gross Domestic Product (FY, Bil.$)</t>
  </si>
  <si>
    <t>CBO Baseline Budget, April 2014: Gross Domestic Product (FY, Bil.$)</t>
  </si>
  <si>
    <t>CBO Baseline Budget, August 2014: Gross Domestic Product (FY, Bil.$)</t>
  </si>
  <si>
    <t>CBO Baseline Budget, January 2015: Gross Domestic Product (FY, Bil.$)</t>
  </si>
  <si>
    <t>CBO Baseline Budget, March 2015: Gross Domestic Product (FY, Bil.$)</t>
  </si>
  <si>
    <t>CBO Baseline Budget, August 2015: Gross Domestic Product (FY, Bil.$)</t>
  </si>
  <si>
    <t>CBO Baseline Budget, January 2016: Gross Domestic Product (FY, Bil.$)</t>
  </si>
  <si>
    <t>CBO Baseline Budget, March 2016: Gross Domestic Product (FY, Bil.$)</t>
  </si>
  <si>
    <t>CBO Baseline Budget, August 2016: Gross Domestic Product (FY, Bil.$)</t>
  </si>
  <si>
    <t>CBO Baseline Budget, January 2017: Gross Domestic Product (FY, Bil. US$)</t>
  </si>
  <si>
    <t>CBO Baseline Budget, June 2017: Gross Domestic Product (FY, Bil. US$)</t>
  </si>
  <si>
    <t>CBO Baseline Budget, April 2018: Gross Domestic Product (FY, Bil. US$)</t>
  </si>
  <si>
    <t>Feb-25-2025 08:55</t>
  </si>
  <si>
    <t>CBO Baseline Budget, Jan 2019: Gross Domestic Product (FY, Bil. US$)</t>
  </si>
  <si>
    <t>CBO Baseline Budget, May 2019: Gross Domestic Product (FY, Bil. US$)</t>
  </si>
  <si>
    <t>CBO Baseline Budget, August 2019: Gross Domestic Product (FY, Bil. US$)</t>
  </si>
  <si>
    <t>CBO Baseline Budget, Jan 2020: Gross Domestic Product (FY, Bil. US$)</t>
  </si>
  <si>
    <t>Feb-24-2025 11:55</t>
  </si>
  <si>
    <t>CBO Baseline Budget, March 2020: Gross Domestic Product (FY, Bil. US$)</t>
  </si>
  <si>
    <t>CBO Baseline Budget, Sept 2020: Gross Domestic Product (FY, Bil. US$)</t>
  </si>
  <si>
    <t>CBO Baseline Budget, Feb 2021: Gross Domestic Product (FY, Bil. US$)</t>
  </si>
  <si>
    <t>CBO Baseline Budget, Jul 2021: Gross Domestic Product (FY, Bil. US$)</t>
  </si>
  <si>
    <t>CBO Baseline Budget, May 2022: Gross Domestic Product (FY, Bil. US$)</t>
  </si>
  <si>
    <t>Feb-08-2024 14:00</t>
  </si>
  <si>
    <t>CBO Baseline Budget, February 2023: Gross Domestic Product (FY, Bil. US$)</t>
  </si>
  <si>
    <t>CBO Baseline Budget, May 2023: Gross Domestic Product (FY, Bil. US$)</t>
  </si>
  <si>
    <t>CBO Baseline Budget, Feb 2024: Gross Domestic Product (FY, Bil. US$)</t>
  </si>
  <si>
    <t>CBO Baseline Budget, Jun 2024: Gross Domestic Product (FY, Bil. US$)</t>
  </si>
  <si>
    <t>1985B</t>
  </si>
  <si>
    <t>1989B</t>
  </si>
  <si>
    <t>1992B</t>
  </si>
  <si>
    <t>1994B</t>
  </si>
  <si>
    <t>1995C</t>
  </si>
  <si>
    <t>CACAL02B@GOVFIN</t>
  </si>
  <si>
    <t>CACAL03B@GOVFIN</t>
  </si>
  <si>
    <t>CACAL04A@GOVFIN</t>
  </si>
  <si>
    <t>CACAL04B@GOVFIN</t>
  </si>
  <si>
    <t>CACAL05A@GOVFIN</t>
  </si>
  <si>
    <t>CACAL05B@GOVFIN</t>
  </si>
  <si>
    <t>CACAL06A@GOVFIN</t>
  </si>
  <si>
    <t>CACAL06B@GOVFIN</t>
  </si>
  <si>
    <t>CACAL07A@GOVFIN</t>
  </si>
  <si>
    <t>CACAL07B@GOVFIN</t>
  </si>
  <si>
    <t>CACAL08A@GOVFIN</t>
  </si>
  <si>
    <t>CACAL08B@GOVFIN</t>
  </si>
  <si>
    <t>CACAL09A@GOVFIN</t>
  </si>
  <si>
    <t>CACAL09B@GOVFIN</t>
  </si>
  <si>
    <t>CACAL10A@GOVFIN</t>
  </si>
  <si>
    <t>CACAL10B@GOVFIN</t>
  </si>
  <si>
    <t>CACAL11A@GOVFIN</t>
  </si>
  <si>
    <t>CACAL11B@GOVFIN</t>
  </si>
  <si>
    <t>CACAL12A@GOVFIN</t>
  </si>
  <si>
    <t>CACAL12B@GOVFIN</t>
  </si>
  <si>
    <t>CACAL12C@GOVFIN</t>
  </si>
  <si>
    <t>CACAL13A@GOVFIN</t>
  </si>
  <si>
    <t>CACAL13B@GOVFIN</t>
  </si>
  <si>
    <t>CACAL14A@GOVFIN</t>
  </si>
  <si>
    <t>CACAL14B@GOVFIN</t>
  </si>
  <si>
    <t>CACAL14C@GOVFIN</t>
  </si>
  <si>
    <t>CACAL15A@GOVFIN</t>
  </si>
  <si>
    <t>CACAL15B@GOVFIN</t>
  </si>
  <si>
    <t>CACAL15C@GOVFIN</t>
  </si>
  <si>
    <t>CACAL16A@GOVFIN</t>
  </si>
  <si>
    <t>CACAL16B@GOVFIN</t>
  </si>
  <si>
    <t>CACAL16C@GOVFIN</t>
  </si>
  <si>
    <t>CACAL17A@GOVFIN</t>
  </si>
  <si>
    <t>CACAL17B@GOVFIN</t>
  </si>
  <si>
    <t>CACAL18A@GOVFIN</t>
  </si>
  <si>
    <t>CACAL19A@GOVFIN</t>
  </si>
  <si>
    <t>CACAL19B@GOVFIN</t>
  </si>
  <si>
    <t>CACAL19C@GOVFIN</t>
  </si>
  <si>
    <t>CACAL20A@GOVFIN</t>
  </si>
  <si>
    <t>CACAL20B@GOVFIN</t>
  </si>
  <si>
    <t>CACAL20C@GOVFIN</t>
  </si>
  <si>
    <t>CACAL21A@GOVFIN</t>
  </si>
  <si>
    <t>CACAL21B@GOVFIN</t>
  </si>
  <si>
    <t>CACAL22A@GOVFIN</t>
  </si>
  <si>
    <t>CACAL23A@GOVFIN</t>
  </si>
  <si>
    <t>CACAL23B@GOVFIN</t>
  </si>
  <si>
    <t>CACAL24A@GOVFIN</t>
  </si>
  <si>
    <t>CACAL24B@GOVFIN</t>
  </si>
  <si>
    <t>CBO Baseline Budget, August 2002: Deficit or Surplus (FY, Bil.$)</t>
  </si>
  <si>
    <t>CBO Baseline Budget, August 2003: Deficit or Surplus (FY, Bil.$)</t>
  </si>
  <si>
    <t>CBO Baseline Budget, January 2004: Deficit or Surplus (FY, Bil.$)</t>
  </si>
  <si>
    <t>CBO Baseline Budget, September 2004: Deficit or Surplus (FY, Bil.$)</t>
  </si>
  <si>
    <t>CBO Baseline Budget, January 2005: Deficit or Surplus (FY, Bil.$)</t>
  </si>
  <si>
    <t>CBO Baseline Budget, August 2005: Deficit or Surplus (FY, Bil.$)</t>
  </si>
  <si>
    <t>CBO Baseline Budget, January 2006: Deficit or Surplus (FY, Bil.$)</t>
  </si>
  <si>
    <t>CBO Baseline Budget, August 2006: Deficit or Surplus (FY, Bil.$)</t>
  </si>
  <si>
    <t>CBO Baseline Budget, January 2007: Deficit or Surplus (FY, Bil.$)</t>
  </si>
  <si>
    <t>CBO Baseline Budget, August 2007: Deficit or Surplus (FY, Bil.$)</t>
  </si>
  <si>
    <t>CBO Baseline Budget, January 2008: Deficit or Surplus (FY, Bil.$)</t>
  </si>
  <si>
    <t>CBO Baseline Budget, August 2008: Deficit or Surplus (FY, Bil.$)</t>
  </si>
  <si>
    <t>CBO Baseline Budget, January 2009: Deficit or Surplus (FY, Bil.$)</t>
  </si>
  <si>
    <t>CBO Baseline Budget, August 2009: Deficit or Surplus (FY, Bil.$)</t>
  </si>
  <si>
    <t>CBO Baseline Budget, January 2010: Deficit or Surplus (FY, Bil.$)</t>
  </si>
  <si>
    <t>CBO Baseline Budget, August 2010: Deficit or Surplus (FY, Bil.$)</t>
  </si>
  <si>
    <t>CBO Baseline Budget, January 2011: Deficit or Surplus (FY, Bil.$)</t>
  </si>
  <si>
    <t>CBO Baseline Budget, August 2011: Deficit or Surplus (FY, Bil.$)</t>
  </si>
  <si>
    <t>CBO Baseline Budget, January 2012: Deficit or Surplus (FY, Bil.$)</t>
  </si>
  <si>
    <t>CBO Baseline Budget, March 2012: Deficit or Surplus (FY, Bil.$)</t>
  </si>
  <si>
    <t>CBO Baseline Budget, August 2012: Deficit or Surplus (FY, Bil.$)</t>
  </si>
  <si>
    <t>CBO Baseline Budget, February 2013: Deficit or Surplus (FY, Bil.$)</t>
  </si>
  <si>
    <t>CBO Baseline Budget, May 2013: Deficit or Surplus (FY, Bil.$)</t>
  </si>
  <si>
    <t>CBO Baseline Budget, February 2014: Deficit or Surplus (FY, Bil.$)</t>
  </si>
  <si>
    <t>CBO Baseline Budget, April 2014: Deficit or Surplus (FY, Bil.$)</t>
  </si>
  <si>
    <t>CBO Baseline Budget, August 2014: Deficit or Surplus (FY, Bil.$)</t>
  </si>
  <si>
    <t>CBO Baseline Budget, January 2015: Deficit or Surplus (FY, Bil.$)</t>
  </si>
  <si>
    <t>CBO Baseline Budget, March 2015: Deficit or Surplus (FY, Bil.$)</t>
  </si>
  <si>
    <t>CBO Baseline Budget, August 2015: Deficit or Surplus (FY, Bil.$)</t>
  </si>
  <si>
    <t>CBO Baseline Budget, January 2016: Deficit or Surplus (FY, Bil.$)</t>
  </si>
  <si>
    <t>CBO Baseline Budget, March 2016: Deficit or Surplus (FY, Bil.$)</t>
  </si>
  <si>
    <t>CBO Baseline Budget, August 2016: Deficit or Surplus (FY, Bil.$)</t>
  </si>
  <si>
    <t>CBO Baseline Budget, January 2017: Deficit or Surplus (FY, Bil. US$)</t>
  </si>
  <si>
    <t>CBO Baseline Budget, June 2017: Deficit or Surplus (FY, Bil. US$)</t>
  </si>
  <si>
    <t>CBO Baseline Budget, April 2018: Deficit or Surplus (FY, Bil. US$)</t>
  </si>
  <si>
    <t>CBO Baseline Budget, January 2019: Deficit or Surplus (FY, Bil. US$)</t>
  </si>
  <si>
    <t>CBO Baseline Budget, May 2019: Deficit or Surplus (FY, Bil. US$)</t>
  </si>
  <si>
    <t>CBO Baseline Budget, August 2019: Deficit or Surplus (FY, Bil. US$)</t>
  </si>
  <si>
    <t>CBO Baseline Budget, Jan 2020: Deficit or Surplus (FY, Bil. US$)</t>
  </si>
  <si>
    <t>CBO Baseline Budget, March 2020: Deficit or Surplus (FY, Bil. US$)</t>
  </si>
  <si>
    <t>CBO Baseline Budget, Sept 2020: Deficit or Surplus (FY, Bil. US$)</t>
  </si>
  <si>
    <t>CBO Baseline Budget, Feb 2021: Deficit or Surplus (FY, Bil. US$)</t>
  </si>
  <si>
    <t>CBO Baseline Budget, Jul 2021: Deficit or Surplus (FY, Bil. US$)</t>
  </si>
  <si>
    <t>CBO Baseline Budget, May 2022: Deficit or Surplus (FY, Bil. US$)</t>
  </si>
  <si>
    <t>CBO Baseline Budget, Feb 2023: Deficit or Surplus (FY, Bil. US$)</t>
  </si>
  <si>
    <t>CBO Baseline Budget, May 2023: Deficit or Surplus (FY, Bil. US$)</t>
  </si>
  <si>
    <t>CBO Baseline Budget, Feb 2024: Deficit or Surplus (FY, Bil. US$)</t>
  </si>
  <si>
    <t>CBO Baseline Budget, Jun 2024: Deficit or Surplus (FY, Bil. US$)</t>
  </si>
  <si>
    <t>CAAEL02B@GOVFIN</t>
  </si>
  <si>
    <t>CAAEL03B@GOVFIN</t>
  </si>
  <si>
    <t>CAAEL04A@GOVFIN</t>
  </si>
  <si>
    <t>CAAEL04B@GOVFIN</t>
  </si>
  <si>
    <t>CAAEL05A@GOVFIN</t>
  </si>
  <si>
    <t>CAAEL05B@GOVFIN</t>
  </si>
  <si>
    <t>CAAEL06A@GOVFIN</t>
  </si>
  <si>
    <t>CAAEL06B@GOVFIN</t>
  </si>
  <si>
    <t>CAAEL07A@GOVFIN</t>
  </si>
  <si>
    <t>CAAEL07B@GOVFIN</t>
  </si>
  <si>
    <t>CAAEL08A@GOVFIN</t>
  </si>
  <si>
    <t>CAAEL08B@GOVFIN</t>
  </si>
  <si>
    <t>CAAEL09A@GOVFIN</t>
  </si>
  <si>
    <t>CAAEL09B@GOVFIN</t>
  </si>
  <si>
    <t>CAAEL10A@GOVFIN</t>
  </si>
  <si>
    <t>CAAEL10B@GOVFIN</t>
  </si>
  <si>
    <t>CAAEL11A@GOVFIN</t>
  </si>
  <si>
    <t>CAAEL11B@GOVFIN</t>
  </si>
  <si>
    <t>CAAEL12A@GOVFIN</t>
  </si>
  <si>
    <t>CAAEL12B@GOVFIN</t>
  </si>
  <si>
    <t>CAAEL12C@GOVFIN</t>
  </si>
  <si>
    <t>CAAEL13A@GOVFIN</t>
  </si>
  <si>
    <t>CAAEL13B@GOVFIN</t>
  </si>
  <si>
    <t>CAAEL14A@GOVFIN</t>
  </si>
  <si>
    <t>CAAEL14B@GOVFIN</t>
  </si>
  <si>
    <t>CAAEL14C@GOVFIN</t>
  </si>
  <si>
    <t>CAAEL15A@GOVFIN</t>
  </si>
  <si>
    <t>CAAEL15B@GOVFIN</t>
  </si>
  <si>
    <t>CAAEL15C@GOVFIN</t>
  </si>
  <si>
    <t>CAAEL16A@GOVFIN</t>
  </si>
  <si>
    <t>CAAEL16B@GOVFIN</t>
  </si>
  <si>
    <t>CAAEL16C@GOVFIN</t>
  </si>
  <si>
    <t>CAAEL17A@GOVFIN</t>
  </si>
  <si>
    <t>CAAEL17B@GOVFIN</t>
  </si>
  <si>
    <t>CAAEL18A@GOVFIN</t>
  </si>
  <si>
    <t>CAAEL19A@GOVFIN</t>
  </si>
  <si>
    <t>CAAEL19B@GOVFIN</t>
  </si>
  <si>
    <t>CAAEL19C@GOVFIN</t>
  </si>
  <si>
    <t>CAAEL20A@GOVFIN</t>
  </si>
  <si>
    <t>CAAEL20B@GOVFIN</t>
  </si>
  <si>
    <t>CAAEL20C@GOVFIN</t>
  </si>
  <si>
    <t>CAAEL21A@GOVFIN</t>
  </si>
  <si>
    <t>CAAEL21B@GOVFIN</t>
  </si>
  <si>
    <t>CAAEL22A@GOVFIN</t>
  </si>
  <si>
    <t>CAAEL23A@GOVFIN</t>
  </si>
  <si>
    <t>CAAEL23B@GOVFIN</t>
  </si>
  <si>
    <t>CAAEL24A@GOVFIN</t>
  </si>
  <si>
    <t>CAAEL24B@GOVFIN</t>
  </si>
  <si>
    <t>CBO Baseline Budget, August 2002: Revenues (FY, Bil.$)</t>
  </si>
  <si>
    <t>CBO Baseline Budget, August 2003: Revenues (FY, Bil.$)</t>
  </si>
  <si>
    <t>CBO Baseline Budget, January 2004: Revenues (FY, Bil.$)</t>
  </si>
  <si>
    <t>CBO Baseline Budget, September 2004: Revenues (FY, Bil.$)</t>
  </si>
  <si>
    <t>CBO Baseline Budget, January 2005: Revenues (FY, Bil.$)</t>
  </si>
  <si>
    <t>CBO Baseline Budget, August 2005: Revenues (FY, Bil.$)</t>
  </si>
  <si>
    <t>CBO Baseline Budget, January 2006: Revenues (FY, Bil.$)</t>
  </si>
  <si>
    <t>CBO Baseline Budget, August 2006: Revenues (FY, Bil.$)</t>
  </si>
  <si>
    <t>CBO Baseline Budget, January 2007: Revenues (FY, Bil.$)</t>
  </si>
  <si>
    <t>CBO Baseline Budget, August 2007: Revenues (FY, Bil.$)</t>
  </si>
  <si>
    <t>CBO Baseline Budget, January 2008: Revenues (FY, Bil.$)</t>
  </si>
  <si>
    <t>CBO Baseline Budget, August 2008: Revenues (FY, Bil.$)</t>
  </si>
  <si>
    <t>CBO Baseline Budget, January 2009: Revenues (FY, Bil.$)</t>
  </si>
  <si>
    <t>CBO Baseline Budget, August 2009: Revenues (FY, Bil.$)</t>
  </si>
  <si>
    <t>CBO Baseline Budget, January 2010: Revenues (FY, Bil.$)</t>
  </si>
  <si>
    <t>CBO Baseline Budget, August 2010: Revenues (FY, Bil.$)</t>
  </si>
  <si>
    <t>CBO Baseline Budget, January 2011: Revenues (FY, Bil.$)</t>
  </si>
  <si>
    <t>CBO Baseline Budget, August 2011: Revenues (FY, Bil.$)</t>
  </si>
  <si>
    <t>CBO Baseline Budget, January 2012: Revenues (FY, Bil.$)</t>
  </si>
  <si>
    <t>CBO Baseline Budget, March 2012: Revenues (FY, Bil.$)</t>
  </si>
  <si>
    <t>CBO Baseline Budget, August 2012: Revenues (FY, Bil.$)</t>
  </si>
  <si>
    <t>CBO Baseline Budget, February 2013: Revenues (FY, Bil.$)</t>
  </si>
  <si>
    <t>CBO Baseline Budget, May 2013: Revenues (FY, Bil.$)</t>
  </si>
  <si>
    <t>CBO Baseline Budget, February 2014: Revenues (FY, Bil.$)</t>
  </si>
  <si>
    <t>CBO Baseline Budget, April 2014: Revenues (FY, Bil.$)</t>
  </si>
  <si>
    <t>CBO Baseline Budget, August 2014: Revenues (FY, Bil.$)</t>
  </si>
  <si>
    <t>CBO Baseline Budget, January 2015: Revenues (FY, Bil.$)</t>
  </si>
  <si>
    <t>CBO Baseline Budget, March 2015: Revenues (FY, Bil.$)</t>
  </si>
  <si>
    <t>CBO Baseline Budget, August 2015: Revenues (FY, Bil.$)</t>
  </si>
  <si>
    <t>CBO Baseline Budget, January 2016: Revenues (FY, Bil.$)</t>
  </si>
  <si>
    <t>CBO Baseline Budget, March 2016: Revenues (FY, Bil.$)</t>
  </si>
  <si>
    <t>CBO Baseline Budget, August 2016: Revenues (FY, Bil.$)</t>
  </si>
  <si>
    <t>CBO Baseline Budget, January 2017: Revenues (FY, Bil. US$)</t>
  </si>
  <si>
    <t>Apr-19-2018 10:21</t>
  </si>
  <si>
    <t>CBO Baseline Budget, June 2017: Revenues (FY, Bil. US$)</t>
  </si>
  <si>
    <t>CBO Baseline Budget, April 2018: Revenues (FY, Bil. US$)</t>
  </si>
  <si>
    <t>CBO Baseline Budget, January 2019: Revenues (FY, Bil. US$)</t>
  </si>
  <si>
    <t>CBO Baseline Budget, May 2019: Revenues (FY, Bil. US$)</t>
  </si>
  <si>
    <t>CBO Baseline Budget, August 2019: Revenues (FY, Bil. US$)</t>
  </si>
  <si>
    <t>CBO Baseline Budget, Jan 2020: Revenues (FY, Bil. US$)</t>
  </si>
  <si>
    <t>CBO Baseline Budget, March 2020: Revenues (FY, Bil. US$)</t>
  </si>
  <si>
    <t>CBO Baseline Budget, Sept 2020: Revenues (FY, Bil. US$)</t>
  </si>
  <si>
    <t>CBO Baseline Budget, Feb 2021: Revenues (FY, Bil. US$)</t>
  </si>
  <si>
    <t>CBO Baseline Budget, Jul 2021: Revenues (FY, Bil. US$)</t>
  </si>
  <si>
    <t>CBO Baseline Budget, May 2022: Revenues (FY, Bil. US$)</t>
  </si>
  <si>
    <t>CBO Baseline Budget, Feb 2023: Revenues (FY, Bil. US$)</t>
  </si>
  <si>
    <t>CBO Baseline Budget, May 2023: Revenues (FY, Bil. US$)</t>
  </si>
  <si>
    <t>CBO Baseline Budget, Feb 2024: Revenues (FY, Bil. US$)</t>
  </si>
  <si>
    <t>CBO Baseline Budget, Jun 2024: Revenues (FY, Bil. US$)</t>
  </si>
  <si>
    <t>CABDL02B@GOVFIN</t>
  </si>
  <si>
    <t>CABDL03B@GOVFIN</t>
  </si>
  <si>
    <t>CABDL04A@GOVFIN</t>
  </si>
  <si>
    <t>CABDL04B@GOVFIN</t>
  </si>
  <si>
    <t>CABDL05A@GOVFIN</t>
  </si>
  <si>
    <t>CABDL05B@GOVFIN</t>
  </si>
  <si>
    <t>CABDL06A@GOVFIN</t>
  </si>
  <si>
    <t>CABDL06B@GOVFIN</t>
  </si>
  <si>
    <t>CABDL07A@GOVFIN</t>
  </si>
  <si>
    <t>CABDL07B@GOVFIN</t>
  </si>
  <si>
    <t>CABDL08A@GOVFIN</t>
  </si>
  <si>
    <t>CABDL08B@GOVFIN</t>
  </si>
  <si>
    <t>CABDL09A@GOVFIN</t>
  </si>
  <si>
    <t>CABDL09B@GOVFIN</t>
  </si>
  <si>
    <t>CABDL10A@GOVFIN</t>
  </si>
  <si>
    <t>CABDL10B@GOVFIN</t>
  </si>
  <si>
    <t>CABDL11A@GOVFIN</t>
  </si>
  <si>
    <t>CABDL11B@GOVFIN</t>
  </si>
  <si>
    <t>CABDL12A@GOVFIN</t>
  </si>
  <si>
    <t>CABDL12B@GOVFIN</t>
  </si>
  <si>
    <t>CABDL12C@GOVFIN</t>
  </si>
  <si>
    <t>CABDL13A@GOVFIN</t>
  </si>
  <si>
    <t>CABDL13B@GOVFIN</t>
  </si>
  <si>
    <t>CABDL14A@GOVFIN</t>
  </si>
  <si>
    <t>CABDL14B@GOVFIN</t>
  </si>
  <si>
    <t>CABDL14C@GOVFIN</t>
  </si>
  <si>
    <t>CABDL15A@GOVFIN</t>
  </si>
  <si>
    <t>CABDL15B@GOVFIN</t>
  </si>
  <si>
    <t>CABDL15C@GOVFIN</t>
  </si>
  <si>
    <t>CABDL16A@GOVFIN</t>
  </si>
  <si>
    <t>CABDL16B@GOVFIN</t>
  </si>
  <si>
    <t>CABDL16C@GOVFIN</t>
  </si>
  <si>
    <t>CABDL17A@GOVFIN</t>
  </si>
  <si>
    <t>CABDL17B@GOVFIN</t>
  </si>
  <si>
    <t>CABDL18A@GOVFIN</t>
  </si>
  <si>
    <t>CABDL19A@GOVFIN</t>
  </si>
  <si>
    <t>CABDL19B@GOVFIN</t>
  </si>
  <si>
    <t>CABDL19C@GOVFIN</t>
  </si>
  <si>
    <t>CABDL20A@GOVFIN</t>
  </si>
  <si>
    <t>CABDL20B@GOVFIN</t>
  </si>
  <si>
    <t>CABDL20C@GOVFIN</t>
  </si>
  <si>
    <t>CABDL21A@GOVFIN</t>
  </si>
  <si>
    <t>CABDL21B@GOVFIN</t>
  </si>
  <si>
    <t>CABDL22A@GOVFIN</t>
  </si>
  <si>
    <t>CABDL23A@GOVFIN</t>
  </si>
  <si>
    <t>CABDL23B@GOVFIN</t>
  </si>
  <si>
    <t>CABDL24A@GOVFIN</t>
  </si>
  <si>
    <t>CABDL24B@GOVFIN</t>
  </si>
  <si>
    <t>CBO Baseline Budget, August 2002: Outlays (FY, Bil.$)</t>
  </si>
  <si>
    <t>CBO Baseline Budget, August 2003: Outlays (FY, Bil.$)</t>
  </si>
  <si>
    <t>CBO Baseline Budget, January 2004: Outlays (FY, Bil.$)</t>
  </si>
  <si>
    <t>CBO Baseline Budget, September 2004: Outlays (FY, Bil.$)</t>
  </si>
  <si>
    <t>CBO Baseline Budget, January 2005: Outlays (FY, Bil.$)</t>
  </si>
  <si>
    <t>CBO Baseline Budget, August 2005: Outlays (FY, Bil.$)</t>
  </si>
  <si>
    <t>CBO Baseline Budget, January 2006: Outlays (FY, Bil.$)</t>
  </si>
  <si>
    <t>CBO Baseline Budget, August 2006: Outlays (FY, Bil.$)</t>
  </si>
  <si>
    <t>CBO Baseline Budget, January 2007: Outlays (FY, Bil.$)</t>
  </si>
  <si>
    <t>CBO Baseline Budget, August 2007: Outlays (FY, Bil.$)</t>
  </si>
  <si>
    <t>CBO Baseline Budget, January 2008: Outlays (FY, Bil.$)</t>
  </si>
  <si>
    <t>CBO Baseline Budget, August 2008: Outlays (FY, Bil.$)</t>
  </si>
  <si>
    <t>CBO Baseline Budget, January 2009: Outlays (FY, Bil.$)</t>
  </si>
  <si>
    <t>CBO Baseline Budget, August 2009: Outlays (FY, Bil.$)</t>
  </si>
  <si>
    <t>CBO Baseline Budget, January 2010: Outlays (FY, Bil.$)</t>
  </si>
  <si>
    <t>CBO Baseline Budget, August 2010: Outlays (FY, Bil.$)</t>
  </si>
  <si>
    <t>CBO Baseline Budget, January 2011: Outlays (FY, Bil.$)</t>
  </si>
  <si>
    <t>CBO Baseline Budget, August 2011: Outlays (FY, Bil.$)</t>
  </si>
  <si>
    <t>CBO Baseline Budget, January 2012: Outlays (FY, Bil.$)</t>
  </si>
  <si>
    <t>CBO Baseline Budget, March 2012: Outlays (FY, Bil.$)</t>
  </si>
  <si>
    <t>CBO Baseline Budget, August 2012: Outlays (FY, Bil.$)</t>
  </si>
  <si>
    <t>CBO Baseline Budget, February 2013: Outlays (FY, Bil.$)</t>
  </si>
  <si>
    <t>CBO Baseline Budget, May 2013: Outlays (FY, Bil.$)</t>
  </si>
  <si>
    <t>CBO Baseline Budget, February 2014: Outlays (FY, Bil.$)</t>
  </si>
  <si>
    <t>CBO Baseline Budget, April 2014: Outlays (FY, Bil.$)</t>
  </si>
  <si>
    <t>CBO Baseline Budget, August 2014: Outlays (FY, Bil.$)</t>
  </si>
  <si>
    <t>CBO Baseline Budget, January 2015: Outlays (FY, Bil.$)</t>
  </si>
  <si>
    <t>CBO Baseline Budget, March 2015: Outlays (FY, Bil.$)</t>
  </si>
  <si>
    <t>CBO Baseline Budget, August 2015: Outlays (FY, Bil.$)</t>
  </si>
  <si>
    <t>CBO Baseline Budget, January 2016: Outlays (FY, Bil.$)</t>
  </si>
  <si>
    <t>CBO Baseline Budget, March 2016: Outlays (FY, Bil.$)</t>
  </si>
  <si>
    <t>CBO Baseline Budget, August 2016: Outlays (FY, Bil.$)</t>
  </si>
  <si>
    <t>CBO Baseline Budget, January 2017: Outlays (FY, Bil. US$)</t>
  </si>
  <si>
    <t>CBO Baseline Budget, June 2017: Outlays (FY, Bil. US$)</t>
  </si>
  <si>
    <t>CBO Baseline Budget, April 2018: Outlays (FY, Bil. US$)</t>
  </si>
  <si>
    <t>CBO Baseline Budget, January 2019: Outlays (FY, Bil. US$)</t>
  </si>
  <si>
    <t>CBO Baseline Budget, May 2019: Outlays (FY, Bil. US$)</t>
  </si>
  <si>
    <t>CBO Baseline Budget, August 2019: Outlays (FY, Bil. US$)</t>
  </si>
  <si>
    <t>CBO Baseline Budget, Jan 2020: Outlays (FY, Bil. US$)</t>
  </si>
  <si>
    <t>CBO Baseline Budget, March 2020: Outlays (FY, Bil. US$)</t>
  </si>
  <si>
    <t>CBO Baseline Budget, Sept 2020: Outlays (FY, Bil. US$)</t>
  </si>
  <si>
    <t>CBO Baseline Budget, Feb 2021: Outlays (FY, Bil. US$)</t>
  </si>
  <si>
    <t>CBO Baseline Budget, Jul 2021: Outlays (FY, Bil. US$)</t>
  </si>
  <si>
    <t>CBO Baseline Budget, May 2022: Outlays (FY, Bil. US$)</t>
  </si>
  <si>
    <t>CBO Baseline Budget, Feb 2023: Outlays (FY, Bil. US$)</t>
  </si>
  <si>
    <t>CBO Baseline Budget, May 2023: Outlays (FY, Bil. US$)</t>
  </si>
  <si>
    <t>CBO Baseline Budget, Feb 2024: Outlays (FY, Bil. US$)</t>
  </si>
  <si>
    <t>CBO Baseline Budget, Jun 2024: Outlays (FY, Bil. US$)</t>
  </si>
  <si>
    <t>1975 2035</t>
  </si>
  <si>
    <t>CABCL02B@GOVFIN</t>
  </si>
  <si>
    <t>CABCL03B@GOVFIN</t>
  </si>
  <si>
    <t>CABCL04A@GOVFIN</t>
  </si>
  <si>
    <t>CABCL04B@GOVFIN</t>
  </si>
  <si>
    <t>CABCL05A@GOVFIN</t>
  </si>
  <si>
    <t>CABCL05B@GOVFIN</t>
  </si>
  <si>
    <t>CABCL06A@GOVFIN</t>
  </si>
  <si>
    <t>CABCL06B@GOVFIN</t>
  </si>
  <si>
    <t>CABCL07A@GOVFIN</t>
  </si>
  <si>
    <t>CABCL07B@GOVFIN</t>
  </si>
  <si>
    <t>CABCL08A@GOVFIN</t>
  </si>
  <si>
    <t>CABCL08B@GOVFIN</t>
  </si>
  <si>
    <t>CABCL09A@GOVFIN</t>
  </si>
  <si>
    <t>CABCL09B@GOVFIN</t>
  </si>
  <si>
    <t>CABCL10A@GOVFIN</t>
  </si>
  <si>
    <t>CABCL10B@GOVFIN</t>
  </si>
  <si>
    <t>CABCL11A@GOVFIN</t>
  </si>
  <si>
    <t>CABCL11B@GOVFIN</t>
  </si>
  <si>
    <t>CABCL12A@GOVFIN</t>
  </si>
  <si>
    <t>CABCL12B@GOVFIN</t>
  </si>
  <si>
    <t>CABCL12C@GOVFIN</t>
  </si>
  <si>
    <t>CABCL13A@GOVFIN</t>
  </si>
  <si>
    <t>CABCL13B@GOVFIN</t>
  </si>
  <si>
    <t>CABCL14A@GOVFIN</t>
  </si>
  <si>
    <t>CABCL14B@GOVFIN</t>
  </si>
  <si>
    <t>CABCL14C@GOVFIN</t>
  </si>
  <si>
    <t>CABCL15A@GOVFIN</t>
  </si>
  <si>
    <t>CABCL15B@GOVFIN</t>
  </si>
  <si>
    <t>CABCL15C@GOVFIN</t>
  </si>
  <si>
    <t>CABCL16A@GOVFIN</t>
  </si>
  <si>
    <t>CABCL16B@GOVFIN</t>
  </si>
  <si>
    <t>CABCL16C@GOVFIN</t>
  </si>
  <si>
    <t>CABCL17A@GOVFIN</t>
  </si>
  <si>
    <t>CABCL17B@GOVFIN</t>
  </si>
  <si>
    <t>CABCL18A@GOVFIN</t>
  </si>
  <si>
    <t>CABCL19A@GOVFIN</t>
  </si>
  <si>
    <t>CABCL19B@GOVFIN</t>
  </si>
  <si>
    <t>CABCL19C@GOVFIN</t>
  </si>
  <si>
    <t>CABCL20A@GOVFIN</t>
  </si>
  <si>
    <t>CABCL20B@GOVFIN</t>
  </si>
  <si>
    <t>CABCL20C@GOVFIN</t>
  </si>
  <si>
    <t>CABCL21A@GOVFIN</t>
  </si>
  <si>
    <t>CABCL21B@GOVFIN</t>
  </si>
  <si>
    <t>CABCL22A@GOVFIN</t>
  </si>
  <si>
    <t>CABCL23A@GOVFIN</t>
  </si>
  <si>
    <t>CABCL23B@GOVFIN</t>
  </si>
  <si>
    <t>CABCL24A@GOVFIN</t>
  </si>
  <si>
    <t>CABCL24B@GOVFIN</t>
  </si>
  <si>
    <t>CBO Baseline Budget, August 2002: Outlays: Net Interest (FY, Bil.$)</t>
  </si>
  <si>
    <t>CBO Baseline Budget, August 2003: Outlays: Net Interest (FY, Bil.$)</t>
  </si>
  <si>
    <t>CBO Baseline Budget, January 2004: Outlays: Net Interest (FY, Bil.$)</t>
  </si>
  <si>
    <t>CBO Baseline Budget, September 2004: Outlays: Net Interest (FY, Bil.$)</t>
  </si>
  <si>
    <t>CBO Baseline Budget, January 2005: Outlays: Net Interest (FY, Bil.$)</t>
  </si>
  <si>
    <t>CBO Baseline Budget, August 2005: Outlays: Net Interest (FY, Bil.$)</t>
  </si>
  <si>
    <t>CBO Baseline Budget, January 2006: Outlays: Net Interest (FY, Bil.$)</t>
  </si>
  <si>
    <t>CBO Baseline Budget, August 2006: Outlays: Net Interest (FY, Bil.$)</t>
  </si>
  <si>
    <t>CBO Baseline Budget, January 2007: Outlays: Net Interest (FY, Bil.$)</t>
  </si>
  <si>
    <t>CBO Baseline Budget, August 2007: Outlays: Net Interest (FY, Bil.$)</t>
  </si>
  <si>
    <t>CBO Baseline Budget, January 2008: Outlays: Net Interest (FY, Bil.$)</t>
  </si>
  <si>
    <t>CBO Baseline Budget, August 2008: Outlays: Net Interest (FY, Bil.$)</t>
  </si>
  <si>
    <t>CBO Baseline Budget, January 2009: Outlays: Net Interest (FY, Bil.$)</t>
  </si>
  <si>
    <t>CBO Baseline Budget, August 2009: Outlays: Net Interest (FY, Bil.$)</t>
  </si>
  <si>
    <t>CBO Baseline Budget, January 2010: Outlays: Net Interest (FY, Bil.$)</t>
  </si>
  <si>
    <t>CBO Baseline Budget, August 2010: Outlays: Net Interest (FY, Bil.$)</t>
  </si>
  <si>
    <t>CBO Baseline Budget, January 2011: Outlays: Net Interest (FY, Bil.$)</t>
  </si>
  <si>
    <t>CBO Baseline Budget, August 2011: Outlays: Net Interest (FY, Bil.$)</t>
  </si>
  <si>
    <t>CBO Baseline Budget, January 2012: Outlays: Net Interest (FY, Bil.$)</t>
  </si>
  <si>
    <t>CBO Baseline Budget, March 2012: Outlays: Net Interest (FY, Bil.$)</t>
  </si>
  <si>
    <t>CBO Baseline Budget, August 2012: Outlays: Net Interest (FY, Bil.$)</t>
  </si>
  <si>
    <t>CBO Baseline Budget, February 2013: Outlays: Net Interest (FY, Bil.$)</t>
  </si>
  <si>
    <t>CBO Baseline Budget, May 2013: Outlays: Net Interest (FY, Bil.$)</t>
  </si>
  <si>
    <t>CBO Baseline Budget, February 2014: Outlays: Net Interest (FY, Bil.$)</t>
  </si>
  <si>
    <t>CBO Baseline Budget, April 2014: Outlays: Net Interest (FY, Bil.$)</t>
  </si>
  <si>
    <t>CBO Baseline Budget, August 2014: Outlays: Net Interest (FY, Bil.$)</t>
  </si>
  <si>
    <t>CBO Baseline Budget, January 2015: Outlays: Net Interest (FY, Bil.$)</t>
  </si>
  <si>
    <t>CBO Baseline Budget, March 2015: Outlays: Net Interest (FY, Bil.$)</t>
  </si>
  <si>
    <t>CBO Baseline Budget, August 2015: Outlays: Net Interest (FY, Bil.$)</t>
  </si>
  <si>
    <t>CBO Baseline Budget, January 2016: Outlays: Net Interest (FY, Bil.$)</t>
  </si>
  <si>
    <t>CBO Baseline Budget, March 2016: Outlays: Net Interest (FY, Bil.$)</t>
  </si>
  <si>
    <t>CBO Baseline Budget, August 2016: Outlays: Net Interest (FY, Bil.$)</t>
  </si>
  <si>
    <t>CBO Baseline Budget, January 2017: Outlays: Net Interest (FY, Bil. US$)</t>
  </si>
  <si>
    <t>CBO Baseline Budget, June 2017: Outlays: Net Interest (FY, Bil. US$)</t>
  </si>
  <si>
    <t>CBO Baseline Budget, April 2018: Outlays: Net Interest (FY, Bil. US$)</t>
  </si>
  <si>
    <t>CBO Baseline Budget, January 2019: Outlays: Net Interest (FY, Bil. US$)</t>
  </si>
  <si>
    <t>CBO Baseline Budget, May 2019: Outlays: Net Interest (FY, Bil. US$)</t>
  </si>
  <si>
    <t>CBO Baseline Budget, August 2019: Outlays: Net Interest (FY, Bil. US$)</t>
  </si>
  <si>
    <t>CBO Baseline Budget, Jan 2020: Outlays: Net Interest (FY, Bil. US$)</t>
  </si>
  <si>
    <t>CBO Baseline Budget, March 2020: Outlays: Net Interest (FY, Bil. US$)</t>
  </si>
  <si>
    <t>CBO Baseline Budget, Sept 2020: Outlays: Net Interest (FY, Bil. US$)</t>
  </si>
  <si>
    <t>CBO Baseline Budget, Feb 2021: Outlays: Net Interest (FY, Bil. US$)</t>
  </si>
  <si>
    <t>CBO Baseline Budget, Jul 2021: Outlays: Net Interest (FY, Bil. US$)</t>
  </si>
  <si>
    <t>CBO Baseline Budget, May 2022: Outlays: Net Interest (FY, Bil. US$)</t>
  </si>
  <si>
    <t>CBO Baseline Budget, Feb 2023: Outlays: Net Interest (FY, Bil. US$)</t>
  </si>
  <si>
    <t>CBO Baseline Budget, May 2023: Outlays: Net Interest (FY, Bil. US$)</t>
  </si>
  <si>
    <t>CBO Baseline Budget, Feb 2024: Outlays: Net Interest (FY, Bil. US$)</t>
  </si>
  <si>
    <t>CBO Baseline Budget, Jun 2024: Outlays: Net Interest (FY, Bil. US$)</t>
  </si>
  <si>
    <t>100*CABCL02B@GOVFIN/CAEAL02B@GOVFIN</t>
  </si>
  <si>
    <t>100*CABCL03B@GOVFIN/CAEAL03B@GOVFIN</t>
  </si>
  <si>
    <t>100*CABCL04A@GOVFIN/CAEAL04A@GOVFIN</t>
  </si>
  <si>
    <t>100*CABCL04B@GOVFIN/CAEAL04B@GOVFIN</t>
  </si>
  <si>
    <t>100*CABCL05A@GOVFIN/CAEAL05A@GOVFIN</t>
  </si>
  <si>
    <t>100*CABCL05B@GOVFIN/CAEAL05B@GOVFIN</t>
  </si>
  <si>
    <t>100*CABCL06A@GOVFIN/CAEAL06A@GOVFIN</t>
  </si>
  <si>
    <t>100*CABCL06B@GOVFIN/CAEAL06B@GOVFIN</t>
  </si>
  <si>
    <t>100*CABCL07A@GOVFIN/CAEAL07A@GOVFIN</t>
  </si>
  <si>
    <t>100*CABCL07B@GOVFIN/CAEAL07B@GOVFIN</t>
  </si>
  <si>
    <t>100*CABCL08A@GOVFIN/CAEAL08A@GOVFIN</t>
  </si>
  <si>
    <t>100*CABCL08B@GOVFIN/CAEAL08B@GOVFIN</t>
  </si>
  <si>
    <t>100*CABCL09A@GOVFIN/CAEAL09A@GOVFIN</t>
  </si>
  <si>
    <t>100*CABCL09B@GOVFIN/CAEAL09B@GOVFIN</t>
  </si>
  <si>
    <t>100*CABCL10A@GOVFIN/CAEAL10A@GOVFIN</t>
  </si>
  <si>
    <t>100*CABCL10B@GOVFIN/CAEAL10B@GOVFIN</t>
  </si>
  <si>
    <t>100*CABCL11A@GOVFIN/CAEAL11A@GOVFIN</t>
  </si>
  <si>
    <t>100*CABCL11B@GOVFIN/CAEAL11B@GOVFIN</t>
  </si>
  <si>
    <t>100*CABCL12A@GOVFIN/CAEAL12A@GOVFIN</t>
  </si>
  <si>
    <t>100*CABCL12B@GOVFIN/CAEAL12B@GOVFIN</t>
  </si>
  <si>
    <t>100*CABCL12C@GOVFIN/CAEAL12C@GOVFIN</t>
  </si>
  <si>
    <t>100*CABCL13A@GOVFIN/CAEAL13A@GOVFIN</t>
  </si>
  <si>
    <t>100*CABCL13B@GOVFIN/CAEAL13B@GOVFIN</t>
  </si>
  <si>
    <t>100*CABCL14A@GOVFIN/CAEAL14A@GOVFIN</t>
  </si>
  <si>
    <t>100*CABCL14B@GOVFIN/CAEAL14B@GOVFIN</t>
  </si>
  <si>
    <t>100*CABCL14C@GOVFIN/CAEAL14C@GOVFIN</t>
  </si>
  <si>
    <t>100*CABCL15A@GOVFIN/CAEAL15A@GOVFIN</t>
  </si>
  <si>
    <t>100*CABCL15B@GOVFIN/CAEAL15B@GOVFIN</t>
  </si>
  <si>
    <t>100*CABCL15C@GOVFIN/CAEAL15C@GOVFIN</t>
  </si>
  <si>
    <t>100*CABCL16A@GOVFIN/CAEAL16A@GOVFIN</t>
  </si>
  <si>
    <t>100*CABCL16B@GOVFIN/CAEAL16B@GOVFIN</t>
  </si>
  <si>
    <t>100*CABCL16C@GOVFIN/CAEAL16C@GOVFIN</t>
  </si>
  <si>
    <t>100*CABCL17A@GOVFIN/CAEAL17A@GOVFIN</t>
  </si>
  <si>
    <t>100*CABCL17B@GOVFIN/CAEAL17B@GOVFIN</t>
  </si>
  <si>
    <t>100*CABCL18A@GOVFIN/CAEAL18A@GOVFIN</t>
  </si>
  <si>
    <t>100*CABCL19A@GOVFIN/CAEAL19A@GOVFIN</t>
  </si>
  <si>
    <t>100*CABCL19B@GOVFIN/CAEAL19B@GOVFIN</t>
  </si>
  <si>
    <t>100*CABCL19C@GOVFIN/CAEAL19C@GOVFIN</t>
  </si>
  <si>
    <t>100*CABCL20A@GOVFIN/CAEAL20A@GOVFIN</t>
  </si>
  <si>
    <t>100*CABCL20B@GOVFIN/CAEAL20B@GOVFIN</t>
  </si>
  <si>
    <t>100*CABCL20C@GOVFIN/CAEAL20C@GOVFIN</t>
  </si>
  <si>
    <t>100*CABCL21A@GOVFIN/CAEAL21A@GOVFIN</t>
  </si>
  <si>
    <t>100*CABCL21B@GOVFIN/CAEAL21B@GOVFIN</t>
  </si>
  <si>
    <t>100*CABCL22A@GOVFIN/CAEAL22A@GOVFIN</t>
  </si>
  <si>
    <t>100*CABCL23A@GOVFIN/CAEAL23A@GOVFIN</t>
  </si>
  <si>
    <t>100*CABCL23B@GOVFIN/CAEAL23B@GOVFIN</t>
  </si>
  <si>
    <t>100*CABCL24A@GOVFIN/CAEAL24A@GOVFIN</t>
  </si>
  <si>
    <t>100*CABCL24B@GOVFIN/CAEAL24B@GOVFIN</t>
  </si>
  <si>
    <t>CABCL02B: Mar-05-2015 13:55 CAEAL02B: Mar-05-2015 13:55</t>
  </si>
  <si>
    <t>CABCL03B: Mar-05-2015 13:55 CAEAL03B: Mar-05-2015 13:55</t>
  </si>
  <si>
    <t>CABCL04A: Mar-05-2015 13:55 CAEAL04A: Mar-05-2015 13:55</t>
  </si>
  <si>
    <t>CABCL04B: Mar-05-2015 13:55 CAEAL04B: Mar-05-2015 13:55</t>
  </si>
  <si>
    <t>CABCL05A: Mar-05-2015 13:55 CAEAL05A: Mar-05-2015 13:55</t>
  </si>
  <si>
    <t>CABCL05B: Mar-05-2015 13:55 CAEAL05B: Mar-05-2015 13:55</t>
  </si>
  <si>
    <t>CABCL06A: Mar-05-2015 13:55 CAEAL06A: Mar-05-2015 13:55</t>
  </si>
  <si>
    <t>CABCL06B: Mar-05-2015 13:55 CAEAL06B: Mar-05-2015 13:55</t>
  </si>
  <si>
    <t>CABCL07A: Mar-05-2015 13:55 CAEAL07A: Mar-05-2015 13:55</t>
  </si>
  <si>
    <t>CABCL07B: Mar-05-2015 13:55 CAEAL07B: Mar-05-2015 13:55</t>
  </si>
  <si>
    <t>CABCL08A: Mar-05-2015 13:55 CAEAL08A: Mar-05-2015 13:55</t>
  </si>
  <si>
    <t>CABCL08B: Mar-05-2015 13:55 CAEAL08B: Mar-05-2015 13:55</t>
  </si>
  <si>
    <t>CABCL09A: Mar-05-2015 13:55 CAEAL09A: Mar-05-2015 13:55</t>
  </si>
  <si>
    <t>CABCL09B: Mar-05-2015 13:55 CAEAL09B: Mar-05-2015 13:55</t>
  </si>
  <si>
    <t>CABCL10A: Mar-05-2015 13:55 CAEAL10A: Mar-05-2015 13:55</t>
  </si>
  <si>
    <t>CABCL10B: Mar-05-2015 13:55 CAEAL10B: Mar-05-2015 13:55</t>
  </si>
  <si>
    <t>CABCL11A: Mar-05-2015 13:55 CAEAL11A: Mar-05-2015 13:55</t>
  </si>
  <si>
    <t>CABCL11B: Mar-05-2015 13:55 CAEAL11B: Mar-05-2015 13:55</t>
  </si>
  <si>
    <t>CABCL12A: Mar-05-2015 13:55 CAEAL12A: Mar-05-2015 13:55</t>
  </si>
  <si>
    <t>CABCL12B: Mar-05-2015 13:55 CAEAL12B: Mar-05-2015 13:55</t>
  </si>
  <si>
    <t>CABCL12C: Mar-05-2015 13:55 CAEAL12C: Mar-05-2015 13:55</t>
  </si>
  <si>
    <t>CABCL13A: Mar-05-2015 13:55 CAEAL13A: Mar-05-2015 13:55</t>
  </si>
  <si>
    <t>CABCL13B: Mar-05-2015 13:55 CAEAL13B: Mar-05-2015 13:55</t>
  </si>
  <si>
    <t>CABCL14A: Mar-05-2015 13:55 CAEAL14A: Mar-05-2015 13:55</t>
  </si>
  <si>
    <t>CABCL14B: Mar-05-2015 13:55 CAEAL14B: Mar-05-2015 13:55</t>
  </si>
  <si>
    <t>CABCL14C: Mar-05-2015 13:55 CAEAL14C: Mar-05-2015 13:55</t>
  </si>
  <si>
    <t>CABCL15A: Mar-10-2015 11:25 CAEAL15A: Mar-10-2015 11:25</t>
  </si>
  <si>
    <t>CABCL15B: Aug-13-2015 16:23 CAEAL15B: Aug-13-2015 16:23</t>
  </si>
  <si>
    <t>CABCL15C: Jan-19-2016 10:25 CAEAL15C: Jan-19-2016 10:25</t>
  </si>
  <si>
    <t>CABCL16A: Mar-29-2016 14:03 CAEAL16A: Mar-29-2016 14:03</t>
  </si>
  <si>
    <t>CABCL16B: Sep-08-2016 12:44 CAEAL16B: Sep-08-2016 12:44</t>
  </si>
  <si>
    <t>CABCL16C: Jan-24-2017 10:46 CAEAL16C: Jan-24-2017 10:46</t>
  </si>
  <si>
    <t>CABCL17A: Jan-05-2018 16:11 CAEAL17A: Jan-05-2018 16:11</t>
  </si>
  <si>
    <t>CABCL17B: Apr-19-2018 10:21 CAEAL17B: Apr-19-2018 10:36</t>
  </si>
  <si>
    <t>CABCL18A: Nov-01-2018 09:23 CAEAL18A: Nov-01-2018 09:23</t>
  </si>
  <si>
    <t>CABCL19A: Jan-30-2019 09:30 CAEAL19A: Feb-25-2025 08:55</t>
  </si>
  <si>
    <t>CABCL19B: May-02-2019 13:12 CAEAL19B: May-02-2019 13:12</t>
  </si>
  <si>
    <t>CABCL19C: Aug-21-2019 10:39 CAEAL19C: Aug-21-2019 10:39</t>
  </si>
  <si>
    <t>CABCL20A: Sep-02-2020 16:58 CAEAL20A: Sep-02-2020 16:58</t>
  </si>
  <si>
    <t>CABCL20B: Sep-02-2020 17:01 CAEAL20B: Feb-24-2025 11:55</t>
  </si>
  <si>
    <t>CABCL20C: Sep-02-2020 17:01 CAEAL20C: Sep-02-2020 17:01</t>
  </si>
  <si>
    <t>CABCL21A: Feb-22-2023 16:31 CAEAL21A: Feb-22-2023 16:31</t>
  </si>
  <si>
    <t>CABCL21B: Feb-22-2023 16:31 CAEAL21B: Feb-22-2023 16:31</t>
  </si>
  <si>
    <t>CABCL22A: Feb-22-2023 16:31 CAEAL22A: Feb-22-2023 16:31</t>
  </si>
  <si>
    <t>CABCL23A: Aug-03-2023 09:59 CAEAL23A: Feb-08-2024 14:00</t>
  </si>
  <si>
    <t>CABCL23B: Feb-08-2024 13:22 CAEAL23B: Feb-08-2024 13:22</t>
  </si>
  <si>
    <t>CABCL24A: Jun-20-2024 11:29 CAEAL24A: Jun-20-2024 11:29</t>
  </si>
  <si>
    <t>CABCL24B: Jan-27-2025 08:42 CAEAL24B: Jan-27-2025 08:42</t>
  </si>
  <si>
    <t>CABCL02B: CBO CAEAL02B: CBO</t>
  </si>
  <si>
    <t>CABCL03B: CBO CAEAL03B: CBO</t>
  </si>
  <si>
    <t>CABCL04A: CBO CAEAL04A: CBO</t>
  </si>
  <si>
    <t>CABCL04B: CBO CAEAL04B: CBO</t>
  </si>
  <si>
    <t>CABCL05A: CBO CAEAL05A: CBO</t>
  </si>
  <si>
    <t>CABCL05B: CBO CAEAL05B: CBO</t>
  </si>
  <si>
    <t>CABCL06A: CBO CAEAL06A: CBO</t>
  </si>
  <si>
    <t>CABCL06B: CBO CAEAL06B: CBO</t>
  </si>
  <si>
    <t>CABCL07A: CBO CAEAL07A: CBO</t>
  </si>
  <si>
    <t>CABCL07B: CBO CAEAL07B: CBO</t>
  </si>
  <si>
    <t>CABCL08A: CBO CAEAL08A: CBO</t>
  </si>
  <si>
    <t>CABCL08B: CBO CAEAL08B: CBO</t>
  </si>
  <si>
    <t>CABCL09A: CBO CAEAL09A: CBO</t>
  </si>
  <si>
    <t>CABCL09B: CBO CAEAL09B: CBO</t>
  </si>
  <si>
    <t>CABCL10A: CBO CAEAL10A: CBO</t>
  </si>
  <si>
    <t>CABCL10B: CBO CAEAL10B: CBO</t>
  </si>
  <si>
    <t>CABCL11A: CBO CAEAL11A: CBO</t>
  </si>
  <si>
    <t>CABCL11B: CBO CAEAL11B: CBO</t>
  </si>
  <si>
    <t>CABCL12A: CBO CAEAL12A: CBO</t>
  </si>
  <si>
    <t>CABCL12B: CBO CAEAL12B: CBO</t>
  </si>
  <si>
    <t>CABCL12C: CBO CAEAL12C: CBO</t>
  </si>
  <si>
    <t>CABCL13A: CBO CAEAL13A: CBO</t>
  </si>
  <si>
    <t>CABCL13B: CBO CAEAL13B: CBO</t>
  </si>
  <si>
    <t>CABCL14A: CBO CAEAL14A: CBO</t>
  </si>
  <si>
    <t>CABCL14B: CBO CAEAL14B: CBO</t>
  </si>
  <si>
    <t>CABCL14C: CBO CAEAL14C: CBO</t>
  </si>
  <si>
    <t>CABCL15A: CBO CAEAL15A: CBO</t>
  </si>
  <si>
    <t>CABCL15B: CBO CAEAL15B: CBO</t>
  </si>
  <si>
    <t>CABCL15C: CBO CAEAL15C: CBO</t>
  </si>
  <si>
    <t>CABCL16A: CBO CAEAL16A: CBO</t>
  </si>
  <si>
    <t>CABCL16B: CBO CAEAL16B: CBO</t>
  </si>
  <si>
    <t>CABCL16C: CBO CAEAL16C: CBO</t>
  </si>
  <si>
    <t>CABCL17A: CBO CAEAL17A: CBO</t>
  </si>
  <si>
    <t>CABCL17B: CBO CAEAL17B: CBO</t>
  </si>
  <si>
    <t>CABCL18A: CBO CAEAL18A: CBO</t>
  </si>
  <si>
    <t>CABCL19A: CBO CAEAL19A: CBO</t>
  </si>
  <si>
    <t>CABCL19B: CBO CAEAL19B: CBO</t>
  </si>
  <si>
    <t>CABCL19C: CBO CAEAL19C: CBO</t>
  </si>
  <si>
    <t>CABCL20A: CBO CAEAL20A: CBO</t>
  </si>
  <si>
    <t>CABCL20B: CBO CAEAL20B: CBO</t>
  </si>
  <si>
    <t>CABCL20C: CBO CAEAL20C: CBO</t>
  </si>
  <si>
    <t>CABCL21A: CBO CAEAL21A: CBO</t>
  </si>
  <si>
    <t>CABCL21B: CBO CAEAL21B: CBO</t>
  </si>
  <si>
    <t>CABCL22A: CBO CAEAL22A: CBO</t>
  </si>
  <si>
    <t>CABCL23A: CBO CAEAL23A: CBO</t>
  </si>
  <si>
    <t>CABCL23B: CBO CAEAL23B: CBO</t>
  </si>
  <si>
    <t>CABCL24A: CBO CAEAL24A: CBO</t>
  </si>
  <si>
    <t>CABCL24B: CBO CAEAL24B: CBO</t>
  </si>
  <si>
    <t>CABCL02B: CBO Baseline Budget, August 2002: Outlays: Net Interest (FY, Bil.$) CAEAL02B: CBO Baseline Budget, August 2002: Gross Domestic Product (FY, Bil.$)</t>
  </si>
  <si>
    <t>CABCL03B: CBO Baseline Budget, August 2003: Outlays: Net Interest (FY, Bil.$) CAEAL03B: CBO Baseline Budget, August 2003: Gross Domestic Product (FY, Bil.$)</t>
  </si>
  <si>
    <t>CABCL04A: CBO Baseline Budget, January 2004: Outlays: Net Interest (FY, Bil.$) CAEAL04A: CBO Baseline Budget, January 2004: Gross Domestic Product (FY, Bil.$)</t>
  </si>
  <si>
    <t>CABCL04B: CBO Baseline Budget, September 2004: Outlays: Net Interest (FY, Bil.$) CAEAL04B: CBO Baseline Budget, September 2004: Gross Domestic Product (FY, Bil.$)</t>
  </si>
  <si>
    <t>CABCL05A: CBO Baseline Budget, January 2005: Outlays: Net Interest (FY, Bil.$) CAEAL05A: CBO Baseline Budget, January 2005: Gross Domestic Product (FY, Bil.$)</t>
  </si>
  <si>
    <t>CABCL05B: CBO Baseline Budget, August 2005: Outlays: Net Interest (FY, Bil.$) CAEAL05B: CBO Baseline Budget, August 2005: Gross Domestic Product (FY, Bil.$)</t>
  </si>
  <si>
    <t>CABCL06A: CBO Baseline Budget, January 2006: Outlays: Net Interest (FY, Bil.$) CAEAL06A: CBO Baseline Budget, January 2006: Gross Domestic Product (FY, Bil.$)</t>
  </si>
  <si>
    <t>CABCL06B: CBO Baseline Budget, August 2006: Outlays: Net Interest (FY, Bil.$) CAEAL06B: CBO Baseline Budget, August 2006: Gross Domestic Product (FY, Bil.$)</t>
  </si>
  <si>
    <t>CABCL07A: CBO Baseline Budget, January 2007: Outlays: Net Interest (FY, Bil.$) CAEAL07A: CBO Baseline Budget, January 2007: Gross Domestic Product (FY, Bil.$)</t>
  </si>
  <si>
    <t>CABCL07B: CBO Baseline Budget, August 2007: Outlays: Net Interest (FY, Bil.$) CAEAL07B: CBO Baseline Budget, August 2007: Gross Domestic Product (FY, Bil.$)</t>
  </si>
  <si>
    <t>CABCL08A: CBO Baseline Budget, January 2008: Outlays: Net Interest (FY, Bil.$) CAEAL08A: CBO Baseline Budget, January 2008: Gross Domestic Product (FY, Bil.$)</t>
  </si>
  <si>
    <t>CABCL08B: CBO Baseline Budget, August 2008: Outlays: Net Interest (FY, Bil.$) CAEAL08B: CBO Baseline Budget, August 2008: Gross Domestic Product (FY, Bil.$)</t>
  </si>
  <si>
    <t>CABCL09A: CBO Baseline Budget, January 2009: Outlays: Net Interest (FY, Bil.$) CAEAL09A: CBO Baseline Budget, January 2009: Gross Domestic Product (FY, Bil.$)</t>
  </si>
  <si>
    <t>CABCL09B: CBO Baseline Budget, August 2009: Outlays: Net Interest (FY, Bil.$) CAEAL09B: CBO Baseline Budget, August 2009: Gross Domestic Product (FY, Bil.$)</t>
  </si>
  <si>
    <t>CABCL10A: CBO Baseline Budget, January 2010: Outlays: Net Interest (FY, Bil.$) CAEAL10A: CBO Baseline Budget, January 2010: Gross Domestic Product (FY, Bil.$)</t>
  </si>
  <si>
    <t>CABCL10B: CBO Baseline Budget, August 2010: Outlays: Net Interest (FY, Bil.$) CAEAL10B: CBO Baseline Budget, August 2010: Gross Domestic Product (FY, Bil.$)</t>
  </si>
  <si>
    <t>CABCL11A: CBO Baseline Budget, January 2011: Outlays: Net Interest (FY, Bil.$) CAEAL11A: CBO Baseline Budget, January 2011: Gross Domestic Product (FY, Bil.$)</t>
  </si>
  <si>
    <t>CABCL11B: CBO Baseline Budget, August 2011: Outlays: Net Interest (FY, Bil.$) CAEAL11B: CBO Baseline Budget, August 2011: Gross Domestic Product (FY, Bil.$)</t>
  </si>
  <si>
    <t>CABCL12A: CBO Baseline Budget, January 2012: Outlays: Net Interest (FY, Bil.$) CAEAL12A: CBO Baseline Budget, January 2012: Gross Domestic Product (FY, Bil.$)</t>
  </si>
  <si>
    <t>CABCL12B: CBO Baseline Budget, March 2012: Outlays: Net Interest (FY, Bil.$) CAEAL12B: CBO Baseline Budget, March 2012: Gross Domestic Product (FY, Bil.$)</t>
  </si>
  <si>
    <t>CABCL12C: CBO Baseline Budget, August 2012: Outlays: Net Interest (FY, Bil.$) CAEAL12C: CBO Baseline Budget, August 2012: Gross Domestic Product (FY, Bil.$)</t>
  </si>
  <si>
    <t>CABCL13A: CBO Baseline Budget, February 2013: Outlays: Net Interest (FY, Bil.$) CAEAL13A: CBO Baseline Budget, February 2013: Gross Domestic Product (FY, Bil.$)</t>
  </si>
  <si>
    <t>CABCL13B: CBO Baseline Budget, May 2013: Outlays: Net Interest (FY, Bil.$) CAEAL13B: CBO Baseline Budget, May 2013: Gross Domestic Product (FY, Bil.$)</t>
  </si>
  <si>
    <t>CABCL14A: CBO Baseline Budget, February 2014: Outlays: Net Interest (FY, Bil.$) CAEAL14A: CBO Baseline Budget, February 2014: Gross Domestic Product (FY, Bil.$)</t>
  </si>
  <si>
    <t>CABCL14B: CBO Baseline Budget, April 2014: Outlays: Net Interest (FY, Bil.$) CAEAL14B: CBO Baseline Budget, April 2014: Gross Domestic Product (FY, Bil.$)</t>
  </si>
  <si>
    <t>CABCL14C: CBO Baseline Budget, August 2014: Outlays: Net Interest (FY, Bil.$) CAEAL14C: CBO Baseline Budget, August 2014: Gross Domestic Product (FY, Bil.$)</t>
  </si>
  <si>
    <t>CABCL15A: CBO Baseline Budget, January 2015: Outlays: Net Interest (FY, Bil.$) CAEAL15A: CBO Baseline Budget, January 2015: Gross Domestic Product (FY, Bil.$)</t>
  </si>
  <si>
    <t>CABCL15B: CBO Baseline Budget, March 2015: Outlays: Net Interest (FY, Bil.$) CAEAL15B: CBO Baseline Budget, March 2015: Gross Domestic Product (FY, Bil.$)</t>
  </si>
  <si>
    <t>CABCL15C: CBO Baseline Budget, August 2015: Outlays: Net Interest (FY, Bil.$) CAEAL15C: CBO Baseline Budget, August 2015: Gross Domestic Product (FY, Bil.$)</t>
  </si>
  <si>
    <t>CABCL16A: CBO Baseline Budget, January 2016: Outlays: Net Interest (FY, Bil.$) CAEAL16A: CBO Baseline Budget, January 2016: Gross Domestic Product (FY, Bil.$)</t>
  </si>
  <si>
    <t>CABCL16B: CBO Baseline Budget, March 2016: Outlays: Net Interest (FY, Bil.$) CAEAL16B: CBO Baseline Budget, March 2016: Gross Domestic Product (FY, Bil.$)</t>
  </si>
  <si>
    <t>CABCL16C: CBO Baseline Budget, August 2016: Outlays: Net Interest (FY, Bil.$) CAEAL16C: CBO Baseline Budget, August 2016: Gross Domestic Product (FY, Bil.$)</t>
  </si>
  <si>
    <t>CABCL17A: CBO Baseline Budget, January 2017: Outlays: Net Interest (FY, Bil. US$) CAEAL17A: CBO Baseline Budget, January 2017: Gross Domestic Product (FY, Bil. US$)</t>
  </si>
  <si>
    <t>CABCL17B: CBO Baseline Budget, June 2017: Outlays: Net Interest (FY, Bil. US$) CAEAL17B: CBO Baseline Budget, June 2017: Gross Domestic Product (FY, Bil. US$)</t>
  </si>
  <si>
    <t>CABCL18A: CBO Baseline Budget, April 2018: Outlays: Net Interest (FY, Bil. US$) CAEAL18A: CBO Baseline Budget, April 2018: Gross Domestic Product (FY, Bil. US$)</t>
  </si>
  <si>
    <t>CABCL19A: CBO Baseline Budget, January 2019: Outlays: Net Interest (FY, Bil. US$) CAEAL19A: CBO Baseline Budget, Jan 2019: Gross Domestic Product (FY, Bil. US$)</t>
  </si>
  <si>
    <t>CABCL19B: CBO Baseline Budget, May 2019: Outlays: Net Interest (FY, Bil. US$) CAEAL19B: CBO Baseline Budget, May 2019: Gross Domestic Product (FY, Bil. US$)</t>
  </si>
  <si>
    <t>CABCL19C: CBO Baseline Budget, August 2019: Outlays: Net Interest (FY, Bil. US$) CAEAL19C: CBO Baseline Budget, August 2019: Gross Domestic Product (FY, Bil. US$)</t>
  </si>
  <si>
    <t>CABCL20A: CBO Baseline Budget, Jan 2020: Outlays: Net Interest (FY, Bil. US$) CAEAL20A: CBO Baseline Budget, Jan 2020: Gross Domestic Product (FY, Bil. US$)</t>
  </si>
  <si>
    <t>CABCL20B: CBO Baseline Budget, March 2020: Outlays: Net Interest (FY, Bil. US$) CAEAL20B: CBO Baseline Budget, March 2020: Gross Domestic Product (FY, Bil. US$)</t>
  </si>
  <si>
    <t>CABCL20C: CBO Baseline Budget, Sept 2020: Outlays: Net Interest (FY, Bil. US$) CAEAL20C: CBO Baseline Budget, Sept 2020: Gross Domestic Product (FY, Bil. US$)</t>
  </si>
  <si>
    <t>CABCL21A: CBO Baseline Budget, Feb 2021: Outlays: Net Interest (FY, Bil. US$) CAEAL21A: CBO Baseline Budget, Feb 2021: Gross Domestic Product (FY, Bil. US$)</t>
  </si>
  <si>
    <t>CABCL21B: CBO Baseline Budget, Jul 2021: Outlays: Net Interest (FY, Bil. US$) CAEAL21B: CBO Baseline Budget, Jul 2021: Gross Domestic Product (FY, Bil. US$)</t>
  </si>
  <si>
    <t>CABCL22A: CBO Baseline Budget, May 2022: Outlays: Net Interest (FY, Bil. US$) CAEAL22A: CBO Baseline Budget, May 2022: Gross Domestic Product (FY, Bil. US$)</t>
  </si>
  <si>
    <t>CABCL23A: CBO Baseline Budget, Feb 2023: Outlays: Net Interest (FY, Bil. US$) CAEAL23A: CBO Baseline Budget, February 2023: Gross Domestic Product (FY, Bil. US$)</t>
  </si>
  <si>
    <t>CABCL23B: CBO Baseline Budget, May 2023: Outlays: Net Interest (FY, Bil. US$) CAEAL23B: CBO Baseline Budget, May 2023: Gross Domestic Product (FY, Bil. US$)</t>
  </si>
  <si>
    <t>CABCL24A: CBO Baseline Budget, Feb 2024: Outlays: Net Interest (FY, Bil. US$) CAEAL24A: CBO Baseline Budget, Feb 2024: Gross Domestic Product (FY, Bil. US$)</t>
  </si>
  <si>
    <t>CABCL24B: CBO Baseline Budget, Jun 2024: Outlays: Net Interest (FY, Bil. US$) CAEAL24B: CBO Baseline Budget, Jun 2024: Gross Domestic Product (FY, Bil. US$)</t>
  </si>
  <si>
    <t>2009C</t>
  </si>
  <si>
    <t>CACAL02B@GOVFIN+CABCL02B@GOVFIN</t>
  </si>
  <si>
    <t>CACAL03A@GOVFIN+CABCL03A@GOVFIN</t>
  </si>
  <si>
    <t>CACAL03B@GOVFIN+CABCL03B@GOVFIN</t>
  </si>
  <si>
    <t>CACAL04A@GOVFIN+CABCL04A@GOVFIN</t>
  </si>
  <si>
    <t>CACAL04B@GOVFIN+CABCL04B@GOVFIN</t>
  </si>
  <si>
    <t>CACAL05A@GOVFIN+CABCL05A@GOVFIN</t>
  </si>
  <si>
    <t>CACAL05B@GOVFIN+CABCL05B@GOVFIN</t>
  </si>
  <si>
    <t>CACAL06A@GOVFIN+CABCL06A@GOVFIN</t>
  </si>
  <si>
    <t>CACAL06B@GOVFIN+CABCL06B@GOVFIN</t>
  </si>
  <si>
    <t>CACAL07A@GOVFIN+CABCL07A@GOVFIN</t>
  </si>
  <si>
    <t>CACAL07B@GOVFIN+CABCL07B@GOVFIN</t>
  </si>
  <si>
    <t>CACAL08A@GOVFIN+CABCL08A@GOVFIN</t>
  </si>
  <si>
    <t>CACAL02B: CBO CABCL02B: CBO</t>
  </si>
  <si>
    <t>CACAL02B: Mar-05-2015 13:55 CABCL02B: Mar-05-2015 13:55</t>
  </si>
  <si>
    <t>CACAL02B: CBO Baseline Budget, August 2002: Deficit or Surplus (FY, Bil.$) CABCL02B: CBO Baseline Budget, August 2002: Outlays: Net Interest (FY, Bil.$)</t>
  </si>
  <si>
    <t>CACAL03A: CBO CABCL03A: CBO</t>
  </si>
  <si>
    <t>CACAL03A: Mar-05-2015 13:55 CABCL03A: Mar-05-2015 13:55</t>
  </si>
  <si>
    <t>CACAL03A: CBO Baseline Budget, January 2003: Deficit or Surplus (FY, Bil.$) CABCL03A: CBO Baseline Budget, January 2003: Outlays: Net Interest (FY, Bil.$)</t>
  </si>
  <si>
    <t>CACAL03B: CBO CABCL03B: CBO</t>
  </si>
  <si>
    <t>CACAL03B: Mar-05-2015 13:55 CABCL03B: Mar-05-2015 13:55</t>
  </si>
  <si>
    <t>CACAL03B: CBO Baseline Budget, August 2003: Deficit or Surplus (FY, Bil.$) CABCL03B: CBO Baseline Budget, August 2003: Outlays: Net Interest (FY, Bil.$)</t>
  </si>
  <si>
    <t>CACAL04A: CBO CABCL04A: CBO</t>
  </si>
  <si>
    <t>CACAL04A: Mar-05-2015 13:55 CABCL04A: Mar-05-2015 13:55</t>
  </si>
  <si>
    <t>CACAL04A: CBO Baseline Budget, January 2004: Deficit or Surplus (FY, Bil.$) CABCL04A: CBO Baseline Budget, January 2004: Outlays: Net Interest (FY, Bil.$)</t>
  </si>
  <si>
    <t>CACAL04B: CBO CABCL04B: CBO</t>
  </si>
  <si>
    <t>CACAL04B: Mar-05-2015 13:55 CABCL04B: Mar-05-2015 13:55</t>
  </si>
  <si>
    <t>CACAL04B: CBO Baseline Budget, September 2004: Deficit or Surplus (FY, Bil.$) CABCL04B: CBO Baseline Budget, September 2004: Outlays: Net Interest (FY, Bil.$)</t>
  </si>
  <si>
    <t>CACAL05A: CBO CABCL05A: CBO</t>
  </si>
  <si>
    <t>CACAL05A: Mar-05-2015 13:55 CABCL05A: Mar-05-2015 13:55</t>
  </si>
  <si>
    <t>CACAL05A: CBO Baseline Budget, January 2005: Deficit or Surplus (FY, Bil.$) CABCL05A: CBO Baseline Budget, January 2005: Outlays: Net Interest (FY, Bil.$)</t>
  </si>
  <si>
    <t>CACAL05B: CBO CABCL05B: CBO</t>
  </si>
  <si>
    <t>CACAL05B: Mar-05-2015 13:55 CABCL05B: Mar-05-2015 13:55</t>
  </si>
  <si>
    <t>CACAL05B: CBO Baseline Budget, August 2005: Deficit or Surplus (FY, Bil.$) CABCL05B: CBO Baseline Budget, August 2005: Outlays: Net Interest (FY, Bil.$)</t>
  </si>
  <si>
    <t>CACAL06A: CBO CABCL06A: CBO</t>
  </si>
  <si>
    <t>CACAL06A: Mar-05-2015 13:55 CABCL06A: Mar-05-2015 13:55</t>
  </si>
  <si>
    <t>CACAL06A: CBO Baseline Budget, January 2006: Deficit or Surplus (FY, Bil.$) CABCL06A: CBO Baseline Budget, January 2006: Outlays: Net Interest (FY, Bil.$)</t>
  </si>
  <si>
    <t>CACAL06B: CBO CABCL06B: CBO</t>
  </si>
  <si>
    <t>CACAL06B: Mar-05-2015 13:55 CABCL06B: Mar-05-2015 13:55</t>
  </si>
  <si>
    <t>CACAL06B: CBO Baseline Budget, August 2006: Deficit or Surplus (FY, Bil.$) CABCL06B: CBO Baseline Budget, August 2006: Outlays: Net Interest (FY, Bil.$)</t>
  </si>
  <si>
    <t>CACAL07A: CBO CABCL07A: CBO</t>
  </si>
  <si>
    <t>CACAL07A: Mar-05-2015 13:55 CABCL07A: Mar-05-2015 13:55</t>
  </si>
  <si>
    <t>CACAL07A: CBO Baseline Budget, January 2007: Deficit or Surplus (FY, Bil.$) CABCL07A: CBO Baseline Budget, January 2007: Outlays: Net Interest (FY, Bil.$)</t>
  </si>
  <si>
    <t>CACAL07B: CBO CABCL07B: CBO</t>
  </si>
  <si>
    <t>CACAL07B: Mar-05-2015 13:55 CABCL07B: Mar-05-2015 13:55</t>
  </si>
  <si>
    <t>CACAL07B: CBO Baseline Budget, August 2007: Deficit or Surplus (FY, Bil.$) CABCL07B: CBO Baseline Budget, August 2007: Outlays: Net Interest (FY, Bil.$)</t>
  </si>
  <si>
    <t>CACAL08A: CBO CABCL08A: CBO</t>
  </si>
  <si>
    <t>CACAL08A: Mar-05-2015 13:55 CABCL08A: Mar-05-2015 13:55</t>
  </si>
  <si>
    <t>CACAL08A: CBO Baseline Budget, January 2008: Deficit or Surplus (FY, Bil.$) CABCL08A: CBO Baseline Budget, January 2008: Outlays: Net Interest (FY, Bil.$)</t>
  </si>
  <si>
    <t>CACAL08B@GOVFIN+CABCL08B@GOVFIN</t>
  </si>
  <si>
    <t>CACAL09A@GOVFIN+CABCL09A@GOVFIN</t>
  </si>
  <si>
    <t>CACAL09B@GOVFIN+CABCL09B@GOVFIN</t>
  </si>
  <si>
    <t>CACAL10A@GOVFIN+CABCL10A@GOVFIN</t>
  </si>
  <si>
    <t>CACAL10B@GOVFIN+CABCL10B@GOVFIN</t>
  </si>
  <si>
    <t>CACAL11A@GOVFIN+CABCL11A@GOVFIN</t>
  </si>
  <si>
    <t>CACAL11B@GOVFIN+CABCL11B@GOVFIN</t>
  </si>
  <si>
    <t>CACAL12A@GOVFIN+CABCL12A@GOVFIN</t>
  </si>
  <si>
    <t>CACAL12B@GOVFIN+CABCL12B@GOVFIN</t>
  </si>
  <si>
    <t>CACAL12C@GOVFIN+CABCL12C@GOVFIN</t>
  </si>
  <si>
    <t>CACAL13A@GOVFIN+CABCL13A@GOVFIN</t>
  </si>
  <si>
    <t>CACAL13B@GOVFIN+CABCL13B@GOVFIN</t>
  </si>
  <si>
    <t>CACAL14A@GOVFIN+CABCL14A@GOVFIN</t>
  </si>
  <si>
    <t>CACAL14B@GOVFIN+CABCL14B@GOVFIN</t>
  </si>
  <si>
    <t>CACAL14C@GOVFIN+CABCL14C@GOVFIN</t>
  </si>
  <si>
    <t>CACAL08B: CBO CABCL08B: CBO</t>
  </si>
  <si>
    <t>CACAL08B: Mar-05-2015 13:55 CABCL08B: Mar-05-2015 13:55</t>
  </si>
  <si>
    <t>CACAL08B: CBO Baseline Budget, August 2008: Deficit or Surplus (FY, Bil.$) CABCL08B: CBO Baseline Budget, August 2008: Outlays: Net Interest (FY, Bil.$)</t>
  </si>
  <si>
    <t>CACAL09A: CBO CABCL09A: CBO</t>
  </si>
  <si>
    <t>CACAL09A: Mar-05-2015 13:55 CABCL09A: Mar-05-2015 13:55</t>
  </si>
  <si>
    <t>CACAL09A: CBO Baseline Budget, January 2009: Deficit or Surplus (FY, Bil.$) CABCL09A: CBO Baseline Budget, January 2009: Outlays: Net Interest (FY, Bil.$)</t>
  </si>
  <si>
    <t>CACAL09B: CBO CABCL09B: CBO</t>
  </si>
  <si>
    <t>CACAL09B: Mar-05-2015 13:55 CABCL09B: Mar-05-2015 13:55</t>
  </si>
  <si>
    <t>CACAL09B: CBO Baseline Budget, August 2009: Deficit or Surplus (FY, Bil.$) CABCL09B: CBO Baseline Budget, August 2009: Outlays: Net Interest (FY, Bil.$)</t>
  </si>
  <si>
    <t>CACAL10A: CBO CABCL10A: CBO</t>
  </si>
  <si>
    <t>CACAL10A: Mar-05-2015 13:55 CABCL10A: Mar-05-2015 13:55</t>
  </si>
  <si>
    <t>CACAL10A: CBO Baseline Budget, January 2010: Deficit or Surplus (FY, Bil.$) CABCL10A: CBO Baseline Budget, January 2010: Outlays: Net Interest (FY, Bil.$)</t>
  </si>
  <si>
    <t>CACAL10B: CBO CABCL10B: CBO</t>
  </si>
  <si>
    <t>CACAL10B: Mar-05-2015 13:55 CABCL10B: Mar-05-2015 13:55</t>
  </si>
  <si>
    <t>CACAL10B: CBO Baseline Budget, August 2010: Deficit or Surplus (FY, Bil.$) CABCL10B: CBO Baseline Budget, August 2010: Outlays: Net Interest (FY, Bil.$)</t>
  </si>
  <si>
    <t>CACAL11A: CBO CABCL11A: CBO</t>
  </si>
  <si>
    <t>CACAL11A: Mar-05-2015 13:55 CABCL11A: Mar-05-2015 13:55</t>
  </si>
  <si>
    <t>CACAL11A: CBO Baseline Budget, January 2011: Deficit or Surplus (FY, Bil.$) CABCL11A: CBO Baseline Budget, January 2011: Outlays: Net Interest (FY, Bil.$)</t>
  </si>
  <si>
    <t>CACAL11B: CBO CABCL11B: CBO</t>
  </si>
  <si>
    <t>CACAL11B: Mar-05-2015 13:55 CABCL11B: Mar-05-2015 13:55</t>
  </si>
  <si>
    <t>CACAL11B: CBO Baseline Budget, August 2011: Deficit or Surplus (FY, Bil.$) CABCL11B: CBO Baseline Budget, August 2011: Outlays: Net Interest (FY, Bil.$)</t>
  </si>
  <si>
    <t>CACAL12A: CBO CABCL12A: CBO</t>
  </si>
  <si>
    <t>CACAL12A: Mar-05-2015 13:55 CABCL12A: Mar-05-2015 13:55</t>
  </si>
  <si>
    <t>CACAL12A: CBO Baseline Budget, January 2012: Deficit or Surplus (FY, Bil.$) CABCL12A: CBO Baseline Budget, January 2012: Outlays: Net Interest (FY, Bil.$)</t>
  </si>
  <si>
    <t>CACAL12B: CBO CABCL12B: CBO</t>
  </si>
  <si>
    <t>CACAL12B: Mar-05-2015 13:55 CABCL12B: Mar-05-2015 13:55</t>
  </si>
  <si>
    <t>CACAL12B: CBO Baseline Budget, March 2012: Deficit or Surplus (FY, Bil.$) CABCL12B: CBO Baseline Budget, March 2012: Outlays: Net Interest (FY, Bil.$)</t>
  </si>
  <si>
    <t>CACAL12C: CBO CABCL12C: CBO</t>
  </si>
  <si>
    <t>CACAL12C: Mar-05-2015 13:55 CABCL12C: Mar-05-2015 13:55</t>
  </si>
  <si>
    <t>CACAL12C: CBO Baseline Budget, August 2012: Deficit or Surplus (FY, Bil.$) CABCL12C: CBO Baseline Budget, August 2012: Outlays: Net Interest (FY, Bil.$)</t>
  </si>
  <si>
    <t>CACAL13A: CBO CABCL13A: CBO</t>
  </si>
  <si>
    <t>CACAL13A: Mar-05-2015 13:55 CABCL13A: Mar-05-2015 13:55</t>
  </si>
  <si>
    <t>CACAL13A: CBO Baseline Budget, February 2013: Deficit or Surplus (FY, Bil.$) CABCL13A: CBO Baseline Budget, February 2013: Outlays: Net Interest (FY, Bil.$)</t>
  </si>
  <si>
    <t>CACAL13B: CBO CABCL13B: CBO</t>
  </si>
  <si>
    <t>CACAL13B: Mar-05-2015 13:55 CABCL13B: Mar-05-2015 13:55</t>
  </si>
  <si>
    <t>CACAL13B: CBO Baseline Budget, May 2013: Deficit or Surplus (FY, Bil.$) CABCL13B: CBO Baseline Budget, May 2013: Outlays: Net Interest (FY, Bil.$)</t>
  </si>
  <si>
    <t>CACAL14A: CBO CABCL14A: CBO</t>
  </si>
  <si>
    <t>CACAL14A: Mar-05-2015 13:55 CABCL14A: Mar-05-2015 13:55</t>
  </si>
  <si>
    <t>CACAL14A: CBO Baseline Budget, February 2014: Deficit or Surplus (FY, Bil.$) CABCL14A: CBO Baseline Budget, February 2014: Outlays: Net Interest (FY, Bil.$)</t>
  </si>
  <si>
    <t>CACAL14B: CBO CABCL14B: CBO</t>
  </si>
  <si>
    <t>CACAL14B: Mar-05-2015 13:55 CABCL14B: Mar-05-2015 13:55</t>
  </si>
  <si>
    <t>CACAL14B: CBO Baseline Budget, April 2014: Deficit or Surplus (FY, Bil.$) CABCL14B: CBO Baseline Budget, April 2014: Outlays: Net Interest (FY, Bil.$)</t>
  </si>
  <si>
    <t>CACAL14C: CBO CABCL14C: CBO</t>
  </si>
  <si>
    <t>CACAL14C: Mar-05-2015 13:55 CABCL14C: Mar-05-2015 13:55</t>
  </si>
  <si>
    <t>CACAL14C: CBO Baseline Budget, August 2014: Deficit or Surplus (FY, Bil.$) CABCL14C: CBO Baseline Budget, August 2014: Outlays: Net Interest (FY, Bil.$)</t>
  </si>
  <si>
    <t>CACAL15A@GOVFIN+CABCL15A@GOVFIN</t>
  </si>
  <si>
    <t>CACAL15B@GOVFIN+CABCL15B@GOVFIN</t>
  </si>
  <si>
    <t>CACAL15C@GOVFIN+CABCL15C@GOVFIN</t>
  </si>
  <si>
    <t>CACAL16A@GOVFIN+CABCL16A@GOVFIN</t>
  </si>
  <si>
    <t>CACAL16B@GOVFIN+CABCL16B@GOVFIN</t>
  </si>
  <si>
    <t>CACAL16C@GOVFIN+CABCL16C@GOVFIN</t>
  </si>
  <si>
    <t>CACAL15A: CBO CABCL15A: CBO</t>
  </si>
  <si>
    <t>CACAL15A: Mar-10-2015 11:25 CABCL15A: Mar-10-2015 11:25</t>
  </si>
  <si>
    <t>CACAL15A: CBO Baseline Budget, January 2015: Deficit or Surplus (FY, Bil.$) CABCL15A: CBO Baseline Budget, January 2015: Outlays: Net Interest (FY, Bil.$)</t>
  </si>
  <si>
    <t>CACAL15B: CBO CABCL15B: CBO</t>
  </si>
  <si>
    <t>CACAL15B: Aug-13-2015 16:23 CABCL15B: Aug-13-2015 16:23</t>
  </si>
  <si>
    <t>CACAL15B: CBO Baseline Budget, March 2015: Deficit or Surplus (FY, Bil.$) CABCL15B: CBO Baseline Budget, March 2015: Outlays: Net Interest (FY, Bil.$)</t>
  </si>
  <si>
    <t>CACAL15C: CBO CABCL15C: CBO</t>
  </si>
  <si>
    <t>CACAL15C: Jan-19-2016 10:25 CABCL15C: Jan-19-2016 10:25</t>
  </si>
  <si>
    <t>CACAL15C: CBO Baseline Budget, August 2015: Deficit or Surplus (FY, Bil.$) CABCL15C: CBO Baseline Budget, August 2015: Outlays: Net Interest (FY, Bil.$)</t>
  </si>
  <si>
    <t>CACAL16A: CBO CABCL16A: CBO</t>
  </si>
  <si>
    <t>CACAL16A: Mar-29-2016 14:03 CABCL16A: Mar-29-2016 14:03</t>
  </si>
  <si>
    <t>CACAL16A: CBO Baseline Budget, January 2016: Deficit or Surplus (FY, Bil.$) CABCL16A: CBO Baseline Budget, January 2016: Outlays: Net Interest (FY, Bil.$)</t>
  </si>
  <si>
    <t>CACAL16B: CBO CABCL16B: CBO</t>
  </si>
  <si>
    <t>CACAL16B: Sep-08-2016 12:44 CABCL16B: Sep-08-2016 12:44</t>
  </si>
  <si>
    <t>CACAL16B: CBO Baseline Budget, March 2016: Deficit or Surplus (FY, Bil.$) CABCL16B: CBO Baseline Budget, March 2016: Outlays: Net Interest (FY, Bil.$)</t>
  </si>
  <si>
    <t>CACAL16C: CBO CABCL16C: CBO</t>
  </si>
  <si>
    <t>CACAL16C: Jan-24-2017 10:46 CABCL16C: Jan-24-2017 10:46</t>
  </si>
  <si>
    <t>CACAL16C: CBO Baseline Budget, August 2016: Deficit or Surplus (FY, Bil.$) CABCL16C: CBO Baseline Budget, August 2016: Outlays: Net Interest (FY, Bil.$)</t>
  </si>
  <si>
    <t>CACAL17A@GOVFIN+CABCL17A@GOVFIN</t>
  </si>
  <si>
    <t>CACAL17B@GOVFIN+CABCL17B@GOVFIN</t>
  </si>
  <si>
    <t>CACAL18A@GOVFIN+CABCL18A@GOVFIN</t>
  </si>
  <si>
    <t>CACAL19A@GOVFIN+CABCL19A@GOVFIN</t>
  </si>
  <si>
    <t>CACAL19B@GOVFIN+CABCL19B@GOVFIN</t>
  </si>
  <si>
    <t>CACAL19C@GOVFIN+CABCL19C@GOVFIN</t>
  </si>
  <si>
    <t>CACAL17A: CBO CABCL17A: CBO</t>
  </si>
  <si>
    <t>CACAL17A: Jan-05-2018 16:11 CABCL17A: Jan-05-2018 16:11</t>
  </si>
  <si>
    <t>CACAL17A: CBO Baseline Budget, January 2017: Deficit or Surplus (FY, Bil. US$) CABCL17A: CBO Baseline Budget, January 2017: Outlays: Net Interest (FY, Bil. US$)</t>
  </si>
  <si>
    <t>CACAL17B: CBO CABCL17B: CBO</t>
  </si>
  <si>
    <t>CACAL17B: Apr-19-2018 10:36 CABCL17B: Apr-19-2018 10:21</t>
  </si>
  <si>
    <t>CACAL17B: CBO Baseline Budget, June 2017: Deficit or Surplus (FY, Bil. US$) CABCL17B: CBO Baseline Budget, June 2017: Outlays: Net Interest (FY, Bil. US$)</t>
  </si>
  <si>
    <t>CACAL18A: CBO CABCL18A: CBO</t>
  </si>
  <si>
    <t>CACAL18A: Nov-01-2018 09:23 CABCL18A: Nov-01-2018 09:23</t>
  </si>
  <si>
    <t>CACAL18A: CBO Baseline Budget, April 2018: Deficit or Surplus (FY, Bil. US$) CABCL18A: CBO Baseline Budget, April 2018: Outlays: Net Interest (FY, Bil. US$)</t>
  </si>
  <si>
    <t>CACAL19A: CBO CABCL19A: CBO</t>
  </si>
  <si>
    <t>CACAL19A: Jan-30-2019 09:30 CABCL19A: Jan-30-2019 09:30</t>
  </si>
  <si>
    <t>CACAL19A: CBO Baseline Budget, January 2019: Deficit or Surplus (FY, Bil. US$) CABCL19A: CBO Baseline Budget, January 2019: Outlays: Net Interest (FY, Bil. US$)</t>
  </si>
  <si>
    <t>CACAL19B: CBO CABCL19B: CBO</t>
  </si>
  <si>
    <t>CACAL19B: May-02-2019 13:12 CABCL19B: May-02-2019 13:12</t>
  </si>
  <si>
    <t>CACAL19B: CBO Baseline Budget, May 2019: Deficit or Surplus (FY, Bil. US$) CABCL19B: CBO Baseline Budget, May 2019: Outlays: Net Interest (FY, Bil. US$)</t>
  </si>
  <si>
    <t>CACAL19C: CBO CABCL19C: CBO</t>
  </si>
  <si>
    <t>CACAL19C: Aug-21-2019 10:39 CABCL19C: Aug-21-2019 10:39</t>
  </si>
  <si>
    <t>CACAL19C: CBO Baseline Budget, August 2019: Deficit or Surplus (FY, Bil. US$) CABCL19C: CBO Baseline Budget, August 2019: Outlays: Net Interest (FY, Bil. US$)</t>
  </si>
  <si>
    <t>CACAL20A@GOVFIN+CABCL20A@GOVFIN</t>
  </si>
  <si>
    <t>CACAL20B@GOVFIN+CABCL20B@GOVFIN</t>
  </si>
  <si>
    <t>CACAL20C@GOVFIN+CABCL20C@GOVFIN</t>
  </si>
  <si>
    <t>CACAL21A@GOVFIN+CABCL21A@GOVFIN</t>
  </si>
  <si>
    <t>CACAL21B@GOVFIN+CABCL21B@GOVFIN</t>
  </si>
  <si>
    <t>CACAL22A@GOVFIN+CABCL22A@GOVFIN</t>
  </si>
  <si>
    <t>CACAL23A@GOVFIN+CABCL23A@GOVFIN</t>
  </si>
  <si>
    <t>CACAL23B@GOVFIN+CABCL23B@GOVFIN</t>
  </si>
  <si>
    <t>CACAL24A@GOVFIN+CABCL24A@GOVFIN</t>
  </si>
  <si>
    <t>CACAL24B@GOVFIN+CABCL24B@GOVFIN</t>
  </si>
  <si>
    <t>CACAL20A: CBO CABCL20A: CBO</t>
  </si>
  <si>
    <t>CACAL20A: Sep-02-2020 16:58 CABCL20A: Sep-02-2020 16:58</t>
  </si>
  <si>
    <t>CACAL20A: CBO Baseline Budget, Jan 2020: Deficit or Surplus (FY, Bil. US$) CABCL20A: CBO Baseline Budget, Jan 2020: Outlays: Net Interest (FY, Bil. US$)</t>
  </si>
  <si>
    <t>CACAL20B: CBO CABCL20B: CBO</t>
  </si>
  <si>
    <t>CACAL20B: Sep-02-2020 17:01 CABCL20B: Sep-02-2020 17:01</t>
  </si>
  <si>
    <t>CACAL20B: CBO Baseline Budget, March 2020: Deficit or Surplus (FY, Bil. US$) CABCL20B: CBO Baseline Budget, March 2020: Outlays: Net Interest (FY, Bil. US$)</t>
  </si>
  <si>
    <t>CACAL20C: CBO CABCL20C: CBO</t>
  </si>
  <si>
    <t>CACAL20C: Sep-02-2020 17:01 CABCL20C: Sep-02-2020 17:01</t>
  </si>
  <si>
    <t>CACAL20C: CBO Baseline Budget, Sept 2020: Deficit or Surplus (FY, Bil. US$) CABCL20C: CBO Baseline Budget, Sept 2020: Outlays: Net Interest (FY, Bil. US$)</t>
  </si>
  <si>
    <t>CACAL21A: CBO CABCL21A: CBO</t>
  </si>
  <si>
    <t>CACAL21A: Feb-22-2023 16:31 CABCL21A: Feb-22-2023 16:31</t>
  </si>
  <si>
    <t>CACAL21A: CBO Baseline Budget, Feb 2021: Deficit or Surplus (FY, Bil. US$) CABCL21A: CBO Baseline Budget, Feb 2021: Outlays: Net Interest (FY, Bil. US$)</t>
  </si>
  <si>
    <t>CACAL21B: CBO CABCL21B: CBO</t>
  </si>
  <si>
    <t>CACAL21B: Feb-22-2023 16:31 CABCL21B: Feb-22-2023 16:31</t>
  </si>
  <si>
    <t>CACAL21B: CBO Baseline Budget, Jul 2021: Deficit or Surplus (FY, Bil. US$) CABCL21B: CBO Baseline Budget, Jul 2021: Outlays: Net Interest (FY, Bil. US$)</t>
  </si>
  <si>
    <t>CACAL22A: CBO CABCL22A: CBO</t>
  </si>
  <si>
    <t>CACAL22A: Feb-22-2023 16:31 CABCL22A: Feb-22-2023 16:31</t>
  </si>
  <si>
    <t>CACAL22A: CBO Baseline Budget, May 2022: Deficit or Surplus (FY, Bil. US$) CABCL22A: CBO Baseline Budget, May 2022: Outlays: Net Interest (FY, Bil. US$)</t>
  </si>
  <si>
    <t>CACAL23A: CBO CABCL23A: CBO</t>
  </si>
  <si>
    <t>CACAL23A: Aug-03-2023 09:59 CABCL23A: Aug-03-2023 09:59</t>
  </si>
  <si>
    <t>CACAL23A: CBO Baseline Budget, Feb 2023: Deficit or Surplus (FY, Bil. US$) CABCL23A: CBO Baseline Budget, Feb 2023: Outlays: Net Interest (FY, Bil. US$)</t>
  </si>
  <si>
    <t>CACAL23B: CBO CABCL23B: CBO</t>
  </si>
  <si>
    <t>CACAL23B: Feb-08-2024 13:22 CABCL23B: Feb-08-2024 13:22</t>
  </si>
  <si>
    <t>CACAL23B: CBO Baseline Budget, May 2023: Deficit or Surplus (FY, Bil. US$) CABCL23B: CBO Baseline Budget, May 2023: Outlays: Net Interest (FY, Bil. US$)</t>
  </si>
  <si>
    <t>CACAL24A: CBO CABCL24A: CBO</t>
  </si>
  <si>
    <t>CACAL24A: Jun-20-2024 11:29 CABCL24A: Jun-20-2024 11:29</t>
  </si>
  <si>
    <t>CACAL24A: CBO Baseline Budget, Feb 2024: Deficit or Surplus (FY, Bil. US$) CABCL24A: CBO Baseline Budget, Feb 2024: Outlays: Net Interest (FY, Bil. US$)</t>
  </si>
  <si>
    <t>CACAL24B: CBO CABCL24B: CBO</t>
  </si>
  <si>
    <t>CACAL24B: Jan-27-2025 08:42 CABCL24B: Jan-27-2025 08:42</t>
  </si>
  <si>
    <t>CACAL24B: CBO Baseline Budget, Jun 2024: Deficit or Surplus (FY, Bil. US$) CABCL24B: CBO Baseline Budget, Jun 2024: Outlays: Net Interest (FY, Bil. US$)</t>
  </si>
  <si>
    <t>100*(CACAL02B@GOVFIN+CABCL02B@GOVFIN)/CAEAL02B@GOVFIN</t>
  </si>
  <si>
    <t>100*(CACAL03B@GOVFIN+CABCL03B@GOVFIN)/CAEAL03B@GOVFIN</t>
  </si>
  <si>
    <t>100*(CACAL04A@GOVFIN+CABCL04A@GOVFIN)/CAEAL04A@GOVFIN</t>
  </si>
  <si>
    <t>100*(CACAL04B@GOVFIN+CABCL04B@GOVFIN)/CAEAL04B@GOVFIN</t>
  </si>
  <si>
    <t>100*(CACAL05A@GOVFIN+CABCL05A@GOVFIN)/CAEAL05A@GOVFIN</t>
  </si>
  <si>
    <t>100*(CACAL05B@GOVFIN+CABCL05B@GOVFIN)/CAEAL05B@GOVFIN</t>
  </si>
  <si>
    <t>100*(CACAL06A@GOVFIN+CABCL06A@GOVFIN)/CAEAL06A@GOVFIN</t>
  </si>
  <si>
    <t>100*(CACAL06B@GOVFIN+CABCL06B@GOVFIN)/CAEAL06B@GOVFIN</t>
  </si>
  <si>
    <t>100*(CACAL07A@GOVFIN+CABCL07A@GOVFIN)/CAEAL07A@GOVFIN</t>
  </si>
  <si>
    <t>100*(CACAL07B@GOVFIN+CABCL07B@GOVFIN)/CAEAL07B@GOVFIN</t>
  </si>
  <si>
    <t>100*(CACAL08A@GOVFIN+CABCL08A@GOVFIN)/CAEAL08A@GOVFIN</t>
  </si>
  <si>
    <t>100*(CACAL08B@GOVFIN+CABCL08B@GOVFIN)/CAEAL08B@GOVFIN</t>
  </si>
  <si>
    <t>100*(CACAL09A@GOVFIN+CABCL09A@GOVFIN)/CAEAL09A@GOVFIN</t>
  </si>
  <si>
    <t>100*(CACAL09B@GOVFIN+CABCL09B@GOVFIN)/CAEAL09B@GOVFIN</t>
  </si>
  <si>
    <t>100*(CACAL10A@GOVFIN+CABCL10A@GOVFIN)/CAEAL10A@GOVFIN</t>
  </si>
  <si>
    <t>100*(CACAL10B@GOVFIN+CABCL10B@GOVFIN)/CAEAL10B@GOVFIN</t>
  </si>
  <si>
    <t>100*(CACAL11A@GOVFIN+CABCL11A@GOVFIN)/CAEAL11A@GOVFIN</t>
  </si>
  <si>
    <t>100*(CACAL11B@GOVFIN+CABCL11B@GOVFIN)/CAEAL11B@GOVFIN</t>
  </si>
  <si>
    <t>100*(CACAL12A@GOVFIN+CABCL12A@GOVFIN)/CAEAL12A@GOVFIN</t>
  </si>
  <si>
    <t>100*(CACAL12B@GOVFIN+CABCL12B@GOVFIN)/CAEAL12B@GOVFIN</t>
  </si>
  <si>
    <t>100*(CACAL12C@GOVFIN+CABCL12C@GOVFIN)/CAEAL12C@GOVFIN</t>
  </si>
  <si>
    <t>100*(CACAL13A@GOVFIN+CABCL13A@GOVFIN)/CAEAL13A@GOVFIN</t>
  </si>
  <si>
    <t>100*(CACAL13B@GOVFIN+CABCL13B@GOVFIN)/CAEAL13B@GOVFIN</t>
  </si>
  <si>
    <t>100*(CACAL14A@GOVFIN+CABCL14A@GOVFIN)/CAEAL14A@GOVFIN</t>
  </si>
  <si>
    <t>100*(CACAL14B@GOVFIN+CABCL14B@GOVFIN)/CAEAL14B@GOVFIN</t>
  </si>
  <si>
    <t>100*(CACAL14C@GOVFIN+CABCL14C@GOVFIN)/CAEAL14C@GOVFIN</t>
  </si>
  <si>
    <t>100*(CACAL15A@GOVFIN+CABCL15A@GOVFIN)/CAEAL15A@GOVFIN</t>
  </si>
  <si>
    <t>100*(CACAL15B@GOVFIN+CABCL15B@GOVFIN)/CAEAL15B@GOVFIN</t>
  </si>
  <si>
    <t>100*(CACAL15C@GOVFIN+CABCL15C@GOVFIN)/CAEAL15C@GOVFIN</t>
  </si>
  <si>
    <t>100*(CACAL16A@GOVFIN+CABCL16A@GOVFIN)/CAEAL16A@GOVFIN</t>
  </si>
  <si>
    <t>100*(CACAL16B@GOVFIN+CABCL16B@GOVFIN)/CAEAL16B@GOVFIN</t>
  </si>
  <si>
    <t>100*(CACAL16C@GOVFIN+CABCL16C@GOVFIN)/CAEAL16C@GOVFIN</t>
  </si>
  <si>
    <t>100*(CACAL17A@GOVFIN+CABCL17A@GOVFIN)/CAEAL17A@GOVFIN</t>
  </si>
  <si>
    <t>100*(CACAL17B@GOVFIN+CABCL17B@GOVFIN)/CAEAL17B@GOVFIN</t>
  </si>
  <si>
    <t>100*(CACAL18A@GOVFIN+CABCL18A@GOVFIN)/CAEAL18A@GOVFIN</t>
  </si>
  <si>
    <t>100*(CACAL19A@GOVFIN+CABCL19A@GOVFIN)/CAEAL19A@GOVFIN</t>
  </si>
  <si>
    <t>100*(CACAL19B@GOVFIN+CABCL19B@GOVFIN)/CAEAL19B@GOVFIN</t>
  </si>
  <si>
    <t>100*(CACAL19C@GOVFIN+CABCL19C@GOVFIN)/CAEAL19C@GOVFIN</t>
  </si>
  <si>
    <t>100*(CACAL20A@GOVFIN+CABCL20A@GOVFIN)/CAEAL20A@GOVFIN</t>
  </si>
  <si>
    <t>100*(CACAL20B@GOVFIN+CABCL20B@GOVFIN)/CAEAL20B@GOVFIN</t>
  </si>
  <si>
    <t>100*(CACAL20C@GOVFIN+CABCL20C@GOVFIN)/CAEAL20C@GOVFIN</t>
  </si>
  <si>
    <t>100*(CACAL21A@GOVFIN+CABCL21A@GOVFIN)/CAEAL21A@GOVFIN</t>
  </si>
  <si>
    <t>100*(CACAL21B@GOVFIN+CABCL21B@GOVFIN)/CAEAL21B@GOVFIN</t>
  </si>
  <si>
    <t>100*(CACAL22A@GOVFIN+CABCL22A@GOVFIN)/CAEAL22A@GOVFIN</t>
  </si>
  <si>
    <t>100*(CACAL23A@GOVFIN+CABCL23A@GOVFIN)/CAEAL23A@GOVFIN</t>
  </si>
  <si>
    <t>100*(CACAL23B@GOVFIN+CABCL23B@GOVFIN)/CAEAL23B@GOVFIN</t>
  </si>
  <si>
    <t>100*(CACAL24A@GOVFIN+CABCL24A@GOVFIN)/CAEAL24A@GOVFIN</t>
  </si>
  <si>
    <t>100*(CACAL24B@GOVFIN+CABCL24B@GOVFIN)/CAEAL24B@GOVFIN</t>
  </si>
  <si>
    <t>CACAL02B: CBO CABCL02B: CBO CAEAL02B: CBO</t>
  </si>
  <si>
    <t>CACAL02B: Mar-05-2015 13:55 CABCL02B: Mar-05-2015 13:55 CAEAL02B: Mar-05-2015 13:55</t>
  </si>
  <si>
    <t>CACAL02B: CBO Baseline Budget, August 2002: Deficit or Surplus (FY, Bil.$) CABCL02B: CBO Baseline Budget, August 2002: Outlays: Net Interest (FY, Bil.$) CAEAL02B: CBO Baseline Budget, August 2002: Gross Domestic Product (FY, Bil.$)</t>
  </si>
  <si>
    <t>CACAL03B: CBO CABCL03B: CBO CAEAL03B: CBO</t>
  </si>
  <si>
    <t>CACAL03B: Mar-05-2015 13:55 CABCL03B: Mar-05-2015 13:55 CAEAL03B: Mar-05-2015 13:55</t>
  </si>
  <si>
    <t>CACAL03B: CBO Baseline Budget, August 2003: Deficit or Surplus (FY, Bil.$) CABCL03B: CBO Baseline Budget, August 2003: Outlays: Net Interest (FY, Bil.$) CAEAL03B: CBO Baseline Budget, August 2003: Gross Domestic Product (FY, Bil.$)</t>
  </si>
  <si>
    <t>CACAL04A: CBO CABCL04A: CBO CAEAL04A: CBO</t>
  </si>
  <si>
    <t>CACAL04A: Mar-05-2015 13:55 CABCL04A: Mar-05-2015 13:55 CAEAL04A: Mar-05-2015 13:55</t>
  </si>
  <si>
    <t>CACAL04A: CBO Baseline Budget, January 2004: Deficit or Surplus (FY, Bil.$) CABCL04A: CBO Baseline Budget, January 2004: Outlays: Net Interest (FY, Bil.$) CAEAL04A: CBO Baseline Budget, January 2004: Gross Domestic Product (FY, Bil.$)</t>
  </si>
  <si>
    <t>CACAL04B: CBO CABCL04B: CBO CAEAL04B: CBO</t>
  </si>
  <si>
    <t>CACAL04B: Mar-05-2015 13:55 CABCL04B: Mar-05-2015 13:55 CAEAL04B: Mar-05-2015 13:55</t>
  </si>
  <si>
    <t>CACAL04B: CBO Baseline Budget, September 2004: Deficit or Surplus (FY, Bil.$) CABCL04B: CBO Baseline Budget, September 2004: Outlays: Net Interest (FY, Bil.$) CAEAL04B: CBO Baseline Budget, September 2004: Gross Domestic Product (FY, Bil.$)</t>
  </si>
  <si>
    <t>CACAL05A: CBO CABCL05A: CBO CAEAL05A: CBO</t>
  </si>
  <si>
    <t>CACAL05A: Mar-05-2015 13:55 CABCL05A: Mar-05-2015 13:55 CAEAL05A: Mar-05-2015 13:55</t>
  </si>
  <si>
    <t>CACAL05A: CBO Baseline Budget, January 2005: Deficit or Surplus (FY, Bil.$) CABCL05A: CBO Baseline Budget, January 2005: Outlays: Net Interest (FY, Bil.$) CAEAL05A: CBO Baseline Budget, January 2005: Gross Domestic Product (FY, Bil.$)</t>
  </si>
  <si>
    <t>CACAL05B: CBO CABCL05B: CBO CAEAL05B: CBO</t>
  </si>
  <si>
    <t>CACAL05B: Mar-05-2015 13:55 CABCL05B: Mar-05-2015 13:55 CAEAL05B: Mar-05-2015 13:55</t>
  </si>
  <si>
    <t>CACAL05B: CBO Baseline Budget, August 2005: Deficit or Surplus (FY, Bil.$) CABCL05B: CBO Baseline Budget, August 2005: Outlays: Net Interest (FY, Bil.$) CAEAL05B: CBO Baseline Budget, August 2005: Gross Domestic Product (FY, Bil.$)</t>
  </si>
  <si>
    <t>CACAL06A: CBO CABCL06A: CBO CAEAL06A: CBO</t>
  </si>
  <si>
    <t>CACAL06A: Mar-05-2015 13:55 CABCL06A: Mar-05-2015 13:55 CAEAL06A: Mar-05-2015 13:55</t>
  </si>
  <si>
    <t>CACAL06A: CBO Baseline Budget, January 2006: Deficit or Surplus (FY, Bil.$) CABCL06A: CBO Baseline Budget, January 2006: Outlays: Net Interest (FY, Bil.$) CAEAL06A: CBO Baseline Budget, January 2006: Gross Domestic Product (FY, Bil.$)</t>
  </si>
  <si>
    <t>CACAL06B: CBO CABCL06B: CBO CAEAL06B: CBO</t>
  </si>
  <si>
    <t>CACAL06B: Mar-05-2015 13:55 CABCL06B: Mar-05-2015 13:55 CAEAL06B: Mar-05-2015 13:55</t>
  </si>
  <si>
    <t>CACAL06B: CBO Baseline Budget, August 2006: Deficit or Surplus (FY, Bil.$) CABCL06B: CBO Baseline Budget, August 2006: Outlays: Net Interest (FY, Bil.$) CAEAL06B: CBO Baseline Budget, August 2006: Gross Domestic Product (FY, Bil.$)</t>
  </si>
  <si>
    <t>CACAL07A: CBO CABCL07A: CBO CAEAL07A: CBO</t>
  </si>
  <si>
    <t>CACAL07A: Mar-05-2015 13:55 CABCL07A: Mar-05-2015 13:55 CAEAL07A: Mar-05-2015 13:55</t>
  </si>
  <si>
    <t>CACAL07A: CBO Baseline Budget, January 2007: Deficit or Surplus (FY, Bil.$) CABCL07A: CBO Baseline Budget, January 2007: Outlays: Net Interest (FY, Bil.$) CAEAL07A: CBO Baseline Budget, January 2007: Gross Domestic Product (FY, Bil.$)</t>
  </si>
  <si>
    <t>CACAL07B: CBO CABCL07B: CBO CAEAL07B: CBO</t>
  </si>
  <si>
    <t>CACAL07B: Mar-05-2015 13:55 CABCL07B: Mar-05-2015 13:55 CAEAL07B: Mar-05-2015 13:55</t>
  </si>
  <si>
    <t>CACAL07B: CBO Baseline Budget, August 2007: Deficit or Surplus (FY, Bil.$) CABCL07B: CBO Baseline Budget, August 2007: Outlays: Net Interest (FY, Bil.$) CAEAL07B: CBO Baseline Budget, August 2007: Gross Domestic Product (FY, Bil.$)</t>
  </si>
  <si>
    <t>CACAL08A: CBO CABCL08A: CBO CAEAL08A: CBO</t>
  </si>
  <si>
    <t>CACAL08A: Mar-05-2015 13:55 CABCL08A: Mar-05-2015 13:55 CAEAL08A: Mar-05-2015 13:55</t>
  </si>
  <si>
    <t>CACAL08A: CBO Baseline Budget, January 2008: Deficit or Surplus (FY, Bil.$) CABCL08A: CBO Baseline Budget, January 2008: Outlays: Net Interest (FY, Bil.$) CAEAL08A: CBO Baseline Budget, January 2008: Gross Domestic Product (FY, Bil.$)</t>
  </si>
  <si>
    <t>CACAL08B: CBO CABCL08B: CBO CAEAL08B: CBO</t>
  </si>
  <si>
    <t>CACAL08B: Mar-05-2015 13:55 CABCL08B: Mar-05-2015 13:55 CAEAL08B: Mar-05-2015 13:55</t>
  </si>
  <si>
    <t>CACAL08B: CBO Baseline Budget, August 2008: Deficit or Surplus (FY, Bil.$) CABCL08B: CBO Baseline Budget, August 2008: Outlays: Net Interest (FY, Bil.$) CAEAL08B: CBO Baseline Budget, August 2008: Gross Domestic Product (FY, Bil.$)</t>
  </si>
  <si>
    <t>CACAL09A: CBO CABCL09A: CBO CAEAL09A: CBO</t>
  </si>
  <si>
    <t>CACAL09A: Mar-05-2015 13:55 CABCL09A: Mar-05-2015 13:55 CAEAL09A: Mar-05-2015 13:55</t>
  </si>
  <si>
    <t>CACAL09A: CBO Baseline Budget, January 2009: Deficit or Surplus (FY, Bil.$) CABCL09A: CBO Baseline Budget, January 2009: Outlays: Net Interest (FY, Bil.$) CAEAL09A: CBO Baseline Budget, January 2009: Gross Domestic Product (FY, Bil.$)</t>
  </si>
  <si>
    <t>CACAL09B: CBO CABCL09B: CBO CAEAL09B: CBO</t>
  </si>
  <si>
    <t>CACAL09B: Mar-05-2015 13:55 CABCL09B: Mar-05-2015 13:55 CAEAL09B: Mar-05-2015 13:55</t>
  </si>
  <si>
    <t>CACAL09B: CBO Baseline Budget, August 2009: Deficit or Surplus (FY, Bil.$) CABCL09B: CBO Baseline Budget, August 2009: Outlays: Net Interest (FY, Bil.$) CAEAL09B: CBO Baseline Budget, August 2009: Gross Domestic Product (FY, Bil.$)</t>
  </si>
  <si>
    <t>CACAL10A: CBO CABCL10A: CBO CAEAL10A: CBO</t>
  </si>
  <si>
    <t>CACAL10A: Mar-05-2015 13:55 CABCL10A: Mar-05-2015 13:55 CAEAL10A: Mar-05-2015 13:55</t>
  </si>
  <si>
    <t>CACAL10A: CBO Baseline Budget, January 2010: Deficit or Surplus (FY, Bil.$) CABCL10A: CBO Baseline Budget, January 2010: Outlays: Net Interest (FY, Bil.$) CAEAL10A: CBO Baseline Budget, January 2010: Gross Domestic Product (FY, Bil.$)</t>
  </si>
  <si>
    <t>CACAL10B: CBO CABCL10B: CBO CAEAL10B: CBO</t>
  </si>
  <si>
    <t>CACAL10B: Mar-05-2015 13:55 CABCL10B: Mar-05-2015 13:55 CAEAL10B: Mar-05-2015 13:55</t>
  </si>
  <si>
    <t>CACAL10B: CBO Baseline Budget, August 2010: Deficit or Surplus (FY, Bil.$) CABCL10B: CBO Baseline Budget, August 2010: Outlays: Net Interest (FY, Bil.$) CAEAL10B: CBO Baseline Budget, August 2010: Gross Domestic Product (FY, Bil.$)</t>
  </si>
  <si>
    <t>CACAL11A: CBO CABCL11A: CBO CAEAL11A: CBO</t>
  </si>
  <si>
    <t>CACAL11A: Mar-05-2015 13:55 CABCL11A: Mar-05-2015 13:55 CAEAL11A: Mar-05-2015 13:55</t>
  </si>
  <si>
    <t>CACAL11A: CBO Baseline Budget, January 2011: Deficit or Surplus (FY, Bil.$) CABCL11A: CBO Baseline Budget, January 2011: Outlays: Net Interest (FY, Bil.$) CAEAL11A: CBO Baseline Budget, January 2011: Gross Domestic Product (FY, Bil.$)</t>
  </si>
  <si>
    <t>CACAL11B: CBO CABCL11B: CBO CAEAL11B: CBO</t>
  </si>
  <si>
    <t>CACAL11B: Mar-05-2015 13:55 CABCL11B: Mar-05-2015 13:55 CAEAL11B: Mar-05-2015 13:55</t>
  </si>
  <si>
    <t>CACAL11B: CBO Baseline Budget, August 2011: Deficit or Surplus (FY, Bil.$) CABCL11B: CBO Baseline Budget, August 2011: Outlays: Net Interest (FY, Bil.$) CAEAL11B: CBO Baseline Budget, August 2011: Gross Domestic Product (FY, Bil.$)</t>
  </si>
  <si>
    <t>CACAL12A: CBO CABCL12A: CBO CAEAL12A: CBO</t>
  </si>
  <si>
    <t>CACAL12A: Mar-05-2015 13:55 CABCL12A: Mar-05-2015 13:55 CAEAL12A: Mar-05-2015 13:55</t>
  </si>
  <si>
    <t>CACAL12A: CBO Baseline Budget, January 2012: Deficit or Surplus (FY, Bil.$) CABCL12A: CBO Baseline Budget, January 2012: Outlays: Net Interest (FY, Bil.$) CAEAL12A: CBO Baseline Budget, January 2012: Gross Domestic Product (FY, Bil.$)</t>
  </si>
  <si>
    <t>CACAL12B: CBO CABCL12B: CBO CAEAL12B: CBO</t>
  </si>
  <si>
    <t>CACAL12B: Mar-05-2015 13:55 CABCL12B: Mar-05-2015 13:55 CAEAL12B: Mar-05-2015 13:55</t>
  </si>
  <si>
    <t>CACAL12B: CBO Baseline Budget, March 2012: Deficit or Surplus (FY, Bil.$) CABCL12B: CBO Baseline Budget, March 2012: Outlays: Net Interest (FY, Bil.$) CAEAL12B: CBO Baseline Budget, March 2012: Gross Domestic Product (FY, Bil.$)</t>
  </si>
  <si>
    <t>CACAL12C: CBO CABCL12C: CBO CAEAL12C: CBO</t>
  </si>
  <si>
    <t>CACAL12C: Mar-05-2015 13:55 CABCL12C: Mar-05-2015 13:55 CAEAL12C: Mar-05-2015 13:55</t>
  </si>
  <si>
    <t>CACAL12C: CBO Baseline Budget, August 2012: Deficit or Surplus (FY, Bil.$) CABCL12C: CBO Baseline Budget, August 2012: Outlays: Net Interest (FY, Bil.$) CAEAL12C: CBO Baseline Budget, August 2012: Gross Domestic Product (FY, Bil.$)</t>
  </si>
  <si>
    <t>CACAL13A: CBO CABCL13A: CBO CAEAL13A: CBO</t>
  </si>
  <si>
    <t>CACAL13A: Mar-05-2015 13:55 CABCL13A: Mar-05-2015 13:55 CAEAL13A: Mar-05-2015 13:55</t>
  </si>
  <si>
    <t>CACAL13A: CBO Baseline Budget, February 2013: Deficit or Surplus (FY, Bil.$) CABCL13A: CBO Baseline Budget, February 2013: Outlays: Net Interest (FY, Bil.$) CAEAL13A: CBO Baseline Budget, February 2013: Gross Domestic Product (FY, Bil.$)</t>
  </si>
  <si>
    <t>CACAL13B: CBO CABCL13B: CBO CAEAL13B: CBO</t>
  </si>
  <si>
    <t>CACAL13B: Mar-05-2015 13:55 CABCL13B: Mar-05-2015 13:55 CAEAL13B: Mar-05-2015 13:55</t>
  </si>
  <si>
    <t>CACAL13B: CBO Baseline Budget, May 2013: Deficit or Surplus (FY, Bil.$) CABCL13B: CBO Baseline Budget, May 2013: Outlays: Net Interest (FY, Bil.$) CAEAL13B: CBO Baseline Budget, May 2013: Gross Domestic Product (FY, Bil.$)</t>
  </si>
  <si>
    <t>CACAL14A: CBO CABCL14A: CBO CAEAL14A: CBO</t>
  </si>
  <si>
    <t>CACAL14A: Mar-05-2015 13:55 CABCL14A: Mar-05-2015 13:55 CAEAL14A: Mar-05-2015 13:55</t>
  </si>
  <si>
    <t>CACAL14A: CBO Baseline Budget, February 2014: Deficit or Surplus (FY, Bil.$) CABCL14A: CBO Baseline Budget, February 2014: Outlays: Net Interest (FY, Bil.$) CAEAL14A: CBO Baseline Budget, February 2014: Gross Domestic Product (FY, Bil.$)</t>
  </si>
  <si>
    <t>CACAL14B: CBO CABCL14B: CBO CAEAL14B: CBO</t>
  </si>
  <si>
    <t>CACAL14B: Mar-05-2015 13:55 CABCL14B: Mar-05-2015 13:55 CAEAL14B: Mar-05-2015 13:55</t>
  </si>
  <si>
    <t>CACAL14B: CBO Baseline Budget, April 2014: Deficit or Surplus (FY, Bil.$) CABCL14B: CBO Baseline Budget, April 2014: Outlays: Net Interest (FY, Bil.$) CAEAL14B: CBO Baseline Budget, April 2014: Gross Domestic Product (FY, Bil.$)</t>
  </si>
  <si>
    <t>CACAL14C: CBO CABCL14C: CBO CAEAL14C: CBO</t>
  </si>
  <si>
    <t>CACAL14C: Mar-05-2015 13:55 CABCL14C: Mar-05-2015 13:55 CAEAL14C: Mar-05-2015 13:55</t>
  </si>
  <si>
    <t>CACAL14C: CBO Baseline Budget, August 2014: Deficit or Surplus (FY, Bil.$) CABCL14C: CBO Baseline Budget, August 2014: Outlays: Net Interest (FY, Bil.$) CAEAL14C: CBO Baseline Budget, August 2014: Gross Domestic Product (FY, Bil.$)</t>
  </si>
  <si>
    <t>CACAL15A: CBO CABCL15A: CBO CAEAL15A: CBO</t>
  </si>
  <si>
    <t>CACAL15A: Mar-10-2015 11:25 CABCL15A: Mar-10-2015 11:25 CAEAL15A: Mar-10-2015 11:25</t>
  </si>
  <si>
    <t>CACAL15A: CBO Baseline Budget, January 2015: Deficit or Surplus (FY, Bil.$) CABCL15A: CBO Baseline Budget, January 2015: Outlays: Net Interest (FY, Bil.$) CAEAL15A: CBO Baseline Budget, January 2015: Gross Domestic Product (FY, Bil.$)</t>
  </si>
  <si>
    <t>CACAL15B: CBO CABCL15B: CBO CAEAL15B: CBO</t>
  </si>
  <si>
    <t>CACAL15B: Aug-13-2015 16:23 CABCL15B: Aug-13-2015 16:23 CAEAL15B: Aug-13-2015 16:23</t>
  </si>
  <si>
    <t>CACAL15B: CBO Baseline Budget, March 2015: Deficit or Surplus (FY, Bil.$) CABCL15B: CBO Baseline Budget, March 2015: Outlays: Net Interest (FY, Bil.$) CAEAL15B: CBO Baseline Budget, March 2015: Gross Domestic Product (FY, Bil.$)</t>
  </si>
  <si>
    <t>CACAL15C: CBO CABCL15C: CBO CAEAL15C: CBO</t>
  </si>
  <si>
    <t>CACAL15C: Jan-19-2016 10:25 CABCL15C: Jan-19-2016 10:25 CAEAL15C: Jan-19-2016 10:25</t>
  </si>
  <si>
    <t>CACAL15C: CBO Baseline Budget, August 2015: Deficit or Surplus (FY, Bil.$) CABCL15C: CBO Baseline Budget, August 2015: Outlays: Net Interest (FY, Bil.$) CAEAL15C: CBO Baseline Budget, August 2015: Gross Domestic Product (FY, Bil.$)</t>
  </si>
  <si>
    <t>CACAL16A: CBO CABCL16A: CBO CAEAL16A: CBO</t>
  </si>
  <si>
    <t>CACAL16A: Mar-29-2016 14:03 CABCL16A: Mar-29-2016 14:03 CAEAL16A: Mar-29-2016 14:03</t>
  </si>
  <si>
    <t>CACAL16A: CBO Baseline Budget, January 2016: Deficit or Surplus (FY, Bil.$) CABCL16A: CBO Baseline Budget, January 2016: Outlays: Net Interest (FY, Bil.$) CAEAL16A: CBO Baseline Budget, January 2016: Gross Domestic Product (FY, Bil.$)</t>
  </si>
  <si>
    <t>CACAL16B: CBO CABCL16B: CBO CAEAL16B: CBO</t>
  </si>
  <si>
    <t>CACAL16B: Sep-08-2016 12:44 CABCL16B: Sep-08-2016 12:44 CAEAL16B: Sep-08-2016 12:44</t>
  </si>
  <si>
    <t>CACAL16B: CBO Baseline Budget, March 2016: Deficit or Surplus (FY, Bil.$) CABCL16B: CBO Baseline Budget, March 2016: Outlays: Net Interest (FY, Bil.$) CAEAL16B: CBO Baseline Budget, March 2016: Gross Domestic Product (FY, Bil.$)</t>
  </si>
  <si>
    <t>CACAL16C: CBO CABCL16C: CBO CAEAL16C: CBO</t>
  </si>
  <si>
    <t>CACAL16C: Jan-24-2017 10:46 CABCL16C: Jan-24-2017 10:46 CAEAL16C: Jan-24-2017 10:46</t>
  </si>
  <si>
    <t>CACAL16C: CBO Baseline Budget, August 2016: Deficit or Surplus (FY, Bil.$) CABCL16C: CBO Baseline Budget, August 2016: Outlays: Net Interest (FY, Bil.$) CAEAL16C: CBO Baseline Budget, August 2016: Gross Domestic Product (FY, Bil.$)</t>
  </si>
  <si>
    <t>CACAL17A: CBO CABCL17A: CBO CAEAL17A: CBO</t>
  </si>
  <si>
    <t>CACAL17A: Jan-05-2018 16:11 CABCL17A: Jan-05-2018 16:11 CAEAL17A: Jan-05-2018 16:11</t>
  </si>
  <si>
    <t>CACAL17A: CBO Baseline Budget, January 2017: Deficit or Surplus (FY, Bil. US$) CABCL17A: CBO Baseline Budget, January 2017: Outlays: Net Interest (FY, Bil. US$) CAEAL17A: CBO Baseline Budget, January 2017: Gross Domestic Product (FY, Bil. .</t>
  </si>
  <si>
    <t>CACAL17B: CBO CABCL17B: CBO CAEAL17B: CBO</t>
  </si>
  <si>
    <t>CACAL17B: Apr-19-2018 10:36 CABCL17B: Apr-19-2018 10:21 CAEAL17B: Apr-19-2018 10:36</t>
  </si>
  <si>
    <t>CACAL17B: CBO Baseline Budget, June 2017: Deficit or Surplus (FY, Bil. US$) CABCL17B: CBO Baseline Budget, June 2017: Outlays: Net Interest (FY, Bil. US$) CAEAL17B: CBO Baseline Budget, June 2017: Gross Domestic Product (FY, Bil. US$)</t>
  </si>
  <si>
    <t>CACAL18A: CBO CABCL18A: CBO CAEAL18A: CBO</t>
  </si>
  <si>
    <t>CACAL18A: Nov-01-2018 09:23 CABCL18A: Nov-01-2018 09:23 CAEAL18A: Nov-01-2018 09:23</t>
  </si>
  <si>
    <t>CACAL18A: CBO Baseline Budget, April 2018: Deficit or Surplus (FY, Bil. US$) CABCL18A: CBO Baseline Budget, April 2018: Outlays: Net Interest (FY, Bil. US$) CAEAL18A: CBO Baseline Budget, April 2018: Gross Domestic Product (FY, Bil. US$)</t>
  </si>
  <si>
    <t>CACAL19A: CBO CABCL19A: CBO CAEAL19A: CBO</t>
  </si>
  <si>
    <t>CACAL19A: Jan-30-2019 09:30 CABCL19A: Jan-30-2019 09:30 CAEAL19A: Feb-25-2025 08:55</t>
  </si>
  <si>
    <t>CACAL19A: CBO Baseline Budget, January 2019: Deficit or Surplus (FY, Bil. US$) CABCL19A: CBO Baseline Budget, January 2019: Outlays: Net Interest (FY, Bil. US$) CAEAL19A: CBO Baseline Budget, Jan 2019: Gross Domestic Product (FY, Bil. US$)</t>
  </si>
  <si>
    <t>CACAL19B: CBO CABCL19B: CBO CAEAL19B: CBO</t>
  </si>
  <si>
    <t>CACAL19B: May-02-2019 13:12 CABCL19B: May-02-2019 13:12 CAEAL19B: May-02-2019 13:12</t>
  </si>
  <si>
    <t>CACAL19B: CBO Baseline Budget, May 2019: Deficit or Surplus (FY, Bil. US$) CABCL19B: CBO Baseline Budget, May 2019: Outlays: Net Interest (FY, Bil. US$) CAEAL19B: CBO Baseline Budget, May 2019: Gross Domestic Product (FY, Bil. US$)</t>
  </si>
  <si>
    <t>CACAL19C: CBO CABCL19C: CBO CAEAL19C: CBO</t>
  </si>
  <si>
    <t>CACAL19C: Aug-21-2019 10:39 CABCL19C: Aug-21-2019 10:39 CAEAL19C: Aug-21-2019 10:39</t>
  </si>
  <si>
    <t>CACAL19C: CBO Baseline Budget, August 2019: Deficit or Surplus (FY, Bil. US$) CABCL19C: CBO Baseline Budget, August 2019: Outlays: Net Interest (FY, Bil. US$) CAEAL19C: CBO Baseline Budget, August 2019: Gross Domestic Product (FY, Bil. US$)</t>
  </si>
  <si>
    <t>CACAL20A: CBO CABCL20A: CBO CAEAL20A: CBO</t>
  </si>
  <si>
    <t>CACAL20A: Sep-02-2020 16:58 CABCL20A: Sep-02-2020 16:58 CAEAL20A: Sep-02-2020 16:58</t>
  </si>
  <si>
    <t>CACAL20A: CBO Baseline Budget, Jan 2020: Deficit or Surplus (FY, Bil. US$) CABCL20A: CBO Baseline Budget, Jan 2020: Outlays: Net Interest (FY, Bil. US$) CAEAL20A: CBO Baseline Budget, Jan 2020: Gross Domestic Product (FY, Bil. US$)</t>
  </si>
  <si>
    <t>CACAL20B: CBO CABCL20B: CBO CAEAL20B: CBO</t>
  </si>
  <si>
    <t>CACAL20B: Sep-02-2020 17:01 CABCL20B: Sep-02-2020 17:01 CAEAL20B: Feb-24-2025 11:55</t>
  </si>
  <si>
    <t>CACAL20B: CBO Baseline Budget, March 2020: Deficit or Surplus (FY, Bil. US$) CABCL20B: CBO Baseline Budget, March 2020: Outlays: Net Interest (FY, Bil. US$) CAEAL20B: CBO Baseline Budget, March 2020: Gross Domestic Product (FY, Bil. US$)</t>
  </si>
  <si>
    <t>CACAL20C: CBO CABCL20C: CBO CAEAL20C: CBO</t>
  </si>
  <si>
    <t>CACAL20C: Sep-02-2020 17:01 CABCL20C: Sep-02-2020 17:01 CAEAL20C: Sep-02-2020 17:01</t>
  </si>
  <si>
    <t>CACAL20C: CBO Baseline Budget, Sept 2020: Deficit or Surplus (FY, Bil. US$) CABCL20C: CBO Baseline Budget, Sept 2020: Outlays: Net Interest (FY, Bil. US$) CAEAL20C: CBO Baseline Budget, Sept 2020: Gross Domestic Product (FY, Bil. US$)</t>
  </si>
  <si>
    <t>CACAL21A: CBO CABCL21A: CBO CAEAL21A: CBO</t>
  </si>
  <si>
    <t>CACAL21A: Feb-22-2023 16:31 CABCL21A: Feb-22-2023 16:31 CAEAL21A: Feb-22-2023 16:31</t>
  </si>
  <si>
    <t>CACAL21A: CBO Baseline Budget, Feb 2021: Deficit or Surplus (FY, Bil. US$) CABCL21A: CBO Baseline Budget, Feb 2021: Outlays: Net Interest (FY, Bil. US$) CAEAL21A: CBO Baseline Budget, Feb 2021: Gross Domestic Product (FY, Bil. US$)</t>
  </si>
  <si>
    <t>CACAL21B: CBO CABCL21B: CBO CAEAL21B: CBO</t>
  </si>
  <si>
    <t>CACAL21B: Feb-22-2023 16:31 CABCL21B: Feb-22-2023 16:31 CAEAL21B: Feb-22-2023 16:31</t>
  </si>
  <si>
    <t>CACAL21B: CBO Baseline Budget, Jul 2021: Deficit or Surplus (FY, Bil. US$) CABCL21B: CBO Baseline Budget, Jul 2021: Outlays: Net Interest (FY, Bil. US$) CAEAL21B: CBO Baseline Budget, Jul 2021: Gross Domestic Product (FY, Bil. US$)</t>
  </si>
  <si>
    <t>CACAL22A: CBO CABCL22A: CBO CAEAL22A: CBO</t>
  </si>
  <si>
    <t>CACAL22A: Feb-22-2023 16:31 CABCL22A: Feb-22-2023 16:31 CAEAL22A: Feb-22-2023 16:31</t>
  </si>
  <si>
    <t>CACAL22A: CBO Baseline Budget, May 2022: Deficit or Surplus (FY, Bil. US$) CABCL22A: CBO Baseline Budget, May 2022: Outlays: Net Interest (FY, Bil. US$) CAEAL22A: CBO Baseline Budget, May 2022: Gross Domestic Product (FY, Bil. US$)</t>
  </si>
  <si>
    <t>CACAL23A: CBO CABCL23A: CBO CAEAL23A: CBO</t>
  </si>
  <si>
    <t>CACAL23A: Aug-03-2023 09:59 CABCL23A: Aug-03-2023 09:59 CAEAL23A: Feb-08-2024 14:00</t>
  </si>
  <si>
    <t>CACAL23A: CBO Baseline Budget, Feb 2023: Deficit or Surplus (FY, Bil. US$) CABCL23A: CBO Baseline Budget, Feb 2023: Outlays: Net Interest (FY, Bil. US$) CAEAL23A: CBO Baseline Budget, February 2023: Gross Domestic Product (FY, Bil. US$)</t>
  </si>
  <si>
    <t>CACAL23B: CBO CABCL23B: CBO CAEAL23B: CBO</t>
  </si>
  <si>
    <t>CACAL23B: Feb-08-2024 13:22 CABCL23B: Feb-08-2024 13:22 CAEAL23B: Feb-08-2024 13:22</t>
  </si>
  <si>
    <t>CACAL23B: CBO Baseline Budget, May 2023: Deficit or Surplus (FY, Bil. US$) CABCL23B: CBO Baseline Budget, May 2023: Outlays: Net Interest (FY, Bil. US$) CAEAL23B: CBO Baseline Budget, May 2023: Gross Domestic Product (FY, Bil. US$)</t>
  </si>
  <si>
    <t>CACAL24A: CBO CABCL24A: CBO CAEAL24A: CBO</t>
  </si>
  <si>
    <t>CACAL24A: Jun-20-2024 11:29 CABCL24A: Jun-20-2024 11:29 CAEAL24A: Jun-20-2024 11:29</t>
  </si>
  <si>
    <t>CACAL24A: CBO Baseline Budget, Feb 2024: Deficit or Surplus (FY, Bil. US$) CABCL24A: CBO Baseline Budget, Feb 2024: Outlays: Net Interest (FY, Bil. US$) CAEAL24A: CBO Baseline Budget, Feb 2024: Gross Domestic Product (FY, Bil. US$)</t>
  </si>
  <si>
    <t>CACAL24B: CBO CABCL24B: CBO CAEAL24B: CBO</t>
  </si>
  <si>
    <t>CACAL24B: Jan-27-2025 08:42 CABCL24B: Jan-27-2025 08:42 CAEAL24B: Jan-27-2025 08:42</t>
  </si>
  <si>
    <t>CACAL24B: CBO Baseline Budget, Jun 2024: Deficit or Surplus (FY, Bil. US$) CABCL24B: CBO Baseline Budget, Jun 2024: Outlays: Net Interest (FY, Bil. US$) CAEAL24B: CBO Baseline Budget, Jun 2024: Gross Domestic Product (FY, Bil. US$)</t>
  </si>
  <si>
    <t>FYCCZFE@USECON</t>
  </si>
  <si>
    <t>US Treasury Yield: Continuously Compounded Zero-Coupon: 15-Yrs(EOP, %)</t>
  </si>
  <si>
    <t>debt_y5</t>
  </si>
  <si>
    <t>debt_y10</t>
  </si>
  <si>
    <t>deficit_y5</t>
  </si>
  <si>
    <t>deficit_y10</t>
  </si>
  <si>
    <t>pr_deficit_y5</t>
  </si>
  <si>
    <t>pr_deficit_y10</t>
  </si>
  <si>
    <t>outlays_y5</t>
  </si>
  <si>
    <t>outlays_y10</t>
  </si>
  <si>
    <t>rgdp_y5</t>
  </si>
  <si>
    <t>rgdp_y10</t>
  </si>
  <si>
    <t>acm_tp_y10</t>
  </si>
  <si>
    <t>dkw_ifit_y5y5</t>
  </si>
  <si>
    <t>Column GA, Variable PTR</t>
  </si>
  <si>
    <t>dkw_epi_y5y5</t>
  </si>
  <si>
    <t>dkw_pirp_y5y5</t>
  </si>
  <si>
    <t>acm_ifit_y10</t>
  </si>
  <si>
    <t>acm_rn_y10</t>
  </si>
  <si>
    <t>dkw_rshort_y5y5</t>
  </si>
  <si>
    <t>cr_ifit_y5</t>
  </si>
  <si>
    <t>frbus_pi_y10</t>
  </si>
  <si>
    <t>revenues_y5</t>
  </si>
  <si>
    <t>revenues_y10</t>
  </si>
  <si>
    <t>interest_y5</t>
  </si>
  <si>
    <t>interest_y10</t>
  </si>
  <si>
    <t>dkw_rtp_y5y5</t>
  </si>
  <si>
    <t>cr_tp_y10</t>
  </si>
  <si>
    <t>cr_ishort_y10</t>
  </si>
  <si>
    <t>cr_ishort_y5y5</t>
  </si>
  <si>
    <t>divyld</t>
  </si>
  <si>
    <t>spf_cpi_y10</t>
  </si>
  <si>
    <t>spf_pce_y10</t>
  </si>
  <si>
    <t>ASACX10@SURVEYS</t>
  </si>
  <si>
    <t>ASAPC10@SURVEYS</t>
  </si>
  <si>
    <t>Not Allowed</t>
  </si>
  <si>
    <t>FRBPHI</t>
  </si>
  <si>
    <t>Prof Forecasters: Median: Yr/Yr CPI Inflation Rate Over the Next 10 Years (%)</t>
  </si>
  <si>
    <t>Prof Forecasters: Median: Yr/Yr PCE Inflation Rate Over the Next 10 Years (%)</t>
  </si>
  <si>
    <t>10-year expected PCE price inflation (Survey of Professional Forecasters)</t>
  </si>
  <si>
    <t>PTR gradually adjusts toward a weighted average of actual and target inflation. Historical values of PTR come from several sources. Since 1991q4, the source is the Survey of Professional Forecasters (SPF), first for expected CPI inflation and then, when it becomes available in 2007, for expected PCE price inflation. PTR data from 1981q1 to 1991q3 is primarily from a survey conducted by Richard Hoey. The Hoey and SPF CPI observations are reduced by 40 basis to account for the average difference between CPI and PCE inflation. Values of PTR before 1981 are constructed in a manner similar to the one described in Kozicki and Tinsley (2001, section 3.3), "Term Structure Views of Monetary Policy under Alternative Models of Agent Expectations," Journal of Economic Dynamics and Control, 25: 149-184.</t>
  </si>
  <si>
    <t>1984A</t>
  </si>
  <si>
    <t>calendar year</t>
  </si>
  <si>
    <t>1983A</t>
  </si>
  <si>
    <t>Ratio</t>
  </si>
  <si>
    <t>Imputed</t>
  </si>
  <si>
    <t>1982A</t>
  </si>
  <si>
    <t>PDPABUD@GOVFIN</t>
  </si>
  <si>
    <t>Jan-17-2025 12:31</t>
  </si>
  <si>
    <t>CBO Baseline Budget Projections, Debt Held by the Public (Fiscal Yr, Bil.$)</t>
  </si>
  <si>
    <t>1981A</t>
  </si>
  <si>
    <t>1980A</t>
  </si>
  <si>
    <t>FJBUDEI@GOVFIN</t>
  </si>
  <si>
    <t>CBO Baseline Budget Projections, Outlays: Net Interest (Fiscal Yr, Bil.$)</t>
  </si>
  <si>
    <t>FJBUDE@GOVFIN</t>
  </si>
  <si>
    <t>CBO Baseline Budget: Federal Outlays (Fiscal Yr, Bil.$)</t>
  </si>
  <si>
    <t>1979A</t>
  </si>
  <si>
    <t>1977A</t>
  </si>
  <si>
    <t>1976A</t>
  </si>
  <si>
    <t>1976B</t>
  </si>
  <si>
    <t>Appendix</t>
  </si>
  <si>
    <t>Source</t>
  </si>
  <si>
    <t>PDPPBLD@GOVFIN</t>
  </si>
  <si>
    <t>1970</t>
  </si>
  <si>
    <t>None</t>
  </si>
  <si>
    <t>Mar-27-2025 13:14</t>
  </si>
  <si>
    <t>CBO Extended Baseline as % of GDP: Debt Held by the Public(Fiscal Yr, %)</t>
  </si>
  <si>
    <t>1971</t>
  </si>
  <si>
    <t>1972</t>
  </si>
  <si>
    <t>1973</t>
  </si>
  <si>
    <t>1974</t>
  </si>
  <si>
    <t>2036</t>
  </si>
  <si>
    <t>2037</t>
  </si>
  <si>
    <t>2038</t>
  </si>
  <si>
    <t>2039</t>
  </si>
  <si>
    <t>2040</t>
  </si>
  <si>
    <t>2041</t>
  </si>
  <si>
    <t>2042</t>
  </si>
  <si>
    <t>2043</t>
  </si>
  <si>
    <t>2044</t>
  </si>
  <si>
    <t>2045</t>
  </si>
  <si>
    <t>2046</t>
  </si>
  <si>
    <t>2047</t>
  </si>
  <si>
    <t>2048</t>
  </si>
  <si>
    <t>2049</t>
  </si>
  <si>
    <t>2050</t>
  </si>
  <si>
    <t>2051</t>
  </si>
  <si>
    <t>2052</t>
  </si>
  <si>
    <t>2053</t>
  </si>
  <si>
    <t>2054</t>
  </si>
  <si>
    <t>2055</t>
  </si>
  <si>
    <t>1960</t>
  </si>
  <si>
    <t>1961</t>
  </si>
  <si>
    <t>1962</t>
  </si>
  <si>
    <t>1963</t>
  </si>
  <si>
    <t>1964</t>
  </si>
  <si>
    <t>1965</t>
  </si>
  <si>
    <t>1966</t>
  </si>
  <si>
    <t>1967</t>
  </si>
  <si>
    <t>1968</t>
  </si>
  <si>
    <t>1969</t>
  </si>
  <si>
    <t>deficit_gdp</t>
  </si>
  <si>
    <t>FJBLRSP@GOVFIN</t>
  </si>
  <si>
    <t>Jan-30-2025 16:44</t>
  </si>
  <si>
    <t>CBO Extended Baseline as % of GDP: Revenues Minus Total Spending (Fiscal Yr, %)</t>
  </si>
  <si>
    <t>pr_deficit_gdp</t>
  </si>
  <si>
    <t>FJBLRNP@GOVFIN</t>
  </si>
  <si>
    <t>CBO Ext Baseline as % of GDP: Revenues Minus Total Noninterest Spending (FY, %)</t>
  </si>
  <si>
    <t>debt_gdp_lt</t>
  </si>
  <si>
    <t>deficit_gdp_lt</t>
  </si>
  <si>
    <t>pr_deficit_gdp_lt</t>
  </si>
  <si>
    <t>1960 !A</t>
  </si>
  <si>
    <t>FJBUDP@GOVFIN</t>
  </si>
  <si>
    <t>CBO's Baseline Deficit/Surplus as Percentage of GDP (Fiscal Yr, %)</t>
  </si>
  <si>
    <t>FJBUDPDP@GOVFIN</t>
  </si>
  <si>
    <t>CBO/H</t>
  </si>
  <si>
    <t>Feb-10-2025 09:04</t>
  </si>
  <si>
    <t>CBO's Baseline Primary Deficit/Surplus as Percentage of GDP (Fiscal Yr, %)</t>
  </si>
  <si>
    <t>deficit</t>
  </si>
  <si>
    <t>pr_deficit</t>
  </si>
  <si>
    <t>Autocorr</t>
  </si>
  <si>
    <t>2006-2024</t>
  </si>
  <si>
    <t>1976-2006</t>
  </si>
  <si>
    <t>https://www.federalreserve.gov/data/nominal-yield-curve.htm</t>
  </si>
  <si>
    <t>Mnemonic: SVENYXX</t>
  </si>
  <si>
    <t>GDP@USECON</t>
  </si>
  <si>
    <t>Debt</t>
  </si>
  <si>
    <t>1975-2005</t>
  </si>
  <si>
    <t>1960-2005</t>
  </si>
  <si>
    <t>date1</t>
  </si>
  <si>
    <t>date2</t>
  </si>
  <si>
    <t>date3</t>
  </si>
  <si>
    <t>20251</t>
  </si>
  <si>
    <t>202503</t>
  </si>
  <si>
    <t>202504</t>
  </si>
  <si>
    <t>202505</t>
  </si>
  <si>
    <t>202506</t>
  </si>
  <si>
    <t>19751 20251 !Q</t>
  </si>
  <si>
    <t>2025A</t>
  </si>
  <si>
    <t>PDPABUD: CBO GDPFCB: CBO</t>
  </si>
  <si>
    <t>PDPABUD: Jan-17-2025 12:31 GDPFCB: Jan-30-2025 16:49</t>
  </si>
  <si>
    <t>PDPABUD: CBO Baseline Budget Projections, Debt Held by the Public (Fiscal Yr, Bil.$) GDPFCB: CBO's Estimate of President's Budget: GDP (Fiscal Yr,Bil.$)</t>
  </si>
  <si>
    <t>100*PDPABUD@GOVFIN/GDPFCB@GOVFIN</t>
  </si>
  <si>
    <t>FJBUD@GOVFIN</t>
  </si>
  <si>
    <t>CBO's Baseline Budget: Deficit or Surplus (Fiscal Yr, Bil.$)</t>
  </si>
  <si>
    <t>100*FJBUD@GOVFIN/GDPFCB@GOVFIN</t>
  </si>
  <si>
    <t>FJBUD: CBO GDPFCB: CBO</t>
  </si>
  <si>
    <t>FJBUD: Jan-17-2025 12:31 GDPFCB: Jan-30-2025 16:49</t>
  </si>
  <si>
    <t>FJBUD: CBO's Baseline Budget: Deficit or Surplus (Fiscal Yr, Bil.$) GDPFCB: CBO's Estimate of President's Budget: GDP (Fiscal Yr,Bil.$)</t>
  </si>
  <si>
    <t>FJBUD@GOVFIN+FJBUDEI@GOVFIN</t>
  </si>
  <si>
    <t>FJBUD: CBO FJBUDEI: CBO</t>
  </si>
  <si>
    <t>FJBUD: Jan-17-2025 12:31 FJBUDEI: Jan-17-2025 12:31</t>
  </si>
  <si>
    <t>FJBUD: CBO's Baseline Budget: Deficit or Surplus (Fiscal Yr, Bil.$) FJBUDEI: CBO Baseline Budget Projections, Outlays: Net Interest (Fiscal Yr, Bil.$)</t>
  </si>
  <si>
    <t>100*(FJBUD@GOVFIN+FJBUDEI@GOVFIN)/GDPFCB@GOVFIN</t>
  </si>
  <si>
    <t>FJBUD: CBO FJBUDEI: CBO GDPFCB: CBO</t>
  </si>
  <si>
    <t>FJBUD: Jan-17-2025 12:31 FJBUDEI: Jan-17-2025 12:31 GDPFCB: Jan-30-2025 16:49</t>
  </si>
  <si>
    <t>FJBUD: CBO's Baseline Budget: Deficit or Surplus (Fiscal Yr, Bil.$) FJBUDEI: CBO Baseline Budget Projections, Outlays: Net Interest (Fiscal Yr, Bil.$) GDPFCB: CBO's Estimate of President's Budget: GDP (Fiscal Yr,Bil.$)</t>
  </si>
  <si>
    <t>FJBUDR@GOVFIN</t>
  </si>
  <si>
    <t>CBO Baseline Budget: Federal Revenues (Fiscal Yr, Bil.$)</t>
  </si>
  <si>
    <t>100*FJBUDR@GOVFIN/GDPFCB@GOVFIN</t>
  </si>
  <si>
    <t>FJBUDR: CBO GDPFCB: CBO</t>
  </si>
  <si>
    <t>FJBUDR: Jan-17-2025 12:31 GDPFCB: Jan-30-2025 16:49</t>
  </si>
  <si>
    <t>FJBUDR: CBO Baseline Budget: Federal Revenues (Fiscal Yr, Bil.$) GDPFCB: CBO's Estimate of President's Budget: GDP (Fiscal Yr,Bil.$)</t>
  </si>
  <si>
    <t>100*FJBUDE@GOVFIN/GDPFCB@GOVFIN</t>
  </si>
  <si>
    <t>FJBUDE: CBO GDPFCB: CBO</t>
  </si>
  <si>
    <t>FJBUDE: Jan-17-2025 12:31 GDPFCB: Jan-30-2025 16:49</t>
  </si>
  <si>
    <t>FJBUDE: CBO Baseline Budget: Federal Outlays (Fiscal Yr, Bil.$) GDPFCB: CBO's Estimate of President's Budget: GDP (Fiscal Yr,Bil.$)</t>
  </si>
  <si>
    <t>100*FJBUDEI@GOVFIN/GDPFCB@GOVFIN</t>
  </si>
  <si>
    <t>FJBUDEI: CBO GDPFCB: CBO</t>
  </si>
  <si>
    <t>FJBUDEI: Jan-17-2025 12:31 GDPFCB: Jan-30-2025 16:49</t>
  </si>
  <si>
    <t>FJBUDEI: CBO Baseline Budget Projections, Outlays: Net Interest (Fiscal Yr, Bil.$) GDPFCB: CBO's Estimate of President's Budget: GDP (Fiscal Yr,Bil.$)</t>
  </si>
  <si>
    <t>GDPFCB@GOVFIN</t>
  </si>
  <si>
    <t>Jan-30-2025 16:49</t>
  </si>
  <si>
    <t>CBO's Estimate of President's Budget: GDP (Fiscal Yr,Bil.$)</t>
  </si>
  <si>
    <t>dkw_i_y5y5m</t>
  </si>
  <si>
    <t>dkw_ifit_y5ym</t>
  </si>
  <si>
    <t>dkw_rshort_y5y5m</t>
  </si>
  <si>
    <t>dkw_rtp_y5y5m</t>
  </si>
  <si>
    <t>dkw_epi_y5y5m</t>
  </si>
  <si>
    <t>dkw_pirp_y5y5m</t>
  </si>
  <si>
    <t>acm_tp_y10m</t>
  </si>
  <si>
    <t>acm_rn_y10m</t>
  </si>
  <si>
    <t>acm_ifit_y10m</t>
  </si>
  <si>
    <t>i15y_zcm</t>
  </si>
  <si>
    <t>i10y_zcm</t>
  </si>
  <si>
    <t>i5y_zcm</t>
  </si>
  <si>
    <t>i5y5y_zcm</t>
  </si>
  <si>
    <t>i10y5y_zcm</t>
  </si>
  <si>
    <t>i5y10y_zcm</t>
  </si>
  <si>
    <t>i5y5y_zc</t>
  </si>
  <si>
    <t>i10y5y_zc</t>
  </si>
  <si>
    <t>i5y10y_zc</t>
  </si>
  <si>
    <t>i10y_zc</t>
  </si>
  <si>
    <t>1976-2024</t>
  </si>
  <si>
    <t>1976-2019</t>
  </si>
  <si>
    <t>OMB</t>
  </si>
  <si>
    <t>OADAL03A@GOVFIN</t>
  </si>
  <si>
    <t>OADAL04A@GOVFIN</t>
  </si>
  <si>
    <t>OADAL10A@GOVFIN</t>
  </si>
  <si>
    <t>OADAL11A@GOVFIN</t>
  </si>
  <si>
    <t>OADAL12A@GOVFIN</t>
  </si>
  <si>
    <t>OADAL13A@GOVFIN</t>
  </si>
  <si>
    <t>OADAL14A@GOVFIN</t>
  </si>
  <si>
    <t>OADAL15A@GOVFIN</t>
  </si>
  <si>
    <t>OADAL16A@GOVFIN</t>
  </si>
  <si>
    <t>OADAL17A@GOVFIN</t>
  </si>
  <si>
    <t>OADAL18A@GOVFIN</t>
  </si>
  <si>
    <t>OADAL19A@GOVFIN</t>
  </si>
  <si>
    <t>OADAL20A@GOVFIN</t>
  </si>
  <si>
    <t>OADAL21A@GOVFIN</t>
  </si>
  <si>
    <t>OADAL22A@GOVFIN</t>
  </si>
  <si>
    <t>OMB, FY 2003 Budget: Debt Held by the Public (FY, Bil.$)</t>
  </si>
  <si>
    <t>OMB, FY 2004 Budget: Debt Held by the Public (FY, Bil.$)</t>
  </si>
  <si>
    <t>OMB, FY 2010 Budget: Debt Held by the Public (FY, Bil.$)</t>
  </si>
  <si>
    <t>OMB, FY 2011 Budget: Debt Held by the Public (FY, Bil.$)</t>
  </si>
  <si>
    <t>OMB, FY 2012 Budget: Debt Held by the Public (FY, Bil.$)</t>
  </si>
  <si>
    <t>OMB, FY 2013 Budget: Debt Held by the Public (FY, Bil.$)</t>
  </si>
  <si>
    <t>OMB, FY 2014 Budget: Debt Held by the Public (FY, Bil.$)</t>
  </si>
  <si>
    <t>OMB, FY 2015 Budget: Debt Held by the Public (FY, Bil.$)</t>
  </si>
  <si>
    <t>OMB, FY 2016 Budget: Debt Held by the Public (FY, Bil.$)</t>
  </si>
  <si>
    <t>OMB, FY 2017 Budget: Debt Held by the Public (FY, Bil.$)</t>
  </si>
  <si>
    <t>OMB, FY 2018 Budget: Debt Held by the Public (FY, Bil.$)</t>
  </si>
  <si>
    <t>OMB, FY 2019 Budget: Debt Held by the Public (FY, Bil.$)</t>
  </si>
  <si>
    <t>OMB, FY 2020 Budget: Debt Held by the Public (FY, Bil.$)</t>
  </si>
  <si>
    <t>OMB, FY 2021 Budget: Debt Held by the Public (FY, Bil.$)</t>
  </si>
  <si>
    <t>OMB, FY 2022 Budget: Debt Held by the Public (FY, Bil.$)</t>
  </si>
  <si>
    <t>OAFAL10A@GOVFIN</t>
  </si>
  <si>
    <t>OAFAL11A@GOVFIN</t>
  </si>
  <si>
    <t>OAFAL12A@GOVFIN</t>
  </si>
  <si>
    <t>OAFAL13A@GOVFIN</t>
  </si>
  <si>
    <t>OAFAL14A@GOVFIN</t>
  </si>
  <si>
    <t>OAFAL15A@GOVFIN</t>
  </si>
  <si>
    <t>OAFAL16A@GOVFIN</t>
  </si>
  <si>
    <t>OAFAL17A@GOVFIN</t>
  </si>
  <si>
    <t>OAFAL18A@GOVFIN</t>
  </si>
  <si>
    <t>OAFAL19A@GOVFIN</t>
  </si>
  <si>
    <t>OAFAL20A@GOVFIN</t>
  </si>
  <si>
    <t>OAFAL21A@GOVFIN</t>
  </si>
  <si>
    <t>OAFAL22A@GOVFIN</t>
  </si>
  <si>
    <t>OMB, FY 2010 Budget: GDP (FY, Bil.$)</t>
  </si>
  <si>
    <t>OMB, FY 2011 Budget: GDP (FY, Bil.$)</t>
  </si>
  <si>
    <t>OMB, FY 2012 Budget: GDP (FY, Bil.$)</t>
  </si>
  <si>
    <t>OMB, FY 2013 Budget: GDP (FY, Bil.$)</t>
  </si>
  <si>
    <t>OMB, FY 2014 Budget: GDP (FY, Bil.$)</t>
  </si>
  <si>
    <t>OMB, FY 2015 Budget: GDP (FY, Bil.$)</t>
  </si>
  <si>
    <t>OMB, FY 2016 Budget: GDP (FY, Bil.$)</t>
  </si>
  <si>
    <t>OMB, FY 2017 Budget: GDP (FY, Bil.$)</t>
  </si>
  <si>
    <t>OMB, FY 2018 Budget: GDP (FY, Bil.$)</t>
  </si>
  <si>
    <t>OMB, FY 2019 Budget: GDP (FY, Bil.$)</t>
  </si>
  <si>
    <t>OMB, FY 2020 Budget: GDP (FY, Bil.$)</t>
  </si>
  <si>
    <t>OMB, FY 2021 Budget: GDP (FY, Bil.$)</t>
  </si>
  <si>
    <t>OMB, FY 2022 Budget: GDP (FY, Bil.$)</t>
  </si>
  <si>
    <t>ASACX5@SURVEYS</t>
  </si>
  <si>
    <t>spf_cpi_y5</t>
  </si>
  <si>
    <t>Nov-17-2025 09:08</t>
  </si>
  <si>
    <t>Prof Forecasters: Median: Yr/Yr CPI Inflation Rate Over the Next 5 Years (%)</t>
  </si>
  <si>
    <t>spf_cpi_y5y5</t>
  </si>
  <si>
    <t>202507</t>
  </si>
  <si>
    <t>202508</t>
  </si>
  <si>
    <t>202509</t>
  </si>
  <si>
    <t>202510</t>
  </si>
  <si>
    <t>debt_y0</t>
  </si>
  <si>
    <t>deficit_y0</t>
  </si>
  <si>
    <t>pr_deficit_y0</t>
  </si>
  <si>
    <t>revenues_y0</t>
  </si>
  <si>
    <t>outlays_y0</t>
  </si>
  <si>
    <t>interest_y0</t>
  </si>
  <si>
    <t>rgdp_y0</t>
  </si>
  <si>
    <t>FR10ACO5: Sep-11-2025 11:06 PA15SMV5: Sep-11-2025 11:05</t>
  </si>
  <si>
    <t>20252</t>
  </si>
  <si>
    <t>Actual</t>
  </si>
  <si>
    <t>Error</t>
  </si>
  <si>
    <t>RMSE</t>
  </si>
  <si>
    <t>1981-2006</t>
  </si>
  <si>
    <t>1981-2024</t>
  </si>
  <si>
    <t>Dec-02-2025 14:13</t>
  </si>
  <si>
    <t>202511</t>
  </si>
  <si>
    <t>1947 !A</t>
  </si>
  <si>
    <t>1947</t>
  </si>
  <si>
    <t>1948</t>
  </si>
  <si>
    <t>1949</t>
  </si>
  <si>
    <t>1950</t>
  </si>
  <si>
    <t>1951</t>
  </si>
  <si>
    <t>1952</t>
  </si>
  <si>
    <t>1953</t>
  </si>
  <si>
    <t>1954</t>
  </si>
  <si>
    <t>1955</t>
  </si>
  <si>
    <t>1956</t>
  </si>
  <si>
    <t>1957</t>
  </si>
  <si>
    <t>1958</t>
  </si>
  <si>
    <t>1959</t>
  </si>
  <si>
    <t>EP@CAPSTOCK</t>
  </si>
  <si>
    <t>Sep-29-2025 13:39</t>
  </si>
  <si>
    <t>Net Stock: Private Fixed Assets (Bil.$)</t>
  </si>
  <si>
    <t>GDPBA@USNA+GDPPA@USNA</t>
  </si>
  <si>
    <t>GDPBA: Sep-25-2025 07:49 GDPPA: Sep-25-2025 07:49</t>
  </si>
  <si>
    <t>GDPBA: BEA GDPPA: BEA</t>
  </si>
  <si>
    <t>GDPBA: Gross Value Added: Total Business (Bil.$) GDPPA: Gross Value Added: Households &amp; Institutions (Bil.$)</t>
  </si>
  <si>
    <t>EP@CAPSTOCK/(GDPBA@USNA+GDPPA@USNA)</t>
  </si>
  <si>
    <t>EP: Sep-29-2025 13:39 GDPBA: Sep-25-2025 07:49 GDPPA: Sep-25-2025 07:49</t>
  </si>
  <si>
    <t>EP: BEA GDPBA: BEA GDPPA: BEA</t>
  </si>
  <si>
    <t>EP: Net Stock: Private Fixed Assets (Bil.$) GDPBA: Gross Value Added: Total Business (Bil.$) GDPPA: Gross Value Added: Households &amp; Institutions (Bil.$)</t>
  </si>
  <si>
    <t>.excel</t>
  </si>
  <si>
    <t>19471 !Q</t>
  </si>
  <si>
    <t>19471</t>
  </si>
  <si>
    <t>Aug-11-2025 12:59</t>
  </si>
  <si>
    <t>Total Factor Productivity: Capital's Share of Income (%Chg at Annual Rate)</t>
  </si>
  <si>
    <t>19472</t>
  </si>
  <si>
    <t>19473</t>
  </si>
  <si>
    <t>19474</t>
  </si>
  <si>
    <t>19481</t>
  </si>
  <si>
    <t>19482</t>
  </si>
  <si>
    <t>19483</t>
  </si>
  <si>
    <t>19484</t>
  </si>
  <si>
    <t>19491</t>
  </si>
  <si>
    <t>19492</t>
  </si>
  <si>
    <t>19493</t>
  </si>
  <si>
    <t>19494</t>
  </si>
  <si>
    <t>19501</t>
  </si>
  <si>
    <t>19502</t>
  </si>
  <si>
    <t>19503</t>
  </si>
  <si>
    <t>19504</t>
  </si>
  <si>
    <t>19511</t>
  </si>
  <si>
    <t>19512</t>
  </si>
  <si>
    <t>19513</t>
  </si>
  <si>
    <t>19514</t>
  </si>
  <si>
    <t>19521</t>
  </si>
  <si>
    <t>19522</t>
  </si>
  <si>
    <t>19523</t>
  </si>
  <si>
    <t>19524</t>
  </si>
  <si>
    <t>19531</t>
  </si>
  <si>
    <t>19532</t>
  </si>
  <si>
    <t>19533</t>
  </si>
  <si>
    <t>19534</t>
  </si>
  <si>
    <t>19541</t>
  </si>
  <si>
    <t>19542</t>
  </si>
  <si>
    <t>19543</t>
  </si>
  <si>
    <t>19544</t>
  </si>
  <si>
    <t>19551</t>
  </si>
  <si>
    <t>19552</t>
  </si>
  <si>
    <t>19553</t>
  </si>
  <si>
    <t>19554</t>
  </si>
  <si>
    <t>19561</t>
  </si>
  <si>
    <t>19562</t>
  </si>
  <si>
    <t>19563</t>
  </si>
  <si>
    <t>19564</t>
  </si>
  <si>
    <t>19571</t>
  </si>
  <si>
    <t>19572</t>
  </si>
  <si>
    <t>19573</t>
  </si>
  <si>
    <t>19574</t>
  </si>
  <si>
    <t>19581</t>
  </si>
  <si>
    <t>19582</t>
  </si>
  <si>
    <t>19583</t>
  </si>
  <si>
    <t>19584</t>
  </si>
  <si>
    <t>19591</t>
  </si>
  <si>
    <t>19592</t>
  </si>
  <si>
    <t>19593</t>
  </si>
  <si>
    <t>19594</t>
  </si>
  <si>
    <t>19601</t>
  </si>
  <si>
    <t>19602</t>
  </si>
  <si>
    <t>19603</t>
  </si>
  <si>
    <t>19604</t>
  </si>
  <si>
    <t>19611</t>
  </si>
  <si>
    <t>19612</t>
  </si>
  <si>
    <t>19613</t>
  </si>
  <si>
    <t>19614</t>
  </si>
  <si>
    <t>19621</t>
  </si>
  <si>
    <t>19622</t>
  </si>
  <si>
    <t>19623</t>
  </si>
  <si>
    <t>19624</t>
  </si>
  <si>
    <t>19631</t>
  </si>
  <si>
    <t>19632</t>
  </si>
  <si>
    <t>19633</t>
  </si>
  <si>
    <t>19634</t>
  </si>
  <si>
    <t>19641</t>
  </si>
  <si>
    <t>19642</t>
  </si>
  <si>
    <t>19643</t>
  </si>
  <si>
    <t>19644</t>
  </si>
  <si>
    <t>19651</t>
  </si>
  <si>
    <t>19652</t>
  </si>
  <si>
    <t>19653</t>
  </si>
  <si>
    <t>19654</t>
  </si>
  <si>
    <t>19661</t>
  </si>
  <si>
    <t>19662</t>
  </si>
  <si>
    <t>19663</t>
  </si>
  <si>
    <t>19664</t>
  </si>
  <si>
    <t>19671</t>
  </si>
  <si>
    <t>19672</t>
  </si>
  <si>
    <t>19673</t>
  </si>
  <si>
    <t>19674</t>
  </si>
  <si>
    <t>19681</t>
  </si>
  <si>
    <t>19682</t>
  </si>
  <si>
    <t>19683</t>
  </si>
  <si>
    <t>19684</t>
  </si>
  <si>
    <t>19691</t>
  </si>
  <si>
    <t>19692</t>
  </si>
  <si>
    <t>19693</t>
  </si>
  <si>
    <t>19694</t>
  </si>
  <si>
    <t>19701</t>
  </si>
  <si>
    <t>19702</t>
  </si>
  <si>
    <t>19703</t>
  </si>
  <si>
    <t>19704</t>
  </si>
  <si>
    <t>19711</t>
  </si>
  <si>
    <t>19712</t>
  </si>
  <si>
    <t>19713</t>
  </si>
  <si>
    <t>19714</t>
  </si>
  <si>
    <t>19721</t>
  </si>
  <si>
    <t>19722</t>
  </si>
  <si>
    <t>19723</t>
  </si>
  <si>
    <t>19724</t>
  </si>
  <si>
    <t>19731</t>
  </si>
  <si>
    <t>19732</t>
  </si>
  <si>
    <t>19733</t>
  </si>
  <si>
    <t>19734</t>
  </si>
  <si>
    <t>19741</t>
  </si>
  <si>
    <t>19742</t>
  </si>
  <si>
    <t>19743</t>
  </si>
  <si>
    <t>19744</t>
  </si>
  <si>
    <t>BLS</t>
  </si>
  <si>
    <t>Aug-07-2025 10:14</t>
  </si>
  <si>
    <t>Total Economy: Labor Share (SA, %)</t>
  </si>
  <si>
    <t>100-LXEBL@USECON</t>
  </si>
  <si>
    <t>Fernald</t>
  </si>
  <si>
    <t>BLS-Total</t>
  </si>
  <si>
    <t>100*TFPJQ@USECON</t>
  </si>
  <si>
    <t>100-LXNCBL@USECON</t>
  </si>
  <si>
    <t>Sep-04-2025 10:10</t>
  </si>
  <si>
    <t>Nonfinancial Corporations: Labor Share, All Employees (SA)</t>
  </si>
  <si>
    <t>BLS-NFB</t>
  </si>
  <si>
    <t>FZ3M5YE@USECON</t>
  </si>
  <si>
    <t>i5y3m_zcm</t>
  </si>
  <si>
    <t>HAVER</t>
  </si>
  <si>
    <t>Dec-02-2025 14:22</t>
  </si>
  <si>
    <t>US Treas Yld: Cont Compounded Fwd Rate Beg 5 Yrs Hence: 3-Month(EOP, % p.a.)</t>
  </si>
  <si>
    <t>i5y3m_zc</t>
  </si>
  <si>
    <t>i10y3m_zcm</t>
  </si>
  <si>
    <t>FZ3M10E@USECON</t>
  </si>
  <si>
    <t>US Treas Yld: Cont Compounded Fwd Rate Beg 10 Yrs Hence: 3-Mo (EOP, % p.a.)</t>
  </si>
  <si>
    <t>i10y3m_zc</t>
  </si>
  <si>
    <t>date0</t>
  </si>
  <si>
    <t>Sep-11-2025 11:08</t>
  </si>
  <si>
    <t>Sep-11-2025 11:31</t>
  </si>
  <si>
    <t>Sep-25-2025 07:34</t>
  </si>
  <si>
    <t>OA71TRE3: Sep-11-2025 11:08 GDP: Sep-25-2025 07:39</t>
  </si>
  <si>
    <t>FLPAD: Sep-11-2025 11:31 GDP: Sep-25-2025 07:39</t>
  </si>
  <si>
    <t>Dec-01-2025 15:31</t>
  </si>
  <si>
    <t>Nov-06-2025 09:13</t>
  </si>
  <si>
    <t>Dec-05-2025 14:55</t>
  </si>
  <si>
    <t>Dec-02-2025 16:04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</si>
</sst>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
    <numFmt numFmtId="166" formatCode="0.00000"/>
    <numFmt numFmtId="167" formatCode="0.0000"/>
    <numFmt numFmtId="168" formatCode="0.000"/>
    <numFmt numFmtId="169" formatCode="0.000000000000000000"/>
    <numFmt numFmtId="170" formatCode="yyyy"/>
  </numFmts>
  <fonts count="8" x14ac:knownFonts="1">
    <font>
      <sz val="11"/>
      <color theme="1"/>
      <name val="Aptos Narrow"/>
      <family val="2"/>
      <scheme val="minor"/>
    </font>
    <font>
      <sz val="12"/>
      <name val="Arial"/>
      <family val="2"/>
    </font>
    <font>
      <u/>
      <sz val="11"/>
      <color theme="10"/>
      <name val="Aptos Narrow"/>
      <family val="2"/>
      <scheme val="minor"/>
    </font>
    <font>
      <sz val="11"/>
      <name val="Arial"/>
      <family val="2"/>
    </font>
    <font>
      <sz val="11"/>
      <name val="Aptos Narrow"/>
      <family val="2"/>
      <scheme val="minor"/>
    </font>
    <font>
      <sz val="11"/>
      <color rgb="FF000000"/>
      <name val="Aptos Narrow"/>
      <family val="2"/>
      <scheme val="minor"/>
    </font>
    <font>
      <sz val="8"/>
      <name val="Aptos Narrow"/>
      <family val="2"/>
      <scheme val="minor"/>
    </font>
    <font>
      <sz val="11"/>
      <color indexed="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right/>
      <top/>
      <bottom style="thin">
        <color indexed="64"/>
      </bottom>
      <diagonal/>
    </border>
  </borders>
  <cellStyleXfs count="4">
    <xf numFmtId="0" fontId="0" fillId="0" borderId="0"/>
    <xf numFmtId="0" fontId="1" fillId="0" borderId="0"/>
    <xf numFmtId="0" fontId="2" fillId="0" borderId="0" applyNumberFormat="0" applyFill="0" applyBorder="0" applyAlignment="0" applyProtection="0"/>
    <xf numFmtId="0" fontId="7" fillId="0" borderId="0"/>
  </cellStyleXfs>
  <cellXfs count="44">
    <xf numFmtId="0" fontId="0" fillId="0" borderId="0" xfId="0"/>
    <xf numFmtId="0" fontId="0" fillId="0" borderId="0" xfId="0" quotePrefix="1"/>
    <xf numFmtId="2" fontId="0" fillId="0" borderId="0" xfId="0" applyNumberFormat="1"/>
    <xf numFmtId="1" fontId="0" fillId="0" borderId="0" xfId="0" applyNumberFormat="1"/>
    <xf numFmtId="164" fontId="0" fillId="0" borderId="0" xfId="0" applyNumberFormat="1"/>
    <xf numFmtId="14" fontId="0" fillId="0" borderId="0" xfId="0" applyNumberFormat="1"/>
    <xf numFmtId="165" fontId="0" fillId="0" borderId="0" xfId="0" applyNumberFormat="1"/>
    <xf numFmtId="166" fontId="0" fillId="0" borderId="0" xfId="0" applyNumberFormat="1"/>
    <xf numFmtId="4" fontId="0" fillId="0" borderId="0" xfId="0" applyNumberFormat="1"/>
    <xf numFmtId="167" fontId="0" fillId="0" borderId="0" xfId="0" applyNumberFormat="1"/>
    <xf numFmtId="168" fontId="0" fillId="0" borderId="0" xfId="0" applyNumberFormat="1"/>
    <xf numFmtId="0" fontId="2" fillId="0" borderId="0" xfId="2"/>
    <xf numFmtId="2" fontId="0" fillId="0" borderId="0" xfId="0" quotePrefix="1" applyNumberFormat="1"/>
    <xf numFmtId="2" fontId="0" fillId="0" borderId="0" xfId="0" applyNumberFormat="1" applyAlignment="1">
      <alignment horizontal="center"/>
    </xf>
    <xf numFmtId="0" fontId="3" fillId="0" borderId="0" xfId="1" applyFont="1"/>
    <xf numFmtId="169" fontId="0" fillId="0" borderId="0" xfId="0" applyNumberFormat="1"/>
    <xf numFmtId="170" fontId="0" fillId="0" borderId="0" xfId="0" applyNumberFormat="1"/>
    <xf numFmtId="0" fontId="0" fillId="2" borderId="0" xfId="0" applyFill="1"/>
    <xf numFmtId="170" fontId="0" fillId="2" borderId="0" xfId="0" applyNumberFormat="1" applyFill="1"/>
    <xf numFmtId="1" fontId="0" fillId="0" borderId="0" xfId="0" applyNumberFormat="1" applyAlignment="1">
      <alignment horizontal="center"/>
    </xf>
    <xf numFmtId="14" fontId="0" fillId="0" borderId="0" xfId="0" applyNumberFormat="1" applyAlignment="1">
      <alignment horizontal="center"/>
    </xf>
    <xf numFmtId="14" fontId="4" fillId="0" borderId="0" xfId="1" applyNumberFormat="1" applyFont="1"/>
    <xf numFmtId="168" fontId="0" fillId="5" borderId="0" xfId="0" applyNumberFormat="1" applyFill="1"/>
    <xf numFmtId="0" fontId="5" fillId="0" borderId="0" xfId="0" applyFont="1"/>
    <xf numFmtId="164" fontId="4" fillId="5" borderId="0" xfId="0" applyNumberFormat="1" applyFont="1" applyFill="1"/>
    <xf numFmtId="17" fontId="2" fillId="0" borderId="0" xfId="2" applyNumberFormat="1"/>
    <xf numFmtId="17" fontId="2" fillId="0" borderId="0" xfId="2" applyNumberFormat="1" applyFill="1"/>
    <xf numFmtId="1" fontId="0" fillId="5" borderId="0" xfId="0" applyNumberFormat="1" applyFill="1"/>
    <xf numFmtId="0" fontId="0" fillId="0" borderId="0" xfId="0" applyAlignment="1">
      <alignment horizontal="center"/>
    </xf>
    <xf numFmtId="0" fontId="0" fillId="2" borderId="0" xfId="0" applyFill="1" applyAlignment="1">
      <alignment horizontal="center"/>
    </xf>
    <xf numFmtId="168" fontId="0" fillId="0" borderId="0" xfId="0" applyNumberFormat="1" applyAlignment="1">
      <alignment horizontal="center"/>
    </xf>
    <xf numFmtId="2" fontId="0" fillId="4" borderId="0" xfId="0" applyNumberFormat="1" applyFill="1" applyAlignment="1">
      <alignment horizontal="center"/>
    </xf>
    <xf numFmtId="2" fontId="0" fillId="3" borderId="0" xfId="0" applyNumberFormat="1" applyFill="1" applyAlignment="1">
      <alignment horizontal="center"/>
    </xf>
    <xf numFmtId="0" fontId="5" fillId="3" borderId="0" xfId="0" applyFont="1" applyFill="1"/>
    <xf numFmtId="164" fontId="5" fillId="3" borderId="0" xfId="0" applyNumberFormat="1" applyFont="1" applyFill="1"/>
    <xf numFmtId="164" fontId="5" fillId="0" borderId="0" xfId="0" applyNumberFormat="1" applyFont="1"/>
    <xf numFmtId="0" fontId="0" fillId="0" borderId="1" xfId="0" applyBorder="1" applyAlignment="1">
      <alignment horizontal="center"/>
    </xf>
    <xf numFmtId="0" fontId="0" fillId="0" borderId="0" xfId="0" applyAlignment="1">
      <alignment horizontal="left"/>
    </xf>
    <xf numFmtId="0" fontId="2" fillId="0" borderId="0" xfId="2" applyFill="1"/>
    <xf numFmtId="3" fontId="0" fillId="0" borderId="0" xfId="0" applyNumberFormat="1"/>
    <xf numFmtId="1" fontId="0" fillId="3" borderId="0" xfId="0" applyNumberFormat="1" applyFill="1" applyAlignment="1">
      <alignment horizontal="center"/>
    </xf>
    <xf numFmtId="164" fontId="0" fillId="0" borderId="0" xfId="0" applyNumberFormat="1" applyAlignment="1">
      <alignment horizontal="center"/>
    </xf>
    <xf numFmtId="0" fontId="0" fillId="0" borderId="0" xfId="0" applyAlignment="1">
      <alignment horizontal="center"/>
    </xf>
    <xf numFmtId="0" fontId="0" fillId="0" borderId="0" xfId="0" applyAlignment="1">
      <alignment horizontal="left" vertical="top" wrapText="1"/>
    </xf>
  </cellXfs>
  <cellStyles count="4">
    <cellStyle name="Hyperlink" xfId="2" builtinId="8"/>
    <cellStyle name="Normal" xfId="0" builtinId="0"/>
    <cellStyle name="Normal 2" xfId="3" xr:uid="{1E581229-4AE4-495D-8F93-ECE9B55F711F}"/>
    <cellStyle name="Normal 2 3" xfId="1" xr:uid="{D1194DAB-87E5-4C3F-8D45-EC4A40BB69D4}"/>
  </cellStyles>
  <dxfs count="0"/>
  <tableStyles count="0" defaultTableStyle="TableStyleMedium2" defaultPivotStyle="PivotStyleLight16"/>
  <colors>
    <mruColors>
      <color rgb="FF3C7D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Times New Roman" panose="02020603050405020304" pitchFamily="18" charset="0"/>
                <a:ea typeface="+mn-ea"/>
                <a:cs typeface="+mn-cs"/>
              </a:defRPr>
            </a:pPr>
            <a:r>
              <a:rPr lang="en-US"/>
              <a:t>Capital-Output Ratio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Times New Roman" panose="02020603050405020304" pitchFamily="18" charset="0"/>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'Fixed Assets'!$B$33:$B$83</c:f>
              <c:numCache>
                <c:formatCode>yyyy</c:formatCode>
                <c:ptCount val="51"/>
                <c:pt idx="0">
                  <c:v>27759</c:v>
                </c:pt>
                <c:pt idx="1">
                  <c:v>28125</c:v>
                </c:pt>
                <c:pt idx="2">
                  <c:v>28490</c:v>
                </c:pt>
                <c:pt idx="3">
                  <c:v>28855</c:v>
                </c:pt>
                <c:pt idx="4">
                  <c:v>29220</c:v>
                </c:pt>
                <c:pt idx="5">
                  <c:v>29586</c:v>
                </c:pt>
                <c:pt idx="6">
                  <c:v>29951</c:v>
                </c:pt>
                <c:pt idx="7">
                  <c:v>30316</c:v>
                </c:pt>
                <c:pt idx="8">
                  <c:v>30681</c:v>
                </c:pt>
                <c:pt idx="9">
                  <c:v>31047</c:v>
                </c:pt>
                <c:pt idx="10">
                  <c:v>31412</c:v>
                </c:pt>
                <c:pt idx="11">
                  <c:v>31777</c:v>
                </c:pt>
                <c:pt idx="12">
                  <c:v>32142</c:v>
                </c:pt>
                <c:pt idx="13">
                  <c:v>32508</c:v>
                </c:pt>
                <c:pt idx="14">
                  <c:v>32873</c:v>
                </c:pt>
                <c:pt idx="15">
                  <c:v>33238</c:v>
                </c:pt>
                <c:pt idx="16">
                  <c:v>33603</c:v>
                </c:pt>
                <c:pt idx="17">
                  <c:v>33969</c:v>
                </c:pt>
                <c:pt idx="18">
                  <c:v>34334</c:v>
                </c:pt>
                <c:pt idx="19">
                  <c:v>34699</c:v>
                </c:pt>
                <c:pt idx="20">
                  <c:v>35064</c:v>
                </c:pt>
                <c:pt idx="21">
                  <c:v>35430</c:v>
                </c:pt>
                <c:pt idx="22">
                  <c:v>35795</c:v>
                </c:pt>
                <c:pt idx="23">
                  <c:v>36160</c:v>
                </c:pt>
                <c:pt idx="24">
                  <c:v>36525</c:v>
                </c:pt>
                <c:pt idx="25">
                  <c:v>36891</c:v>
                </c:pt>
                <c:pt idx="26">
                  <c:v>37256</c:v>
                </c:pt>
                <c:pt idx="27">
                  <c:v>37621</c:v>
                </c:pt>
                <c:pt idx="28">
                  <c:v>37986</c:v>
                </c:pt>
                <c:pt idx="29">
                  <c:v>38352</c:v>
                </c:pt>
                <c:pt idx="30">
                  <c:v>38717</c:v>
                </c:pt>
                <c:pt idx="31">
                  <c:v>39082</c:v>
                </c:pt>
                <c:pt idx="32">
                  <c:v>39447</c:v>
                </c:pt>
                <c:pt idx="33">
                  <c:v>39813</c:v>
                </c:pt>
                <c:pt idx="34">
                  <c:v>40178</c:v>
                </c:pt>
                <c:pt idx="35">
                  <c:v>40543</c:v>
                </c:pt>
                <c:pt idx="36">
                  <c:v>40908</c:v>
                </c:pt>
                <c:pt idx="37">
                  <c:v>41274</c:v>
                </c:pt>
                <c:pt idx="38">
                  <c:v>41639</c:v>
                </c:pt>
                <c:pt idx="39">
                  <c:v>42004</c:v>
                </c:pt>
                <c:pt idx="40">
                  <c:v>42369</c:v>
                </c:pt>
                <c:pt idx="41">
                  <c:v>42735</c:v>
                </c:pt>
                <c:pt idx="42">
                  <c:v>43100</c:v>
                </c:pt>
                <c:pt idx="43">
                  <c:v>43465</c:v>
                </c:pt>
                <c:pt idx="44">
                  <c:v>43830</c:v>
                </c:pt>
                <c:pt idx="45">
                  <c:v>44196</c:v>
                </c:pt>
                <c:pt idx="46">
                  <c:v>44561</c:v>
                </c:pt>
                <c:pt idx="47">
                  <c:v>44926</c:v>
                </c:pt>
                <c:pt idx="48">
                  <c:v>45291</c:v>
                </c:pt>
                <c:pt idx="49">
                  <c:v>45657</c:v>
                </c:pt>
                <c:pt idx="50">
                  <c:v>46022</c:v>
                </c:pt>
              </c:numCache>
            </c:numRef>
          </c:cat>
          <c:val>
            <c:numRef>
              <c:f>'Fixed Assets'!$E$33:$E$83</c:f>
              <c:numCache>
                <c:formatCode>0.000</c:formatCode>
                <c:ptCount val="51"/>
                <c:pt idx="0">
                  <c:v>2.6358256752993596</c:v>
                </c:pt>
                <c:pt idx="1">
                  <c:v>2.5923392612859097</c:v>
                </c:pt>
                <c:pt idx="2">
                  <c:v>2.6367128779021214</c:v>
                </c:pt>
                <c:pt idx="3">
                  <c:v>2.6528941822281036</c:v>
                </c:pt>
                <c:pt idx="4">
                  <c:v>2.7366650648726574</c:v>
                </c:pt>
                <c:pt idx="5">
                  <c:v>2.865499194847021</c:v>
                </c:pt>
                <c:pt idx="6">
                  <c:v>2.8137170675830472</c:v>
                </c:pt>
                <c:pt idx="7">
                  <c:v>2.8686212142165677</c:v>
                </c:pt>
                <c:pt idx="8">
                  <c:v>2.7262236875475527</c:v>
                </c:pt>
                <c:pt idx="9">
                  <c:v>2.588410737111206</c:v>
                </c:pt>
                <c:pt idx="10">
                  <c:v>2.5437668588353519</c:v>
                </c:pt>
                <c:pt idx="11">
                  <c:v>2.5664902290344429</c:v>
                </c:pt>
                <c:pt idx="12">
                  <c:v>2.5666911259971124</c:v>
                </c:pt>
                <c:pt idx="13">
                  <c:v>2.5303678357570574</c:v>
                </c:pt>
                <c:pt idx="14">
                  <c:v>2.4839904736702834</c:v>
                </c:pt>
                <c:pt idx="15">
                  <c:v>2.4667554989089084</c:v>
                </c:pt>
                <c:pt idx="16">
                  <c:v>2.4536008868346393</c:v>
                </c:pt>
                <c:pt idx="17">
                  <c:v>2.4127648258133143</c:v>
                </c:pt>
                <c:pt idx="18">
                  <c:v>2.4069443043931296</c:v>
                </c:pt>
                <c:pt idx="19">
                  <c:v>2.3947766366328525</c:v>
                </c:pt>
                <c:pt idx="20">
                  <c:v>2.3904898919510256</c:v>
                </c:pt>
                <c:pt idx="21">
                  <c:v>2.3674022618492945</c:v>
                </c:pt>
                <c:pt idx="22">
                  <c:v>2.3433624101552675</c:v>
                </c:pt>
                <c:pt idx="23">
                  <c:v>2.3469836745918649</c:v>
                </c:pt>
                <c:pt idx="24">
                  <c:v>2.3525079290496889</c:v>
                </c:pt>
                <c:pt idx="25">
                  <c:v>2.3622967815939822</c:v>
                </c:pt>
                <c:pt idx="26">
                  <c:v>2.4338542671554442</c:v>
                </c:pt>
                <c:pt idx="27">
                  <c:v>2.483016863353714</c:v>
                </c:pt>
                <c:pt idx="28">
                  <c:v>2.5069590218569995</c:v>
                </c:pt>
                <c:pt idx="29">
                  <c:v>2.5829305768962145</c:v>
                </c:pt>
                <c:pt idx="30">
                  <c:v>2.6628642087114023</c:v>
                </c:pt>
                <c:pt idx="31">
                  <c:v>2.7002856298630942</c:v>
                </c:pt>
                <c:pt idx="32">
                  <c:v>2.6715304417406043</c:v>
                </c:pt>
                <c:pt idx="33">
                  <c:v>2.693992447118243</c:v>
                </c:pt>
                <c:pt idx="34">
                  <c:v>2.698940013497956</c:v>
                </c:pt>
                <c:pt idx="35">
                  <c:v>2.6303309216350699</c:v>
                </c:pt>
                <c:pt idx="36">
                  <c:v>2.6008923526260559</c:v>
                </c:pt>
                <c:pt idx="37">
                  <c:v>2.5625455667096628</c:v>
                </c:pt>
                <c:pt idx="38">
                  <c:v>2.5965500977023113</c:v>
                </c:pt>
                <c:pt idx="39">
                  <c:v>2.5992370347458502</c:v>
                </c:pt>
                <c:pt idx="40">
                  <c:v>2.5670292659067973</c:v>
                </c:pt>
                <c:pt idx="41">
                  <c:v>2.6114761990732385</c:v>
                </c:pt>
                <c:pt idx="42">
                  <c:v>2.6061122596472237</c:v>
                </c:pt>
                <c:pt idx="43">
                  <c:v>2.6000283907882813</c:v>
                </c:pt>
                <c:pt idx="44">
                  <c:v>2.5945938880610671</c:v>
                </c:pt>
                <c:pt idx="45">
                  <c:v>2.7494411188218466</c:v>
                </c:pt>
                <c:pt idx="46">
                  <c:v>2.8032594499441617</c:v>
                </c:pt>
                <c:pt idx="47">
                  <c:v>2.8404324583647456</c:v>
                </c:pt>
                <c:pt idx="48">
                  <c:v>2.7282667993068483</c:v>
                </c:pt>
                <c:pt idx="49">
                  <c:v>2.678434630820302</c:v>
                </c:pt>
              </c:numCache>
            </c:numRef>
          </c:val>
          <c:smooth val="0"/>
          <c:extLst>
            <c:ext xmlns:c16="http://schemas.microsoft.com/office/drawing/2014/chart" uri="{C3380CC4-5D6E-409C-BE32-E72D297353CC}">
              <c16:uniqueId val="{00000000-B86C-47D0-886A-D9315E830DD1}"/>
            </c:ext>
          </c:extLst>
        </c:ser>
        <c:dLbls>
          <c:showLegendKey val="0"/>
          <c:showVal val="0"/>
          <c:showCatName val="0"/>
          <c:showSerName val="0"/>
          <c:showPercent val="0"/>
          <c:showBubbleSize val="0"/>
        </c:dLbls>
        <c:smooth val="0"/>
        <c:axId val="1348132288"/>
        <c:axId val="1348130848"/>
      </c:lineChart>
      <c:dateAx>
        <c:axId val="1348132288"/>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mn-cs"/>
              </a:defRPr>
            </a:pPr>
            <a:endParaRPr lang="en-US"/>
          </a:p>
        </c:txPr>
        <c:crossAx val="1348130848"/>
        <c:crosses val="autoZero"/>
        <c:auto val="1"/>
        <c:lblOffset val="100"/>
        <c:baseTimeUnit val="years"/>
        <c:majorUnit val="5"/>
        <c:minorUnit val="10"/>
      </c:dateAx>
      <c:valAx>
        <c:axId val="1348130848"/>
        <c:scaling>
          <c:orientation val="minMax"/>
          <c:max val="3"/>
          <c:min val="2"/>
        </c:scaling>
        <c:delete val="0"/>
        <c:axPos val="l"/>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mn-cs"/>
              </a:defRPr>
            </a:pPr>
            <a:endParaRPr lang="en-US"/>
          </a:p>
        </c:txPr>
        <c:crossAx val="1348132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200" baseline="0">
          <a:solidFill>
            <a:schemeClr val="tx1"/>
          </a:solidFill>
          <a:latin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Times New Roman" panose="02020603050405020304" pitchFamily="18" charset="0"/>
                <a:ea typeface="+mn-ea"/>
                <a:cs typeface="+mn-cs"/>
              </a:defRPr>
            </a:pPr>
            <a:r>
              <a:rPr lang="en-US"/>
              <a:t>Cost Share of Capital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Times New Roman" panose="02020603050405020304" pitchFamily="18" charset="0"/>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'Capital Share'!$B$117:$B$320</c:f>
              <c:numCache>
                <c:formatCode>yyyymm</c:formatCode>
                <c:ptCount val="204"/>
                <c:pt idx="0">
                  <c:v>27484</c:v>
                </c:pt>
                <c:pt idx="1">
                  <c:v>27575</c:v>
                </c:pt>
                <c:pt idx="2">
                  <c:v>27667</c:v>
                </c:pt>
                <c:pt idx="3">
                  <c:v>27759</c:v>
                </c:pt>
                <c:pt idx="4">
                  <c:v>27850</c:v>
                </c:pt>
                <c:pt idx="5">
                  <c:v>27941</c:v>
                </c:pt>
                <c:pt idx="6">
                  <c:v>28033</c:v>
                </c:pt>
                <c:pt idx="7">
                  <c:v>28125</c:v>
                </c:pt>
                <c:pt idx="8">
                  <c:v>28215</c:v>
                </c:pt>
                <c:pt idx="9">
                  <c:v>28306</c:v>
                </c:pt>
                <c:pt idx="10">
                  <c:v>28398</c:v>
                </c:pt>
                <c:pt idx="11">
                  <c:v>28490</c:v>
                </c:pt>
                <c:pt idx="12">
                  <c:v>28580</c:v>
                </c:pt>
                <c:pt idx="13">
                  <c:v>28671</c:v>
                </c:pt>
                <c:pt idx="14">
                  <c:v>28763</c:v>
                </c:pt>
                <c:pt idx="15">
                  <c:v>28855</c:v>
                </c:pt>
                <c:pt idx="16">
                  <c:v>28945</c:v>
                </c:pt>
                <c:pt idx="17">
                  <c:v>29036</c:v>
                </c:pt>
                <c:pt idx="18">
                  <c:v>29128</c:v>
                </c:pt>
                <c:pt idx="19">
                  <c:v>29220</c:v>
                </c:pt>
                <c:pt idx="20">
                  <c:v>29311</c:v>
                </c:pt>
                <c:pt idx="21">
                  <c:v>29402</c:v>
                </c:pt>
                <c:pt idx="22">
                  <c:v>29494</c:v>
                </c:pt>
                <c:pt idx="23">
                  <c:v>29586</c:v>
                </c:pt>
                <c:pt idx="24">
                  <c:v>29676</c:v>
                </c:pt>
                <c:pt idx="25">
                  <c:v>29767</c:v>
                </c:pt>
                <c:pt idx="26">
                  <c:v>29859</c:v>
                </c:pt>
                <c:pt idx="27">
                  <c:v>29951</c:v>
                </c:pt>
                <c:pt idx="28">
                  <c:v>30041</c:v>
                </c:pt>
                <c:pt idx="29">
                  <c:v>30132</c:v>
                </c:pt>
                <c:pt idx="30">
                  <c:v>30224</c:v>
                </c:pt>
                <c:pt idx="31">
                  <c:v>30316</c:v>
                </c:pt>
                <c:pt idx="32">
                  <c:v>30406</c:v>
                </c:pt>
                <c:pt idx="33">
                  <c:v>30497</c:v>
                </c:pt>
                <c:pt idx="34">
                  <c:v>30589</c:v>
                </c:pt>
                <c:pt idx="35">
                  <c:v>30681</c:v>
                </c:pt>
                <c:pt idx="36">
                  <c:v>30772</c:v>
                </c:pt>
                <c:pt idx="37">
                  <c:v>30863</c:v>
                </c:pt>
                <c:pt idx="38">
                  <c:v>30955</c:v>
                </c:pt>
                <c:pt idx="39">
                  <c:v>31047</c:v>
                </c:pt>
                <c:pt idx="40">
                  <c:v>31137</c:v>
                </c:pt>
                <c:pt idx="41">
                  <c:v>31228</c:v>
                </c:pt>
                <c:pt idx="42">
                  <c:v>31320</c:v>
                </c:pt>
                <c:pt idx="43">
                  <c:v>31412</c:v>
                </c:pt>
                <c:pt idx="44">
                  <c:v>31502</c:v>
                </c:pt>
                <c:pt idx="45">
                  <c:v>31593</c:v>
                </c:pt>
                <c:pt idx="46">
                  <c:v>31685</c:v>
                </c:pt>
                <c:pt idx="47">
                  <c:v>31777</c:v>
                </c:pt>
                <c:pt idx="48">
                  <c:v>31867</c:v>
                </c:pt>
                <c:pt idx="49">
                  <c:v>31958</c:v>
                </c:pt>
                <c:pt idx="50">
                  <c:v>32050</c:v>
                </c:pt>
                <c:pt idx="51">
                  <c:v>32142</c:v>
                </c:pt>
                <c:pt idx="52">
                  <c:v>32233</c:v>
                </c:pt>
                <c:pt idx="53">
                  <c:v>32324</c:v>
                </c:pt>
                <c:pt idx="54">
                  <c:v>32416</c:v>
                </c:pt>
                <c:pt idx="55">
                  <c:v>32508</c:v>
                </c:pt>
                <c:pt idx="56">
                  <c:v>32598</c:v>
                </c:pt>
                <c:pt idx="57">
                  <c:v>32689</c:v>
                </c:pt>
                <c:pt idx="58">
                  <c:v>32781</c:v>
                </c:pt>
                <c:pt idx="59">
                  <c:v>32873</c:v>
                </c:pt>
                <c:pt idx="60">
                  <c:v>32963</c:v>
                </c:pt>
                <c:pt idx="61">
                  <c:v>33054</c:v>
                </c:pt>
                <c:pt idx="62">
                  <c:v>33146</c:v>
                </c:pt>
                <c:pt idx="63">
                  <c:v>33238</c:v>
                </c:pt>
                <c:pt idx="64">
                  <c:v>33328</c:v>
                </c:pt>
                <c:pt idx="65">
                  <c:v>33419</c:v>
                </c:pt>
                <c:pt idx="66">
                  <c:v>33511</c:v>
                </c:pt>
                <c:pt idx="67">
                  <c:v>33603</c:v>
                </c:pt>
                <c:pt idx="68">
                  <c:v>33694</c:v>
                </c:pt>
                <c:pt idx="69">
                  <c:v>33785</c:v>
                </c:pt>
                <c:pt idx="70">
                  <c:v>33877</c:v>
                </c:pt>
                <c:pt idx="71">
                  <c:v>33969</c:v>
                </c:pt>
                <c:pt idx="72">
                  <c:v>34059</c:v>
                </c:pt>
                <c:pt idx="73">
                  <c:v>34150</c:v>
                </c:pt>
                <c:pt idx="74">
                  <c:v>34242</c:v>
                </c:pt>
                <c:pt idx="75">
                  <c:v>34334</c:v>
                </c:pt>
                <c:pt idx="76">
                  <c:v>34424</c:v>
                </c:pt>
                <c:pt idx="77">
                  <c:v>34515</c:v>
                </c:pt>
                <c:pt idx="78">
                  <c:v>34607</c:v>
                </c:pt>
                <c:pt idx="79">
                  <c:v>34699</c:v>
                </c:pt>
                <c:pt idx="80">
                  <c:v>34789</c:v>
                </c:pt>
                <c:pt idx="81">
                  <c:v>34880</c:v>
                </c:pt>
                <c:pt idx="82">
                  <c:v>34972</c:v>
                </c:pt>
                <c:pt idx="83">
                  <c:v>35064</c:v>
                </c:pt>
                <c:pt idx="84">
                  <c:v>35155</c:v>
                </c:pt>
                <c:pt idx="85">
                  <c:v>35246</c:v>
                </c:pt>
                <c:pt idx="86">
                  <c:v>35338</c:v>
                </c:pt>
                <c:pt idx="87">
                  <c:v>35430</c:v>
                </c:pt>
                <c:pt idx="88">
                  <c:v>35520</c:v>
                </c:pt>
                <c:pt idx="89">
                  <c:v>35611</c:v>
                </c:pt>
                <c:pt idx="90">
                  <c:v>35703</c:v>
                </c:pt>
                <c:pt idx="91">
                  <c:v>35795</c:v>
                </c:pt>
                <c:pt idx="92">
                  <c:v>35885</c:v>
                </c:pt>
                <c:pt idx="93">
                  <c:v>35976</c:v>
                </c:pt>
                <c:pt idx="94">
                  <c:v>36068</c:v>
                </c:pt>
                <c:pt idx="95">
                  <c:v>36160</c:v>
                </c:pt>
                <c:pt idx="96">
                  <c:v>36250</c:v>
                </c:pt>
                <c:pt idx="97">
                  <c:v>36341</c:v>
                </c:pt>
                <c:pt idx="98">
                  <c:v>36433</c:v>
                </c:pt>
                <c:pt idx="99">
                  <c:v>36525</c:v>
                </c:pt>
                <c:pt idx="100">
                  <c:v>36616</c:v>
                </c:pt>
                <c:pt idx="101">
                  <c:v>36707</c:v>
                </c:pt>
                <c:pt idx="102">
                  <c:v>36799</c:v>
                </c:pt>
                <c:pt idx="103">
                  <c:v>36891</c:v>
                </c:pt>
                <c:pt idx="104">
                  <c:v>36981</c:v>
                </c:pt>
                <c:pt idx="105">
                  <c:v>37072</c:v>
                </c:pt>
                <c:pt idx="106">
                  <c:v>37164</c:v>
                </c:pt>
                <c:pt idx="107">
                  <c:v>37256</c:v>
                </c:pt>
                <c:pt idx="108">
                  <c:v>37346</c:v>
                </c:pt>
                <c:pt idx="109">
                  <c:v>37437</c:v>
                </c:pt>
                <c:pt idx="110">
                  <c:v>37529</c:v>
                </c:pt>
                <c:pt idx="111">
                  <c:v>37621</c:v>
                </c:pt>
                <c:pt idx="112">
                  <c:v>37711</c:v>
                </c:pt>
                <c:pt idx="113">
                  <c:v>37802</c:v>
                </c:pt>
                <c:pt idx="114">
                  <c:v>37894</c:v>
                </c:pt>
                <c:pt idx="115">
                  <c:v>37986</c:v>
                </c:pt>
                <c:pt idx="116">
                  <c:v>38077</c:v>
                </c:pt>
                <c:pt idx="117">
                  <c:v>38168</c:v>
                </c:pt>
                <c:pt idx="118">
                  <c:v>38260</c:v>
                </c:pt>
                <c:pt idx="119">
                  <c:v>38352</c:v>
                </c:pt>
                <c:pt idx="120">
                  <c:v>38442</c:v>
                </c:pt>
                <c:pt idx="121">
                  <c:v>38533</c:v>
                </c:pt>
                <c:pt idx="122">
                  <c:v>38625</c:v>
                </c:pt>
                <c:pt idx="123">
                  <c:v>38717</c:v>
                </c:pt>
                <c:pt idx="124">
                  <c:v>38807</c:v>
                </c:pt>
                <c:pt idx="125">
                  <c:v>38898</c:v>
                </c:pt>
                <c:pt idx="126">
                  <c:v>38990</c:v>
                </c:pt>
                <c:pt idx="127">
                  <c:v>39082</c:v>
                </c:pt>
                <c:pt idx="128">
                  <c:v>39172</c:v>
                </c:pt>
                <c:pt idx="129">
                  <c:v>39263</c:v>
                </c:pt>
                <c:pt idx="130">
                  <c:v>39355</c:v>
                </c:pt>
                <c:pt idx="131">
                  <c:v>39447</c:v>
                </c:pt>
                <c:pt idx="132">
                  <c:v>39538</c:v>
                </c:pt>
                <c:pt idx="133">
                  <c:v>39629</c:v>
                </c:pt>
                <c:pt idx="134">
                  <c:v>39721</c:v>
                </c:pt>
                <c:pt idx="135">
                  <c:v>39813</c:v>
                </c:pt>
                <c:pt idx="136">
                  <c:v>39903</c:v>
                </c:pt>
                <c:pt idx="137">
                  <c:v>39994</c:v>
                </c:pt>
                <c:pt idx="138">
                  <c:v>40086</c:v>
                </c:pt>
                <c:pt idx="139">
                  <c:v>40178</c:v>
                </c:pt>
                <c:pt idx="140">
                  <c:v>40268</c:v>
                </c:pt>
                <c:pt idx="141">
                  <c:v>40359</c:v>
                </c:pt>
                <c:pt idx="142">
                  <c:v>40451</c:v>
                </c:pt>
                <c:pt idx="143">
                  <c:v>40543</c:v>
                </c:pt>
                <c:pt idx="144">
                  <c:v>40633</c:v>
                </c:pt>
                <c:pt idx="145">
                  <c:v>40724</c:v>
                </c:pt>
                <c:pt idx="146">
                  <c:v>40816</c:v>
                </c:pt>
                <c:pt idx="147">
                  <c:v>40908</c:v>
                </c:pt>
                <c:pt idx="148">
                  <c:v>40999</c:v>
                </c:pt>
                <c:pt idx="149">
                  <c:v>41090</c:v>
                </c:pt>
                <c:pt idx="150">
                  <c:v>41182</c:v>
                </c:pt>
                <c:pt idx="151">
                  <c:v>41274</c:v>
                </c:pt>
                <c:pt idx="152">
                  <c:v>41364</c:v>
                </c:pt>
                <c:pt idx="153">
                  <c:v>41455</c:v>
                </c:pt>
                <c:pt idx="154">
                  <c:v>41547</c:v>
                </c:pt>
                <c:pt idx="155">
                  <c:v>41639</c:v>
                </c:pt>
                <c:pt idx="156">
                  <c:v>41729</c:v>
                </c:pt>
                <c:pt idx="157">
                  <c:v>41820</c:v>
                </c:pt>
                <c:pt idx="158">
                  <c:v>41912</c:v>
                </c:pt>
                <c:pt idx="159">
                  <c:v>42004</c:v>
                </c:pt>
                <c:pt idx="160">
                  <c:v>42094</c:v>
                </c:pt>
                <c:pt idx="161">
                  <c:v>42185</c:v>
                </c:pt>
                <c:pt idx="162">
                  <c:v>42277</c:v>
                </c:pt>
                <c:pt idx="163">
                  <c:v>42369</c:v>
                </c:pt>
                <c:pt idx="164">
                  <c:v>42460</c:v>
                </c:pt>
                <c:pt idx="165">
                  <c:v>42551</c:v>
                </c:pt>
                <c:pt idx="166">
                  <c:v>42643</c:v>
                </c:pt>
                <c:pt idx="167">
                  <c:v>42735</c:v>
                </c:pt>
                <c:pt idx="168">
                  <c:v>42825</c:v>
                </c:pt>
                <c:pt idx="169">
                  <c:v>42916</c:v>
                </c:pt>
                <c:pt idx="170">
                  <c:v>43008</c:v>
                </c:pt>
                <c:pt idx="171">
                  <c:v>43100</c:v>
                </c:pt>
                <c:pt idx="172">
                  <c:v>43190</c:v>
                </c:pt>
                <c:pt idx="173">
                  <c:v>43281</c:v>
                </c:pt>
                <c:pt idx="174">
                  <c:v>43373</c:v>
                </c:pt>
                <c:pt idx="175">
                  <c:v>43465</c:v>
                </c:pt>
                <c:pt idx="176">
                  <c:v>43555</c:v>
                </c:pt>
                <c:pt idx="177">
                  <c:v>43646</c:v>
                </c:pt>
                <c:pt idx="178">
                  <c:v>43738</c:v>
                </c:pt>
                <c:pt idx="179">
                  <c:v>43830</c:v>
                </c:pt>
                <c:pt idx="180">
                  <c:v>43921</c:v>
                </c:pt>
                <c:pt idx="181">
                  <c:v>44012</c:v>
                </c:pt>
                <c:pt idx="182">
                  <c:v>44104</c:v>
                </c:pt>
                <c:pt idx="183">
                  <c:v>44196</c:v>
                </c:pt>
                <c:pt idx="184">
                  <c:v>44286</c:v>
                </c:pt>
                <c:pt idx="185">
                  <c:v>44377</c:v>
                </c:pt>
                <c:pt idx="186">
                  <c:v>44469</c:v>
                </c:pt>
                <c:pt idx="187">
                  <c:v>44561</c:v>
                </c:pt>
                <c:pt idx="188">
                  <c:v>44651</c:v>
                </c:pt>
                <c:pt idx="189">
                  <c:v>44742</c:v>
                </c:pt>
                <c:pt idx="190">
                  <c:v>44834</c:v>
                </c:pt>
                <c:pt idx="191">
                  <c:v>44926</c:v>
                </c:pt>
                <c:pt idx="192">
                  <c:v>45016</c:v>
                </c:pt>
                <c:pt idx="193">
                  <c:v>45107</c:v>
                </c:pt>
                <c:pt idx="194">
                  <c:v>45199</c:v>
                </c:pt>
                <c:pt idx="195">
                  <c:v>45291</c:v>
                </c:pt>
                <c:pt idx="196">
                  <c:v>45382</c:v>
                </c:pt>
                <c:pt idx="197">
                  <c:v>45473</c:v>
                </c:pt>
                <c:pt idx="198">
                  <c:v>45565</c:v>
                </c:pt>
                <c:pt idx="199">
                  <c:v>45657</c:v>
                </c:pt>
                <c:pt idx="200">
                  <c:v>45747</c:v>
                </c:pt>
                <c:pt idx="201">
                  <c:v>45838</c:v>
                </c:pt>
              </c:numCache>
            </c:numRef>
          </c:cat>
          <c:val>
            <c:numRef>
              <c:f>'Capital Share'!$E$117:$E$320</c:f>
              <c:numCache>
                <c:formatCode>0.0</c:formatCode>
                <c:ptCount val="204"/>
                <c:pt idx="0">
                  <c:v>35.200000000000003</c:v>
                </c:pt>
                <c:pt idx="1">
                  <c:v>36.4</c:v>
                </c:pt>
                <c:pt idx="2">
                  <c:v>37.5</c:v>
                </c:pt>
                <c:pt idx="3">
                  <c:v>37.4</c:v>
                </c:pt>
                <c:pt idx="4">
                  <c:v>37.5</c:v>
                </c:pt>
                <c:pt idx="5">
                  <c:v>37</c:v>
                </c:pt>
                <c:pt idx="6">
                  <c:v>36.799999999999997</c:v>
                </c:pt>
                <c:pt idx="7">
                  <c:v>36.4</c:v>
                </c:pt>
                <c:pt idx="8">
                  <c:v>36.4</c:v>
                </c:pt>
                <c:pt idx="9">
                  <c:v>37</c:v>
                </c:pt>
                <c:pt idx="10">
                  <c:v>37.5</c:v>
                </c:pt>
                <c:pt idx="11">
                  <c:v>36.9</c:v>
                </c:pt>
                <c:pt idx="12">
                  <c:v>36</c:v>
                </c:pt>
                <c:pt idx="13">
                  <c:v>36.9</c:v>
                </c:pt>
                <c:pt idx="14">
                  <c:v>36.299999999999997</c:v>
                </c:pt>
                <c:pt idx="15">
                  <c:v>36.299999999999997</c:v>
                </c:pt>
                <c:pt idx="16">
                  <c:v>35.5</c:v>
                </c:pt>
                <c:pt idx="17">
                  <c:v>35.200000000000003</c:v>
                </c:pt>
                <c:pt idx="18">
                  <c:v>34.799999999999997</c:v>
                </c:pt>
                <c:pt idx="19">
                  <c:v>34.599999999999994</c:v>
                </c:pt>
                <c:pt idx="20">
                  <c:v>34.400000000000006</c:v>
                </c:pt>
                <c:pt idx="21">
                  <c:v>33.799999999999997</c:v>
                </c:pt>
                <c:pt idx="22">
                  <c:v>34.5</c:v>
                </c:pt>
                <c:pt idx="23">
                  <c:v>35.400000000000006</c:v>
                </c:pt>
                <c:pt idx="24">
                  <c:v>35.799999999999997</c:v>
                </c:pt>
                <c:pt idx="25">
                  <c:v>36.1</c:v>
                </c:pt>
                <c:pt idx="26">
                  <c:v>36.799999999999997</c:v>
                </c:pt>
                <c:pt idx="27">
                  <c:v>36.4</c:v>
                </c:pt>
                <c:pt idx="28">
                  <c:v>36.1</c:v>
                </c:pt>
                <c:pt idx="29">
                  <c:v>36.5</c:v>
                </c:pt>
                <c:pt idx="30">
                  <c:v>36.299999999999997</c:v>
                </c:pt>
                <c:pt idx="31">
                  <c:v>35.900000000000006</c:v>
                </c:pt>
                <c:pt idx="32">
                  <c:v>36.4</c:v>
                </c:pt>
                <c:pt idx="33">
                  <c:v>37</c:v>
                </c:pt>
                <c:pt idx="34">
                  <c:v>37.4</c:v>
                </c:pt>
                <c:pt idx="35">
                  <c:v>37.5</c:v>
                </c:pt>
                <c:pt idx="36">
                  <c:v>38</c:v>
                </c:pt>
                <c:pt idx="37">
                  <c:v>37.700000000000003</c:v>
                </c:pt>
                <c:pt idx="38">
                  <c:v>37.4</c:v>
                </c:pt>
                <c:pt idx="39">
                  <c:v>37.4</c:v>
                </c:pt>
                <c:pt idx="40">
                  <c:v>37.299999999999997</c:v>
                </c:pt>
                <c:pt idx="41">
                  <c:v>37.1</c:v>
                </c:pt>
                <c:pt idx="42">
                  <c:v>37.5</c:v>
                </c:pt>
                <c:pt idx="43">
                  <c:v>36.6</c:v>
                </c:pt>
                <c:pt idx="44">
                  <c:v>36.5</c:v>
                </c:pt>
                <c:pt idx="45">
                  <c:v>36.1</c:v>
                </c:pt>
                <c:pt idx="46">
                  <c:v>35.799999999999997</c:v>
                </c:pt>
                <c:pt idx="47">
                  <c:v>35.599999999999994</c:v>
                </c:pt>
                <c:pt idx="48">
                  <c:v>35.799999999999997</c:v>
                </c:pt>
                <c:pt idx="49">
                  <c:v>36.200000000000003</c:v>
                </c:pt>
                <c:pt idx="50">
                  <c:v>36.5</c:v>
                </c:pt>
                <c:pt idx="51">
                  <c:v>36.200000000000003</c:v>
                </c:pt>
                <c:pt idx="52">
                  <c:v>36.5</c:v>
                </c:pt>
                <c:pt idx="53">
                  <c:v>36.4</c:v>
                </c:pt>
                <c:pt idx="54">
                  <c:v>36.299999999999997</c:v>
                </c:pt>
                <c:pt idx="55">
                  <c:v>36.700000000000003</c:v>
                </c:pt>
                <c:pt idx="56">
                  <c:v>36.200000000000003</c:v>
                </c:pt>
                <c:pt idx="57">
                  <c:v>36.1</c:v>
                </c:pt>
                <c:pt idx="58">
                  <c:v>36</c:v>
                </c:pt>
                <c:pt idx="59">
                  <c:v>35.5</c:v>
                </c:pt>
                <c:pt idx="60">
                  <c:v>35.599999999999994</c:v>
                </c:pt>
                <c:pt idx="61">
                  <c:v>35.799999999999997</c:v>
                </c:pt>
                <c:pt idx="62">
                  <c:v>35.299999999999997</c:v>
                </c:pt>
                <c:pt idx="63">
                  <c:v>35.400000000000006</c:v>
                </c:pt>
                <c:pt idx="64">
                  <c:v>36.200000000000003</c:v>
                </c:pt>
                <c:pt idx="65">
                  <c:v>36.1</c:v>
                </c:pt>
                <c:pt idx="66">
                  <c:v>35.900000000000006</c:v>
                </c:pt>
                <c:pt idx="67">
                  <c:v>35.5</c:v>
                </c:pt>
                <c:pt idx="68">
                  <c:v>35.400000000000006</c:v>
                </c:pt>
                <c:pt idx="69">
                  <c:v>35.200000000000003</c:v>
                </c:pt>
                <c:pt idx="70">
                  <c:v>35</c:v>
                </c:pt>
                <c:pt idx="71">
                  <c:v>35.200000000000003</c:v>
                </c:pt>
                <c:pt idx="72">
                  <c:v>35.299999999999997</c:v>
                </c:pt>
                <c:pt idx="73">
                  <c:v>35.599999999999994</c:v>
                </c:pt>
                <c:pt idx="74">
                  <c:v>35.700000000000003</c:v>
                </c:pt>
                <c:pt idx="75">
                  <c:v>36.4</c:v>
                </c:pt>
                <c:pt idx="76">
                  <c:v>36.799999999999997</c:v>
                </c:pt>
                <c:pt idx="77">
                  <c:v>37</c:v>
                </c:pt>
                <c:pt idx="78">
                  <c:v>37.299999999999997</c:v>
                </c:pt>
                <c:pt idx="79">
                  <c:v>37.6</c:v>
                </c:pt>
                <c:pt idx="80">
                  <c:v>37.299999999999997</c:v>
                </c:pt>
                <c:pt idx="81">
                  <c:v>37.299999999999997</c:v>
                </c:pt>
                <c:pt idx="82">
                  <c:v>37.799999999999997</c:v>
                </c:pt>
                <c:pt idx="83">
                  <c:v>37.799999999999997</c:v>
                </c:pt>
                <c:pt idx="84">
                  <c:v>38</c:v>
                </c:pt>
                <c:pt idx="85">
                  <c:v>37.9</c:v>
                </c:pt>
                <c:pt idx="86">
                  <c:v>37.799999999999997</c:v>
                </c:pt>
                <c:pt idx="87">
                  <c:v>38</c:v>
                </c:pt>
                <c:pt idx="88">
                  <c:v>37.9</c:v>
                </c:pt>
                <c:pt idx="89">
                  <c:v>37.9</c:v>
                </c:pt>
                <c:pt idx="90">
                  <c:v>38.200000000000003</c:v>
                </c:pt>
                <c:pt idx="91">
                  <c:v>37.6</c:v>
                </c:pt>
                <c:pt idx="92">
                  <c:v>36.799999999999997</c:v>
                </c:pt>
                <c:pt idx="93">
                  <c:v>36.6</c:v>
                </c:pt>
                <c:pt idx="94">
                  <c:v>36.6</c:v>
                </c:pt>
                <c:pt idx="95">
                  <c:v>36.200000000000003</c:v>
                </c:pt>
                <c:pt idx="96">
                  <c:v>36.200000000000003</c:v>
                </c:pt>
                <c:pt idx="97">
                  <c:v>36.200000000000003</c:v>
                </c:pt>
                <c:pt idx="98">
                  <c:v>35.900000000000006</c:v>
                </c:pt>
                <c:pt idx="99">
                  <c:v>35.5</c:v>
                </c:pt>
                <c:pt idx="100">
                  <c:v>35</c:v>
                </c:pt>
                <c:pt idx="101">
                  <c:v>35.099999999999994</c:v>
                </c:pt>
                <c:pt idx="102">
                  <c:v>34.599999999999994</c:v>
                </c:pt>
                <c:pt idx="103">
                  <c:v>34.200000000000003</c:v>
                </c:pt>
                <c:pt idx="104">
                  <c:v>34.299999999999997</c:v>
                </c:pt>
                <c:pt idx="105">
                  <c:v>34.700000000000003</c:v>
                </c:pt>
                <c:pt idx="106">
                  <c:v>34.700000000000003</c:v>
                </c:pt>
                <c:pt idx="107">
                  <c:v>34.400000000000006</c:v>
                </c:pt>
                <c:pt idx="108">
                  <c:v>35.599999999999994</c:v>
                </c:pt>
                <c:pt idx="109">
                  <c:v>35.799999999999997</c:v>
                </c:pt>
                <c:pt idx="110">
                  <c:v>36.200000000000003</c:v>
                </c:pt>
                <c:pt idx="111">
                  <c:v>36.9</c:v>
                </c:pt>
                <c:pt idx="112">
                  <c:v>37.1</c:v>
                </c:pt>
                <c:pt idx="113">
                  <c:v>37.1</c:v>
                </c:pt>
                <c:pt idx="114">
                  <c:v>37.5</c:v>
                </c:pt>
                <c:pt idx="115">
                  <c:v>37.5</c:v>
                </c:pt>
                <c:pt idx="116">
                  <c:v>38.4</c:v>
                </c:pt>
                <c:pt idx="117">
                  <c:v>38.6</c:v>
                </c:pt>
                <c:pt idx="118">
                  <c:v>38.799999999999997</c:v>
                </c:pt>
                <c:pt idx="119">
                  <c:v>38.9</c:v>
                </c:pt>
                <c:pt idx="120">
                  <c:v>39.700000000000003</c:v>
                </c:pt>
                <c:pt idx="121">
                  <c:v>40.4</c:v>
                </c:pt>
                <c:pt idx="122">
                  <c:v>39.9</c:v>
                </c:pt>
                <c:pt idx="123">
                  <c:v>41</c:v>
                </c:pt>
                <c:pt idx="124">
                  <c:v>40.9</c:v>
                </c:pt>
                <c:pt idx="125">
                  <c:v>40.9</c:v>
                </c:pt>
                <c:pt idx="126">
                  <c:v>41.8</c:v>
                </c:pt>
                <c:pt idx="127">
                  <c:v>41.2</c:v>
                </c:pt>
                <c:pt idx="128">
                  <c:v>40.700000000000003</c:v>
                </c:pt>
                <c:pt idx="129">
                  <c:v>41</c:v>
                </c:pt>
                <c:pt idx="130">
                  <c:v>40.4</c:v>
                </c:pt>
                <c:pt idx="131">
                  <c:v>40.5</c:v>
                </c:pt>
                <c:pt idx="132">
                  <c:v>39.9</c:v>
                </c:pt>
                <c:pt idx="133">
                  <c:v>40.200000000000003</c:v>
                </c:pt>
                <c:pt idx="134">
                  <c:v>41.3</c:v>
                </c:pt>
                <c:pt idx="135">
                  <c:v>40.299999999999997</c:v>
                </c:pt>
                <c:pt idx="136">
                  <c:v>40.700000000000003</c:v>
                </c:pt>
                <c:pt idx="137">
                  <c:v>40.1</c:v>
                </c:pt>
                <c:pt idx="138">
                  <c:v>40.4</c:v>
                </c:pt>
                <c:pt idx="139">
                  <c:v>41.6</c:v>
                </c:pt>
                <c:pt idx="140">
                  <c:v>42.6</c:v>
                </c:pt>
                <c:pt idx="141">
                  <c:v>42.5</c:v>
                </c:pt>
                <c:pt idx="142">
                  <c:v>43.3</c:v>
                </c:pt>
                <c:pt idx="143">
                  <c:v>42.9</c:v>
                </c:pt>
                <c:pt idx="144">
                  <c:v>41.9</c:v>
                </c:pt>
                <c:pt idx="145">
                  <c:v>43</c:v>
                </c:pt>
                <c:pt idx="146">
                  <c:v>43.1</c:v>
                </c:pt>
                <c:pt idx="147">
                  <c:v>43.7</c:v>
                </c:pt>
                <c:pt idx="148">
                  <c:v>43.3</c:v>
                </c:pt>
                <c:pt idx="149">
                  <c:v>43.4</c:v>
                </c:pt>
                <c:pt idx="150">
                  <c:v>43.1</c:v>
                </c:pt>
                <c:pt idx="151">
                  <c:v>42.9</c:v>
                </c:pt>
                <c:pt idx="152">
                  <c:v>43.5</c:v>
                </c:pt>
                <c:pt idx="153">
                  <c:v>43.3</c:v>
                </c:pt>
                <c:pt idx="154">
                  <c:v>43.2</c:v>
                </c:pt>
                <c:pt idx="155">
                  <c:v>43.1</c:v>
                </c:pt>
                <c:pt idx="156">
                  <c:v>42.3</c:v>
                </c:pt>
                <c:pt idx="157">
                  <c:v>43.1</c:v>
                </c:pt>
                <c:pt idx="158">
                  <c:v>43.7</c:v>
                </c:pt>
                <c:pt idx="159">
                  <c:v>43.4</c:v>
                </c:pt>
                <c:pt idx="160">
                  <c:v>42.8</c:v>
                </c:pt>
                <c:pt idx="161">
                  <c:v>42.5</c:v>
                </c:pt>
                <c:pt idx="162">
                  <c:v>42.6</c:v>
                </c:pt>
                <c:pt idx="163">
                  <c:v>42.2</c:v>
                </c:pt>
                <c:pt idx="164">
                  <c:v>42.2</c:v>
                </c:pt>
                <c:pt idx="165">
                  <c:v>41.6</c:v>
                </c:pt>
                <c:pt idx="166">
                  <c:v>41.6</c:v>
                </c:pt>
                <c:pt idx="167">
                  <c:v>41.4</c:v>
                </c:pt>
                <c:pt idx="168">
                  <c:v>41.5</c:v>
                </c:pt>
                <c:pt idx="169">
                  <c:v>41.5</c:v>
                </c:pt>
                <c:pt idx="170">
                  <c:v>41.2</c:v>
                </c:pt>
                <c:pt idx="171">
                  <c:v>41.3</c:v>
                </c:pt>
                <c:pt idx="172">
                  <c:v>41.2</c:v>
                </c:pt>
                <c:pt idx="173">
                  <c:v>41.6</c:v>
                </c:pt>
                <c:pt idx="174">
                  <c:v>41.6</c:v>
                </c:pt>
                <c:pt idx="175">
                  <c:v>41.6</c:v>
                </c:pt>
                <c:pt idx="176">
                  <c:v>41</c:v>
                </c:pt>
                <c:pt idx="177">
                  <c:v>41</c:v>
                </c:pt>
                <c:pt idx="178">
                  <c:v>41.6</c:v>
                </c:pt>
                <c:pt idx="179">
                  <c:v>41.4</c:v>
                </c:pt>
                <c:pt idx="180">
                  <c:v>40.200000000000003</c:v>
                </c:pt>
                <c:pt idx="181">
                  <c:v>37.5</c:v>
                </c:pt>
                <c:pt idx="182">
                  <c:v>39.9</c:v>
                </c:pt>
                <c:pt idx="183">
                  <c:v>40.200000000000003</c:v>
                </c:pt>
                <c:pt idx="184">
                  <c:v>41.7</c:v>
                </c:pt>
                <c:pt idx="185">
                  <c:v>42.1</c:v>
                </c:pt>
                <c:pt idx="186">
                  <c:v>41.9</c:v>
                </c:pt>
                <c:pt idx="187">
                  <c:v>42.1</c:v>
                </c:pt>
                <c:pt idx="188">
                  <c:v>43.1</c:v>
                </c:pt>
                <c:pt idx="189">
                  <c:v>44</c:v>
                </c:pt>
                <c:pt idx="190">
                  <c:v>43.9</c:v>
                </c:pt>
                <c:pt idx="191">
                  <c:v>43.9</c:v>
                </c:pt>
                <c:pt idx="192">
                  <c:v>43.3</c:v>
                </c:pt>
                <c:pt idx="193">
                  <c:v>43.1</c:v>
                </c:pt>
                <c:pt idx="194">
                  <c:v>43.4</c:v>
                </c:pt>
                <c:pt idx="195">
                  <c:v>43.8</c:v>
                </c:pt>
                <c:pt idx="196">
                  <c:v>43</c:v>
                </c:pt>
                <c:pt idx="197">
                  <c:v>43.2</c:v>
                </c:pt>
                <c:pt idx="198">
                  <c:v>43.4</c:v>
                </c:pt>
                <c:pt idx="199">
                  <c:v>43.5</c:v>
                </c:pt>
                <c:pt idx="200">
                  <c:v>43.2</c:v>
                </c:pt>
                <c:pt idx="201">
                  <c:v>43.6</c:v>
                </c:pt>
              </c:numCache>
            </c:numRef>
          </c:val>
          <c:smooth val="0"/>
          <c:extLst>
            <c:ext xmlns:c16="http://schemas.microsoft.com/office/drawing/2014/chart" uri="{C3380CC4-5D6E-409C-BE32-E72D297353CC}">
              <c16:uniqueId val="{00000000-CDC8-4C7D-8DFA-0AA1E9CE146F}"/>
            </c:ext>
          </c:extLst>
        </c:ser>
        <c:dLbls>
          <c:showLegendKey val="0"/>
          <c:showVal val="0"/>
          <c:showCatName val="0"/>
          <c:showSerName val="0"/>
          <c:showPercent val="0"/>
          <c:showBubbleSize val="0"/>
        </c:dLbls>
        <c:smooth val="0"/>
        <c:axId val="1348132288"/>
        <c:axId val="1348130848"/>
      </c:lineChart>
      <c:dateAx>
        <c:axId val="1348132288"/>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mn-cs"/>
              </a:defRPr>
            </a:pPr>
            <a:endParaRPr lang="en-US"/>
          </a:p>
        </c:txPr>
        <c:crossAx val="1348130848"/>
        <c:crosses val="autoZero"/>
        <c:auto val="1"/>
        <c:lblOffset val="100"/>
        <c:baseTimeUnit val="years"/>
        <c:majorUnit val="5"/>
        <c:minorUnit val="10"/>
      </c:dateAx>
      <c:valAx>
        <c:axId val="1348130848"/>
        <c:scaling>
          <c:orientation val="minMax"/>
          <c:max val="45"/>
          <c:min val="33"/>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mn-cs"/>
              </a:defRPr>
            </a:pPr>
            <a:endParaRPr lang="en-US"/>
          </a:p>
        </c:txPr>
        <c:crossAx val="1348132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200" baseline="0">
          <a:solidFill>
            <a:schemeClr val="tx1"/>
          </a:solidFill>
          <a:latin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590549</xdr:colOff>
      <xdr:row>60</xdr:row>
      <xdr:rowOff>176211</xdr:rowOff>
    </xdr:from>
    <xdr:to>
      <xdr:col>19</xdr:col>
      <xdr:colOff>352424</xdr:colOff>
      <xdr:row>83</xdr:row>
      <xdr:rowOff>28574</xdr:rowOff>
    </xdr:to>
    <xdr:graphicFrame macro="">
      <xdr:nvGraphicFramePr>
        <xdr:cNvPr id="2" name="Chart 1">
          <a:extLst>
            <a:ext uri="{FF2B5EF4-FFF2-40B4-BE49-F238E27FC236}">
              <a16:creationId xmlns:a16="http://schemas.microsoft.com/office/drawing/2014/main" id="{172CEBBE-88F9-C197-1500-C6F5B9314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838200</xdr:colOff>
      <xdr:row>291</xdr:row>
      <xdr:rowOff>177800</xdr:rowOff>
    </xdr:from>
    <xdr:to>
      <xdr:col>16</xdr:col>
      <xdr:colOff>469900</xdr:colOff>
      <xdr:row>314</xdr:row>
      <xdr:rowOff>36513</xdr:rowOff>
    </xdr:to>
    <xdr:graphicFrame macro="">
      <xdr:nvGraphicFramePr>
        <xdr:cNvPr id="2" name="Chart 1">
          <a:extLst>
            <a:ext uri="{FF2B5EF4-FFF2-40B4-BE49-F238E27FC236}">
              <a16:creationId xmlns:a16="http://schemas.microsoft.com/office/drawing/2014/main" id="{EF8057BF-8100-40F6-B196-14BB84352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federalreserve.gov/data/nominal-yield-curve.ht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7th-congress-1981-1982/reports/doc04b-entire_1.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79doc653.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98th-congress-1983-1984/reports/84doc05b.pdf" TargetMode="External"/><Relationship Id="rId40" Type="http://schemas.openxmlformats.org/officeDocument/2006/relationships/hyperlink" Target="https://www.cbo.gov/sites/default/files/97th-congress-1981-1982/reports/doc25-entire_0.pdf" TargetMode="External"/><Relationship Id="rId45" Type="http://schemas.openxmlformats.org/officeDocument/2006/relationships/hyperlink" Target="https://www.cbo.gov/sites/default/files/94th-congress-1975-1976/reports/76doc547.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4th-congress-1975-1976/reports/1976_12_fiscal.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5th-congress-1977-1978/reports/1977_12_puppy.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doc05a.pdf" TargetMode="External"/><Relationship Id="rId46" Type="http://schemas.openxmlformats.org/officeDocument/2006/relationships/printerSettings" Target="../printerSettings/printerSettings1.bin"/><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6th-congress-1979-1980/reports/80doc06b.pdf"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47" Type="http://schemas.openxmlformats.org/officeDocument/2006/relationships/printerSettings" Target="../printerSettings/printerSettings2.bin"/><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11th-congress-2009-2010/reports/03-20-presidentbudget.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08th-congress-2003-2004/reports/entirereport_witherrata.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47" Type="http://schemas.openxmlformats.org/officeDocument/2006/relationships/printerSettings" Target="../printerSettings/printerSettings3.bin"/><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47" Type="http://schemas.openxmlformats.org/officeDocument/2006/relationships/printerSettings" Target="../printerSettings/printerSettings4.bin"/><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47" Type="http://schemas.openxmlformats.org/officeDocument/2006/relationships/hyperlink" Target="mailto:CABCL02B@GOVFIN"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cbo.gov/sites/default/files/102nd-congress-1991-1992/reports/91-cbo-002.pdf" TargetMode="External"/><Relationship Id="rId18" Type="http://schemas.openxmlformats.org/officeDocument/2006/relationships/hyperlink" Target="https://www.cbo.gov/sites/default/files/103rd-congress-1993-1994/reports/09-1993-outlookentirerpt_0.pdf" TargetMode="External"/><Relationship Id="rId26" Type="http://schemas.openxmlformats.org/officeDocument/2006/relationships/hyperlink" Target="https://www.cbo.gov/sites/default/files/105th-congress-1997-1998/reports/eb01-98.pdf" TargetMode="External"/><Relationship Id="rId39" Type="http://schemas.openxmlformats.org/officeDocument/2006/relationships/hyperlink" Target="https://www.cbo.gov/sites/default/files/98th-congress-1983-1984/reports/doc05a.pdf" TargetMode="External"/><Relationship Id="rId21" Type="http://schemas.openxmlformats.org/officeDocument/2006/relationships/hyperlink" Target="https://www.cbo.gov/sites/default/files/104th-congress-1995-1996/reports/doc07-entire.pdf" TargetMode="External"/><Relationship Id="rId34" Type="http://schemas.openxmlformats.org/officeDocument/2006/relationships/hyperlink" Target="https://www.cbo.gov/sites/default/files/107th-congress-2001-2002/reports/entirereport_2.pdf" TargetMode="External"/><Relationship Id="rId42" Type="http://schemas.openxmlformats.org/officeDocument/2006/relationships/hyperlink" Target="https://www.cbo.gov/sites/default/files/96th-congress-1979-1980/reports/80doc06b.pdf" TargetMode="External"/><Relationship Id="rId7" Type="http://schemas.openxmlformats.org/officeDocument/2006/relationships/hyperlink" Target="https://www.cbo.gov/sites/default/files/100th-congress-1987-1988/reports/88-cbo-0110.pdf" TargetMode="External"/><Relationship Id="rId2" Type="http://schemas.openxmlformats.org/officeDocument/2006/relationships/hyperlink" Target="https://www.cbo.gov/sites/default/files/99th-congress-1985-1986/reports/doc05b-entire_1.pdf" TargetMode="External"/><Relationship Id="rId16" Type="http://schemas.openxmlformats.org/officeDocument/2006/relationships/hyperlink" Target="https://www.cbo.gov/sites/default/files/102nd-congress-1991-1992/reports/1992_07_outlookupdate.pdf" TargetMode="External"/><Relationship Id="rId29" Type="http://schemas.openxmlformats.org/officeDocument/2006/relationships/hyperlink" Target="https://www.cbo.gov/sites/default/files/106th-congress-1999-2000/reports/eb07-99.pdf" TargetMode="External"/><Relationship Id="rId1" Type="http://schemas.openxmlformats.org/officeDocument/2006/relationships/hyperlink" Target="https://www.cbo.gov/sites/default/files/99th-congress-1985-1986/reports/85-cbo-001.pdf" TargetMode="External"/><Relationship Id="rId6" Type="http://schemas.openxmlformats.org/officeDocument/2006/relationships/hyperlink" Target="https://www.cbo.gov/sites/default/files/100th-congress-1987-1988/reports/doc11b-entire.pdf" TargetMode="External"/><Relationship Id="rId11" Type="http://schemas.openxmlformats.org/officeDocument/2006/relationships/hyperlink" Target="https://www.cbo.gov/sites/default/files/101st-congress-1989-1990/reports/90-cbo-006.pdf" TargetMode="External"/><Relationship Id="rId24" Type="http://schemas.openxmlformats.org/officeDocument/2006/relationships/hyperlink" Target="https://www.cbo.gov/sites/default/files/cbofiles/attachments/Eb01-97.pdf" TargetMode="External"/><Relationship Id="rId32" Type="http://schemas.openxmlformats.org/officeDocument/2006/relationships/hyperlink" Target="https://www.cbo.gov/sites/default/files/106th-congress-1999-2000/reports/eb0700.pdf" TargetMode="External"/><Relationship Id="rId37" Type="http://schemas.openxmlformats.org/officeDocument/2006/relationships/hyperlink" Target="https://www.cbo.gov/sites/default/files/108th-congress-2003-2004/reports/entirereport_witherrata.pdf" TargetMode="External"/><Relationship Id="rId40" Type="http://schemas.openxmlformats.org/officeDocument/2006/relationships/hyperlink" Target="https://www.cbo.gov/sites/default/files/97th-congress-1981-1982/reports/doc04b-entire_1.pdf" TargetMode="External"/><Relationship Id="rId45" Type="http://schemas.openxmlformats.org/officeDocument/2006/relationships/hyperlink" Target="https://www.cbo.gov/sites/default/files/94th-congress-1975-1976/reports/1976_12_fiscal.pdf" TargetMode="External"/><Relationship Id="rId5" Type="http://schemas.openxmlformats.org/officeDocument/2006/relationships/hyperlink" Target="https://www.cbo.gov/sites/default/files/100th-congress-1987-1988/reports/doc01b-entire_0.pdf" TargetMode="External"/><Relationship Id="rId15" Type="http://schemas.openxmlformats.org/officeDocument/2006/relationships/hyperlink" Target="https://www.cbo.gov/sites/default/files/102nd-congress-1991-1992/reports/1992_01_econoutlook.pdf" TargetMode="External"/><Relationship Id="rId23" Type="http://schemas.openxmlformats.org/officeDocument/2006/relationships/hyperlink" Target="https://www.cbo.gov/sites/default/files/104th-congress-1995-1996/reports/entirereport_7.pdf" TargetMode="External"/><Relationship Id="rId28" Type="http://schemas.openxmlformats.org/officeDocument/2006/relationships/hyperlink" Target="https://www.cbo.gov/sites/default/files/106th-congress-1999-2000/reports/eb0199.pdf" TargetMode="External"/><Relationship Id="rId36" Type="http://schemas.openxmlformats.org/officeDocument/2006/relationships/hyperlink" Target="https://www.cbo.gov/sites/default/files/111th-congress-2009-2010/reports/03-20-presidentbudget.pdf" TargetMode="External"/><Relationship Id="rId10" Type="http://schemas.openxmlformats.org/officeDocument/2006/relationships/hyperlink" Target="https://www.cbo.gov/sites/default/files/101st-congress-1989-1990/reports/89-cbo-038.pdf" TargetMode="External"/><Relationship Id="rId19" Type="http://schemas.openxmlformats.org/officeDocument/2006/relationships/hyperlink" Target="https://www.cbo.gov/sites/default/files/103rd-congress-1993-1994/reports/doc06_0.pdf" TargetMode="External"/><Relationship Id="rId31" Type="http://schemas.openxmlformats.org/officeDocument/2006/relationships/hyperlink" Target="https://www.cbo.gov/sites/default/files/106th-congress-1999-2000/reports/eb0100.pdf" TargetMode="External"/><Relationship Id="rId44" Type="http://schemas.openxmlformats.org/officeDocument/2006/relationships/hyperlink" Target="https://www.cbo.gov/sites/default/files/95th-congress-1977-1978/reports/1977_12_puppy.pdf" TargetMode="External"/><Relationship Id="rId4" Type="http://schemas.openxmlformats.org/officeDocument/2006/relationships/hyperlink" Target="https://www.cbo.gov/sites/default/files/99th-congress-1985-1986/reports/doc19b-entire0.pdf" TargetMode="External"/><Relationship Id="rId9" Type="http://schemas.openxmlformats.org/officeDocument/2006/relationships/hyperlink" Target="https://www.cbo.gov/sites/default/files/101st-congress-1989-1990/reports/89-cbo-032.pdf" TargetMode="External"/><Relationship Id="rId14" Type="http://schemas.openxmlformats.org/officeDocument/2006/relationships/hyperlink" Target="https://www.cbo.gov/sites/default/files/cbofiles/attachments/1991_08_theeconoutlookupdate.pdf" TargetMode="External"/><Relationship Id="rId22" Type="http://schemas.openxmlformats.org/officeDocument/2006/relationships/hyperlink" Target="https://www.cbo.gov/sites/default/files/104th-congress-1995-1996/reports/entirereport_9.pdf" TargetMode="External"/><Relationship Id="rId27" Type="http://schemas.openxmlformats.org/officeDocument/2006/relationships/hyperlink" Target="https://www.cbo.gov/sites/default/files/105th-congress-1997-1998/reports/eb0898.pdf" TargetMode="External"/><Relationship Id="rId30" Type="http://schemas.openxmlformats.org/officeDocument/2006/relationships/hyperlink" Target="https://www.cbo.gov/sites/default/files/104th-congress-1995-1996/reports/eb1295.pdf" TargetMode="External"/><Relationship Id="rId35" Type="http://schemas.openxmlformats.org/officeDocument/2006/relationships/hyperlink" Target="https://www.cbo.gov/sites/default/files/107th-congress-2001-2002/reports/entirereport_4.pdf" TargetMode="External"/><Relationship Id="rId43" Type="http://schemas.openxmlformats.org/officeDocument/2006/relationships/hyperlink" Target="https://www.cbo.gov/sites/default/files/96th-congress-1979-1980/reports/79doc653.pdf" TargetMode="External"/><Relationship Id="rId8" Type="http://schemas.openxmlformats.org/officeDocument/2006/relationships/hyperlink" Target="https://www.cbo.gov/sites/default/files/100th-congress-1987-1988/reports/doc05b-entire.pdf" TargetMode="External"/><Relationship Id="rId3" Type="http://schemas.openxmlformats.org/officeDocument/2006/relationships/hyperlink" Target="https://www.cbo.gov/sites/default/files/99th-congress-1985-1986/reports/85-cbo-014.pdf" TargetMode="External"/><Relationship Id="rId12" Type="http://schemas.openxmlformats.org/officeDocument/2006/relationships/hyperlink" Target="https://www.cbo.gov/sites/default/files/101st-congress-1989-1990/reports/199007theeconomicandbudget.pdf" TargetMode="External"/><Relationship Id="rId17" Type="http://schemas.openxmlformats.org/officeDocument/2006/relationships/hyperlink" Target="https://www.cbo.gov/sites/default/files/103rd-congress-1993-1994/reports/93doc03.pdf" TargetMode="External"/><Relationship Id="rId25" Type="http://schemas.openxmlformats.org/officeDocument/2006/relationships/hyperlink" Target="https://www.cbo.gov/sites/default/files/105th-congress-1997-1998/reports/Eb09-97.pdf" TargetMode="External"/><Relationship Id="rId33" Type="http://schemas.openxmlformats.org/officeDocument/2006/relationships/hyperlink" Target="https://www.cbo.gov/sites/default/files/107th-congress-2001-2002/reports/entire-report.pdf" TargetMode="External"/><Relationship Id="rId38" Type="http://schemas.openxmlformats.org/officeDocument/2006/relationships/hyperlink" Target="https://www.cbo.gov/sites/default/files/98th-congress-1983-1984/reports/84doc05b.pdf" TargetMode="External"/><Relationship Id="rId46" Type="http://schemas.openxmlformats.org/officeDocument/2006/relationships/hyperlink" Target="https://www.cbo.gov/sites/default/files/94th-congress-1975-1976/reports/76doc547.pdf" TargetMode="External"/><Relationship Id="rId20" Type="http://schemas.openxmlformats.org/officeDocument/2006/relationships/hyperlink" Target="https://www.cbo.gov/sites/default/files/103rd-congress-1993-1994/reports/doc43.pdf" TargetMode="External"/><Relationship Id="rId41" Type="http://schemas.openxmlformats.org/officeDocument/2006/relationships/hyperlink" Target="https://www.cbo.gov/sites/default/files/97th-congress-1981-1982/reports/doc25-entire_0.pdf"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view.officeapps.live.com/op/view.aspx?src=https%3A%2F%2Fwww.cbo.gov%2Fsites%2Fdefault%2Ffiles%2Frecurringdata%2F51135-2016-08-economicprojections-2.xlsx&amp;wdOrigin=BROWSELINK" TargetMode="External"/><Relationship Id="rId21" Type="http://schemas.openxmlformats.org/officeDocument/2006/relationships/hyperlink" Target="https://view.officeapps.live.com/op/view.aspx?src=https%3A%2F%2Fwww.cbo.gov%2Fsystem%2Ffiles%2F2023-02%2F51135-2023-02-Economic-Projections.xlsx&amp;wdOrigin=BROWSELINK" TargetMode="External"/><Relationship Id="rId42" Type="http://schemas.openxmlformats.org/officeDocument/2006/relationships/hyperlink" Target="https://view.officeapps.live.com/op/view.aspx?src=https%3A%2F%2Fwww.cbo.gov%2Fsystem%2Ffiles%2F2025-02%2F51135-2002-01-economicprojections.xlsx&amp;wdOrigin=BROWSELINK" TargetMode="External"/><Relationship Id="rId47" Type="http://schemas.openxmlformats.org/officeDocument/2006/relationships/hyperlink" Target="https://www.cbo.gov/sites/default/files/99th-congress-1985-1986/reports/85-cbo-001.pdf" TargetMode="External"/><Relationship Id="rId63" Type="http://schemas.openxmlformats.org/officeDocument/2006/relationships/hyperlink" Target="https://www.cbo.gov/sites/default/files/103rd-congress-1993-1994/reports/93doc03.pdf" TargetMode="External"/><Relationship Id="rId68" Type="http://schemas.openxmlformats.org/officeDocument/2006/relationships/hyperlink" Target="https://www.cbo.gov/sites/default/files/104th-congress-1995-1996/reports/entirereport_9.pdf" TargetMode="External"/><Relationship Id="rId84" Type="http://schemas.openxmlformats.org/officeDocument/2006/relationships/hyperlink" Target="https://www.cbo.gov/sites/default/files/95th-congress-1977-1978/reports/1977_12_puppy.pdf" TargetMode="External"/><Relationship Id="rId16" Type="http://schemas.openxmlformats.org/officeDocument/2006/relationships/hyperlink" Target="https://view.officeapps.live.com/op/view.aspx?src=https%3A%2F%2Fwww.cbo.gov%2Fsystem%2Ffiles%2F2020-01%2F51135-2020-01-economicprojections_0.xlsx&amp;wdOrigin=BROWSELINK" TargetMode="External"/><Relationship Id="rId11" Type="http://schemas.openxmlformats.org/officeDocument/2006/relationships/hyperlink" Target="https://view.officeapps.live.com/op/view.aspx?src=https%3A%2F%2Fwww.cbo.gov%2Fsystem%2Ffiles%2F2025-02%2F51135-2007-01-economicprojections.xlsx&amp;wdOrigin=BROWSELINK" TargetMode="External"/><Relationship Id="rId32" Type="http://schemas.openxmlformats.org/officeDocument/2006/relationships/hyperlink" Target="https://view.officeapps.live.com/op/view.aspx?src=https%3A%2F%2Fwww.cbo.gov%2Fsites%2Fdefault%2Ffiles%2Frecurringdata%2F51135-2013-02-economicprojections.xls&amp;wdOrigin=BROWSELINK" TargetMode="External"/><Relationship Id="rId37" Type="http://schemas.openxmlformats.org/officeDocument/2006/relationships/hyperlink" Target="https://view.officeapps.live.com/op/view.aspx?src=https%3A%2F%2Fwww.cbo.gov%2Fsystem%2Ffiles%2F2025-02%2F51135-2010-08-economicprojections.xlsx&amp;wdOrigin=BROWSELINK" TargetMode="External"/><Relationship Id="rId53" Type="http://schemas.openxmlformats.org/officeDocument/2006/relationships/hyperlink" Target="https://www.cbo.gov/sites/default/files/100th-congress-1987-1988/reports/88-cbo-0110.pdf" TargetMode="External"/><Relationship Id="rId58" Type="http://schemas.openxmlformats.org/officeDocument/2006/relationships/hyperlink" Target="https://www.cbo.gov/sites/default/files/101st-congress-1989-1990/reports/199007theeconomicandbudget.pdf" TargetMode="External"/><Relationship Id="rId74" Type="http://schemas.openxmlformats.org/officeDocument/2006/relationships/hyperlink" Target="https://www.cbo.gov/sites/default/files/106th-congress-1999-2000/reports/eb0199.pdf" TargetMode="External"/><Relationship Id="rId79" Type="http://schemas.openxmlformats.org/officeDocument/2006/relationships/hyperlink" Target="https://www.cbo.gov/sites/default/files/98th-congress-1983-1984/reports/doc05a.pdf" TargetMode="External"/><Relationship Id="rId5" Type="http://schemas.openxmlformats.org/officeDocument/2006/relationships/hyperlink" Target="https://view.officeapps.live.com/op/view.aspx?src=https%3A%2F%2Fwww.cbo.gov%2Fsystem%2Ffiles%2F2025-02%2F51135-2004-01-economicprojections.xlsx&amp;wdOrigin=BROWSELINK" TargetMode="External"/><Relationship Id="rId19" Type="http://schemas.openxmlformats.org/officeDocument/2006/relationships/hyperlink" Target="https://view.officeapps.live.com/op/view.aspx?src=https%3A%2F%2Fwww.cbo.gov%2Fsystem%2Ffiles%2F2021-07%2F51135-2021-07-economicprojections.xlsx&amp;wdOrigin=BROWSELINK" TargetMode="External"/><Relationship Id="rId14" Type="http://schemas.openxmlformats.org/officeDocument/2006/relationships/hyperlink" Target="https://view.officeapps.live.com/op/view.aspx?src=https%3A%2F%2Fwww.cbo.gov%2Fsystem%2Ffiles%2F2019-01%2F51135-2019-01-economicprojections.xlsx&amp;wdOrigin=BROWSELINK" TargetMode="External"/><Relationship Id="rId22" Type="http://schemas.openxmlformats.org/officeDocument/2006/relationships/hyperlink" Target="https://view.officeapps.live.com/op/view.aspx?src=https%3A%2F%2Fwww.cbo.gov%2Fsystem%2Ffiles%2F2024-02%2F51135-2024-02-Economic-Projections.xlsx&amp;wdOrigin=BROWSELINK" TargetMode="External"/><Relationship Id="rId27" Type="http://schemas.openxmlformats.org/officeDocument/2006/relationships/hyperlink" Target="https://view.officeapps.live.com/op/view.aspx?src=https%3A%2F%2Fwww.cbo.gov%2Fsites%2Fdefault%2Ffiles%2Frecurringdata%2F51135-2016-01-economic-projections.xlsx&amp;wdOrigin=BROWSELINK" TargetMode="External"/><Relationship Id="rId30" Type="http://schemas.openxmlformats.org/officeDocument/2006/relationships/hyperlink" Target="https://view.officeapps.live.com/op/view.aspx?src=https%3A%2F%2Fwww.cbo.gov%2Fsites%2Fdefault%2Ffiles%2Frecurringdata%2F51135-2014-08-economicprojections.xlsx&amp;wdOrigin=BROWSELINK" TargetMode="External"/><Relationship Id="rId35" Type="http://schemas.openxmlformats.org/officeDocument/2006/relationships/hyperlink" Target="https://view.officeapps.live.com/op/view.aspx?src=https%3A%2F%2Fwww.cbo.gov%2Fsystem%2Ffiles%2F2018-06%2F51135-2011-08-economicprojections.xlsx&amp;wdOrigin=BROWSELINK" TargetMode="External"/><Relationship Id="rId43" Type="http://schemas.openxmlformats.org/officeDocument/2006/relationships/hyperlink" Target="https://view.officeapps.live.com/op/view.aspx?src=https%3A%2F%2Fwww.cbo.gov%2Fsystem%2Ffiles%2F2025-02%2F51135-2001-08-economicprojections.xlsx&amp;wdOrigin=BROWSELINK" TargetMode="External"/><Relationship Id="rId48" Type="http://schemas.openxmlformats.org/officeDocument/2006/relationships/hyperlink" Target="https://www.cbo.gov/sites/default/files/99th-congress-1985-1986/reports/doc05b-entire_1.pdf" TargetMode="External"/><Relationship Id="rId56" Type="http://schemas.openxmlformats.org/officeDocument/2006/relationships/hyperlink" Target="https://www.cbo.gov/sites/default/files/101st-congress-1989-1990/reports/89-cbo-038.pdf" TargetMode="External"/><Relationship Id="rId64" Type="http://schemas.openxmlformats.org/officeDocument/2006/relationships/hyperlink" Target="https://www.cbo.gov/sites/default/files/103rd-congress-1993-1994/reports/09-1993-outlookentirerpt_0.pdf" TargetMode="External"/><Relationship Id="rId69" Type="http://schemas.openxmlformats.org/officeDocument/2006/relationships/hyperlink" Target="https://www.cbo.gov/sites/default/files/104th-congress-1995-1996/reports/entirereport_7.pdf" TargetMode="External"/><Relationship Id="rId77" Type="http://schemas.openxmlformats.org/officeDocument/2006/relationships/hyperlink" Target="https://view.officeapps.live.com/op/view.aspx?src=https%3A%2F%2Fwww.cbo.gov%2Fsystem%2Ffiles%2F2025-02%2F51135-2009-03-economicprojections.xlsx&amp;wdOrigin=BROWSELINK" TargetMode="External"/><Relationship Id="rId8" Type="http://schemas.openxmlformats.org/officeDocument/2006/relationships/hyperlink" Target="https://view.officeapps.live.com/op/view.aspx?src=https%3A%2F%2Fwww.cbo.gov%2Fsystem%2Ffiles%2F2025-02%2F51135-2005-08-economicprojections.xlsx&amp;wdOrigin=BROWSELINK" TargetMode="External"/><Relationship Id="rId51" Type="http://schemas.openxmlformats.org/officeDocument/2006/relationships/hyperlink" Target="https://www.cbo.gov/sites/default/files/100th-congress-1987-1988/reports/doc01b-entire_0.pdf" TargetMode="External"/><Relationship Id="rId72" Type="http://schemas.openxmlformats.org/officeDocument/2006/relationships/hyperlink" Target="https://www.cbo.gov/sites/default/files/105th-congress-1997-1998/reports/eb01-98.pdf" TargetMode="External"/><Relationship Id="rId80" Type="http://schemas.openxmlformats.org/officeDocument/2006/relationships/hyperlink" Target="https://www.cbo.gov/sites/default/files/97th-congress-1981-1982/reports/doc04b-entire_1.pdf" TargetMode="External"/><Relationship Id="rId85" Type="http://schemas.openxmlformats.org/officeDocument/2006/relationships/hyperlink" Target="https://www.cbo.gov/sites/default/files/94th-congress-1975-1976/reports/1976_12_fiscal.pdf" TargetMode="External"/><Relationship Id="rId3" Type="http://schemas.openxmlformats.org/officeDocument/2006/relationships/hyperlink" Target="https://view.officeapps.live.com/op/view.aspx?src=https%3A%2F%2Fwww.cbo.gov%2Fsystem%2Ffiles%2F2025-02%2F51135-2003-01-economicprojections.xlsx&amp;wdOrigin=BROWSELINK" TargetMode="External"/><Relationship Id="rId12" Type="http://schemas.openxmlformats.org/officeDocument/2006/relationships/hyperlink" Target="https://view.officeapps.live.com/op/view.aspx?src=https%3A%2F%2Fwww.cbo.gov%2Fsystem%2Ffiles%2F2025-02%2F51135-2007-08-economicprojections.xlsx&amp;wdOrigin=BROWSELINK" TargetMode="External"/><Relationship Id="rId17" Type="http://schemas.openxmlformats.org/officeDocument/2006/relationships/hyperlink" Target="https://view.officeapps.live.com/op/view.aspx?src=https%3A%2F%2Fwww.cbo.gov%2Fsystem%2Ffiles%2F2020-09%2F56516-Projections-Underlying-Social-Security-Estimates.xlsx&amp;wdOrigin=BROWSELINK" TargetMode="External"/><Relationship Id="rId25" Type="http://schemas.openxmlformats.org/officeDocument/2006/relationships/hyperlink" Target="https://view.officeapps.live.com/op/view.aspx?src=https%3A%2F%2Fwww.cbo.gov%2Fsites%2Fdefault%2Ffiles%2Frecurringdata%2F51135-2017-01-economicprojections.xlsx&amp;wdOrigin=BROWSELINK" TargetMode="External"/><Relationship Id="rId33" Type="http://schemas.openxmlformats.org/officeDocument/2006/relationships/hyperlink" Target="https://view.officeapps.live.com/op/view.aspx?src=https%3A%2F%2Fwww.cbo.gov%2Fsystem%2Ffiles%2F2018-06%2F51135-2012-08-economicprojections.xlsx&amp;wdOrigin=BROWSELINK" TargetMode="External"/><Relationship Id="rId38" Type="http://schemas.openxmlformats.org/officeDocument/2006/relationships/hyperlink" Target="https://view.officeapps.live.com/op/view.aspx?src=https%3A%2F%2Fwww.cbo.gov%2Fsystem%2Ffiles%2F2025-02%2F51135-2010-01-economicprojections.xlsx&amp;wdOrigin=BROWSELINK" TargetMode="External"/><Relationship Id="rId46" Type="http://schemas.openxmlformats.org/officeDocument/2006/relationships/hyperlink" Target="https://view.officeapps.live.com/op/view.aspx?src=https%3A%2F%2Fwww.cbo.gov%2Fsystem%2Ffiles%2F2025-02%2F51135-2000-01-economicprojections.xlsx&amp;wdOrigin=BROWSELINK" TargetMode="External"/><Relationship Id="rId59" Type="http://schemas.openxmlformats.org/officeDocument/2006/relationships/hyperlink" Target="https://www.cbo.gov/sites/default/files/102nd-congress-1991-1992/reports/91-cbo-002.pdf" TargetMode="External"/><Relationship Id="rId67" Type="http://schemas.openxmlformats.org/officeDocument/2006/relationships/hyperlink" Target="https://www.cbo.gov/sites/default/files/104th-congress-1995-1996/reports/doc07-entire.pdf" TargetMode="External"/><Relationship Id="rId20" Type="http://schemas.openxmlformats.org/officeDocument/2006/relationships/hyperlink" Target="https://view.officeapps.live.com/op/view.aspx?src=https%3A%2F%2Fwww.cbo.gov%2Fsystem%2Ffiles%2F2022-05%2F51135-2022-05-Economic-Projections.xlsx&amp;wdOrigin=BROWSELINK" TargetMode="External"/><Relationship Id="rId41" Type="http://schemas.openxmlformats.org/officeDocument/2006/relationships/hyperlink" Target="https://view.officeapps.live.com/op/view.aspx?src=https%3A%2F%2Fwww.cbo.gov%2Fsystem%2Ffiles%2F2025-02%2F51135-2002-08-economicprojections.xlsx&amp;wdOrigin=BROWSELINK" TargetMode="External"/><Relationship Id="rId54" Type="http://schemas.openxmlformats.org/officeDocument/2006/relationships/hyperlink" Target="https://www.cbo.gov/sites/default/files/100th-congress-1987-1988/reports/doc05b-entire.pdf" TargetMode="External"/><Relationship Id="rId62" Type="http://schemas.openxmlformats.org/officeDocument/2006/relationships/hyperlink" Target="https://www.cbo.gov/sites/default/files/102nd-congress-1991-1992/reports/1992_07_outlookupdate.pdf" TargetMode="External"/><Relationship Id="rId70" Type="http://schemas.openxmlformats.org/officeDocument/2006/relationships/hyperlink" Target="https://www.cbo.gov/sites/default/files/cbofiles/attachments/Eb01-97.pdf" TargetMode="External"/><Relationship Id="rId75" Type="http://schemas.openxmlformats.org/officeDocument/2006/relationships/hyperlink" Target="https://www.cbo.gov/sites/default/files/106th-congress-1999-2000/reports/eb07-99.pdf" TargetMode="External"/><Relationship Id="rId83" Type="http://schemas.openxmlformats.org/officeDocument/2006/relationships/hyperlink" Target="https://www.cbo.gov/sites/default/files/96th-congress-1979-1980/reports/79doc653.pdf" TargetMode="External"/><Relationship Id="rId1" Type="http://schemas.openxmlformats.org/officeDocument/2006/relationships/hyperlink" Target="https://view.officeapps.live.com/op/view.aspx?src=https%3A%2F%2Fwww.cbo.gov%2Fsystem%2Ffiles%2F2025-02%2F51135-2008-09-economicprojections.xlsx&amp;wdOrigin=BROWSELINK" TargetMode="External"/><Relationship Id="rId6" Type="http://schemas.openxmlformats.org/officeDocument/2006/relationships/hyperlink" Target="https://view.officeapps.live.com/op/view.aspx?src=https%3A%2F%2Fwww.cbo.gov%2Fsystem%2Ffiles%2F2025-02%2F51135-2004-09-economicprojections.xlsx&amp;wdOrigin=BROWSELINK" TargetMode="External"/><Relationship Id="rId15" Type="http://schemas.openxmlformats.org/officeDocument/2006/relationships/hyperlink" Target="https://view.officeapps.live.com/op/view.aspx?src=https%3A%2F%2Fwww.cbo.gov%2Fsystem%2Ffiles%2F2019-08%2F51135-2019-08-economicprojections_1.xlsx&amp;wdOrigin=BROWSELINK" TargetMode="External"/><Relationship Id="rId23" Type="http://schemas.openxmlformats.org/officeDocument/2006/relationships/hyperlink" Target="https://view.officeapps.live.com/op/view.aspx?src=https%3A%2F%2Fwww.cbo.gov%2Fsystem%2Ffiles%2F2024-06%2F51135-2024-06-Economic-Projections.xlsx&amp;wdOrigin=BROWSELINK" TargetMode="External"/><Relationship Id="rId28" Type="http://schemas.openxmlformats.org/officeDocument/2006/relationships/hyperlink" Target="https://view.officeapps.live.com/op/view.aspx?src=https%3A%2F%2Fwww.cbo.gov%2Fsites%2Fdefault%2Ffiles%2Frecurringdata%2F51135-2015-08-economicprojections.xlsx&amp;wdOrigin=BROWSELINK" TargetMode="External"/><Relationship Id="rId36" Type="http://schemas.openxmlformats.org/officeDocument/2006/relationships/hyperlink" Target="https://view.officeapps.live.com/op/view.aspx?src=https%3A%2F%2Fwww.cbo.gov%2Fsystem%2Ffiles%2F2025-02%2F51135-2011-01-economicprojections.xlsx&amp;wdOrigin=BROWSELINK" TargetMode="External"/><Relationship Id="rId49" Type="http://schemas.openxmlformats.org/officeDocument/2006/relationships/hyperlink" Target="https://www.cbo.gov/sites/default/files/99th-congress-1985-1986/reports/85-cbo-014.pdf" TargetMode="External"/><Relationship Id="rId57" Type="http://schemas.openxmlformats.org/officeDocument/2006/relationships/hyperlink" Target="https://www.cbo.gov/sites/default/files/101st-congress-1989-1990/reports/90-cbo-006.pdf" TargetMode="External"/><Relationship Id="rId10" Type="http://schemas.openxmlformats.org/officeDocument/2006/relationships/hyperlink" Target="https://view.officeapps.live.com/op/view.aspx?src=https%3A%2F%2Fwww.cbo.gov%2Fsystem%2Ffiles%2F2025-02%2F51135-2006-08-economicprojections.xlsx&amp;wdOrigin=BROWSELINK" TargetMode="External"/><Relationship Id="rId31" Type="http://schemas.openxmlformats.org/officeDocument/2006/relationships/hyperlink" Target="https://view.officeapps.live.com/op/view.aspx?src=https%3A%2F%2Fwww.cbo.gov%2Fsites%2Fdefault%2Ffiles%2Frecurringdata%2F51135-2014-02-economicprojections.xlsx&amp;wdOrigin=BROWSELINK" TargetMode="External"/><Relationship Id="rId44" Type="http://schemas.openxmlformats.org/officeDocument/2006/relationships/hyperlink" Target="https://view.officeapps.live.com/op/view.aspx?src=https%3A%2F%2Fwww.cbo.gov%2Fsystem%2Ffiles%2F2025-02%2F51135-2001-01-economicprojections.xlsx&amp;wdOrigin=BROWSELINK" TargetMode="External"/><Relationship Id="rId52" Type="http://schemas.openxmlformats.org/officeDocument/2006/relationships/hyperlink" Target="https://www.cbo.gov/sites/default/files/100th-congress-1987-1988/reports/doc11b-entire.pdf" TargetMode="External"/><Relationship Id="rId60" Type="http://schemas.openxmlformats.org/officeDocument/2006/relationships/hyperlink" Target="https://www.cbo.gov/sites/default/files/cbofiles/attachments/1991_08_theeconoutlookupdate.pdf" TargetMode="External"/><Relationship Id="rId65" Type="http://schemas.openxmlformats.org/officeDocument/2006/relationships/hyperlink" Target="https://www.cbo.gov/sites/default/files/103rd-congress-1993-1994/reports/doc06_0.pdf" TargetMode="External"/><Relationship Id="rId73" Type="http://schemas.openxmlformats.org/officeDocument/2006/relationships/hyperlink" Target="https://www.cbo.gov/sites/default/files/105th-congress-1997-1998/reports/eb0898.pdf" TargetMode="External"/><Relationship Id="rId78" Type="http://schemas.openxmlformats.org/officeDocument/2006/relationships/hyperlink" Target="https://www.cbo.gov/sites/default/files/98th-congress-1983-1984/reports/84doc05b.pdf" TargetMode="External"/><Relationship Id="rId81" Type="http://schemas.openxmlformats.org/officeDocument/2006/relationships/hyperlink" Target="https://www.cbo.gov/sites/default/files/97th-congress-1981-1982/reports/doc25-entire_0.pdf" TargetMode="External"/><Relationship Id="rId86" Type="http://schemas.openxmlformats.org/officeDocument/2006/relationships/hyperlink" Target="https://www.cbo.gov/sites/default/files/94th-congress-1975-1976/reports/76doc547.pdf" TargetMode="External"/><Relationship Id="rId4" Type="http://schemas.openxmlformats.org/officeDocument/2006/relationships/hyperlink" Target="https://view.officeapps.live.com/op/view.aspx?src=https%3A%2F%2Fwww.cbo.gov%2Fsystem%2Ffiles%2F2025-02%2F51135-2003-08-economicprojections.xlsx&amp;wdOrigin=BROWSELINK" TargetMode="External"/><Relationship Id="rId9" Type="http://schemas.openxmlformats.org/officeDocument/2006/relationships/hyperlink" Target="https://view.officeapps.live.com/op/view.aspx?src=https%3A%2F%2Fwww.cbo.gov%2Fsystem%2Ffiles%2F2025-02%2F51135-2006-01-economicprojections.xlsx&amp;wdOrigin=BROWSELINK" TargetMode="External"/><Relationship Id="rId13" Type="http://schemas.openxmlformats.org/officeDocument/2006/relationships/hyperlink" Target="https://view.officeapps.live.com/op/view.aspx?src=https%3A%2F%2Fwww.cbo.gov%2Fsystem%2Ffiles%2F2018-06%2F51135-2018-04-economicprojections_0.xlsx&amp;wdOrigin=BROWSELINK" TargetMode="External"/><Relationship Id="rId18" Type="http://schemas.openxmlformats.org/officeDocument/2006/relationships/hyperlink" Target="https://view.officeapps.live.com/op/view.aspx?src=https%3A%2F%2Fwww.cbo.gov%2Fsystem%2Ffiles%2F2021-02%2F51135-2021-02-economicprojections.xlsx&amp;wdOrigin=BROWSELINK" TargetMode="External"/><Relationship Id="rId39" Type="http://schemas.openxmlformats.org/officeDocument/2006/relationships/hyperlink" Target="https://view.officeapps.live.com/op/view.aspx?src=https%3A%2F%2Fwww.cbo.gov%2Fsystem%2Ffiles%2F2025-02%2F51135-2009-08-economicprojections.xlsx&amp;wdOrigin=BROWSELINK" TargetMode="External"/><Relationship Id="rId34" Type="http://schemas.openxmlformats.org/officeDocument/2006/relationships/hyperlink" Target="https://view.officeapps.live.com/op/view.aspx?src=https%3A%2F%2Fwww.cbo.gov%2Fsystem%2Ffiles%2F2018-06%2F51135-2012-01-economicprojections.xlsx&amp;wdOrigin=BROWSELINK" TargetMode="External"/><Relationship Id="rId50" Type="http://schemas.openxmlformats.org/officeDocument/2006/relationships/hyperlink" Target="https://www.cbo.gov/sites/default/files/99th-congress-1985-1986/reports/doc19b-entire0.pdf" TargetMode="External"/><Relationship Id="rId55" Type="http://schemas.openxmlformats.org/officeDocument/2006/relationships/hyperlink" Target="https://www.cbo.gov/sites/default/files/101st-congress-1989-1990/reports/89-cbo-032.pdf" TargetMode="External"/><Relationship Id="rId76" Type="http://schemas.openxmlformats.org/officeDocument/2006/relationships/hyperlink" Target="https://www.cbo.gov/sites/default/files/104th-congress-1995-1996/reports/eb1295.pdf" TargetMode="External"/><Relationship Id="rId7" Type="http://schemas.openxmlformats.org/officeDocument/2006/relationships/hyperlink" Target="https://view.officeapps.live.com/op/view.aspx?src=https%3A%2F%2Fwww.cbo.gov%2Fsystem%2Ffiles%2F2025-02%2F51135-2005-01-economicprojections.xlsx&amp;wdOrigin=BROWSELINK" TargetMode="External"/><Relationship Id="rId71" Type="http://schemas.openxmlformats.org/officeDocument/2006/relationships/hyperlink" Target="https://www.cbo.gov/sites/default/files/105th-congress-1997-1998/reports/Eb09-97.pdf" TargetMode="External"/><Relationship Id="rId2" Type="http://schemas.openxmlformats.org/officeDocument/2006/relationships/hyperlink" Target="https://view.officeapps.live.com/op/view.aspx?src=https%3A%2F%2Fwww.cbo.gov%2Fsystem%2Ffiles%2F2025-02%2F51135-2008-01-economicprojections.xlsx&amp;wdOrigin=BROWSELINK" TargetMode="External"/><Relationship Id="rId29" Type="http://schemas.openxmlformats.org/officeDocument/2006/relationships/hyperlink" Target="https://view.officeapps.live.com/op/view.aspx?src=https%3A%2F%2Fwww.cbo.gov%2Fsites%2Fdefault%2Ffiles%2Frecurringdata%2F51135-2015-01-economicprojections.xlsx&amp;wdOrigin=BROWSELINK" TargetMode="External"/><Relationship Id="rId24" Type="http://schemas.openxmlformats.org/officeDocument/2006/relationships/hyperlink" Target="https://view.officeapps.live.com/op/view.aspx?src=https%3A%2F%2Fwww.cbo.gov%2Fsites%2Fdefault%2Ffiles%2Frecurringdata%2F51135-2017-06-economicprojections2.xlsx&amp;wdOrigin=BROWSELINK" TargetMode="External"/><Relationship Id="rId40" Type="http://schemas.openxmlformats.org/officeDocument/2006/relationships/hyperlink" Target="https://view.officeapps.live.com/op/view.aspx?src=https%3A%2F%2Fwww.cbo.gov%2Fsystem%2Ffiles%2F2025-02%2F51135-2009-01-economicprojections.xlsx&amp;wdOrigin=BROWSELINK" TargetMode="External"/><Relationship Id="rId45" Type="http://schemas.openxmlformats.org/officeDocument/2006/relationships/hyperlink" Target="https://view.officeapps.live.com/op/view.aspx?src=https%3A%2F%2Fwww.cbo.gov%2Fsystem%2Ffiles%2F2025-02%2F51135-2000-07-economicprojections.xlsx&amp;wdOrigin=BROWSELINK" TargetMode="External"/><Relationship Id="rId66" Type="http://schemas.openxmlformats.org/officeDocument/2006/relationships/hyperlink" Target="https://www.cbo.gov/sites/default/files/103rd-congress-1993-1994/reports/doc43.pdf" TargetMode="External"/><Relationship Id="rId87" Type="http://schemas.openxmlformats.org/officeDocument/2006/relationships/hyperlink" Target="https://view.officeapps.live.com/op/view.aspx?src=https%3A%2F%2Fwww.cbo.gov%2Fsystem%2Ffiles%2F2025-01%2F51135-2025-01-Economic-Projections.xlsx&amp;wdOrigin=BROWSELINK" TargetMode="External"/><Relationship Id="rId61" Type="http://schemas.openxmlformats.org/officeDocument/2006/relationships/hyperlink" Target="https://www.cbo.gov/sites/default/files/102nd-congress-1991-1992/reports/1992_01_econoutlook.pdf" TargetMode="External"/><Relationship Id="rId82" Type="http://schemas.openxmlformats.org/officeDocument/2006/relationships/hyperlink" Target="https://www.cbo.gov/sites/default/files/96th-congress-1979-1980/reports/80doc06b.pdf"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www.federalreserve.gov/econres/us-models-package.htm" TargetMode="External"/><Relationship Id="rId1" Type="http://schemas.openxmlformats.org/officeDocument/2006/relationships/hyperlink" Target="https://www.federalreserve.gov/econres/files/data_only_package.zip"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8" Type="http://schemas.openxmlformats.org/officeDocument/2006/relationships/hyperlink" Target="https://www.govinfo.gov/content/pkg/BUDGET-2005-BUD/pdf/BUDGET-2005-BUD-34.pdf" TargetMode="External"/><Relationship Id="rId13" Type="http://schemas.openxmlformats.org/officeDocument/2006/relationships/hyperlink" Target="https://fraser.stlouisfed.org/files/docs/publications/usbhist/historicaltables_1986.pdf" TargetMode="External"/><Relationship Id="rId18" Type="http://schemas.openxmlformats.org/officeDocument/2006/relationships/hyperlink" Target="https://fraser.stlouisfed.org/files/docs/publications/usbhist/historicaltables_1992.pdf" TargetMode="External"/><Relationship Id="rId26" Type="http://schemas.openxmlformats.org/officeDocument/2006/relationships/hyperlink" Target="https://fraser.stlouisfed.org/files/docs/publications/usbudget/bus_1984.pdf" TargetMode="External"/><Relationship Id="rId3" Type="http://schemas.openxmlformats.org/officeDocument/2006/relationships/hyperlink" Target="https://www.govinfo.gov/content/pkg/BUDGET-2025-BUD/pdf/BUDGET-2025-BUD.pdf" TargetMode="External"/><Relationship Id="rId21" Type="http://schemas.openxmlformats.org/officeDocument/2006/relationships/hyperlink" Target="https://www.govinfo.gov/content/pkg/BUDGET-1996-TAB/pdf/BUDGET-1996-TAB.pdf" TargetMode="External"/><Relationship Id="rId7" Type="http://schemas.openxmlformats.org/officeDocument/2006/relationships/hyperlink" Target="https://www.govinfo.gov/content/pkg/BUDGET-2006-BUD/pdf/BUDGET-2006-BUD-33.pdf" TargetMode="External"/><Relationship Id="rId12" Type="http://schemas.openxmlformats.org/officeDocument/2006/relationships/hyperlink" Target="https://www.govinfo.gov/content/pkg/BUDGET-1999-TAB/pdf/BUDGET-1999-TAB.pdf" TargetMode="External"/><Relationship Id="rId17" Type="http://schemas.openxmlformats.org/officeDocument/2006/relationships/hyperlink" Target="https://fraser.stlouisfed.org/files/docs/publications/usbhist/historicaltables_1990.pdf" TargetMode="External"/><Relationship Id="rId25" Type="http://schemas.openxmlformats.org/officeDocument/2006/relationships/hyperlink" Target="https://fraser.stlouisfed.org/files/docs/publications/usbudget/bus_1985.pdf" TargetMode="External"/><Relationship Id="rId2" Type="http://schemas.openxmlformats.org/officeDocument/2006/relationships/hyperlink" Target="https://www.govinfo.gov/content/pkg/BUDGET-2024-BUD/pdf/BUDGET-2024-BUD.pdf" TargetMode="External"/><Relationship Id="rId16" Type="http://schemas.openxmlformats.org/officeDocument/2006/relationships/hyperlink" Target="https://fraser.stlouisfed.org/files/docs/publications/usbhist/historicaltables_1989.pdf" TargetMode="External"/><Relationship Id="rId20" Type="http://schemas.openxmlformats.org/officeDocument/2006/relationships/hyperlink" Target="https://fraser.stlouisfed.org/files/docs/publications/usbhist/historicaltables_1995.pdf" TargetMode="External"/><Relationship Id="rId1" Type="http://schemas.openxmlformats.org/officeDocument/2006/relationships/hyperlink" Target="https://www.govinfo.gov/content/pkg/BUDGET-2023-BUD/pdf/BUDGET-2023-BUD.pdf" TargetMode="External"/><Relationship Id="rId6" Type="http://schemas.openxmlformats.org/officeDocument/2006/relationships/hyperlink" Target="https://www.govinfo.gov/content/pkg/BUDGET-2007-BUD/pdf/BUDGET-2007-BUD-31.pdf" TargetMode="External"/><Relationship Id="rId11" Type="http://schemas.openxmlformats.org/officeDocument/2006/relationships/hyperlink" Target="https://www.govinfo.gov/content/pkg/BUDGET-2000-TAB/pdf/BUDGET-2000-TAB.pdf" TargetMode="External"/><Relationship Id="rId24" Type="http://schemas.openxmlformats.org/officeDocument/2006/relationships/hyperlink" Target="https://fraser.stlouisfed.org/files/docs/publications/usbudget/bus_1993_sec2.pdf" TargetMode="External"/><Relationship Id="rId5" Type="http://schemas.openxmlformats.org/officeDocument/2006/relationships/hyperlink" Target="https://www.govinfo.gov/content/pkg/BUDGET-2008-BUD/pdf/BUDGET-2008-BUD-30.pdf" TargetMode="External"/><Relationship Id="rId15" Type="http://schemas.openxmlformats.org/officeDocument/2006/relationships/hyperlink" Target="https://fraser.stlouisfed.org/files/docs/publications/usbhist/historicaltables_1988.pdf" TargetMode="External"/><Relationship Id="rId23" Type="http://schemas.openxmlformats.org/officeDocument/2006/relationships/hyperlink" Target="https://fraser.stlouisfed.org/files/docs/publications/usbudget/bus_1991_sec2.pdf" TargetMode="External"/><Relationship Id="rId10" Type="http://schemas.openxmlformats.org/officeDocument/2006/relationships/hyperlink" Target="https://www.govinfo.gov/content/pkg/BUDGET-2001-TAB/pdf/BUDGET-2001-TAB.pdf" TargetMode="External"/><Relationship Id="rId19" Type="http://schemas.openxmlformats.org/officeDocument/2006/relationships/hyperlink" Target="https://fraser.stlouisfed.org/files/docs/publications/usbhist/historicaltables_1994.pdf" TargetMode="External"/><Relationship Id="rId4" Type="http://schemas.openxmlformats.org/officeDocument/2006/relationships/hyperlink" Target="https://www.govinfo.gov/content/pkg/BUDGET-2009-BUD/pdf/BUDGET-2009-BUD-31.pdf" TargetMode="External"/><Relationship Id="rId9" Type="http://schemas.openxmlformats.org/officeDocument/2006/relationships/hyperlink" Target="https://www.govinfo.gov/content/pkg/BUDGET-2002-TAB/pdf/BUDGET-2002-TAB.pdf" TargetMode="External"/><Relationship Id="rId14" Type="http://schemas.openxmlformats.org/officeDocument/2006/relationships/hyperlink" Target="https://fraser.stlouisfed.org/files/docs/publications/usbhist/historicaltables_1987.pdf" TargetMode="External"/><Relationship Id="rId22" Type="http://schemas.openxmlformats.org/officeDocument/2006/relationships/hyperlink" Target="https://www.govinfo.gov/content/pkg/BUDGET-1997-TAB/pdf/BUDGET-1997-TAB.pdf" TargetMode="External"/><Relationship Id="rId27" Type="http://schemas.openxmlformats.org/officeDocument/2006/relationships/hyperlink" Target="https://www.govinfo.gov/content/pkg/BUDGET-1998-TAB/pdf/BUDGET-1998-TAB.pdf"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govinfo.gov/content/pkg/BUDGET-2005-BUD/pdf/BUDGET-2005-BUD-34.pdf" TargetMode="External"/><Relationship Id="rId13" Type="http://schemas.openxmlformats.org/officeDocument/2006/relationships/hyperlink" Target="https://www.govinfo.gov/content/pkg/BUDGET-2000-TAB/pdf/BUDGET-2000-TAB.pdf" TargetMode="External"/><Relationship Id="rId18" Type="http://schemas.openxmlformats.org/officeDocument/2006/relationships/hyperlink" Target="https://fraser.stlouisfed.org/files/docs/publications/usbhist/historicaltables_1989.pdf?utm_source=direct_download" TargetMode="External"/><Relationship Id="rId26" Type="http://schemas.openxmlformats.org/officeDocument/2006/relationships/hyperlink" Target="https://fraser.stlouisfed.org/title/budget-united-states-government-54/fiscal-year-1991-18997?page=337&amp;deep=true" TargetMode="External"/><Relationship Id="rId3" Type="http://schemas.openxmlformats.org/officeDocument/2006/relationships/hyperlink" Target="https://www.govinfo.gov/content/pkg/BUDGET-2025-BUD/pdf/BUDGET-2025-BUD.pdf" TargetMode="External"/><Relationship Id="rId21" Type="http://schemas.openxmlformats.org/officeDocument/2006/relationships/hyperlink" Target="https://fraser.stlouisfed.org/files/docs/publications/usbhist/historicaltables_1994.pdf?utm_source=direct_download" TargetMode="External"/><Relationship Id="rId7" Type="http://schemas.openxmlformats.org/officeDocument/2006/relationships/hyperlink" Target="https://www.govinfo.gov/content/pkg/BUDGET-2006-BUD/pdf/BUDGET-2006-BUD-33.pdf" TargetMode="External"/><Relationship Id="rId12" Type="http://schemas.openxmlformats.org/officeDocument/2006/relationships/hyperlink" Target="https://www.govinfo.gov/content/pkg/BUDGET-2001-TAB/pdf/BUDGET-2001-TAB.pdf" TargetMode="External"/><Relationship Id="rId17" Type="http://schemas.openxmlformats.org/officeDocument/2006/relationships/hyperlink" Target="https://fraser.stlouisfed.org/files/docs/publications/usbhist/historicaltables_1988.pdf?utm_source=direct_download" TargetMode="External"/><Relationship Id="rId25" Type="http://schemas.openxmlformats.org/officeDocument/2006/relationships/hyperlink" Target="https://fraser.stlouisfed.org/files/docs/publications/usbhist/BUDGET-1998-TAB.pdf?utm_source=direct_download" TargetMode="External"/><Relationship Id="rId2" Type="http://schemas.openxmlformats.org/officeDocument/2006/relationships/hyperlink" Target="https://www.govinfo.gov/content/pkg/BUDGET-2024-BUD/pdf/BUDGET-2024-BUD.pdf" TargetMode="External"/><Relationship Id="rId16" Type="http://schemas.openxmlformats.org/officeDocument/2006/relationships/hyperlink" Target="https://fraser.stlouisfed.org/files/docs/publications/usbhist/historicaltables_1986.pdf?utm_source=direct_download" TargetMode="External"/><Relationship Id="rId20" Type="http://schemas.openxmlformats.org/officeDocument/2006/relationships/hyperlink" Target="https://fraser.stlouisfed.org/files/docs/publications/usbhist/historicaltables_1992.pdf?utm_source=direct_download" TargetMode="External"/><Relationship Id="rId29" Type="http://schemas.openxmlformats.org/officeDocument/2006/relationships/hyperlink" Target="https://fraser.stlouisfed.org/title/budget-united-states-government-54/fiscal-year-1984-18990?page=3" TargetMode="External"/><Relationship Id="rId1" Type="http://schemas.openxmlformats.org/officeDocument/2006/relationships/hyperlink" Target="https://www.govinfo.gov/content/pkg/BUDGET-2023-BUD/pdf/BUDGET-2023-BUD.pdf" TargetMode="External"/><Relationship Id="rId6" Type="http://schemas.openxmlformats.org/officeDocument/2006/relationships/hyperlink" Target="https://www.govinfo.gov/content/pkg/BUDGET-2007-BUD/pdf/BUDGET-2007-BUD-31.pdf" TargetMode="External"/><Relationship Id="rId11" Type="http://schemas.openxmlformats.org/officeDocument/2006/relationships/hyperlink" Target="https://www.govinfo.gov/content/pkg/BUDGET-2002-TAB/pdf/BUDGET-2002-TAB.pdf" TargetMode="External"/><Relationship Id="rId24" Type="http://schemas.openxmlformats.org/officeDocument/2006/relationships/hyperlink" Target="https://fraser.stlouisfed.org/files/docs/publications/usbhist/BUDGET-1997-TAB.pdf?utm_source=direct_download" TargetMode="External"/><Relationship Id="rId5" Type="http://schemas.openxmlformats.org/officeDocument/2006/relationships/hyperlink" Target="https://www.govinfo.gov/content/pkg/BUDGET-2008-BUD/pdf/BUDGET-2008-BUD-30.pdf" TargetMode="External"/><Relationship Id="rId15" Type="http://schemas.openxmlformats.org/officeDocument/2006/relationships/hyperlink" Target="https://fraser.stlouisfed.org/files/docs/publications/usbhist/historicaltables_1987.pdf?utm_source=direct_download" TargetMode="External"/><Relationship Id="rId23" Type="http://schemas.openxmlformats.org/officeDocument/2006/relationships/hyperlink" Target="https://fraser.stlouisfed.org/files/docs/publications/usbhist/BUDGET-1996-TAB.pdf?utm_source=direct_download" TargetMode="External"/><Relationship Id="rId28" Type="http://schemas.openxmlformats.org/officeDocument/2006/relationships/hyperlink" Target="https://fraser.stlouisfed.org/title/budget-united-states-government-54/fiscal-year-1985-18991" TargetMode="External"/><Relationship Id="rId10" Type="http://schemas.openxmlformats.org/officeDocument/2006/relationships/hyperlink" Target="https://www.govinfo.gov/content/pkg/BUDGET-2003-TAB/pdf/BUDGET-2003-TAB.pdf" TargetMode="External"/><Relationship Id="rId19" Type="http://schemas.openxmlformats.org/officeDocument/2006/relationships/hyperlink" Target="https://fraser.stlouisfed.org/files/docs/publications/usbhist/historicaltables_1990.pdf?utm_source=direct_download" TargetMode="External"/><Relationship Id="rId4" Type="http://schemas.openxmlformats.org/officeDocument/2006/relationships/hyperlink" Target="https://www.govinfo.gov/content/pkg/BUDGET-2009-BUD/pdf/BUDGET-2009-BUD-31.pdf" TargetMode="External"/><Relationship Id="rId9" Type="http://schemas.openxmlformats.org/officeDocument/2006/relationships/hyperlink" Target="https://www.govinfo.gov/content/pkg/BUDGET-2004-TAB/pdf/BUDGET-2004-TAB.pdf" TargetMode="External"/><Relationship Id="rId14" Type="http://schemas.openxmlformats.org/officeDocument/2006/relationships/hyperlink" Target="https://www.govinfo.gov/content/pkg/BUDGET-1999-TAB/pdf/BUDGET-1999-TAB.pdf" TargetMode="External"/><Relationship Id="rId22" Type="http://schemas.openxmlformats.org/officeDocument/2006/relationships/hyperlink" Target="https://fraser.stlouisfed.org/files/docs/publications/usbhist/historicaltables_1995.pdf?utm_source=direct_download" TargetMode="External"/><Relationship Id="rId27" Type="http://schemas.openxmlformats.org/officeDocument/2006/relationships/hyperlink" Target="https://fraser.stlouisfed.org/title/budget-united-states-government-54/fiscal-year-1993-19043?page=294"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govinfo.gov/content/pkg/BUDGET-2005-BUD/pdf/BUDGET-2005-BUD-34.pdf" TargetMode="External"/><Relationship Id="rId13" Type="http://schemas.openxmlformats.org/officeDocument/2006/relationships/hyperlink" Target="https://fraser.stlouisfed.org/files/docs/publications/usbhist/historicaltables_1986.pdf?utm_source=direct_download" TargetMode="External"/><Relationship Id="rId18" Type="http://schemas.openxmlformats.org/officeDocument/2006/relationships/hyperlink" Target="https://fraser.stlouisfed.org/files/docs/publications/usbhist/historicaltables_1992.pdf?utm_source=direct_download" TargetMode="External"/><Relationship Id="rId26" Type="http://schemas.openxmlformats.org/officeDocument/2006/relationships/hyperlink" Target="https://fraser.stlouisfed.org/title/budget-united-states-government-54/fiscal-year-1985-18991" TargetMode="External"/><Relationship Id="rId3" Type="http://schemas.openxmlformats.org/officeDocument/2006/relationships/hyperlink" Target="https://www.govinfo.gov/content/pkg/BUDGET-2025-BUD/pdf/BUDGET-2025-BUD.pdf" TargetMode="External"/><Relationship Id="rId21" Type="http://schemas.openxmlformats.org/officeDocument/2006/relationships/hyperlink" Target="https://fraser.stlouisfed.org/files/docs/publications/usbhist/BUDGET-1996-TAB.pdf?utm_source=direct_download" TargetMode="External"/><Relationship Id="rId7" Type="http://schemas.openxmlformats.org/officeDocument/2006/relationships/hyperlink" Target="https://www.govinfo.gov/content/pkg/BUDGET-2006-BUD/pdf/BUDGET-2006-BUD-33.pdf" TargetMode="External"/><Relationship Id="rId12" Type="http://schemas.openxmlformats.org/officeDocument/2006/relationships/hyperlink" Target="https://www.govinfo.gov/content/pkg/BUDGET-1999-TAB/pdf/BUDGET-1999-TAB.pdf" TargetMode="External"/><Relationship Id="rId17" Type="http://schemas.openxmlformats.org/officeDocument/2006/relationships/hyperlink" Target="https://fraser.stlouisfed.org/files/docs/publications/usbhist/historicaltables_1990.pdf?utm_source=direct_download" TargetMode="External"/><Relationship Id="rId25" Type="http://schemas.openxmlformats.org/officeDocument/2006/relationships/hyperlink" Target="https://fraser.stlouisfed.org/title/budget-united-states-government-54/fiscal-year-1993-19043?page=294" TargetMode="External"/><Relationship Id="rId2" Type="http://schemas.openxmlformats.org/officeDocument/2006/relationships/hyperlink" Target="https://www.govinfo.gov/content/pkg/BUDGET-2024-BUD/pdf/BUDGET-2024-BUD.pdf" TargetMode="External"/><Relationship Id="rId16" Type="http://schemas.openxmlformats.org/officeDocument/2006/relationships/hyperlink" Target="https://fraser.stlouisfed.org/files/docs/publications/usbhist/historicaltables_1989.pdf?utm_source=direct_download" TargetMode="External"/><Relationship Id="rId20" Type="http://schemas.openxmlformats.org/officeDocument/2006/relationships/hyperlink" Target="https://fraser.stlouisfed.org/files/docs/publications/usbhist/historicaltables_1995.pdf?utm_source=direct_download" TargetMode="External"/><Relationship Id="rId1" Type="http://schemas.openxmlformats.org/officeDocument/2006/relationships/hyperlink" Target="https://www.govinfo.gov/content/pkg/BUDGET-2023-BUD/pdf/BUDGET-2023-BUD.pdf" TargetMode="External"/><Relationship Id="rId6" Type="http://schemas.openxmlformats.org/officeDocument/2006/relationships/hyperlink" Target="https://www.govinfo.gov/content/pkg/BUDGET-2007-BUD/pdf/BUDGET-2007-BUD-31.pdf" TargetMode="External"/><Relationship Id="rId11" Type="http://schemas.openxmlformats.org/officeDocument/2006/relationships/hyperlink" Target="https://www.govinfo.gov/content/pkg/BUDGET-2000-TAB/pdf/BUDGET-2000-TAB.pdf" TargetMode="External"/><Relationship Id="rId24" Type="http://schemas.openxmlformats.org/officeDocument/2006/relationships/hyperlink" Target="https://fraser.stlouisfed.org/title/budget-united-states-government-54/fiscal-year-1991-18997?page=337&amp;deep=true" TargetMode="External"/><Relationship Id="rId5" Type="http://schemas.openxmlformats.org/officeDocument/2006/relationships/hyperlink" Target="https://www.govinfo.gov/content/pkg/BUDGET-2008-BUD/pdf/BUDGET-2008-BUD-30.pdf" TargetMode="External"/><Relationship Id="rId15" Type="http://schemas.openxmlformats.org/officeDocument/2006/relationships/hyperlink" Target="https://fraser.stlouisfed.org/files/docs/publications/usbhist/historicaltables_1988.pdf?utm_source=direct_download" TargetMode="External"/><Relationship Id="rId23" Type="http://schemas.openxmlformats.org/officeDocument/2006/relationships/hyperlink" Target="https://fraser.stlouisfed.org/files/docs/publications/usbhist/BUDGET-1998-TAB.pdf?utm_source=direct_download" TargetMode="External"/><Relationship Id="rId10" Type="http://schemas.openxmlformats.org/officeDocument/2006/relationships/hyperlink" Target="https://www.govinfo.gov/content/pkg/BUDGET-2001-TAB/pdf/BUDGET-2001-TAB.pdf" TargetMode="External"/><Relationship Id="rId19" Type="http://schemas.openxmlformats.org/officeDocument/2006/relationships/hyperlink" Target="https://fraser.stlouisfed.org/files/docs/publications/usbhist/historicaltables_1994.pdf?utm_source=direct_download" TargetMode="External"/><Relationship Id="rId4" Type="http://schemas.openxmlformats.org/officeDocument/2006/relationships/hyperlink" Target="https://www.govinfo.gov/content/pkg/BUDGET-2009-BUD/pdf/BUDGET-2009-BUD-31.pdf" TargetMode="External"/><Relationship Id="rId9" Type="http://schemas.openxmlformats.org/officeDocument/2006/relationships/hyperlink" Target="https://www.govinfo.gov/content/pkg/BUDGET-2002-TAB/pdf/BUDGET-2002-TAB.pdf" TargetMode="External"/><Relationship Id="rId14" Type="http://schemas.openxmlformats.org/officeDocument/2006/relationships/hyperlink" Target="https://fraser.stlouisfed.org/files/docs/publications/usbhist/historicaltables_1987.pdf?utm_source=direct_download" TargetMode="External"/><Relationship Id="rId22" Type="http://schemas.openxmlformats.org/officeDocument/2006/relationships/hyperlink" Target="https://fraser.stlouisfed.org/files/docs/publications/usbhist/BUDGET-1997-TAB.pdf?utm_source=direct_download" TargetMode="External"/><Relationship Id="rId27" Type="http://schemas.openxmlformats.org/officeDocument/2006/relationships/hyperlink" Target="https://fraser.stlouisfed.org/title/budget-united-states-government-54/fiscal-year-1984-18990?page=3"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7B19-6A19-48DA-A233-D84FB8A9DFF6}">
  <sheetPr>
    <tabColor theme="9" tint="-0.249977111117893"/>
  </sheetPr>
  <dimension ref="A1:BN104"/>
  <sheetViews>
    <sheetView tabSelected="1" workbookViewId="0">
      <pane xSplit="2" ySplit="1" topLeftCell="C2" activePane="bottomRight" state="frozen"/>
      <selection pane="topRight" activeCell="C1" sqref="C1"/>
      <selection pane="bottomLeft" activeCell="A2" sqref="A2"/>
      <selection pane="bottomRight" activeCell="G12" sqref="G12"/>
    </sheetView>
  </sheetViews>
  <sheetFormatPr defaultRowHeight="14.4" x14ac:dyDescent="0.3"/>
  <cols>
    <col min="1" max="1" width="10.77734375" customWidth="1"/>
    <col min="2" max="2" width="7.44140625" style="2" customWidth="1"/>
    <col min="3" max="50" width="14.21875" customWidth="1"/>
    <col min="51" max="51" width="25.21875" customWidth="1"/>
    <col min="52" max="52" width="17.5546875" customWidth="1"/>
  </cols>
  <sheetData>
    <row r="1" spans="1:52" x14ac:dyDescent="0.3">
      <c r="A1" t="s">
        <v>648</v>
      </c>
      <c r="B1" s="28" t="s">
        <v>857</v>
      </c>
      <c r="C1" s="28" t="s">
        <v>3172</v>
      </c>
      <c r="D1" s="28" t="s">
        <v>3173</v>
      </c>
      <c r="E1" s="28" t="s">
        <v>3174</v>
      </c>
      <c r="F1" s="28" t="s">
        <v>3175</v>
      </c>
      <c r="G1" s="28" t="s">
        <v>3417</v>
      </c>
      <c r="H1" s="28" t="s">
        <v>3421</v>
      </c>
      <c r="I1" s="28" t="s">
        <v>3244</v>
      </c>
      <c r="J1" s="28" t="s">
        <v>2985</v>
      </c>
      <c r="K1" s="28" t="s">
        <v>2986</v>
      </c>
      <c r="L1" s="28" t="s">
        <v>3245</v>
      </c>
      <c r="M1" s="28" t="s">
        <v>2987</v>
      </c>
      <c r="N1" s="28" t="s">
        <v>2988</v>
      </c>
      <c r="O1" s="28" t="s">
        <v>3246</v>
      </c>
      <c r="P1" s="28" t="s">
        <v>2989</v>
      </c>
      <c r="Q1" s="28" t="s">
        <v>2990</v>
      </c>
      <c r="R1" s="28" t="s">
        <v>3247</v>
      </c>
      <c r="S1" s="28" t="s">
        <v>3005</v>
      </c>
      <c r="T1" s="28" t="s">
        <v>3006</v>
      </c>
      <c r="U1" s="28" t="s">
        <v>3248</v>
      </c>
      <c r="V1" s="28" t="s">
        <v>2991</v>
      </c>
      <c r="W1" s="28" t="s">
        <v>2992</v>
      </c>
      <c r="X1" s="28" t="s">
        <v>3249</v>
      </c>
      <c r="Y1" s="28" t="s">
        <v>3007</v>
      </c>
      <c r="Z1" s="28" t="s">
        <v>3008</v>
      </c>
      <c r="AA1" s="28" t="s">
        <v>3250</v>
      </c>
      <c r="AB1" s="28" t="s">
        <v>2993</v>
      </c>
      <c r="AC1" s="28" t="s">
        <v>2994</v>
      </c>
      <c r="AD1" s="28" t="s">
        <v>3004</v>
      </c>
      <c r="AE1" s="28" t="s">
        <v>3239</v>
      </c>
      <c r="AF1" s="28" t="s">
        <v>3014</v>
      </c>
      <c r="AG1" s="28" t="s">
        <v>900</v>
      </c>
      <c r="AH1" s="28" t="s">
        <v>901</v>
      </c>
      <c r="AI1" s="28" t="s">
        <v>3013</v>
      </c>
      <c r="AJ1" s="28" t="s">
        <v>645</v>
      </c>
      <c r="AK1" s="28" t="s">
        <v>2996</v>
      </c>
      <c r="AL1" s="28" t="s">
        <v>3002</v>
      </c>
      <c r="AM1" s="28" t="s">
        <v>3009</v>
      </c>
      <c r="AN1" s="28" t="s">
        <v>2998</v>
      </c>
      <c r="AO1" s="28" t="s">
        <v>2999</v>
      </c>
      <c r="AP1" s="28" t="s">
        <v>3000</v>
      </c>
      <c r="AQ1" s="28" t="s">
        <v>2995</v>
      </c>
      <c r="AR1" s="28" t="s">
        <v>3001</v>
      </c>
      <c r="AS1" s="28" t="s">
        <v>3012</v>
      </c>
      <c r="AT1" s="28" t="s">
        <v>3010</v>
      </c>
      <c r="AU1" s="28" t="s">
        <v>3011</v>
      </c>
      <c r="AV1" s="28"/>
      <c r="AW1" s="28"/>
      <c r="AX1" s="28"/>
    </row>
    <row r="2" spans="1:52" x14ac:dyDescent="0.3">
      <c r="A2" s="5">
        <v>27760</v>
      </c>
      <c r="B2" s="19">
        <v>1</v>
      </c>
      <c r="C2" s="13">
        <f>VLOOKUP(A2,treasuries_zc!$B$7:$J$1000,_xlfn.XMATCH(C$1,treasuries_zc!$B$1:$J$1,1),FALSE)</f>
        <v>8.0093745283431836</v>
      </c>
      <c r="D2" s="13">
        <f>VLOOKUP(A2,treasuries_zc!$B$7:$J$1000,_xlfn.XMATCH(D$1,treasuries_zc!$B$1:$J$1,1),FALSE)</f>
        <v>8.0089578029481689</v>
      </c>
      <c r="E2" s="13">
        <f>VLOOKUP(A2,treasuries_zc!$B$7:$J$1000,_xlfn.XMATCH(E$1,treasuries_zc!$B$1:$J$1,1),FALSE)</f>
        <v>8.0091661654447144</v>
      </c>
      <c r="F2" s="13">
        <f>VLOOKUP(A2,treasuries_zc!$B$7:$J$1000,_xlfn.XMATCH(F$1,treasuries_zc!$B$1:$J$1,1),FALSE)</f>
        <v>7.6687000000000003</v>
      </c>
      <c r="G2" s="13">
        <f>VLOOKUP(A2,treasuries_zc!$B$7:$J$1000,_xlfn.XMATCH(G$1,treasuries_zc!$B$1:$J$1,1),FALSE)</f>
        <v>8.0073000000000008</v>
      </c>
      <c r="H2" s="13">
        <f>VLOOKUP(A2,treasuries_zc!$B$7:$J$1000,_xlfn.XMATCH(H$1,treasuries_zc!$B$1:$J$1,1),FALSE)</f>
        <v>8.0084999999999997</v>
      </c>
      <c r="I2" s="31">
        <f ca="1">cbo_debt_gdp!CX7</f>
        <v>27.669616519174042</v>
      </c>
      <c r="J2" s="31">
        <f ca="1">cbo_debt_gdp!CZ7</f>
        <v>10.731707317073171</v>
      </c>
      <c r="K2" s="31" t="e">
        <f ca="1">cbo_debt_gdp!DB7</f>
        <v>#N/A</v>
      </c>
      <c r="L2" s="31">
        <f ca="1">cbo_deficit_gdp!CX7</f>
        <v>4.3657817109144545</v>
      </c>
      <c r="M2" s="31">
        <f ca="1">cbo_deficit_gdp!CZ7</f>
        <v>-2.9918699186991868</v>
      </c>
      <c r="N2" s="31" t="e">
        <f ca="1">cbo_deficit_gdp!DB7</f>
        <v>#N/A</v>
      </c>
      <c r="O2" s="31">
        <f ca="1">cbo_primary_deficit_gdp!CX7</f>
        <v>2.7728613569321534</v>
      </c>
      <c r="P2" s="31">
        <f ca="1">cbo_primary_deficit_gdp!CZ7</f>
        <v>-4.2276422764227641</v>
      </c>
      <c r="Q2" s="31" t="e">
        <f ca="1">cbo_primary_deficit_gdp!DB7</f>
        <v>#N/A</v>
      </c>
      <c r="R2" s="31">
        <f ca="1">cbo_revenues_gdp!CX7</f>
        <v>17.75811209439528</v>
      </c>
      <c r="S2" s="31">
        <f ca="1">cbo_revenues_gdp!CZ7</f>
        <v>21.203252032520325</v>
      </c>
      <c r="T2" s="31" t="e">
        <f ca="1">cbo_revenues_gdp!DB7</f>
        <v>#N/A</v>
      </c>
      <c r="U2" s="31">
        <f ca="1">cbo_outlays_gdp!CX7</f>
        <v>22.123893805309734</v>
      </c>
      <c r="V2" s="31">
        <f ca="1">cbo_outlays_gdp!CZ7</f>
        <v>18.211382113821138</v>
      </c>
      <c r="W2" s="31" t="e">
        <f ca="1">cbo_outlays_gdp!DB7</f>
        <v>#N/A</v>
      </c>
      <c r="X2" s="31">
        <f ca="1">cbo_interest_gdp!CX7</f>
        <v>1.5929203539823009</v>
      </c>
      <c r="Y2" s="31">
        <f ca="1">cbo_interest_gdp!CZ7</f>
        <v>1.2357723577235773</v>
      </c>
      <c r="Z2" s="31" t="e">
        <f ca="1">cbo_interest_gdp!DB7</f>
        <v>#N/A</v>
      </c>
      <c r="AA2" s="32">
        <f ca="1">cbo_rgdp!CX7</f>
        <v>6.7</v>
      </c>
      <c r="AB2" s="32">
        <f ca="1">cbo_rgdp!CZ7</f>
        <v>6.6</v>
      </c>
      <c r="AC2" s="32" t="e">
        <f ca="1">cbo_rgdp!DB7</f>
        <v>#N/A</v>
      </c>
      <c r="AD2" s="13">
        <f>IFERROR(IFERROR(VLOOKUP(A2,frbus_infl!$B$7:$H$1000,7,FALSE),VLOOKUP(A2,frbus_infl!$C$7:$H$1000,6,FALSE)),VLOOKUP(A2,frbus_infl!$D$7:$H$1000,5,FALSE))</f>
        <v>4.87883333333333</v>
      </c>
      <c r="AE2" s="13" t="e">
        <f>IFERROR(IFERROR(VLOOKUP(A2,frbus_infl!$B$7:$I$1000,8,FALSE),VLOOKUP(A2,frbus_infl!$C$7:$I$1000,7,FALSE)),VLOOKUP(A2,frbus_infl!$D$7:$I$1000,6,FALSE))</f>
        <v>#N/A</v>
      </c>
      <c r="AF2" s="28" t="e">
        <f>IFERROR(IFERROR(VLOOKUP(A2,frbus_infl!$B$7:$I$1000,5,FALSE),VLOOKUP(A2,frbus_infl!$C$7:$I$1000,4,FALSE)),VLOOKUP(A2,frbus_infl!$D$7:$I$1000,3,FALSE))</f>
        <v>#N/A</v>
      </c>
      <c r="AG2" s="13">
        <f>IFERROR(IFERROR(VLOOKUP(A2,treas_holdings!$B$7:$I$1000,7,FALSE),VLOOKUP(A2,treas_holdings!$C$7:$I$1000,6,FALSE)),VLOOKUP(A2,treas_holdings!$D$7:$I$1000,5,FALSE))</f>
        <v>4.7950013732491072</v>
      </c>
      <c r="AH2" s="13">
        <f>IFERROR(IFERROR(VLOOKUP(A2,treas_holdings!$B$7:$I$1000,8,FALSE),VLOOKUP(A2,treas_holdings!$C$7:$I$1000,7,FALSE)),VLOOKUP(A2,treas_holdings!$D$7:$I$1000,6,FALSE))</f>
        <v>3.4687723152979952</v>
      </c>
      <c r="AI2" s="13">
        <f>IFERROR(IFERROR(VLOOKUP(A2,divyield!$B$7:$E$1001,4,FALSE),VLOOKUP(A2,divyield!$C$7:$E$1001,3,FALSE)),VLOOKUP(A2,divyield!$D$7:$E$1001,2,FALSE))</f>
        <v>3.4960882624702023</v>
      </c>
      <c r="AJ2" s="28">
        <f>VLOOKUP(A2,ffr!$B$6:$C$1000,2)</f>
        <v>4.84</v>
      </c>
      <c r="AK2" s="28" t="e">
        <f>VLOOKUP(A2,dkw!$B$7:$H$1001,3,FALSE)</f>
        <v>#N/A</v>
      </c>
      <c r="AL2" s="28" t="e">
        <f>VLOOKUP(A2,dkw!$B$7:$H$1001,4,FALSE)</f>
        <v>#N/A</v>
      </c>
      <c r="AM2" s="28" t="e">
        <f>VLOOKUP(A2,dkw!$B$7:$H$1001,5,FALSE)</f>
        <v>#N/A</v>
      </c>
      <c r="AN2" s="28" t="e">
        <f>VLOOKUP(A2,dkw!$B$7:$H$1001,6,FALSE)</f>
        <v>#N/A</v>
      </c>
      <c r="AO2" s="28" t="e">
        <f>VLOOKUP(A2,dkw!$B$7:$H$1001,7,FALSE)</f>
        <v>#N/A</v>
      </c>
      <c r="AP2" s="13">
        <f>VLOOKUP(A2,acm!B$7:E$1001,2,FALSE)</f>
        <v>7.6632699999999998</v>
      </c>
      <c r="AQ2" s="13">
        <f>VLOOKUP(A2,acm!B$7:E$1001,3,FALSE)</f>
        <v>2.41473</v>
      </c>
      <c r="AR2" s="13">
        <f>VLOOKUP(A2,acm!B$7:E$1001,4,FALSE)</f>
        <v>5.2485400000000002</v>
      </c>
      <c r="AS2" s="28" t="e">
        <f>VLOOKUP(A2,cr!B$7:F$1001,5,FALSE)</f>
        <v>#N/A</v>
      </c>
      <c r="AT2" s="28" t="e">
        <f>VLOOKUP(A2,cr!B$7:F$1001,4,FALSE)</f>
        <v>#N/A</v>
      </c>
      <c r="AU2" s="28" t="e">
        <f>VLOOKUP(A2,cr!B$7:F$1001,2,FALSE)</f>
        <v>#N/A</v>
      </c>
      <c r="AV2" s="13"/>
      <c r="AW2" s="13"/>
      <c r="AX2" s="13"/>
      <c r="AZ2" s="2"/>
    </row>
    <row r="3" spans="1:52" x14ac:dyDescent="0.3">
      <c r="A3" s="5">
        <v>28095</v>
      </c>
      <c r="B3" s="19">
        <v>2</v>
      </c>
      <c r="C3" s="13">
        <f>VLOOKUP(A3,treasuries_zc!$B$7:$J$1000,_xlfn.XMATCH(C$1,treasuries_zc!$B$1:$J$1,1),FALSE)</f>
        <v>7.2808837625140788</v>
      </c>
      <c r="D3" s="13">
        <f>VLOOKUP(A3,treasuries_zc!$B$7:$J$1000,_xlfn.XMATCH(D$1,treasuries_zc!$B$1:$J$1,1),FALSE)</f>
        <v>7.3505819592890376</v>
      </c>
      <c r="E3" s="13">
        <f>VLOOKUP(A3,treasuries_zc!$B$7:$J$1000,_xlfn.XMATCH(E$1,treasuries_zc!$B$1:$J$1,1),FALSE)</f>
        <v>7.3157272025527798</v>
      </c>
      <c r="F3" s="13">
        <f>VLOOKUP(A3,treasuries_zc!$B$7:$J$1000,_xlfn.XMATCH(F$1,treasuries_zc!$B$1:$J$1,1),FALSE)</f>
        <v>6.7343999999999999</v>
      </c>
      <c r="G3" s="13">
        <f>VLOOKUP(A3,treasuries_zc!$B$7:$J$1000,_xlfn.XMATCH(G$1,treasuries_zc!$B$1:$J$1,1),FALSE)</f>
        <v>7.1340000000000003</v>
      </c>
      <c r="H3" s="13">
        <f>VLOOKUP(A3,treasuries_zc!$B$7:$J$1000,_xlfn.XMATCH(H$1,treasuries_zc!$B$1:$J$1,1),FALSE)</f>
        <v>7.3423999999999996</v>
      </c>
      <c r="I3" s="31">
        <f ca="1">cbo_debt_gdp!CX8</f>
        <v>28.758169934640524</v>
      </c>
      <c r="J3" s="31">
        <f ca="1">cbo_debt_gdp!CZ8</f>
        <v>19.343065693430656</v>
      </c>
      <c r="K3" s="31" t="e">
        <f ca="1">cbo_debt_gdp!DB8</f>
        <v>#N/A</v>
      </c>
      <c r="L3" s="31">
        <f ca="1">cbo_deficit_gdp!CX8</f>
        <v>2.7777777777777777</v>
      </c>
      <c r="M3" s="31">
        <f ca="1">cbo_deficit_gdp!CZ8</f>
        <v>-1.6788321167883211</v>
      </c>
      <c r="N3" s="31" t="e">
        <f ca="1">cbo_deficit_gdp!DB8</f>
        <v>#N/A</v>
      </c>
      <c r="O3" s="31">
        <f ca="1">cbo_primary_deficit_gdp!CX8</f>
        <v>1.1437908496732025</v>
      </c>
      <c r="P3" s="31">
        <f ca="1">cbo_primary_deficit_gdp!CZ8</f>
        <v>-3.1386861313868613</v>
      </c>
      <c r="Q3" s="31" t="e">
        <f ca="1">cbo_primary_deficit_gdp!DB8</f>
        <v>#N/A</v>
      </c>
      <c r="R3" s="31">
        <f ca="1">cbo_revenues_gdp!CX8</f>
        <v>19.77124183006536</v>
      </c>
      <c r="S3" s="31">
        <f ca="1">cbo_revenues_gdp!CZ8</f>
        <v>21.678832116788321</v>
      </c>
      <c r="T3" s="31" t="e">
        <f ca="1">cbo_revenues_gdp!DB8</f>
        <v>#N/A</v>
      </c>
      <c r="U3" s="31">
        <f ca="1">cbo_outlays_gdp!CX8</f>
        <v>22.494553376906318</v>
      </c>
      <c r="V3" s="31">
        <f ca="1">cbo_outlays_gdp!CZ8</f>
        <v>20</v>
      </c>
      <c r="W3" s="31" t="e">
        <f ca="1">cbo_outlays_gdp!DB8</f>
        <v>#N/A</v>
      </c>
      <c r="X3" s="31">
        <f ca="1">cbo_interest_gdp!CX8</f>
        <v>1.6339869281045751</v>
      </c>
      <c r="Y3" s="31">
        <f ca="1">cbo_interest_gdp!CZ8</f>
        <v>1.4598540145985401</v>
      </c>
      <c r="Z3" s="31" t="e">
        <f ca="1">cbo_interest_gdp!DB8</f>
        <v>#N/A</v>
      </c>
      <c r="AA3" s="32">
        <f ca="1">cbo_rgdp!CX8</f>
        <v>5.5</v>
      </c>
      <c r="AB3" s="32">
        <f ca="1">cbo_rgdp!CZ8</f>
        <v>4.8</v>
      </c>
      <c r="AC3" s="32" t="e">
        <f ca="1">cbo_rgdp!DB8</f>
        <v>#N/A</v>
      </c>
      <c r="AD3" s="13">
        <f>IFERROR(IFERROR(VLOOKUP(A3,frbus_infl!$B$7:$H$1000,7,FALSE),VLOOKUP(A3,frbus_infl!$C$7:$H$1000,6,FALSE)),VLOOKUP(A3,frbus_infl!$D$7:$H$1000,5,FALSE))</f>
        <v>4.4988000000000001</v>
      </c>
      <c r="AE3" s="13" t="e">
        <f>IFERROR(IFERROR(VLOOKUP(A3,frbus_infl!$B$7:$I$1000,8,FALSE),VLOOKUP(A3,frbus_infl!$C$7:$I$1000,7,FALSE)),VLOOKUP(A3,frbus_infl!$D$7:$I$1000,6,FALSE))</f>
        <v>#N/A</v>
      </c>
      <c r="AF3" s="28" t="e">
        <f>IFERROR(IFERROR(VLOOKUP(A3,frbus_infl!$B$7:$I$1000,5,FALSE),VLOOKUP(A3,frbus_infl!$C$7:$I$1000,4,FALSE)),VLOOKUP(A3,frbus_infl!$D$7:$I$1000,3,FALSE))</f>
        <v>#N/A</v>
      </c>
      <c r="AG3" s="13">
        <f>IFERROR(IFERROR(VLOOKUP(A3,treas_holdings!$B$7:$I$1000,7,FALSE),VLOOKUP(A3,treas_holdings!$C$7:$I$1000,6,FALSE)),VLOOKUP(A3,treas_holdings!$D$7:$I$1000,5,FALSE))</f>
        <v>4.8217959985524477</v>
      </c>
      <c r="AH3" s="13">
        <f>IFERROR(IFERROR(VLOOKUP(A3,treas_holdings!$B$7:$I$1000,8,FALSE),VLOOKUP(A3,treas_holdings!$C$7:$I$1000,7,FALSE)),VLOOKUP(A3,treas_holdings!$D$7:$I$1000,6,FALSE))</f>
        <v>3.6475727653414673</v>
      </c>
      <c r="AI3" s="13">
        <f>IFERROR(IFERROR(VLOOKUP(A3,divyield!$B$7:$E$1001,4,FALSE),VLOOKUP(A3,divyield!$C$7:$E$1001,3,FALSE)),VLOOKUP(A3,divyield!$D$7:$E$1001,2,FALSE))</f>
        <v>4.0442405968585682</v>
      </c>
      <c r="AJ3" s="28">
        <f>VLOOKUP(A3,ffr!$B$6:$C$1000,2)</f>
        <v>4.17</v>
      </c>
      <c r="AK3" s="28" t="e">
        <f>VLOOKUP(A3,dkw!$B$7:$H$1001,3,FALSE)</f>
        <v>#N/A</v>
      </c>
      <c r="AL3" s="28" t="e">
        <f>VLOOKUP(A3,dkw!$B$7:$H$1001,4,FALSE)</f>
        <v>#N/A</v>
      </c>
      <c r="AM3" s="28" t="e">
        <f>VLOOKUP(A3,dkw!$B$7:$H$1001,5,FALSE)</f>
        <v>#N/A</v>
      </c>
      <c r="AN3" s="28" t="e">
        <f>VLOOKUP(A3,dkw!$B$7:$H$1001,6,FALSE)</f>
        <v>#N/A</v>
      </c>
      <c r="AO3" s="28" t="e">
        <f>VLOOKUP(A3,dkw!$B$7:$H$1001,7,FALSE)</f>
        <v>#N/A</v>
      </c>
      <c r="AP3" s="13">
        <f>VLOOKUP(A3,acm!B$7:E$1001,2,FALSE)</f>
        <v>6.7437300000000002</v>
      </c>
      <c r="AQ3" s="13">
        <f>VLOOKUP(A3,acm!B$7:E$1001,3,FALSE)</f>
        <v>2.1744599999999998</v>
      </c>
      <c r="AR3" s="13">
        <f>VLOOKUP(A3,acm!B$7:E$1001,4,FALSE)</f>
        <v>4.5692700000000004</v>
      </c>
      <c r="AS3" s="28" t="e">
        <f>VLOOKUP(A3,cr!B$7:F$1001,5,FALSE)</f>
        <v>#N/A</v>
      </c>
      <c r="AT3" s="28" t="e">
        <f>VLOOKUP(A3,cr!B$7:F$1001,4,FALSE)</f>
        <v>#N/A</v>
      </c>
      <c r="AU3" s="28" t="e">
        <f>VLOOKUP(A3,cr!B$7:F$1001,2,FALSE)</f>
        <v>#N/A</v>
      </c>
      <c r="AV3" s="13"/>
      <c r="AW3" s="13"/>
      <c r="AX3" s="13"/>
      <c r="AZ3" s="2"/>
    </row>
    <row r="4" spans="1:52" x14ac:dyDescent="0.3">
      <c r="A4" s="5">
        <v>28460</v>
      </c>
      <c r="B4" s="19">
        <v>3</v>
      </c>
      <c r="C4" s="13">
        <f>VLOOKUP(A4,treasuries_zc!$B$7:$J$1000,_xlfn.XMATCH(C$1,treasuries_zc!$B$1:$J$1,1),FALSE)</f>
        <v>7.9051503804504986</v>
      </c>
      <c r="D4" s="13">
        <f>VLOOKUP(A4,treasuries_zc!$B$7:$J$1000,_xlfn.XMATCH(D$1,treasuries_zc!$B$1:$J$1,1),FALSE)</f>
        <v>7.9350938257428449</v>
      </c>
      <c r="E4" s="13">
        <f>VLOOKUP(A4,treasuries_zc!$B$7:$J$1000,_xlfn.XMATCH(E$1,treasuries_zc!$B$1:$J$1,1),FALSE)</f>
        <v>7.9201210645856168</v>
      </c>
      <c r="F4" s="13">
        <f>VLOOKUP(A4,treasuries_zc!$B$7:$J$1000,_xlfn.XMATCH(F$1,treasuries_zc!$B$1:$J$1,1),FALSE)</f>
        <v>7.6847000000000003</v>
      </c>
      <c r="G4" s="13">
        <f>VLOOKUP(A4,treasuries_zc!$B$7:$J$1000,_xlfn.XMATCH(G$1,treasuries_zc!$B$1:$J$1,1),FALSE)</f>
        <v>7.8494000000000002</v>
      </c>
      <c r="H4" s="13">
        <f>VLOOKUP(A4,treasuries_zc!$B$7:$J$1000,_xlfn.XMATCH(H$1,treasuries_zc!$B$1:$J$1,1),FALSE)</f>
        <v>7.9313000000000002</v>
      </c>
      <c r="I4" s="31">
        <f ca="1">cbo_debt_gdp!CX9</f>
        <v>29.654837141468157</v>
      </c>
      <c r="J4" s="31">
        <f ca="1">cbo_debt_gdp!CZ9</f>
        <v>18.544982137057485</v>
      </c>
      <c r="K4" s="31" t="e">
        <f ca="1">cbo_debt_gdp!DB9</f>
        <v>#N/A</v>
      </c>
      <c r="L4" s="31">
        <f ca="1">cbo_deficit_gdp!CX9</f>
        <v>2.9654837141468158</v>
      </c>
      <c r="M4" s="31">
        <f ca="1">cbo_deficit_gdp!CZ9</f>
        <v>-2.0136407924650861</v>
      </c>
      <c r="N4" s="31" t="e">
        <f ca="1">cbo_deficit_gdp!DB9</f>
        <v>#N/A</v>
      </c>
      <c r="O4" s="31">
        <f ca="1">cbo_primary_deficit_gdp!CX9</f>
        <v>1.3612056392805056</v>
      </c>
      <c r="P4" s="31">
        <f ca="1">cbo_primary_deficit_gdp!CZ9</f>
        <v>-3.3777200389736928</v>
      </c>
      <c r="Q4" s="31" t="e">
        <f ca="1">cbo_primary_deficit_gdp!DB9</f>
        <v>#N/A</v>
      </c>
      <c r="R4" s="31">
        <f ca="1">cbo_revenues_gdp!CX9</f>
        <v>19.299951385512884</v>
      </c>
      <c r="S4" s="31">
        <f ca="1">cbo_revenues_gdp!CZ9</f>
        <v>21.695355634946409</v>
      </c>
      <c r="T4" s="31" t="e">
        <f ca="1">cbo_revenues_gdp!DB9</f>
        <v>#N/A</v>
      </c>
      <c r="U4" s="31">
        <f ca="1">cbo_outlays_gdp!CX9</f>
        <v>22.265435099659697</v>
      </c>
      <c r="V4" s="31">
        <f ca="1">cbo_outlays_gdp!CZ9</f>
        <v>19.681714842481327</v>
      </c>
      <c r="W4" s="31" t="e">
        <f ca="1">cbo_outlays_gdp!DB9</f>
        <v>#N/A</v>
      </c>
      <c r="X4" s="31">
        <f ca="1">cbo_interest_gdp!CX9</f>
        <v>1.6042780748663101</v>
      </c>
      <c r="Y4" s="31">
        <f ca="1">cbo_interest_gdp!CZ9</f>
        <v>1.3640792465086067</v>
      </c>
      <c r="Z4" s="31" t="e">
        <f ca="1">cbo_interest_gdp!DB9</f>
        <v>#N/A</v>
      </c>
      <c r="AA4" s="32">
        <f ca="1">cbo_rgdp!CX9</f>
        <v>5.2</v>
      </c>
      <c r="AB4" s="32">
        <f ca="1">cbo_rgdp!CZ9</f>
        <v>4.8</v>
      </c>
      <c r="AC4" s="32" t="e">
        <f ca="1">cbo_rgdp!DB9</f>
        <v>#N/A</v>
      </c>
      <c r="AD4" s="13">
        <f>IFERROR(IFERROR(VLOOKUP(A4,frbus_infl!$B$7:$H$1000,7,FALSE),VLOOKUP(A4,frbus_infl!$C$7:$H$1000,6,FALSE)),VLOOKUP(A4,frbus_infl!$D$7:$H$1000,5,FALSE))</f>
        <v>4.8503999999999996</v>
      </c>
      <c r="AE4" s="13" t="e">
        <f>IFERROR(IFERROR(VLOOKUP(A4,frbus_infl!$B$7:$I$1000,8,FALSE),VLOOKUP(A4,frbus_infl!$C$7:$I$1000,7,FALSE)),VLOOKUP(A4,frbus_infl!$D$7:$I$1000,6,FALSE))</f>
        <v>#N/A</v>
      </c>
      <c r="AF4" s="28" t="e">
        <f>IFERROR(IFERROR(VLOOKUP(A4,frbus_infl!$B$7:$I$1000,5,FALSE),VLOOKUP(A4,frbus_infl!$C$7:$I$1000,4,FALSE)),VLOOKUP(A4,frbus_infl!$D$7:$I$1000,3,FALSE))</f>
        <v>#N/A</v>
      </c>
      <c r="AG4" s="13">
        <f>IFERROR(IFERROR(VLOOKUP(A4,treas_holdings!$B$7:$I$1000,7,FALSE),VLOOKUP(A4,treas_holdings!$C$7:$I$1000,6,FALSE)),VLOOKUP(A4,treas_holdings!$D$7:$I$1000,5,FALSE))</f>
        <v>4.6628471099200661</v>
      </c>
      <c r="AH4" s="13">
        <f>IFERROR(IFERROR(VLOOKUP(A4,treas_holdings!$B$7:$I$1000,8,FALSE),VLOOKUP(A4,treas_holdings!$C$7:$I$1000,7,FALSE)),VLOOKUP(A4,treas_holdings!$D$7:$I$1000,6,FALSE))</f>
        <v>4.6708866608141193</v>
      </c>
      <c r="AI4" s="13">
        <f>IFERROR(IFERROR(VLOOKUP(A4,divyield!$B$7:$E$1001,4,FALSE),VLOOKUP(A4,divyield!$C$7:$E$1001,3,FALSE)),VLOOKUP(A4,divyield!$D$7:$E$1001,2,FALSE))</f>
        <v>5.2676488992547927</v>
      </c>
      <c r="AJ4" s="28">
        <f>VLOOKUP(A4,ffr!$B$6:$C$1000,2)</f>
        <v>6.53</v>
      </c>
      <c r="AK4" s="28" t="e">
        <f>VLOOKUP(A4,dkw!$B$7:$H$1001,3,FALSE)</f>
        <v>#N/A</v>
      </c>
      <c r="AL4" s="28" t="e">
        <f>VLOOKUP(A4,dkw!$B$7:$H$1001,4,FALSE)</f>
        <v>#N/A</v>
      </c>
      <c r="AM4" s="28" t="e">
        <f>VLOOKUP(A4,dkw!$B$7:$H$1001,5,FALSE)</f>
        <v>#N/A</v>
      </c>
      <c r="AN4" s="28" t="e">
        <f>VLOOKUP(A4,dkw!$B$7:$H$1001,6,FALSE)</f>
        <v>#N/A</v>
      </c>
      <c r="AO4" s="28" t="e">
        <f>VLOOKUP(A4,dkw!$B$7:$H$1001,7,FALSE)</f>
        <v>#N/A</v>
      </c>
      <c r="AP4" s="13">
        <f>VLOOKUP(A4,acm!B$7:E$1001,2,FALSE)</f>
        <v>7.6932700000000001</v>
      </c>
      <c r="AQ4" s="13">
        <f>VLOOKUP(A4,acm!B$7:E$1001,3,FALSE)</f>
        <v>2.01431</v>
      </c>
      <c r="AR4" s="13">
        <f>VLOOKUP(A4,acm!B$7:E$1001,4,FALSE)</f>
        <v>5.67896</v>
      </c>
      <c r="AS4" s="28" t="e">
        <f>VLOOKUP(A4,cr!B$7:F$1001,5,FALSE)</f>
        <v>#N/A</v>
      </c>
      <c r="AT4" s="28" t="e">
        <f>VLOOKUP(A4,cr!B$7:F$1001,4,FALSE)</f>
        <v>#N/A</v>
      </c>
      <c r="AU4" s="28" t="e">
        <f>VLOOKUP(A4,cr!B$7:F$1001,2,FALSE)</f>
        <v>#N/A</v>
      </c>
      <c r="AV4" s="13"/>
      <c r="AW4" s="13"/>
      <c r="AX4" s="13"/>
      <c r="AZ4" s="2"/>
    </row>
    <row r="5" spans="1:52" x14ac:dyDescent="0.3">
      <c r="A5" s="5">
        <v>28856</v>
      </c>
      <c r="B5" s="19">
        <v>4</v>
      </c>
      <c r="C5" s="13">
        <f>VLOOKUP(A5,treasuries_zc!$B$7:$J$1000,_xlfn.XMATCH(C$1,treasuries_zc!$B$1:$J$1,1),FALSE)</f>
        <v>8.3691604474977375</v>
      </c>
      <c r="D5" s="13">
        <f>VLOOKUP(A5,treasuries_zc!$B$7:$J$1000,_xlfn.XMATCH(D$1,treasuries_zc!$B$1:$J$1,1),FALSE)</f>
        <v>8.3689203438978907</v>
      </c>
      <c r="E5" s="13">
        <f>VLOOKUP(A5,treasuries_zc!$B$7:$J$1000,_xlfn.XMATCH(E$1,treasuries_zc!$B$1:$J$1,1),FALSE)</f>
        <v>8.369040395631334</v>
      </c>
      <c r="F5" s="13">
        <f>VLOOKUP(A5,treasuries_zc!$B$7:$J$1000,_xlfn.XMATCH(F$1,treasuries_zc!$B$1:$J$1,1),FALSE)</f>
        <v>8.5668000000000006</v>
      </c>
      <c r="G5" s="13">
        <f>VLOOKUP(A5,treasuries_zc!$B$7:$J$1000,_xlfn.XMATCH(G$1,treasuries_zc!$B$1:$J$1,1),FALSE)</f>
        <v>8.3689</v>
      </c>
      <c r="H5" s="13">
        <f>VLOOKUP(A5,treasuries_zc!$B$7:$J$1000,_xlfn.XMATCH(H$1,treasuries_zc!$B$1:$J$1,1),FALSE)</f>
        <v>8.3687000000000005</v>
      </c>
      <c r="I5" s="31">
        <f ca="1">cbo_debt_gdp!CX10</f>
        <v>28.173913043478262</v>
      </c>
      <c r="J5" s="31">
        <f ca="1">cbo_debt_gdp!CZ10</f>
        <v>15.024440442500643</v>
      </c>
      <c r="K5" s="31" t="e">
        <f ca="1">cbo_debt_gdp!DB10</f>
        <v>#N/A</v>
      </c>
      <c r="L5" s="31">
        <f ca="1">cbo_deficit_gdp!CX10</f>
        <v>1.7826086956521738</v>
      </c>
      <c r="M5" s="31">
        <f ca="1">cbo_deficit_gdp!CZ10</f>
        <v>-2.4183174684846924</v>
      </c>
      <c r="N5" s="31" t="e">
        <f ca="1">cbo_deficit_gdp!DB10</f>
        <v>#N/A</v>
      </c>
      <c r="O5" s="31">
        <f ca="1">cbo_primary_deficit_gdp!CX10</f>
        <v>0.2608695652173913</v>
      </c>
      <c r="P5" s="31">
        <f ca="1">cbo_primary_deficit_gdp!CZ10</f>
        <v>-3.5194237200926168</v>
      </c>
      <c r="Q5" s="31" t="e">
        <f ca="1">cbo_primary_deficit_gdp!DB10</f>
        <v>#N/A</v>
      </c>
      <c r="R5" s="31">
        <f ca="1">cbo_revenues_gdp!CX10</f>
        <v>19.695652173913043</v>
      </c>
      <c r="S5" s="31">
        <f ca="1">cbo_revenues_gdp!CZ10</f>
        <v>21.842037561101105</v>
      </c>
      <c r="T5" s="31" t="e">
        <f ca="1">cbo_revenues_gdp!DB10</f>
        <v>#N/A</v>
      </c>
      <c r="U5" s="31">
        <f ca="1">cbo_outlays_gdp!CX10</f>
        <v>21.478260869565219</v>
      </c>
      <c r="V5" s="31">
        <f ca="1">cbo_outlays_gdp!CZ10</f>
        <v>19.423720092616414</v>
      </c>
      <c r="W5" s="31" t="e">
        <f ca="1">cbo_outlays_gdp!DB10</f>
        <v>#N/A</v>
      </c>
      <c r="X5" s="31">
        <f ca="1">cbo_interest_gdp!CX10</f>
        <v>1.5217391304347827</v>
      </c>
      <c r="Y5" s="31">
        <f ca="1">cbo_interest_gdp!CZ10</f>
        <v>1.1011062516079237</v>
      </c>
      <c r="Z5" s="31" t="e">
        <f ca="1">cbo_interest_gdp!DB10</f>
        <v>#N/A</v>
      </c>
      <c r="AA5" s="32">
        <f ca="1">cbo_rgdp!CX10</f>
        <v>3.9</v>
      </c>
      <c r="AB5" s="32">
        <f ca="1">cbo_rgdp!CZ10</f>
        <v>4.5</v>
      </c>
      <c r="AC5" s="32" t="e">
        <f ca="1">cbo_rgdp!DB10</f>
        <v>#N/A</v>
      </c>
      <c r="AD5" s="13">
        <f>IFERROR(IFERROR(VLOOKUP(A5,frbus_infl!$B$7:$H$1000,7,FALSE),VLOOKUP(A5,frbus_infl!$C$7:$H$1000,6,FALSE)),VLOOKUP(A5,frbus_infl!$D$7:$H$1000,5,FALSE))</f>
        <v>6.1473000000000004</v>
      </c>
      <c r="AE5" s="13" t="e">
        <f>IFERROR(IFERROR(VLOOKUP(A5,frbus_infl!$B$7:$I$1000,8,FALSE),VLOOKUP(A5,frbus_infl!$C$7:$I$1000,7,FALSE)),VLOOKUP(A5,frbus_infl!$D$7:$I$1000,6,FALSE))</f>
        <v>#N/A</v>
      </c>
      <c r="AF5" s="28" t="e">
        <f>IFERROR(IFERROR(VLOOKUP(A5,frbus_infl!$B$7:$I$1000,5,FALSE),VLOOKUP(A5,frbus_infl!$C$7:$I$1000,4,FALSE)),VLOOKUP(A5,frbus_infl!$D$7:$I$1000,3,FALSE))</f>
        <v>#N/A</v>
      </c>
      <c r="AG5" s="13">
        <f>IFERROR(IFERROR(VLOOKUP(A5,treas_holdings!$B$7:$I$1000,7,FALSE),VLOOKUP(A5,treas_holdings!$C$7:$I$1000,6,FALSE)),VLOOKUP(A5,treas_holdings!$D$7:$I$1000,5,FALSE))</f>
        <v>4.3243885062930421</v>
      </c>
      <c r="AH5" s="13">
        <f>IFERROR(IFERROR(VLOOKUP(A5,treas_holdings!$B$7:$I$1000,8,FALSE),VLOOKUP(A5,treas_holdings!$C$7:$I$1000,7,FALSE)),VLOOKUP(A5,treas_holdings!$D$7:$I$1000,6,FALSE))</f>
        <v>4.5578643235969283</v>
      </c>
      <c r="AI5" s="13">
        <f>IFERROR(IFERROR(VLOOKUP(A5,divyield!$B$7:$E$1001,4,FALSE),VLOOKUP(A5,divyield!$C$7:$E$1001,3,FALSE)),VLOOKUP(A5,divyield!$D$7:$E$1001,2,FALSE))</f>
        <v>5.5197286952199436</v>
      </c>
      <c r="AJ5" s="28">
        <f>VLOOKUP(A5,ffr!$B$6:$C$1000,2)</f>
        <v>10.57</v>
      </c>
      <c r="AK5" s="28" t="e">
        <f>VLOOKUP(A5,dkw!$B$7:$H$1001,3,FALSE)</f>
        <v>#N/A</v>
      </c>
      <c r="AL5" s="28" t="e">
        <f>VLOOKUP(A5,dkw!$B$7:$H$1001,4,FALSE)</f>
        <v>#N/A</v>
      </c>
      <c r="AM5" s="28" t="e">
        <f>VLOOKUP(A5,dkw!$B$7:$H$1001,5,FALSE)</f>
        <v>#N/A</v>
      </c>
      <c r="AN5" s="28" t="e">
        <f>VLOOKUP(A5,dkw!$B$7:$H$1001,6,FALSE)</f>
        <v>#N/A</v>
      </c>
      <c r="AO5" s="28" t="e">
        <f>VLOOKUP(A5,dkw!$B$7:$H$1001,7,FALSE)</f>
        <v>#N/A</v>
      </c>
      <c r="AP5" s="13">
        <f>VLOOKUP(A5,acm!B$7:E$1001,2,FALSE)</f>
        <v>8.5917300000000001</v>
      </c>
      <c r="AQ5" s="13">
        <f>VLOOKUP(A5,acm!B$7:E$1001,3,FALSE)</f>
        <v>1.53715</v>
      </c>
      <c r="AR5" s="13">
        <f>VLOOKUP(A5,acm!B$7:E$1001,4,FALSE)</f>
        <v>7.0545799999999996</v>
      </c>
      <c r="AS5" s="28" t="e">
        <f>VLOOKUP(A5,cr!B$7:F$1001,5,FALSE)</f>
        <v>#N/A</v>
      </c>
      <c r="AT5" s="28" t="e">
        <f>VLOOKUP(A5,cr!B$7:F$1001,4,FALSE)</f>
        <v>#N/A</v>
      </c>
      <c r="AU5" s="28" t="e">
        <f>VLOOKUP(A5,cr!B$7:F$1001,2,FALSE)</f>
        <v>#N/A</v>
      </c>
      <c r="AV5" s="13"/>
      <c r="AW5" s="13"/>
      <c r="AX5" s="13"/>
      <c r="AZ5" s="2"/>
    </row>
    <row r="6" spans="1:52" x14ac:dyDescent="0.3">
      <c r="A6" s="5">
        <v>29252</v>
      </c>
      <c r="B6" s="19">
        <v>5</v>
      </c>
      <c r="C6" s="13">
        <f>VLOOKUP(A6,treasuries_zc!$B$7:$J$1000,_xlfn.XMATCH(C$1,treasuries_zc!$B$1:$J$1,1),FALSE)</f>
        <v>11.600304764128522</v>
      </c>
      <c r="D6" s="13">
        <f>VLOOKUP(A6,treasuries_zc!$B$7:$J$1000,_xlfn.XMATCH(D$1,treasuries_zc!$B$1:$J$1,1),FALSE)</f>
        <v>11.828698015919903</v>
      </c>
      <c r="E6" s="13">
        <f>VLOOKUP(A6,treasuries_zc!$B$7:$J$1000,_xlfn.XMATCH(E$1,treasuries_zc!$B$1:$J$1,1),FALSE)</f>
        <v>11.714443023059285</v>
      </c>
      <c r="F6" s="13">
        <f>VLOOKUP(A6,treasuries_zc!$B$7:$J$1000,_xlfn.XMATCH(F$1,treasuries_zc!$B$1:$J$1,1),FALSE)</f>
        <v>12.0101</v>
      </c>
      <c r="G6" s="13">
        <f>VLOOKUP(A6,treasuries_zc!$B$7:$J$1000,_xlfn.XMATCH(G$1,treasuries_zc!$B$1:$J$1,1),FALSE)</f>
        <v>11.268800000000001</v>
      </c>
      <c r="H6" s="13">
        <f>VLOOKUP(A6,treasuries_zc!$B$7:$J$1000,_xlfn.XMATCH(H$1,treasuries_zc!$B$1:$J$1,1),FALSE)</f>
        <v>11.8002</v>
      </c>
      <c r="I6" s="31">
        <f ca="1">cbo_debt_gdp!CX11</f>
        <v>27.306976744186048</v>
      </c>
      <c r="J6" s="31">
        <f ca="1">cbo_debt_gdp!CZ11</f>
        <v>15.871657754010696</v>
      </c>
      <c r="K6" s="31" t="e">
        <f ca="1">cbo_debt_gdp!DB11</f>
        <v>#N/A</v>
      </c>
      <c r="L6" s="31">
        <f ca="1">cbo_deficit_gdp!CX11</f>
        <v>1.7565891472868218</v>
      </c>
      <c r="M6" s="31">
        <f ca="1">cbo_deficit_gdp!CZ11</f>
        <v>-1.3604278074866312</v>
      </c>
      <c r="N6" s="31" t="e">
        <f ca="1">cbo_deficit_gdp!DB11</f>
        <v>#N/A</v>
      </c>
      <c r="O6" s="31">
        <f ca="1">cbo_primary_deficit_gdp!CX11</f>
        <v>-0.27945736434108531</v>
      </c>
      <c r="P6" s="31">
        <f ca="1">cbo_primary_deficit_gdp!CZ11</f>
        <v>-2.6528342245989305</v>
      </c>
      <c r="Q6" s="31" t="e">
        <f ca="1">cbo_primary_deficit_gdp!DB11</f>
        <v>#N/A</v>
      </c>
      <c r="R6" s="31">
        <f ca="1">cbo_revenues_gdp!CX11</f>
        <v>20.6</v>
      </c>
      <c r="S6" s="31">
        <f ca="1">cbo_revenues_gdp!CZ11</f>
        <v>21.2</v>
      </c>
      <c r="T6" s="31" t="e">
        <f ca="1">cbo_revenues_gdp!DB11</f>
        <v>#N/A</v>
      </c>
      <c r="U6" s="31">
        <f ca="1">cbo_outlays_gdp!CX11</f>
        <v>22.3</v>
      </c>
      <c r="V6" s="31">
        <f ca="1">cbo_outlays_gdp!CZ11</f>
        <v>19.899999999999999</v>
      </c>
      <c r="W6" s="31" t="e">
        <f ca="1">cbo_outlays_gdp!DB11</f>
        <v>#N/A</v>
      </c>
      <c r="X6" s="31">
        <f ca="1">cbo_interest_gdp!CX11</f>
        <v>2.036046511627907</v>
      </c>
      <c r="Y6" s="31">
        <f ca="1">cbo_interest_gdp!CZ11</f>
        <v>1.2924064171122995</v>
      </c>
      <c r="Z6" s="31" t="e">
        <f ca="1">cbo_interest_gdp!DB11</f>
        <v>#N/A</v>
      </c>
      <c r="AA6" s="32">
        <f ca="1">cbo_rgdp!CX11</f>
        <v>-0.9</v>
      </c>
      <c r="AB6" s="32">
        <f ca="1">cbo_rgdp!CZ11</f>
        <v>3.8</v>
      </c>
      <c r="AC6" s="32" t="e">
        <f ca="1">cbo_rgdp!DB11</f>
        <v>#N/A</v>
      </c>
      <c r="AD6" s="13">
        <f>IFERROR(IFERROR(VLOOKUP(A6,frbus_infl!$B$7:$H$1000,7,FALSE),VLOOKUP(A6,frbus_infl!$C$7:$H$1000,6,FALSE)),VLOOKUP(A6,frbus_infl!$D$7:$H$1000,5,FALSE))</f>
        <v>6.7167000000000003</v>
      </c>
      <c r="AE6" s="13" t="e">
        <f>IFERROR(IFERROR(VLOOKUP(A6,frbus_infl!$B$7:$I$1000,8,FALSE),VLOOKUP(A6,frbus_infl!$C$7:$I$1000,7,FALSE)),VLOOKUP(A6,frbus_infl!$D$7:$I$1000,6,FALSE))</f>
        <v>#N/A</v>
      </c>
      <c r="AF6" s="28" t="e">
        <f>IFERROR(IFERROR(VLOOKUP(A6,frbus_infl!$B$7:$I$1000,5,FALSE),VLOOKUP(A6,frbus_infl!$C$7:$I$1000,4,FALSE)),VLOOKUP(A6,frbus_infl!$D$7:$I$1000,3,FALSE))</f>
        <v>#N/A</v>
      </c>
      <c r="AG6" s="13">
        <f>IFERROR(IFERROR(VLOOKUP(A6,treas_holdings!$B$7:$I$1000,7,FALSE),VLOOKUP(A6,treas_holdings!$C$7:$I$1000,6,FALSE)),VLOOKUP(A6,treas_holdings!$D$7:$I$1000,5,FALSE))</f>
        <v>4.148469424331493</v>
      </c>
      <c r="AH6" s="13">
        <f>IFERROR(IFERROR(VLOOKUP(A6,treas_holdings!$B$7:$I$1000,8,FALSE),VLOOKUP(A6,treas_holdings!$C$7:$I$1000,7,FALSE)),VLOOKUP(A6,treas_holdings!$D$7:$I$1000,6,FALSE))</f>
        <v>3.4551222309842999</v>
      </c>
      <c r="AI6" s="13">
        <f>IFERROR(IFERROR(VLOOKUP(A6,divyield!$B$7:$E$1001,4,FALSE),VLOOKUP(A6,divyield!$C$7:$E$1001,3,FALSE)),VLOOKUP(A6,divyield!$D$7:$E$1001,2,FALSE))</f>
        <v>5.3379154904433017</v>
      </c>
      <c r="AJ6" s="28">
        <f>VLOOKUP(A6,ffr!$B$6:$C$1000,2)</f>
        <v>16.329999999999998</v>
      </c>
      <c r="AK6" s="28" t="e">
        <f>VLOOKUP(A6,dkw!$B$7:$H$1001,3,FALSE)</f>
        <v>#N/A</v>
      </c>
      <c r="AL6" s="28" t="e">
        <f>VLOOKUP(A6,dkw!$B$7:$H$1001,4,FALSE)</f>
        <v>#N/A</v>
      </c>
      <c r="AM6" s="28" t="e">
        <f>VLOOKUP(A6,dkw!$B$7:$H$1001,5,FALSE)</f>
        <v>#N/A</v>
      </c>
      <c r="AN6" s="28" t="e">
        <f>VLOOKUP(A6,dkw!$B$7:$H$1001,6,FALSE)</f>
        <v>#N/A</v>
      </c>
      <c r="AO6" s="28" t="e">
        <f>VLOOKUP(A6,dkw!$B$7:$H$1001,7,FALSE)</f>
        <v>#N/A</v>
      </c>
      <c r="AP6" s="13">
        <f>VLOOKUP(A6,acm!B$7:E$1001,2,FALSE)</f>
        <v>12.056240000000001</v>
      </c>
      <c r="AQ6" s="13">
        <f>VLOOKUP(A6,acm!B$7:E$1001,3,FALSE)</f>
        <v>2.8026499999999999</v>
      </c>
      <c r="AR6" s="13">
        <f>VLOOKUP(A6,acm!B$7:E$1001,4,FALSE)</f>
        <v>9.2535900000000009</v>
      </c>
      <c r="AS6" s="28" t="e">
        <f>VLOOKUP(A6,cr!B$7:F$1001,5,FALSE)</f>
        <v>#N/A</v>
      </c>
      <c r="AT6" s="28" t="e">
        <f>VLOOKUP(A6,cr!B$7:F$1001,4,FALSE)</f>
        <v>#N/A</v>
      </c>
      <c r="AU6" s="28" t="e">
        <f>VLOOKUP(A6,cr!B$7:F$1001,2,FALSE)</f>
        <v>#N/A</v>
      </c>
      <c r="AV6" s="13"/>
      <c r="AW6" s="13"/>
      <c r="AX6" s="13"/>
      <c r="AZ6" s="2"/>
    </row>
    <row r="7" spans="1:52" x14ac:dyDescent="0.3">
      <c r="A7" s="5">
        <v>29768</v>
      </c>
      <c r="B7" s="19">
        <v>6</v>
      </c>
      <c r="C7" s="13">
        <f>VLOOKUP(A7,treasuries_zc!$B$7:$J$1000,_xlfn.XMATCH(C$1,treasuries_zc!$B$1:$J$1,1),FALSE)</f>
        <v>13.067211833192216</v>
      </c>
      <c r="D7" s="13">
        <f>VLOOKUP(A7,treasuries_zc!$B$7:$J$1000,_xlfn.XMATCH(D$1,treasuries_zc!$B$1:$J$1,1),FALSE)</f>
        <v>12.978690846435681</v>
      </c>
      <c r="E7" s="13">
        <f>VLOOKUP(A7,treasuries_zc!$B$7:$J$1000,_xlfn.XMATCH(E$1,treasuries_zc!$B$1:$J$1,1),FALSE)</f>
        <v>13.022942673470839</v>
      </c>
      <c r="F7" s="13">
        <f>VLOOKUP(A7,treasuries_zc!$B$7:$J$1000,_xlfn.XMATCH(F$1,treasuries_zc!$B$1:$J$1,1),FALSE)</f>
        <v>13.641</v>
      </c>
      <c r="G7" s="13">
        <f>VLOOKUP(A7,treasuries_zc!$B$7:$J$1000,_xlfn.XMATCH(G$1,treasuries_zc!$B$1:$J$1,1),FALSE)</f>
        <v>13.2584</v>
      </c>
      <c r="H7" s="13">
        <f>VLOOKUP(A7,treasuries_zc!$B$7:$J$1000,_xlfn.XMATCH(H$1,treasuries_zc!$B$1:$J$1,1),FALSE)</f>
        <v>12.9831</v>
      </c>
      <c r="I7" s="31">
        <f ca="1">cbo_debt_gdp!CX12</f>
        <v>26.916666666666668</v>
      </c>
      <c r="J7" s="31">
        <f ca="1">cbo_debt_gdp!CZ12</f>
        <v>7.1803827751196163</v>
      </c>
      <c r="K7" s="31" t="e">
        <f ca="1">cbo_debt_gdp!DB12</f>
        <v>#N/A</v>
      </c>
      <c r="L7" s="31">
        <f ca="1">cbo_deficit_gdp!CX12</f>
        <v>1.7</v>
      </c>
      <c r="M7" s="31">
        <f ca="1">cbo_deficit_gdp!CZ12</f>
        <v>-4.3</v>
      </c>
      <c r="N7" s="31" t="e">
        <f ca="1">cbo_deficit_gdp!DB12</f>
        <v>#N/A</v>
      </c>
      <c r="O7" s="31">
        <f ca="1">cbo_primary_deficit_gdp!CX12</f>
        <v>-0.63749999999999996</v>
      </c>
      <c r="P7" s="31">
        <f ca="1">cbo_primary_deficit_gdp!CZ12</f>
        <v>-5.5138755980861234</v>
      </c>
      <c r="Q7" s="31" t="e">
        <f ca="1">cbo_primary_deficit_gdp!DB12</f>
        <v>#N/A</v>
      </c>
      <c r="R7" s="31">
        <f ca="1">cbo_revenues_gdp!CX12</f>
        <v>21.4</v>
      </c>
      <c r="S7" s="31">
        <f ca="1">cbo_revenues_gdp!CZ12</f>
        <v>23.9</v>
      </c>
      <c r="T7" s="31" t="e">
        <f ca="1">cbo_revenues_gdp!DB12</f>
        <v>#N/A</v>
      </c>
      <c r="U7" s="31">
        <f ca="1">cbo_outlays_gdp!CX12</f>
        <v>23.1</v>
      </c>
      <c r="V7" s="31">
        <f ca="1">cbo_outlays_gdp!CZ12</f>
        <v>19.600000000000001</v>
      </c>
      <c r="W7" s="31" t="e">
        <f ca="1">cbo_outlays_gdp!DB12</f>
        <v>#N/A</v>
      </c>
      <c r="X7" s="31">
        <f ca="1">cbo_interest_gdp!CX12</f>
        <v>2.2999999999999998</v>
      </c>
      <c r="Y7" s="31">
        <f ca="1">cbo_interest_gdp!CZ12</f>
        <v>1.2</v>
      </c>
      <c r="Z7" s="31" t="e">
        <f ca="1">cbo_interest_gdp!DB12</f>
        <v>#N/A</v>
      </c>
      <c r="AA7" s="32">
        <f ca="1">cbo_rgdp!CX12</f>
        <v>2</v>
      </c>
      <c r="AB7" s="32">
        <f ca="1">cbo_rgdp!CZ12</f>
        <v>4.2</v>
      </c>
      <c r="AC7" s="32" t="e">
        <f ca="1">cbo_rgdp!DB12</f>
        <v>#N/A</v>
      </c>
      <c r="AD7" s="13">
        <f>IFERROR(IFERROR(VLOOKUP(A7,frbus_infl!$B$7:$H$1000,7,FALSE),VLOOKUP(A7,frbus_infl!$C$7:$H$1000,6,FALSE)),VLOOKUP(A7,frbus_infl!$D$7:$H$1000,5,FALSE))</f>
        <v>7.22</v>
      </c>
      <c r="AE7" s="13" t="e">
        <f>IFERROR(IFERROR(VLOOKUP(A7,frbus_infl!$B$7:$I$1000,8,FALSE),VLOOKUP(A7,frbus_infl!$C$7:$I$1000,7,FALSE)),VLOOKUP(A7,frbus_infl!$D$7:$I$1000,6,FALSE))</f>
        <v>#N/A</v>
      </c>
      <c r="AF7" s="28" t="e">
        <f>IFERROR(IFERROR(VLOOKUP(A7,frbus_infl!$B$7:$I$1000,5,FALSE),VLOOKUP(A7,frbus_infl!$C$7:$I$1000,4,FALSE)),VLOOKUP(A7,frbus_infl!$D$7:$I$1000,3,FALSE))</f>
        <v>#N/A</v>
      </c>
      <c r="AG7" s="13">
        <f>IFERROR(IFERROR(VLOOKUP(A7,treas_holdings!$B$7:$I$1000,7,FALSE),VLOOKUP(A7,treas_holdings!$C$7:$I$1000,6,FALSE)),VLOOKUP(A7,treas_holdings!$D$7:$I$1000,5,FALSE))</f>
        <v>3.813101883089002</v>
      </c>
      <c r="AH7" s="13">
        <f>IFERROR(IFERROR(VLOOKUP(A7,treas_holdings!$B$7:$I$1000,8,FALSE),VLOOKUP(A7,treas_holdings!$C$7:$I$1000,7,FALSE)),VLOOKUP(A7,treas_holdings!$D$7:$I$1000,6,FALSE))</f>
        <v>3.4314236643562532</v>
      </c>
      <c r="AI7" s="13">
        <f>IFERROR(IFERROR(VLOOKUP(A7,divyield!$B$7:$E$1001,4,FALSE),VLOOKUP(A7,divyield!$C$7:$E$1001,3,FALSE)),VLOOKUP(A7,divyield!$D$7:$E$1001,2,FALSE))</f>
        <v>6.3722535169728962</v>
      </c>
      <c r="AJ7" s="28">
        <f>VLOOKUP(A7,ffr!$B$6:$C$1000,2)</f>
        <v>17.46</v>
      </c>
      <c r="AK7" s="28" t="e">
        <f>VLOOKUP(A7,dkw!$B$7:$H$1001,3,FALSE)</f>
        <v>#N/A</v>
      </c>
      <c r="AL7" s="28" t="e">
        <f>VLOOKUP(A7,dkw!$B$7:$H$1001,4,FALSE)</f>
        <v>#N/A</v>
      </c>
      <c r="AM7" s="28" t="e">
        <f>VLOOKUP(A7,dkw!$B$7:$H$1001,5,FALSE)</f>
        <v>#N/A</v>
      </c>
      <c r="AN7" s="28" t="e">
        <f>VLOOKUP(A7,dkw!$B$7:$H$1001,6,FALSE)</f>
        <v>#N/A</v>
      </c>
      <c r="AO7" s="28" t="e">
        <f>VLOOKUP(A7,dkw!$B$7:$H$1001,7,FALSE)</f>
        <v>#N/A</v>
      </c>
      <c r="AP7" s="13">
        <f>VLOOKUP(A7,acm!B$7:E$1001,2,FALSE)</f>
        <v>13.641529999999999</v>
      </c>
      <c r="AQ7" s="13">
        <f>VLOOKUP(A7,acm!B$7:E$1001,3,FALSE)</f>
        <v>3.1892</v>
      </c>
      <c r="AR7" s="13">
        <f>VLOOKUP(A7,acm!B$7:E$1001,4,FALSE)</f>
        <v>10.45233</v>
      </c>
      <c r="AS7" s="28" t="e">
        <f>VLOOKUP(A7,cr!B$7:F$1001,5,FALSE)</f>
        <v>#N/A</v>
      </c>
      <c r="AT7" s="28" t="e">
        <f>VLOOKUP(A7,cr!B$7:F$1001,4,FALSE)</f>
        <v>#N/A</v>
      </c>
      <c r="AU7" s="28" t="e">
        <f>VLOOKUP(A7,cr!B$7:F$1001,2,FALSE)</f>
        <v>#N/A</v>
      </c>
      <c r="AV7" s="13"/>
      <c r="AW7" s="13"/>
      <c r="AX7" s="13"/>
      <c r="AZ7" s="2"/>
    </row>
    <row r="8" spans="1:52" x14ac:dyDescent="0.3">
      <c r="A8" s="5">
        <v>29983</v>
      </c>
      <c r="B8" s="19">
        <v>7</v>
      </c>
      <c r="C8" s="13">
        <f>VLOOKUP(A8,treasuries_zc!$B$7:$J$1000,_xlfn.XMATCH(C$1,treasuries_zc!$B$1:$J$1,1),FALSE)</f>
        <v>13.398502429303294</v>
      </c>
      <c r="D8" s="13">
        <f>VLOOKUP(A8,treasuries_zc!$B$7:$J$1000,_xlfn.XMATCH(D$1,treasuries_zc!$B$1:$J$1,1),FALSE)</f>
        <v>14.173082355341137</v>
      </c>
      <c r="E8" s="13">
        <f>VLOOKUP(A8,treasuries_zc!$B$7:$J$1000,_xlfn.XMATCH(E$1,treasuries_zc!$B$1:$J$1,1),FALSE)</f>
        <v>13.785133285650275</v>
      </c>
      <c r="F8" s="13">
        <f>VLOOKUP(A8,treasuries_zc!$B$7:$J$1000,_xlfn.XMATCH(F$1,treasuries_zc!$B$1:$J$1,1),FALSE)</f>
        <v>13.415100000000001</v>
      </c>
      <c r="G8" s="13">
        <f>VLOOKUP(A8,treasuries_zc!$B$7:$J$1000,_xlfn.XMATCH(G$1,treasuries_zc!$B$1:$J$1,1),FALSE)</f>
        <v>13.0418</v>
      </c>
      <c r="H8" s="13">
        <f>VLOOKUP(A8,treasuries_zc!$B$7:$J$1000,_xlfn.XMATCH(H$1,treasuries_zc!$B$1:$J$1,1),FALSE)</f>
        <v>13.878399999999999</v>
      </c>
      <c r="I8" s="31">
        <f ca="1">cbo_debt_gdp!CX13</f>
        <v>29.888372093023261</v>
      </c>
      <c r="J8" s="31">
        <f ca="1">cbo_debt_gdp!CZ13</f>
        <v>41.000000000000007</v>
      </c>
      <c r="K8" s="31" t="e">
        <f ca="1">cbo_debt_gdp!DB13</f>
        <v>#N/A</v>
      </c>
      <c r="L8" s="31">
        <f ca="1">cbo_deficit_gdp!CX13</f>
        <v>4.2</v>
      </c>
      <c r="M8" s="31">
        <f ca="1">cbo_deficit_gdp!CZ13</f>
        <v>5.4</v>
      </c>
      <c r="N8" s="31" t="e">
        <f ca="1">cbo_deficit_gdp!DB13</f>
        <v>#N/A</v>
      </c>
      <c r="O8" s="31">
        <f ca="1">cbo_primary_deficit_gdp!CX13</f>
        <v>1.4325581395348839</v>
      </c>
      <c r="P8" s="31">
        <f ca="1">cbo_primary_deficit_gdp!CZ13</f>
        <v>2.0400000000000005</v>
      </c>
      <c r="Q8" s="31" t="e">
        <f ca="1">cbo_primary_deficit_gdp!DB13</f>
        <v>#N/A</v>
      </c>
      <c r="R8" s="31">
        <f ca="1">cbo_revenues_gdp!CX13</f>
        <v>20.6</v>
      </c>
      <c r="S8" s="31">
        <f ca="1">cbo_revenues_gdp!CZ13</f>
        <v>17.7</v>
      </c>
      <c r="T8" s="31" t="e">
        <f ca="1">cbo_revenues_gdp!DB13</f>
        <v>#N/A</v>
      </c>
      <c r="U8" s="31">
        <f ca="1">cbo_outlays_gdp!CX13</f>
        <v>24.9</v>
      </c>
      <c r="V8" s="31">
        <f ca="1">cbo_outlays_gdp!CZ13</f>
        <v>23.099999999999998</v>
      </c>
      <c r="W8" s="31" t="e">
        <f ca="1">cbo_outlays_gdp!DB13</f>
        <v>#N/A</v>
      </c>
      <c r="X8" s="31">
        <f ca="1">cbo_interest_gdp!CX13</f>
        <v>2.8</v>
      </c>
      <c r="Y8" s="31">
        <f ca="1">cbo_interest_gdp!CZ13</f>
        <v>3.4</v>
      </c>
      <c r="Z8" s="31" t="e">
        <f ca="1">cbo_interest_gdp!DB13</f>
        <v>#N/A</v>
      </c>
      <c r="AA8" s="32">
        <f ca="1">cbo_rgdp!CX13</f>
        <v>-0.1</v>
      </c>
      <c r="AB8" s="32">
        <f ca="1">cbo_rgdp!CZ13</f>
        <v>3.5</v>
      </c>
      <c r="AC8" s="32" t="e">
        <f ca="1">cbo_rgdp!DB13</f>
        <v>#N/A</v>
      </c>
      <c r="AD8" s="13">
        <f>IFERROR(IFERROR(VLOOKUP(A8,frbus_infl!$B$7:$H$1000,7,FALSE),VLOOKUP(A8,frbus_infl!$C$7:$H$1000,6,FALSE)),VLOOKUP(A8,frbus_infl!$D$7:$H$1000,5,FALSE))</f>
        <v>6.76</v>
      </c>
      <c r="AE8" s="13" t="e">
        <f>IFERROR(IFERROR(VLOOKUP(A8,frbus_infl!$B$7:$I$1000,8,FALSE),VLOOKUP(A8,frbus_infl!$C$7:$I$1000,7,FALSE)),VLOOKUP(A8,frbus_infl!$D$7:$I$1000,6,FALSE))</f>
        <v>#N/A</v>
      </c>
      <c r="AF8" s="28" t="e">
        <f>IFERROR(IFERROR(VLOOKUP(A8,frbus_infl!$B$7:$I$1000,5,FALSE),VLOOKUP(A8,frbus_infl!$C$7:$I$1000,4,FALSE)),VLOOKUP(A8,frbus_infl!$D$7:$I$1000,3,FALSE))</f>
        <v>#N/A</v>
      </c>
      <c r="AG8" s="13">
        <f>IFERROR(IFERROR(VLOOKUP(A8,treas_holdings!$B$7:$I$1000,7,FALSE),VLOOKUP(A8,treas_holdings!$C$7:$I$1000,6,FALSE)),VLOOKUP(A8,treas_holdings!$D$7:$I$1000,5,FALSE))</f>
        <v>3.7868246648138535</v>
      </c>
      <c r="AH8" s="13">
        <f>IFERROR(IFERROR(VLOOKUP(A8,treas_holdings!$B$7:$I$1000,8,FALSE),VLOOKUP(A8,treas_holdings!$C$7:$I$1000,7,FALSE)),VLOOKUP(A8,treas_holdings!$D$7:$I$1000,6,FALSE))</f>
        <v>3.5328772562074335</v>
      </c>
      <c r="AI8" s="13">
        <f>IFERROR(IFERROR(VLOOKUP(A8,divyield!$B$7:$E$1001,4,FALSE),VLOOKUP(A8,divyield!$C$7:$E$1001,3,FALSE)),VLOOKUP(A8,divyield!$D$7:$E$1001,2,FALSE))</f>
        <v>7.3683108126011794</v>
      </c>
      <c r="AJ8" s="28">
        <f>VLOOKUP(A8,ffr!$B$6:$C$1000,2)</f>
        <v>13.74</v>
      </c>
      <c r="AK8" s="28" t="e">
        <f>VLOOKUP(A8,dkw!$B$7:$H$1001,3,FALSE)</f>
        <v>#N/A</v>
      </c>
      <c r="AL8" s="28" t="e">
        <f>VLOOKUP(A8,dkw!$B$7:$H$1001,4,FALSE)</f>
        <v>#N/A</v>
      </c>
      <c r="AM8" s="28" t="e">
        <f>VLOOKUP(A8,dkw!$B$7:$H$1001,5,FALSE)</f>
        <v>#N/A</v>
      </c>
      <c r="AN8" s="28" t="e">
        <f>VLOOKUP(A8,dkw!$B$7:$H$1001,6,FALSE)</f>
        <v>#N/A</v>
      </c>
      <c r="AO8" s="28" t="e">
        <f>VLOOKUP(A8,dkw!$B$7:$H$1001,7,FALSE)</f>
        <v>#N/A</v>
      </c>
      <c r="AP8" s="13">
        <f>VLOOKUP(A8,acm!B$7:E$1001,2,FALSE)</f>
        <v>13.390919999999999</v>
      </c>
      <c r="AQ8" s="13">
        <f>VLOOKUP(A8,acm!B$7:E$1001,3,FALSE)</f>
        <v>4.1983499999999996</v>
      </c>
      <c r="AR8" s="13">
        <f>VLOOKUP(A8,acm!B$7:E$1001,4,FALSE)</f>
        <v>9.1925799999999995</v>
      </c>
      <c r="AS8" s="28" t="e">
        <f>VLOOKUP(A8,cr!B$7:F$1001,5,FALSE)</f>
        <v>#N/A</v>
      </c>
      <c r="AT8" s="28" t="e">
        <f>VLOOKUP(A8,cr!B$7:F$1001,4,FALSE)</f>
        <v>#N/A</v>
      </c>
      <c r="AU8" s="28" t="e">
        <f>VLOOKUP(A8,cr!B$7:F$1001,2,FALSE)</f>
        <v>#N/A</v>
      </c>
      <c r="AV8" s="13"/>
      <c r="AW8" s="13"/>
      <c r="AX8" s="13"/>
      <c r="AZ8" s="2"/>
    </row>
    <row r="9" spans="1:52" x14ac:dyDescent="0.3">
      <c r="A9" s="5">
        <v>30348</v>
      </c>
      <c r="B9" s="19">
        <v>8</v>
      </c>
      <c r="C9" s="13">
        <f>VLOOKUP(A9,treasuries_zc!$B$7:$J$1000,_xlfn.XMATCH(C$1,treasuries_zc!$B$1:$J$1,1),FALSE)</f>
        <v>10.66808687415033</v>
      </c>
      <c r="D9" s="13">
        <f>VLOOKUP(A9,treasuries_zc!$B$7:$J$1000,_xlfn.XMATCH(D$1,treasuries_zc!$B$1:$J$1,1),FALSE)</f>
        <v>11.386699739220973</v>
      </c>
      <c r="E9" s="13">
        <f>VLOOKUP(A9,treasuries_zc!$B$7:$J$1000,_xlfn.XMATCH(E$1,treasuries_zc!$B$1:$J$1,1),FALSE)</f>
        <v>11.026811912100776</v>
      </c>
      <c r="F9" s="13">
        <f>VLOOKUP(A9,treasuries_zc!$B$7:$J$1000,_xlfn.XMATCH(F$1,treasuries_zc!$B$1:$J$1,1),FALSE)</f>
        <v>10.354799999999999</v>
      </c>
      <c r="G9" s="13">
        <f>VLOOKUP(A9,treasuries_zc!$B$7:$J$1000,_xlfn.XMATCH(G$1,treasuries_zc!$B$1:$J$1,1),FALSE)</f>
        <v>10.7422</v>
      </c>
      <c r="H9" s="13">
        <f>VLOOKUP(A9,treasuries_zc!$B$7:$J$1000,_xlfn.XMATCH(H$1,treasuries_zc!$B$1:$J$1,1),FALSE)</f>
        <v>10.7676</v>
      </c>
      <c r="I9" s="31">
        <f ca="1">cbo_debt_gdp!CX14</f>
        <v>35.6</v>
      </c>
      <c r="J9" s="31">
        <f ca="1">cbo_debt_gdp!CZ14</f>
        <v>49.5</v>
      </c>
      <c r="K9" s="31" t="e">
        <f ca="1">cbo_debt_gdp!DB14</f>
        <v>#N/A</v>
      </c>
      <c r="L9" s="31">
        <f ca="1">cbo_deficit_gdp!CX14</f>
        <v>6.6</v>
      </c>
      <c r="M9" s="31">
        <f ca="1">cbo_deficit_gdp!CZ14</f>
        <v>5.9</v>
      </c>
      <c r="N9" s="31" t="e">
        <f ca="1">cbo_deficit_gdp!DB14</f>
        <v>#N/A</v>
      </c>
      <c r="O9" s="31">
        <f ca="1">cbo_primary_deficit_gdp!CX14</f>
        <v>3.8657142857142861</v>
      </c>
      <c r="P9" s="31">
        <f ca="1">cbo_primary_deficit_gdp!CZ14</f>
        <v>3.1161971830985919</v>
      </c>
      <c r="Q9" s="31" t="e">
        <f ca="1">cbo_primary_deficit_gdp!DB14</f>
        <v>#N/A</v>
      </c>
      <c r="R9" s="31">
        <f ca="1">cbo_revenues_gdp!CX14</f>
        <v>19</v>
      </c>
      <c r="S9" s="31">
        <f ca="1">cbo_revenues_gdp!CZ14</f>
        <v>18.3</v>
      </c>
      <c r="T9" s="31" t="e">
        <f ca="1">cbo_revenues_gdp!DB14</f>
        <v>#N/A</v>
      </c>
      <c r="U9" s="31">
        <f ca="1">cbo_outlays_gdp!CX14</f>
        <v>25</v>
      </c>
      <c r="V9" s="31">
        <f ca="1">cbo_outlays_gdp!CZ14</f>
        <v>23.9</v>
      </c>
      <c r="W9" s="31" t="e">
        <f ca="1">cbo_outlays_gdp!DB14</f>
        <v>#N/A</v>
      </c>
      <c r="X9" s="31">
        <f ca="1">cbo_interest_gdp!CX14</f>
        <v>2.7</v>
      </c>
      <c r="Y9" s="31">
        <f ca="1">cbo_interest_gdp!CZ14</f>
        <v>2.8</v>
      </c>
      <c r="Z9" s="31" t="e">
        <f ca="1">cbo_interest_gdp!DB14</f>
        <v>#N/A</v>
      </c>
      <c r="AA9" s="32">
        <f ca="1">cbo_rgdp!CX14</f>
        <v>2.1</v>
      </c>
      <c r="AB9" s="32">
        <f ca="1">cbo_rgdp!CZ14</f>
        <v>3.5</v>
      </c>
      <c r="AC9" s="32" t="e">
        <f ca="1">cbo_rgdp!DB14</f>
        <v>#N/A</v>
      </c>
      <c r="AD9" s="13">
        <f>IFERROR(IFERROR(VLOOKUP(A9,frbus_infl!$B$7:$H$1000,7,FALSE),VLOOKUP(A9,frbus_infl!$C$7:$H$1000,6,FALSE)),VLOOKUP(A9,frbus_infl!$D$7:$H$1000,5,FALSE))</f>
        <v>5.92</v>
      </c>
      <c r="AE9" s="13" t="e">
        <f>IFERROR(IFERROR(VLOOKUP(A9,frbus_infl!$B$7:$I$1000,8,FALSE),VLOOKUP(A9,frbus_infl!$C$7:$I$1000,7,FALSE)),VLOOKUP(A9,frbus_infl!$D$7:$I$1000,6,FALSE))</f>
        <v>#N/A</v>
      </c>
      <c r="AF9" s="28">
        <f>IFERROR(IFERROR(VLOOKUP(A9,frbus_infl!$B$7:$I$1000,5,FALSE),VLOOKUP(A9,frbus_infl!$C$7:$I$1000,4,FALSE)),VLOOKUP(A9,frbus_infl!$D$7:$I$1000,3,FALSE))</f>
        <v>5.3</v>
      </c>
      <c r="AG9" s="13">
        <f>IFERROR(IFERROR(VLOOKUP(A9,treas_holdings!$B$7:$I$1000,7,FALSE),VLOOKUP(A9,treas_holdings!$C$7:$I$1000,6,FALSE)),VLOOKUP(A9,treas_holdings!$D$7:$I$1000,5,FALSE))</f>
        <v>3.9342143145045205</v>
      </c>
      <c r="AH9" s="13">
        <f>IFERROR(IFERROR(VLOOKUP(A9,treas_holdings!$B$7:$I$1000,8,FALSE),VLOOKUP(A9,treas_holdings!$C$7:$I$1000,7,FALSE)),VLOOKUP(A9,treas_holdings!$D$7:$I$1000,6,FALSE))</f>
        <v>3.6834513732941785</v>
      </c>
      <c r="AI9" s="13">
        <f>IFERROR(IFERROR(VLOOKUP(A9,divyield!$B$7:$E$1001,4,FALSE),VLOOKUP(A9,divyield!$C$7:$E$1001,3,FALSE)),VLOOKUP(A9,divyield!$D$7:$E$1001,2,FALSE))</f>
        <v>5.7540656257568079</v>
      </c>
      <c r="AJ9" s="28">
        <f>VLOOKUP(A9,ffr!$B$6:$C$1000,2)</f>
        <v>8.5299999999999994</v>
      </c>
      <c r="AK9" s="13">
        <f>VLOOKUP(A9,dkw!$B$7:$H$1001,3,FALSE)</f>
        <v>10.7417</v>
      </c>
      <c r="AL9" s="13">
        <f>VLOOKUP(A9,dkw!$B$7:$H$1001,4,FALSE)</f>
        <v>3.2953999999999999</v>
      </c>
      <c r="AM9" s="13">
        <f>VLOOKUP(A9,dkw!$B$7:$H$1001,5,FALSE)</f>
        <v>2.9207999999999998</v>
      </c>
      <c r="AN9" s="13">
        <f>VLOOKUP(A9,dkw!$B$7:$H$1001,6,FALSE)</f>
        <v>3.7725</v>
      </c>
      <c r="AO9" s="13">
        <f>VLOOKUP(A9,dkw!$B$7:$H$1001,7,FALSE)</f>
        <v>0.753</v>
      </c>
      <c r="AP9" s="13">
        <f>VLOOKUP(A9,acm!B$7:E$1001,2,FALSE)</f>
        <v>10.35693</v>
      </c>
      <c r="AQ9" s="13">
        <f>VLOOKUP(A9,acm!B$7:E$1001,3,FALSE)</f>
        <v>3.5561400000000001</v>
      </c>
      <c r="AR9" s="13">
        <f>VLOOKUP(A9,acm!B$7:E$1001,4,FALSE)</f>
        <v>6.8007900000000001</v>
      </c>
      <c r="AS9" s="28" t="e">
        <f>VLOOKUP(A9,cr!B$7:F$1001,5,FALSE)</f>
        <v>#N/A</v>
      </c>
      <c r="AT9" s="28" t="e">
        <f>VLOOKUP(A9,cr!B$7:F$1001,4,FALSE)</f>
        <v>#N/A</v>
      </c>
      <c r="AU9" s="28" t="e">
        <f>VLOOKUP(A9,cr!B$7:F$1001,2,FALSE)</f>
        <v>#N/A</v>
      </c>
      <c r="AV9" s="13"/>
      <c r="AW9" s="13"/>
      <c r="AX9" s="13"/>
      <c r="AZ9" s="2"/>
    </row>
    <row r="10" spans="1:52" x14ac:dyDescent="0.3">
      <c r="A10" s="5">
        <v>30713</v>
      </c>
      <c r="B10" s="19">
        <v>9</v>
      </c>
      <c r="C10" s="13">
        <f>VLOOKUP(A10,treasuries_zc!$B$7:$J$1000,_xlfn.XMATCH(C$1,treasuries_zc!$B$1:$J$1,1),FALSE)</f>
        <v>12.137927533881188</v>
      </c>
      <c r="D10" s="13">
        <f>VLOOKUP(A10,treasuries_zc!$B$7:$J$1000,_xlfn.XMATCH(D$1,treasuries_zc!$B$1:$J$1,1),FALSE)</f>
        <v>12.007089946068428</v>
      </c>
      <c r="E10" s="13">
        <f>VLOOKUP(A10,treasuries_zc!$B$7:$J$1000,_xlfn.XMATCH(E$1,treasuries_zc!$B$1:$J$1,1),FALSE)</f>
        <v>12.072489646893869</v>
      </c>
      <c r="F10" s="13">
        <f>VLOOKUP(A10,treasuries_zc!$B$7:$J$1000,_xlfn.XMATCH(F$1,treasuries_zc!$B$1:$J$1,1),FALSE)</f>
        <v>11.833299999999999</v>
      </c>
      <c r="G10" s="13">
        <f>VLOOKUP(A10,treasuries_zc!$B$7:$J$1000,_xlfn.XMATCH(G$1,treasuries_zc!$B$1:$J$1,1),FALSE)</f>
        <v>12.2385</v>
      </c>
      <c r="H10" s="13">
        <f>VLOOKUP(A10,treasuries_zc!$B$7:$J$1000,_xlfn.XMATCH(H$1,treasuries_zc!$B$1:$J$1,1),FALSE)</f>
        <v>12.0395</v>
      </c>
      <c r="I10" s="31">
        <f ca="1">cbo_debt_gdp!CX15</f>
        <v>37.243895593600897</v>
      </c>
      <c r="J10" s="31">
        <f ca="1">cbo_debt_gdp!CZ15</f>
        <v>49.37720765941625</v>
      </c>
      <c r="K10" s="31" t="e">
        <f ca="1">cbo_debt_gdp!DB15</f>
        <v>#N/A</v>
      </c>
      <c r="L10" s="31">
        <f ca="1">cbo_deficit_gdp!CX15</f>
        <v>5.6974459724950881</v>
      </c>
      <c r="M10" s="31">
        <f ca="1">cbo_deficit_gdp!CZ15</f>
        <v>6.3022866703848299</v>
      </c>
      <c r="N10" s="31" t="e">
        <f ca="1">cbo_deficit_gdp!DB15</f>
        <v>#N/A</v>
      </c>
      <c r="O10" s="31">
        <f ca="1">cbo_primary_deficit_gdp!CX15</f>
        <v>2.6662924501824303</v>
      </c>
      <c r="P10" s="31">
        <f ca="1">cbo_primary_deficit_gdp!CZ15</f>
        <v>2.2308979364194088</v>
      </c>
      <c r="Q10" s="31" t="e">
        <f ca="1">cbo_primary_deficit_gdp!DB15</f>
        <v>#N/A</v>
      </c>
      <c r="R10" s="31">
        <f ca="1">cbo_revenues_gdp!CX15</f>
        <v>18.607914678641595</v>
      </c>
      <c r="S10" s="31">
        <f ca="1">cbo_revenues_gdp!CZ15</f>
        <v>18.88826919501766</v>
      </c>
      <c r="T10" s="31" t="e">
        <f ca="1">cbo_revenues_gdp!DB15</f>
        <v>#N/A</v>
      </c>
      <c r="U10" s="31">
        <f ca="1">cbo_outlays_gdp!CX15</f>
        <v>24.305360651136681</v>
      </c>
      <c r="V10" s="31">
        <f ca="1">cbo_outlays_gdp!CZ15</f>
        <v>25.190555865402491</v>
      </c>
      <c r="W10" s="31" t="e">
        <f ca="1">cbo_outlays_gdp!DB15</f>
        <v>#N/A</v>
      </c>
      <c r="X10" s="31">
        <f ca="1">cbo_interest_gdp!CX15</f>
        <v>3.0311535223126578</v>
      </c>
      <c r="Y10" s="31">
        <f ca="1">cbo_interest_gdp!CZ15</f>
        <v>4.0713887339654207</v>
      </c>
      <c r="Z10" s="31" t="e">
        <f ca="1">cbo_interest_gdp!DB15</f>
        <v>#N/A</v>
      </c>
      <c r="AA10" s="32">
        <f ca="1">cbo_rgdp!CX15</f>
        <v>5.4</v>
      </c>
      <c r="AB10" s="32">
        <f ca="1">cbo_rgdp!CZ15</f>
        <v>3.3</v>
      </c>
      <c r="AC10" s="32" t="e">
        <f ca="1">cbo_rgdp!DB15</f>
        <v>#N/A</v>
      </c>
      <c r="AD10" s="13">
        <f>IFERROR(IFERROR(VLOOKUP(A10,frbus_infl!$B$7:$H$1000,7,FALSE),VLOOKUP(A10,frbus_infl!$C$7:$H$1000,6,FALSE)),VLOOKUP(A10,frbus_infl!$D$7:$H$1000,5,FALSE))</f>
        <v>6.18</v>
      </c>
      <c r="AE10" s="13" t="e">
        <f>IFERROR(IFERROR(VLOOKUP(A10,frbus_infl!$B$7:$I$1000,8,FALSE),VLOOKUP(A10,frbus_infl!$C$7:$I$1000,7,FALSE)),VLOOKUP(A10,frbus_infl!$D$7:$I$1000,6,FALSE))</f>
        <v>#N/A</v>
      </c>
      <c r="AF10" s="28">
        <f>IFERROR(IFERROR(VLOOKUP(A10,frbus_infl!$B$7:$I$1000,5,FALSE),VLOOKUP(A10,frbus_infl!$C$7:$I$1000,4,FALSE)),VLOOKUP(A10,frbus_infl!$D$7:$I$1000,3,FALSE))</f>
        <v>5.6</v>
      </c>
      <c r="AG10" s="13">
        <f>IFERROR(IFERROR(VLOOKUP(A10,treas_holdings!$B$7:$I$1000,7,FALSE),VLOOKUP(A10,treas_holdings!$C$7:$I$1000,6,FALSE)),VLOOKUP(A10,treas_holdings!$D$7:$I$1000,5,FALSE))</f>
        <v>3.8590107724981451</v>
      </c>
      <c r="AH10" s="13">
        <f>IFERROR(IFERROR(VLOOKUP(A10,treas_holdings!$B$7:$I$1000,8,FALSE),VLOOKUP(A10,treas_holdings!$C$7:$I$1000,7,FALSE)),VLOOKUP(A10,treas_holdings!$D$7:$I$1000,6,FALSE))</f>
        <v>3.3121465673856862</v>
      </c>
      <c r="AI10" s="13">
        <f>IFERROR(IFERROR(VLOOKUP(A10,divyield!$B$7:$E$1001,4,FALSE),VLOOKUP(A10,divyield!$C$7:$E$1001,3,FALSE)),VLOOKUP(A10,divyield!$D$7:$E$1001,2,FALSE))</f>
        <v>6.1924995107328051</v>
      </c>
      <c r="AJ10" s="28">
        <f>VLOOKUP(A10,ffr!$B$6:$C$1000,2)</f>
        <v>9.4499999999999993</v>
      </c>
      <c r="AK10" s="13">
        <f>VLOOKUP(A10,dkw!$B$7:$H$1001,3,FALSE)</f>
        <v>12.154500000000001</v>
      </c>
      <c r="AL10" s="13">
        <f>VLOOKUP(A10,dkw!$B$7:$H$1001,4,FALSE)</f>
        <v>3.823</v>
      </c>
      <c r="AM10" s="13">
        <f>VLOOKUP(A10,dkw!$B$7:$H$1001,5,FALSE)</f>
        <v>3.4011999999999998</v>
      </c>
      <c r="AN10" s="13">
        <f>VLOOKUP(A10,dkw!$B$7:$H$1001,6,FALSE)</f>
        <v>4.0289000000000001</v>
      </c>
      <c r="AO10" s="13">
        <f>VLOOKUP(A10,dkw!$B$7:$H$1001,7,FALSE)</f>
        <v>0.90139999999999998</v>
      </c>
      <c r="AP10" s="13">
        <f>VLOOKUP(A10,acm!B$7:E$1001,2,FALSE)</f>
        <v>11.848520000000001</v>
      </c>
      <c r="AQ10" s="13">
        <f>VLOOKUP(A10,acm!B$7:E$1001,3,FALSE)</f>
        <v>4.26572</v>
      </c>
      <c r="AR10" s="13">
        <f>VLOOKUP(A10,acm!B$7:E$1001,4,FALSE)</f>
        <v>7.5827900000000001</v>
      </c>
      <c r="AS10" s="28" t="e">
        <f>VLOOKUP(A10,cr!B$7:F$1001,5,FALSE)</f>
        <v>#N/A</v>
      </c>
      <c r="AT10" s="28" t="e">
        <f>VLOOKUP(A10,cr!B$7:F$1001,4,FALSE)</f>
        <v>#N/A</v>
      </c>
      <c r="AU10" s="28" t="e">
        <f>VLOOKUP(A10,cr!B$7:F$1001,2,FALSE)</f>
        <v>#N/A</v>
      </c>
      <c r="AV10" s="13"/>
      <c r="AW10" s="13"/>
      <c r="AX10" s="13"/>
      <c r="AZ10" s="2"/>
    </row>
    <row r="11" spans="1:52" x14ac:dyDescent="0.3">
      <c r="A11" s="5">
        <v>31079</v>
      </c>
      <c r="B11" s="19">
        <v>10</v>
      </c>
      <c r="C11" s="13">
        <f>VLOOKUP(A11,treasuries_zc!$B$7:$J$1000,_xlfn.XMATCH(C$1,treasuries_zc!$B$1:$J$1,1),FALSE)</f>
        <v>12.151557231123489</v>
      </c>
      <c r="D11" s="13">
        <f>VLOOKUP(A11,treasuries_zc!$B$7:$J$1000,_xlfn.XMATCH(D$1,treasuries_zc!$B$1:$J$1,1),FALSE)</f>
        <v>12.343607072937669</v>
      </c>
      <c r="E11" s="13">
        <f>VLOOKUP(A11,treasuries_zc!$B$7:$J$1000,_xlfn.XMATCH(E$1,treasuries_zc!$B$1:$J$1,1),FALSE)</f>
        <v>12.247541078597424</v>
      </c>
      <c r="F11" s="13">
        <f>VLOOKUP(A11,treasuries_zc!$B$7:$J$1000,_xlfn.XMATCH(F$1,treasuries_zc!$B$1:$J$1,1),FALSE)</f>
        <v>11.7913</v>
      </c>
      <c r="G11" s="13">
        <f>VLOOKUP(A11,treasuries_zc!$B$7:$J$1000,_xlfn.XMATCH(G$1,treasuries_zc!$B$1:$J$1,1),FALSE)</f>
        <v>12.262600000000001</v>
      </c>
      <c r="H11" s="13">
        <f>VLOOKUP(A11,treasuries_zc!$B$7:$J$1000,_xlfn.XMATCH(H$1,treasuries_zc!$B$1:$J$1,1),FALSE)</f>
        <v>12.1218</v>
      </c>
      <c r="I11" s="31">
        <f ca="1">cbo_debt_gdp!CX16</f>
        <v>39.584954604409859</v>
      </c>
      <c r="J11" s="31">
        <f ca="1">cbo_debt_gdp!CZ16</f>
        <v>49.696753478415985</v>
      </c>
      <c r="K11" s="31" t="e">
        <f ca="1">cbo_debt_gdp!DB16</f>
        <v>#N/A</v>
      </c>
      <c r="L11" s="31">
        <f ca="1">cbo_deficit_gdp!CX16</f>
        <v>5.5512321660181581</v>
      </c>
      <c r="M11" s="31">
        <f ca="1">cbo_deficit_gdp!CZ16</f>
        <v>5.2800570816981809</v>
      </c>
      <c r="N11" s="31" t="e">
        <f ca="1">cbo_deficit_gdp!DB16</f>
        <v>#N/A</v>
      </c>
      <c r="O11" s="31">
        <f ca="1">cbo_primary_deficit_gdp!CX16</f>
        <v>2.1789883268482488</v>
      </c>
      <c r="P11" s="31">
        <f ca="1">cbo_primary_deficit_gdp!CZ16</f>
        <v>1.1773100249732429</v>
      </c>
      <c r="Q11" s="31" t="e">
        <f ca="1">cbo_primary_deficit_gdp!DB16</f>
        <v>#N/A</v>
      </c>
      <c r="R11" s="31">
        <f ca="1">cbo_revenues_gdp!CX16</f>
        <v>19.066147859922179</v>
      </c>
      <c r="S11" s="31">
        <f ca="1">cbo_revenues_gdp!CZ16</f>
        <v>19.407777381377095</v>
      </c>
      <c r="T11" s="31" t="e">
        <f ca="1">cbo_revenues_gdp!DB16</f>
        <v>#N/A</v>
      </c>
      <c r="U11" s="31">
        <f ca="1">cbo_outlays_gdp!CX16</f>
        <v>24.617380025940339</v>
      </c>
      <c r="V11" s="31">
        <f ca="1">cbo_outlays_gdp!CZ16</f>
        <v>24.687834463075276</v>
      </c>
      <c r="W11" s="31" t="e">
        <f ca="1">cbo_outlays_gdp!DB16</f>
        <v>#N/A</v>
      </c>
      <c r="X11" s="31">
        <f ca="1">cbo_interest_gdp!CX16</f>
        <v>3.3722438391699092</v>
      </c>
      <c r="Y11" s="31">
        <f ca="1">cbo_interest_gdp!CZ16</f>
        <v>4.1027470567249376</v>
      </c>
      <c r="Z11" s="31" t="e">
        <f ca="1">cbo_interest_gdp!DB16</f>
        <v>#N/A</v>
      </c>
      <c r="AA11" s="32">
        <f ca="1">cbo_rgdp!CX16</f>
        <v>4.0999999999999996</v>
      </c>
      <c r="AB11" s="32">
        <f ca="1">cbo_rgdp!CZ16</f>
        <v>3.4</v>
      </c>
      <c r="AC11" s="32" t="e">
        <f ca="1">cbo_rgdp!DB16</f>
        <v>#N/A</v>
      </c>
      <c r="AD11" s="13">
        <f>IFERROR(IFERROR(VLOOKUP(A11,frbus_infl!$B$7:$H$1000,7,FALSE),VLOOKUP(A11,frbus_infl!$C$7:$H$1000,6,FALSE)),VLOOKUP(A11,frbus_infl!$D$7:$H$1000,5,FALSE))</f>
        <v>4.9533898305084696</v>
      </c>
      <c r="AE11" s="13" t="e">
        <f>IFERROR(IFERROR(VLOOKUP(A11,frbus_infl!$B$7:$I$1000,8,FALSE),VLOOKUP(A11,frbus_infl!$C$7:$I$1000,7,FALSE)),VLOOKUP(A11,frbus_infl!$D$7:$I$1000,6,FALSE))</f>
        <v>#N/A</v>
      </c>
      <c r="AF11" s="28">
        <f>IFERROR(IFERROR(VLOOKUP(A11,frbus_infl!$B$7:$I$1000,5,FALSE),VLOOKUP(A11,frbus_infl!$C$7:$I$1000,4,FALSE)),VLOOKUP(A11,frbus_infl!$D$7:$I$1000,3,FALSE))</f>
        <v>4.3499999999999996</v>
      </c>
      <c r="AG11" s="13">
        <f>IFERROR(IFERROR(VLOOKUP(A11,treas_holdings!$B$7:$I$1000,7,FALSE),VLOOKUP(A11,treas_holdings!$C$7:$I$1000,6,FALSE)),VLOOKUP(A11,treas_holdings!$D$7:$I$1000,5,FALSE))</f>
        <v>3.8055647487116446</v>
      </c>
      <c r="AH11" s="13">
        <f>IFERROR(IFERROR(VLOOKUP(A11,treas_holdings!$B$7:$I$1000,8,FALSE),VLOOKUP(A11,treas_holdings!$C$7:$I$1000,7,FALSE)),VLOOKUP(A11,treas_holdings!$D$7:$I$1000,6,FALSE))</f>
        <v>3.0965675381778639</v>
      </c>
      <c r="AI11" s="13">
        <f>IFERROR(IFERROR(VLOOKUP(A11,divyield!$B$7:$E$1001,4,FALSE),VLOOKUP(A11,divyield!$C$7:$E$1001,3,FALSE)),VLOOKUP(A11,divyield!$D$7:$E$1001,2,FALSE))</f>
        <v>5.9128204327761038</v>
      </c>
      <c r="AJ11" s="28">
        <f>VLOOKUP(A11,ffr!$B$6:$C$1000,2)</f>
        <v>8.74</v>
      </c>
      <c r="AK11" s="13">
        <f>VLOOKUP(A11,dkw!$B$7:$H$1001,3,FALSE)</f>
        <v>12.1911</v>
      </c>
      <c r="AL11" s="13">
        <f>VLOOKUP(A11,dkw!$B$7:$H$1001,4,FALSE)</f>
        <v>3.7848999999999999</v>
      </c>
      <c r="AM11" s="13">
        <f>VLOOKUP(A11,dkw!$B$7:$H$1001,5,FALSE)</f>
        <v>3.4662000000000002</v>
      </c>
      <c r="AN11" s="13">
        <f>VLOOKUP(A11,dkw!$B$7:$H$1001,6,FALSE)</f>
        <v>4.0128000000000004</v>
      </c>
      <c r="AO11" s="13">
        <f>VLOOKUP(A11,dkw!$B$7:$H$1001,7,FALSE)</f>
        <v>0.92720000000000002</v>
      </c>
      <c r="AP11" s="13">
        <f>VLOOKUP(A11,acm!B$7:E$1001,2,FALSE)</f>
        <v>11.80212</v>
      </c>
      <c r="AQ11" s="13">
        <f>VLOOKUP(A11,acm!B$7:E$1001,3,FALSE)</f>
        <v>4.37507</v>
      </c>
      <c r="AR11" s="13">
        <f>VLOOKUP(A11,acm!B$7:E$1001,4,FALSE)</f>
        <v>7.4270500000000004</v>
      </c>
      <c r="AS11" s="28" t="e">
        <f>VLOOKUP(A11,cr!B$7:F$1001,5,FALSE)</f>
        <v>#N/A</v>
      </c>
      <c r="AT11" s="28" t="e">
        <f>VLOOKUP(A11,cr!B$7:F$1001,4,FALSE)</f>
        <v>#N/A</v>
      </c>
      <c r="AU11" s="28" t="e">
        <f>VLOOKUP(A11,cr!B$7:F$1001,2,FALSE)</f>
        <v>#N/A</v>
      </c>
      <c r="AV11" s="13"/>
      <c r="AW11" s="13"/>
      <c r="AX11" s="13"/>
      <c r="AZ11" s="2"/>
    </row>
    <row r="12" spans="1:52" x14ac:dyDescent="0.3">
      <c r="A12" s="5">
        <v>31260</v>
      </c>
      <c r="B12" s="19">
        <v>11</v>
      </c>
      <c r="C12" s="13">
        <f>VLOOKUP(A12,treasuries_zc!$B$7:$J$1000,_xlfn.XMATCH(C$1,treasuries_zc!$B$1:$J$1,1),FALSE)</f>
        <v>10.855752216397718</v>
      </c>
      <c r="D12" s="13">
        <f>VLOOKUP(A12,treasuries_zc!$B$7:$J$1000,_xlfn.XMATCH(D$1,treasuries_zc!$B$1:$J$1,1),FALSE)</f>
        <v>11.712831230905296</v>
      </c>
      <c r="E12" s="13">
        <f>VLOOKUP(A12,treasuries_zc!$B$7:$J$1000,_xlfn.XMATCH(E$1,treasuries_zc!$B$1:$J$1,1),FALSE)</f>
        <v>11.28346659915611</v>
      </c>
      <c r="F12" s="13">
        <f>VLOOKUP(A12,treasuries_zc!$B$7:$J$1000,_xlfn.XMATCH(F$1,treasuries_zc!$B$1:$J$1,1),FALSE)</f>
        <v>10.3673</v>
      </c>
      <c r="G12" s="13">
        <f>VLOOKUP(A12,treasuries_zc!$B$7:$J$1000,_xlfn.XMATCH(G$1,treasuries_zc!$B$1:$J$1,1),FALSE)</f>
        <v>10.797700000000001</v>
      </c>
      <c r="H12" s="13">
        <f>VLOOKUP(A12,treasuries_zc!$B$7:$J$1000,_xlfn.XMATCH(H$1,treasuries_zc!$B$1:$J$1,1),FALSE)</f>
        <v>11.121600000000001</v>
      </c>
      <c r="I12" s="31">
        <f ca="1">cbo_debt_gdp!CX17</f>
        <v>39.635416666666664</v>
      </c>
      <c r="J12" s="31">
        <f ca="1">cbo_debt_gdp!CZ17</f>
        <v>40.235840628908342</v>
      </c>
      <c r="K12" s="31" t="e">
        <f ca="1">cbo_debt_gdp!DB17</f>
        <v>#N/A</v>
      </c>
      <c r="L12" s="31">
        <f ca="1">cbo_deficit_gdp!CX17</f>
        <v>5.46875</v>
      </c>
      <c r="M12" s="31">
        <f ca="1">cbo_deficit_gdp!CZ17</f>
        <v>2.1440057173485796</v>
      </c>
      <c r="N12" s="31" t="e">
        <f ca="1">cbo_deficit_gdp!DB17</f>
        <v>#N/A</v>
      </c>
      <c r="O12" s="31">
        <f ca="1">cbo_primary_deficit_gdp!CX17</f>
        <v>2.109375</v>
      </c>
      <c r="P12" s="31">
        <f ca="1">cbo_primary_deficit_gdp!CZ17</f>
        <v>-1.0362694300518134</v>
      </c>
      <c r="Q12" s="31" t="e">
        <f ca="1">cbo_primary_deficit_gdp!DB17</f>
        <v>#N/A</v>
      </c>
      <c r="R12" s="31">
        <f ca="1">cbo_revenues_gdp!CX17</f>
        <v>19.192708333333332</v>
      </c>
      <c r="S12" s="31">
        <f ca="1">cbo_revenues_gdp!CZ17</f>
        <v>19.546185456494552</v>
      </c>
      <c r="T12" s="31" t="e">
        <f ca="1">cbo_revenues_gdp!DB17</f>
        <v>#N/A</v>
      </c>
      <c r="U12" s="31">
        <f ca="1">cbo_outlays_gdp!CX17</f>
        <v>24.635416666666668</v>
      </c>
      <c r="V12" s="31">
        <f ca="1">cbo_outlays_gdp!CZ17</f>
        <v>21.690191173843129</v>
      </c>
      <c r="W12" s="31" t="e">
        <f ca="1">cbo_outlays_gdp!DB17</f>
        <v>#N/A</v>
      </c>
      <c r="X12" s="31">
        <f ca="1">cbo_interest_gdp!CX17</f>
        <v>3.359375</v>
      </c>
      <c r="Y12" s="31">
        <f ca="1">cbo_interest_gdp!CZ17</f>
        <v>3.1802751474003932</v>
      </c>
      <c r="Z12" s="31" t="e">
        <f ca="1">cbo_interest_gdp!DB17</f>
        <v>#N/A</v>
      </c>
      <c r="AA12" s="32">
        <f ca="1">cbo_rgdp!CX17</f>
        <v>3.3</v>
      </c>
      <c r="AB12" s="32">
        <f ca="1">cbo_rgdp!CZ17</f>
        <v>3.5</v>
      </c>
      <c r="AC12" s="32" t="e">
        <f ca="1">cbo_rgdp!DB17</f>
        <v>#N/A</v>
      </c>
      <c r="AD12" s="13">
        <f>IFERROR(IFERROR(VLOOKUP(A12,frbus_infl!$B$7:$H$1000,7,FALSE),VLOOKUP(A12,frbus_infl!$C$7:$H$1000,6,FALSE)),VLOOKUP(A12,frbus_infl!$D$7:$H$1000,5,FALSE))</f>
        <v>5.2949999999999999</v>
      </c>
      <c r="AE12" s="13" t="e">
        <f>IFERROR(IFERROR(VLOOKUP(A12,frbus_infl!$B$7:$I$1000,8,FALSE),VLOOKUP(A12,frbus_infl!$C$7:$I$1000,7,FALSE)),VLOOKUP(A12,frbus_infl!$D$7:$I$1000,6,FALSE))</f>
        <v>#N/A</v>
      </c>
      <c r="AF12" s="28" t="e">
        <f>IFERROR(IFERROR(VLOOKUP(A12,frbus_infl!$B$7:$I$1000,5,FALSE),VLOOKUP(A12,frbus_infl!$C$7:$I$1000,4,FALSE)),VLOOKUP(A12,frbus_infl!$D$7:$I$1000,3,FALSE))</f>
        <v>#N/A</v>
      </c>
      <c r="AG12" s="13">
        <f>IFERROR(IFERROR(VLOOKUP(A12,treas_holdings!$B$7:$I$1000,7,FALSE),VLOOKUP(A12,treas_holdings!$C$7:$I$1000,6,FALSE)),VLOOKUP(A12,treas_holdings!$D$7:$I$1000,5,FALSE))</f>
        <v>3.8684690434941187</v>
      </c>
      <c r="AH12" s="13">
        <f>IFERROR(IFERROR(VLOOKUP(A12,treas_holdings!$B$7:$I$1000,8,FALSE),VLOOKUP(A12,treas_holdings!$C$7:$I$1000,7,FALSE)),VLOOKUP(A12,treas_holdings!$D$7:$I$1000,6,FALSE))</f>
        <v>3.1760508799124647</v>
      </c>
      <c r="AI12" s="13">
        <f>IFERROR(IFERROR(VLOOKUP(A12,divyield!$B$7:$E$1001,4,FALSE),VLOOKUP(A12,divyield!$C$7:$E$1001,3,FALSE)),VLOOKUP(A12,divyield!$D$7:$E$1001,2,FALSE))</f>
        <v>6.2185700350001278</v>
      </c>
      <c r="AJ12" s="28">
        <f>VLOOKUP(A12,ffr!$B$6:$C$1000,2)</f>
        <v>7.8</v>
      </c>
      <c r="AK12" s="13">
        <f>VLOOKUP(A12,dkw!$B$7:$H$1001,3,FALSE)</f>
        <v>10.9306</v>
      </c>
      <c r="AL12" s="13">
        <f>VLOOKUP(A12,dkw!$B$7:$H$1001,4,FALSE)</f>
        <v>3.2562000000000002</v>
      </c>
      <c r="AM12" s="13">
        <f>VLOOKUP(A12,dkw!$B$7:$H$1001,5,FALSE)</f>
        <v>3.0924</v>
      </c>
      <c r="AN12" s="13">
        <f>VLOOKUP(A12,dkw!$B$7:$H$1001,6,FALSE)</f>
        <v>3.7618</v>
      </c>
      <c r="AO12" s="13">
        <f>VLOOKUP(A12,dkw!$B$7:$H$1001,7,FALSE)</f>
        <v>0.82020000000000004</v>
      </c>
      <c r="AP12" s="13">
        <f>VLOOKUP(A12,acm!B$7:E$1001,2,FALSE)</f>
        <v>10.35384</v>
      </c>
      <c r="AQ12" s="13">
        <f>VLOOKUP(A12,acm!B$7:E$1001,3,FALSE)</f>
        <v>3.9138500000000001</v>
      </c>
      <c r="AR12" s="13">
        <f>VLOOKUP(A12,acm!B$7:E$1001,4,FALSE)</f>
        <v>6.44</v>
      </c>
      <c r="AS12" s="28" t="e">
        <f>VLOOKUP(A12,cr!B$7:F$1001,5,FALSE)</f>
        <v>#N/A</v>
      </c>
      <c r="AT12" s="28" t="e">
        <f>VLOOKUP(A12,cr!B$7:F$1001,4,FALSE)</f>
        <v>#N/A</v>
      </c>
      <c r="AU12" s="28" t="e">
        <f>VLOOKUP(A12,cr!B$7:F$1001,2,FALSE)</f>
        <v>#N/A</v>
      </c>
      <c r="AV12" s="13"/>
      <c r="AW12" s="13"/>
      <c r="AX12" s="13"/>
      <c r="AZ12" s="2"/>
    </row>
    <row r="13" spans="1:52" x14ac:dyDescent="0.3">
      <c r="A13" s="5">
        <v>31444</v>
      </c>
      <c r="B13" s="19">
        <v>12</v>
      </c>
      <c r="C13" s="13">
        <f>VLOOKUP(A13,treasuries_zc!$B$7:$J$1000,_xlfn.XMATCH(C$1,treasuries_zc!$B$1:$J$1,1),FALSE)</f>
        <v>8.4816266349452718</v>
      </c>
      <c r="D13" s="13">
        <f>VLOOKUP(A13,treasuries_zc!$B$7:$J$1000,_xlfn.XMATCH(D$1,treasuries_zc!$B$1:$J$1,1),FALSE)</f>
        <v>8.8632667908729488</v>
      </c>
      <c r="E13" s="13">
        <f>VLOOKUP(A13,treasuries_zc!$B$7:$J$1000,_xlfn.XMATCH(E$1,treasuries_zc!$B$1:$J$1,1),FALSE)</f>
        <v>8.6722791804235477</v>
      </c>
      <c r="F13" s="13">
        <f>VLOOKUP(A13,treasuries_zc!$B$7:$J$1000,_xlfn.XMATCH(F$1,treasuries_zc!$B$1:$J$1,1),FALSE)</f>
        <v>8.2209000000000003</v>
      </c>
      <c r="G13" s="13">
        <f>VLOOKUP(A13,treasuries_zc!$B$7:$J$1000,_xlfn.XMATCH(G$1,treasuries_zc!$B$1:$J$1,1),FALSE)</f>
        <v>8.3002000000000002</v>
      </c>
      <c r="H13" s="13">
        <f>VLOOKUP(A13,treasuries_zc!$B$7:$J$1000,_xlfn.XMATCH(H$1,treasuries_zc!$B$1:$J$1,1),FALSE)</f>
        <v>8.6937999999999995</v>
      </c>
      <c r="I13" s="31">
        <f ca="1">cbo_debt_gdp!CX18</f>
        <v>41.030534351145036</v>
      </c>
      <c r="J13" s="31">
        <f ca="1">cbo_debt_gdp!CZ18</f>
        <v>40.168678683644785</v>
      </c>
      <c r="K13" s="31" t="e">
        <f ca="1">cbo_debt_gdp!DB18</f>
        <v>#N/A</v>
      </c>
      <c r="L13" s="31">
        <f ca="1">cbo_deficit_gdp!CX18</f>
        <v>4.9618320610687023</v>
      </c>
      <c r="M13" s="31">
        <f ca="1">cbo_deficit_gdp!CZ18</f>
        <v>1.7198610881428809</v>
      </c>
      <c r="N13" s="31" t="e">
        <f ca="1">cbo_deficit_gdp!DB18</f>
        <v>#N/A</v>
      </c>
      <c r="O13" s="31">
        <f ca="1">cbo_primary_deficit_gdp!CX18</f>
        <v>1.6555343511450384</v>
      </c>
      <c r="P13" s="31">
        <f ca="1">cbo_primary_deficit_gdp!CZ18</f>
        <v>-0.93104018521580967</v>
      </c>
      <c r="Q13" s="31" t="e">
        <f ca="1">cbo_primary_deficit_gdp!DB18</f>
        <v>#N/A</v>
      </c>
      <c r="R13" s="31">
        <f ca="1">cbo_revenues_gdp!CX18</f>
        <v>18.559160305343511</v>
      </c>
      <c r="S13" s="31">
        <f ca="1">cbo_revenues_gdp!CZ18</f>
        <v>18.918471969571687</v>
      </c>
      <c r="T13" s="31" t="e">
        <f ca="1">cbo_revenues_gdp!DB18</f>
        <v>#N/A</v>
      </c>
      <c r="U13" s="31">
        <f ca="1">cbo_outlays_gdp!CX18</f>
        <v>23.520992366412212</v>
      </c>
      <c r="V13" s="31">
        <f ca="1">cbo_outlays_gdp!CZ18</f>
        <v>20.638333057714568</v>
      </c>
      <c r="W13" s="31" t="e">
        <f ca="1">cbo_outlays_gdp!DB18</f>
        <v>#N/A</v>
      </c>
      <c r="X13" s="31">
        <f ca="1">cbo_interest_gdp!CX18</f>
        <v>3.3062977099236641</v>
      </c>
      <c r="Y13" s="31">
        <f ca="1">cbo_interest_gdp!CZ18</f>
        <v>2.6509012733586905</v>
      </c>
      <c r="Z13" s="31" t="e">
        <f ca="1">cbo_interest_gdp!DB18</f>
        <v>#N/A</v>
      </c>
      <c r="AA13" s="32">
        <f ca="1">cbo_rgdp!CX18</f>
        <v>3</v>
      </c>
      <c r="AB13" s="32">
        <f ca="1">cbo_rgdp!CZ18</f>
        <v>3.4</v>
      </c>
      <c r="AC13" s="32" t="e">
        <f ca="1">cbo_rgdp!DB18</f>
        <v>#N/A</v>
      </c>
      <c r="AD13" s="13">
        <f>IFERROR(IFERROR(VLOOKUP(A13,frbus_infl!$B$7:$H$1000,7,FALSE),VLOOKUP(A13,frbus_infl!$C$7:$H$1000,6,FALSE)),VLOOKUP(A13,frbus_infl!$D$7:$H$1000,5,FALSE))</f>
        <v>4.8771181186440602</v>
      </c>
      <c r="AE13" s="13" t="e">
        <f>IFERROR(IFERROR(VLOOKUP(A13,frbus_infl!$B$7:$I$1000,8,FALSE),VLOOKUP(A13,frbus_infl!$C$7:$I$1000,7,FALSE)),VLOOKUP(A13,frbus_infl!$D$7:$I$1000,6,FALSE))</f>
        <v>#N/A</v>
      </c>
      <c r="AF13" s="28">
        <f>IFERROR(IFERROR(VLOOKUP(A13,frbus_infl!$B$7:$I$1000,5,FALSE),VLOOKUP(A13,frbus_infl!$C$7:$I$1000,4,FALSE)),VLOOKUP(A13,frbus_infl!$D$7:$I$1000,3,FALSE))</f>
        <v>4</v>
      </c>
      <c r="AG13" s="13">
        <f>IFERROR(IFERROR(VLOOKUP(A13,treas_holdings!$B$7:$I$1000,7,FALSE),VLOOKUP(A13,treas_holdings!$C$7:$I$1000,6,FALSE)),VLOOKUP(A13,treas_holdings!$D$7:$I$1000,5,FALSE))</f>
        <v>3.918010603607001</v>
      </c>
      <c r="AH13" s="13">
        <f>IFERROR(IFERROR(VLOOKUP(A13,treas_holdings!$B$7:$I$1000,8,FALSE),VLOOKUP(A13,treas_holdings!$C$7:$I$1000,7,FALSE)),VLOOKUP(A13,treas_holdings!$D$7:$I$1000,6,FALSE))</f>
        <v>3.1428381286186471</v>
      </c>
      <c r="AI13" s="13">
        <f>IFERROR(IFERROR(VLOOKUP(A13,divyield!$B$7:$E$1001,4,FALSE),VLOOKUP(A13,divyield!$C$7:$E$1001,3,FALSE)),VLOOKUP(A13,divyield!$D$7:$E$1001,2,FALSE))</f>
        <v>4.6626305445601322</v>
      </c>
      <c r="AJ13" s="28">
        <f>VLOOKUP(A13,ffr!$B$6:$C$1000,2)</f>
        <v>7.95</v>
      </c>
      <c r="AK13" s="13">
        <f>VLOOKUP(A13,dkw!$B$7:$H$1001,3,FALSE)</f>
        <v>8.4921000000000006</v>
      </c>
      <c r="AL13" s="13">
        <f>VLOOKUP(A13,dkw!$B$7:$H$1001,4,FALSE)</f>
        <v>2.5937999999999999</v>
      </c>
      <c r="AM13" s="13">
        <f>VLOOKUP(A13,dkw!$B$7:$H$1001,5,FALSE)</f>
        <v>2.0129000000000001</v>
      </c>
      <c r="AN13" s="13">
        <f>VLOOKUP(A13,dkw!$B$7:$H$1001,6,FALSE)</f>
        <v>3.4264999999999999</v>
      </c>
      <c r="AO13" s="13">
        <f>VLOOKUP(A13,dkw!$B$7:$H$1001,7,FALSE)</f>
        <v>0.45889999999999997</v>
      </c>
      <c r="AP13" s="13">
        <f>VLOOKUP(A13,acm!B$7:E$1001,2,FALSE)</f>
        <v>8.2161399999999993</v>
      </c>
      <c r="AQ13" s="13">
        <f>VLOOKUP(A13,acm!B$7:E$1001,3,FALSE)</f>
        <v>2.30003</v>
      </c>
      <c r="AR13" s="13">
        <f>VLOOKUP(A13,acm!B$7:E$1001,4,FALSE)</f>
        <v>5.9161000000000001</v>
      </c>
      <c r="AS13" s="28" t="e">
        <f>VLOOKUP(A13,cr!B$7:F$1001,5,FALSE)</f>
        <v>#N/A</v>
      </c>
      <c r="AT13" s="28" t="e">
        <f>VLOOKUP(A13,cr!B$7:F$1001,4,FALSE)</f>
        <v>#N/A</v>
      </c>
      <c r="AU13" s="28" t="e">
        <f>VLOOKUP(A13,cr!B$7:F$1001,2,FALSE)</f>
        <v>#N/A</v>
      </c>
      <c r="AV13" s="13"/>
      <c r="AW13" s="13"/>
      <c r="AX13" s="13"/>
      <c r="AZ13" s="2"/>
    </row>
    <row r="14" spans="1:52" x14ac:dyDescent="0.3">
      <c r="A14" s="5">
        <v>31625</v>
      </c>
      <c r="B14" s="19">
        <v>13</v>
      </c>
      <c r="C14" s="13">
        <f>VLOOKUP(A14,treasuries_zc!$B$7:$J$1000,_xlfn.XMATCH(C$1,treasuries_zc!$B$1:$J$1,1),FALSE)</f>
        <v>7.9991411376761912</v>
      </c>
      <c r="D14" s="13">
        <f>VLOOKUP(A14,treasuries_zc!$B$7:$J$1000,_xlfn.XMATCH(D$1,treasuries_zc!$B$1:$J$1,1),FALSE)</f>
        <v>8.4181345116825845</v>
      </c>
      <c r="E14" s="13">
        <f>VLOOKUP(A14,treasuries_zc!$B$7:$J$1000,_xlfn.XMATCH(E$1,treasuries_zc!$B$1:$J$1,1),FALSE)</f>
        <v>8.208435027084505</v>
      </c>
      <c r="F14" s="13">
        <f>VLOOKUP(A14,treasuries_zc!$B$7:$J$1000,_xlfn.XMATCH(F$1,treasuries_zc!$B$1:$J$1,1),FALSE)</f>
        <v>7.3635000000000002</v>
      </c>
      <c r="G14" s="13">
        <f>VLOOKUP(A14,treasuries_zc!$B$7:$J$1000,_xlfn.XMATCH(G$1,treasuries_zc!$B$1:$J$1,1),FALSE)</f>
        <v>7.6485000000000003</v>
      </c>
      <c r="H14" s="13">
        <f>VLOOKUP(A14,treasuries_zc!$B$7:$J$1000,_xlfn.XMATCH(H$1,treasuries_zc!$B$1:$J$1,1),FALSE)</f>
        <v>8.2802000000000007</v>
      </c>
      <c r="I14" s="31">
        <f ca="1">cbo_debt_gdp!CX19</f>
        <v>41.762728146013451</v>
      </c>
      <c r="J14" s="31">
        <f ca="1">cbo_debt_gdp!CZ19</f>
        <v>40.129339686861812</v>
      </c>
      <c r="K14" s="31" t="e">
        <f ca="1">cbo_debt_gdp!DB19</f>
        <v>#N/A</v>
      </c>
      <c r="L14" s="31">
        <f ca="1">cbo_deficit_gdp!CX19</f>
        <v>5.3794428434197883</v>
      </c>
      <c r="M14" s="31">
        <f ca="1">cbo_deficit_gdp!CZ19</f>
        <v>1.1742682096664399</v>
      </c>
      <c r="N14" s="31" t="e">
        <f ca="1">cbo_deficit_gdp!DB19</f>
        <v>#N/A</v>
      </c>
      <c r="O14" s="31">
        <f ca="1">cbo_primary_deficit_gdp!CX19</f>
        <v>2.0893371757925072</v>
      </c>
      <c r="P14" s="31">
        <f ca="1">cbo_primary_deficit_gdp!CZ19</f>
        <v>-1.3614703880190606</v>
      </c>
      <c r="Q14" s="31" t="e">
        <f ca="1">cbo_primary_deficit_gdp!DB19</f>
        <v>#N/A</v>
      </c>
      <c r="R14" s="31">
        <f ca="1">cbo_revenues_gdp!CX19</f>
        <v>18.419788664745436</v>
      </c>
      <c r="S14" s="31">
        <f ca="1">cbo_revenues_gdp!CZ19</f>
        <v>19.537100068073521</v>
      </c>
      <c r="T14" s="31" t="e">
        <f ca="1">cbo_revenues_gdp!DB19</f>
        <v>#N/A</v>
      </c>
      <c r="U14" s="31">
        <f ca="1">cbo_outlays_gdp!CX19</f>
        <v>23.799231508165224</v>
      </c>
      <c r="V14" s="31">
        <f ca="1">cbo_outlays_gdp!CZ19</f>
        <v>20.711368277739957</v>
      </c>
      <c r="W14" s="31" t="e">
        <f ca="1">cbo_outlays_gdp!DB19</f>
        <v>#N/A</v>
      </c>
      <c r="X14" s="31">
        <f ca="1">cbo_interest_gdp!CX19</f>
        <v>3.2901056676272815</v>
      </c>
      <c r="Y14" s="31">
        <f ca="1">cbo_interest_gdp!CZ19</f>
        <v>2.5357385976855005</v>
      </c>
      <c r="Z14" s="31" t="e">
        <f ca="1">cbo_interest_gdp!DB19</f>
        <v>#N/A</v>
      </c>
      <c r="AA14" s="32">
        <f ca="1">cbo_rgdp!CX19</f>
        <v>2.8</v>
      </c>
      <c r="AB14" s="32">
        <f ca="1">cbo_rgdp!CZ19</f>
        <v>3.1</v>
      </c>
      <c r="AC14" s="32" t="e">
        <f ca="1">cbo_rgdp!DB19</f>
        <v>#N/A</v>
      </c>
      <c r="AD14" s="13">
        <f>IFERROR(IFERROR(VLOOKUP(A14,frbus_infl!$B$7:$H$1000,7,FALSE),VLOOKUP(A14,frbus_infl!$C$7:$H$1000,6,FALSE)),VLOOKUP(A14,frbus_infl!$D$7:$H$1000,5,FALSE))</f>
        <v>4.71885195081967</v>
      </c>
      <c r="AE14" s="13" t="e">
        <f>IFERROR(IFERROR(VLOOKUP(A14,frbus_infl!$B$7:$I$1000,8,FALSE),VLOOKUP(A14,frbus_infl!$C$7:$I$1000,7,FALSE)),VLOOKUP(A14,frbus_infl!$D$7:$I$1000,6,FALSE))</f>
        <v>#N/A</v>
      </c>
      <c r="AF14" s="28" t="e">
        <f>IFERROR(IFERROR(VLOOKUP(A14,frbus_infl!$B$7:$I$1000,5,FALSE),VLOOKUP(A14,frbus_infl!$C$7:$I$1000,4,FALSE)),VLOOKUP(A14,frbus_infl!$D$7:$I$1000,3,FALSE))</f>
        <v>#N/A</v>
      </c>
      <c r="AG14" s="13">
        <f>IFERROR(IFERROR(VLOOKUP(A14,treas_holdings!$B$7:$I$1000,7,FALSE),VLOOKUP(A14,treas_holdings!$C$7:$I$1000,6,FALSE)),VLOOKUP(A14,treas_holdings!$D$7:$I$1000,5,FALSE))</f>
        <v>4.0027996614362911</v>
      </c>
      <c r="AH14" s="13">
        <f>IFERROR(IFERROR(VLOOKUP(A14,treas_holdings!$B$7:$I$1000,8,FALSE),VLOOKUP(A14,treas_holdings!$C$7:$I$1000,7,FALSE)),VLOOKUP(A14,treas_holdings!$D$7:$I$1000,6,FALSE))</f>
        <v>3.6544696920372419</v>
      </c>
      <c r="AI14" s="13">
        <f>IFERROR(IFERROR(VLOOKUP(A14,divyield!$B$7:$E$1001,4,FALSE),VLOOKUP(A14,divyield!$C$7:$E$1001,3,FALSE)),VLOOKUP(A14,divyield!$D$7:$E$1001,2,FALSE))</f>
        <v>4.963997351078679</v>
      </c>
      <c r="AJ14" s="28">
        <f>VLOOKUP(A14,ffr!$B$6:$C$1000,2)</f>
        <v>5.77</v>
      </c>
      <c r="AK14" s="13">
        <f>VLOOKUP(A14,dkw!$B$7:$H$1001,3,FALSE)</f>
        <v>8.0050000000000008</v>
      </c>
      <c r="AL14" s="13">
        <f>VLOOKUP(A14,dkw!$B$7:$H$1001,4,FALSE)</f>
        <v>2.258</v>
      </c>
      <c r="AM14" s="13">
        <f>VLOOKUP(A14,dkw!$B$7:$H$1001,5,FALSE)</f>
        <v>1.986</v>
      </c>
      <c r="AN14" s="13">
        <f>VLOOKUP(A14,dkw!$B$7:$H$1001,6,FALSE)</f>
        <v>3.2841</v>
      </c>
      <c r="AO14" s="13">
        <f>VLOOKUP(A14,dkw!$B$7:$H$1001,7,FALSE)</f>
        <v>0.47689999999999999</v>
      </c>
      <c r="AP14" s="13">
        <f>VLOOKUP(A14,acm!B$7:E$1001,2,FALSE)</f>
        <v>7.3606400000000001</v>
      </c>
      <c r="AQ14" s="13">
        <f>VLOOKUP(A14,acm!B$7:E$1001,3,FALSE)</f>
        <v>2.5753400000000002</v>
      </c>
      <c r="AR14" s="13">
        <f>VLOOKUP(A14,acm!B$7:E$1001,4,FALSE)</f>
        <v>4.7853000000000003</v>
      </c>
      <c r="AS14" s="28" t="e">
        <f>VLOOKUP(A14,cr!B$7:F$1001,5,FALSE)</f>
        <v>#N/A</v>
      </c>
      <c r="AT14" s="28" t="e">
        <f>VLOOKUP(A14,cr!B$7:F$1001,4,FALSE)</f>
        <v>#N/A</v>
      </c>
      <c r="AU14" s="28" t="e">
        <f>VLOOKUP(A14,cr!B$7:F$1001,2,FALSE)</f>
        <v>#N/A</v>
      </c>
      <c r="AV14" s="13"/>
      <c r="AW14" s="13"/>
      <c r="AX14" s="13"/>
      <c r="AZ14" s="2"/>
    </row>
    <row r="15" spans="1:52" x14ac:dyDescent="0.3">
      <c r="A15" s="5">
        <v>31778</v>
      </c>
      <c r="B15" s="19">
        <v>14</v>
      </c>
      <c r="C15" s="13">
        <f>VLOOKUP(A15,treasuries_zc!$B$7:$J$1000,_xlfn.XMATCH(C$1,treasuries_zc!$B$1:$J$1,1),FALSE)</f>
        <v>8.1139605217528157</v>
      </c>
      <c r="D15" s="13">
        <f>VLOOKUP(A15,treasuries_zc!$B$7:$J$1000,_xlfn.XMATCH(D$1,treasuries_zc!$B$1:$J$1,1),FALSE)</f>
        <v>8.5480544307553696</v>
      </c>
      <c r="E15" s="13">
        <f>VLOOKUP(A15,treasuries_zc!$B$7:$J$1000,_xlfn.XMATCH(E$1,treasuries_zc!$B$1:$J$1,1),FALSE)</f>
        <v>8.3307900434579132</v>
      </c>
      <c r="F15" s="13">
        <f>VLOOKUP(A15,treasuries_zc!$B$7:$J$1000,_xlfn.XMATCH(F$1,treasuries_zc!$B$1:$J$1,1),FALSE)</f>
        <v>7.4596</v>
      </c>
      <c r="G15" s="13">
        <f>VLOOKUP(A15,treasuries_zc!$B$7:$J$1000,_xlfn.XMATCH(G$1,treasuries_zc!$B$1:$J$1,1),FALSE)</f>
        <v>7.6773999999999996</v>
      </c>
      <c r="H15" s="13">
        <f>VLOOKUP(A15,treasuries_zc!$B$7:$J$1000,_xlfn.XMATCH(H$1,treasuries_zc!$B$1:$J$1,1),FALSE)</f>
        <v>8.4326000000000008</v>
      </c>
      <c r="I15" s="31">
        <f ca="1">cbo_debt_gdp!CX20</f>
        <v>43.418958854285066</v>
      </c>
      <c r="J15" s="31">
        <f ca="1">cbo_debt_gdp!CZ20</f>
        <v>41.31910766246363</v>
      </c>
      <c r="K15" s="31" t="e">
        <f ca="1">cbo_debt_gdp!DB20</f>
        <v>#N/A</v>
      </c>
      <c r="L15" s="31">
        <f ca="1">cbo_deficit_gdp!CX20</f>
        <v>3.9554444191861786</v>
      </c>
      <c r="M15" s="31">
        <f ca="1">cbo_deficit_gdp!CZ20</f>
        <v>1.3740704817329454</v>
      </c>
      <c r="N15" s="31" t="e">
        <f ca="1">cbo_deficit_gdp!DB20</f>
        <v>#N/A</v>
      </c>
      <c r="O15" s="31">
        <f ca="1">cbo_primary_deficit_gdp!CX20</f>
        <v>0.88656512843828139</v>
      </c>
      <c r="P15" s="31">
        <f ca="1">cbo_primary_deficit_gdp!CZ20</f>
        <v>-1.1154219204655673</v>
      </c>
      <c r="Q15" s="31" t="e">
        <f ca="1">cbo_primary_deficit_gdp!DB20</f>
        <v>#N/A</v>
      </c>
      <c r="R15" s="31">
        <f ca="1">cbo_revenues_gdp!CX20</f>
        <v>18.958854285064788</v>
      </c>
      <c r="S15" s="31">
        <f ca="1">cbo_revenues_gdp!CZ20</f>
        <v>19.72195279663757</v>
      </c>
      <c r="T15" s="31" t="e">
        <f ca="1">cbo_revenues_gdp!DB20</f>
        <v>#N/A</v>
      </c>
      <c r="U15" s="31">
        <f ca="1">cbo_outlays_gdp!CX20</f>
        <v>22.914298704250967</v>
      </c>
      <c r="V15" s="31">
        <f ca="1">cbo_outlays_gdp!CZ20</f>
        <v>21.096023278370513</v>
      </c>
      <c r="W15" s="31" t="e">
        <f ca="1">cbo_outlays_gdp!DB20</f>
        <v>#N/A</v>
      </c>
      <c r="X15" s="31">
        <f ca="1">cbo_interest_gdp!CX20</f>
        <v>3.0688792907478972</v>
      </c>
      <c r="Y15" s="31">
        <f ca="1">cbo_interest_gdp!CZ20</f>
        <v>2.489492402198513</v>
      </c>
      <c r="Z15" s="31" t="e">
        <f ca="1">cbo_interest_gdp!DB20</f>
        <v>#N/A</v>
      </c>
      <c r="AA15" s="32">
        <f ca="1">cbo_rgdp!CX20</f>
        <v>2.6</v>
      </c>
      <c r="AB15" s="32">
        <f ca="1">cbo_rgdp!CZ20</f>
        <v>2.5</v>
      </c>
      <c r="AC15" s="32" t="e">
        <f ca="1">cbo_rgdp!DB20</f>
        <v>#N/A</v>
      </c>
      <c r="AD15" s="13">
        <f>IFERROR(IFERROR(VLOOKUP(A15,frbus_infl!$B$7:$H$1000,7,FALSE),VLOOKUP(A15,frbus_infl!$C$7:$H$1000,6,FALSE)),VLOOKUP(A15,frbus_infl!$D$7:$H$1000,5,FALSE))</f>
        <v>4.8849994999999904</v>
      </c>
      <c r="AE15" s="13" t="e">
        <f>IFERROR(IFERROR(VLOOKUP(A15,frbus_infl!$B$7:$I$1000,8,FALSE),VLOOKUP(A15,frbus_infl!$C$7:$I$1000,7,FALSE)),VLOOKUP(A15,frbus_infl!$D$7:$I$1000,6,FALSE))</f>
        <v>#N/A</v>
      </c>
      <c r="AF15" s="28">
        <f>IFERROR(IFERROR(VLOOKUP(A15,frbus_infl!$B$7:$I$1000,5,FALSE),VLOOKUP(A15,frbus_infl!$C$7:$I$1000,4,FALSE)),VLOOKUP(A15,frbus_infl!$D$7:$I$1000,3,FALSE))</f>
        <v>4.2</v>
      </c>
      <c r="AG15" s="13">
        <f>IFERROR(IFERROR(VLOOKUP(A15,treas_holdings!$B$7:$I$1000,7,FALSE),VLOOKUP(A15,treas_holdings!$C$7:$I$1000,6,FALSE)),VLOOKUP(A15,treas_holdings!$D$7:$I$1000,5,FALSE))</f>
        <v>4.1592689847952222</v>
      </c>
      <c r="AH15" s="13">
        <f>IFERROR(IFERROR(VLOOKUP(A15,treas_holdings!$B$7:$I$1000,8,FALSE),VLOOKUP(A15,treas_holdings!$C$7:$I$1000,7,FALSE)),VLOOKUP(A15,treas_holdings!$D$7:$I$1000,6,FALSE))</f>
        <v>3.9283173097285164</v>
      </c>
      <c r="AI15" s="13">
        <f>IFERROR(IFERROR(VLOOKUP(A15,divyield!$B$7:$E$1001,4,FALSE),VLOOKUP(A15,divyield!$C$7:$E$1001,3,FALSE)),VLOOKUP(A15,divyield!$D$7:$E$1001,2,FALSE))</f>
        <v>3.9365285627775535</v>
      </c>
      <c r="AJ15" s="28">
        <f>VLOOKUP(A15,ffr!$B$6:$C$1000,2)</f>
        <v>6.28</v>
      </c>
      <c r="AK15" s="13">
        <f>VLOOKUP(A15,dkw!$B$7:$H$1001,3,FALSE)</f>
        <v>8.1081000000000003</v>
      </c>
      <c r="AL15" s="13">
        <f>VLOOKUP(A15,dkw!$B$7:$H$1001,4,FALSE)</f>
        <v>2.3426999999999998</v>
      </c>
      <c r="AM15" s="13">
        <f>VLOOKUP(A15,dkw!$B$7:$H$1001,5,FALSE)</f>
        <v>1.9655</v>
      </c>
      <c r="AN15" s="13">
        <f>VLOOKUP(A15,dkw!$B$7:$H$1001,6,FALSE)</f>
        <v>3.3292999999999999</v>
      </c>
      <c r="AO15" s="13">
        <f>VLOOKUP(A15,dkw!$B$7:$H$1001,7,FALSE)</f>
        <v>0.47060000000000002</v>
      </c>
      <c r="AP15" s="13">
        <f>VLOOKUP(A15,acm!B$7:E$1001,2,FALSE)</f>
        <v>7.4593999999999996</v>
      </c>
      <c r="AQ15" s="13">
        <f>VLOOKUP(A15,acm!B$7:E$1001,3,FALSE)</f>
        <v>2.5776300000000001</v>
      </c>
      <c r="AR15" s="13">
        <f>VLOOKUP(A15,acm!B$7:E$1001,4,FALSE)</f>
        <v>4.8817700000000004</v>
      </c>
      <c r="AS15" s="28" t="e">
        <f>VLOOKUP(A15,cr!B$7:F$1001,5,FALSE)</f>
        <v>#N/A</v>
      </c>
      <c r="AT15" s="28" t="e">
        <f>VLOOKUP(A15,cr!B$7:F$1001,4,FALSE)</f>
        <v>#N/A</v>
      </c>
      <c r="AU15" s="28" t="e">
        <f>VLOOKUP(A15,cr!B$7:F$1001,2,FALSE)</f>
        <v>#N/A</v>
      </c>
      <c r="AV15" s="13"/>
      <c r="AW15" s="13"/>
      <c r="AX15" s="13"/>
      <c r="AZ15" s="2"/>
    </row>
    <row r="16" spans="1:52" x14ac:dyDescent="0.3">
      <c r="A16" s="5">
        <v>31990</v>
      </c>
      <c r="B16" s="19">
        <v>15</v>
      </c>
      <c r="C16" s="13">
        <f>VLOOKUP(A16,treasuries_zc!$B$7:$J$1000,_xlfn.XMATCH(C$1,treasuries_zc!$B$1:$J$1,1),FALSE)</f>
        <v>9.544443246105061</v>
      </c>
      <c r="D16" s="13">
        <f>VLOOKUP(A16,treasuries_zc!$B$7:$J$1000,_xlfn.XMATCH(D$1,treasuries_zc!$B$1:$J$1,1),FALSE)</f>
        <v>9.7327167866355424</v>
      </c>
      <c r="E16" s="13">
        <f>VLOOKUP(A16,treasuries_zc!$B$7:$J$1000,_xlfn.XMATCH(E$1,treasuries_zc!$B$1:$J$1,1),FALSE)</f>
        <v>9.6385396029813784</v>
      </c>
      <c r="F16" s="13">
        <f>VLOOKUP(A16,treasuries_zc!$B$7:$J$1000,_xlfn.XMATCH(F$1,treasuries_zc!$B$1:$J$1,1),FALSE)</f>
        <v>9.0271000000000008</v>
      </c>
      <c r="G16" s="13">
        <f>VLOOKUP(A16,treasuries_zc!$B$7:$J$1000,_xlfn.XMATCH(G$1,treasuries_zc!$B$1:$J$1,1),FALSE)</f>
        <v>9.3155999999999999</v>
      </c>
      <c r="H16" s="13">
        <f>VLOOKUP(A16,treasuries_zc!$B$7:$J$1000,_xlfn.XMATCH(H$1,treasuries_zc!$B$1:$J$1,1),FALSE)</f>
        <v>9.6928999999999998</v>
      </c>
      <c r="I16" s="31">
        <f ca="1">cbo_debt_gdp!CX21</f>
        <v>43.116352914493085</v>
      </c>
      <c r="J16" s="31">
        <f ca="1">cbo_debt_gdp!CZ21</f>
        <v>44.780980296368668</v>
      </c>
      <c r="K16" s="31" t="e">
        <f ca="1">cbo_debt_gdp!DB21</f>
        <v>#N/A</v>
      </c>
      <c r="L16" s="31">
        <f ca="1">cbo_deficit_gdp!CX21</f>
        <v>3.5608981628487184</v>
      </c>
      <c r="M16" s="31">
        <f ca="1">cbo_deficit_gdp!CZ21</f>
        <v>2.4588829180915162</v>
      </c>
      <c r="N16" s="31" t="e">
        <f ca="1">cbo_deficit_gdp!DB21</f>
        <v>#N/A</v>
      </c>
      <c r="O16" s="31">
        <f ca="1">cbo_primary_deficit_gdp!CX21</f>
        <v>0.45361760036289406</v>
      </c>
      <c r="P16" s="31">
        <f ca="1">cbo_primary_deficit_gdp!CZ21</f>
        <v>-0.53737176355642402</v>
      </c>
      <c r="Q16" s="31" t="e">
        <f ca="1">cbo_primary_deficit_gdp!DB21</f>
        <v>#N/A</v>
      </c>
      <c r="R16" s="31">
        <f ca="1">cbo_revenues_gdp!CX21</f>
        <v>19.346790655477431</v>
      </c>
      <c r="S16" s="31">
        <f ca="1">cbo_revenues_gdp!CZ21</f>
        <v>19.459371437876566</v>
      </c>
      <c r="T16" s="31" t="e">
        <f ca="1">cbo_revenues_gdp!DB21</f>
        <v>#N/A</v>
      </c>
      <c r="U16" s="31">
        <f ca="1">cbo_outlays_gdp!CX21</f>
        <v>22.90768881832615</v>
      </c>
      <c r="V16" s="31">
        <f ca="1">cbo_outlays_gdp!CZ21</f>
        <v>21.901970363133039</v>
      </c>
      <c r="W16" s="31" t="e">
        <f ca="1">cbo_outlays_gdp!DB21</f>
        <v>#N/A</v>
      </c>
      <c r="X16" s="31">
        <f ca="1">cbo_interest_gdp!CX21</f>
        <v>3.1072805624858244</v>
      </c>
      <c r="Y16" s="31">
        <f ca="1">cbo_interest_gdp!CZ21</f>
        <v>2.9962546816479403</v>
      </c>
      <c r="Z16" s="31" t="e">
        <f ca="1">cbo_interest_gdp!DB21</f>
        <v>#N/A</v>
      </c>
      <c r="AA16" s="32">
        <f ca="1">cbo_rgdp!CX21</f>
        <v>2.4</v>
      </c>
      <c r="AB16" s="32">
        <f ca="1">cbo_rgdp!CZ21</f>
        <v>2.7</v>
      </c>
      <c r="AC16" s="32" t="e">
        <f ca="1">cbo_rgdp!DB21</f>
        <v>#N/A</v>
      </c>
      <c r="AD16" s="13">
        <f>IFERROR(IFERROR(VLOOKUP(A16,frbus_infl!$B$7:$H$1000,7,FALSE),VLOOKUP(A16,frbus_infl!$C$7:$H$1000,6,FALSE)),VLOOKUP(A16,frbus_infl!$D$7:$H$1000,5,FALSE))</f>
        <v>5.0808196721311401</v>
      </c>
      <c r="AE16" s="13" t="e">
        <f>IFERROR(IFERROR(VLOOKUP(A16,frbus_infl!$B$7:$I$1000,8,FALSE),VLOOKUP(A16,frbus_infl!$C$7:$I$1000,7,FALSE)),VLOOKUP(A16,frbus_infl!$D$7:$I$1000,6,FALSE))</f>
        <v>#N/A</v>
      </c>
      <c r="AF16" s="28" t="e">
        <f>IFERROR(IFERROR(VLOOKUP(A16,frbus_infl!$B$7:$I$1000,5,FALSE),VLOOKUP(A16,frbus_infl!$C$7:$I$1000,4,FALSE)),VLOOKUP(A16,frbus_infl!$D$7:$I$1000,3,FALSE))</f>
        <v>#N/A</v>
      </c>
      <c r="AG16" s="13">
        <f>IFERROR(IFERROR(VLOOKUP(A16,treas_holdings!$B$7:$I$1000,7,FALSE),VLOOKUP(A16,treas_holdings!$C$7:$I$1000,6,FALSE)),VLOOKUP(A16,treas_holdings!$D$7:$I$1000,5,FALSE))</f>
        <v>4.3389632723252669</v>
      </c>
      <c r="AH16" s="13">
        <f>IFERROR(IFERROR(VLOOKUP(A16,treas_holdings!$B$7:$I$1000,8,FALSE),VLOOKUP(A16,treas_holdings!$C$7:$I$1000,7,FALSE)),VLOOKUP(A16,treas_holdings!$D$7:$I$1000,6,FALSE))</f>
        <v>4.0418458010891376</v>
      </c>
      <c r="AI16" s="13">
        <f>IFERROR(IFERROR(VLOOKUP(A16,divyield!$B$7:$E$1001,4,FALSE),VLOOKUP(A16,divyield!$C$7:$E$1001,3,FALSE)),VLOOKUP(A16,divyield!$D$7:$E$1001,2,FALSE))</f>
        <v>3.7332944583707564</v>
      </c>
      <c r="AJ16" s="28">
        <f>VLOOKUP(A16,ffr!$B$6:$C$1000,2)</f>
        <v>6.95</v>
      </c>
      <c r="AK16" s="13">
        <f>VLOOKUP(A16,dkw!$B$7:$H$1001,3,FALSE)</f>
        <v>9.5288000000000004</v>
      </c>
      <c r="AL16" s="13">
        <f>VLOOKUP(A16,dkw!$B$7:$H$1001,4,FALSE)</f>
        <v>2.8227000000000002</v>
      </c>
      <c r="AM16" s="13">
        <f>VLOOKUP(A16,dkw!$B$7:$H$1001,5,FALSE)</f>
        <v>2.5194000000000001</v>
      </c>
      <c r="AN16" s="13">
        <f>VLOOKUP(A16,dkw!$B$7:$H$1001,6,FALSE)</f>
        <v>3.5505</v>
      </c>
      <c r="AO16" s="13">
        <f>VLOOKUP(A16,dkw!$B$7:$H$1001,7,FALSE)</f>
        <v>0.63619999999999999</v>
      </c>
      <c r="AP16" s="13">
        <f>VLOOKUP(A16,acm!B$7:E$1001,2,FALSE)</f>
        <v>9.03416</v>
      </c>
      <c r="AQ16" s="13">
        <f>VLOOKUP(A16,acm!B$7:E$1001,3,FALSE)</f>
        <v>3.2412999999999998</v>
      </c>
      <c r="AR16" s="13">
        <f>VLOOKUP(A16,acm!B$7:E$1001,4,FALSE)</f>
        <v>5.7928600000000001</v>
      </c>
      <c r="AS16" s="28" t="e">
        <f>VLOOKUP(A16,cr!B$7:F$1001,5,FALSE)</f>
        <v>#N/A</v>
      </c>
      <c r="AT16" s="28" t="e">
        <f>VLOOKUP(A16,cr!B$7:F$1001,4,FALSE)</f>
        <v>#N/A</v>
      </c>
      <c r="AU16" s="28" t="e">
        <f>VLOOKUP(A16,cr!B$7:F$1001,2,FALSE)</f>
        <v>#N/A</v>
      </c>
      <c r="AV16" s="13"/>
      <c r="AW16" s="13"/>
      <c r="AX16" s="13"/>
      <c r="AZ16" s="2"/>
    </row>
    <row r="17" spans="1:53" x14ac:dyDescent="0.3">
      <c r="A17" s="5">
        <v>32174</v>
      </c>
      <c r="B17" s="19">
        <v>16</v>
      </c>
      <c r="C17" s="13">
        <f>VLOOKUP(A17,treasuries_zc!$B$7:$J$1000,_xlfn.XMATCH(C$1,treasuries_zc!$B$1:$J$1,1),FALSE)</f>
        <v>9.1090283233024714</v>
      </c>
      <c r="D17" s="13">
        <f>VLOOKUP(A17,treasuries_zc!$B$7:$J$1000,_xlfn.XMATCH(D$1,treasuries_zc!$B$1:$J$1,1),FALSE)</f>
        <v>9.3371163732595797</v>
      </c>
      <c r="E17" s="13">
        <f>VLOOKUP(A17,treasuries_zc!$B$7:$J$1000,_xlfn.XMATCH(E$1,treasuries_zc!$B$1:$J$1,1),FALSE)</f>
        <v>9.2230128093809594</v>
      </c>
      <c r="F17" s="13">
        <f>VLOOKUP(A17,treasuries_zc!$B$7:$J$1000,_xlfn.XMATCH(F$1,treasuries_zc!$B$1:$J$1,1),FALSE)</f>
        <v>8.3610000000000007</v>
      </c>
      <c r="G17" s="13">
        <f>VLOOKUP(A17,treasuries_zc!$B$7:$J$1000,_xlfn.XMATCH(G$1,treasuries_zc!$B$1:$J$1,1),FALSE)</f>
        <v>8.5119000000000007</v>
      </c>
      <c r="H17" s="13">
        <f>VLOOKUP(A17,treasuries_zc!$B$7:$J$1000,_xlfn.XMATCH(H$1,treasuries_zc!$B$1:$J$1,1),FALSE)</f>
        <v>9.4860000000000007</v>
      </c>
      <c r="I17" s="31">
        <f ca="1">cbo_debt_gdp!CX22</f>
        <v>43.629756306113727</v>
      </c>
      <c r="J17" s="31">
        <f ca="1">cbo_debt_gdp!CZ22</f>
        <v>43.404648299215019</v>
      </c>
      <c r="K17" s="31" t="e">
        <f ca="1">cbo_debt_gdp!DB22</f>
        <v>#N/A</v>
      </c>
      <c r="L17" s="31">
        <f ca="1">cbo_deficit_gdp!CX22</f>
        <v>3.3561351004702864</v>
      </c>
      <c r="M17" s="31">
        <f ca="1">cbo_deficit_gdp!CZ22</f>
        <v>2.0317069416653841</v>
      </c>
      <c r="N17" s="31" t="e">
        <f ca="1">cbo_deficit_gdp!DB22</f>
        <v>#N/A</v>
      </c>
      <c r="O17" s="31">
        <f ca="1">cbo_primary_deficit_gdp!CX22</f>
        <v>0.12825994014536127</v>
      </c>
      <c r="P17" s="31">
        <f ca="1">cbo_primary_deficit_gdp!CZ22</f>
        <v>-1.1389872248730184</v>
      </c>
      <c r="Q17" s="31" t="e">
        <f ca="1">cbo_primary_deficit_gdp!DB22</f>
        <v>#N/A</v>
      </c>
      <c r="R17" s="31">
        <f ca="1">cbo_revenues_gdp!CX22</f>
        <v>19.174861051731508</v>
      </c>
      <c r="S17" s="31">
        <f ca="1">cbo_revenues_gdp!CZ22</f>
        <v>19.424349699861473</v>
      </c>
      <c r="T17" s="31" t="e">
        <f ca="1">cbo_revenues_gdp!DB22</f>
        <v>#N/A</v>
      </c>
      <c r="U17" s="31">
        <f ca="1">cbo_outlays_gdp!CX22</f>
        <v>22.552372808892688</v>
      </c>
      <c r="V17" s="31">
        <f ca="1">cbo_outlays_gdp!CZ22</f>
        <v>21.486840080036941</v>
      </c>
      <c r="W17" s="31" t="e">
        <f ca="1">cbo_outlays_gdp!DB22</f>
        <v>#N/A</v>
      </c>
      <c r="X17" s="31">
        <f ca="1">cbo_interest_gdp!CX22</f>
        <v>3.2278751603249254</v>
      </c>
      <c r="Y17" s="31">
        <f ca="1">cbo_interest_gdp!CZ22</f>
        <v>3.1706941665384023</v>
      </c>
      <c r="Z17" s="31" t="e">
        <f ca="1">cbo_interest_gdp!DB22</f>
        <v>#N/A</v>
      </c>
      <c r="AA17" s="32">
        <f ca="1">cbo_rgdp!CX22</f>
        <v>2.8</v>
      </c>
      <c r="AB17" s="32">
        <f ca="1">cbo_rgdp!CZ22</f>
        <v>2.7</v>
      </c>
      <c r="AC17" s="32" t="e">
        <f ca="1">cbo_rgdp!DB22</f>
        <v>#N/A</v>
      </c>
      <c r="AD17" s="13">
        <f>IFERROR(IFERROR(VLOOKUP(A17,frbus_infl!$B$7:$H$1000,7,FALSE),VLOOKUP(A17,frbus_infl!$C$7:$H$1000,6,FALSE)),VLOOKUP(A17,frbus_infl!$D$7:$H$1000,5,FALSE))</f>
        <v>4.835</v>
      </c>
      <c r="AE17" s="13" t="e">
        <f>IFERROR(IFERROR(VLOOKUP(A17,frbus_infl!$B$7:$I$1000,8,FALSE),VLOOKUP(A17,frbus_infl!$C$7:$I$1000,7,FALSE)),VLOOKUP(A17,frbus_infl!$D$7:$I$1000,6,FALSE))</f>
        <v>#N/A</v>
      </c>
      <c r="AF17" s="28">
        <f>IFERROR(IFERROR(VLOOKUP(A17,frbus_infl!$B$7:$I$1000,5,FALSE),VLOOKUP(A17,frbus_infl!$C$7:$I$1000,4,FALSE)),VLOOKUP(A17,frbus_infl!$D$7:$I$1000,3,FALSE))</f>
        <v>4.3</v>
      </c>
      <c r="AG17" s="13">
        <f>IFERROR(IFERROR(VLOOKUP(A17,treas_holdings!$B$7:$I$1000,7,FALSE),VLOOKUP(A17,treas_holdings!$C$7:$I$1000,6,FALSE)),VLOOKUP(A17,treas_holdings!$D$7:$I$1000,5,FALSE))</f>
        <v>4.2869870303938189</v>
      </c>
      <c r="AH17" s="13">
        <f>IFERROR(IFERROR(VLOOKUP(A17,treas_holdings!$B$7:$I$1000,8,FALSE),VLOOKUP(A17,treas_holdings!$C$7:$I$1000,7,FALSE)),VLOOKUP(A17,treas_holdings!$D$7:$I$1000,6,FALSE))</f>
        <v>4.7589979106713445</v>
      </c>
      <c r="AI17" s="13">
        <f>IFERROR(IFERROR(VLOOKUP(A17,divyield!$B$7:$E$1001,4,FALSE),VLOOKUP(A17,divyield!$C$7:$E$1001,3,FALSE)),VLOOKUP(A17,divyield!$D$7:$E$1001,2,FALSE))</f>
        <v>4.098956848885595</v>
      </c>
      <c r="AJ17" s="28">
        <f>VLOOKUP(A17,ffr!$B$6:$C$1000,2)</f>
        <v>6.67</v>
      </c>
      <c r="AK17" s="13">
        <f>VLOOKUP(A17,dkw!$B$7:$H$1001,3,FALSE)</f>
        <v>9.0371000000000006</v>
      </c>
      <c r="AL17" s="13">
        <f>VLOOKUP(A17,dkw!$B$7:$H$1001,4,FALSE)</f>
        <v>2.6438000000000001</v>
      </c>
      <c r="AM17" s="13">
        <f>VLOOKUP(A17,dkw!$B$7:$H$1001,5,FALSE)</f>
        <v>2.3271000000000002</v>
      </c>
      <c r="AN17" s="13">
        <f>VLOOKUP(A17,dkw!$B$7:$H$1001,6,FALSE)</f>
        <v>3.4784000000000002</v>
      </c>
      <c r="AO17" s="13">
        <f>VLOOKUP(A17,dkw!$B$7:$H$1001,7,FALSE)</f>
        <v>0.58779999999999999</v>
      </c>
      <c r="AP17" s="13">
        <f>VLOOKUP(A17,acm!B$7:E$1001,2,FALSE)</f>
        <v>8.3600499999999993</v>
      </c>
      <c r="AQ17" s="13">
        <f>VLOOKUP(A17,acm!B$7:E$1001,3,FALSE)</f>
        <v>3.2023000000000001</v>
      </c>
      <c r="AR17" s="13">
        <f>VLOOKUP(A17,acm!B$7:E$1001,4,FALSE)</f>
        <v>5.1577500000000001</v>
      </c>
      <c r="AS17" s="28" t="e">
        <f>VLOOKUP(A17,cr!B$7:F$1001,5,FALSE)</f>
        <v>#N/A</v>
      </c>
      <c r="AT17" s="28" t="e">
        <f>VLOOKUP(A17,cr!B$7:F$1001,4,FALSE)</f>
        <v>#N/A</v>
      </c>
      <c r="AU17" s="28" t="e">
        <f>VLOOKUP(A17,cr!B$7:F$1001,2,FALSE)</f>
        <v>#N/A</v>
      </c>
      <c r="AV17" s="13"/>
      <c r="AW17" s="13"/>
      <c r="AX17" s="13"/>
      <c r="AZ17" s="2"/>
    </row>
    <row r="18" spans="1:53" x14ac:dyDescent="0.3">
      <c r="A18" s="5">
        <v>32356</v>
      </c>
      <c r="B18" s="19">
        <v>17</v>
      </c>
      <c r="C18" s="13">
        <f>VLOOKUP(A18,treasuries_zc!$B$7:$J$1000,_xlfn.XMATCH(C$1,treasuries_zc!$B$1:$J$1,1),FALSE)</f>
        <v>9.6672279233954264</v>
      </c>
      <c r="D18" s="13">
        <f>VLOOKUP(A18,treasuries_zc!$B$7:$J$1000,_xlfn.XMATCH(D$1,treasuries_zc!$B$1:$J$1,1),FALSE)</f>
        <v>9.7551931087102481</v>
      </c>
      <c r="E18" s="13">
        <f>VLOOKUP(A18,treasuries_zc!$B$7:$J$1000,_xlfn.XMATCH(E$1,treasuries_zc!$B$1:$J$1,1),FALSE)</f>
        <v>9.7112016998683881</v>
      </c>
      <c r="F18" s="13">
        <f>VLOOKUP(A18,treasuries_zc!$B$7:$J$1000,_xlfn.XMATCH(F$1,treasuries_zc!$B$1:$J$1,1),FALSE)</f>
        <v>9.2446999999999999</v>
      </c>
      <c r="G18" s="13">
        <f>VLOOKUP(A18,treasuries_zc!$B$7:$J$1000,_xlfn.XMATCH(G$1,treasuries_zc!$B$1:$J$1,1),FALSE)</f>
        <v>9.3210999999999995</v>
      </c>
      <c r="H18" s="13">
        <f>VLOOKUP(A18,treasuries_zc!$B$7:$J$1000,_xlfn.XMATCH(H$1,treasuries_zc!$B$1:$J$1,1),FALSE)</f>
        <v>9.8538999999999994</v>
      </c>
      <c r="I18" s="31">
        <f ca="1">cbo_debt_gdp!CX23</f>
        <v>42.587544558607675</v>
      </c>
      <c r="J18" s="31">
        <f ca="1">cbo_debt_gdp!CZ23</f>
        <v>40.913937547600916</v>
      </c>
      <c r="K18" s="31" t="e">
        <f ca="1">cbo_debt_gdp!DB23</f>
        <v>#N/A</v>
      </c>
      <c r="L18" s="31">
        <f ca="1">cbo_deficit_gdp!CX23</f>
        <v>3.2501572656741455</v>
      </c>
      <c r="M18" s="31">
        <f ca="1">cbo_deficit_gdp!CZ23</f>
        <v>1.8431073876618431</v>
      </c>
      <c r="N18" s="31" t="e">
        <f ca="1">cbo_deficit_gdp!DB23</f>
        <v>#N/A</v>
      </c>
      <c r="O18" s="31">
        <f ca="1">cbo_primary_deficit_gdp!CX23</f>
        <v>8.3875026210945697E-2</v>
      </c>
      <c r="P18" s="31">
        <f ca="1">cbo_primary_deficit_gdp!CZ23</f>
        <v>-1.1728865194211728</v>
      </c>
      <c r="Q18" s="31" t="e">
        <f ca="1">cbo_primary_deficit_gdp!DB23</f>
        <v>#N/A</v>
      </c>
      <c r="R18" s="31">
        <f ca="1">cbo_revenues_gdp!CX23</f>
        <v>19.039630949884671</v>
      </c>
      <c r="S18" s="31">
        <f ca="1">cbo_revenues_gdp!CZ23</f>
        <v>19.436405178979438</v>
      </c>
      <c r="T18" s="31" t="e">
        <f ca="1">cbo_revenues_gdp!DB23</f>
        <v>#N/A</v>
      </c>
      <c r="U18" s="31">
        <f ca="1">cbo_outlays_gdp!CX23</f>
        <v>22.289788215558819</v>
      </c>
      <c r="V18" s="31">
        <f ca="1">cbo_outlays_gdp!CZ23</f>
        <v>21.27951256664128</v>
      </c>
      <c r="W18" s="31" t="e">
        <f ca="1">cbo_outlays_gdp!DB23</f>
        <v>#N/A</v>
      </c>
      <c r="X18" s="31">
        <f ca="1">cbo_interest_gdp!CX23</f>
        <v>3.1662822394631998</v>
      </c>
      <c r="Y18" s="31">
        <f ca="1">cbo_interest_gdp!CZ23</f>
        <v>3.0159939070830162</v>
      </c>
      <c r="Z18" s="31" t="e">
        <f ca="1">cbo_interest_gdp!DB23</f>
        <v>#N/A</v>
      </c>
      <c r="AA18" s="32">
        <f ca="1">cbo_rgdp!CX23</f>
        <v>2.4</v>
      </c>
      <c r="AB18" s="32">
        <f ca="1">cbo_rgdp!CZ23</f>
        <v>2.7</v>
      </c>
      <c r="AC18" s="32" t="e">
        <f ca="1">cbo_rgdp!DB23</f>
        <v>#N/A</v>
      </c>
      <c r="AD18" s="13">
        <f>IFERROR(IFERROR(VLOOKUP(A18,frbus_infl!$B$7:$H$1000,7,FALSE),VLOOKUP(A18,frbus_infl!$C$7:$H$1000,6,FALSE)),VLOOKUP(A18,frbus_infl!$D$7:$H$1000,5,FALSE))</f>
        <v>4.5199999999999996</v>
      </c>
      <c r="AE18" s="13" t="e">
        <f>IFERROR(IFERROR(VLOOKUP(A18,frbus_infl!$B$7:$I$1000,8,FALSE),VLOOKUP(A18,frbus_infl!$C$7:$I$1000,7,FALSE)),VLOOKUP(A18,frbus_infl!$D$7:$I$1000,6,FALSE))</f>
        <v>#N/A</v>
      </c>
      <c r="AF18" s="28" t="e">
        <f>IFERROR(IFERROR(VLOOKUP(A18,frbus_infl!$B$7:$I$1000,5,FALSE),VLOOKUP(A18,frbus_infl!$C$7:$I$1000,4,FALSE)),VLOOKUP(A18,frbus_infl!$D$7:$I$1000,3,FALSE))</f>
        <v>#N/A</v>
      </c>
      <c r="AG18" s="13">
        <f>IFERROR(IFERROR(VLOOKUP(A18,treas_holdings!$B$7:$I$1000,7,FALSE),VLOOKUP(A18,treas_holdings!$C$7:$I$1000,6,FALSE)),VLOOKUP(A18,treas_holdings!$D$7:$I$1000,5,FALSE))</f>
        <v>4.2320928295600817</v>
      </c>
      <c r="AH18" s="13">
        <f>IFERROR(IFERROR(VLOOKUP(A18,treas_holdings!$B$7:$I$1000,8,FALSE),VLOOKUP(A18,treas_holdings!$C$7:$I$1000,7,FALSE)),VLOOKUP(A18,treas_holdings!$D$7:$I$1000,6,FALSE))</f>
        <v>4.609809192095101</v>
      </c>
      <c r="AI18" s="13">
        <f>IFERROR(IFERROR(VLOOKUP(A18,divyield!$B$7:$E$1001,4,FALSE),VLOOKUP(A18,divyield!$C$7:$E$1001,3,FALSE)),VLOOKUP(A18,divyield!$D$7:$E$1001,2,FALSE))</f>
        <v>5.0477664227301551</v>
      </c>
      <c r="AJ18" s="28">
        <f>VLOOKUP(A18,ffr!$B$6:$C$1000,2)</f>
        <v>8.14</v>
      </c>
      <c r="AK18" s="13">
        <f>VLOOKUP(A18,dkw!$B$7:$H$1001,3,FALSE)</f>
        <v>9.6088000000000005</v>
      </c>
      <c r="AL18" s="13">
        <f>VLOOKUP(A18,dkw!$B$7:$H$1001,4,FALSE)</f>
        <v>2.9695</v>
      </c>
      <c r="AM18" s="13">
        <f>VLOOKUP(A18,dkw!$B$7:$H$1001,5,FALSE)</f>
        <v>2.4243000000000001</v>
      </c>
      <c r="AN18" s="13">
        <f>VLOOKUP(A18,dkw!$B$7:$H$1001,6,FALSE)</f>
        <v>3.6185999999999998</v>
      </c>
      <c r="AO18" s="13">
        <f>VLOOKUP(A18,dkw!$B$7:$H$1001,7,FALSE)</f>
        <v>0.59640000000000004</v>
      </c>
      <c r="AP18" s="13">
        <f>VLOOKUP(A18,acm!B$7:E$1001,2,FALSE)</f>
        <v>9.2609200000000005</v>
      </c>
      <c r="AQ18" s="13">
        <f>VLOOKUP(A18,acm!B$7:E$1001,3,FALSE)</f>
        <v>3.0969500000000001</v>
      </c>
      <c r="AR18" s="13">
        <f>VLOOKUP(A18,acm!B$7:E$1001,4,FALSE)</f>
        <v>6.1639699999999999</v>
      </c>
      <c r="AS18" s="28" t="e">
        <f>VLOOKUP(A18,cr!B$7:F$1001,5,FALSE)</f>
        <v>#N/A</v>
      </c>
      <c r="AT18" s="28" t="e">
        <f>VLOOKUP(A18,cr!B$7:F$1001,4,FALSE)</f>
        <v>#N/A</v>
      </c>
      <c r="AU18" s="28" t="e">
        <f>VLOOKUP(A18,cr!B$7:F$1001,2,FALSE)</f>
        <v>#N/A</v>
      </c>
      <c r="AV18" s="13"/>
      <c r="AW18" s="13"/>
      <c r="AX18" s="13"/>
      <c r="AZ18" s="2"/>
    </row>
    <row r="19" spans="1:53" x14ac:dyDescent="0.3">
      <c r="A19" s="5">
        <v>32509</v>
      </c>
      <c r="B19" s="19">
        <v>18</v>
      </c>
      <c r="C19" s="13">
        <f>VLOOKUP(A19,treasuries_zc!$B$7:$J$1000,_xlfn.XMATCH(C$1,treasuries_zc!$B$1:$J$1,1),FALSE)</f>
        <v>8.7678321862642239</v>
      </c>
      <c r="D19" s="13">
        <f>VLOOKUP(A19,treasuries_zc!$B$7:$J$1000,_xlfn.XMATCH(D$1,treasuries_zc!$B$1:$J$1,1),FALSE)</f>
        <v>8.5069143294054683</v>
      </c>
      <c r="E19" s="13">
        <f>VLOOKUP(A19,treasuries_zc!$B$7:$J$1000,_xlfn.XMATCH(E$1,treasuries_zc!$B$1:$J$1,1),FALSE)</f>
        <v>8.6372949259605036</v>
      </c>
      <c r="F19" s="13">
        <f>VLOOKUP(A19,treasuries_zc!$B$7:$J$1000,_xlfn.XMATCH(F$1,treasuries_zc!$B$1:$J$1,1),FALSE)</f>
        <v>8.827</v>
      </c>
      <c r="G19" s="13">
        <f>VLOOKUP(A19,treasuries_zc!$B$7:$J$1000,_xlfn.XMATCH(G$1,treasuries_zc!$B$1:$J$1,1),FALSE)</f>
        <v>8.8537999999999997</v>
      </c>
      <c r="H19" s="13">
        <f>VLOOKUP(A19,treasuries_zc!$B$7:$J$1000,_xlfn.XMATCH(H$1,treasuries_zc!$B$1:$J$1,1),FALSE)</f>
        <v>8.6341000000000001</v>
      </c>
      <c r="I19" s="31">
        <f ca="1">cbo_debt_gdp!CX24</f>
        <v>42.756735650136669</v>
      </c>
      <c r="J19" s="31">
        <f ca="1">cbo_debt_gdp!CZ24</f>
        <v>40.722238081644306</v>
      </c>
      <c r="K19" s="31" t="e">
        <f ca="1">cbo_debt_gdp!DB24</f>
        <v>#N/A</v>
      </c>
      <c r="L19" s="31">
        <f ca="1">cbo_deficit_gdp!CX24</f>
        <v>3.0261616556032798</v>
      </c>
      <c r="M19" s="31">
        <f ca="1">cbo_deficit_gdp!CZ24</f>
        <v>1.741364544675992</v>
      </c>
      <c r="N19" s="31" t="e">
        <f ca="1">cbo_deficit_gdp!DB24</f>
        <v>#N/A</v>
      </c>
      <c r="O19" s="31">
        <f ca="1">cbo_primary_deficit_gdp!CX24</f>
        <v>-0.27333073018352205</v>
      </c>
      <c r="P19" s="31">
        <f ca="1">cbo_primary_deficit_gdp!CZ24</f>
        <v>-1.1989723094490436</v>
      </c>
      <c r="Q19" s="31" t="e">
        <f ca="1">cbo_primary_deficit_gdp!DB24</f>
        <v>#N/A</v>
      </c>
      <c r="R19" s="31">
        <f ca="1">cbo_revenues_gdp!CX24</f>
        <v>19.191721983600157</v>
      </c>
      <c r="S19" s="31">
        <f ca="1">cbo_revenues_gdp!CZ24</f>
        <v>19.397659149300601</v>
      </c>
      <c r="T19" s="31" t="e">
        <f ca="1">cbo_revenues_gdp!DB24</f>
        <v>#N/A</v>
      </c>
      <c r="U19" s="31">
        <f ca="1">cbo_outlays_gdp!CX24</f>
        <v>22.217883639203436</v>
      </c>
      <c r="V19" s="31">
        <f ca="1">cbo_outlays_gdp!CZ24</f>
        <v>21.1247502141022</v>
      </c>
      <c r="W19" s="31" t="e">
        <f ca="1">cbo_outlays_gdp!DB24</f>
        <v>#N/A</v>
      </c>
      <c r="X19" s="31">
        <f ca="1">cbo_interest_gdp!CX24</f>
        <v>3.2994923857868019</v>
      </c>
      <c r="Y19" s="31">
        <f ca="1">cbo_interest_gdp!CZ24</f>
        <v>2.9403368541250359</v>
      </c>
      <c r="Z19" s="31" t="e">
        <f ca="1">cbo_interest_gdp!DB24</f>
        <v>#N/A</v>
      </c>
      <c r="AA19" s="32">
        <f ca="1">cbo_rgdp!CX24</f>
        <v>2.9</v>
      </c>
      <c r="AB19" s="32">
        <f ca="1">cbo_rgdp!CZ24</f>
        <v>2.2999999999999998</v>
      </c>
      <c r="AC19" s="32" t="e">
        <f ca="1">cbo_rgdp!DB24</f>
        <v>#N/A</v>
      </c>
      <c r="AD19" s="13">
        <f>IFERROR(IFERROR(VLOOKUP(A19,frbus_infl!$B$7:$H$1000,7,FALSE),VLOOKUP(A19,frbus_infl!$C$7:$H$1000,6,FALSE)),VLOOKUP(A19,frbus_infl!$D$7:$H$1000,5,FALSE))</f>
        <v>4.29</v>
      </c>
      <c r="AE19" s="13" t="e">
        <f>IFERROR(IFERROR(VLOOKUP(A19,frbus_infl!$B$7:$I$1000,8,FALSE),VLOOKUP(A19,frbus_infl!$C$7:$I$1000,7,FALSE)),VLOOKUP(A19,frbus_infl!$D$7:$I$1000,6,FALSE))</f>
        <v>#N/A</v>
      </c>
      <c r="AF19" s="28">
        <f>IFERROR(IFERROR(VLOOKUP(A19,frbus_infl!$B$7:$I$1000,5,FALSE),VLOOKUP(A19,frbus_infl!$C$7:$I$1000,4,FALSE)),VLOOKUP(A19,frbus_infl!$D$7:$I$1000,3,FALSE))</f>
        <v>4.25</v>
      </c>
      <c r="AG19" s="13">
        <f>IFERROR(IFERROR(VLOOKUP(A19,treas_holdings!$B$7:$I$1000,7,FALSE),VLOOKUP(A19,treas_holdings!$C$7:$I$1000,6,FALSE)),VLOOKUP(A19,treas_holdings!$D$7:$I$1000,5,FALSE))</f>
        <v>4.148621922232504</v>
      </c>
      <c r="AH19" s="13">
        <f>IFERROR(IFERROR(VLOOKUP(A19,treas_holdings!$B$7:$I$1000,8,FALSE),VLOOKUP(A19,treas_holdings!$C$7:$I$1000,7,FALSE)),VLOOKUP(A19,treas_holdings!$D$7:$I$1000,6,FALSE))</f>
        <v>4.6739607715058149</v>
      </c>
      <c r="AI19" s="13">
        <f>IFERROR(IFERROR(VLOOKUP(A19,divyield!$B$7:$E$1001,4,FALSE),VLOOKUP(A19,divyield!$C$7:$E$1001,3,FALSE)),VLOOKUP(A19,divyield!$D$7:$E$1001,2,FALSE))</f>
        <v>5.0727374549053827</v>
      </c>
      <c r="AJ19" s="28">
        <f>VLOOKUP(A19,ffr!$B$6:$C$1000,2)</f>
        <v>9.14</v>
      </c>
      <c r="AK19" s="13">
        <f>VLOOKUP(A19,dkw!$B$7:$H$1001,3,FALSE)</f>
        <v>8.7734000000000005</v>
      </c>
      <c r="AL19" s="13">
        <f>VLOOKUP(A19,dkw!$B$7:$H$1001,4,FALSE)</f>
        <v>2.8304</v>
      </c>
      <c r="AM19" s="13">
        <f>VLOOKUP(A19,dkw!$B$7:$H$1001,5,FALSE)</f>
        <v>1.9901</v>
      </c>
      <c r="AN19" s="13">
        <f>VLOOKUP(A19,dkw!$B$7:$H$1001,6,FALSE)</f>
        <v>3.5238999999999998</v>
      </c>
      <c r="AO19" s="13">
        <f>VLOOKUP(A19,dkw!$B$7:$H$1001,7,FALSE)</f>
        <v>0.42899999999999999</v>
      </c>
      <c r="AP19" s="13">
        <f>VLOOKUP(A19,acm!B$7:E$1001,2,FALSE)</f>
        <v>8.8521199999999993</v>
      </c>
      <c r="AQ19" s="13">
        <f>VLOOKUP(A19,acm!B$7:E$1001,3,FALSE)</f>
        <v>2.0552899999999998</v>
      </c>
      <c r="AR19" s="13">
        <f>VLOOKUP(A19,acm!B$7:E$1001,4,FALSE)</f>
        <v>6.7968299999999999</v>
      </c>
      <c r="AS19" s="28" t="e">
        <f>VLOOKUP(A19,cr!B$7:F$1001,5,FALSE)</f>
        <v>#N/A</v>
      </c>
      <c r="AT19" s="28" t="e">
        <f>VLOOKUP(A19,cr!B$7:F$1001,4,FALSE)</f>
        <v>#N/A</v>
      </c>
      <c r="AU19" s="28" t="e">
        <f>VLOOKUP(A19,cr!B$7:F$1001,2,FALSE)</f>
        <v>#N/A</v>
      </c>
      <c r="AV19" s="13"/>
      <c r="AW19" s="13"/>
      <c r="AX19" s="13"/>
      <c r="AZ19" s="2"/>
    </row>
    <row r="20" spans="1:53" x14ac:dyDescent="0.3">
      <c r="A20" s="5">
        <v>32721</v>
      </c>
      <c r="B20" s="19">
        <v>19</v>
      </c>
      <c r="C20" s="13">
        <f>VLOOKUP(A20,treasuries_zc!$B$7:$J$1000,_xlfn.XMATCH(C$1,treasuries_zc!$B$1:$J$1,1),FALSE)</f>
        <v>8.1948005480710897</v>
      </c>
      <c r="D20" s="13">
        <f>VLOOKUP(A20,treasuries_zc!$B$7:$J$1000,_xlfn.XMATCH(D$1,treasuries_zc!$B$1:$J$1,1),FALSE)</f>
        <v>8.1091187438016696</v>
      </c>
      <c r="E20" s="13">
        <f>VLOOKUP(A20,treasuries_zc!$B$7:$J$1000,_xlfn.XMATCH(E$1,treasuries_zc!$B$1:$J$1,1),FALSE)</f>
        <v>8.1519511609168926</v>
      </c>
      <c r="F20" s="13">
        <f>VLOOKUP(A20,treasuries_zc!$B$7:$J$1000,_xlfn.XMATCH(F$1,treasuries_zc!$B$1:$J$1,1),FALSE)</f>
        <v>8.1870999999999992</v>
      </c>
      <c r="G20" s="13">
        <f>VLOOKUP(A20,treasuries_zc!$B$7:$J$1000,_xlfn.XMATCH(G$1,treasuries_zc!$B$1:$J$1,1),FALSE)</f>
        <v>8.1978000000000009</v>
      </c>
      <c r="H20" s="13">
        <f>VLOOKUP(A20,treasuries_zc!$B$7:$J$1000,_xlfn.XMATCH(H$1,treasuries_zc!$B$1:$J$1,1),FALSE)</f>
        <v>8.1615000000000002</v>
      </c>
      <c r="I20" s="31">
        <f ca="1">cbo_debt_gdp!CX25</f>
        <v>42.740365901128847</v>
      </c>
      <c r="J20" s="31">
        <f ca="1">cbo_debt_gdp!CZ25</f>
        <v>40.658413055711875</v>
      </c>
      <c r="K20" s="31" t="e">
        <f ca="1">cbo_debt_gdp!DB25</f>
        <v>#N/A</v>
      </c>
      <c r="L20" s="31">
        <f ca="1">cbo_deficit_gdp!CX25</f>
        <v>3.1335149863760217</v>
      </c>
      <c r="M20" s="31">
        <f ca="1">cbo_deficit_gdp!CZ25</f>
        <v>1.8007878446820484</v>
      </c>
      <c r="N20" s="31" t="e">
        <f ca="1">cbo_deficit_gdp!DB25</f>
        <v>#N/A</v>
      </c>
      <c r="O20" s="31">
        <f ca="1">cbo_primary_deficit_gdp!CX25</f>
        <v>-0.15570260801868432</v>
      </c>
      <c r="P20" s="31">
        <f ca="1">cbo_primary_deficit_gdp!CZ25</f>
        <v>-1.1395610579628588</v>
      </c>
      <c r="Q20" s="31" t="e">
        <f ca="1">cbo_primary_deficit_gdp!DB25</f>
        <v>#N/A</v>
      </c>
      <c r="R20" s="31">
        <f ca="1">cbo_revenues_gdp!CX25</f>
        <v>19.287660568314518</v>
      </c>
      <c r="S20" s="31">
        <f ca="1">cbo_revenues_gdp!CZ25</f>
        <v>19.302194710185706</v>
      </c>
      <c r="T20" s="31" t="e">
        <f ca="1">cbo_revenues_gdp!DB25</f>
        <v>#N/A</v>
      </c>
      <c r="U20" s="31">
        <f ca="1">cbo_outlays_gdp!CX25</f>
        <v>22.421175554690542</v>
      </c>
      <c r="V20" s="31">
        <f ca="1">cbo_outlays_gdp!CZ25</f>
        <v>21.102982554867754</v>
      </c>
      <c r="W20" s="31" t="e">
        <f ca="1">cbo_outlays_gdp!DB25</f>
        <v>#N/A</v>
      </c>
      <c r="X20" s="31">
        <f ca="1">cbo_interest_gdp!CX25</f>
        <v>3.2892175943947062</v>
      </c>
      <c r="Y20" s="31">
        <f ca="1">cbo_interest_gdp!CZ25</f>
        <v>2.940348902644907</v>
      </c>
      <c r="Z20" s="31" t="e">
        <f ca="1">cbo_interest_gdp!DB25</f>
        <v>#N/A</v>
      </c>
      <c r="AA20" s="32">
        <f ca="1">cbo_rgdp!CX25</f>
        <v>2.8</v>
      </c>
      <c r="AB20" s="32">
        <f ca="1">cbo_rgdp!CZ25</f>
        <v>2.5</v>
      </c>
      <c r="AC20" s="32" t="e">
        <f ca="1">cbo_rgdp!DB25</f>
        <v>#N/A</v>
      </c>
      <c r="AD20" s="13">
        <f>IFERROR(IFERROR(VLOOKUP(A20,frbus_infl!$B$7:$H$1000,7,FALSE),VLOOKUP(A20,frbus_infl!$C$7:$H$1000,6,FALSE)),VLOOKUP(A20,frbus_infl!$D$7:$H$1000,5,FALSE))</f>
        <v>4.13</v>
      </c>
      <c r="AE20" s="13" t="e">
        <f>IFERROR(IFERROR(VLOOKUP(A20,frbus_infl!$B$7:$I$1000,8,FALSE),VLOOKUP(A20,frbus_infl!$C$7:$I$1000,7,FALSE)),VLOOKUP(A20,frbus_infl!$D$7:$I$1000,6,FALSE))</f>
        <v>#N/A</v>
      </c>
      <c r="AF20" s="28" t="e">
        <f>IFERROR(IFERROR(VLOOKUP(A20,frbus_infl!$B$7:$I$1000,5,FALSE),VLOOKUP(A20,frbus_infl!$C$7:$I$1000,4,FALSE)),VLOOKUP(A20,frbus_infl!$D$7:$I$1000,3,FALSE))</f>
        <v>#N/A</v>
      </c>
      <c r="AG20" s="13">
        <f>IFERROR(IFERROR(VLOOKUP(A20,treas_holdings!$B$7:$I$1000,7,FALSE),VLOOKUP(A20,treas_holdings!$C$7:$I$1000,6,FALSE)),VLOOKUP(A20,treas_holdings!$D$7:$I$1000,5,FALSE))</f>
        <v>3.8812199318748464</v>
      </c>
      <c r="AH20" s="13">
        <f>IFERROR(IFERROR(VLOOKUP(A20,treas_holdings!$B$7:$I$1000,8,FALSE),VLOOKUP(A20,treas_holdings!$C$7:$I$1000,7,FALSE)),VLOOKUP(A20,treas_holdings!$D$7:$I$1000,6,FALSE))</f>
        <v>4.5764301014854096</v>
      </c>
      <c r="AI20" s="13">
        <f>IFERROR(IFERROR(VLOOKUP(A20,divyield!$B$7:$E$1001,4,FALSE),VLOOKUP(A20,divyield!$C$7:$E$1001,3,FALSE)),VLOOKUP(A20,divyield!$D$7:$E$1001,2,FALSE))</f>
        <v>4.6033695611328813</v>
      </c>
      <c r="AJ20" s="28">
        <f>VLOOKUP(A20,ffr!$B$6:$C$1000,2)</f>
        <v>8.92</v>
      </c>
      <c r="AK20" s="13">
        <f>VLOOKUP(A20,dkw!$B$7:$H$1001,3,FALSE)</f>
        <v>8.2030999999999992</v>
      </c>
      <c r="AL20" s="13">
        <f>VLOOKUP(A20,dkw!$B$7:$H$1001,4,FALSE)</f>
        <v>2.6192000000000002</v>
      </c>
      <c r="AM20" s="13">
        <f>VLOOKUP(A20,dkw!$B$7:$H$1001,5,FALSE)</f>
        <v>1.7881</v>
      </c>
      <c r="AN20" s="13">
        <f>VLOOKUP(A20,dkw!$B$7:$H$1001,6,FALSE)</f>
        <v>3.4258000000000002</v>
      </c>
      <c r="AO20" s="13">
        <f>VLOOKUP(A20,dkw!$B$7:$H$1001,7,FALSE)</f>
        <v>0.37</v>
      </c>
      <c r="AP20" s="13">
        <f>VLOOKUP(A20,acm!B$7:E$1001,2,FALSE)</f>
        <v>8.2046600000000005</v>
      </c>
      <c r="AQ20" s="13">
        <f>VLOOKUP(A20,acm!B$7:E$1001,3,FALSE)</f>
        <v>1.8207800000000001</v>
      </c>
      <c r="AR20" s="13">
        <f>VLOOKUP(A20,acm!B$7:E$1001,4,FALSE)</f>
        <v>6.3838800000000004</v>
      </c>
      <c r="AS20" s="28" t="e">
        <f>VLOOKUP(A20,cr!B$7:F$1001,5,FALSE)</f>
        <v>#N/A</v>
      </c>
      <c r="AT20" s="28" t="e">
        <f>VLOOKUP(A20,cr!B$7:F$1001,4,FALSE)</f>
        <v>#N/A</v>
      </c>
      <c r="AU20" s="28" t="e">
        <f>VLOOKUP(A20,cr!B$7:F$1001,2,FALSE)</f>
        <v>#N/A</v>
      </c>
      <c r="AV20" s="13"/>
      <c r="AW20" s="13"/>
      <c r="AX20" s="13"/>
      <c r="AZ20" s="2"/>
    </row>
    <row r="21" spans="1:53" x14ac:dyDescent="0.3">
      <c r="A21" s="5">
        <v>32874</v>
      </c>
      <c r="B21" s="19">
        <v>20</v>
      </c>
      <c r="C21" s="13">
        <f>VLOOKUP(A21,treasuries_zc!$B$7:$J$1000,_xlfn.XMATCH(C$1,treasuries_zc!$B$1:$J$1,1),FALSE)</f>
        <v>8.4222388947885474</v>
      </c>
      <c r="D21" s="13">
        <f>VLOOKUP(A21,treasuries_zc!$B$7:$J$1000,_xlfn.XMATCH(D$1,treasuries_zc!$B$1:$J$1,1),FALSE)</f>
        <v>8.4227131584638126</v>
      </c>
      <c r="E21" s="13">
        <f>VLOOKUP(A21,treasuries_zc!$B$7:$J$1000,_xlfn.XMATCH(E$1,treasuries_zc!$B$1:$J$1,1),FALSE)</f>
        <v>8.422476026366855</v>
      </c>
      <c r="F21" s="13">
        <f>VLOOKUP(A21,treasuries_zc!$B$7:$J$1000,_xlfn.XMATCH(F$1,treasuries_zc!$B$1:$J$1,1),FALSE)</f>
        <v>8.3573000000000004</v>
      </c>
      <c r="G21" s="13">
        <f>VLOOKUP(A21,treasuries_zc!$B$7:$J$1000,_xlfn.XMATCH(G$1,treasuries_zc!$B$1:$J$1,1),FALSE)</f>
        <v>8.4189000000000007</v>
      </c>
      <c r="H21" s="13">
        <f>VLOOKUP(A21,treasuries_zc!$B$7:$J$1000,_xlfn.XMATCH(H$1,treasuries_zc!$B$1:$J$1,1),FALSE)</f>
        <v>8.4228000000000005</v>
      </c>
      <c r="I21" s="31">
        <f ca="1">cbo_debt_gdp!CX26</f>
        <v>42.595307917888562</v>
      </c>
      <c r="J21" s="31">
        <f ca="1">cbo_debt_gdp!CZ26</f>
        <v>39.922272849102114</v>
      </c>
      <c r="K21" s="31" t="e">
        <f ca="1">cbo_debt_gdp!DB26</f>
        <v>#N/A</v>
      </c>
      <c r="L21" s="31">
        <f ca="1">cbo_deficit_gdp!CX26</f>
        <v>2.5293255131964809</v>
      </c>
      <c r="M21" s="31">
        <f ca="1">cbo_deficit_gdp!CZ26</f>
        <v>1.5813454837845082</v>
      </c>
      <c r="N21" s="31" t="e">
        <f ca="1">cbo_deficit_gdp!DB26</f>
        <v>#N/A</v>
      </c>
      <c r="O21" s="31">
        <f ca="1">cbo_primary_deficit_gdp!CX26</f>
        <v>-0.76979472140762462</v>
      </c>
      <c r="P21" s="31">
        <f ca="1">cbo_primary_deficit_gdp!CZ26</f>
        <v>-1.2195121951219512</v>
      </c>
      <c r="Q21" s="31" t="e">
        <f ca="1">cbo_primary_deficit_gdp!DB26</f>
        <v>#N/A</v>
      </c>
      <c r="R21" s="31">
        <f ca="1">cbo_revenues_gdp!CX26</f>
        <v>19.556451612903224</v>
      </c>
      <c r="S21" s="31">
        <f ca="1">cbo_revenues_gdp!CZ26</f>
        <v>19.270972929509515</v>
      </c>
      <c r="T21" s="31" t="e">
        <f ca="1">cbo_revenues_gdp!DB26</f>
        <v>#N/A</v>
      </c>
      <c r="U21" s="31">
        <f ca="1">cbo_outlays_gdp!CX26</f>
        <v>22.085777126099707</v>
      </c>
      <c r="V21" s="31">
        <f ca="1">cbo_outlays_gdp!CZ26</f>
        <v>20.838917180380594</v>
      </c>
      <c r="W21" s="31" t="e">
        <f ca="1">cbo_outlays_gdp!DB26</f>
        <v>#N/A</v>
      </c>
      <c r="X21" s="31">
        <f ca="1">cbo_interest_gdp!CX26</f>
        <v>3.2991202346041058</v>
      </c>
      <c r="Y21" s="31">
        <f ca="1">cbo_interest_gdp!CZ26</f>
        <v>2.8008576789064592</v>
      </c>
      <c r="Z21" s="31" t="e">
        <f ca="1">cbo_interest_gdp!DB26</f>
        <v>#N/A</v>
      </c>
      <c r="AA21" s="32">
        <f ca="1">cbo_rgdp!CX26</f>
        <v>1.8</v>
      </c>
      <c r="AB21" s="32">
        <f ca="1">cbo_rgdp!CZ26</f>
        <v>2.4</v>
      </c>
      <c r="AC21" s="32" t="e">
        <f ca="1">cbo_rgdp!DB26</f>
        <v>#N/A</v>
      </c>
      <c r="AD21" s="13">
        <f>IFERROR(IFERROR(VLOOKUP(A21,frbus_infl!$B$7:$H$1000,7,FALSE),VLOOKUP(A21,frbus_infl!$C$7:$H$1000,6,FALSE)),VLOOKUP(A21,frbus_infl!$D$7:$H$1000,5,FALSE))</f>
        <v>3.65573770491803</v>
      </c>
      <c r="AE21" s="13" t="e">
        <f>IFERROR(IFERROR(VLOOKUP(A21,frbus_infl!$B$7:$I$1000,8,FALSE),VLOOKUP(A21,frbus_infl!$C$7:$I$1000,7,FALSE)),VLOOKUP(A21,frbus_infl!$D$7:$I$1000,6,FALSE))</f>
        <v>#N/A</v>
      </c>
      <c r="AF21" s="28">
        <f>IFERROR(IFERROR(VLOOKUP(A21,frbus_infl!$B$7:$I$1000,5,FALSE),VLOOKUP(A21,frbus_infl!$C$7:$I$1000,4,FALSE)),VLOOKUP(A21,frbus_infl!$D$7:$I$1000,3,FALSE))</f>
        <v>3.95</v>
      </c>
      <c r="AG21" s="13">
        <f>IFERROR(IFERROR(VLOOKUP(A21,treas_holdings!$B$7:$I$1000,7,FALSE),VLOOKUP(A21,treas_holdings!$C$7:$I$1000,6,FALSE)),VLOOKUP(A21,treas_holdings!$D$7:$I$1000,5,FALSE))</f>
        <v>3.7103717199925077</v>
      </c>
      <c r="AH21" s="13">
        <f>IFERROR(IFERROR(VLOOKUP(A21,treas_holdings!$B$7:$I$1000,8,FALSE),VLOOKUP(A21,treas_holdings!$C$7:$I$1000,7,FALSE)),VLOOKUP(A21,treas_holdings!$D$7:$I$1000,6,FALSE))</f>
        <v>4.2744223270386703</v>
      </c>
      <c r="AI21" s="13">
        <f>IFERROR(IFERROR(VLOOKUP(A21,divyield!$B$7:$E$1001,4,FALSE),VLOOKUP(A21,divyield!$C$7:$E$1001,3,FALSE)),VLOOKUP(A21,divyield!$D$7:$E$1001,2,FALSE))</f>
        <v>5.1911872800560284</v>
      </c>
      <c r="AJ21" s="28">
        <f>VLOOKUP(A21,ffr!$B$6:$C$1000,2)</f>
        <v>8.26</v>
      </c>
      <c r="AK21" s="13">
        <f>VLOOKUP(A21,dkw!$B$7:$H$1001,3,FALSE)</f>
        <v>8.4433000000000007</v>
      </c>
      <c r="AL21" s="13">
        <f>VLOOKUP(A21,dkw!$B$7:$H$1001,4,FALSE)</f>
        <v>2.6671</v>
      </c>
      <c r="AM21" s="13">
        <f>VLOOKUP(A21,dkw!$B$7:$H$1001,5,FALSE)</f>
        <v>1.9105000000000001</v>
      </c>
      <c r="AN21" s="13">
        <f>VLOOKUP(A21,dkw!$B$7:$H$1001,6,FALSE)</f>
        <v>3.4523000000000001</v>
      </c>
      <c r="AO21" s="13">
        <f>VLOOKUP(A21,dkw!$B$7:$H$1001,7,FALSE)</f>
        <v>0.41339999999999999</v>
      </c>
      <c r="AP21" s="13">
        <f>VLOOKUP(A21,acm!B$7:E$1001,2,FALSE)</f>
        <v>8.3634900000000005</v>
      </c>
      <c r="AQ21" s="13">
        <f>VLOOKUP(A21,acm!B$7:E$1001,3,FALSE)</f>
        <v>2.00135</v>
      </c>
      <c r="AR21" s="13">
        <f>VLOOKUP(A21,acm!B$7:E$1001,4,FALSE)</f>
        <v>6.3621400000000001</v>
      </c>
      <c r="AS21" s="28" t="e">
        <f>VLOOKUP(A21,cr!B$7:F$1001,5,FALSE)</f>
        <v>#N/A</v>
      </c>
      <c r="AT21" s="28" t="e">
        <f>VLOOKUP(A21,cr!B$7:F$1001,4,FALSE)</f>
        <v>#N/A</v>
      </c>
      <c r="AU21" s="28" t="e">
        <f>VLOOKUP(A21,cr!B$7:F$1001,2,FALSE)</f>
        <v>#N/A</v>
      </c>
      <c r="AV21" s="13"/>
      <c r="AW21" s="13"/>
      <c r="AX21" s="13"/>
      <c r="AZ21" s="2"/>
    </row>
    <row r="22" spans="1:53" x14ac:dyDescent="0.3">
      <c r="A22" s="5">
        <v>33055</v>
      </c>
      <c r="B22" s="19">
        <v>21</v>
      </c>
      <c r="C22" s="13">
        <f>VLOOKUP(A22,treasuries_zc!$B$7:$J$1000,_xlfn.XMATCH(C$1,treasuries_zc!$B$1:$J$1,1),FALSE)</f>
        <v>8.5978498271445538</v>
      </c>
      <c r="D22" s="13">
        <f>VLOOKUP(A22,treasuries_zc!$B$7:$J$1000,_xlfn.XMATCH(D$1,treasuries_zc!$B$1:$J$1,1),FALSE)</f>
        <v>8.6571243118200627</v>
      </c>
      <c r="E22" s="13">
        <f>VLOOKUP(A22,treasuries_zc!$B$7:$J$1000,_xlfn.XMATCH(E$1,treasuries_zc!$B$1:$J$1,1),FALSE)</f>
        <v>8.627483026462567</v>
      </c>
      <c r="F22" s="13">
        <f>VLOOKUP(A22,treasuries_zc!$B$7:$J$1000,_xlfn.XMATCH(F$1,treasuries_zc!$B$1:$J$1,1),FALSE)</f>
        <v>8.3322000000000003</v>
      </c>
      <c r="G22" s="13">
        <f>VLOOKUP(A22,treasuries_zc!$B$7:$J$1000,_xlfn.XMATCH(G$1,treasuries_zc!$B$1:$J$1,1),FALSE)</f>
        <v>8.4420999999999999</v>
      </c>
      <c r="H22" s="13">
        <f>VLOOKUP(A22,treasuries_zc!$B$7:$J$1000,_xlfn.XMATCH(H$1,treasuries_zc!$B$1:$J$1,1),FALSE)</f>
        <v>8.6903000000000006</v>
      </c>
      <c r="I22" s="31">
        <f ca="1">cbo_debt_gdp!CX27</f>
        <v>43.457602339181285</v>
      </c>
      <c r="J22" s="31">
        <f ca="1">cbo_debt_gdp!CZ27</f>
        <v>44.19749800372638</v>
      </c>
      <c r="K22" s="31" t="e">
        <f ca="1">cbo_debt_gdp!DB27</f>
        <v>#N/A</v>
      </c>
      <c r="L22" s="31">
        <f ca="1">cbo_deficit_gdp!CX27</f>
        <v>3.5635964912280702</v>
      </c>
      <c r="M22" s="31">
        <f ca="1">cbo_deficit_gdp!CZ27</f>
        <v>1.8365717327655044</v>
      </c>
      <c r="N22" s="31" t="e">
        <f ca="1">cbo_deficit_gdp!DB27</f>
        <v>#N/A</v>
      </c>
      <c r="O22" s="31">
        <f ca="1">cbo_primary_deficit_gdp!CX27</f>
        <v>0.23757309941520469</v>
      </c>
      <c r="P22" s="31">
        <f ca="1">cbo_primary_deficit_gdp!CZ27</f>
        <v>-1.1445302102741548</v>
      </c>
      <c r="Q22" s="31" t="e">
        <f ca="1">cbo_primary_deficit_gdp!DB27</f>
        <v>#N/A</v>
      </c>
      <c r="R22" s="31">
        <f ca="1">cbo_revenues_gdp!CX27</f>
        <v>19.078947368421051</v>
      </c>
      <c r="S22" s="31">
        <f ca="1">cbo_revenues_gdp!CZ27</f>
        <v>18.858131487889274</v>
      </c>
      <c r="T22" s="31" t="e">
        <f ca="1">cbo_revenues_gdp!DB27</f>
        <v>#N/A</v>
      </c>
      <c r="U22" s="31">
        <f ca="1">cbo_outlays_gdp!CX27</f>
        <v>22.624269005847953</v>
      </c>
      <c r="V22" s="31">
        <f ca="1">cbo_outlays_gdp!CZ27</f>
        <v>20.694703220654777</v>
      </c>
      <c r="W22" s="31" t="e">
        <f ca="1">cbo_outlays_gdp!DB27</f>
        <v>#N/A</v>
      </c>
      <c r="X22" s="31">
        <f ca="1">cbo_interest_gdp!CX27</f>
        <v>3.3260233918128654</v>
      </c>
      <c r="Y22" s="31">
        <f ca="1">cbo_interest_gdp!CZ27</f>
        <v>2.9811019430396595</v>
      </c>
      <c r="Z22" s="31" t="e">
        <f ca="1">cbo_interest_gdp!DB27</f>
        <v>#N/A</v>
      </c>
      <c r="AA22" s="32">
        <f ca="1">cbo_rgdp!CX27</f>
        <v>2.1</v>
      </c>
      <c r="AB22" s="32">
        <f ca="1">cbo_rgdp!CZ27</f>
        <v>2.6</v>
      </c>
      <c r="AC22" s="32" t="e">
        <f ca="1">cbo_rgdp!DB27</f>
        <v>#N/A</v>
      </c>
      <c r="AD22" s="13">
        <f>IFERROR(IFERROR(VLOOKUP(A22,frbus_infl!$B$7:$H$1000,7,FALSE),VLOOKUP(A22,frbus_infl!$C$7:$H$1000,6,FALSE)),VLOOKUP(A22,frbus_infl!$D$7:$H$1000,5,FALSE))</f>
        <v>3.9880327868852401</v>
      </c>
      <c r="AE22" s="13" t="e">
        <f>IFERROR(IFERROR(VLOOKUP(A22,frbus_infl!$B$7:$I$1000,8,FALSE),VLOOKUP(A22,frbus_infl!$C$7:$I$1000,7,FALSE)),VLOOKUP(A22,frbus_infl!$D$7:$I$1000,6,FALSE))</f>
        <v>#N/A</v>
      </c>
      <c r="AF22" s="28" t="e">
        <f>IFERROR(IFERROR(VLOOKUP(A22,frbus_infl!$B$7:$I$1000,5,FALSE),VLOOKUP(A22,frbus_infl!$C$7:$I$1000,4,FALSE)),VLOOKUP(A22,frbus_infl!$D$7:$I$1000,3,FALSE))</f>
        <v>#N/A</v>
      </c>
      <c r="AG22" s="13">
        <f>IFERROR(IFERROR(VLOOKUP(A22,treas_holdings!$B$7:$I$1000,7,FALSE),VLOOKUP(A22,treas_holdings!$C$7:$I$1000,6,FALSE)),VLOOKUP(A22,treas_holdings!$D$7:$I$1000,5,FALSE))</f>
        <v>3.8964106997389902</v>
      </c>
      <c r="AH22" s="13">
        <f>IFERROR(IFERROR(VLOOKUP(A22,treas_holdings!$B$7:$I$1000,8,FALSE),VLOOKUP(A22,treas_holdings!$C$7:$I$1000,7,FALSE)),VLOOKUP(A22,treas_holdings!$D$7:$I$1000,6,FALSE))</f>
        <v>4.44039168093631</v>
      </c>
      <c r="AI22" s="13">
        <f>IFERROR(IFERROR(VLOOKUP(A22,divyield!$B$7:$E$1001,4,FALSE),VLOOKUP(A22,divyield!$C$7:$E$1001,3,FALSE)),VLOOKUP(A22,divyield!$D$7:$E$1001,2,FALSE))</f>
        <v>5.875353450748781</v>
      </c>
      <c r="AJ22" s="28">
        <f>VLOOKUP(A22,ffr!$B$6:$C$1000,2)</f>
        <v>8.0500000000000007</v>
      </c>
      <c r="AK22" s="13">
        <f>VLOOKUP(A22,dkw!$B$7:$H$1001,3,FALSE)</f>
        <v>8.5929000000000002</v>
      </c>
      <c r="AL22" s="13">
        <f>VLOOKUP(A22,dkw!$B$7:$H$1001,4,FALSE)</f>
        <v>2.6688000000000001</v>
      </c>
      <c r="AM22" s="13">
        <f>VLOOKUP(A22,dkw!$B$7:$H$1001,5,FALSE)</f>
        <v>2.0030999999999999</v>
      </c>
      <c r="AN22" s="13">
        <f>VLOOKUP(A22,dkw!$B$7:$H$1001,6,FALSE)</f>
        <v>3.4659</v>
      </c>
      <c r="AO22" s="13">
        <f>VLOOKUP(A22,dkw!$B$7:$H$1001,7,FALSE)</f>
        <v>0.4551</v>
      </c>
      <c r="AP22" s="13">
        <f>VLOOKUP(A22,acm!B$7:E$1001,2,FALSE)</f>
        <v>8.3396899999999992</v>
      </c>
      <c r="AQ22" s="13">
        <f>VLOOKUP(A22,acm!B$7:E$1001,3,FALSE)</f>
        <v>2.3332799999999998</v>
      </c>
      <c r="AR22" s="13">
        <f>VLOOKUP(A22,acm!B$7:E$1001,4,FALSE)</f>
        <v>6.0064099999999998</v>
      </c>
      <c r="AS22" s="28" t="e">
        <f>VLOOKUP(A22,cr!B$7:F$1001,5,FALSE)</f>
        <v>#N/A</v>
      </c>
      <c r="AT22" s="28" t="e">
        <f>VLOOKUP(A22,cr!B$7:F$1001,4,FALSE)</f>
        <v>#N/A</v>
      </c>
      <c r="AU22" s="28" t="e">
        <f>VLOOKUP(A22,cr!B$7:F$1001,2,FALSE)</f>
        <v>#N/A</v>
      </c>
      <c r="AV22" s="13"/>
      <c r="AW22" s="13"/>
      <c r="AX22" s="13"/>
      <c r="AZ22" s="2"/>
    </row>
    <row r="23" spans="1:53" x14ac:dyDescent="0.3">
      <c r="A23" s="5">
        <v>33239</v>
      </c>
      <c r="B23" s="19">
        <v>22</v>
      </c>
      <c r="C23" s="13">
        <f>VLOOKUP(A23,treasuries_zc!$B$7:$J$1000,_xlfn.XMATCH(C$1,treasuries_zc!$B$1:$J$1,1),FALSE)</f>
        <v>8.6874230480632022</v>
      </c>
      <c r="D23" s="13">
        <f>VLOOKUP(A23,treasuries_zc!$B$7:$J$1000,_xlfn.XMATCH(D$1,treasuries_zc!$B$1:$J$1,1),FALSE)</f>
        <v>8.7667940328742588</v>
      </c>
      <c r="E23" s="13">
        <f>VLOOKUP(A23,treasuries_zc!$B$7:$J$1000,_xlfn.XMATCH(E$1,treasuries_zc!$B$1:$J$1,1),FALSE)</f>
        <v>8.7271012978482609</v>
      </c>
      <c r="F23" s="13">
        <f>VLOOKUP(A23,treasuries_zc!$B$7:$J$1000,_xlfn.XMATCH(F$1,treasuries_zc!$B$1:$J$1,1),FALSE)</f>
        <v>8.1433999999999997</v>
      </c>
      <c r="G23" s="13">
        <f>VLOOKUP(A23,treasuries_zc!$B$7:$J$1000,_xlfn.XMATCH(G$1,treasuries_zc!$B$1:$J$1,1),FALSE)</f>
        <v>8.3996999999999993</v>
      </c>
      <c r="H23" s="13">
        <f>VLOOKUP(A23,treasuries_zc!$B$7:$J$1000,_xlfn.XMATCH(H$1,treasuries_zc!$B$1:$J$1,1),FALSE)</f>
        <v>8.8467000000000002</v>
      </c>
      <c r="I23" s="31">
        <f ca="1">cbo_debt_gdp!CX28</f>
        <v>47.884068278805124</v>
      </c>
      <c r="J23" s="31">
        <f ca="1">cbo_debt_gdp!CZ28</f>
        <v>44.970798182998053</v>
      </c>
      <c r="K23" s="31" t="e">
        <f ca="1">cbo_debt_gdp!DB28</f>
        <v>#N/A</v>
      </c>
      <c r="L23" s="31">
        <f ca="1">cbo_deficit_gdp!CX28</f>
        <v>5.2987197724039827</v>
      </c>
      <c r="M23" s="31">
        <f ca="1">cbo_deficit_gdp!CZ28</f>
        <v>1.7521090201168072</v>
      </c>
      <c r="N23" s="31" t="e">
        <f ca="1">cbo_deficit_gdp!DB28</f>
        <v>#N/A</v>
      </c>
      <c r="O23" s="31">
        <f ca="1">cbo_primary_deficit_gdp!CX28</f>
        <v>1.7780938833570412</v>
      </c>
      <c r="P23" s="31">
        <f ca="1">cbo_primary_deficit_gdp!CZ28</f>
        <v>-1.2719013627514602</v>
      </c>
      <c r="Q23" s="31" t="e">
        <f ca="1">cbo_primary_deficit_gdp!DB28</f>
        <v>#N/A</v>
      </c>
      <c r="R23" s="31">
        <f ca="1">cbo_revenues_gdp!CX28</f>
        <v>19.452347083926032</v>
      </c>
      <c r="S23" s="31">
        <f ca="1">cbo_revenues_gdp!CZ28</f>
        <v>19.415963659961065</v>
      </c>
      <c r="T23" s="31" t="e">
        <f ca="1">cbo_revenues_gdp!DB28</f>
        <v>#N/A</v>
      </c>
      <c r="U23" s="31">
        <f ca="1">cbo_outlays_gdp!CX28</f>
        <v>24.733285917496445</v>
      </c>
      <c r="V23" s="31">
        <f ca="1">cbo_outlays_gdp!CZ28</f>
        <v>21.181051265412069</v>
      </c>
      <c r="W23" s="31" t="e">
        <f ca="1">cbo_outlays_gdp!DB28</f>
        <v>#N/A</v>
      </c>
      <c r="X23" s="31">
        <f ca="1">cbo_interest_gdp!CX28</f>
        <v>3.5206258890469417</v>
      </c>
      <c r="Y23" s="31">
        <f ca="1">cbo_interest_gdp!CZ28</f>
        <v>3.0240103828682674</v>
      </c>
      <c r="Z23" s="31" t="e">
        <f ca="1">cbo_interest_gdp!DB28</f>
        <v>#N/A</v>
      </c>
      <c r="AA23" s="32">
        <f ca="1">cbo_rgdp!CX28</f>
        <v>-0.3</v>
      </c>
      <c r="AB23" s="32">
        <f ca="1">cbo_rgdp!CZ28</f>
        <v>2.7</v>
      </c>
      <c r="AC23" s="32" t="e">
        <f ca="1">cbo_rgdp!DB28</f>
        <v>#N/A</v>
      </c>
      <c r="AD23" s="13">
        <f>IFERROR(IFERROR(VLOOKUP(A23,frbus_infl!$B$7:$H$1000,7,FALSE),VLOOKUP(A23,frbus_infl!$C$7:$H$1000,6,FALSE)),VLOOKUP(A23,frbus_infl!$D$7:$H$1000,5,FALSE))</f>
        <v>3.9122033898305002</v>
      </c>
      <c r="AE23" s="13" t="e">
        <f>IFERROR(IFERROR(VLOOKUP(A23,frbus_infl!$B$7:$I$1000,8,FALSE),VLOOKUP(A23,frbus_infl!$C$7:$I$1000,7,FALSE)),VLOOKUP(A23,frbus_infl!$D$7:$I$1000,6,FALSE))</f>
        <v>#N/A</v>
      </c>
      <c r="AF23" s="28">
        <f>IFERROR(IFERROR(VLOOKUP(A23,frbus_infl!$B$7:$I$1000,5,FALSE),VLOOKUP(A23,frbus_infl!$C$7:$I$1000,4,FALSE)),VLOOKUP(A23,frbus_infl!$D$7:$I$1000,3,FALSE))</f>
        <v>4.05</v>
      </c>
      <c r="AG23" s="13">
        <f>IFERROR(IFERROR(VLOOKUP(A23,treas_holdings!$B$7:$I$1000,7,FALSE),VLOOKUP(A23,treas_holdings!$C$7:$I$1000,6,FALSE)),VLOOKUP(A23,treas_holdings!$D$7:$I$1000,5,FALSE))</f>
        <v>3.9926597295864261</v>
      </c>
      <c r="AH23" s="13">
        <f>IFERROR(IFERROR(VLOOKUP(A23,treas_holdings!$B$7:$I$1000,8,FALSE),VLOOKUP(A23,treas_holdings!$C$7:$I$1000,7,FALSE)),VLOOKUP(A23,treas_holdings!$D$7:$I$1000,6,FALSE))</f>
        <v>4.7399589077412516</v>
      </c>
      <c r="AI23" s="13">
        <f>IFERROR(IFERROR(VLOOKUP(A23,divyield!$B$7:$E$1001,4,FALSE),VLOOKUP(A23,divyield!$C$7:$E$1001,3,FALSE)),VLOOKUP(A23,divyield!$D$7:$E$1001,2,FALSE))</f>
        <v>4.629433940764403</v>
      </c>
      <c r="AJ23" s="28">
        <f>VLOOKUP(A23,ffr!$B$6:$C$1000,2)</f>
        <v>8.18</v>
      </c>
      <c r="AK23" s="13">
        <f>VLOOKUP(A23,dkw!$B$7:$H$1001,3,FALSE)</f>
        <v>8.6639999999999997</v>
      </c>
      <c r="AL23" s="13">
        <f>VLOOKUP(A23,dkw!$B$7:$H$1001,4,FALSE)</f>
        <v>2.5589</v>
      </c>
      <c r="AM23" s="13">
        <f>VLOOKUP(A23,dkw!$B$7:$H$1001,5,FALSE)</f>
        <v>2.1562000000000001</v>
      </c>
      <c r="AN23" s="13">
        <f>VLOOKUP(A23,dkw!$B$7:$H$1001,6,FALSE)</f>
        <v>3.4262000000000001</v>
      </c>
      <c r="AO23" s="13">
        <f>VLOOKUP(A23,dkw!$B$7:$H$1001,7,FALSE)</f>
        <v>0.52270000000000005</v>
      </c>
      <c r="AP23" s="13">
        <f>VLOOKUP(A23,acm!B$7:E$1001,2,FALSE)</f>
        <v>8.1504300000000001</v>
      </c>
      <c r="AQ23" s="13">
        <f>VLOOKUP(A23,acm!B$7:E$1001,3,FALSE)</f>
        <v>2.7690000000000001</v>
      </c>
      <c r="AR23" s="13">
        <f>VLOOKUP(A23,acm!B$7:E$1001,4,FALSE)</f>
        <v>5.3814299999999999</v>
      </c>
      <c r="AS23" s="28" t="e">
        <f>VLOOKUP(A23,cr!B$7:F$1001,5,FALSE)</f>
        <v>#N/A</v>
      </c>
      <c r="AT23" s="28" t="e">
        <f>VLOOKUP(A23,cr!B$7:F$1001,4,FALSE)</f>
        <v>#N/A</v>
      </c>
      <c r="AU23" s="28" t="e">
        <f>VLOOKUP(A23,cr!B$7:F$1001,2,FALSE)</f>
        <v>#N/A</v>
      </c>
      <c r="AV23" s="13"/>
      <c r="AW23" s="13"/>
      <c r="AX23" s="13"/>
      <c r="AZ23" s="2"/>
    </row>
    <row r="24" spans="1:53" x14ac:dyDescent="0.3">
      <c r="A24" s="5">
        <v>33451</v>
      </c>
      <c r="B24" s="19">
        <v>23</v>
      </c>
      <c r="C24" s="13">
        <f>VLOOKUP(A24,treasuries_zc!$B$7:$J$1000,_xlfn.XMATCH(C$1,treasuries_zc!$B$1:$J$1,1),FALSE)</f>
        <v>8.8097398378855107</v>
      </c>
      <c r="D24" s="13">
        <f>VLOOKUP(A24,treasuries_zc!$B$7:$J$1000,_xlfn.XMATCH(D$1,treasuries_zc!$B$1:$J$1,1),FALSE)</f>
        <v>8.596178112769536</v>
      </c>
      <c r="E24" s="13">
        <f>VLOOKUP(A24,treasuries_zc!$B$7:$J$1000,_xlfn.XMATCH(E$1,treasuries_zc!$B$1:$J$1,1),FALSE)</f>
        <v>8.7029065289384597</v>
      </c>
      <c r="F24" s="13">
        <f>VLOOKUP(A24,treasuries_zc!$B$7:$J$1000,_xlfn.XMATCH(F$1,treasuries_zc!$B$1:$J$1,1),FALSE)</f>
        <v>8.0618999999999996</v>
      </c>
      <c r="G24" s="13">
        <f>VLOOKUP(A24,treasuries_zc!$B$7:$J$1000,_xlfn.XMATCH(G$1,treasuries_zc!$B$1:$J$1,1),FALSE)</f>
        <v>8.5843000000000007</v>
      </c>
      <c r="H24" s="13">
        <f>VLOOKUP(A24,treasuries_zc!$B$7:$J$1000,_xlfn.XMATCH(H$1,treasuries_zc!$B$1:$J$1,1),FALSE)</f>
        <v>8.8051999999999992</v>
      </c>
      <c r="I24" s="31">
        <f ca="1">cbo_debt_gdp!CX29</f>
        <v>48.005723484170986</v>
      </c>
      <c r="J24" s="31">
        <f ca="1">cbo_debt_gdp!CZ29</f>
        <v>51.300079596710006</v>
      </c>
      <c r="K24" s="31" t="e">
        <f ca="1">cbo_debt_gdp!DB29</f>
        <v>#N/A</v>
      </c>
      <c r="L24" s="31">
        <f ca="1">cbo_deficit_gdp!CX29</f>
        <v>4.9901627615811126</v>
      </c>
      <c r="M24" s="31">
        <f ca="1">cbo_deficit_gdp!CZ29</f>
        <v>2.0695144600689837</v>
      </c>
      <c r="N24" s="31" t="e">
        <f ca="1">cbo_deficit_gdp!DB29</f>
        <v>#N/A</v>
      </c>
      <c r="O24" s="31">
        <f ca="1">cbo_primary_deficit_gdp!CX29</f>
        <v>1.484528706850295</v>
      </c>
      <c r="P24" s="31">
        <f ca="1">cbo_primary_deficit_gdp!CZ29</f>
        <v>-1.4592730167153092</v>
      </c>
      <c r="Q24" s="31" t="e">
        <f ca="1">cbo_primary_deficit_gdp!DB29</f>
        <v>#N/A</v>
      </c>
      <c r="R24" s="31">
        <f ca="1">cbo_revenues_gdp!CX29</f>
        <v>18.923269540332676</v>
      </c>
      <c r="S24" s="31">
        <f ca="1">cbo_revenues_gdp!CZ29</f>
        <v>19.222605465640754</v>
      </c>
      <c r="T24" s="31" t="e">
        <f ca="1">cbo_revenues_gdp!DB29</f>
        <v>#N/A</v>
      </c>
      <c r="U24" s="31">
        <f ca="1">cbo_outlays_gdp!CX29</f>
        <v>23.91343230191379</v>
      </c>
      <c r="V24" s="31">
        <f ca="1">cbo_outlays_gdp!CZ29</f>
        <v>21.292119925709738</v>
      </c>
      <c r="W24" s="31" t="e">
        <f ca="1">cbo_outlays_gdp!DB29</f>
        <v>#N/A</v>
      </c>
      <c r="X24" s="31">
        <f ca="1">cbo_interest_gdp!CX29</f>
        <v>3.5056340547308174</v>
      </c>
      <c r="Y24" s="31">
        <f ca="1">cbo_interest_gdp!CZ29</f>
        <v>3.5287874767842928</v>
      </c>
      <c r="Z24" s="31" t="e">
        <f ca="1">cbo_interest_gdp!DB29</f>
        <v>#N/A</v>
      </c>
      <c r="AA24" s="32">
        <f ca="1">cbo_rgdp!CX29</f>
        <v>-0.3</v>
      </c>
      <c r="AB24" s="32">
        <f ca="1">cbo_rgdp!CZ29</f>
        <v>2.6</v>
      </c>
      <c r="AC24" s="32" t="e">
        <f ca="1">cbo_rgdp!DB29</f>
        <v>#N/A</v>
      </c>
      <c r="AD24" s="13">
        <f>IFERROR(IFERROR(VLOOKUP(A24,frbus_infl!$B$7:$H$1000,7,FALSE),VLOOKUP(A24,frbus_infl!$C$7:$H$1000,6,FALSE)),VLOOKUP(A24,frbus_infl!$D$7:$H$1000,5,FALSE))</f>
        <v>3.68</v>
      </c>
      <c r="AE24" s="13" t="e">
        <f>IFERROR(IFERROR(VLOOKUP(A24,frbus_infl!$B$7:$I$1000,8,FALSE),VLOOKUP(A24,frbus_infl!$C$7:$I$1000,7,FALSE)),VLOOKUP(A24,frbus_infl!$D$7:$I$1000,6,FALSE))</f>
        <v>#N/A</v>
      </c>
      <c r="AF24" s="28" t="e">
        <f>IFERROR(IFERROR(VLOOKUP(A24,frbus_infl!$B$7:$I$1000,5,FALSE),VLOOKUP(A24,frbus_infl!$C$7:$I$1000,4,FALSE)),VLOOKUP(A24,frbus_infl!$D$7:$I$1000,3,FALSE))</f>
        <v>#N/A</v>
      </c>
      <c r="AG24" s="13">
        <f>IFERROR(IFERROR(VLOOKUP(A24,treas_holdings!$B$7:$I$1000,7,FALSE),VLOOKUP(A24,treas_holdings!$C$7:$I$1000,6,FALSE)),VLOOKUP(A24,treas_holdings!$D$7:$I$1000,5,FALSE))</f>
        <v>4.1662611385939181</v>
      </c>
      <c r="AH24" s="13">
        <f>IFERROR(IFERROR(VLOOKUP(A24,treas_holdings!$B$7:$I$1000,8,FALSE),VLOOKUP(A24,treas_holdings!$C$7:$I$1000,7,FALSE)),VLOOKUP(A24,treas_holdings!$D$7:$I$1000,6,FALSE))</f>
        <v>4.6430332425594996</v>
      </c>
      <c r="AI24" s="13">
        <f>IFERROR(IFERROR(VLOOKUP(A24,divyield!$B$7:$E$1001,4,FALSE),VLOOKUP(A24,divyield!$C$7:$E$1001,3,FALSE)),VLOOKUP(A24,divyield!$D$7:$E$1001,2,FALSE))</f>
        <v>4.5705138701257964</v>
      </c>
      <c r="AJ24" s="28">
        <f>VLOOKUP(A24,ffr!$B$6:$C$1000,2)</f>
        <v>5.5</v>
      </c>
      <c r="AK24" s="13">
        <f>VLOOKUP(A24,dkw!$B$7:$H$1001,3,FALSE)</f>
        <v>8.8245000000000005</v>
      </c>
      <c r="AL24" s="13">
        <f>VLOOKUP(A24,dkw!$B$7:$H$1001,4,FALSE)</f>
        <v>2.5074000000000001</v>
      </c>
      <c r="AM24" s="13">
        <f>VLOOKUP(A24,dkw!$B$7:$H$1001,5,FALSE)</f>
        <v>2.3130999999999999</v>
      </c>
      <c r="AN24" s="13">
        <f>VLOOKUP(A24,dkw!$B$7:$H$1001,6,FALSE)</f>
        <v>3.4146000000000001</v>
      </c>
      <c r="AO24" s="13">
        <f>VLOOKUP(A24,dkw!$B$7:$H$1001,7,FALSE)</f>
        <v>0.58940000000000003</v>
      </c>
      <c r="AP24" s="13">
        <f>VLOOKUP(A24,acm!B$7:E$1001,2,FALSE)</f>
        <v>8.0851500000000005</v>
      </c>
      <c r="AQ24" s="13">
        <f>VLOOKUP(A24,acm!B$7:E$1001,3,FALSE)</f>
        <v>3.16005</v>
      </c>
      <c r="AR24" s="13">
        <f>VLOOKUP(A24,acm!B$7:E$1001,4,FALSE)</f>
        <v>4.9250999999999996</v>
      </c>
      <c r="AS24" s="28" t="e">
        <f>VLOOKUP(A24,cr!B$7:F$1001,5,FALSE)</f>
        <v>#N/A</v>
      </c>
      <c r="AT24" s="28" t="e">
        <f>VLOOKUP(A24,cr!B$7:F$1001,4,FALSE)</f>
        <v>#N/A</v>
      </c>
      <c r="AU24" s="28" t="e">
        <f>VLOOKUP(A24,cr!B$7:F$1001,2,FALSE)</f>
        <v>#N/A</v>
      </c>
      <c r="AV24" s="13"/>
      <c r="AW24" s="13"/>
      <c r="AX24" s="13"/>
      <c r="AZ24" s="2"/>
    </row>
    <row r="25" spans="1:53" x14ac:dyDescent="0.3">
      <c r="A25" s="5">
        <v>33604</v>
      </c>
      <c r="B25" s="19">
        <v>24</v>
      </c>
      <c r="C25" s="13">
        <f>VLOOKUP(A25,treasuries_zc!$B$7:$J$1000,_xlfn.XMATCH(C$1,treasuries_zc!$B$1:$J$1,1),FALSE)</f>
        <v>8.7000395978283898</v>
      </c>
      <c r="D25" s="13">
        <f>VLOOKUP(A25,treasuries_zc!$B$7:$J$1000,_xlfn.XMATCH(D$1,treasuries_zc!$B$1:$J$1,1),FALSE)</f>
        <v>8.4572569711570225</v>
      </c>
      <c r="E25" s="13">
        <f>VLOOKUP(A25,treasuries_zc!$B$7:$J$1000,_xlfn.XMATCH(E$1,treasuries_zc!$B$1:$J$1,1),FALSE)</f>
        <v>8.5785804265123833</v>
      </c>
      <c r="F25" s="13">
        <f>VLOOKUP(A25,treasuries_zc!$B$7:$J$1000,_xlfn.XMATCH(F$1,treasuries_zc!$B$1:$J$1,1),FALSE)</f>
        <v>7.6605999999999996</v>
      </c>
      <c r="G25" s="13">
        <f>VLOOKUP(A25,treasuries_zc!$B$7:$J$1000,_xlfn.XMATCH(G$1,treasuries_zc!$B$1:$J$1,1),FALSE)</f>
        <v>8.4175000000000004</v>
      </c>
      <c r="H25" s="13">
        <f>VLOOKUP(A25,treasuries_zc!$B$7:$J$1000,_xlfn.XMATCH(H$1,treasuries_zc!$B$1:$J$1,1),FALSE)</f>
        <v>8.6770999999999994</v>
      </c>
      <c r="I25" s="31">
        <f ca="1">cbo_debt_gdp!CX30</f>
        <v>51.881628463906942</v>
      </c>
      <c r="J25" s="31">
        <f ca="1">cbo_debt_gdp!CZ30</f>
        <v>54.070582239775767</v>
      </c>
      <c r="K25" s="31" t="e">
        <f ca="1">cbo_debt_gdp!DB30</f>
        <v>#N/A</v>
      </c>
      <c r="L25" s="31">
        <f ca="1">cbo_deficit_gdp!CX30</f>
        <v>6.021211084502224</v>
      </c>
      <c r="M25" s="31">
        <f ca="1">cbo_deficit_gdp!CZ30</f>
        <v>2.8793476876035164</v>
      </c>
      <c r="N25" s="31" t="e">
        <f ca="1">cbo_deficit_gdp!DB30</f>
        <v>#N/A</v>
      </c>
      <c r="O25" s="31">
        <f ca="1">cbo_primary_deficit_gdp!CX30</f>
        <v>2.5829627095449879</v>
      </c>
      <c r="P25" s="31">
        <f ca="1">cbo_primary_deficit_gdp!CZ30</f>
        <v>-0.66250477767868521</v>
      </c>
      <c r="Q25" s="31" t="e">
        <f ca="1">cbo_primary_deficit_gdp!DB30</f>
        <v>#N/A</v>
      </c>
      <c r="R25" s="31">
        <f ca="1">cbo_revenues_gdp!CX30</f>
        <v>18.850496065685938</v>
      </c>
      <c r="S25" s="31">
        <f ca="1">cbo_revenues_gdp!CZ30</f>
        <v>19.008790928780737</v>
      </c>
      <c r="T25" s="31" t="e">
        <f ca="1">cbo_revenues_gdp!DB30</f>
        <v>#N/A</v>
      </c>
      <c r="U25" s="31">
        <f ca="1">cbo_outlays_gdp!CX30</f>
        <v>24.871707150188161</v>
      </c>
      <c r="V25" s="31">
        <f ca="1">cbo_outlays_gdp!CZ30</f>
        <v>21.888138616384254</v>
      </c>
      <c r="W25" s="31" t="e">
        <f ca="1">cbo_outlays_gdp!DB30</f>
        <v>#N/A</v>
      </c>
      <c r="X25" s="31">
        <f ca="1">cbo_interest_gdp!CX30</f>
        <v>3.4382483749572357</v>
      </c>
      <c r="Y25" s="31">
        <f ca="1">cbo_interest_gdp!CZ30</f>
        <v>3.5418524652822017</v>
      </c>
      <c r="Z25" s="31" t="e">
        <f ca="1">cbo_interest_gdp!DB30</f>
        <v>#N/A</v>
      </c>
      <c r="AA25" s="32">
        <f ca="1">cbo_rgdp!CX30</f>
        <v>0.9</v>
      </c>
      <c r="AB25" s="32">
        <f ca="1">cbo_rgdp!CZ30</f>
        <v>2.6</v>
      </c>
      <c r="AC25" s="32" t="e">
        <f ca="1">cbo_rgdp!DB30</f>
        <v>#N/A</v>
      </c>
      <c r="AD25" s="13">
        <f>IFERROR(IFERROR(VLOOKUP(A25,frbus_infl!$B$7:$H$1000,7,FALSE),VLOOKUP(A25,frbus_infl!$C$7:$H$1000,6,FALSE)),VLOOKUP(A25,frbus_infl!$D$7:$H$1000,5,FALSE))</f>
        <v>3.3</v>
      </c>
      <c r="AE25" s="13" t="e">
        <f>IFERROR(IFERROR(VLOOKUP(A25,frbus_infl!$B$7:$I$1000,8,FALSE),VLOOKUP(A25,frbus_infl!$C$7:$I$1000,7,FALSE)),VLOOKUP(A25,frbus_infl!$D$7:$I$1000,6,FALSE))</f>
        <v>#N/A</v>
      </c>
      <c r="AF25" s="28">
        <f>IFERROR(IFERROR(VLOOKUP(A25,frbus_infl!$B$7:$I$1000,5,FALSE),VLOOKUP(A25,frbus_infl!$C$7:$I$1000,4,FALSE)),VLOOKUP(A25,frbus_infl!$D$7:$I$1000,3,FALSE))</f>
        <v>3.7</v>
      </c>
      <c r="AG25" s="13">
        <f>IFERROR(IFERROR(VLOOKUP(A25,treas_holdings!$B$7:$I$1000,7,FALSE),VLOOKUP(A25,treas_holdings!$C$7:$I$1000,6,FALSE)),VLOOKUP(A25,treas_holdings!$D$7:$I$1000,5,FALSE))</f>
        <v>4.1771463594788703</v>
      </c>
      <c r="AH25" s="13">
        <f>IFERROR(IFERROR(VLOOKUP(A25,treas_holdings!$B$7:$I$1000,8,FALSE),VLOOKUP(A25,treas_holdings!$C$7:$I$1000,7,FALSE)),VLOOKUP(A25,treas_holdings!$D$7:$I$1000,6,FALSE))</f>
        <v>5.0432965064198267</v>
      </c>
      <c r="AI25" s="13">
        <f>IFERROR(IFERROR(VLOOKUP(A25,divyield!$B$7:$E$1001,4,FALSE),VLOOKUP(A25,divyield!$C$7:$E$1001,3,FALSE)),VLOOKUP(A25,divyield!$D$7:$E$1001,2,FALSE))</f>
        <v>4.0962300152718063</v>
      </c>
      <c r="AJ25" s="28">
        <f>VLOOKUP(A25,ffr!$B$6:$C$1000,2)</f>
        <v>4.4000000000000004</v>
      </c>
      <c r="AK25" s="13">
        <f>VLOOKUP(A25,dkw!$B$7:$H$1001,3,FALSE)</f>
        <v>8.6880000000000006</v>
      </c>
      <c r="AL25" s="13">
        <f>VLOOKUP(A25,dkw!$B$7:$H$1001,4,FALSE)</f>
        <v>2.3068</v>
      </c>
      <c r="AM25" s="13">
        <f>VLOOKUP(A25,dkw!$B$7:$H$1001,5,FALSE)</f>
        <v>2.4108000000000001</v>
      </c>
      <c r="AN25" s="13">
        <f>VLOOKUP(A25,dkw!$B$7:$H$1001,6,FALSE)</f>
        <v>3.3302999999999998</v>
      </c>
      <c r="AO25" s="13">
        <f>VLOOKUP(A25,dkw!$B$7:$H$1001,7,FALSE)</f>
        <v>0.6401</v>
      </c>
      <c r="AP25" s="13">
        <f>VLOOKUP(A25,acm!B$7:E$1001,2,FALSE)</f>
        <v>7.6895600000000002</v>
      </c>
      <c r="AQ25" s="13">
        <f>VLOOKUP(A25,acm!B$7:E$1001,3,FALSE)</f>
        <v>3.5377299999999998</v>
      </c>
      <c r="AR25" s="13">
        <f>VLOOKUP(A25,acm!B$7:E$1001,4,FALSE)</f>
        <v>4.1518300000000004</v>
      </c>
      <c r="AS25" s="28" t="e">
        <f>VLOOKUP(A25,cr!B$7:F$1001,5,FALSE)</f>
        <v>#N/A</v>
      </c>
      <c r="AT25" s="28" t="e">
        <f>VLOOKUP(A25,cr!B$7:F$1001,4,FALSE)</f>
        <v>#N/A</v>
      </c>
      <c r="AU25" s="28" t="e">
        <f>VLOOKUP(A25,cr!B$7:F$1001,2,FALSE)</f>
        <v>#N/A</v>
      </c>
      <c r="AV25" s="13"/>
      <c r="AW25" s="13"/>
      <c r="AX25" s="13"/>
      <c r="AZ25" s="2"/>
      <c r="BA25" s="8"/>
    </row>
    <row r="26" spans="1:53" x14ac:dyDescent="0.3">
      <c r="A26" s="5">
        <v>33817</v>
      </c>
      <c r="B26" s="19">
        <v>25</v>
      </c>
      <c r="C26" s="13">
        <f>VLOOKUP(A26,treasuries_zc!$B$7:$J$1000,_xlfn.XMATCH(C$1,treasuries_zc!$B$1:$J$1,1),FALSE)</f>
        <v>8.6772081361023758</v>
      </c>
      <c r="D26" s="13">
        <f>VLOOKUP(A26,treasuries_zc!$B$7:$J$1000,_xlfn.XMATCH(D$1,treasuries_zc!$B$1:$J$1,1),FALSE)</f>
        <v>8.9980538413171764</v>
      </c>
      <c r="E26" s="13">
        <f>VLOOKUP(A26,treasuries_zc!$B$7:$J$1000,_xlfn.XMATCH(E$1,treasuries_zc!$B$1:$J$1,1),FALSE)</f>
        <v>8.8375127598151249</v>
      </c>
      <c r="F26" s="13">
        <f>VLOOKUP(A26,treasuries_zc!$B$7:$J$1000,_xlfn.XMATCH(F$1,treasuries_zc!$B$1:$J$1,1),FALSE)</f>
        <v>7.1916000000000002</v>
      </c>
      <c r="G26" s="13">
        <f>VLOOKUP(A26,treasuries_zc!$B$7:$J$1000,_xlfn.XMATCH(G$1,treasuries_zc!$B$1:$J$1,1),FALSE)</f>
        <v>7.8585000000000003</v>
      </c>
      <c r="H26" s="13">
        <f>VLOOKUP(A26,treasuries_zc!$B$7:$J$1000,_xlfn.XMATCH(H$1,treasuries_zc!$B$1:$J$1,1),FALSE)</f>
        <v>9.1097999999999999</v>
      </c>
      <c r="I26" s="31">
        <f ca="1">cbo_debt_gdp!CX31</f>
        <v>51.299589603283174</v>
      </c>
      <c r="J26" s="31">
        <f ca="1">cbo_debt_gdp!CZ31</f>
        <v>57.144711226476311</v>
      </c>
      <c r="K26" s="31" t="e">
        <f ca="1">cbo_debt_gdp!DB31</f>
        <v>#N/A</v>
      </c>
      <c r="L26" s="31">
        <f ca="1">cbo_deficit_gdp!CX31</f>
        <v>5.369357045143639</v>
      </c>
      <c r="M26" s="31">
        <f ca="1">cbo_deficit_gdp!CZ31</f>
        <v>3.7637897469175861</v>
      </c>
      <c r="N26" s="31" t="e">
        <f ca="1">cbo_deficit_gdp!DB31</f>
        <v>#N/A</v>
      </c>
      <c r="O26" s="31">
        <f ca="1">cbo_primary_deficit_gdp!CX31</f>
        <v>1.9493844049247606</v>
      </c>
      <c r="P26" s="31">
        <f ca="1">cbo_primary_deficit_gdp!CZ31</f>
        <v>7.7871512005191434E-2</v>
      </c>
      <c r="Q26" s="31" t="e">
        <f ca="1">cbo_primary_deficit_gdp!DB31</f>
        <v>#N/A</v>
      </c>
      <c r="R26" s="31">
        <f ca="1">cbo_revenues_gdp!CX31</f>
        <v>18.604651162790699</v>
      </c>
      <c r="S26" s="31">
        <f ca="1">cbo_revenues_gdp!CZ31</f>
        <v>18.883841661258923</v>
      </c>
      <c r="T26" s="31" t="e">
        <f ca="1">cbo_revenues_gdp!DB31</f>
        <v>#N/A</v>
      </c>
      <c r="U26" s="31">
        <f ca="1">cbo_outlays_gdp!CX31</f>
        <v>23.974008207934336</v>
      </c>
      <c r="V26" s="31">
        <f ca="1">cbo_outlays_gdp!CZ31</f>
        <v>22.647631408176508</v>
      </c>
      <c r="W26" s="31" t="e">
        <f ca="1">cbo_outlays_gdp!DB31</f>
        <v>#N/A</v>
      </c>
      <c r="X26" s="31">
        <f ca="1">cbo_interest_gdp!CX31</f>
        <v>3.4199726402188784</v>
      </c>
      <c r="Y26" s="31">
        <f ca="1">cbo_interest_gdp!CZ31</f>
        <v>3.6859182349123945</v>
      </c>
      <c r="Z26" s="31" t="e">
        <f ca="1">cbo_interest_gdp!DB31</f>
        <v>#N/A</v>
      </c>
      <c r="AA26" s="32">
        <f ca="1">cbo_rgdp!CX31</f>
        <v>1.4</v>
      </c>
      <c r="AB26" s="32">
        <f ca="1">cbo_rgdp!CZ31</f>
        <v>2.2000000000000002</v>
      </c>
      <c r="AC26" s="32" t="e">
        <f ca="1">cbo_rgdp!DB31</f>
        <v>#N/A</v>
      </c>
      <c r="AD26" s="13">
        <f>IFERROR(IFERROR(VLOOKUP(A26,frbus_infl!$B$7:$H$1000,7,FALSE),VLOOKUP(A26,frbus_infl!$C$7:$H$1000,6,FALSE)),VLOOKUP(A26,frbus_infl!$D$7:$H$1000,5,FALSE))</f>
        <v>3.35</v>
      </c>
      <c r="AE26" s="13" t="e">
        <f>IFERROR(IFERROR(VLOOKUP(A26,frbus_infl!$B$7:$I$1000,8,FALSE),VLOOKUP(A26,frbus_infl!$C$7:$I$1000,7,FALSE)),VLOOKUP(A26,frbus_infl!$D$7:$I$1000,6,FALSE))</f>
        <v>#N/A</v>
      </c>
      <c r="AF26" s="28">
        <f>IFERROR(IFERROR(VLOOKUP(A26,frbus_infl!$B$7:$I$1000,5,FALSE),VLOOKUP(A26,frbus_infl!$C$7:$I$1000,4,FALSE)),VLOOKUP(A26,frbus_infl!$D$7:$I$1000,3,FALSE))</f>
        <v>3.75</v>
      </c>
      <c r="AG26" s="13">
        <f>IFERROR(IFERROR(VLOOKUP(A26,treas_holdings!$B$7:$I$1000,7,FALSE),VLOOKUP(A26,treas_holdings!$C$7:$I$1000,6,FALSE)),VLOOKUP(A26,treas_holdings!$D$7:$I$1000,5,FALSE))</f>
        <v>4.2596168489020192</v>
      </c>
      <c r="AH26" s="13">
        <f>IFERROR(IFERROR(VLOOKUP(A26,treas_holdings!$B$7:$I$1000,8,FALSE),VLOOKUP(A26,treas_holdings!$C$7:$I$1000,7,FALSE)),VLOOKUP(A26,treas_holdings!$D$7:$I$1000,6,FALSE))</f>
        <v>5.0534827764748877</v>
      </c>
      <c r="AI26" s="13">
        <f>IFERROR(IFERROR(VLOOKUP(A26,divyield!$B$7:$E$1001,4,FALSE),VLOOKUP(A26,divyield!$C$7:$E$1001,3,FALSE)),VLOOKUP(A26,divyield!$D$7:$E$1001,2,FALSE))</f>
        <v>4.130779878964014</v>
      </c>
      <c r="AJ26" s="28">
        <f>VLOOKUP(A26,ffr!$B$6:$C$1000,2)</f>
        <v>3.51</v>
      </c>
      <c r="AK26" s="13">
        <f>VLOOKUP(A26,dkw!$B$7:$H$1001,3,FALSE)</f>
        <v>8.6106999999999996</v>
      </c>
      <c r="AL26" s="13">
        <f>VLOOKUP(A26,dkw!$B$7:$H$1001,4,FALSE)</f>
        <v>2.2198000000000002</v>
      </c>
      <c r="AM26" s="13">
        <f>VLOOKUP(A26,dkw!$B$7:$H$1001,5,FALSE)</f>
        <v>2.4072</v>
      </c>
      <c r="AN26" s="13">
        <f>VLOOKUP(A26,dkw!$B$7:$H$1001,6,FALSE)</f>
        <v>3.3176999999999999</v>
      </c>
      <c r="AO26" s="13">
        <f>VLOOKUP(A26,dkw!$B$7:$H$1001,7,FALSE)</f>
        <v>0.66600000000000004</v>
      </c>
      <c r="AP26" s="13">
        <f>VLOOKUP(A26,acm!B$7:E$1001,2,FALSE)</f>
        <v>7.1988700000000003</v>
      </c>
      <c r="AQ26" s="13">
        <f>VLOOKUP(A26,acm!B$7:E$1001,3,FALSE)</f>
        <v>3.9165999999999999</v>
      </c>
      <c r="AR26" s="13">
        <f>VLOOKUP(A26,acm!B$7:E$1001,4,FALSE)</f>
        <v>3.28227</v>
      </c>
      <c r="AS26" s="28" t="e">
        <f>VLOOKUP(A26,cr!B$7:F$1001,5,FALSE)</f>
        <v>#N/A</v>
      </c>
      <c r="AT26" s="28" t="e">
        <f>VLOOKUP(A26,cr!B$7:F$1001,4,FALSE)</f>
        <v>#N/A</v>
      </c>
      <c r="AU26" s="28" t="e">
        <f>VLOOKUP(A26,cr!B$7:F$1001,2,FALSE)</f>
        <v>#N/A</v>
      </c>
      <c r="AV26" s="13"/>
      <c r="AW26" s="13"/>
      <c r="AX26" s="13"/>
      <c r="AZ26" s="2"/>
      <c r="BA26" s="8"/>
    </row>
    <row r="27" spans="1:53" x14ac:dyDescent="0.3">
      <c r="A27" s="5">
        <v>33970</v>
      </c>
      <c r="B27" s="19">
        <v>26</v>
      </c>
      <c r="C27" s="13">
        <f>VLOOKUP(A27,treasuries_zc!$B$7:$J$1000,_xlfn.XMATCH(C$1,treasuries_zc!$B$1:$J$1,1),FALSE)</f>
        <v>7.9719572804214156</v>
      </c>
      <c r="D27" s="13">
        <f>VLOOKUP(A27,treasuries_zc!$B$7:$J$1000,_xlfn.XMATCH(D$1,treasuries_zc!$B$1:$J$1,1),FALSE)</f>
        <v>8.229018740704074</v>
      </c>
      <c r="E27" s="13">
        <f>VLOOKUP(A27,treasuries_zc!$B$7:$J$1000,_xlfn.XMATCH(E$1,treasuries_zc!$B$1:$J$1,1),FALSE)</f>
        <v>8.100411599462598</v>
      </c>
      <c r="F27" s="13">
        <f>VLOOKUP(A27,treasuries_zc!$B$7:$J$1000,_xlfn.XMATCH(F$1,treasuries_zc!$B$1:$J$1,1),FALSE)</f>
        <v>6.8121999999999998</v>
      </c>
      <c r="G27" s="13">
        <f>VLOOKUP(A27,treasuries_zc!$B$7:$J$1000,_xlfn.XMATCH(G$1,treasuries_zc!$B$1:$J$1,1),FALSE)</f>
        <v>7.5274000000000001</v>
      </c>
      <c r="H27" s="13">
        <f>VLOOKUP(A27,treasuries_zc!$B$7:$J$1000,_xlfn.XMATCH(H$1,treasuries_zc!$B$1:$J$1,1),FALSE)</f>
        <v>8.1859000000000002</v>
      </c>
      <c r="I27" s="31">
        <f ca="1">cbo_debt_gdp!CX32</f>
        <v>53.296614288028515</v>
      </c>
      <c r="J27" s="31">
        <f ca="1">cbo_debt_gdp!CZ32</f>
        <v>61.76806808078242</v>
      </c>
      <c r="K27" s="31" t="e">
        <f ca="1">cbo_debt_gdp!DB32</f>
        <v>#N/A</v>
      </c>
      <c r="L27" s="31">
        <f ca="1">cbo_deficit_gdp!CX32</f>
        <v>5.0218694313947836</v>
      </c>
      <c r="M27" s="31">
        <f ca="1">cbo_deficit_gdp!CZ32</f>
        <v>4.5344849485583643</v>
      </c>
      <c r="N27" s="31" t="e">
        <f ca="1">cbo_deficit_gdp!DB32</f>
        <v>#N/A</v>
      </c>
      <c r="O27" s="31">
        <f ca="1">cbo_primary_deficit_gdp!CX32</f>
        <v>1.8143528268265026</v>
      </c>
      <c r="P27" s="31">
        <f ca="1">cbo_primary_deficit_gdp!CZ32</f>
        <v>0.82560650323891782</v>
      </c>
      <c r="Q27" s="31" t="e">
        <f ca="1">cbo_primary_deficit_gdp!DB32</f>
        <v>#N/A</v>
      </c>
      <c r="R27" s="31">
        <f ca="1">cbo_revenues_gdp!CX32</f>
        <v>18.516118580916896</v>
      </c>
      <c r="S27" s="31">
        <f ca="1">cbo_revenues_gdp!CZ32</f>
        <v>18.823828273847326</v>
      </c>
      <c r="T27" s="31" t="e">
        <f ca="1">cbo_revenues_gdp!DB32</f>
        <v>#N/A</v>
      </c>
      <c r="U27" s="31">
        <f ca="1">cbo_outlays_gdp!CX32</f>
        <v>23.537988012311679</v>
      </c>
      <c r="V27" s="31">
        <f ca="1">cbo_outlays_gdp!CZ32</f>
        <v>23.358313222405691</v>
      </c>
      <c r="W27" s="31" t="e">
        <f ca="1">cbo_outlays_gdp!DB32</f>
        <v>#N/A</v>
      </c>
      <c r="X27" s="31">
        <f ca="1">cbo_interest_gdp!CX32</f>
        <v>3.2075166045682812</v>
      </c>
      <c r="Y27" s="31">
        <f ca="1">cbo_interest_gdp!CZ32</f>
        <v>3.7088784453194461</v>
      </c>
      <c r="Z27" s="31" t="e">
        <f ca="1">cbo_interest_gdp!DB32</f>
        <v>#N/A</v>
      </c>
      <c r="AA27" s="32">
        <f ca="1">cbo_rgdp!CX32</f>
        <v>2.7</v>
      </c>
      <c r="AB27" s="32">
        <f ca="1">cbo_rgdp!CZ32</f>
        <v>2.1</v>
      </c>
      <c r="AC27" s="32" t="e">
        <f ca="1">cbo_rgdp!DB32</f>
        <v>#N/A</v>
      </c>
      <c r="AD27" s="13">
        <f>IFERROR(IFERROR(VLOOKUP(A27,frbus_infl!$B$7:$H$1000,7,FALSE),VLOOKUP(A27,frbus_infl!$C$7:$H$1000,6,FALSE)),VLOOKUP(A27,frbus_infl!$D$7:$H$1000,5,FALSE))</f>
        <v>3.1</v>
      </c>
      <c r="AE27" s="13" t="e">
        <f>IFERROR(IFERROR(VLOOKUP(A27,frbus_infl!$B$7:$I$1000,8,FALSE),VLOOKUP(A27,frbus_infl!$C$7:$I$1000,7,FALSE)),VLOOKUP(A27,frbus_infl!$D$7:$I$1000,6,FALSE))</f>
        <v>#N/A</v>
      </c>
      <c r="AF27" s="28">
        <f>IFERROR(IFERROR(VLOOKUP(A27,frbus_infl!$B$7:$I$1000,5,FALSE),VLOOKUP(A27,frbus_infl!$C$7:$I$1000,4,FALSE)),VLOOKUP(A27,frbus_infl!$D$7:$I$1000,3,FALSE))</f>
        <v>3.5</v>
      </c>
      <c r="AG27" s="13">
        <f>IFERROR(IFERROR(VLOOKUP(A27,treas_holdings!$B$7:$I$1000,7,FALSE),VLOOKUP(A27,treas_holdings!$C$7:$I$1000,6,FALSE)),VLOOKUP(A27,treas_holdings!$D$7:$I$1000,5,FALSE))</f>
        <v>4.4351140500780151</v>
      </c>
      <c r="AH27" s="13">
        <f>IFERROR(IFERROR(VLOOKUP(A27,treas_holdings!$B$7:$I$1000,8,FALSE),VLOOKUP(A27,treas_holdings!$C$7:$I$1000,7,FALSE)),VLOOKUP(A27,treas_holdings!$D$7:$I$1000,6,FALSE))</f>
        <v>4.8098670034920872</v>
      </c>
      <c r="AI27" s="13">
        <f>IFERROR(IFERROR(VLOOKUP(A27,divyield!$B$7:$E$1001,4,FALSE),VLOOKUP(A27,divyield!$C$7:$E$1001,3,FALSE)),VLOOKUP(A27,divyield!$D$7:$E$1001,2,FALSE))</f>
        <v>3.8276751216963834</v>
      </c>
      <c r="AJ27" s="28">
        <f>VLOOKUP(A27,ffr!$B$6:$C$1000,2)</f>
        <v>3.02</v>
      </c>
      <c r="AK27" s="13">
        <f>VLOOKUP(A27,dkw!$B$7:$H$1001,3,FALSE)</f>
        <v>7.9599000000000002</v>
      </c>
      <c r="AL27" s="13">
        <f>VLOOKUP(A27,dkw!$B$7:$H$1001,4,FALSE)</f>
        <v>2.0154000000000001</v>
      </c>
      <c r="AM27" s="13">
        <f>VLOOKUP(A27,dkw!$B$7:$H$1001,5,FALSE)</f>
        <v>2.1753999999999998</v>
      </c>
      <c r="AN27" s="13">
        <f>VLOOKUP(A27,dkw!$B$7:$H$1001,6,FALSE)</f>
        <v>3.1951999999999998</v>
      </c>
      <c r="AO27" s="13">
        <f>VLOOKUP(A27,dkw!$B$7:$H$1001,7,FALSE)</f>
        <v>0.57389999999999997</v>
      </c>
      <c r="AP27" s="13">
        <f>VLOOKUP(A27,acm!B$7:E$1001,2,FALSE)</f>
        <v>6.8246900000000004</v>
      </c>
      <c r="AQ27" s="13">
        <f>VLOOKUP(A27,acm!B$7:E$1001,3,FALSE)</f>
        <v>3.2606999999999999</v>
      </c>
      <c r="AR27" s="13">
        <f>VLOOKUP(A27,acm!B$7:E$1001,4,FALSE)</f>
        <v>3.5640000000000001</v>
      </c>
      <c r="AS27" s="28" t="e">
        <f>VLOOKUP(A27,cr!B$7:F$1001,5,FALSE)</f>
        <v>#N/A</v>
      </c>
      <c r="AT27" s="28" t="e">
        <f>VLOOKUP(A27,cr!B$7:F$1001,4,FALSE)</f>
        <v>#N/A</v>
      </c>
      <c r="AU27" s="28" t="e">
        <f>VLOOKUP(A27,cr!B$7:F$1001,2,FALSE)</f>
        <v>#N/A</v>
      </c>
      <c r="AV27" s="13"/>
      <c r="AW27" s="13"/>
      <c r="AX27" s="13"/>
      <c r="AZ27" s="2"/>
      <c r="BA27" s="8"/>
    </row>
    <row r="28" spans="1:53" x14ac:dyDescent="0.3">
      <c r="A28" s="5">
        <v>34213</v>
      </c>
      <c r="B28" s="19">
        <v>27</v>
      </c>
      <c r="C28" s="13">
        <f>VLOOKUP(A28,treasuries_zc!$B$7:$J$1000,_xlfn.XMATCH(C$1,treasuries_zc!$B$1:$J$1,1),FALSE)</f>
        <v>6.554795046312023</v>
      </c>
      <c r="D28" s="13">
        <f>VLOOKUP(A28,treasuries_zc!$B$7:$J$1000,_xlfn.XMATCH(D$1,treasuries_zc!$B$1:$J$1,1),FALSE)</f>
        <v>7.1890337751777222</v>
      </c>
      <c r="E28" s="13">
        <f>VLOOKUP(A28,treasuries_zc!$B$7:$J$1000,_xlfn.XMATCH(E$1,treasuries_zc!$B$1:$J$1,1),FALSE)</f>
        <v>6.8714439180377118</v>
      </c>
      <c r="F28" s="13">
        <f>VLOOKUP(A28,treasuries_zc!$B$7:$J$1000,_xlfn.XMATCH(F$1,treasuries_zc!$B$1:$J$1,1),FALSE)</f>
        <v>5.6791999999999998</v>
      </c>
      <c r="G28" s="13">
        <f>VLOOKUP(A28,treasuries_zc!$B$7:$J$1000,_xlfn.XMATCH(G$1,treasuries_zc!$B$1:$J$1,1),FALSE)</f>
        <v>6.0362999999999998</v>
      </c>
      <c r="H28" s="13">
        <f>VLOOKUP(A28,treasuries_zc!$B$7:$J$1000,_xlfn.XMATCH(H$1,treasuries_zc!$B$1:$J$1,1),FALSE)</f>
        <v>6.9668000000000001</v>
      </c>
      <c r="I28" s="31">
        <f ca="1">cbo_debt_gdp!CX33</f>
        <v>52.496364517692683</v>
      </c>
      <c r="J28" s="31">
        <f ca="1">cbo_debt_gdp!CZ33</f>
        <v>54.571643286573149</v>
      </c>
      <c r="K28" s="31" t="e">
        <f ca="1">cbo_debt_gdp!DB33</f>
        <v>#N/A</v>
      </c>
      <c r="L28" s="31">
        <f ca="1">cbo_deficit_gdp!CX33</f>
        <v>4.2979479722087577</v>
      </c>
      <c r="M28" s="31">
        <f ca="1">cbo_deficit_gdp!CZ33</f>
        <v>2.5050100200400802</v>
      </c>
      <c r="N28" s="31" t="e">
        <f ca="1">cbo_deficit_gdp!DB33</f>
        <v>#N/A</v>
      </c>
      <c r="O28" s="31">
        <f ca="1">cbo_primary_deficit_gdp!CX33</f>
        <v>1.0987235417676522</v>
      </c>
      <c r="P28" s="31">
        <f ca="1">cbo_primary_deficit_gdp!CZ33</f>
        <v>-0.66382765531062127</v>
      </c>
      <c r="Q28" s="31" t="e">
        <f ca="1">cbo_primary_deficit_gdp!DB33</f>
        <v>#N/A</v>
      </c>
      <c r="R28" s="31">
        <f ca="1">cbo_revenues_gdp!CX33</f>
        <v>18.581354015188236</v>
      </c>
      <c r="S28" s="31">
        <f ca="1">cbo_revenues_gdp!CZ33</f>
        <v>19.376252505010019</v>
      </c>
      <c r="T28" s="31" t="e">
        <f ca="1">cbo_revenues_gdp!DB33</f>
        <v>#N/A</v>
      </c>
      <c r="U28" s="31">
        <f ca="1">cbo_outlays_gdp!CX33</f>
        <v>22.879301987396996</v>
      </c>
      <c r="V28" s="31">
        <f ca="1">cbo_outlays_gdp!CZ33</f>
        <v>21.881262525050101</v>
      </c>
      <c r="W28" s="31" t="e">
        <f ca="1">cbo_outlays_gdp!DB33</f>
        <v>#N/A</v>
      </c>
      <c r="X28" s="31">
        <f ca="1">cbo_interest_gdp!CX33</f>
        <v>3.199224430441105</v>
      </c>
      <c r="Y28" s="31">
        <f ca="1">cbo_interest_gdp!CZ33</f>
        <v>3.1688376753507015</v>
      </c>
      <c r="Z28" s="31" t="e">
        <f ca="1">cbo_interest_gdp!DB33</f>
        <v>#N/A</v>
      </c>
      <c r="AA28" s="32">
        <f ca="1">cbo_rgdp!CX33</f>
        <v>2.8</v>
      </c>
      <c r="AB28" s="32">
        <f ca="1">cbo_rgdp!CZ33</f>
        <v>2.5</v>
      </c>
      <c r="AC28" s="32" t="e">
        <f ca="1">cbo_rgdp!DB33</f>
        <v>#N/A</v>
      </c>
      <c r="AD28" s="13">
        <f>IFERROR(IFERROR(VLOOKUP(A28,frbus_infl!$B$7:$H$1000,7,FALSE),VLOOKUP(A28,frbus_infl!$C$7:$H$1000,6,FALSE)),VLOOKUP(A28,frbus_infl!$D$7:$H$1000,5,FALSE))</f>
        <v>3.05</v>
      </c>
      <c r="AE28" s="13" t="e">
        <f>IFERROR(IFERROR(VLOOKUP(A28,frbus_infl!$B$7:$I$1000,8,FALSE),VLOOKUP(A28,frbus_infl!$C$7:$I$1000,7,FALSE)),VLOOKUP(A28,frbus_infl!$D$7:$I$1000,6,FALSE))</f>
        <v>#N/A</v>
      </c>
      <c r="AF28" s="28">
        <f>IFERROR(IFERROR(VLOOKUP(A28,frbus_infl!$B$7:$I$1000,5,FALSE),VLOOKUP(A28,frbus_infl!$C$7:$I$1000,4,FALSE)),VLOOKUP(A28,frbus_infl!$D$7:$I$1000,3,FALSE))</f>
        <v>3.45</v>
      </c>
      <c r="AG28" s="13">
        <f>IFERROR(IFERROR(VLOOKUP(A28,treas_holdings!$B$7:$I$1000,7,FALSE),VLOOKUP(A28,treas_holdings!$C$7:$I$1000,6,FALSE)),VLOOKUP(A28,treas_holdings!$D$7:$I$1000,5,FALSE))</f>
        <v>4.6404004591621746</v>
      </c>
      <c r="AH28" s="13">
        <f>IFERROR(IFERROR(VLOOKUP(A28,treas_holdings!$B$7:$I$1000,8,FALSE),VLOOKUP(A28,treas_holdings!$C$7:$I$1000,7,FALSE)),VLOOKUP(A28,treas_holdings!$D$7:$I$1000,6,FALSE))</f>
        <v>5.0630766771770244</v>
      </c>
      <c r="AI28" s="13">
        <f>IFERROR(IFERROR(VLOOKUP(A28,divyield!$B$7:$E$1001,4,FALSE),VLOOKUP(A28,divyield!$C$7:$E$1001,3,FALSE)),VLOOKUP(A28,divyield!$D$7:$E$1001,2,FALSE))</f>
        <v>3.675911675715962</v>
      </c>
      <c r="AJ28" s="28">
        <f>VLOOKUP(A28,ffr!$B$6:$C$1000,2)</f>
        <v>3.99</v>
      </c>
      <c r="AK28" s="13">
        <f>VLOOKUP(A28,dkw!$B$7:$H$1001,3,FALSE)</f>
        <v>6.5601000000000003</v>
      </c>
      <c r="AL28" s="13">
        <f>VLOOKUP(A28,dkw!$B$7:$H$1001,4,FALSE)</f>
        <v>1.6371</v>
      </c>
      <c r="AM28" s="13">
        <f>VLOOKUP(A28,dkw!$B$7:$H$1001,5,FALSE)</f>
        <v>1.5672999999999999</v>
      </c>
      <c r="AN28" s="13">
        <f>VLOOKUP(A28,dkw!$B$7:$H$1001,6,FALSE)</f>
        <v>2.9935999999999998</v>
      </c>
      <c r="AO28" s="13">
        <f>VLOOKUP(A28,dkw!$B$7:$H$1001,7,FALSE)</f>
        <v>0.36209999999999998</v>
      </c>
      <c r="AP28" s="13">
        <f>VLOOKUP(A28,acm!B$7:E$1001,2,FALSE)</f>
        <v>5.6711</v>
      </c>
      <c r="AQ28" s="13">
        <f>VLOOKUP(A28,acm!B$7:E$1001,3,FALSE)</f>
        <v>2.1627299999999998</v>
      </c>
      <c r="AR28" s="13">
        <f>VLOOKUP(A28,acm!B$7:E$1001,4,FALSE)</f>
        <v>3.5083600000000001</v>
      </c>
      <c r="AS28" s="28" t="e">
        <f>VLOOKUP(A28,cr!B$7:F$1001,5,FALSE)</f>
        <v>#N/A</v>
      </c>
      <c r="AT28" s="28" t="e">
        <f>VLOOKUP(A28,cr!B$7:F$1001,4,FALSE)</f>
        <v>#N/A</v>
      </c>
      <c r="AU28" s="28" t="e">
        <f>VLOOKUP(A28,cr!B$7:F$1001,2,FALSE)</f>
        <v>#N/A</v>
      </c>
      <c r="AV28" s="13"/>
      <c r="AW28" s="13"/>
      <c r="AX28" s="13"/>
      <c r="AZ28" s="2"/>
      <c r="BA28" s="8"/>
    </row>
    <row r="29" spans="1:53" x14ac:dyDescent="0.3">
      <c r="A29" s="5">
        <v>34335</v>
      </c>
      <c r="B29" s="19">
        <v>28</v>
      </c>
      <c r="C29" s="13">
        <f>VLOOKUP(A29,treasuries_zc!$B$7:$J$1000,_xlfn.XMATCH(C$1,treasuries_zc!$B$1:$J$1,1),FALSE)</f>
        <v>6.7092040562041655</v>
      </c>
      <c r="D29" s="13">
        <f>VLOOKUP(A29,treasuries_zc!$B$7:$J$1000,_xlfn.XMATCH(D$1,treasuries_zc!$B$1:$J$1,1),FALSE)</f>
        <v>7.2373010354037648</v>
      </c>
      <c r="E29" s="13">
        <f>VLOOKUP(A29,treasuries_zc!$B$7:$J$1000,_xlfn.XMATCH(E$1,treasuries_zc!$B$1:$J$1,1),FALSE)</f>
        <v>6.9729266619526165</v>
      </c>
      <c r="F29" s="13">
        <f>VLOOKUP(A29,treasuries_zc!$B$7:$J$1000,_xlfn.XMATCH(F$1,treasuries_zc!$B$1:$J$1,1),FALSE)</f>
        <v>5.8634000000000004</v>
      </c>
      <c r="G29" s="13">
        <f>VLOOKUP(A29,treasuries_zc!$B$7:$J$1000,_xlfn.XMATCH(G$1,treasuries_zc!$B$1:$J$1,1),FALSE)</f>
        <v>6.2378999999999998</v>
      </c>
      <c r="H29" s="13">
        <f>VLOOKUP(A29,treasuries_zc!$B$7:$J$1000,_xlfn.XMATCH(H$1,treasuries_zc!$B$1:$J$1,1),FALSE)</f>
        <v>7.0696000000000003</v>
      </c>
      <c r="I29" s="31">
        <f ca="1">cbo_debt_gdp!CX34</f>
        <v>52.162121440409827</v>
      </c>
      <c r="J29" s="31">
        <f ca="1">cbo_debt_gdp!CZ34</f>
        <v>51.663564448580736</v>
      </c>
      <c r="K29" s="31" t="e">
        <f ca="1">cbo_debt_gdp!DB34</f>
        <v>#N/A</v>
      </c>
      <c r="L29" s="31">
        <f ca="1">cbo_deficit_gdp!CX34</f>
        <v>3.3599517854452312</v>
      </c>
      <c r="M29" s="31">
        <f ca="1">cbo_deficit_gdp!CZ34</f>
        <v>2.3731968357375521</v>
      </c>
      <c r="N29" s="31" t="e">
        <f ca="1">cbo_deficit_gdp!DB34</f>
        <v>#N/A</v>
      </c>
      <c r="O29" s="31">
        <f ca="1">cbo_primary_deficit_gdp!CX34</f>
        <v>0.33147506403495558</v>
      </c>
      <c r="P29" s="31">
        <f ca="1">cbo_primary_deficit_gdp!CZ34</f>
        <v>-0.66309911586784553</v>
      </c>
      <c r="Q29" s="31" t="e">
        <f ca="1">cbo_primary_deficit_gdp!DB34</f>
        <v>#N/A</v>
      </c>
      <c r="R29" s="31">
        <f ca="1">cbo_revenues_gdp!CX34</f>
        <v>18.848877504896791</v>
      </c>
      <c r="S29" s="31">
        <f ca="1">cbo_revenues_gdp!CZ34</f>
        <v>18.962308050255935</v>
      </c>
      <c r="T29" s="31" t="e">
        <f ca="1">cbo_revenues_gdp!DB34</f>
        <v>#N/A</v>
      </c>
      <c r="U29" s="31">
        <f ca="1">cbo_outlays_gdp!CX34</f>
        <v>22.20882929034202</v>
      </c>
      <c r="V29" s="31">
        <f ca="1">cbo_outlays_gdp!CZ34</f>
        <v>21.335504885993487</v>
      </c>
      <c r="W29" s="31" t="e">
        <f ca="1">cbo_outlays_gdp!DB34</f>
        <v>#N/A</v>
      </c>
      <c r="X29" s="31">
        <f ca="1">cbo_interest_gdp!CX34</f>
        <v>3.0284767214102759</v>
      </c>
      <c r="Y29" s="31">
        <f ca="1">cbo_interest_gdp!CZ34</f>
        <v>3.036295951605398</v>
      </c>
      <c r="Z29" s="31" t="e">
        <f ca="1">cbo_interest_gdp!DB34</f>
        <v>#N/A</v>
      </c>
      <c r="AA29" s="32">
        <f ca="1">cbo_rgdp!CX34</f>
        <v>2.8</v>
      </c>
      <c r="AB29" s="32">
        <f ca="1">cbo_rgdp!CZ34</f>
        <v>2.5</v>
      </c>
      <c r="AC29" s="32" t="e">
        <f ca="1">cbo_rgdp!DB34</f>
        <v>#N/A</v>
      </c>
      <c r="AD29" s="13">
        <f>IFERROR(IFERROR(VLOOKUP(A29,frbus_infl!$B$7:$H$1000,7,FALSE),VLOOKUP(A29,frbus_infl!$C$7:$H$1000,6,FALSE)),VLOOKUP(A29,frbus_infl!$D$7:$H$1000,5,FALSE))</f>
        <v>3.05</v>
      </c>
      <c r="AE29" s="13" t="e">
        <f>IFERROR(IFERROR(VLOOKUP(A29,frbus_infl!$B$7:$I$1000,8,FALSE),VLOOKUP(A29,frbus_infl!$C$7:$I$1000,7,FALSE)),VLOOKUP(A29,frbus_infl!$D$7:$I$1000,6,FALSE))</f>
        <v>#N/A</v>
      </c>
      <c r="AF29" s="28">
        <f>IFERROR(IFERROR(VLOOKUP(A29,frbus_infl!$B$7:$I$1000,5,FALSE),VLOOKUP(A29,frbus_infl!$C$7:$I$1000,4,FALSE)),VLOOKUP(A29,frbus_infl!$D$7:$I$1000,3,FALSE))</f>
        <v>3.45</v>
      </c>
      <c r="AG29" s="13">
        <f>IFERROR(IFERROR(VLOOKUP(A29,treas_holdings!$B$7:$I$1000,7,FALSE),VLOOKUP(A29,treas_holdings!$C$7:$I$1000,6,FALSE)),VLOOKUP(A29,treas_holdings!$D$7:$I$1000,5,FALSE))</f>
        <v>4.7396601880349083</v>
      </c>
      <c r="AH29" s="13">
        <f>IFERROR(IFERROR(VLOOKUP(A29,treas_holdings!$B$7:$I$1000,8,FALSE),VLOOKUP(A29,treas_holdings!$C$7:$I$1000,7,FALSE)),VLOOKUP(A29,treas_holdings!$D$7:$I$1000,6,FALSE))</f>
        <v>5.2552384164593784</v>
      </c>
      <c r="AI29" s="13">
        <f>IFERROR(IFERROR(VLOOKUP(A29,divyield!$B$7:$E$1001,4,FALSE),VLOOKUP(A29,divyield!$C$7:$E$1001,3,FALSE)),VLOOKUP(A29,divyield!$D$7:$E$1001,2,FALSE))</f>
        <v>3.7028711745465821</v>
      </c>
      <c r="AJ29" s="28">
        <f>VLOOKUP(A29,ffr!$B$6:$C$1000,2)</f>
        <v>3.68</v>
      </c>
      <c r="AK29" s="13">
        <f>VLOOKUP(A29,dkw!$B$7:$H$1001,3,FALSE)</f>
        <v>6.7022000000000004</v>
      </c>
      <c r="AL29" s="13">
        <f>VLOOKUP(A29,dkw!$B$7:$H$1001,4,FALSE)</f>
        <v>1.6826000000000001</v>
      </c>
      <c r="AM29" s="13">
        <f>VLOOKUP(A29,dkw!$B$7:$H$1001,5,FALSE)</f>
        <v>1.6285000000000001</v>
      </c>
      <c r="AN29" s="13">
        <f>VLOOKUP(A29,dkw!$B$7:$H$1001,6,FALSE)</f>
        <v>3.0122</v>
      </c>
      <c r="AO29" s="13">
        <f>VLOOKUP(A29,dkw!$B$7:$H$1001,7,FALSE)</f>
        <v>0.37890000000000001</v>
      </c>
      <c r="AP29" s="13">
        <f>VLOOKUP(A29,acm!B$7:E$1001,2,FALSE)</f>
        <v>5.8574400000000004</v>
      </c>
      <c r="AQ29" s="13">
        <f>VLOOKUP(A29,acm!B$7:E$1001,3,FALSE)</f>
        <v>2.2336</v>
      </c>
      <c r="AR29" s="13">
        <f>VLOOKUP(A29,acm!B$7:E$1001,4,FALSE)</f>
        <v>3.62385</v>
      </c>
      <c r="AS29" s="28" t="e">
        <f>VLOOKUP(A29,cr!B$7:F$1001,5,FALSE)</f>
        <v>#N/A</v>
      </c>
      <c r="AT29" s="28" t="e">
        <f>VLOOKUP(A29,cr!B$7:F$1001,4,FALSE)</f>
        <v>#N/A</v>
      </c>
      <c r="AU29" s="28" t="e">
        <f>VLOOKUP(A29,cr!B$7:F$1001,2,FALSE)</f>
        <v>#N/A</v>
      </c>
      <c r="AV29" s="13"/>
      <c r="AW29" s="13"/>
      <c r="AX29" s="13"/>
      <c r="AZ29" s="2"/>
      <c r="BA29" s="8"/>
    </row>
    <row r="30" spans="1:53" x14ac:dyDescent="0.3">
      <c r="A30" s="5">
        <v>34547</v>
      </c>
      <c r="B30" s="19">
        <v>29</v>
      </c>
      <c r="C30" s="13">
        <f>VLOOKUP(A30,treasuries_zc!$B$7:$J$1000,_xlfn.XMATCH(C$1,treasuries_zc!$B$1:$J$1,1),FALSE)</f>
        <v>7.790326224927191</v>
      </c>
      <c r="D30" s="13">
        <f>VLOOKUP(A30,treasuries_zc!$B$7:$J$1000,_xlfn.XMATCH(D$1,treasuries_zc!$B$1:$J$1,1),FALSE)</f>
        <v>8.1296944465714347</v>
      </c>
      <c r="E30" s="13">
        <f>VLOOKUP(A30,treasuries_zc!$B$7:$J$1000,_xlfn.XMATCH(E$1,treasuries_zc!$B$1:$J$1,1),FALSE)</f>
        <v>7.9598769867659458</v>
      </c>
      <c r="F30" s="13">
        <f>VLOOKUP(A30,treasuries_zc!$B$7:$J$1000,_xlfn.XMATCH(F$1,treasuries_zc!$B$1:$J$1,1),FALSE)</f>
        <v>7.2685000000000004</v>
      </c>
      <c r="G30" s="13">
        <f>VLOOKUP(A30,treasuries_zc!$B$7:$J$1000,_xlfn.XMATCH(G$1,treasuries_zc!$B$1:$J$1,1),FALSE)</f>
        <v>7.5060000000000002</v>
      </c>
      <c r="H30" s="13">
        <f>VLOOKUP(A30,treasuries_zc!$B$7:$J$1000,_xlfn.XMATCH(H$1,treasuries_zc!$B$1:$J$1,1),FALSE)</f>
        <v>8.0230999999999995</v>
      </c>
      <c r="I30" s="31">
        <f ca="1">cbo_debt_gdp!CX35</f>
        <v>51.520143777145428</v>
      </c>
      <c r="J30" s="31">
        <f ca="1">cbo_debt_gdp!CZ35</f>
        <v>52.16175270947442</v>
      </c>
      <c r="K30" s="31" t="e">
        <f ca="1">cbo_debt_gdp!DB35</f>
        <v>#N/A</v>
      </c>
      <c r="L30" s="31">
        <f ca="1">cbo_deficit_gdp!CX35</f>
        <v>3.0253107683091209</v>
      </c>
      <c r="M30" s="31">
        <f ca="1">cbo_deficit_gdp!CZ35</f>
        <v>2.6919939401002213</v>
      </c>
      <c r="N30" s="31" t="e">
        <f ca="1">cbo_deficit_gdp!DB35</f>
        <v>#N/A</v>
      </c>
      <c r="O30" s="31">
        <f ca="1">cbo_primary_deficit_gdp!CX35</f>
        <v>0</v>
      </c>
      <c r="P30" s="31">
        <f ca="1">cbo_primary_deficit_gdp!CZ35</f>
        <v>-0.53606805733597485</v>
      </c>
      <c r="Q30" s="31" t="e">
        <f ca="1">cbo_primary_deficit_gdp!DB35</f>
        <v>#N/A</v>
      </c>
      <c r="R30" s="31">
        <f ca="1">cbo_revenues_gdp!CX35</f>
        <v>18.945634266886326</v>
      </c>
      <c r="S30" s="31">
        <f ca="1">cbo_revenues_gdp!CZ35</f>
        <v>19.018762382006759</v>
      </c>
      <c r="T30" s="31" t="e">
        <f ca="1">cbo_revenues_gdp!DB35</f>
        <v>#N/A</v>
      </c>
      <c r="U30" s="31">
        <f ca="1">cbo_outlays_gdp!CX35</f>
        <v>21.970945035195449</v>
      </c>
      <c r="V30" s="31">
        <f ca="1">cbo_outlays_gdp!CZ35</f>
        <v>21.710756322106981</v>
      </c>
      <c r="W30" s="31" t="e">
        <f ca="1">cbo_outlays_gdp!DB35</f>
        <v>#N/A</v>
      </c>
      <c r="X30" s="31">
        <f ca="1">cbo_interest_gdp!CX35</f>
        <v>3.0253107683091209</v>
      </c>
      <c r="Y30" s="31">
        <f ca="1">cbo_interest_gdp!CZ35</f>
        <v>3.2280619974361962</v>
      </c>
      <c r="Z30" s="31" t="e">
        <f ca="1">cbo_interest_gdp!DB35</f>
        <v>#N/A</v>
      </c>
      <c r="AA30" s="32">
        <f ca="1">cbo_rgdp!CX35</f>
        <v>3.9</v>
      </c>
      <c r="AB30" s="32">
        <f ca="1">cbo_rgdp!CZ35</f>
        <v>2.2000000000000002</v>
      </c>
      <c r="AC30" s="32" t="e">
        <f ca="1">cbo_rgdp!DB35</f>
        <v>#N/A</v>
      </c>
      <c r="AD30" s="13">
        <f>IFERROR(IFERROR(VLOOKUP(A30,frbus_infl!$B$7:$H$1000,7,FALSE),VLOOKUP(A30,frbus_infl!$C$7:$H$1000,6,FALSE)),VLOOKUP(A30,frbus_infl!$D$7:$H$1000,5,FALSE))</f>
        <v>3.1</v>
      </c>
      <c r="AE30" s="13" t="e">
        <f>IFERROR(IFERROR(VLOOKUP(A30,frbus_infl!$B$7:$I$1000,8,FALSE),VLOOKUP(A30,frbus_infl!$C$7:$I$1000,7,FALSE)),VLOOKUP(A30,frbus_infl!$D$7:$I$1000,6,FALSE))</f>
        <v>#N/A</v>
      </c>
      <c r="AF30" s="28">
        <f>IFERROR(IFERROR(VLOOKUP(A30,frbus_infl!$B$7:$I$1000,5,FALSE),VLOOKUP(A30,frbus_infl!$C$7:$I$1000,4,FALSE)),VLOOKUP(A30,frbus_infl!$D$7:$I$1000,3,FALSE))</f>
        <v>3.5</v>
      </c>
      <c r="AG30" s="13">
        <f>IFERROR(IFERROR(VLOOKUP(A30,treas_holdings!$B$7:$I$1000,7,FALSE),VLOOKUP(A30,treas_holdings!$C$7:$I$1000,6,FALSE)),VLOOKUP(A30,treas_holdings!$D$7:$I$1000,5,FALSE))</f>
        <v>4.815239186479519</v>
      </c>
      <c r="AH30" s="13">
        <f>IFERROR(IFERROR(VLOOKUP(A30,treas_holdings!$B$7:$I$1000,8,FALSE),VLOOKUP(A30,treas_holdings!$C$7:$I$1000,7,FALSE)),VLOOKUP(A30,treas_holdings!$D$7:$I$1000,6,FALSE))</f>
        <v>5.4063373845671183</v>
      </c>
      <c r="AI30" s="13">
        <f>IFERROR(IFERROR(VLOOKUP(A30,divyield!$B$7:$E$1001,4,FALSE),VLOOKUP(A30,divyield!$C$7:$E$1001,3,FALSE)),VLOOKUP(A30,divyield!$D$7:$E$1001,2,FALSE))</f>
        <v>3.710317064623748</v>
      </c>
      <c r="AJ30" s="28">
        <f>VLOOKUP(A30,ffr!$B$6:$C$1000,2)</f>
        <v>4.7</v>
      </c>
      <c r="AK30" s="13">
        <f>VLOOKUP(A30,dkw!$B$7:$H$1001,3,FALSE)</f>
        <v>7.7619999999999996</v>
      </c>
      <c r="AL30" s="13">
        <f>VLOOKUP(A30,dkw!$B$7:$H$1001,4,FALSE)</f>
        <v>2.1549</v>
      </c>
      <c r="AM30" s="13">
        <f>VLOOKUP(A30,dkw!$B$7:$H$1001,5,FALSE)</f>
        <v>1.9347000000000001</v>
      </c>
      <c r="AN30" s="13">
        <f>VLOOKUP(A30,dkw!$B$7:$H$1001,6,FALSE)</f>
        <v>3.2204000000000002</v>
      </c>
      <c r="AO30" s="13">
        <f>VLOOKUP(A30,dkw!$B$7:$H$1001,7,FALSE)</f>
        <v>0.45200000000000001</v>
      </c>
      <c r="AP30" s="13">
        <f>VLOOKUP(A30,acm!B$7:E$1001,2,FALSE)</f>
        <v>7.26938</v>
      </c>
      <c r="AQ30" s="13">
        <f>VLOOKUP(A30,acm!B$7:E$1001,3,FALSE)</f>
        <v>2.4329999999999998</v>
      </c>
      <c r="AR30" s="13">
        <f>VLOOKUP(A30,acm!B$7:E$1001,4,FALSE)</f>
        <v>4.8363800000000001</v>
      </c>
      <c r="AS30" s="28" t="e">
        <f>VLOOKUP(A30,cr!B$7:F$1001,5,FALSE)</f>
        <v>#N/A</v>
      </c>
      <c r="AT30" s="28" t="e">
        <f>VLOOKUP(A30,cr!B$7:F$1001,4,FALSE)</f>
        <v>#N/A</v>
      </c>
      <c r="AU30" s="28" t="e">
        <f>VLOOKUP(A30,cr!B$7:F$1001,2,FALSE)</f>
        <v>#N/A</v>
      </c>
      <c r="AV30" s="13"/>
      <c r="AW30" s="13"/>
      <c r="AX30" s="13"/>
      <c r="AZ30" s="2"/>
      <c r="BA30" s="8"/>
    </row>
    <row r="31" spans="1:53" x14ac:dyDescent="0.3">
      <c r="A31" s="5">
        <v>34700</v>
      </c>
      <c r="B31" s="19">
        <v>30</v>
      </c>
      <c r="C31" s="13">
        <f>VLOOKUP(A31,treasuries_zc!$B$7:$J$1000,_xlfn.XMATCH(C$1,treasuries_zc!$B$1:$J$1,1),FALSE)</f>
        <v>7.7069651356473257</v>
      </c>
      <c r="D31" s="13">
        <f>VLOOKUP(A31,treasuries_zc!$B$7:$J$1000,_xlfn.XMATCH(D$1,treasuries_zc!$B$1:$J$1,1),FALSE)</f>
        <v>7.8531417910288059</v>
      </c>
      <c r="E31" s="13">
        <f>VLOOKUP(A31,treasuries_zc!$B$7:$J$1000,_xlfn.XMATCH(E$1,treasuries_zc!$B$1:$J$1,1),FALSE)</f>
        <v>7.7800286818312525</v>
      </c>
      <c r="F31" s="13">
        <f>VLOOKUP(A31,treasuries_zc!$B$7:$J$1000,_xlfn.XMATCH(F$1,treasuries_zc!$B$1:$J$1,1),FALSE)</f>
        <v>7.5735999999999999</v>
      </c>
      <c r="G31" s="13">
        <f>VLOOKUP(A31,treasuries_zc!$B$7:$J$1000,_xlfn.XMATCH(G$1,treasuries_zc!$B$1:$J$1,1),FALSE)</f>
        <v>7.6368</v>
      </c>
      <c r="H31" s="13">
        <f>VLOOKUP(A31,treasuries_zc!$B$7:$J$1000,_xlfn.XMATCH(H$1,treasuries_zc!$B$1:$J$1,1),FALSE)</f>
        <v>7.7915000000000001</v>
      </c>
      <c r="I31" s="31">
        <f ca="1">cbo_debt_gdp!CX36</f>
        <v>51.407049459920408</v>
      </c>
      <c r="J31" s="31">
        <f ca="1">cbo_debt_gdp!CZ36</f>
        <v>54.266060135360036</v>
      </c>
      <c r="K31" s="31" t="e">
        <f ca="1">cbo_debt_gdp!DB36</f>
        <v>#N/A</v>
      </c>
      <c r="L31" s="31">
        <f ca="1">cbo_deficit_gdp!CX36</f>
        <v>2.5014212620807279</v>
      </c>
      <c r="M31" s="31">
        <f ca="1">cbo_deficit_gdp!CZ36</f>
        <v>3.1510041051814048</v>
      </c>
      <c r="N31" s="31" t="e">
        <f ca="1">cbo_deficit_gdp!DB36</f>
        <v>#N/A</v>
      </c>
      <c r="O31" s="31">
        <f ca="1">cbo_primary_deficit_gdp!CX36</f>
        <v>-0.8385446276293349</v>
      </c>
      <c r="P31" s="31">
        <f ca="1">cbo_primary_deficit_gdp!CZ36</f>
        <v>-0.28847220681238211</v>
      </c>
      <c r="Q31" s="31" t="e">
        <f ca="1">cbo_primary_deficit_gdp!DB36</f>
        <v>#N/A</v>
      </c>
      <c r="R31" s="31">
        <f ca="1">cbo_revenues_gdp!CX36</f>
        <v>19.258101193860149</v>
      </c>
      <c r="S31" s="31">
        <f ca="1">cbo_revenues_gdp!CZ36</f>
        <v>18.828359036946633</v>
      </c>
      <c r="T31" s="31" t="e">
        <f ca="1">cbo_revenues_gdp!DB36</f>
        <v>#N/A</v>
      </c>
      <c r="U31" s="31">
        <f ca="1">cbo_outlays_gdp!CX36</f>
        <v>21.759522455940875</v>
      </c>
      <c r="V31" s="31">
        <f ca="1">cbo_outlays_gdp!CZ36</f>
        <v>21.979363142128037</v>
      </c>
      <c r="W31" s="31" t="e">
        <f ca="1">cbo_outlays_gdp!DB36</f>
        <v>#N/A</v>
      </c>
      <c r="X31" s="31">
        <f ca="1">cbo_interest_gdp!CX36</f>
        <v>3.3399658897100624</v>
      </c>
      <c r="Y31" s="31">
        <f ca="1">cbo_interest_gdp!CZ36</f>
        <v>3.4394763119937868</v>
      </c>
      <c r="Z31" s="31" t="e">
        <f ca="1">cbo_interest_gdp!DB36</f>
        <v>#N/A</v>
      </c>
      <c r="AA31" s="32">
        <f ca="1">cbo_rgdp!CX36</f>
        <v>3.4</v>
      </c>
      <c r="AB31" s="32">
        <f ca="1">cbo_rgdp!CZ36</f>
        <v>2.2999999999999998</v>
      </c>
      <c r="AC31" s="32" t="e">
        <f ca="1">cbo_rgdp!DB36</f>
        <v>#N/A</v>
      </c>
      <c r="AD31" s="13">
        <f>IFERROR(IFERROR(VLOOKUP(A31,frbus_infl!$B$7:$H$1000,7,FALSE),VLOOKUP(A31,frbus_infl!$C$7:$H$1000,6,FALSE)),VLOOKUP(A31,frbus_infl!$D$7:$H$1000,5,FALSE))</f>
        <v>2.9</v>
      </c>
      <c r="AE31" s="13" t="e">
        <f>IFERROR(IFERROR(VLOOKUP(A31,frbus_infl!$B$7:$I$1000,8,FALSE),VLOOKUP(A31,frbus_infl!$C$7:$I$1000,7,FALSE)),VLOOKUP(A31,frbus_infl!$D$7:$I$1000,6,FALSE))</f>
        <v>#N/A</v>
      </c>
      <c r="AF31" s="28">
        <f>IFERROR(IFERROR(VLOOKUP(A31,frbus_infl!$B$7:$I$1000,5,FALSE),VLOOKUP(A31,frbus_infl!$C$7:$I$1000,4,FALSE)),VLOOKUP(A31,frbus_infl!$D$7:$I$1000,3,FALSE))</f>
        <v>3.3</v>
      </c>
      <c r="AG31" s="13">
        <f>IFERROR(IFERROR(VLOOKUP(A31,treas_holdings!$B$7:$I$1000,7,FALSE),VLOOKUP(A31,treas_holdings!$C$7:$I$1000,6,FALSE)),VLOOKUP(A31,treas_holdings!$D$7:$I$1000,5,FALSE))</f>
        <v>4.8350504499953475</v>
      </c>
      <c r="AH31" s="13">
        <f>IFERROR(IFERROR(VLOOKUP(A31,treas_holdings!$B$7:$I$1000,8,FALSE),VLOOKUP(A31,treas_holdings!$C$7:$I$1000,7,FALSE)),VLOOKUP(A31,treas_holdings!$D$7:$I$1000,6,FALSE))</f>
        <v>5.4108317934674233</v>
      </c>
      <c r="AI31" s="13">
        <f>IFERROR(IFERROR(VLOOKUP(A31,divyield!$B$7:$E$1001,4,FALSE),VLOOKUP(A31,divyield!$C$7:$E$1001,3,FALSE)),VLOOKUP(A31,divyield!$D$7:$E$1001,2,FALSE))</f>
        <v>3.6981855346037111</v>
      </c>
      <c r="AJ31" s="28">
        <f>VLOOKUP(A31,ffr!$B$6:$C$1000,2)</f>
        <v>5.86</v>
      </c>
      <c r="AK31" s="13">
        <f>VLOOKUP(A31,dkw!$B$7:$H$1001,3,FALSE)</f>
        <v>7.6863999999999999</v>
      </c>
      <c r="AL31" s="13">
        <f>VLOOKUP(A31,dkw!$B$7:$H$1001,4,FALSE)</f>
        <v>2.2740999999999998</v>
      </c>
      <c r="AM31" s="13">
        <f>VLOOKUP(A31,dkw!$B$7:$H$1001,5,FALSE)</f>
        <v>1.7809999999999999</v>
      </c>
      <c r="AN31" s="13">
        <f>VLOOKUP(A31,dkw!$B$7:$H$1001,6,FALSE)</f>
        <v>3.2549999999999999</v>
      </c>
      <c r="AO31" s="13">
        <f>VLOOKUP(A31,dkw!$B$7:$H$1001,7,FALSE)</f>
        <v>0.37630000000000002</v>
      </c>
      <c r="AP31" s="13">
        <f>VLOOKUP(A31,acm!B$7:E$1001,2,FALSE)</f>
        <v>7.5796099999999997</v>
      </c>
      <c r="AQ31" s="13">
        <f>VLOOKUP(A31,acm!B$7:E$1001,3,FALSE)</f>
        <v>1.9088499999999999</v>
      </c>
      <c r="AR31" s="13">
        <f>VLOOKUP(A31,acm!B$7:E$1001,4,FALSE)</f>
        <v>5.67075</v>
      </c>
      <c r="AS31" s="28" t="e">
        <f>VLOOKUP(A31,cr!B$7:F$1001,5,FALSE)</f>
        <v>#N/A</v>
      </c>
      <c r="AT31" s="28" t="e">
        <f>VLOOKUP(A31,cr!B$7:F$1001,4,FALSE)</f>
        <v>#N/A</v>
      </c>
      <c r="AU31" s="28" t="e">
        <f>VLOOKUP(A31,cr!B$7:F$1001,2,FALSE)</f>
        <v>#N/A</v>
      </c>
      <c r="AV31" s="13"/>
      <c r="AW31" s="13"/>
      <c r="AX31" s="13"/>
      <c r="AZ31" s="2"/>
      <c r="BA31" s="8"/>
    </row>
    <row r="32" spans="1:53" x14ac:dyDescent="0.3">
      <c r="A32" s="5">
        <v>34912</v>
      </c>
      <c r="B32" s="19">
        <v>31</v>
      </c>
      <c r="C32" s="13">
        <f>VLOOKUP(A32,treasuries_zc!$B$7:$J$1000,_xlfn.XMATCH(C$1,treasuries_zc!$B$1:$J$1,1),FALSE)</f>
        <v>6.7190076159668211</v>
      </c>
      <c r="D32" s="13">
        <f>VLOOKUP(A32,treasuries_zc!$B$7:$J$1000,_xlfn.XMATCH(D$1,treasuries_zc!$B$1:$J$1,1),FALSE)</f>
        <v>7.2774388774340837</v>
      </c>
      <c r="E32" s="13">
        <f>VLOOKUP(A32,treasuries_zc!$B$7:$J$1000,_xlfn.XMATCH(E$1,treasuries_zc!$B$1:$J$1,1),FALSE)</f>
        <v>6.9978589345707443</v>
      </c>
      <c r="F32" s="13">
        <f>VLOOKUP(A32,treasuries_zc!$B$7:$J$1000,_xlfn.XMATCH(F$1,treasuries_zc!$B$1:$J$1,1),FALSE)</f>
        <v>6.3752000000000004</v>
      </c>
      <c r="G32" s="13">
        <f>VLOOKUP(A32,treasuries_zc!$B$7:$J$1000,_xlfn.XMATCH(G$1,treasuries_zc!$B$1:$J$1,1),FALSE)</f>
        <v>6.4016000000000002</v>
      </c>
      <c r="H32" s="13">
        <f>VLOOKUP(A32,treasuries_zc!$B$7:$J$1000,_xlfn.XMATCH(H$1,treasuries_zc!$B$1:$J$1,1),FALSE)</f>
        <v>7.0614999999999997</v>
      </c>
      <c r="I32" s="31">
        <f ca="1">cbo_debt_gdp!CX37</f>
        <v>51.558924485125857</v>
      </c>
      <c r="J32" s="31">
        <f ca="1">cbo_debt_gdp!CZ37</f>
        <v>54.642296479031174</v>
      </c>
      <c r="K32" s="31">
        <f ca="1">cbo_debt_gdp!DB37</f>
        <v>59.834278238116006</v>
      </c>
      <c r="L32" s="31">
        <f ca="1">cbo_deficit_gdp!CX37</f>
        <v>2.3026315789473686</v>
      </c>
      <c r="M32" s="31">
        <f ca="1">cbo_deficit_gdp!CZ37</f>
        <v>3.229423637586903</v>
      </c>
      <c r="N32" s="31">
        <f ca="1">cbo_deficit_gdp!DB37</f>
        <v>4.0296554731792416</v>
      </c>
      <c r="O32" s="31">
        <f ca="1">cbo_primary_deficit_gdp!CX37</f>
        <v>-1.0297482837528604</v>
      </c>
      <c r="P32" s="31">
        <f ca="1">cbo_primary_deficit_gdp!CZ37</f>
        <v>-0.19062570082978247</v>
      </c>
      <c r="Q32" s="31">
        <f ca="1">cbo_primary_deficit_gdp!DB37</f>
        <v>0.40994330571303966</v>
      </c>
      <c r="R32" s="31">
        <f ca="1">cbo_revenues_gdp!CX37</f>
        <v>19.407894736842106</v>
      </c>
      <c r="S32" s="31">
        <f ca="1">cbo_revenues_gdp!CZ37</f>
        <v>18.995290423861853</v>
      </c>
      <c r="T32" s="31">
        <f ca="1">cbo_revenues_gdp!DB37</f>
        <v>18.970780636720452</v>
      </c>
      <c r="U32" s="31">
        <f ca="1">cbo_outlays_gdp!CX37</f>
        <v>21.710526315789473</v>
      </c>
      <c r="V32" s="31">
        <f ca="1">cbo_outlays_gdp!CZ37</f>
        <v>22.224714061448754</v>
      </c>
      <c r="W32" s="31">
        <f ca="1">cbo_outlays_gdp!DB37</f>
        <v>23.000436109899695</v>
      </c>
      <c r="X32" s="31">
        <f ca="1">cbo_interest_gdp!CX37</f>
        <v>3.332379862700229</v>
      </c>
      <c r="Y32" s="31">
        <f ca="1">cbo_interest_gdp!CZ37</f>
        <v>3.4200493384166855</v>
      </c>
      <c r="Z32" s="31">
        <f ca="1">cbo_interest_gdp!DB37</f>
        <v>3.6197121674662016</v>
      </c>
      <c r="AA32" s="32">
        <f ca="1">cbo_rgdp!CX37</f>
        <v>3.3</v>
      </c>
      <c r="AB32" s="32">
        <f ca="1">cbo_rgdp!CZ37</f>
        <v>2.4</v>
      </c>
      <c r="AC32" s="32">
        <f ca="1">cbo_rgdp!DB37</f>
        <v>2.4</v>
      </c>
      <c r="AD32" s="13">
        <f>IFERROR(IFERROR(VLOOKUP(A32,frbus_infl!$B$7:$H$1000,7,FALSE),VLOOKUP(A32,frbus_infl!$C$7:$H$1000,6,FALSE)),VLOOKUP(A32,frbus_infl!$D$7:$H$1000,5,FALSE))</f>
        <v>2.8</v>
      </c>
      <c r="AE32" s="13" t="e">
        <f>IFERROR(IFERROR(VLOOKUP(A32,frbus_infl!$B$7:$I$1000,8,FALSE),VLOOKUP(A32,frbus_infl!$C$7:$I$1000,7,FALSE)),VLOOKUP(A32,frbus_infl!$D$7:$I$1000,6,FALSE))</f>
        <v>#N/A</v>
      </c>
      <c r="AF32" s="28">
        <f>IFERROR(IFERROR(VLOOKUP(A32,frbus_infl!$B$7:$I$1000,5,FALSE),VLOOKUP(A32,frbus_infl!$C$7:$I$1000,4,FALSE)),VLOOKUP(A32,frbus_infl!$D$7:$I$1000,3,FALSE))</f>
        <v>3.2</v>
      </c>
      <c r="AG32" s="13">
        <f>IFERROR(IFERROR(VLOOKUP(A32,treas_holdings!$B$7:$I$1000,7,FALSE),VLOOKUP(A32,treas_holdings!$C$7:$I$1000,6,FALSE)),VLOOKUP(A32,treas_holdings!$D$7:$I$1000,5,FALSE))</f>
        <v>4.7854251539092294</v>
      </c>
      <c r="AH32" s="13">
        <f>IFERROR(IFERROR(VLOOKUP(A32,treas_holdings!$B$7:$I$1000,8,FALSE),VLOOKUP(A32,treas_holdings!$C$7:$I$1000,7,FALSE)),VLOOKUP(A32,treas_holdings!$D$7:$I$1000,6,FALSE))</f>
        <v>5.8941182595566897</v>
      </c>
      <c r="AI32" s="13">
        <f>IFERROR(IFERROR(VLOOKUP(A32,divyield!$B$7:$E$1001,4,FALSE),VLOOKUP(A32,divyield!$C$7:$E$1001,3,FALSE)),VLOOKUP(A32,divyield!$D$7:$E$1001,2,FALSE))</f>
        <v>3.5059779369133084</v>
      </c>
      <c r="AJ32" s="28">
        <f>VLOOKUP(A32,ffr!$B$6:$C$1000,2)</f>
        <v>5.93</v>
      </c>
      <c r="AK32" s="13">
        <f>VLOOKUP(A32,dkw!$B$7:$H$1001,3,FALSE)</f>
        <v>6.7263999999999999</v>
      </c>
      <c r="AL32" s="13">
        <f>VLOOKUP(A32,dkw!$B$7:$H$1001,4,FALSE)</f>
        <v>1.9340999999999999</v>
      </c>
      <c r="AM32" s="13">
        <f>VLOOKUP(A32,dkw!$B$7:$H$1001,5,FALSE)</f>
        <v>1.4097</v>
      </c>
      <c r="AN32" s="13">
        <f>VLOOKUP(A32,dkw!$B$7:$H$1001,6,FALSE)</f>
        <v>3.1082999999999998</v>
      </c>
      <c r="AO32" s="13">
        <f>VLOOKUP(A32,dkw!$B$7:$H$1001,7,FALSE)</f>
        <v>0.27429999999999999</v>
      </c>
      <c r="AP32" s="13">
        <f>VLOOKUP(A32,acm!B$7:E$1001,2,FALSE)</f>
        <v>6.3620099999999997</v>
      </c>
      <c r="AQ32" s="13">
        <f>VLOOKUP(A32,acm!B$7:E$1001,3,FALSE)</f>
        <v>1.5196099999999999</v>
      </c>
      <c r="AR32" s="13">
        <f>VLOOKUP(A32,acm!B$7:E$1001,4,FALSE)</f>
        <v>4.8423999999999996</v>
      </c>
      <c r="AS32" s="28" t="e">
        <f>VLOOKUP(A32,cr!B$7:F$1001,5,FALSE)</f>
        <v>#N/A</v>
      </c>
      <c r="AT32" s="28" t="e">
        <f>VLOOKUP(A32,cr!B$7:F$1001,4,FALSE)</f>
        <v>#N/A</v>
      </c>
      <c r="AU32" s="28" t="e">
        <f>VLOOKUP(A32,cr!B$7:F$1001,2,FALSE)</f>
        <v>#N/A</v>
      </c>
      <c r="AV32" s="13"/>
      <c r="AW32" s="13"/>
      <c r="AX32" s="13"/>
      <c r="AZ32" s="2"/>
      <c r="BA32" s="8"/>
    </row>
    <row r="33" spans="1:53" x14ac:dyDescent="0.3">
      <c r="A33" s="5">
        <v>35034</v>
      </c>
      <c r="B33" s="19">
        <v>32</v>
      </c>
      <c r="C33" s="13">
        <f>VLOOKUP(A33,treasuries_zc!$B$7:$J$1000,_xlfn.XMATCH(C$1,treasuries_zc!$B$1:$J$1,1),FALSE)</f>
        <v>6.0157412059347548</v>
      </c>
      <c r="D33" s="13">
        <f>VLOOKUP(A33,treasuries_zc!$B$7:$J$1000,_xlfn.XMATCH(D$1,treasuries_zc!$B$1:$J$1,1),FALSE)</f>
        <v>6.4413040983114955</v>
      </c>
      <c r="E33" s="13">
        <f>VLOOKUP(A33,treasuries_zc!$B$7:$J$1000,_xlfn.XMATCH(E$1,treasuries_zc!$B$1:$J$1,1),FALSE)</f>
        <v>6.2283095455669679</v>
      </c>
      <c r="F33" s="13">
        <f>VLOOKUP(A33,treasuries_zc!$B$7:$J$1000,_xlfn.XMATCH(F$1,treasuries_zc!$B$1:$J$1,1),FALSE)</f>
        <v>5.6835000000000004</v>
      </c>
      <c r="G33" s="13">
        <f>VLOOKUP(A33,treasuries_zc!$B$7:$J$1000,_xlfn.XMATCH(G$1,treasuries_zc!$B$1:$J$1,1),FALSE)</f>
        <v>5.7346000000000004</v>
      </c>
      <c r="H33" s="13">
        <f>VLOOKUP(A33,treasuries_zc!$B$7:$J$1000,_xlfn.XMATCH(H$1,treasuries_zc!$B$1:$J$1,1),FALSE)</f>
        <v>6.2765000000000004</v>
      </c>
      <c r="I33" s="31">
        <f ca="1">cbo_debt_gdp!CX38</f>
        <v>51.73307860262009</v>
      </c>
      <c r="J33" s="31">
        <f ca="1">cbo_debt_gdp!CZ38</f>
        <v>51.877670339554754</v>
      </c>
      <c r="K33" s="31">
        <f ca="1">cbo_debt_gdp!DB38</f>
        <v>52.39650454585577</v>
      </c>
      <c r="L33" s="31">
        <f ca="1">cbo_deficit_gdp!CX38</f>
        <v>2.3471615720524017</v>
      </c>
      <c r="M33" s="31">
        <f ca="1">cbo_deficit_gdp!CZ38</f>
        <v>2.2936811333483247</v>
      </c>
      <c r="N33" s="31">
        <f ca="1">cbo_deficit_gdp!DB38</f>
        <v>2.5951098949598377</v>
      </c>
      <c r="O33" s="31">
        <f ca="1">cbo_primary_deficit_gdp!CX38</f>
        <v>-0.96888646288209612</v>
      </c>
      <c r="P33" s="31">
        <f ca="1">cbo_primary_deficit_gdp!CZ38</f>
        <v>-0.58466381830447489</v>
      </c>
      <c r="Q33" s="31">
        <f ca="1">cbo_primary_deficit_gdp!DB38</f>
        <v>-0.11474975726012887</v>
      </c>
      <c r="R33" s="31">
        <f ca="1">cbo_revenues_gdp!CX38</f>
        <v>19.418668122270741</v>
      </c>
      <c r="S33" s="31">
        <f ca="1">cbo_revenues_gdp!CZ38</f>
        <v>19.147740049471555</v>
      </c>
      <c r="T33" s="31">
        <f ca="1">cbo_revenues_gdp!DB38</f>
        <v>19.172036366846147</v>
      </c>
      <c r="U33" s="31">
        <f ca="1">cbo_outlays_gdp!CX38</f>
        <v>21.765829694323145</v>
      </c>
      <c r="V33" s="31">
        <f ca="1">cbo_outlays_gdp!CZ38</f>
        <v>21.44142118281988</v>
      </c>
      <c r="W33" s="31">
        <f ca="1">cbo_outlays_gdp!DB38</f>
        <v>21.767146261805983</v>
      </c>
      <c r="X33" s="31">
        <f ca="1">cbo_interest_gdp!CX38</f>
        <v>3.3160480349344978</v>
      </c>
      <c r="Y33" s="31">
        <f ca="1">cbo_interest_gdp!CZ38</f>
        <v>2.8783449516527995</v>
      </c>
      <c r="Z33" s="31">
        <f ca="1">cbo_interest_gdp!DB38</f>
        <v>2.7098596522199663</v>
      </c>
      <c r="AA33" s="32">
        <f ca="1">cbo_rgdp!CX38</f>
        <v>1.6</v>
      </c>
      <c r="AB33" s="32">
        <f ca="1">cbo_rgdp!CZ38</f>
        <v>2.4</v>
      </c>
      <c r="AC33" s="32">
        <f ca="1">cbo_rgdp!DB38</f>
        <v>2.4</v>
      </c>
      <c r="AD33" s="13">
        <f>IFERROR(IFERROR(VLOOKUP(A33,frbus_infl!$B$7:$H$1000,7,FALSE),VLOOKUP(A33,frbus_infl!$C$7:$H$1000,6,FALSE)),VLOOKUP(A33,frbus_infl!$D$7:$H$1000,5,FALSE))</f>
        <v>2.6</v>
      </c>
      <c r="AE33" s="13" t="e">
        <f>IFERROR(IFERROR(VLOOKUP(A33,frbus_infl!$B$7:$I$1000,8,FALSE),VLOOKUP(A33,frbus_infl!$C$7:$I$1000,7,FALSE)),VLOOKUP(A33,frbus_infl!$D$7:$I$1000,6,FALSE))</f>
        <v>#N/A</v>
      </c>
      <c r="AF33" s="28">
        <f>IFERROR(IFERROR(VLOOKUP(A33,frbus_infl!$B$7:$I$1000,5,FALSE),VLOOKUP(A33,frbus_infl!$C$7:$I$1000,4,FALSE)),VLOOKUP(A33,frbus_infl!$D$7:$I$1000,3,FALSE))</f>
        <v>3</v>
      </c>
      <c r="AG33" s="13">
        <f>IFERROR(IFERROR(VLOOKUP(A33,treas_holdings!$B$7:$I$1000,7,FALSE),VLOOKUP(A33,treas_holdings!$C$7:$I$1000,6,FALSE)),VLOOKUP(A33,treas_holdings!$D$7:$I$1000,5,FALSE))</f>
        <v>4.8657720711216328</v>
      </c>
      <c r="AH33" s="13">
        <f>IFERROR(IFERROR(VLOOKUP(A33,treas_holdings!$B$7:$I$1000,8,FALSE),VLOOKUP(A33,treas_holdings!$C$7:$I$1000,7,FALSE)),VLOOKUP(A33,treas_holdings!$D$7:$I$1000,6,FALSE))</f>
        <v>6.3035792398939865</v>
      </c>
      <c r="AI33" s="13">
        <f>IFERROR(IFERROR(VLOOKUP(A33,divyield!$B$7:$E$1001,4,FALSE),VLOOKUP(A33,divyield!$C$7:$E$1001,3,FALSE)),VLOOKUP(A33,divyield!$D$7:$E$1001,2,FALSE))</f>
        <v>3.35386719007824</v>
      </c>
      <c r="AJ33" s="28">
        <f>VLOOKUP(A33,ffr!$B$6:$C$1000,2)</f>
        <v>4.7300000000000004</v>
      </c>
      <c r="AK33" s="13">
        <f>VLOOKUP(A33,dkw!$B$7:$H$1001,3,FALSE)</f>
        <v>6.0273000000000003</v>
      </c>
      <c r="AL33" s="13">
        <f>VLOOKUP(A33,dkw!$B$7:$H$1001,4,FALSE)</f>
        <v>1.7076</v>
      </c>
      <c r="AM33" s="13">
        <f>VLOOKUP(A33,dkw!$B$7:$H$1001,5,FALSE)</f>
        <v>1.1345000000000001</v>
      </c>
      <c r="AN33" s="13">
        <f>VLOOKUP(A33,dkw!$B$7:$H$1001,6,FALSE)</f>
        <v>2.9984000000000002</v>
      </c>
      <c r="AO33" s="13">
        <f>VLOOKUP(A33,dkw!$B$7:$H$1001,7,FALSE)</f>
        <v>0.18679999999999999</v>
      </c>
      <c r="AP33" s="13">
        <f>VLOOKUP(A33,acm!B$7:E$1001,2,FALSE)</f>
        <v>5.6765100000000004</v>
      </c>
      <c r="AQ33" s="13">
        <f>VLOOKUP(A33,acm!B$7:E$1001,3,FALSE)</f>
        <v>1.1348499999999999</v>
      </c>
      <c r="AR33" s="13">
        <f>VLOOKUP(A33,acm!B$7:E$1001,4,FALSE)</f>
        <v>4.5416699999999999</v>
      </c>
      <c r="AS33" s="28" t="e">
        <f>VLOOKUP(A33,cr!B$7:F$1001,5,FALSE)</f>
        <v>#N/A</v>
      </c>
      <c r="AT33" s="28" t="e">
        <f>VLOOKUP(A33,cr!B$7:F$1001,4,FALSE)</f>
        <v>#N/A</v>
      </c>
      <c r="AU33" s="28" t="e">
        <f>VLOOKUP(A33,cr!B$7:F$1001,2,FALSE)</f>
        <v>#N/A</v>
      </c>
      <c r="AV33" s="13"/>
      <c r="AW33" s="13"/>
      <c r="AX33" s="13"/>
      <c r="AZ33" s="2"/>
      <c r="BA33" s="8"/>
    </row>
    <row r="34" spans="1:53" x14ac:dyDescent="0.3">
      <c r="A34" s="5">
        <v>35186</v>
      </c>
      <c r="B34" s="19">
        <v>33</v>
      </c>
      <c r="C34" s="13">
        <f>VLOOKUP(A34,treasuries_zc!$B$7:$J$1000,_xlfn.XMATCH(C$1,treasuries_zc!$B$1:$J$1,1),FALSE)</f>
        <v>7.2081191958807134</v>
      </c>
      <c r="D34" s="13">
        <f>VLOOKUP(A34,treasuries_zc!$B$7:$J$1000,_xlfn.XMATCH(D$1,treasuries_zc!$B$1:$J$1,1),FALSE)</f>
        <v>7.6203380543953037</v>
      </c>
      <c r="E34" s="13">
        <f>VLOOKUP(A34,treasuries_zc!$B$7:$J$1000,_xlfn.XMATCH(E$1,treasuries_zc!$B$1:$J$1,1),FALSE)</f>
        <v>7.4140308806842636</v>
      </c>
      <c r="F34" s="13">
        <f>VLOOKUP(A34,treasuries_zc!$B$7:$J$1000,_xlfn.XMATCH(F$1,treasuries_zc!$B$1:$J$1,1),FALSE)</f>
        <v>6.8941999999999997</v>
      </c>
      <c r="G34" s="13">
        <f>VLOOKUP(A34,treasuries_zc!$B$7:$J$1000,_xlfn.XMATCH(G$1,treasuries_zc!$B$1:$J$1,1),FALSE)</f>
        <v>6.9478999999999997</v>
      </c>
      <c r="H34" s="13">
        <f>VLOOKUP(A34,treasuries_zc!$B$7:$J$1000,_xlfn.XMATCH(H$1,treasuries_zc!$B$1:$J$1,1),FALSE)</f>
        <v>7.4977</v>
      </c>
      <c r="I34" s="31">
        <f ca="1">cbo_debt_gdp!CX39</f>
        <v>50.327059137631828</v>
      </c>
      <c r="J34" s="31">
        <f ca="1">cbo_debt_gdp!CZ39</f>
        <v>52.334281799978925</v>
      </c>
      <c r="K34" s="31">
        <f ca="1">cbo_debt_gdp!DB39</f>
        <v>56.025247072502282</v>
      </c>
      <c r="L34" s="31">
        <f ca="1">cbo_deficit_gdp!CX39</f>
        <v>1.9223067681217461</v>
      </c>
      <c r="M34" s="31">
        <f ca="1">cbo_deficit_gdp!CZ39</f>
        <v>2.7294762356412687</v>
      </c>
      <c r="N34" s="31">
        <f ca="1">cbo_deficit_gdp!DB39</f>
        <v>3.3468980981646044</v>
      </c>
      <c r="O34" s="31">
        <f ca="1">cbo_primary_deficit_gdp!CX39</f>
        <v>-1.2815378454144974</v>
      </c>
      <c r="P34" s="31">
        <f ca="1">cbo_primary_deficit_gdp!CZ39</f>
        <v>-0.38992517652018127</v>
      </c>
      <c r="Q34" s="31">
        <f ca="1">cbo_primary_deficit_gdp!DB39</f>
        <v>0.14948924507931236</v>
      </c>
      <c r="R34" s="31">
        <f ca="1">cbo_revenues_gdp!CX39</f>
        <v>19.062875450540648</v>
      </c>
      <c r="S34" s="31">
        <f ca="1">cbo_revenues_gdp!CZ39</f>
        <v>18.526715143850776</v>
      </c>
      <c r="T34" s="31">
        <f ca="1">cbo_revenues_gdp!DB39</f>
        <v>18.536666389834732</v>
      </c>
      <c r="U34" s="31">
        <f ca="1">cbo_outlays_gdp!CX39</f>
        <v>20.985182218662395</v>
      </c>
      <c r="V34" s="31">
        <f ca="1">cbo_outlays_gdp!CZ39</f>
        <v>21.245652861207713</v>
      </c>
      <c r="W34" s="31">
        <f ca="1">cbo_outlays_gdp!DB39</f>
        <v>21.891869446059296</v>
      </c>
      <c r="X34" s="31">
        <f ca="1">cbo_interest_gdp!CX39</f>
        <v>3.2038446135362433</v>
      </c>
      <c r="Y34" s="31">
        <f ca="1">cbo_interest_gdp!CZ39</f>
        <v>3.1194014121614502</v>
      </c>
      <c r="Z34" s="31">
        <f ca="1">cbo_interest_gdp!DB39</f>
        <v>3.197408853085292</v>
      </c>
      <c r="AA34" s="32">
        <f ca="1">cbo_rgdp!CX39</f>
        <v>1.8</v>
      </c>
      <c r="AB34" s="32">
        <f ca="1">cbo_rgdp!CZ39</f>
        <v>2.1</v>
      </c>
      <c r="AC34" s="32">
        <f ca="1">cbo_rgdp!DB39</f>
        <v>2.1</v>
      </c>
      <c r="AD34" s="13">
        <f>IFERROR(IFERROR(VLOOKUP(A34,frbus_infl!$B$7:$H$1000,7,FALSE),VLOOKUP(A34,frbus_infl!$C$7:$H$1000,6,FALSE)),VLOOKUP(A34,frbus_infl!$D$7:$H$1000,5,FALSE))</f>
        <v>2.6</v>
      </c>
      <c r="AE34" s="13" t="e">
        <f>IFERROR(IFERROR(VLOOKUP(A34,frbus_infl!$B$7:$I$1000,8,FALSE),VLOOKUP(A34,frbus_infl!$C$7:$I$1000,7,FALSE)),VLOOKUP(A34,frbus_infl!$D$7:$I$1000,6,FALSE))</f>
        <v>#N/A</v>
      </c>
      <c r="AF34" s="28">
        <f>IFERROR(IFERROR(VLOOKUP(A34,frbus_infl!$B$7:$I$1000,5,FALSE),VLOOKUP(A34,frbus_infl!$C$7:$I$1000,4,FALSE)),VLOOKUP(A34,frbus_infl!$D$7:$I$1000,3,FALSE))</f>
        <v>3</v>
      </c>
      <c r="AG34" s="13">
        <f>IFERROR(IFERROR(VLOOKUP(A34,treas_holdings!$B$7:$I$1000,7,FALSE),VLOOKUP(A34,treas_holdings!$C$7:$I$1000,6,FALSE)),VLOOKUP(A34,treas_holdings!$D$7:$I$1000,5,FALSE))</f>
        <v>4.7793297480330645</v>
      </c>
      <c r="AH34" s="13">
        <f>IFERROR(IFERROR(VLOOKUP(A34,treas_holdings!$B$7:$I$1000,8,FALSE),VLOOKUP(A34,treas_holdings!$C$7:$I$1000,7,FALSE)),VLOOKUP(A34,treas_holdings!$D$7:$I$1000,6,FALSE))</f>
        <v>6.7505602031670149</v>
      </c>
      <c r="AI34" s="13">
        <f>IFERROR(IFERROR(VLOOKUP(A34,divyield!$B$7:$E$1001,4,FALSE),VLOOKUP(A34,divyield!$C$7:$E$1001,3,FALSE)),VLOOKUP(A34,divyield!$D$7:$E$1001,2,FALSE))</f>
        <v>3.0833817614873005</v>
      </c>
      <c r="AJ34" s="28">
        <f>VLOOKUP(A34,ffr!$B$6:$C$1000,2)</f>
        <v>5.31</v>
      </c>
      <c r="AK34" s="13">
        <f>VLOOKUP(A34,dkw!$B$7:$H$1001,3,FALSE)</f>
        <v>7.1963999999999997</v>
      </c>
      <c r="AL34" s="13">
        <f>VLOOKUP(A34,dkw!$B$7:$H$1001,4,FALSE)</f>
        <v>2.0362</v>
      </c>
      <c r="AM34" s="13">
        <f>VLOOKUP(A34,dkw!$B$7:$H$1001,5,FALSE)</f>
        <v>1.6586000000000001</v>
      </c>
      <c r="AN34" s="13">
        <f>VLOOKUP(A34,dkw!$B$7:$H$1001,6,FALSE)</f>
        <v>3.1507999999999998</v>
      </c>
      <c r="AO34" s="13">
        <f>VLOOKUP(A34,dkw!$B$7:$H$1001,7,FALSE)</f>
        <v>0.3508</v>
      </c>
      <c r="AP34" s="13">
        <f>VLOOKUP(A34,acm!B$7:E$1001,2,FALSE)</f>
        <v>6.8797899999999998</v>
      </c>
      <c r="AQ34" s="13">
        <f>VLOOKUP(A34,acm!B$7:E$1001,3,FALSE)</f>
        <v>1.8446800000000001</v>
      </c>
      <c r="AR34" s="13">
        <f>VLOOKUP(A34,acm!B$7:E$1001,4,FALSE)</f>
        <v>5.0351100000000004</v>
      </c>
      <c r="AS34" s="28" t="e">
        <f>VLOOKUP(A34,cr!B$7:F$1001,5,FALSE)</f>
        <v>#N/A</v>
      </c>
      <c r="AT34" s="28" t="e">
        <f>VLOOKUP(A34,cr!B$7:F$1001,4,FALSE)</f>
        <v>#N/A</v>
      </c>
      <c r="AU34" s="28" t="e">
        <f>VLOOKUP(A34,cr!B$7:F$1001,2,FALSE)</f>
        <v>#N/A</v>
      </c>
      <c r="AV34" s="13"/>
      <c r="AW34" s="13"/>
      <c r="AX34" s="13"/>
      <c r="AZ34" s="2"/>
      <c r="BA34" s="8"/>
    </row>
    <row r="35" spans="1:53" x14ac:dyDescent="0.3">
      <c r="A35" s="5">
        <v>35431</v>
      </c>
      <c r="B35" s="19">
        <v>34</v>
      </c>
      <c r="C35" s="13">
        <f>VLOOKUP(A35,treasuries_zc!$B$7:$J$1000,_xlfn.XMATCH(C$1,treasuries_zc!$B$1:$J$1,1),FALSE)</f>
        <v>6.8442223450417394</v>
      </c>
      <c r="D35" s="13">
        <f>VLOOKUP(A35,treasuries_zc!$B$7:$J$1000,_xlfn.XMATCH(D$1,treasuries_zc!$B$1:$J$1,1),FALSE)</f>
        <v>7.3414501061119353</v>
      </c>
      <c r="E35" s="13">
        <f>VLOOKUP(A35,treasuries_zc!$B$7:$J$1000,_xlfn.XMATCH(E$1,treasuries_zc!$B$1:$J$1,1),FALSE)</f>
        <v>7.0925476491087602</v>
      </c>
      <c r="F35" s="13">
        <f>VLOOKUP(A35,treasuries_zc!$B$7:$J$1000,_xlfn.XMATCH(F$1,treasuries_zc!$B$1:$J$1,1),FALSE)</f>
        <v>6.5303000000000004</v>
      </c>
      <c r="G35" s="13">
        <f>VLOOKUP(A35,treasuries_zc!$B$7:$J$1000,_xlfn.XMATCH(G$1,treasuries_zc!$B$1:$J$1,1),FALSE)</f>
        <v>6.5998000000000001</v>
      </c>
      <c r="H35" s="13">
        <f>VLOOKUP(A35,treasuries_zc!$B$7:$J$1000,_xlfn.XMATCH(H$1,treasuries_zc!$B$1:$J$1,1),FALSE)</f>
        <v>7.1390000000000002</v>
      </c>
      <c r="I35" s="31">
        <f ca="1">cbo_debt_gdp!CX40</f>
        <v>49.418827436454208</v>
      </c>
      <c r="J35" s="31">
        <f ca="1">cbo_debt_gdp!CZ40</f>
        <v>48.024316109422493</v>
      </c>
      <c r="K35" s="31">
        <f ca="1">cbo_debt_gdp!DB40</f>
        <v>48.558041845060181</v>
      </c>
      <c r="L35" s="31">
        <f ca="1">cbo_deficit_gdp!CX40</f>
        <v>1.5838548984544643</v>
      </c>
      <c r="M35" s="31">
        <f ca="1">cbo_deficit_gdp!CZ40</f>
        <v>1.9047619047619047</v>
      </c>
      <c r="N35" s="31">
        <f ca="1">cbo_deficit_gdp!DB40</f>
        <v>2.2457387511107521</v>
      </c>
      <c r="O35" s="31">
        <f ca="1">cbo_primary_deficit_gdp!CX40</f>
        <v>-1.5838548984544643</v>
      </c>
      <c r="P35" s="31">
        <f ca="1">cbo_primary_deficit_gdp!CZ40</f>
        <v>-0.92198581560283688</v>
      </c>
      <c r="Q35" s="31">
        <f ca="1">cbo_primary_deficit_gdp!DB40</f>
        <v>-0.50084821067937635</v>
      </c>
      <c r="R35" s="31">
        <f ca="1">cbo_revenues_gdp!CX40</f>
        <v>19.248946225571594</v>
      </c>
      <c r="S35" s="31">
        <f ca="1">cbo_revenues_gdp!CZ40</f>
        <v>18.844984802431611</v>
      </c>
      <c r="T35" s="31">
        <f ca="1">cbo_revenues_gdp!DB40</f>
        <v>18.846433476048148</v>
      </c>
      <c r="U35" s="31">
        <f ca="1">cbo_outlays_gdp!CX40</f>
        <v>20.84557414740069</v>
      </c>
      <c r="V35" s="31">
        <f ca="1">cbo_outlays_gdp!CZ40</f>
        <v>20.759878419452889</v>
      </c>
      <c r="W35" s="31">
        <f ca="1">cbo_outlays_gdp!DB40</f>
        <v>21.092172227158898</v>
      </c>
      <c r="X35" s="31">
        <f ca="1">cbo_interest_gdp!CX40</f>
        <v>3.1677097969089285</v>
      </c>
      <c r="Y35" s="31">
        <f ca="1">cbo_interest_gdp!CZ40</f>
        <v>2.8267477203647418</v>
      </c>
      <c r="Z35" s="31">
        <f ca="1">cbo_interest_gdp!DB40</f>
        <v>2.7465869617901286</v>
      </c>
      <c r="AA35" s="32">
        <f ca="1">cbo_rgdp!CX40</f>
        <v>2.4</v>
      </c>
      <c r="AB35" s="32">
        <f ca="1">cbo_rgdp!CZ40</f>
        <v>2.1</v>
      </c>
      <c r="AC35" s="32">
        <f ca="1">cbo_rgdp!DB40</f>
        <v>1.9</v>
      </c>
      <c r="AD35" s="13">
        <f>IFERROR(IFERROR(VLOOKUP(A35,frbus_infl!$B$7:$H$1000,7,FALSE),VLOOKUP(A35,frbus_infl!$C$7:$H$1000,6,FALSE)),VLOOKUP(A35,frbus_infl!$D$7:$H$1000,5,FALSE))</f>
        <v>2.6</v>
      </c>
      <c r="AE35" s="13" t="e">
        <f>IFERROR(IFERROR(VLOOKUP(A35,frbus_infl!$B$7:$I$1000,8,FALSE),VLOOKUP(A35,frbus_infl!$C$7:$I$1000,7,FALSE)),VLOOKUP(A35,frbus_infl!$D$7:$I$1000,6,FALSE))</f>
        <v>#N/A</v>
      </c>
      <c r="AF35" s="28">
        <f>IFERROR(IFERROR(VLOOKUP(A35,frbus_infl!$B$7:$I$1000,5,FALSE),VLOOKUP(A35,frbus_infl!$C$7:$I$1000,4,FALSE)),VLOOKUP(A35,frbus_infl!$D$7:$I$1000,3,FALSE))</f>
        <v>3</v>
      </c>
      <c r="AG35" s="13">
        <f>IFERROR(IFERROR(VLOOKUP(A35,treas_holdings!$B$7:$I$1000,7,FALSE),VLOOKUP(A35,treas_holdings!$C$7:$I$1000,6,FALSE)),VLOOKUP(A35,treas_holdings!$D$7:$I$1000,5,FALSE))</f>
        <v>4.7242636947397365</v>
      </c>
      <c r="AH35" s="13">
        <f>IFERROR(IFERROR(VLOOKUP(A35,treas_holdings!$B$7:$I$1000,8,FALSE),VLOOKUP(A35,treas_holdings!$C$7:$I$1000,7,FALSE)),VLOOKUP(A35,treas_holdings!$D$7:$I$1000,6,FALSE))</f>
        <v>7.5188396092171184</v>
      </c>
      <c r="AI35" s="13">
        <f>IFERROR(IFERROR(VLOOKUP(A35,divyield!$B$7:$E$1001,4,FALSE),VLOOKUP(A35,divyield!$C$7:$E$1001,3,FALSE)),VLOOKUP(A35,divyield!$D$7:$E$1001,2,FALSE))</f>
        <v>3.0820637203790944</v>
      </c>
      <c r="AJ35" s="28">
        <f>VLOOKUP(A35,ffr!$B$6:$C$1000,2)</f>
        <v>5.37</v>
      </c>
      <c r="AK35" s="13">
        <f>VLOOKUP(A35,dkw!$B$7:$H$1001,3,FALSE)</f>
        <v>6.8331</v>
      </c>
      <c r="AL35" s="13">
        <f>VLOOKUP(A35,dkw!$B$7:$H$1001,4,FALSE)</f>
        <v>1.9308000000000001</v>
      </c>
      <c r="AM35" s="13">
        <f>VLOOKUP(A35,dkw!$B$7:$H$1001,5,FALSE)</f>
        <v>1.5012000000000001</v>
      </c>
      <c r="AN35" s="13">
        <f>VLOOKUP(A35,dkw!$B$7:$H$1001,6,FALSE)</f>
        <v>3.1004</v>
      </c>
      <c r="AO35" s="13">
        <f>VLOOKUP(A35,dkw!$B$7:$H$1001,7,FALSE)</f>
        <v>0.30070000000000002</v>
      </c>
      <c r="AP35" s="13">
        <f>VLOOKUP(A35,acm!B$7:E$1001,2,FALSE)</f>
        <v>6.51701</v>
      </c>
      <c r="AQ35" s="13">
        <f>VLOOKUP(A35,acm!B$7:E$1001,3,FALSE)</f>
        <v>1.60229</v>
      </c>
      <c r="AR35" s="13">
        <f>VLOOKUP(A35,acm!B$7:E$1001,4,FALSE)</f>
        <v>4.91472</v>
      </c>
      <c r="AS35" s="28" t="e">
        <f>VLOOKUP(A35,cr!B$7:F$1001,5,FALSE)</f>
        <v>#N/A</v>
      </c>
      <c r="AT35" s="28" t="e">
        <f>VLOOKUP(A35,cr!B$7:F$1001,4,FALSE)</f>
        <v>#N/A</v>
      </c>
      <c r="AU35" s="28" t="e">
        <f>VLOOKUP(A35,cr!B$7:F$1001,2,FALSE)</f>
        <v>#N/A</v>
      </c>
      <c r="AV35" s="13"/>
      <c r="AW35" s="13"/>
      <c r="AX35" s="13"/>
      <c r="AZ35" s="2"/>
      <c r="BA35" s="8"/>
    </row>
    <row r="36" spans="1:53" x14ac:dyDescent="0.3">
      <c r="A36" s="5">
        <v>35674</v>
      </c>
      <c r="B36" s="19">
        <v>35</v>
      </c>
      <c r="C36" s="13">
        <f>VLOOKUP(A36,treasuries_zc!$B$7:$J$1000,_xlfn.XMATCH(C$1,treasuries_zc!$B$1:$J$1,1),FALSE)</f>
        <v>6.4619664264131904</v>
      </c>
      <c r="D36" s="13">
        <f>VLOOKUP(A36,treasuries_zc!$B$7:$J$1000,_xlfn.XMATCH(D$1,treasuries_zc!$B$1:$J$1,1),FALSE)</f>
        <v>6.7115674827860294</v>
      </c>
      <c r="E36" s="13">
        <f>VLOOKUP(A36,treasuries_zc!$B$7:$J$1000,_xlfn.XMATCH(E$1,treasuries_zc!$B$1:$J$1,1),FALSE)</f>
        <v>6.5866938912277684</v>
      </c>
      <c r="F36" s="13">
        <f>VLOOKUP(A36,treasuries_zc!$B$7:$J$1000,_xlfn.XMATCH(F$1,treasuries_zc!$B$1:$J$1,1),FALSE)</f>
        <v>6.2164000000000001</v>
      </c>
      <c r="G36" s="13">
        <f>VLOOKUP(A36,treasuries_zc!$B$7:$J$1000,_xlfn.XMATCH(G$1,treasuries_zc!$B$1:$J$1,1),FALSE)</f>
        <v>6.2835000000000001</v>
      </c>
      <c r="H36" s="13">
        <f>VLOOKUP(A36,treasuries_zc!$B$7:$J$1000,_xlfn.XMATCH(H$1,treasuries_zc!$B$1:$J$1,1),FALSE)</f>
        <v>6.6212999999999997</v>
      </c>
      <c r="I36" s="31">
        <f ca="1">cbo_debt_gdp!CX41</f>
        <v>47.567567567567565</v>
      </c>
      <c r="J36" s="31">
        <f ca="1">cbo_debt_gdp!CZ41</f>
        <v>40.053790218149217</v>
      </c>
      <c r="K36" s="31">
        <f ca="1">cbo_debt_gdp!DB41</f>
        <v>29.894179894179896</v>
      </c>
      <c r="L36" s="31">
        <f ca="1">cbo_deficit_gdp!CX41</f>
        <v>0.4274041483343809</v>
      </c>
      <c r="M36" s="31">
        <f ca="1">cbo_deficit_gdp!CZ41</f>
        <v>-0.31875684829166251</v>
      </c>
      <c r="N36" s="31">
        <f ca="1">cbo_deficit_gdp!DB41</f>
        <v>-0.66915655150949271</v>
      </c>
      <c r="O36" s="31">
        <f ca="1">cbo_primary_deficit_gdp!CX41</f>
        <v>-2.6524198617221875</v>
      </c>
      <c r="P36" s="31">
        <f ca="1">cbo_primary_deficit_gdp!CZ41</f>
        <v>-2.6695886044426738</v>
      </c>
      <c r="Q36" s="31">
        <f ca="1">cbo_primary_deficit_gdp!DB41</f>
        <v>-2.3731714908185495</v>
      </c>
      <c r="R36" s="31">
        <f ca="1">cbo_revenues_gdp!CX41</f>
        <v>19.836580766813324</v>
      </c>
      <c r="S36" s="31">
        <f ca="1">cbo_revenues_gdp!CZ41</f>
        <v>19.125410897499751</v>
      </c>
      <c r="T36" s="31">
        <f ca="1">cbo_revenues_gdp!DB41</f>
        <v>19.039838157485217</v>
      </c>
      <c r="U36" s="31">
        <f ca="1">cbo_outlays_gdp!CX41</f>
        <v>20.263984915147706</v>
      </c>
      <c r="V36" s="31">
        <f ca="1">cbo_outlays_gdp!CZ41</f>
        <v>18.806654049208088</v>
      </c>
      <c r="W36" s="31">
        <f ca="1">cbo_outlays_gdp!DB41</f>
        <v>18.370681605975722</v>
      </c>
      <c r="X36" s="31">
        <f ca="1">cbo_interest_gdp!CX41</f>
        <v>3.0798240100565684</v>
      </c>
      <c r="Y36" s="31">
        <f ca="1">cbo_interest_gdp!CZ41</f>
        <v>2.350831756151011</v>
      </c>
      <c r="Z36" s="31">
        <f ca="1">cbo_interest_gdp!DB41</f>
        <v>1.7040149393090569</v>
      </c>
      <c r="AA36" s="32">
        <f ca="1">cbo_rgdp!CX41</f>
        <v>3.4</v>
      </c>
      <c r="AB36" s="32">
        <f ca="1">cbo_rgdp!CZ41</f>
        <v>2.4</v>
      </c>
      <c r="AC36" s="32">
        <f ca="1">cbo_rgdp!DB41</f>
        <v>2.2999999999999998</v>
      </c>
      <c r="AD36" s="13">
        <f>IFERROR(IFERROR(VLOOKUP(A36,frbus_infl!$B$7:$H$1000,7,FALSE),VLOOKUP(A36,frbus_infl!$C$7:$H$1000,6,FALSE)),VLOOKUP(A36,frbus_infl!$D$7:$H$1000,5,FALSE))</f>
        <v>2.6</v>
      </c>
      <c r="AE36" s="13" t="e">
        <f>IFERROR(IFERROR(VLOOKUP(A36,frbus_infl!$B$7:$I$1000,8,FALSE),VLOOKUP(A36,frbus_infl!$C$7:$I$1000,7,FALSE)),VLOOKUP(A36,frbus_infl!$D$7:$I$1000,6,FALSE))</f>
        <v>#N/A</v>
      </c>
      <c r="AF36" s="28">
        <f>IFERROR(IFERROR(VLOOKUP(A36,frbus_infl!$B$7:$I$1000,5,FALSE),VLOOKUP(A36,frbus_infl!$C$7:$I$1000,4,FALSE)),VLOOKUP(A36,frbus_infl!$D$7:$I$1000,3,FALSE))</f>
        <v>3</v>
      </c>
      <c r="AG36" s="13">
        <f>IFERROR(IFERROR(VLOOKUP(A36,treas_holdings!$B$7:$I$1000,7,FALSE),VLOOKUP(A36,treas_holdings!$C$7:$I$1000,6,FALSE)),VLOOKUP(A36,treas_holdings!$D$7:$I$1000,5,FALSE))</f>
        <v>4.7539132843884202</v>
      </c>
      <c r="AH36" s="13">
        <f>IFERROR(IFERROR(VLOOKUP(A36,treas_holdings!$B$7:$I$1000,8,FALSE),VLOOKUP(A36,treas_holdings!$C$7:$I$1000,7,FALSE)),VLOOKUP(A36,treas_holdings!$D$7:$I$1000,6,FALSE))</f>
        <v>7.2033176340213334</v>
      </c>
      <c r="AI36" s="13">
        <f>IFERROR(IFERROR(VLOOKUP(A36,divyield!$B$7:$E$1001,4,FALSE),VLOOKUP(A36,divyield!$C$7:$E$1001,3,FALSE)),VLOOKUP(A36,divyield!$D$7:$E$1001,2,FALSE))</f>
        <v>2.5604894524766109</v>
      </c>
      <c r="AJ36" s="28">
        <f>VLOOKUP(A36,ffr!$B$6:$C$1000,2)</f>
        <v>5.81</v>
      </c>
      <c r="AK36" s="13">
        <f>VLOOKUP(A36,dkw!$B$7:$H$1001,3,FALSE)</f>
        <v>6.4326999999999996</v>
      </c>
      <c r="AL36" s="13">
        <f>VLOOKUP(A36,dkw!$B$7:$H$1001,4,FALSE)</f>
        <v>1.8212999999999999</v>
      </c>
      <c r="AM36" s="13">
        <f>VLOOKUP(A36,dkw!$B$7:$H$1001,5,FALSE)</f>
        <v>1.3286</v>
      </c>
      <c r="AN36" s="13">
        <f>VLOOKUP(A36,dkw!$B$7:$H$1001,6,FALSE)</f>
        <v>3.0421</v>
      </c>
      <c r="AO36" s="13">
        <f>VLOOKUP(A36,dkw!$B$7:$H$1001,7,FALSE)</f>
        <v>0.2407</v>
      </c>
      <c r="AP36" s="13">
        <f>VLOOKUP(A36,acm!B$7:E$1001,2,FALSE)</f>
        <v>6.2189199999999998</v>
      </c>
      <c r="AQ36" s="13">
        <f>VLOOKUP(A36,acm!B$7:E$1001,3,FALSE)</f>
        <v>1.3367599999999999</v>
      </c>
      <c r="AR36" s="13">
        <f>VLOOKUP(A36,acm!B$7:E$1001,4,FALSE)</f>
        <v>4.8821599999999998</v>
      </c>
      <c r="AS36" s="28" t="e">
        <f>VLOOKUP(A36,cr!B$7:F$1001,5,FALSE)</f>
        <v>#N/A</v>
      </c>
      <c r="AT36" s="28" t="e">
        <f>VLOOKUP(A36,cr!B$7:F$1001,4,FALSE)</f>
        <v>#N/A</v>
      </c>
      <c r="AU36" s="28" t="e">
        <f>VLOOKUP(A36,cr!B$7:F$1001,2,FALSE)</f>
        <v>#N/A</v>
      </c>
      <c r="AV36" s="13"/>
      <c r="AW36" s="13"/>
      <c r="AX36" s="13"/>
      <c r="AZ36" s="2"/>
      <c r="BA36" s="8"/>
    </row>
    <row r="37" spans="1:53" x14ac:dyDescent="0.3">
      <c r="A37" s="5">
        <v>35796</v>
      </c>
      <c r="B37" s="19">
        <v>36</v>
      </c>
      <c r="C37" s="13">
        <f>VLOOKUP(A37,treasuries_zc!$B$7:$J$1000,_xlfn.XMATCH(C$1,treasuries_zc!$B$1:$J$1,1),FALSE)</f>
        <v>5.8795312685371082</v>
      </c>
      <c r="D37" s="13">
        <f>VLOOKUP(A37,treasuries_zc!$B$7:$J$1000,_xlfn.XMATCH(D$1,treasuries_zc!$B$1:$J$1,1),FALSE)</f>
        <v>6.2787607094478615</v>
      </c>
      <c r="E37" s="13">
        <f>VLOOKUP(A37,treasuries_zc!$B$7:$J$1000,_xlfn.XMATCH(E$1,treasuries_zc!$B$1:$J$1,1),FALSE)</f>
        <v>6.0789581760556155</v>
      </c>
      <c r="F37" s="13">
        <f>VLOOKUP(A37,treasuries_zc!$B$7:$J$1000,_xlfn.XMATCH(F$1,treasuries_zc!$B$1:$J$1,1),FALSE)</f>
        <v>5.6210000000000004</v>
      </c>
      <c r="G37" s="13">
        <f>VLOOKUP(A37,treasuries_zc!$B$7:$J$1000,_xlfn.XMATCH(G$1,treasuries_zc!$B$1:$J$1,1),FALSE)</f>
        <v>5.5857000000000001</v>
      </c>
      <c r="H37" s="13">
        <f>VLOOKUP(A37,treasuries_zc!$B$7:$J$1000,_xlfn.XMATCH(H$1,treasuries_zc!$B$1:$J$1,1),FALSE)</f>
        <v>6.1566999999999998</v>
      </c>
      <c r="I37" s="31">
        <f ca="1">cbo_debt_gdp!CX42</f>
        <v>45.286175170271243</v>
      </c>
      <c r="J37" s="31">
        <f ca="1">cbo_debt_gdp!CZ42</f>
        <v>35.800096107640556</v>
      </c>
      <c r="K37" s="31">
        <f ca="1">cbo_debt_gdp!DB42</f>
        <v>24.822911112803716</v>
      </c>
      <c r="L37" s="31">
        <f ca="1">cbo_deficit_gdp!CX42</f>
        <v>5.9744294419882903E-2</v>
      </c>
      <c r="M37" s="31">
        <f ca="1">cbo_deficit_gdp!CZ42</f>
        <v>-0.51898125901009129</v>
      </c>
      <c r="N37" s="31">
        <f ca="1">cbo_deficit_gdp!DB42</f>
        <v>-1.0511082336811639</v>
      </c>
      <c r="O37" s="31">
        <f ca="1">cbo_primary_deficit_gdp!CX42</f>
        <v>-2.8557772732704025</v>
      </c>
      <c r="P37" s="31">
        <f ca="1">cbo_primary_deficit_gdp!CZ42</f>
        <v>-2.6910139356078808</v>
      </c>
      <c r="Q37" s="31">
        <f ca="1">cbo_primary_deficit_gdp!DB42</f>
        <v>-2.5287531418996116</v>
      </c>
      <c r="R37" s="31">
        <f ca="1">cbo_revenues_gdp!CX42</f>
        <v>19.894850041821005</v>
      </c>
      <c r="S37" s="31">
        <f ca="1">cbo_revenues_gdp!CZ42</f>
        <v>19.298414223930802</v>
      </c>
      <c r="T37" s="31">
        <f ca="1">cbo_revenues_gdp!DB42</f>
        <v>19.346484880798233</v>
      </c>
      <c r="U37" s="31">
        <f ca="1">cbo_outlays_gdp!CX42</f>
        <v>19.954594336240888</v>
      </c>
      <c r="V37" s="31">
        <f ca="1">cbo_outlays_gdp!CZ42</f>
        <v>18.779432964920712</v>
      </c>
      <c r="W37" s="31">
        <f ca="1">cbo_outlays_gdp!DB42</f>
        <v>18.302993373448093</v>
      </c>
      <c r="X37" s="31">
        <f ca="1">cbo_interest_gdp!CX42</f>
        <v>2.9155215676902855</v>
      </c>
      <c r="Y37" s="31">
        <f ca="1">cbo_interest_gdp!CZ42</f>
        <v>2.1720326765977895</v>
      </c>
      <c r="Z37" s="31">
        <f ca="1">cbo_interest_gdp!DB42</f>
        <v>1.4776449082184477</v>
      </c>
      <c r="AA37" s="32">
        <f ca="1">cbo_rgdp!CX42</f>
        <v>3</v>
      </c>
      <c r="AB37" s="32">
        <f ca="1">cbo_rgdp!CZ42</f>
        <v>2.2999999999999998</v>
      </c>
      <c r="AC37" s="32">
        <f ca="1">cbo_rgdp!DB42</f>
        <v>2.1</v>
      </c>
      <c r="AD37" s="13">
        <f>IFERROR(IFERROR(VLOOKUP(A37,frbus_infl!$B$7:$H$1000,7,FALSE),VLOOKUP(A37,frbus_infl!$C$7:$H$1000,6,FALSE)),VLOOKUP(A37,frbus_infl!$D$7:$H$1000,5,FALSE))</f>
        <v>2.2000000000000002</v>
      </c>
      <c r="AE37" s="13" t="e">
        <f>IFERROR(IFERROR(VLOOKUP(A37,frbus_infl!$B$7:$I$1000,8,FALSE),VLOOKUP(A37,frbus_infl!$C$7:$I$1000,7,FALSE)),VLOOKUP(A37,frbus_infl!$D$7:$I$1000,6,FALSE))</f>
        <v>#N/A</v>
      </c>
      <c r="AF37" s="28">
        <f>IFERROR(IFERROR(VLOOKUP(A37,frbus_infl!$B$7:$I$1000,5,FALSE),VLOOKUP(A37,frbus_infl!$C$7:$I$1000,4,FALSE)),VLOOKUP(A37,frbus_infl!$D$7:$I$1000,3,FALSE))</f>
        <v>2.6</v>
      </c>
      <c r="AG37" s="13">
        <f>IFERROR(IFERROR(VLOOKUP(A37,treas_holdings!$B$7:$I$1000,7,FALSE),VLOOKUP(A37,treas_holdings!$C$7:$I$1000,6,FALSE)),VLOOKUP(A37,treas_holdings!$D$7:$I$1000,5,FALSE))</f>
        <v>4.8856031128404673</v>
      </c>
      <c r="AH37" s="13">
        <f>IFERROR(IFERROR(VLOOKUP(A37,treas_holdings!$B$7:$I$1000,8,FALSE),VLOOKUP(A37,treas_holdings!$C$7:$I$1000,7,FALSE)),VLOOKUP(A37,treas_holdings!$D$7:$I$1000,6,FALSE))</f>
        <v>7.0649297919133822</v>
      </c>
      <c r="AI37" s="13">
        <f>IFERROR(IFERROR(VLOOKUP(A37,divyield!$B$7:$E$1001,4,FALSE),VLOOKUP(A37,divyield!$C$7:$E$1001,3,FALSE)),VLOOKUP(A37,divyield!$D$7:$E$1001,2,FALSE))</f>
        <v>2.4298382394052713</v>
      </c>
      <c r="AJ37" s="28">
        <f>VLOOKUP(A37,ffr!$B$6:$C$1000,2)</f>
        <v>5.48</v>
      </c>
      <c r="AK37" s="13">
        <f>VLOOKUP(A37,dkw!$B$7:$H$1001,3,FALSE)</f>
        <v>5.8577000000000004</v>
      </c>
      <c r="AL37" s="13">
        <f>VLOOKUP(A37,dkw!$B$7:$H$1001,4,FALSE)</f>
        <v>1.6682999999999999</v>
      </c>
      <c r="AM37" s="13">
        <f>VLOOKUP(A37,dkw!$B$7:$H$1001,5,FALSE)</f>
        <v>1.0609</v>
      </c>
      <c r="AN37" s="13">
        <f>VLOOKUP(A37,dkw!$B$7:$H$1001,6,FALSE)</f>
        <v>2.972</v>
      </c>
      <c r="AO37" s="13">
        <f>VLOOKUP(A37,dkw!$B$7:$H$1001,7,FALSE)</f>
        <v>0.1565</v>
      </c>
      <c r="AP37" s="13">
        <f>VLOOKUP(A37,acm!B$7:E$1001,2,FALSE)</f>
        <v>5.6136299999999997</v>
      </c>
      <c r="AQ37" s="13">
        <f>VLOOKUP(A37,acm!B$7:E$1001,3,FALSE)</f>
        <v>0.97143999999999997</v>
      </c>
      <c r="AR37" s="13">
        <f>VLOOKUP(A37,acm!B$7:E$1001,4,FALSE)</f>
        <v>4.6421900000000003</v>
      </c>
      <c r="AS37" s="13">
        <f>VLOOKUP(A37,cr!B$7:F$1001,5,FALSE)</f>
        <v>4.8461555906776033</v>
      </c>
      <c r="AT37" s="13">
        <f>VLOOKUP(A37,cr!B$7:F$1001,4,FALSE)</f>
        <v>0.69850000000000001</v>
      </c>
      <c r="AU37" s="13">
        <f>VLOOKUP(A37,cr!B$7:F$1001,2,FALSE)</f>
        <v>4.9225000000000003</v>
      </c>
      <c r="AV37" s="13"/>
      <c r="AW37" s="13"/>
      <c r="AX37" s="13"/>
      <c r="AZ37" s="2"/>
      <c r="BA37" s="8"/>
    </row>
    <row r="38" spans="1:53" x14ac:dyDescent="0.3">
      <c r="A38" s="5">
        <v>36008</v>
      </c>
      <c r="B38" s="19">
        <v>37</v>
      </c>
      <c r="C38" s="13">
        <f>VLOOKUP(A38,treasuries_zc!$B$7:$J$1000,_xlfn.XMATCH(C$1,treasuries_zc!$B$1:$J$1,1),FALSE)</f>
        <v>5.3899225309927301</v>
      </c>
      <c r="D38" s="13">
        <f>VLOOKUP(A38,treasuries_zc!$B$7:$J$1000,_xlfn.XMATCH(D$1,treasuries_zc!$B$1:$J$1,1),FALSE)</f>
        <v>5.8288341402239929</v>
      </c>
      <c r="E38" s="13">
        <f>VLOOKUP(A38,treasuries_zc!$B$7:$J$1000,_xlfn.XMATCH(E$1,treasuries_zc!$B$1:$J$1,1),FALSE)</f>
        <v>5.6091503212836402</v>
      </c>
      <c r="F38" s="13">
        <f>VLOOKUP(A38,treasuries_zc!$B$7:$J$1000,_xlfn.XMATCH(F$1,treasuries_zc!$B$1:$J$1,1),FALSE)</f>
        <v>5.1788999999999996</v>
      </c>
      <c r="G38" s="13">
        <f>VLOOKUP(A38,treasuries_zc!$B$7:$J$1000,_xlfn.XMATCH(G$1,treasuries_zc!$B$1:$J$1,1),FALSE)</f>
        <v>5.0959000000000003</v>
      </c>
      <c r="H38" s="13">
        <f>VLOOKUP(A38,treasuries_zc!$B$7:$J$1000,_xlfn.XMATCH(H$1,treasuries_zc!$B$1:$J$1,1),FALSE)</f>
        <v>5.6855000000000002</v>
      </c>
      <c r="I38" s="31">
        <f ca="1">cbo_debt_gdp!CX43</f>
        <v>44.265809217577704</v>
      </c>
      <c r="J38" s="31">
        <f ca="1">cbo_debt_gdp!CZ43</f>
        <v>31.621125808631842</v>
      </c>
      <c r="K38" s="31">
        <f ca="1">cbo_debt_gdp!DB43</f>
        <v>18.015219754620283</v>
      </c>
      <c r="L38" s="31">
        <f ca="1">cbo_deficit_gdp!CX43</f>
        <v>-0.75026795284030012</v>
      </c>
      <c r="M38" s="31">
        <f ca="1">cbo_deficit_gdp!CZ43</f>
        <v>-1.3131215602973834</v>
      </c>
      <c r="N38" s="31">
        <f ca="1">cbo_deficit_gdp!DB43</f>
        <v>-1.9490604131076255</v>
      </c>
      <c r="O38" s="31">
        <f ca="1">cbo_primary_deficit_gdp!CX43</f>
        <v>-3.6560676432059069</v>
      </c>
      <c r="P38" s="31">
        <f ca="1">cbo_primary_deficit_gdp!CZ43</f>
        <v>-3.224872067200927</v>
      </c>
      <c r="Q38" s="31">
        <f ca="1">cbo_primary_deficit_gdp!DB43</f>
        <v>-3.036185743127815</v>
      </c>
      <c r="R38" s="31">
        <f ca="1">cbo_revenues_gdp!CX43</f>
        <v>20.447778968679291</v>
      </c>
      <c r="S38" s="31">
        <f ca="1">cbo_revenues_gdp!CZ43</f>
        <v>19.822342377136238</v>
      </c>
      <c r="T38" s="31">
        <f ca="1">cbo_revenues_gdp!DB43</f>
        <v>19.824506911011028</v>
      </c>
      <c r="U38" s="31">
        <f ca="1">cbo_outlays_gdp!CX43</f>
        <v>19.697511015838991</v>
      </c>
      <c r="V38" s="31">
        <f ca="1">cbo_outlays_gdp!CZ43</f>
        <v>18.518876122429276</v>
      </c>
      <c r="W38" s="31">
        <f ca="1">cbo_outlays_gdp!DB43</f>
        <v>17.883211678832115</v>
      </c>
      <c r="X38" s="31">
        <f ca="1">cbo_interest_gdp!CX43</f>
        <v>2.9057996903656069</v>
      </c>
      <c r="Y38" s="31">
        <f ca="1">cbo_interest_gdp!CZ43</f>
        <v>1.9117505069035434</v>
      </c>
      <c r="Z38" s="31">
        <f ca="1">cbo_interest_gdp!DB43</f>
        <v>1.0871253300201895</v>
      </c>
      <c r="AA38" s="32">
        <f ca="1">cbo_rgdp!CX43</f>
        <v>3.6</v>
      </c>
      <c r="AB38" s="32">
        <f ca="1">cbo_rgdp!CZ43</f>
        <v>2.5</v>
      </c>
      <c r="AC38" s="32">
        <f ca="1">cbo_rgdp!DB43</f>
        <v>2.2000000000000002</v>
      </c>
      <c r="AD38" s="13">
        <f>IFERROR(IFERROR(VLOOKUP(A38,frbus_infl!$B$7:$H$1000,7,FALSE),VLOOKUP(A38,frbus_infl!$C$7:$H$1000,6,FALSE)),VLOOKUP(A38,frbus_infl!$D$7:$H$1000,5,FALSE))</f>
        <v>2.1</v>
      </c>
      <c r="AE38" s="13" t="e">
        <f>IFERROR(IFERROR(VLOOKUP(A38,frbus_infl!$B$7:$I$1000,8,FALSE),VLOOKUP(A38,frbus_infl!$C$7:$I$1000,7,FALSE)),VLOOKUP(A38,frbus_infl!$D$7:$I$1000,6,FALSE))</f>
        <v>#N/A</v>
      </c>
      <c r="AF38" s="28">
        <f>IFERROR(IFERROR(VLOOKUP(A38,frbus_infl!$B$7:$I$1000,5,FALSE),VLOOKUP(A38,frbus_infl!$C$7:$I$1000,4,FALSE)),VLOOKUP(A38,frbus_infl!$D$7:$I$1000,3,FALSE))</f>
        <v>2.5</v>
      </c>
      <c r="AG38" s="13">
        <f>IFERROR(IFERROR(VLOOKUP(A38,treas_holdings!$B$7:$I$1000,7,FALSE),VLOOKUP(A38,treas_holdings!$C$7:$I$1000,6,FALSE)),VLOOKUP(A38,treas_holdings!$D$7:$I$1000,5,FALSE))</f>
        <v>4.8902763921018302</v>
      </c>
      <c r="AH38" s="13">
        <f>IFERROR(IFERROR(VLOOKUP(A38,treas_holdings!$B$7:$I$1000,8,FALSE),VLOOKUP(A38,treas_holdings!$C$7:$I$1000,7,FALSE)),VLOOKUP(A38,treas_holdings!$D$7:$I$1000,6,FALSE))</f>
        <v>6.285250682483472</v>
      </c>
      <c r="AI38" s="13">
        <f>IFERROR(IFERROR(VLOOKUP(A38,divyield!$B$7:$E$1001,4,FALSE),VLOOKUP(A38,divyield!$C$7:$E$1001,3,FALSE)),VLOOKUP(A38,divyield!$D$7:$E$1001,2,FALSE))</f>
        <v>2.7407610455593421</v>
      </c>
      <c r="AJ38" s="28">
        <f>VLOOKUP(A38,ffr!$B$6:$C$1000,2)</f>
        <v>5.89</v>
      </c>
      <c r="AK38" s="13">
        <f>VLOOKUP(A38,dkw!$B$7:$H$1001,3,FALSE)</f>
        <v>5.3903999999999996</v>
      </c>
      <c r="AL38" s="13">
        <f>VLOOKUP(A38,dkw!$B$7:$H$1001,4,FALSE)</f>
        <v>1.5158</v>
      </c>
      <c r="AM38" s="13">
        <f>VLOOKUP(A38,dkw!$B$7:$H$1001,5,FALSE)</f>
        <v>0.88149999999999995</v>
      </c>
      <c r="AN38" s="13">
        <f>VLOOKUP(A38,dkw!$B$7:$H$1001,6,FALSE)</f>
        <v>2.8954</v>
      </c>
      <c r="AO38" s="13">
        <f>VLOOKUP(A38,dkw!$B$7:$H$1001,7,FALSE)</f>
        <v>9.7699999999999995E-2</v>
      </c>
      <c r="AP38" s="13">
        <f>VLOOKUP(A38,acm!B$7:E$1001,2,FALSE)</f>
        <v>5.1687599999999998</v>
      </c>
      <c r="AQ38" s="13">
        <f>VLOOKUP(A38,acm!B$7:E$1001,3,FALSE)</f>
        <v>0.66771000000000003</v>
      </c>
      <c r="AR38" s="13">
        <f>VLOOKUP(A38,acm!B$7:E$1001,4,FALSE)</f>
        <v>4.5010599999999998</v>
      </c>
      <c r="AS38" s="13">
        <f>VLOOKUP(A38,cr!B$7:F$1001,5,FALSE)</f>
        <v>4.8746134708212985</v>
      </c>
      <c r="AT38" s="13">
        <f>VLOOKUP(A38,cr!B$7:F$1001,4,FALSE)</f>
        <v>0.26679999999999998</v>
      </c>
      <c r="AU38" s="13">
        <f>VLOOKUP(A38,cr!B$7:F$1001,2,FALSE)</f>
        <v>4.9122000000000003</v>
      </c>
      <c r="AV38" s="13"/>
      <c r="AW38" s="13"/>
      <c r="AX38" s="13"/>
      <c r="AZ38" s="2"/>
      <c r="BA38" s="8"/>
    </row>
    <row r="39" spans="1:53" x14ac:dyDescent="0.3">
      <c r="A39" s="5">
        <v>36161</v>
      </c>
      <c r="B39" s="19">
        <v>38</v>
      </c>
      <c r="C39" s="13">
        <f>VLOOKUP(A39,treasuries_zc!$B$7:$J$1000,_xlfn.XMATCH(C$1,treasuries_zc!$B$1:$J$1,1),FALSE)</f>
        <v>5.3634833877781452</v>
      </c>
      <c r="D39" s="13">
        <f>VLOOKUP(A39,treasuries_zc!$B$7:$J$1000,_xlfn.XMATCH(D$1,treasuries_zc!$B$1:$J$1,1),FALSE)</f>
        <v>6.0219168933694833</v>
      </c>
      <c r="E39" s="13">
        <f>VLOOKUP(A39,treasuries_zc!$B$7:$J$1000,_xlfn.XMATCH(E$1,treasuries_zc!$B$1:$J$1,1),FALSE)</f>
        <v>5.6921874091691471</v>
      </c>
      <c r="F39" s="13">
        <f>VLOOKUP(A39,treasuries_zc!$B$7:$J$1000,_xlfn.XMATCH(F$1,treasuries_zc!$B$1:$J$1,1),FALSE)</f>
        <v>4.9817</v>
      </c>
      <c r="G39" s="13">
        <f>VLOOKUP(A39,treasuries_zc!$B$7:$J$1000,_xlfn.XMATCH(G$1,treasuries_zc!$B$1:$J$1,1),FALSE)</f>
        <v>4.8361000000000001</v>
      </c>
      <c r="H39" s="13">
        <f>VLOOKUP(A39,treasuries_zc!$B$7:$J$1000,_xlfn.XMATCH(H$1,treasuries_zc!$B$1:$J$1,1),FALSE)</f>
        <v>5.8522999999999996</v>
      </c>
      <c r="I39" s="31">
        <f ca="1">cbo_debt_gdp!CX44</f>
        <v>41.428897511983564</v>
      </c>
      <c r="J39" s="31">
        <f ca="1">cbo_debt_gdp!CZ44</f>
        <v>25.560579496170526</v>
      </c>
      <c r="K39" s="31">
        <f ca="1">cbo_debt_gdp!DB44</f>
        <v>8.919458619924562</v>
      </c>
      <c r="L39" s="31">
        <f ca="1">cbo_deficit_gdp!CX44</f>
        <v>-1.2211823784524081</v>
      </c>
      <c r="M39" s="31">
        <f ca="1">cbo_deficit_gdp!CZ44</f>
        <v>-2.1592691704346221</v>
      </c>
      <c r="N39" s="31">
        <f ca="1">cbo_deficit_gdp!DB44</f>
        <v>-2.817838917239849</v>
      </c>
      <c r="O39" s="31">
        <f ca="1">cbo_primary_deficit_gdp!CX44</f>
        <v>-3.857566765578635</v>
      </c>
      <c r="P39" s="31">
        <f ca="1">cbo_primary_deficit_gdp!CZ44</f>
        <v>-3.7279689951093475</v>
      </c>
      <c r="Q39" s="31">
        <f ca="1">cbo_primary_deficit_gdp!DB44</f>
        <v>-3.4464906441831227</v>
      </c>
      <c r="R39" s="31">
        <f ca="1">cbo_revenues_gdp!CX44</f>
        <v>20.714448755991782</v>
      </c>
      <c r="S39" s="31">
        <f ca="1">cbo_revenues_gdp!CZ44</f>
        <v>20.153178924056473</v>
      </c>
      <c r="T39" s="31">
        <f ca="1">cbo_revenues_gdp!DB44</f>
        <v>20.168626580874196</v>
      </c>
      <c r="U39" s="31">
        <f ca="1">cbo_outlays_gdp!CX44</f>
        <v>19.481853458114585</v>
      </c>
      <c r="V39" s="31">
        <f ca="1">cbo_outlays_gdp!CZ44</f>
        <v>18.003137399649351</v>
      </c>
      <c r="W39" s="31">
        <f ca="1">cbo_outlays_gdp!DB44</f>
        <v>17.350787663634346</v>
      </c>
      <c r="X39" s="31">
        <f ca="1">cbo_interest_gdp!CX44</f>
        <v>2.6363843871262267</v>
      </c>
      <c r="Y39" s="31">
        <f ca="1">cbo_interest_gdp!CZ44</f>
        <v>1.5686998246747255</v>
      </c>
      <c r="Z39" s="31">
        <f ca="1">cbo_interest_gdp!DB44</f>
        <v>0.62865172694327343</v>
      </c>
      <c r="AA39" s="32">
        <f ca="1">cbo_rgdp!CX44</f>
        <v>2.8</v>
      </c>
      <c r="AB39" s="32">
        <f ca="1">cbo_rgdp!CZ44</f>
        <v>2.4</v>
      </c>
      <c r="AC39" s="32">
        <f ca="1">cbo_rgdp!DB44</f>
        <v>2.2999999999999998</v>
      </c>
      <c r="AD39" s="13">
        <f>IFERROR(IFERROR(VLOOKUP(A39,frbus_infl!$B$7:$H$1000,7,FALSE),VLOOKUP(A39,frbus_infl!$C$7:$H$1000,6,FALSE)),VLOOKUP(A39,frbus_infl!$D$7:$H$1000,5,FALSE))</f>
        <v>1.9</v>
      </c>
      <c r="AE39" s="13" t="e">
        <f>IFERROR(IFERROR(VLOOKUP(A39,frbus_infl!$B$7:$I$1000,8,FALSE),VLOOKUP(A39,frbus_infl!$C$7:$I$1000,7,FALSE)),VLOOKUP(A39,frbus_infl!$D$7:$I$1000,6,FALSE))</f>
        <v>#N/A</v>
      </c>
      <c r="AF39" s="28">
        <f>IFERROR(IFERROR(VLOOKUP(A39,frbus_infl!$B$7:$I$1000,5,FALSE),VLOOKUP(A39,frbus_infl!$C$7:$I$1000,4,FALSE)),VLOOKUP(A39,frbus_infl!$D$7:$I$1000,3,FALSE))</f>
        <v>2.2999999999999998</v>
      </c>
      <c r="AG39" s="13">
        <f>IFERROR(IFERROR(VLOOKUP(A39,treas_holdings!$B$7:$I$1000,7,FALSE),VLOOKUP(A39,treas_holdings!$C$7:$I$1000,6,FALSE)),VLOOKUP(A39,treas_holdings!$D$7:$I$1000,5,FALSE))</f>
        <v>4.9479477671408993</v>
      </c>
      <c r="AH39" s="13">
        <f>IFERROR(IFERROR(VLOOKUP(A39,treas_holdings!$B$7:$I$1000,8,FALSE),VLOOKUP(A39,treas_holdings!$C$7:$I$1000,7,FALSE)),VLOOKUP(A39,treas_holdings!$D$7:$I$1000,6,FALSE))</f>
        <v>6.6270811861831547</v>
      </c>
      <c r="AI39" s="13">
        <f>IFERROR(IFERROR(VLOOKUP(A39,divyield!$B$7:$E$1001,4,FALSE),VLOOKUP(A39,divyield!$C$7:$E$1001,3,FALSE)),VLOOKUP(A39,divyield!$D$7:$E$1001,2,FALSE))</f>
        <v>2.1297232513953608</v>
      </c>
      <c r="AJ39" s="28">
        <f>VLOOKUP(A39,ffr!$B$6:$C$1000,2)</f>
        <v>4.79</v>
      </c>
      <c r="AK39" s="13">
        <f>VLOOKUP(A39,dkw!$B$7:$H$1001,3,FALSE)</f>
        <v>5.3456000000000001</v>
      </c>
      <c r="AL39" s="13">
        <f>VLOOKUP(A39,dkw!$B$7:$H$1001,4,FALSE)</f>
        <v>1.4515</v>
      </c>
      <c r="AM39" s="13">
        <f>VLOOKUP(A39,dkw!$B$7:$H$1001,5,FALSE)</f>
        <v>0.90539999999999998</v>
      </c>
      <c r="AN39" s="13">
        <f>VLOOKUP(A39,dkw!$B$7:$H$1001,6,FALSE)</f>
        <v>2.8732000000000002</v>
      </c>
      <c r="AO39" s="13">
        <f>VLOOKUP(A39,dkw!$B$7:$H$1001,7,FALSE)</f>
        <v>0.11550000000000001</v>
      </c>
      <c r="AP39" s="13">
        <f>VLOOKUP(A39,acm!B$7:E$1001,2,FALSE)</f>
        <v>4.9624100000000002</v>
      </c>
      <c r="AQ39" s="13">
        <f>VLOOKUP(A39,acm!B$7:E$1001,3,FALSE)</f>
        <v>0.84147000000000005</v>
      </c>
      <c r="AR39" s="13">
        <f>VLOOKUP(A39,acm!B$7:E$1001,4,FALSE)</f>
        <v>4.12094</v>
      </c>
      <c r="AS39" s="13">
        <f>VLOOKUP(A39,cr!B$7:F$1001,5,FALSE)</f>
        <v>4.6024011153098954</v>
      </c>
      <c r="AT39" s="13">
        <f>VLOOKUP(A39,cr!B$7:F$1001,4,FALSE)</f>
        <v>0.3901</v>
      </c>
      <c r="AU39" s="13">
        <f>VLOOKUP(A39,cr!B$7:F$1001,2,FALSE)</f>
        <v>4.5915999999999997</v>
      </c>
      <c r="AV39" s="13"/>
      <c r="AW39" s="13"/>
      <c r="AX39" s="13"/>
      <c r="AZ39" s="2"/>
      <c r="BA39" s="8"/>
    </row>
    <row r="40" spans="1:53" x14ac:dyDescent="0.3">
      <c r="A40" s="5">
        <v>36342</v>
      </c>
      <c r="B40" s="19">
        <v>39</v>
      </c>
      <c r="C40" s="13">
        <f>VLOOKUP(A40,treasuries_zc!$B$7:$J$1000,_xlfn.XMATCH(C$1,treasuries_zc!$B$1:$J$1,1),FALSE)</f>
        <v>6.53801173840034</v>
      </c>
      <c r="D40" s="13">
        <f>VLOOKUP(A40,treasuries_zc!$B$7:$J$1000,_xlfn.XMATCH(D$1,treasuries_zc!$B$1:$J$1,1),FALSE)</f>
        <v>6.790053864408363</v>
      </c>
      <c r="E40" s="13">
        <f>VLOOKUP(A40,treasuries_zc!$B$7:$J$1000,_xlfn.XMATCH(E$1,treasuries_zc!$B$1:$J$1,1),FALSE)</f>
        <v>6.6639583559073845</v>
      </c>
      <c r="F40" s="13">
        <f>VLOOKUP(A40,treasuries_zc!$B$7:$J$1000,_xlfn.XMATCH(F$1,treasuries_zc!$B$1:$J$1,1),FALSE)</f>
        <v>6.2096999999999998</v>
      </c>
      <c r="G40" s="13">
        <f>VLOOKUP(A40,treasuries_zc!$B$7:$J$1000,_xlfn.XMATCH(G$1,treasuries_zc!$B$1:$J$1,1),FALSE)</f>
        <v>6.2370999999999999</v>
      </c>
      <c r="H40" s="13">
        <f>VLOOKUP(A40,treasuries_zc!$B$7:$J$1000,_xlfn.XMATCH(H$1,treasuries_zc!$B$1:$J$1,1),FALSE)</f>
        <v>6.7937000000000003</v>
      </c>
      <c r="I40" s="31">
        <f ca="1">cbo_debt_gdp!CX45</f>
        <v>40.876737091854025</v>
      </c>
      <c r="J40" s="31">
        <f ca="1">cbo_debt_gdp!CZ45</f>
        <v>23.678181984788782</v>
      </c>
      <c r="K40" s="31">
        <f ca="1">cbo_debt_gdp!DB45</f>
        <v>6.4278814000148623</v>
      </c>
      <c r="L40" s="31">
        <f ca="1">cbo_deficit_gdp!CX45</f>
        <v>-1.3557790080216925</v>
      </c>
      <c r="M40" s="31">
        <f ca="1">cbo_deficit_gdp!CZ45</f>
        <v>-2.4374599101988452</v>
      </c>
      <c r="N40" s="31">
        <f ca="1">cbo_deficit_gdp!DB45</f>
        <v>-3.0690347031284833</v>
      </c>
      <c r="O40" s="31">
        <f ca="1">cbo_primary_deficit_gdp!CX45</f>
        <v>-3.9430572816630889</v>
      </c>
      <c r="P40" s="31">
        <f ca="1">cbo_primary_deficit_gdp!CZ45</f>
        <v>-3.9402547420507652</v>
      </c>
      <c r="Q40" s="31">
        <f ca="1">cbo_primary_deficit_gdp!DB45</f>
        <v>-3.5966411533031137</v>
      </c>
      <c r="R40" s="31">
        <f ca="1">cbo_revenues_gdp!CX45</f>
        <v>20.573946446729185</v>
      </c>
      <c r="S40" s="31">
        <f ca="1">cbo_revenues_gdp!CZ45</f>
        <v>20.141116100064142</v>
      </c>
      <c r="T40" s="31">
        <f ca="1">cbo_revenues_gdp!DB45</f>
        <v>20.249684179237573</v>
      </c>
      <c r="U40" s="31">
        <f ca="1">cbo_outlays_gdp!CX45</f>
        <v>19.218167438707489</v>
      </c>
      <c r="V40" s="31">
        <f ca="1">cbo_outlays_gdp!CZ45</f>
        <v>17.703656189865299</v>
      </c>
      <c r="W40" s="31">
        <f ca="1">cbo_outlays_gdp!DB45</f>
        <v>17.180649476109089</v>
      </c>
      <c r="X40" s="31">
        <f ca="1">cbo_interest_gdp!CX45</f>
        <v>2.5872782736413966</v>
      </c>
      <c r="Y40" s="31">
        <f ca="1">cbo_interest_gdp!CZ45</f>
        <v>1.5027948318519198</v>
      </c>
      <c r="Z40" s="31">
        <f ca="1">cbo_interest_gdp!DB45</f>
        <v>0.52760645017463026</v>
      </c>
      <c r="AA40" s="32">
        <f ca="1">cbo_rgdp!CX45</f>
        <v>4.0999999999999996</v>
      </c>
      <c r="AB40" s="32">
        <f ca="1">cbo_rgdp!CZ45</f>
        <v>2.2999999999999998</v>
      </c>
      <c r="AC40" s="32">
        <f ca="1">cbo_rgdp!DB45</f>
        <v>2.5</v>
      </c>
      <c r="AD40" s="13">
        <f>IFERROR(IFERROR(VLOOKUP(A40,frbus_infl!$B$7:$H$1000,7,FALSE),VLOOKUP(A40,frbus_infl!$C$7:$H$1000,6,FALSE)),VLOOKUP(A40,frbus_infl!$D$7:$H$1000,5,FALSE))</f>
        <v>2.1</v>
      </c>
      <c r="AE40" s="13" t="e">
        <f>IFERROR(IFERROR(VLOOKUP(A40,frbus_infl!$B$7:$I$1000,8,FALSE),VLOOKUP(A40,frbus_infl!$C$7:$I$1000,7,FALSE)),VLOOKUP(A40,frbus_infl!$D$7:$I$1000,6,FALSE))</f>
        <v>#N/A</v>
      </c>
      <c r="AF40" s="28">
        <f>IFERROR(IFERROR(VLOOKUP(A40,frbus_infl!$B$7:$I$1000,5,FALSE),VLOOKUP(A40,frbus_infl!$C$7:$I$1000,4,FALSE)),VLOOKUP(A40,frbus_infl!$D$7:$I$1000,3,FALSE))</f>
        <v>2.5</v>
      </c>
      <c r="AG40" s="13">
        <f>IFERROR(IFERROR(VLOOKUP(A40,treas_holdings!$B$7:$I$1000,7,FALSE),VLOOKUP(A40,treas_holdings!$C$7:$I$1000,6,FALSE)),VLOOKUP(A40,treas_holdings!$D$7:$I$1000,5,FALSE))</f>
        <v>5.0485929015340778</v>
      </c>
      <c r="AH40" s="13">
        <f>IFERROR(IFERROR(VLOOKUP(A40,treas_holdings!$B$7:$I$1000,8,FALSE),VLOOKUP(A40,treas_holdings!$C$7:$I$1000,7,FALSE)),VLOOKUP(A40,treas_holdings!$D$7:$I$1000,6,FALSE))</f>
        <v>6.5035822682881506</v>
      </c>
      <c r="AI40" s="13">
        <f>IFERROR(IFERROR(VLOOKUP(A40,divyield!$B$7:$E$1001,4,FALSE),VLOOKUP(A40,divyield!$C$7:$E$1001,3,FALSE)),VLOOKUP(A40,divyield!$D$7:$E$1001,2,FALSE))</f>
        <v>1.9641441376501119</v>
      </c>
      <c r="AJ40" s="28">
        <f>VLOOKUP(A40,ffr!$B$6:$C$1000,2)</f>
        <v>5.07</v>
      </c>
      <c r="AK40" s="13">
        <f>VLOOKUP(A40,dkw!$B$7:$H$1001,3,FALSE)</f>
        <v>6.4954999999999998</v>
      </c>
      <c r="AL40" s="13">
        <f>VLOOKUP(A40,dkw!$B$7:$H$1001,4,FALSE)</f>
        <v>1.7934000000000001</v>
      </c>
      <c r="AM40" s="13">
        <f>VLOOKUP(A40,dkw!$B$7:$H$1001,5,FALSE)</f>
        <v>1.4013</v>
      </c>
      <c r="AN40" s="13">
        <f>VLOOKUP(A40,dkw!$B$7:$H$1001,6,FALSE)</f>
        <v>3.0316999999999998</v>
      </c>
      <c r="AO40" s="13">
        <f>VLOOKUP(A40,dkw!$B$7:$H$1001,7,FALSE)</f>
        <v>0.26910000000000001</v>
      </c>
      <c r="AP40" s="13">
        <f>VLOOKUP(A40,acm!B$7:E$1001,2,FALSE)</f>
        <v>6.2015399999999996</v>
      </c>
      <c r="AQ40" s="13">
        <f>VLOOKUP(A40,acm!B$7:E$1001,3,FALSE)</f>
        <v>1.48946</v>
      </c>
      <c r="AR40" s="13">
        <f>VLOOKUP(A40,acm!B$7:E$1001,4,FALSE)</f>
        <v>4.7120800000000003</v>
      </c>
      <c r="AS40" s="13">
        <f>VLOOKUP(A40,cr!B$7:F$1001,5,FALSE)</f>
        <v>4.7578173655477674</v>
      </c>
      <c r="AT40" s="13">
        <f>VLOOKUP(A40,cr!B$7:F$1001,4,FALSE)</f>
        <v>1.341</v>
      </c>
      <c r="AU40" s="13">
        <f>VLOOKUP(A40,cr!B$7:F$1001,2,FALSE)</f>
        <v>4.8686999999999996</v>
      </c>
      <c r="AV40" s="13"/>
      <c r="AW40" s="13"/>
      <c r="AX40" s="13"/>
      <c r="AZ40" s="2"/>
      <c r="BA40" s="8"/>
    </row>
    <row r="41" spans="1:53" x14ac:dyDescent="0.3">
      <c r="A41" s="5">
        <v>36526</v>
      </c>
      <c r="B41" s="19">
        <v>40</v>
      </c>
      <c r="C41" s="13">
        <f>VLOOKUP(A41,treasuries_zc!$B$7:$J$1000,_xlfn.XMATCH(C$1,treasuries_zc!$B$1:$J$1,1),FALSE)</f>
        <v>6.7468339882055695</v>
      </c>
      <c r="D41" s="13">
        <f>VLOOKUP(A41,treasuries_zc!$B$7:$J$1000,_xlfn.XMATCH(D$1,treasuries_zc!$B$1:$J$1,1),FALSE)</f>
        <v>6.5951261559001439</v>
      </c>
      <c r="E41" s="13">
        <f>VLOOKUP(A41,treasuries_zc!$B$7:$J$1000,_xlfn.XMATCH(E$1,treasuries_zc!$B$1:$J$1,1),FALSE)</f>
        <v>6.6709531021247548</v>
      </c>
      <c r="F41" s="13">
        <f>VLOOKUP(A41,treasuries_zc!$B$7:$J$1000,_xlfn.XMATCH(F$1,treasuries_zc!$B$1:$J$1,1),FALSE)</f>
        <v>6.6866000000000003</v>
      </c>
      <c r="G41" s="13">
        <f>VLOOKUP(A41,treasuries_zc!$B$7:$J$1000,_xlfn.XMATCH(G$1,treasuries_zc!$B$1:$J$1,1),FALSE)</f>
        <v>6.6862000000000004</v>
      </c>
      <c r="H41" s="13">
        <f>VLOOKUP(A41,treasuries_zc!$B$7:$J$1000,_xlfn.XMATCH(H$1,treasuries_zc!$B$1:$J$1,1),FALSE)</f>
        <v>6.7317</v>
      </c>
      <c r="I41" s="31">
        <f ca="1">cbo_debt_gdp!CX46</f>
        <v>36.053427945319839</v>
      </c>
      <c r="J41" s="31">
        <f ca="1">cbo_debt_gdp!CZ46</f>
        <v>20.077155317007715</v>
      </c>
      <c r="K41" s="31">
        <f ca="1">cbo_debt_gdp!DB46</f>
        <v>6.3341410877759827</v>
      </c>
      <c r="L41" s="31">
        <f ca="1">cbo_deficit_gdp!CX46</f>
        <v>-1.8365856203694042</v>
      </c>
      <c r="M41" s="31">
        <f ca="1">cbo_deficit_gdp!CZ46</f>
        <v>-2.2475679302247569</v>
      </c>
      <c r="N41" s="31">
        <f ca="1">cbo_deficit_gdp!DB46</f>
        <v>-3.2915993537964461</v>
      </c>
      <c r="O41" s="31">
        <f ca="1">cbo_primary_deficit_gdp!CX46</f>
        <v>-4.1740582281122824</v>
      </c>
      <c r="P41" s="31">
        <f ca="1">cbo_primary_deficit_gdp!CZ46</f>
        <v>-3.5893995303589401</v>
      </c>
      <c r="Q41" s="31">
        <f ca="1">cbo_primary_deficit_gdp!DB46</f>
        <v>-3.7493268712977921</v>
      </c>
      <c r="R41" s="31">
        <f ca="1">cbo_revenues_gdp!CX46</f>
        <v>20.296358134195973</v>
      </c>
      <c r="S41" s="31">
        <f ca="1">cbo_revenues_gdp!CZ46</f>
        <v>19.80040254948004</v>
      </c>
      <c r="T41" s="31">
        <f ca="1">cbo_revenues_gdp!DB46</f>
        <v>19.83037156704362</v>
      </c>
      <c r="U41" s="31">
        <f ca="1">cbo_outlays_gdp!CX46</f>
        <v>18.459772513826568</v>
      </c>
      <c r="V41" s="31">
        <f ca="1">cbo_outlays_gdp!CZ46</f>
        <v>17.552834619255282</v>
      </c>
      <c r="W41" s="31">
        <f ca="1">cbo_outlays_gdp!DB46</f>
        <v>16.538772213247174</v>
      </c>
      <c r="X41" s="31">
        <f ca="1">cbo_interest_gdp!CX46</f>
        <v>2.3374726077428778</v>
      </c>
      <c r="Y41" s="31">
        <f ca="1">cbo_interest_gdp!CZ46</f>
        <v>1.3418316001341832</v>
      </c>
      <c r="Z41" s="31">
        <f ca="1">cbo_interest_gdp!DB46</f>
        <v>0.45772751750134627</v>
      </c>
      <c r="AA41" s="32">
        <f ca="1">cbo_rgdp!CX46</f>
        <v>3.601</v>
      </c>
      <c r="AB41" s="32">
        <f ca="1">cbo_rgdp!CZ46</f>
        <v>2.6720000000000002</v>
      </c>
      <c r="AC41" s="32">
        <f ca="1">cbo_rgdp!DB46</f>
        <v>2.887</v>
      </c>
      <c r="AD41" s="13">
        <f>IFERROR(IFERROR(VLOOKUP(A41,frbus_infl!$B$7:$H$1000,7,FALSE),VLOOKUP(A41,frbus_infl!$C$7:$H$1000,6,FALSE)),VLOOKUP(A41,frbus_infl!$D$7:$H$1000,5,FALSE))</f>
        <v>2.1</v>
      </c>
      <c r="AE41" s="13" t="e">
        <f>IFERROR(IFERROR(VLOOKUP(A41,frbus_infl!$B$7:$I$1000,8,FALSE),VLOOKUP(A41,frbus_infl!$C$7:$I$1000,7,FALSE)),VLOOKUP(A41,frbus_infl!$D$7:$I$1000,6,FALSE))</f>
        <v>#N/A</v>
      </c>
      <c r="AF41" s="28">
        <f>IFERROR(IFERROR(VLOOKUP(A41,frbus_infl!$B$7:$I$1000,5,FALSE),VLOOKUP(A41,frbus_infl!$C$7:$I$1000,4,FALSE)),VLOOKUP(A41,frbus_infl!$D$7:$I$1000,3,FALSE))</f>
        <v>2.5</v>
      </c>
      <c r="AG41" s="13">
        <f>IFERROR(IFERROR(VLOOKUP(A41,treas_holdings!$B$7:$I$1000,7,FALSE),VLOOKUP(A41,treas_holdings!$C$7:$I$1000,6,FALSE)),VLOOKUP(A41,treas_holdings!$D$7:$I$1000,5,FALSE))</f>
        <v>5.0159764851732618</v>
      </c>
      <c r="AH41" s="13">
        <f>IFERROR(IFERROR(VLOOKUP(A41,treas_holdings!$B$7:$I$1000,8,FALSE),VLOOKUP(A41,treas_holdings!$C$7:$I$1000,7,FALSE)),VLOOKUP(A41,treas_holdings!$D$7:$I$1000,6,FALSE))</f>
        <v>6.3374457619323747</v>
      </c>
      <c r="AI41" s="13">
        <f>IFERROR(IFERROR(VLOOKUP(A41,divyield!$B$7:$E$1001,4,FALSE),VLOOKUP(A41,divyield!$C$7:$E$1001,3,FALSE)),VLOOKUP(A41,divyield!$D$7:$E$1001,2,FALSE))</f>
        <v>1.7809598949157686</v>
      </c>
      <c r="AJ41" s="28">
        <f>VLOOKUP(A41,ffr!$B$6:$C$1000,2)</f>
        <v>5.87</v>
      </c>
      <c r="AK41" s="13">
        <f>VLOOKUP(A41,dkw!$B$7:$H$1001,3,FALSE)</f>
        <v>6.7213000000000003</v>
      </c>
      <c r="AL41" s="13">
        <f>VLOOKUP(A41,dkw!$B$7:$H$1001,4,FALSE)</f>
        <v>1.9630000000000001</v>
      </c>
      <c r="AM41" s="13">
        <f>VLOOKUP(A41,dkw!$B$7:$H$1001,5,FALSE)</f>
        <v>1.4066000000000001</v>
      </c>
      <c r="AN41" s="13">
        <f>VLOOKUP(A41,dkw!$B$7:$H$1001,6,FALSE)</f>
        <v>3.0987</v>
      </c>
      <c r="AO41" s="13">
        <f>VLOOKUP(A41,dkw!$B$7:$H$1001,7,FALSE)</f>
        <v>0.253</v>
      </c>
      <c r="AP41" s="13">
        <f>VLOOKUP(A41,acm!B$7:E$1001,2,FALSE)</f>
        <v>6.70214</v>
      </c>
      <c r="AQ41" s="13">
        <f>VLOOKUP(A41,acm!B$7:E$1001,3,FALSE)</f>
        <v>1.3396399999999999</v>
      </c>
      <c r="AR41" s="13">
        <f>VLOOKUP(A41,acm!B$7:E$1001,4,FALSE)</f>
        <v>5.3624999999999998</v>
      </c>
      <c r="AS41" s="13">
        <f>VLOOKUP(A41,cr!B$7:F$1001,5,FALSE)</f>
        <v>5.3117803487110482</v>
      </c>
      <c r="AT41" s="13">
        <f>VLOOKUP(A41,cr!B$7:F$1001,4,FALSE)</f>
        <v>1.1275999999999999</v>
      </c>
      <c r="AU41" s="13">
        <f>VLOOKUP(A41,cr!B$7:F$1001,2,FALSE)</f>
        <v>5.5590000000000002</v>
      </c>
      <c r="AV41" s="13"/>
      <c r="AW41" s="13"/>
      <c r="AX41" s="13"/>
      <c r="AZ41" s="2"/>
      <c r="BA41" s="8"/>
    </row>
    <row r="42" spans="1:53" x14ac:dyDescent="0.3">
      <c r="A42" s="5">
        <v>36708</v>
      </c>
      <c r="B42" s="19">
        <v>41</v>
      </c>
      <c r="C42" s="13">
        <f>VLOOKUP(A42,treasuries_zc!$B$7:$J$1000,_xlfn.XMATCH(C$1,treasuries_zc!$B$1:$J$1,1),FALSE)</f>
        <v>6.0650054281756516</v>
      </c>
      <c r="D42" s="13">
        <f>VLOOKUP(A42,treasuries_zc!$B$7:$J$1000,_xlfn.XMATCH(D$1,treasuries_zc!$B$1:$J$1,1),FALSE)</f>
        <v>5.9477627232332742</v>
      </c>
      <c r="E42" s="13">
        <f>VLOOKUP(A42,treasuries_zc!$B$7:$J$1000,_xlfn.XMATCH(E$1,treasuries_zc!$B$1:$J$1,1),FALSE)</f>
        <v>6.006367866948481</v>
      </c>
      <c r="F42" s="13">
        <f>VLOOKUP(A42,treasuries_zc!$B$7:$J$1000,_xlfn.XMATCH(F$1,treasuries_zc!$B$1:$J$1,1),FALSE)</f>
        <v>6.0890000000000004</v>
      </c>
      <c r="G42" s="13">
        <f>VLOOKUP(A42,treasuries_zc!$B$7:$J$1000,_xlfn.XMATCH(G$1,treasuries_zc!$B$1:$J$1,1),FALSE)</f>
        <v>6.04</v>
      </c>
      <c r="H42" s="13">
        <f>VLOOKUP(A42,treasuries_zc!$B$7:$J$1000,_xlfn.XMATCH(H$1,treasuries_zc!$B$1:$J$1,1),FALSE)</f>
        <v>6.0339999999999998</v>
      </c>
      <c r="I42" s="31">
        <f ca="1">cbo_debt_gdp!CX47</f>
        <v>34.935437589670016</v>
      </c>
      <c r="J42" s="31">
        <f ca="1">cbo_debt_gdp!CZ47</f>
        <v>14.341147938561035</v>
      </c>
      <c r="K42" s="31">
        <f ca="1">cbo_debt_gdp!DB47</f>
        <v>5.3565666343981926</v>
      </c>
      <c r="L42" s="31">
        <f ca="1">cbo_deficit_gdp!CX47</f>
        <v>-2.3775363804058207</v>
      </c>
      <c r="M42" s="31">
        <f ca="1">cbo_deficit_gdp!CZ47</f>
        <v>-3.2497978981406628</v>
      </c>
      <c r="N42" s="31">
        <f ca="1">cbo_deficit_gdp!DB47</f>
        <v>-4.4207808970635689</v>
      </c>
      <c r="O42" s="31">
        <f ca="1">cbo_primary_deficit_gdp!CX47</f>
        <v>-4.6730887476941998</v>
      </c>
      <c r="P42" s="31">
        <f ca="1">cbo_primary_deficit_gdp!CZ47</f>
        <v>-4.268391269199677</v>
      </c>
      <c r="Q42" s="31">
        <f ca="1">cbo_primary_deficit_gdp!DB47</f>
        <v>-4.801548886737657</v>
      </c>
      <c r="R42" s="31">
        <f ca="1">cbo_revenues_gdp!CX47</f>
        <v>20.577987292477967</v>
      </c>
      <c r="S42" s="31">
        <f ca="1">cbo_revenues_gdp!CZ47</f>
        <v>20.09700889248181</v>
      </c>
      <c r="T42" s="31">
        <f ca="1">cbo_revenues_gdp!DB47</f>
        <v>20.019361084220716</v>
      </c>
      <c r="U42" s="31">
        <f ca="1">cbo_outlays_gdp!CX47</f>
        <v>18.200450912072146</v>
      </c>
      <c r="V42" s="31">
        <f ca="1">cbo_outlays_gdp!CZ47</f>
        <v>16.847210994341147</v>
      </c>
      <c r="W42" s="31">
        <f ca="1">cbo_outlays_gdp!DB47</f>
        <v>15.598580187157147</v>
      </c>
      <c r="X42" s="31">
        <f ca="1">cbo_interest_gdp!CX47</f>
        <v>2.2955523672883786</v>
      </c>
      <c r="Y42" s="31">
        <f ca="1">cbo_interest_gdp!CZ47</f>
        <v>1.0185933710590138</v>
      </c>
      <c r="Z42" s="31">
        <f ca="1">cbo_interest_gdp!DB47</f>
        <v>0.38076798967408843</v>
      </c>
      <c r="AA42" s="32">
        <f ca="1">cbo_rgdp!CX47</f>
        <v>5.05</v>
      </c>
      <c r="AB42" s="32">
        <f ca="1">cbo_rgdp!CZ47</f>
        <v>2.6640000000000001</v>
      </c>
      <c r="AC42" s="32">
        <f ca="1">cbo_rgdp!DB47</f>
        <v>2.851</v>
      </c>
      <c r="AD42" s="13">
        <f>IFERROR(IFERROR(VLOOKUP(A42,frbus_infl!$B$7:$H$1000,7,FALSE),VLOOKUP(A42,frbus_infl!$C$7:$H$1000,6,FALSE)),VLOOKUP(A42,frbus_infl!$D$7:$H$1000,5,FALSE))</f>
        <v>2.1</v>
      </c>
      <c r="AE42" s="13" t="e">
        <f>IFERROR(IFERROR(VLOOKUP(A42,frbus_infl!$B$7:$I$1000,8,FALSE),VLOOKUP(A42,frbus_infl!$C$7:$I$1000,7,FALSE)),VLOOKUP(A42,frbus_infl!$D$7:$I$1000,6,FALSE))</f>
        <v>#N/A</v>
      </c>
      <c r="AF42" s="28">
        <f>IFERROR(IFERROR(VLOOKUP(A42,frbus_infl!$B$7:$I$1000,5,FALSE),VLOOKUP(A42,frbus_infl!$C$7:$I$1000,4,FALSE)),VLOOKUP(A42,frbus_infl!$D$7:$I$1000,3,FALSE))</f>
        <v>2.5</v>
      </c>
      <c r="AG42" s="13">
        <f>IFERROR(IFERROR(VLOOKUP(A42,treas_holdings!$B$7:$I$1000,7,FALSE),VLOOKUP(A42,treas_holdings!$C$7:$I$1000,6,FALSE)),VLOOKUP(A42,treas_holdings!$D$7:$I$1000,5,FALSE))</f>
        <v>4.9564168168866667</v>
      </c>
      <c r="AH42" s="13">
        <f>IFERROR(IFERROR(VLOOKUP(A42,treas_holdings!$B$7:$I$1000,8,FALSE),VLOOKUP(A42,treas_holdings!$C$7:$I$1000,7,FALSE)),VLOOKUP(A42,treas_holdings!$D$7:$I$1000,6,FALSE))</f>
        <v>6.0057858928882943</v>
      </c>
      <c r="AI42" s="13">
        <f>IFERROR(IFERROR(VLOOKUP(A42,divyield!$B$7:$E$1001,4,FALSE),VLOOKUP(A42,divyield!$C$7:$E$1001,3,FALSE)),VLOOKUP(A42,divyield!$D$7:$E$1001,2,FALSE))</f>
        <v>2.0330892307644839</v>
      </c>
      <c r="AJ42" s="28">
        <f>VLOOKUP(A42,ffr!$B$6:$C$1000,2)</f>
        <v>6.64</v>
      </c>
      <c r="AK42" s="13">
        <f>VLOOKUP(A42,dkw!$B$7:$H$1001,3,FALSE)</f>
        <v>6.0651999999999999</v>
      </c>
      <c r="AL42" s="13">
        <f>VLOOKUP(A42,dkw!$B$7:$H$1001,4,FALSE)</f>
        <v>1.8391</v>
      </c>
      <c r="AM42" s="13">
        <f>VLOOKUP(A42,dkw!$B$7:$H$1001,5,FALSE)</f>
        <v>1.0519000000000001</v>
      </c>
      <c r="AN42" s="13">
        <f>VLOOKUP(A42,dkw!$B$7:$H$1001,6,FALSE)</f>
        <v>3.0390000000000001</v>
      </c>
      <c r="AO42" s="13">
        <f>VLOOKUP(A42,dkw!$B$7:$H$1001,7,FALSE)</f>
        <v>0.13519999999999999</v>
      </c>
      <c r="AP42" s="13">
        <f>VLOOKUP(A42,acm!B$7:E$1001,2,FALSE)</f>
        <v>6.1069500000000003</v>
      </c>
      <c r="AQ42" s="13">
        <f>VLOOKUP(A42,acm!B$7:E$1001,3,FALSE)</f>
        <v>0.77654000000000001</v>
      </c>
      <c r="AR42" s="13">
        <f>VLOOKUP(A42,acm!B$7:E$1001,4,FALSE)</f>
        <v>5.3304099999999996</v>
      </c>
      <c r="AS42" s="13">
        <f>VLOOKUP(A42,cr!B$7:F$1001,5,FALSE)</f>
        <v>5.1704330854610792</v>
      </c>
      <c r="AT42" s="13">
        <f>VLOOKUP(A42,cr!B$7:F$1001,4,FALSE)</f>
        <v>0.64080000000000004</v>
      </c>
      <c r="AU42" s="13">
        <f>VLOOKUP(A42,cr!B$7:F$1001,2,FALSE)</f>
        <v>5.4481000000000002</v>
      </c>
      <c r="AV42" s="13"/>
      <c r="AW42" s="13"/>
      <c r="AX42" s="13"/>
      <c r="AZ42" s="2"/>
      <c r="BA42" s="8"/>
    </row>
    <row r="43" spans="1:53" x14ac:dyDescent="0.3">
      <c r="A43" s="5">
        <v>36892</v>
      </c>
      <c r="B43" s="19">
        <v>42</v>
      </c>
      <c r="C43" s="13">
        <f>VLOOKUP(A43,treasuries_zc!$B$7:$J$1000,_xlfn.XMATCH(C$1,treasuries_zc!$B$1:$J$1,1),FALSE)</f>
        <v>5.8214693729760736</v>
      </c>
      <c r="D43" s="13">
        <f>VLOOKUP(A43,treasuries_zc!$B$7:$J$1000,_xlfn.XMATCH(D$1,treasuries_zc!$B$1:$J$1,1),FALSE)</f>
        <v>6.1218495225926484</v>
      </c>
      <c r="E43" s="13">
        <f>VLOOKUP(A43,treasuries_zc!$B$7:$J$1000,_xlfn.XMATCH(E$1,treasuries_zc!$B$1:$J$1,1),FALSE)</f>
        <v>5.9715530180558085</v>
      </c>
      <c r="F43" s="13">
        <f>VLOOKUP(A43,treasuries_zc!$B$7:$J$1000,_xlfn.XMATCH(F$1,treasuries_zc!$B$1:$J$1,1),FALSE)</f>
        <v>5.3766999999999996</v>
      </c>
      <c r="G43" s="13">
        <f>VLOOKUP(A43,treasuries_zc!$B$7:$J$1000,_xlfn.XMATCH(G$1,treasuries_zc!$B$1:$J$1,1),FALSE)</f>
        <v>5.4878</v>
      </c>
      <c r="H43" s="13">
        <f>VLOOKUP(A43,treasuries_zc!$B$7:$J$1000,_xlfn.XMATCH(H$1,treasuries_zc!$B$1:$J$1,1),FALSE)</f>
        <v>6.0632999999999999</v>
      </c>
      <c r="I43" s="31">
        <f ca="1">cbo_debt_gdp!CX48</f>
        <v>30.506832057369902</v>
      </c>
      <c r="J43" s="31">
        <f ca="1">cbo_debt_gdp!CZ48</f>
        <v>9.4208901272686187</v>
      </c>
      <c r="K43" s="31">
        <f ca="1">cbo_debt_gdp!DB48</f>
        <v>4.8339439782531617</v>
      </c>
      <c r="L43" s="31">
        <f ca="1">cbo_deficit_gdp!CX48</f>
        <v>-2.7231320864424848</v>
      </c>
      <c r="M43" s="31">
        <f ca="1">cbo_deficit_gdp!CZ48</f>
        <v>-3.8029972136456061</v>
      </c>
      <c r="N43" s="31">
        <f ca="1">cbo_deficit_gdp!DB48</f>
        <v>-5.2535161328448172</v>
      </c>
      <c r="O43" s="31">
        <f ca="1">cbo_primary_deficit_gdp!CX48</f>
        <v>-4.709758697548212</v>
      </c>
      <c r="P43" s="31">
        <f ca="1">cbo_primary_deficit_gdp!CZ48</f>
        <v>-4.4807590933052186</v>
      </c>
      <c r="Q43" s="31">
        <f ca="1">cbo_primary_deficit_gdp!DB48</f>
        <v>-5.5548989481148796</v>
      </c>
      <c r="R43" s="31">
        <f ca="1">cbo_revenues_gdp!CX48</f>
        <v>20.689989340052332</v>
      </c>
      <c r="S43" s="31">
        <f ca="1">cbo_revenues_gdp!CZ48</f>
        <v>20.250018826718879</v>
      </c>
      <c r="T43" s="31">
        <f ca="1">cbo_revenues_gdp!DB48</f>
        <v>20.369932632076587</v>
      </c>
      <c r="U43" s="31">
        <f ca="1">cbo_outlays_gdp!CX48</f>
        <v>17.957166392092258</v>
      </c>
      <c r="V43" s="31">
        <f ca="1">cbo_outlays_gdp!CZ48</f>
        <v>16.447021613073275</v>
      </c>
      <c r="W43" s="31">
        <f ca="1">cbo_outlays_gdp!DB48</f>
        <v>15.11641649923177</v>
      </c>
      <c r="X43" s="31">
        <f ca="1">cbo_interest_gdp!CX48</f>
        <v>1.9866266111057274</v>
      </c>
      <c r="Y43" s="31">
        <f ca="1">cbo_interest_gdp!CZ48</f>
        <v>0.67776187965961288</v>
      </c>
      <c r="Z43" s="31">
        <f ca="1">cbo_interest_gdp!DB48</f>
        <v>0.30138281527006267</v>
      </c>
      <c r="AA43" s="32">
        <f ca="1">cbo_rgdp!CX48</f>
        <v>2.6739999999999999</v>
      </c>
      <c r="AB43" s="32">
        <f ca="1">cbo_rgdp!CZ48</f>
        <v>2.9769999999999999</v>
      </c>
      <c r="AC43" s="32">
        <f ca="1">cbo_rgdp!DB48</f>
        <v>3.1309999999999998</v>
      </c>
      <c r="AD43" s="13">
        <f>IFERROR(IFERROR(VLOOKUP(A43,frbus_infl!$B$7:$H$1000,7,FALSE),VLOOKUP(A43,frbus_infl!$C$7:$H$1000,6,FALSE)),VLOOKUP(A43,frbus_infl!$D$7:$H$1000,5,FALSE))</f>
        <v>2.1</v>
      </c>
      <c r="AE43" s="13" t="e">
        <f>IFERROR(IFERROR(VLOOKUP(A43,frbus_infl!$B$7:$I$1000,8,FALSE),VLOOKUP(A43,frbus_infl!$C$7:$I$1000,7,FALSE)),VLOOKUP(A43,frbus_infl!$D$7:$I$1000,6,FALSE))</f>
        <v>#N/A</v>
      </c>
      <c r="AF43" s="28">
        <f>IFERROR(IFERROR(VLOOKUP(A43,frbus_infl!$B$7:$I$1000,5,FALSE),VLOOKUP(A43,frbus_infl!$C$7:$I$1000,4,FALSE)),VLOOKUP(A43,frbus_infl!$D$7:$I$1000,3,FALSE))</f>
        <v>2.5</v>
      </c>
      <c r="AG43" s="13">
        <f>IFERROR(IFERROR(VLOOKUP(A43,treas_holdings!$B$7:$I$1000,7,FALSE),VLOOKUP(A43,treas_holdings!$C$7:$I$1000,6,FALSE)),VLOOKUP(A43,treas_holdings!$D$7:$I$1000,5,FALSE))</f>
        <v>5.0033619224083585</v>
      </c>
      <c r="AH43" s="13">
        <f>IFERROR(IFERROR(VLOOKUP(A43,treas_holdings!$B$7:$I$1000,8,FALSE),VLOOKUP(A43,treas_holdings!$C$7:$I$1000,7,FALSE)),VLOOKUP(A43,treas_holdings!$D$7:$I$1000,6,FALSE))</f>
        <v>6.2636052797463275</v>
      </c>
      <c r="AI43" s="13">
        <f>IFERROR(IFERROR(VLOOKUP(A43,divyield!$B$7:$E$1001,4,FALSE),VLOOKUP(A43,divyield!$C$7:$E$1001,3,FALSE)),VLOOKUP(A43,divyield!$D$7:$E$1001,2,FALSE))</f>
        <v>2.3696396588228912</v>
      </c>
      <c r="AJ43" s="28">
        <f>VLOOKUP(A43,ffr!$B$6:$C$1000,2)</f>
        <v>5.74</v>
      </c>
      <c r="AK43" s="13">
        <f>VLOOKUP(A43,dkw!$B$7:$H$1001,3,FALSE)</f>
        <v>5.8639999999999999</v>
      </c>
      <c r="AL43" s="13">
        <f>VLOOKUP(A43,dkw!$B$7:$H$1001,4,FALSE)</f>
        <v>1.6362000000000001</v>
      </c>
      <c r="AM43" s="13">
        <f>VLOOKUP(A43,dkw!$B$7:$H$1001,5,FALSE)</f>
        <v>1.0759000000000001</v>
      </c>
      <c r="AN43" s="13">
        <f>VLOOKUP(A43,dkw!$B$7:$H$1001,6,FALSE)</f>
        <v>2.9744999999999999</v>
      </c>
      <c r="AO43" s="13">
        <f>VLOOKUP(A43,dkw!$B$7:$H$1001,7,FALSE)</f>
        <v>0.1774</v>
      </c>
      <c r="AP43" s="13">
        <f>VLOOKUP(A43,acm!B$7:E$1001,2,FALSE)</f>
        <v>5.3740899999999998</v>
      </c>
      <c r="AQ43" s="13">
        <f>VLOOKUP(A43,acm!B$7:E$1001,3,FALSE)</f>
        <v>1.12825</v>
      </c>
      <c r="AR43" s="13">
        <f>VLOOKUP(A43,acm!B$7:E$1001,4,FALSE)</f>
        <v>4.2458400000000003</v>
      </c>
      <c r="AS43" s="13">
        <f>VLOOKUP(A43,cr!B$7:F$1001,5,FALSE)</f>
        <v>4.5012031096796745</v>
      </c>
      <c r="AT43" s="13">
        <f>VLOOKUP(A43,cr!B$7:F$1001,4,FALSE)</f>
        <v>0.97929999999999995</v>
      </c>
      <c r="AU43" s="13">
        <f>VLOOKUP(A43,cr!B$7:F$1001,2,FALSE)</f>
        <v>4.3974000000000002</v>
      </c>
      <c r="AV43" s="13"/>
      <c r="AW43" s="13"/>
      <c r="AX43" s="13"/>
      <c r="AZ43" s="2"/>
      <c r="BA43" s="8"/>
    </row>
    <row r="44" spans="1:53" x14ac:dyDescent="0.3">
      <c r="A44" s="5">
        <v>37104</v>
      </c>
      <c r="B44" s="19">
        <v>43</v>
      </c>
      <c r="C44" s="13">
        <f>VLOOKUP(A44,treasuries_zc!$B$7:$J$1000,_xlfn.XMATCH(C$1,treasuries_zc!$B$1:$J$1,1),FALSE)</f>
        <v>5.9015181597603883</v>
      </c>
      <c r="D44" s="13">
        <f>VLOOKUP(A44,treasuries_zc!$B$7:$J$1000,_xlfn.XMATCH(D$1,treasuries_zc!$B$1:$J$1,1),FALSE)</f>
        <v>6.18302613018471</v>
      </c>
      <c r="E44" s="13">
        <f>VLOOKUP(A44,treasuries_zc!$B$7:$J$1000,_xlfn.XMATCH(E$1,treasuries_zc!$B$1:$J$1,1),FALSE)</f>
        <v>6.042178730843073</v>
      </c>
      <c r="F44" s="13">
        <f>VLOOKUP(A44,treasuries_zc!$B$7:$J$1000,_xlfn.XMATCH(F$1,treasuries_zc!$B$1:$J$1,1),FALSE)</f>
        <v>5.1871999999999998</v>
      </c>
      <c r="G44" s="13">
        <f>VLOOKUP(A44,treasuries_zc!$B$7:$J$1000,_xlfn.XMATCH(G$1,treasuries_zc!$B$1:$J$1,1),FALSE)</f>
        <v>5.5101000000000004</v>
      </c>
      <c r="H44" s="13">
        <f>VLOOKUP(A44,treasuries_zc!$B$7:$J$1000,_xlfn.XMATCH(H$1,treasuries_zc!$B$1:$J$1,1),FALSE)</f>
        <v>6.1571999999999996</v>
      </c>
      <c r="I44" s="31">
        <f ca="1">cbo_debt_gdp!CX49</f>
        <v>32.095878398129202</v>
      </c>
      <c r="J44" s="31">
        <f ca="1">cbo_debt_gdp!CZ49</f>
        <v>17.441419579889285</v>
      </c>
      <c r="K44" s="31">
        <f ca="1">cbo_debt_gdp!DB49</f>
        <v>5.1727192205491583</v>
      </c>
      <c r="L44" s="31">
        <f ca="1">cbo_deficit_gdp!CX49</f>
        <v>-1.4907921660333237</v>
      </c>
      <c r="M44" s="31">
        <f ca="1">cbo_deficit_gdp!CZ49</f>
        <v>-2.1915522863426102</v>
      </c>
      <c r="N44" s="31">
        <f ca="1">cbo_deficit_gdp!DB49</f>
        <v>-3.7082964275169767</v>
      </c>
      <c r="O44" s="31">
        <f ca="1">cbo_primary_deficit_gdp!CX49</f>
        <v>-3.5077462730195847</v>
      </c>
      <c r="P44" s="31">
        <f ca="1">cbo_primary_deficit_gdp!CZ49</f>
        <v>-3.2456206870402671</v>
      </c>
      <c r="Q44" s="31">
        <f ca="1">cbo_primary_deficit_gdp!DB49</f>
        <v>-4.0035429583702395</v>
      </c>
      <c r="R44" s="31">
        <f ca="1">cbo_revenues_gdp!CX49</f>
        <v>19.594660430673294</v>
      </c>
      <c r="S44" s="31">
        <f ca="1">cbo_revenues_gdp!CZ49</f>
        <v>19.28414347463411</v>
      </c>
      <c r="T44" s="31">
        <f ca="1">cbo_revenues_gdp!DB49</f>
        <v>19.728373191614999</v>
      </c>
      <c r="U44" s="31">
        <f ca="1">cbo_outlays_gdp!CX49</f>
        <v>18.103868264639967</v>
      </c>
      <c r="V44" s="31">
        <f ca="1">cbo_outlays_gdp!CZ49</f>
        <v>17.0925911882915</v>
      </c>
      <c r="W44" s="31">
        <f ca="1">cbo_outlays_gdp!DB49</f>
        <v>16.020076764098022</v>
      </c>
      <c r="X44" s="31">
        <f ca="1">cbo_interest_gdp!CX49</f>
        <v>2.0169541069862613</v>
      </c>
      <c r="Y44" s="31">
        <f ca="1">cbo_interest_gdp!CZ49</f>
        <v>1.0540684006976568</v>
      </c>
      <c r="Z44" s="31">
        <f ca="1">cbo_interest_gdp!DB49</f>
        <v>0.29524653085326247</v>
      </c>
      <c r="AA44" s="32">
        <f ca="1">cbo_rgdp!CX49</f>
        <v>2.1539999999999999</v>
      </c>
      <c r="AB44" s="32">
        <f ca="1">cbo_rgdp!CZ49</f>
        <v>3.2530000000000001</v>
      </c>
      <c r="AC44" s="32">
        <f ca="1">cbo_rgdp!DB49</f>
        <v>3.16</v>
      </c>
      <c r="AD44" s="13">
        <f>IFERROR(IFERROR(VLOOKUP(A44,frbus_infl!$B$7:$H$1000,7,FALSE),VLOOKUP(A44,frbus_infl!$C$7:$H$1000,6,FALSE)),VLOOKUP(A44,frbus_infl!$D$7:$H$1000,5,FALSE))</f>
        <v>2.1</v>
      </c>
      <c r="AE44" s="13" t="e">
        <f>IFERROR(IFERROR(VLOOKUP(A44,frbus_infl!$B$7:$I$1000,8,FALSE),VLOOKUP(A44,frbus_infl!$C$7:$I$1000,7,FALSE)),VLOOKUP(A44,frbus_infl!$D$7:$I$1000,6,FALSE))</f>
        <v>#N/A</v>
      </c>
      <c r="AF44" s="28">
        <f>IFERROR(IFERROR(VLOOKUP(A44,frbus_infl!$B$7:$I$1000,5,FALSE),VLOOKUP(A44,frbus_infl!$C$7:$I$1000,4,FALSE)),VLOOKUP(A44,frbus_infl!$D$7:$I$1000,3,FALSE))</f>
        <v>2.5</v>
      </c>
      <c r="AG44" s="13">
        <f>IFERROR(IFERROR(VLOOKUP(A44,treas_holdings!$B$7:$I$1000,7,FALSE),VLOOKUP(A44,treas_holdings!$C$7:$I$1000,6,FALSE)),VLOOKUP(A44,treas_holdings!$D$7:$I$1000,5,FALSE))</f>
        <v>5.0399698056237021</v>
      </c>
      <c r="AH44" s="13">
        <f>IFERROR(IFERROR(VLOOKUP(A44,treas_holdings!$B$7:$I$1000,8,FALSE),VLOOKUP(A44,treas_holdings!$C$7:$I$1000,7,FALSE)),VLOOKUP(A44,treas_holdings!$D$7:$I$1000,6,FALSE))</f>
        <v>6.142734478203435</v>
      </c>
      <c r="AI44" s="13">
        <f>IFERROR(IFERROR(VLOOKUP(A44,divyield!$B$7:$E$1001,4,FALSE),VLOOKUP(A44,divyield!$C$7:$E$1001,3,FALSE)),VLOOKUP(A44,divyield!$D$7:$E$1001,2,FALSE))</f>
        <v>2.812076746538803</v>
      </c>
      <c r="AJ44" s="28">
        <f>VLOOKUP(A44,ffr!$B$6:$C$1000,2)</f>
        <v>3.66</v>
      </c>
      <c r="AK44" s="13">
        <f>VLOOKUP(A44,dkw!$B$7:$H$1001,3,FALSE)</f>
        <v>5.9051</v>
      </c>
      <c r="AL44" s="13">
        <f>VLOOKUP(A44,dkw!$B$7:$H$1001,4,FALSE)</f>
        <v>1.4782999999999999</v>
      </c>
      <c r="AM44" s="13">
        <f>VLOOKUP(A44,dkw!$B$7:$H$1001,5,FALSE)</f>
        <v>1.2638</v>
      </c>
      <c r="AN44" s="13">
        <f>VLOOKUP(A44,dkw!$B$7:$H$1001,6,FALSE)</f>
        <v>2.9076</v>
      </c>
      <c r="AO44" s="13">
        <f>VLOOKUP(A44,dkw!$B$7:$H$1001,7,FALSE)</f>
        <v>0.25540000000000002</v>
      </c>
      <c r="AP44" s="13">
        <f>VLOOKUP(A44,acm!B$7:E$1001,2,FALSE)</f>
        <v>5.1775099999999998</v>
      </c>
      <c r="AQ44" s="13">
        <f>VLOOKUP(A44,acm!B$7:E$1001,3,FALSE)</f>
        <v>1.60433</v>
      </c>
      <c r="AR44" s="13">
        <f>VLOOKUP(A44,acm!B$7:E$1001,4,FALSE)</f>
        <v>3.5731799999999998</v>
      </c>
      <c r="AS44" s="13">
        <f>VLOOKUP(A44,cr!B$7:F$1001,5,FALSE)</f>
        <v>3.9494186652774488</v>
      </c>
      <c r="AT44" s="13">
        <f>VLOOKUP(A44,cr!B$7:F$1001,4,FALSE)</f>
        <v>1.5295000000000001</v>
      </c>
      <c r="AU44" s="13">
        <f>VLOOKUP(A44,cr!B$7:F$1001,2,FALSE)</f>
        <v>3.6577000000000002</v>
      </c>
      <c r="AV44" s="13"/>
      <c r="AW44" s="13"/>
      <c r="AX44" s="13"/>
      <c r="AZ44" s="2"/>
      <c r="BA44" s="8"/>
    </row>
    <row r="45" spans="1:53" x14ac:dyDescent="0.3">
      <c r="A45" s="5">
        <v>37257</v>
      </c>
      <c r="B45" s="19">
        <v>44</v>
      </c>
      <c r="C45" s="13">
        <f>VLOOKUP(A45,treasuries_zc!$B$7:$J$1000,_xlfn.XMATCH(C$1,treasuries_zc!$B$1:$J$1,1),FALSE)</f>
        <v>6.3698747623521124</v>
      </c>
      <c r="D45" s="13">
        <f>VLOOKUP(A45,treasuries_zc!$B$7:$J$1000,_xlfn.XMATCH(D$1,treasuries_zc!$B$1:$J$1,1),FALSE)</f>
        <v>6.4826979869223367</v>
      </c>
      <c r="E45" s="13">
        <f>VLOOKUP(A45,treasuries_zc!$B$7:$J$1000,_xlfn.XMATCH(E$1,treasuries_zc!$B$1:$J$1,1),FALSE)</f>
        <v>6.4262714240534313</v>
      </c>
      <c r="F45" s="13">
        <f>VLOOKUP(A45,treasuries_zc!$B$7:$J$1000,_xlfn.XMATCH(F$1,treasuries_zc!$B$1:$J$1,1),FALSE)</f>
        <v>5.4431000000000003</v>
      </c>
      <c r="G45" s="13">
        <f>VLOOKUP(A45,treasuries_zc!$B$7:$J$1000,_xlfn.XMATCH(G$1,treasuries_zc!$B$1:$J$1,1),FALSE)</f>
        <v>6.0128000000000004</v>
      </c>
      <c r="H45" s="13">
        <f>VLOOKUP(A45,treasuries_zc!$B$7:$J$1000,_xlfn.XMATCH(H$1,treasuries_zc!$B$1:$J$1,1),FALSE)</f>
        <v>6.5479000000000003</v>
      </c>
      <c r="I45" s="31">
        <f ca="1">cbo_debt_gdp!CX50</f>
        <v>32.767813863305868</v>
      </c>
      <c r="J45" s="31">
        <f ca="1">cbo_debt_gdp!CZ50</f>
        <v>22.475497475497477</v>
      </c>
      <c r="K45" s="31">
        <f ca="1">cbo_debt_gdp!DB50</f>
        <v>7.3524315582765389</v>
      </c>
      <c r="L45" s="31">
        <f ca="1">cbo_deficit_gdp!CX50</f>
        <v>0.20358700920988851</v>
      </c>
      <c r="M45" s="31">
        <f ca="1">cbo_deficit_gdp!CZ50</f>
        <v>-1.2325512325512324</v>
      </c>
      <c r="N45" s="31">
        <f ca="1">cbo_deficit_gdp!DB50</f>
        <v>-3.7022063070347695</v>
      </c>
      <c r="O45" s="31">
        <f ca="1">cbo_primary_deficit_gdp!CX50</f>
        <v>-1.4444983034415899</v>
      </c>
      <c r="P45" s="31">
        <f ca="1">cbo_primary_deficit_gdp!CZ50</f>
        <v>-2.5319275319275318</v>
      </c>
      <c r="Q45" s="31">
        <f ca="1">cbo_primary_deficit_gdp!DB50</f>
        <v>-4.2335682106965464</v>
      </c>
      <c r="R45" s="31">
        <f ca="1">cbo_revenues_gdp!CX50</f>
        <v>19.224430441105188</v>
      </c>
      <c r="S45" s="31">
        <f ca="1">cbo_revenues_gdp!CZ50</f>
        <v>19.067419067419067</v>
      </c>
      <c r="T45" s="31">
        <f ca="1">cbo_revenues_gdp!DB50</f>
        <v>20.497863001039622</v>
      </c>
      <c r="U45" s="31">
        <f ca="1">cbo_outlays_gdp!CX50</f>
        <v>19.418322830828888</v>
      </c>
      <c r="V45" s="31">
        <f ca="1">cbo_outlays_gdp!CZ50</f>
        <v>17.834867834867836</v>
      </c>
      <c r="W45" s="31">
        <f ca="1">cbo_outlays_gdp!DB50</f>
        <v>16.795656694004851</v>
      </c>
      <c r="X45" s="31">
        <f ca="1">cbo_interest_gdp!CX50</f>
        <v>1.6480853126514785</v>
      </c>
      <c r="Y45" s="31">
        <f ca="1">cbo_interest_gdp!CZ50</f>
        <v>1.2993762993762994</v>
      </c>
      <c r="Z45" s="31">
        <f ca="1">cbo_interest_gdp!DB50</f>
        <v>0.5313619036617766</v>
      </c>
      <c r="AA45" s="32">
        <f ca="1">cbo_rgdp!CX50</f>
        <v>0.16500000000000001</v>
      </c>
      <c r="AB45" s="32">
        <f ca="1">cbo_rgdp!CZ50</f>
        <v>3.1629999999999998</v>
      </c>
      <c r="AC45" s="32">
        <f ca="1">cbo_rgdp!DB50</f>
        <v>3.0459999999999998</v>
      </c>
      <c r="AD45" s="13">
        <f>IFERROR(IFERROR(VLOOKUP(A45,frbus_infl!$B$7:$H$1000,7,FALSE),VLOOKUP(A45,frbus_infl!$C$7:$H$1000,6,FALSE)),VLOOKUP(A45,frbus_infl!$D$7:$H$1000,5,FALSE))</f>
        <v>2.1</v>
      </c>
      <c r="AE45" s="13" t="e">
        <f>IFERROR(IFERROR(VLOOKUP(A45,frbus_infl!$B$7:$I$1000,8,FALSE),VLOOKUP(A45,frbus_infl!$C$7:$I$1000,7,FALSE)),VLOOKUP(A45,frbus_infl!$D$7:$I$1000,6,FALSE))</f>
        <v>#N/A</v>
      </c>
      <c r="AF45" s="28">
        <f>IFERROR(IFERROR(VLOOKUP(A45,frbus_infl!$B$7:$I$1000,5,FALSE),VLOOKUP(A45,frbus_infl!$C$7:$I$1000,4,FALSE)),VLOOKUP(A45,frbus_infl!$D$7:$I$1000,3,FALSE))</f>
        <v>2.5</v>
      </c>
      <c r="AG45" s="13">
        <f>IFERROR(IFERROR(VLOOKUP(A45,treas_holdings!$B$7:$I$1000,7,FALSE),VLOOKUP(A45,treas_holdings!$C$7:$I$1000,6,FALSE)),VLOOKUP(A45,treas_holdings!$D$7:$I$1000,5,FALSE))</f>
        <v>5.3355218621041409</v>
      </c>
      <c r="AH45" s="13">
        <f>IFERROR(IFERROR(VLOOKUP(A45,treas_holdings!$B$7:$I$1000,8,FALSE),VLOOKUP(A45,treas_holdings!$C$7:$I$1000,7,FALSE)),VLOOKUP(A45,treas_holdings!$D$7:$I$1000,6,FALSE))</f>
        <v>6.7192377243010153</v>
      </c>
      <c r="AI45" s="13">
        <f>IFERROR(IFERROR(VLOOKUP(A45,divyield!$B$7:$E$1001,4,FALSE),VLOOKUP(A45,divyield!$C$7:$E$1001,3,FALSE)),VLOOKUP(A45,divyield!$D$7:$E$1001,2,FALSE))</f>
        <v>2.4127178412261285</v>
      </c>
      <c r="AJ45" s="28">
        <f>VLOOKUP(A45,ffr!$B$6:$C$1000,2)</f>
        <v>1.85</v>
      </c>
      <c r="AK45" s="13">
        <f>VLOOKUP(A45,dkw!$B$7:$H$1001,3,FALSE)</f>
        <v>6.3559999999999999</v>
      </c>
      <c r="AL45" s="13">
        <f>VLOOKUP(A45,dkw!$B$7:$H$1001,4,FALSE)</f>
        <v>1.4390000000000001</v>
      </c>
      <c r="AM45" s="13">
        <f>VLOOKUP(A45,dkw!$B$7:$H$1001,5,FALSE)</f>
        <v>1.6354</v>
      </c>
      <c r="AN45" s="13">
        <f>VLOOKUP(A45,dkw!$B$7:$H$1001,6,FALSE)</f>
        <v>2.8929999999999998</v>
      </c>
      <c r="AO45" s="13">
        <f>VLOOKUP(A45,dkw!$B$7:$H$1001,7,FALSE)</f>
        <v>0.3886</v>
      </c>
      <c r="AP45" s="13">
        <f>VLOOKUP(A45,acm!B$7:E$1001,2,FALSE)</f>
        <v>5.4359400000000004</v>
      </c>
      <c r="AQ45" s="13">
        <f>VLOOKUP(A45,acm!B$7:E$1001,3,FALSE)</f>
        <v>2.28661</v>
      </c>
      <c r="AR45" s="13">
        <f>VLOOKUP(A45,acm!B$7:E$1001,4,FALSE)</f>
        <v>3.1493199999999999</v>
      </c>
      <c r="AS45" s="13">
        <f>VLOOKUP(A45,cr!B$7:F$1001,5,FALSE)</f>
        <v>3.3438084352221287</v>
      </c>
      <c r="AT45" s="13">
        <f>VLOOKUP(A45,cr!B$7:F$1001,4,FALSE)</f>
        <v>2.5316000000000001</v>
      </c>
      <c r="AU45" s="13">
        <f>VLOOKUP(A45,cr!B$7:F$1001,2,FALSE)</f>
        <v>2.9115000000000002</v>
      </c>
      <c r="AV45" s="13"/>
      <c r="AW45" s="13"/>
      <c r="AX45" s="13"/>
      <c r="AZ45" s="2"/>
      <c r="BA45" s="8"/>
    </row>
    <row r="46" spans="1:53" x14ac:dyDescent="0.3">
      <c r="A46" s="5">
        <v>37469</v>
      </c>
      <c r="B46" s="19">
        <v>45</v>
      </c>
      <c r="C46" s="13">
        <f>VLOOKUP(A46,treasuries_zc!$B$7:$J$1000,_xlfn.XMATCH(C$1,treasuries_zc!$B$1:$J$1,1),FALSE)</f>
        <v>5.8346812816861382</v>
      </c>
      <c r="D46" s="13">
        <f>VLOOKUP(A46,treasuries_zc!$B$7:$J$1000,_xlfn.XMATCH(D$1,treasuries_zc!$B$1:$J$1,1),FALSE)</f>
        <v>6.4377439730038066</v>
      </c>
      <c r="E46" s="13">
        <f>VLOOKUP(A46,treasuries_zc!$B$7:$J$1000,_xlfn.XMATCH(E$1,treasuries_zc!$B$1:$J$1,1),FALSE)</f>
        <v>6.1357843035258597</v>
      </c>
      <c r="F46" s="13">
        <f>VLOOKUP(A46,treasuries_zc!$B$7:$J$1000,_xlfn.XMATCH(F$1,treasuries_zc!$B$1:$J$1,1),FALSE)</f>
        <v>4.5587999999999997</v>
      </c>
      <c r="G46" s="13">
        <f>VLOOKUP(A46,treasuries_zc!$B$7:$J$1000,_xlfn.XMATCH(G$1,treasuries_zc!$B$1:$J$1,1),FALSE)</f>
        <v>5.0457999999999998</v>
      </c>
      <c r="H46" s="13">
        <f>VLOOKUP(A46,treasuries_zc!$B$7:$J$1000,_xlfn.XMATCH(H$1,treasuries_zc!$B$1:$J$1,1),FALSE)</f>
        <v>6.3548999999999998</v>
      </c>
      <c r="I46" s="31">
        <f ca="1">cbo_debt_gdp!CX51</f>
        <v>33.940333204184427</v>
      </c>
      <c r="J46" s="31">
        <f ca="1">cbo_debt_gdp!CZ51</f>
        <v>28.922124027494522</v>
      </c>
      <c r="K46" s="31">
        <f ca="1">cbo_debt_gdp!DB51</f>
        <v>15.507584597432906</v>
      </c>
      <c r="L46" s="31">
        <f ca="1">cbo_deficit_gdp!CX51</f>
        <v>1.5207283998450214</v>
      </c>
      <c r="M46" s="31">
        <f ca="1">cbo_deficit_gdp!CZ51</f>
        <v>-0.39277891079386662</v>
      </c>
      <c r="N46" s="31">
        <f ca="1">cbo_deficit_gdp!DB51</f>
        <v>-3.0455075845974329</v>
      </c>
      <c r="O46" s="31">
        <f ca="1">cbo_primary_deficit_gdp!CX51</f>
        <v>-0.12592018597442853</v>
      </c>
      <c r="P46" s="31">
        <f ca="1">cbo_primary_deficit_gdp!CZ51</f>
        <v>-1.9941083163380919</v>
      </c>
      <c r="Q46" s="31">
        <f ca="1">cbo_primary_deficit_gdp!DB51</f>
        <v>-4.0023337222870481</v>
      </c>
      <c r="R46" s="31">
        <f ca="1">cbo_revenues_gdp!CX51</f>
        <v>18.016272762495156</v>
      </c>
      <c r="S46" s="31">
        <f ca="1">cbo_revenues_gdp!CZ51</f>
        <v>18.981796208172824</v>
      </c>
      <c r="T46" s="31">
        <f ca="1">cbo_revenues_gdp!DB51</f>
        <v>20.542590431738624</v>
      </c>
      <c r="U46" s="31">
        <f ca="1">cbo_outlays_gdp!CX51</f>
        <v>19.537001162340179</v>
      </c>
      <c r="V46" s="31">
        <f ca="1">cbo_outlays_gdp!CZ51</f>
        <v>18.589017297378955</v>
      </c>
      <c r="W46" s="31">
        <f ca="1">cbo_outlays_gdp!DB51</f>
        <v>17.49708284714119</v>
      </c>
      <c r="X46" s="31">
        <f ca="1">cbo_interest_gdp!CX51</f>
        <v>1.6466485858194497</v>
      </c>
      <c r="Y46" s="31">
        <f ca="1">cbo_interest_gdp!CZ51</f>
        <v>1.6013294055442253</v>
      </c>
      <c r="Z46" s="31">
        <f ca="1">cbo_interest_gdp!DB51</f>
        <v>0.95682613768961489</v>
      </c>
      <c r="AA46" s="32">
        <f ca="1">cbo_rgdp!CX51</f>
        <v>1.6080000000000001</v>
      </c>
      <c r="AB46" s="32">
        <f ca="1">cbo_rgdp!CZ51</f>
        <v>3.222</v>
      </c>
      <c r="AC46" s="32">
        <f ca="1">cbo_rgdp!DB51</f>
        <v>3.048</v>
      </c>
      <c r="AD46" s="13">
        <f>IFERROR(IFERROR(VLOOKUP(A46,frbus_infl!$B$7:$H$1000,7,FALSE),VLOOKUP(A46,frbus_infl!$C$7:$H$1000,6,FALSE)),VLOOKUP(A46,frbus_infl!$D$7:$H$1000,5,FALSE))</f>
        <v>2.1</v>
      </c>
      <c r="AE46" s="13" t="e">
        <f>IFERROR(IFERROR(VLOOKUP(A46,frbus_infl!$B$7:$I$1000,8,FALSE),VLOOKUP(A46,frbus_infl!$C$7:$I$1000,7,FALSE)),VLOOKUP(A46,frbus_infl!$D$7:$I$1000,6,FALSE))</f>
        <v>#N/A</v>
      </c>
      <c r="AF46" s="28">
        <f>IFERROR(IFERROR(VLOOKUP(A46,frbus_infl!$B$7:$I$1000,5,FALSE),VLOOKUP(A46,frbus_infl!$C$7:$I$1000,4,FALSE)),VLOOKUP(A46,frbus_infl!$D$7:$I$1000,3,FALSE))</f>
        <v>2.5</v>
      </c>
      <c r="AG46" s="13">
        <f>IFERROR(IFERROR(VLOOKUP(A46,treas_holdings!$B$7:$I$1000,7,FALSE),VLOOKUP(A46,treas_holdings!$C$7:$I$1000,6,FALSE)),VLOOKUP(A46,treas_holdings!$D$7:$I$1000,5,FALSE))</f>
        <v>5.5006463947560089</v>
      </c>
      <c r="AH46" s="13">
        <f>IFERROR(IFERROR(VLOOKUP(A46,treas_holdings!$B$7:$I$1000,8,FALSE),VLOOKUP(A46,treas_holdings!$C$7:$I$1000,7,FALSE)),VLOOKUP(A46,treas_holdings!$D$7:$I$1000,6,FALSE))</f>
        <v>6.8560360524399124</v>
      </c>
      <c r="AI46" s="13">
        <f>IFERROR(IFERROR(VLOOKUP(A46,divyield!$B$7:$E$1001,4,FALSE),VLOOKUP(A46,divyield!$C$7:$E$1001,3,FALSE)),VLOOKUP(A46,divyield!$D$7:$E$1001,2,FALSE))</f>
        <v>3.1819934079404018</v>
      </c>
      <c r="AJ46" s="28">
        <f>VLOOKUP(A46,ffr!$B$6:$C$1000,2)</f>
        <v>1.81</v>
      </c>
      <c r="AK46" s="13">
        <f>VLOOKUP(A46,dkw!$B$7:$H$1001,3,FALSE)</f>
        <v>5.7811000000000003</v>
      </c>
      <c r="AL46" s="13">
        <f>VLOOKUP(A46,dkw!$B$7:$H$1001,4,FALSE)</f>
        <v>1.2766999999999999</v>
      </c>
      <c r="AM46" s="13">
        <f>VLOOKUP(A46,dkw!$B$7:$H$1001,5,FALSE)</f>
        <v>1.3447</v>
      </c>
      <c r="AN46" s="13">
        <f>VLOOKUP(A46,dkw!$B$7:$H$1001,6,FALSE)</f>
        <v>2.8429000000000002</v>
      </c>
      <c r="AO46" s="13">
        <f>VLOOKUP(A46,dkw!$B$7:$H$1001,7,FALSE)</f>
        <v>0.31680000000000003</v>
      </c>
      <c r="AP46" s="13">
        <f>VLOOKUP(A46,acm!B$7:E$1001,2,FALSE)</f>
        <v>4.5459899999999998</v>
      </c>
      <c r="AQ46" s="13">
        <f>VLOOKUP(A46,acm!B$7:E$1001,3,FALSE)</f>
        <v>2.1950400000000001</v>
      </c>
      <c r="AR46" s="13">
        <f>VLOOKUP(A46,acm!B$7:E$1001,4,FALSE)</f>
        <v>2.3509500000000001</v>
      </c>
      <c r="AS46" s="13">
        <f>VLOOKUP(A46,cr!B$7:F$1001,5,FALSE)</f>
        <v>2.4863153314664821</v>
      </c>
      <c r="AT46" s="13">
        <f>VLOOKUP(A46,cr!B$7:F$1001,4,FALSE)</f>
        <v>2.6978</v>
      </c>
      <c r="AU46" s="13">
        <f>VLOOKUP(A46,cr!B$7:F$1001,2,FALSE)</f>
        <v>1.861</v>
      </c>
      <c r="AV46" s="13"/>
      <c r="AW46" s="13"/>
      <c r="AX46" s="13"/>
      <c r="AZ46" s="2"/>
      <c r="BA46" s="8"/>
    </row>
    <row r="47" spans="1:53" x14ac:dyDescent="0.3">
      <c r="A47" s="5">
        <v>37622</v>
      </c>
      <c r="B47" s="19">
        <v>46</v>
      </c>
      <c r="C47" s="13">
        <f>VLOOKUP(A47,treasuries_zc!$B$7:$J$1000,_xlfn.XMATCH(C$1,treasuries_zc!$B$1:$J$1,1),FALSE)</f>
        <v>5.7125451517312742</v>
      </c>
      <c r="D47" s="13">
        <f>VLOOKUP(A47,treasuries_zc!$B$7:$J$1000,_xlfn.XMATCH(D$1,treasuries_zc!$B$1:$J$1,1),FALSE)</f>
        <v>6.3645702538842386</v>
      </c>
      <c r="E47" s="13">
        <f>VLOOKUP(A47,treasuries_zc!$B$7:$J$1000,_xlfn.XMATCH(E$1,treasuries_zc!$B$1:$J$1,1),FALSE)</f>
        <v>6.0380565434327016</v>
      </c>
      <c r="F47" s="13">
        <f>VLOOKUP(A47,treasuries_zc!$B$7:$J$1000,_xlfn.XMATCH(F$1,treasuries_zc!$B$1:$J$1,1),FALSE)</f>
        <v>4.3780999999999999</v>
      </c>
      <c r="G47" s="13">
        <f>VLOOKUP(A47,treasuries_zc!$B$7:$J$1000,_xlfn.XMATCH(G$1,treasuries_zc!$B$1:$J$1,1),FALSE)</f>
        <v>4.9292999999999996</v>
      </c>
      <c r="H47" s="13">
        <f>VLOOKUP(A47,treasuries_zc!$B$7:$J$1000,_xlfn.XMATCH(H$1,treasuries_zc!$B$1:$J$1,1),FALSE)</f>
        <v>6.2435</v>
      </c>
      <c r="I47" s="31">
        <f ca="1">cbo_debt_gdp!CX52</f>
        <v>35.013015991074752</v>
      </c>
      <c r="J47" s="31">
        <f ca="1">cbo_debt_gdp!CZ52</f>
        <v>28.507014028056112</v>
      </c>
      <c r="K47" s="31">
        <f ca="1">cbo_debt_gdp!DB52</f>
        <v>14.368942916363229</v>
      </c>
      <c r="L47" s="31">
        <f ca="1">cbo_deficit_gdp!CX52</f>
        <v>1.8501301599107476</v>
      </c>
      <c r="M47" s="31">
        <f ca="1">cbo_deficit_gdp!CZ52</f>
        <v>-0.465216146578872</v>
      </c>
      <c r="N47" s="31">
        <f ca="1">cbo_deficit_gdp!DB52</f>
        <v>-2.8457789479580975</v>
      </c>
      <c r="O47" s="31">
        <f ca="1">cbo_primary_deficit_gdp!CX52</f>
        <v>0.39047973224246935</v>
      </c>
      <c r="P47" s="31">
        <f ca="1">cbo_primary_deficit_gdp!CZ52</f>
        <v>-2.0183223590037218</v>
      </c>
      <c r="Q47" s="31">
        <f ca="1">cbo_primary_deficit_gdp!DB52</f>
        <v>-3.7364853509607303</v>
      </c>
      <c r="R47" s="31">
        <f ca="1">cbo_revenues_gdp!CX52</f>
        <v>17.869096318333952</v>
      </c>
      <c r="S47" s="31">
        <f ca="1">cbo_revenues_gdp!CZ52</f>
        <v>18.952190094474663</v>
      </c>
      <c r="T47" s="31">
        <f ca="1">cbo_revenues_gdp!DB52</f>
        <v>20.58148002913002</v>
      </c>
      <c r="U47" s="31">
        <f ca="1">cbo_outlays_gdp!CX52</f>
        <v>19.7192264782447</v>
      </c>
      <c r="V47" s="31">
        <f ca="1">cbo_outlays_gdp!CZ52</f>
        <v>18.486973947895791</v>
      </c>
      <c r="W47" s="31">
        <f ca="1">cbo_outlays_gdp!DB52</f>
        <v>17.741303008234834</v>
      </c>
      <c r="X47" s="31">
        <f ca="1">cbo_interest_gdp!CX52</f>
        <v>1.4596504276682782</v>
      </c>
      <c r="Y47" s="31">
        <f ca="1">cbo_interest_gdp!CZ52</f>
        <v>1.5531062124248498</v>
      </c>
      <c r="Z47" s="31">
        <f ca="1">cbo_interest_gdp!DB52</f>
        <v>0.89070640300263293</v>
      </c>
      <c r="AA47" s="32">
        <f ca="1">cbo_rgdp!CX52</f>
        <v>2.44</v>
      </c>
      <c r="AB47" s="32">
        <f ca="1">cbo_rgdp!CZ52</f>
        <v>3.121</v>
      </c>
      <c r="AC47" s="32">
        <f ca="1">cbo_rgdp!DB52</f>
        <v>2.6659999999999999</v>
      </c>
      <c r="AD47" s="13">
        <f>IFERROR(IFERROR(VLOOKUP(A47,frbus_infl!$B$7:$H$1000,7,FALSE),VLOOKUP(A47,frbus_infl!$C$7:$H$1000,6,FALSE)),VLOOKUP(A47,frbus_infl!$D$7:$H$1000,5,FALSE))</f>
        <v>2.1</v>
      </c>
      <c r="AE47" s="13" t="e">
        <f>IFERROR(IFERROR(VLOOKUP(A47,frbus_infl!$B$7:$I$1000,8,FALSE),VLOOKUP(A47,frbus_infl!$C$7:$I$1000,7,FALSE)),VLOOKUP(A47,frbus_infl!$D$7:$I$1000,6,FALSE))</f>
        <v>#N/A</v>
      </c>
      <c r="AF47" s="28">
        <f>IFERROR(IFERROR(VLOOKUP(A47,frbus_infl!$B$7:$I$1000,5,FALSE),VLOOKUP(A47,frbus_infl!$C$7:$I$1000,4,FALSE)),VLOOKUP(A47,frbus_infl!$D$7:$I$1000,3,FALSE))</f>
        <v>2.5</v>
      </c>
      <c r="AG47" s="13">
        <f>IFERROR(IFERROR(VLOOKUP(A47,treas_holdings!$B$7:$I$1000,7,FALSE),VLOOKUP(A47,treas_holdings!$C$7:$I$1000,6,FALSE)),VLOOKUP(A47,treas_holdings!$D$7:$I$1000,5,FALSE))</f>
        <v>5.7406323551784935</v>
      </c>
      <c r="AH47" s="13">
        <f>IFERROR(IFERROR(VLOOKUP(A47,treas_holdings!$B$7:$I$1000,8,FALSE),VLOOKUP(A47,treas_holdings!$C$7:$I$1000,7,FALSE)),VLOOKUP(A47,treas_holdings!$D$7:$I$1000,6,FALSE))</f>
        <v>7.5377166841177363</v>
      </c>
      <c r="AI47" s="13">
        <f>IFERROR(IFERROR(VLOOKUP(A47,divyield!$B$7:$E$1001,4,FALSE),VLOOKUP(A47,divyield!$C$7:$E$1001,3,FALSE)),VLOOKUP(A47,divyield!$D$7:$E$1001,2,FALSE))</f>
        <v>3.1272568547833668</v>
      </c>
      <c r="AJ47" s="28">
        <f>VLOOKUP(A47,ffr!$B$6:$C$1000,2)</f>
        <v>1.33</v>
      </c>
      <c r="AK47" s="13">
        <f>VLOOKUP(A47,dkw!$B$7:$H$1001,3,FALSE)</f>
        <v>5.7046999999999999</v>
      </c>
      <c r="AL47" s="13">
        <f>VLOOKUP(A47,dkw!$B$7:$H$1001,4,FALSE)</f>
        <v>1.2050000000000001</v>
      </c>
      <c r="AM47" s="13">
        <f>VLOOKUP(A47,dkw!$B$7:$H$1001,5,FALSE)</f>
        <v>1.3593</v>
      </c>
      <c r="AN47" s="13">
        <f>VLOOKUP(A47,dkw!$B$7:$H$1001,6,FALSE)</f>
        <v>2.8127</v>
      </c>
      <c r="AO47" s="13">
        <f>VLOOKUP(A47,dkw!$B$7:$H$1001,7,FALSE)</f>
        <v>0.32769999999999999</v>
      </c>
      <c r="AP47" s="13">
        <f>VLOOKUP(A47,acm!B$7:E$1001,2,FALSE)</f>
        <v>4.3609200000000001</v>
      </c>
      <c r="AQ47" s="13">
        <f>VLOOKUP(A47,acm!B$7:E$1001,3,FALSE)</f>
        <v>2.2186400000000002</v>
      </c>
      <c r="AR47" s="13">
        <f>VLOOKUP(A47,acm!B$7:E$1001,4,FALSE)</f>
        <v>2.14228</v>
      </c>
      <c r="AS47" s="13">
        <f>VLOOKUP(A47,cr!B$7:F$1001,5,FALSE)</f>
        <v>2.4679184101872309</v>
      </c>
      <c r="AT47" s="13">
        <f>VLOOKUP(A47,cr!B$7:F$1001,4,FALSE)</f>
        <v>2.6484000000000001</v>
      </c>
      <c r="AU47" s="13">
        <f>VLOOKUP(A47,cr!B$7:F$1001,2,FALSE)</f>
        <v>1.7297</v>
      </c>
      <c r="AV47" s="13"/>
      <c r="AW47" s="13"/>
      <c r="AX47" s="13"/>
      <c r="AZ47" s="2"/>
      <c r="BA47" s="8"/>
    </row>
    <row r="48" spans="1:53" x14ac:dyDescent="0.3">
      <c r="A48" s="5">
        <v>37834</v>
      </c>
      <c r="B48" s="19">
        <v>47</v>
      </c>
      <c r="C48" s="13">
        <f>VLOOKUP(A48,treasuries_zc!$B$7:$J$1000,_xlfn.XMATCH(C$1,treasuries_zc!$B$1:$J$1,1),FALSE)</f>
        <v>6.1579174326191533</v>
      </c>
      <c r="D48" s="13">
        <f>VLOOKUP(A48,treasuries_zc!$B$7:$J$1000,_xlfn.XMATCH(D$1,treasuries_zc!$B$1:$J$1,1),FALSE)</f>
        <v>6.6791031246289823</v>
      </c>
      <c r="E48" s="13">
        <f>VLOOKUP(A48,treasuries_zc!$B$7:$J$1000,_xlfn.XMATCH(E$1,treasuries_zc!$B$1:$J$1,1),FALSE)</f>
        <v>6.4181912141445308</v>
      </c>
      <c r="F48" s="13">
        <f>VLOOKUP(A48,treasuries_zc!$B$7:$J$1000,_xlfn.XMATCH(F$1,treasuries_zc!$B$1:$J$1,1),FALSE)</f>
        <v>4.8098999999999998</v>
      </c>
      <c r="G48" s="13">
        <f>VLOOKUP(A48,treasuries_zc!$B$7:$J$1000,_xlfn.XMATCH(G$1,treasuries_zc!$B$1:$J$1,1),FALSE)</f>
        <v>5.4542000000000002</v>
      </c>
      <c r="H48" s="13">
        <f>VLOOKUP(A48,treasuries_zc!$B$7:$J$1000,_xlfn.XMATCH(H$1,treasuries_zc!$B$1:$J$1,1),FALSE)</f>
        <v>6.6093000000000002</v>
      </c>
      <c r="I48" s="31">
        <f ca="1">cbo_debt_gdp!CX53</f>
        <v>37.148182665424045</v>
      </c>
      <c r="J48" s="31">
        <f ca="1">cbo_debt_gdp!CZ53</f>
        <v>39.152298850574709</v>
      </c>
      <c r="K48" s="31">
        <f ca="1">cbo_debt_gdp!DB53</f>
        <v>30.67290879350217</v>
      </c>
      <c r="L48" s="31">
        <f ca="1">cbo_deficit_gdp!CX53</f>
        <v>3.7371854613233926</v>
      </c>
      <c r="M48" s="31">
        <f ca="1">cbo_deficit_gdp!CZ53</f>
        <v>1.4152298850574712</v>
      </c>
      <c r="N48" s="31">
        <f ca="1">cbo_deficit_gdp!DB53</f>
        <v>-1.1901404478537989</v>
      </c>
      <c r="O48" s="31">
        <f ca="1">cbo_primary_deficit_gdp!CX53</f>
        <v>2.2739981360671018</v>
      </c>
      <c r="P48" s="31">
        <f ca="1">cbo_primary_deficit_gdp!CZ53</f>
        <v>-0.61063218390804597</v>
      </c>
      <c r="Q48" s="31">
        <f ca="1">cbo_primary_deficit_gdp!DB53</f>
        <v>-2.9104856449884369</v>
      </c>
      <c r="R48" s="31">
        <f ca="1">cbo_revenues_gdp!CX53</f>
        <v>16.495806150978567</v>
      </c>
      <c r="S48" s="31">
        <f ca="1">cbo_revenues_gdp!CZ53</f>
        <v>18.419540229885058</v>
      </c>
      <c r="T48" s="31">
        <f ca="1">cbo_revenues_gdp!DB53</f>
        <v>20.497489988154999</v>
      </c>
      <c r="U48" s="31">
        <f ca="1">cbo_outlays_gdp!CX53</f>
        <v>20.22367194780988</v>
      </c>
      <c r="V48" s="31">
        <f ca="1">cbo_outlays_gdp!CZ53</f>
        <v>19.834770114942529</v>
      </c>
      <c r="W48" s="31">
        <f ca="1">cbo_outlays_gdp!DB53</f>
        <v>19.301709064245021</v>
      </c>
      <c r="X48" s="31">
        <f ca="1">cbo_interest_gdp!CX53</f>
        <v>1.4631873252562908</v>
      </c>
      <c r="Y48" s="31">
        <f ca="1">cbo_interest_gdp!CZ53</f>
        <v>2.0258620689655173</v>
      </c>
      <c r="Z48" s="31">
        <f ca="1">cbo_interest_gdp!DB53</f>
        <v>1.7203451971346382</v>
      </c>
      <c r="AA48" s="32">
        <f ca="1">cbo_rgdp!CX53</f>
        <v>2.2679999999999998</v>
      </c>
      <c r="AB48" s="32">
        <f ca="1">cbo_rgdp!CZ53</f>
        <v>3.04</v>
      </c>
      <c r="AC48" s="32">
        <f ca="1">cbo_rgdp!DB53</f>
        <v>2.6259999999999999</v>
      </c>
      <c r="AD48" s="13">
        <f>IFERROR(IFERROR(VLOOKUP(A48,frbus_infl!$B$7:$H$1000,7,FALSE),VLOOKUP(A48,frbus_infl!$C$7:$H$1000,6,FALSE)),VLOOKUP(A48,frbus_infl!$D$7:$H$1000,5,FALSE))</f>
        <v>2.1</v>
      </c>
      <c r="AE48" s="13" t="e">
        <f>IFERROR(IFERROR(VLOOKUP(A48,frbus_infl!$B$7:$I$1000,8,FALSE),VLOOKUP(A48,frbus_infl!$C$7:$I$1000,7,FALSE)),VLOOKUP(A48,frbus_infl!$D$7:$I$1000,6,FALSE))</f>
        <v>#N/A</v>
      </c>
      <c r="AF48" s="28">
        <f>IFERROR(IFERROR(VLOOKUP(A48,frbus_infl!$B$7:$I$1000,5,FALSE),VLOOKUP(A48,frbus_infl!$C$7:$I$1000,4,FALSE)),VLOOKUP(A48,frbus_infl!$D$7:$I$1000,3,FALSE))</f>
        <v>2.5</v>
      </c>
      <c r="AG48" s="13">
        <f>IFERROR(IFERROR(VLOOKUP(A48,treas_holdings!$B$7:$I$1000,7,FALSE),VLOOKUP(A48,treas_holdings!$C$7:$I$1000,6,FALSE)),VLOOKUP(A48,treas_holdings!$D$7:$I$1000,5,FALSE))</f>
        <v>5.6724562753421468</v>
      </c>
      <c r="AH48" s="13">
        <f>IFERROR(IFERROR(VLOOKUP(A48,treas_holdings!$B$7:$I$1000,8,FALSE),VLOOKUP(A48,treas_holdings!$C$7:$I$1000,7,FALSE)),VLOOKUP(A48,treas_holdings!$D$7:$I$1000,6,FALSE))</f>
        <v>7.9441413713505149</v>
      </c>
      <c r="AI48" s="13">
        <f>IFERROR(IFERROR(VLOOKUP(A48,divyield!$B$7:$E$1001,4,FALSE),VLOOKUP(A48,divyield!$C$7:$E$1001,3,FALSE)),VLOOKUP(A48,divyield!$D$7:$E$1001,2,FALSE))</f>
        <v>3.0707398350711457</v>
      </c>
      <c r="AJ48" s="28">
        <f>VLOOKUP(A48,ffr!$B$6:$C$1000,2)</f>
        <v>1.01</v>
      </c>
      <c r="AK48" s="13">
        <f>VLOOKUP(A48,dkw!$B$7:$H$1001,3,FALSE)</f>
        <v>6.1458000000000004</v>
      </c>
      <c r="AL48" s="13">
        <f>VLOOKUP(A48,dkw!$B$7:$H$1001,4,FALSE)</f>
        <v>1.3043</v>
      </c>
      <c r="AM48" s="13">
        <f>VLOOKUP(A48,dkw!$B$7:$H$1001,5,FALSE)</f>
        <v>1.5827</v>
      </c>
      <c r="AN48" s="13">
        <f>VLOOKUP(A48,dkw!$B$7:$H$1001,6,FALSE)</f>
        <v>2.8589000000000002</v>
      </c>
      <c r="AO48" s="13">
        <f>VLOOKUP(A48,dkw!$B$7:$H$1001,7,FALSE)</f>
        <v>0.39989999999999998</v>
      </c>
      <c r="AP48" s="13">
        <f>VLOOKUP(A48,acm!B$7:E$1001,2,FALSE)</f>
        <v>4.7960000000000003</v>
      </c>
      <c r="AQ48" s="13">
        <f>VLOOKUP(A48,acm!B$7:E$1001,3,FALSE)</f>
        <v>2.5375100000000002</v>
      </c>
      <c r="AR48" s="13">
        <f>VLOOKUP(A48,acm!B$7:E$1001,4,FALSE)</f>
        <v>2.25848</v>
      </c>
      <c r="AS48" s="13">
        <f>VLOOKUP(A48,cr!B$7:F$1001,5,FALSE)</f>
        <v>2.9727132546498503</v>
      </c>
      <c r="AT48" s="13">
        <f>VLOOKUP(A48,cr!B$7:F$1001,4,FALSE)</f>
        <v>2.6042000000000001</v>
      </c>
      <c r="AU48" s="13">
        <f>VLOOKUP(A48,cr!B$7:F$1001,2,FALSE)</f>
        <v>2.2057000000000002</v>
      </c>
      <c r="AV48" s="13"/>
      <c r="AW48" s="13"/>
      <c r="AX48" s="13"/>
      <c r="AZ48" s="2"/>
      <c r="BA48" s="8"/>
    </row>
    <row r="49" spans="1:53" x14ac:dyDescent="0.3">
      <c r="A49" s="5">
        <v>37987</v>
      </c>
      <c r="B49" s="19">
        <v>48</v>
      </c>
      <c r="C49" s="13">
        <f>VLOOKUP(A49,treasuries_zc!$B$7:$J$1000,_xlfn.XMATCH(C$1,treasuries_zc!$B$1:$J$1,1),FALSE)</f>
        <v>5.7183491970810074</v>
      </c>
      <c r="D49" s="13">
        <f>VLOOKUP(A49,treasuries_zc!$B$7:$J$1000,_xlfn.XMATCH(D$1,treasuries_zc!$B$1:$J$1,1),FALSE)</f>
        <v>6.3626237625385329</v>
      </c>
      <c r="E49" s="13">
        <f>VLOOKUP(A49,treasuries_zc!$B$7:$J$1000,_xlfn.XMATCH(E$1,treasuries_zc!$B$1:$J$1,1),FALSE)</f>
        <v>6.0399971729808932</v>
      </c>
      <c r="F49" s="13">
        <f>VLOOKUP(A49,treasuries_zc!$B$7:$J$1000,_xlfn.XMATCH(F$1,treasuries_zc!$B$1:$J$1,1),FALSE)</f>
        <v>4.4444999999999997</v>
      </c>
      <c r="G49" s="13">
        <f>VLOOKUP(A49,treasuries_zc!$B$7:$J$1000,_xlfn.XMATCH(G$1,treasuries_zc!$B$1:$J$1,1),FALSE)</f>
        <v>4.9861000000000004</v>
      </c>
      <c r="H49" s="13">
        <f>VLOOKUP(A49,treasuries_zc!$B$7:$J$1000,_xlfn.XMATCH(H$1,treasuries_zc!$B$1:$J$1,1),FALSE)</f>
        <v>6.2274000000000003</v>
      </c>
      <c r="I49" s="31">
        <f ca="1">cbo_debt_gdp!CX54</f>
        <v>38.303252245182669</v>
      </c>
      <c r="J49" s="31">
        <f ca="1">cbo_debt_gdp!CZ54</f>
        <v>40.71905778634892</v>
      </c>
      <c r="K49" s="31">
        <f ca="1">cbo_debt_gdp!DB54</f>
        <v>35.412285556170445</v>
      </c>
      <c r="L49" s="31">
        <f ca="1">cbo_deficit_gdp!CX54</f>
        <v>4.1590374051791787</v>
      </c>
      <c r="M49" s="31">
        <f ca="1">cbo_deficit_gdp!CZ54</f>
        <v>1.8458571526964667</v>
      </c>
      <c r="N49" s="31">
        <f ca="1">cbo_deficit_gdp!DB54</f>
        <v>-7.1942446043165464E-2</v>
      </c>
      <c r="O49" s="31">
        <f ca="1">cbo_primary_deficit_gdp!CX54</f>
        <v>2.7988490714098875</v>
      </c>
      <c r="P49" s="31">
        <f ca="1">cbo_primary_deficit_gdp!CZ54</f>
        <v>-0.22040085405330945</v>
      </c>
      <c r="Q49" s="31">
        <f ca="1">cbo_primary_deficit_gdp!DB54</f>
        <v>-1.9424460431654675</v>
      </c>
      <c r="R49" s="31">
        <f ca="1">cbo_revenues_gdp!CX54</f>
        <v>15.842706426017962</v>
      </c>
      <c r="S49" s="31">
        <f ca="1">cbo_revenues_gdp!CZ54</f>
        <v>18.210620566154695</v>
      </c>
      <c r="T49" s="31">
        <f ca="1">cbo_revenues_gdp!DB54</f>
        <v>20.08301051466519</v>
      </c>
      <c r="U49" s="31">
        <f ca="1">cbo_outlays_gdp!CX54</f>
        <v>20.001743831197139</v>
      </c>
      <c r="V49" s="31">
        <f ca="1">cbo_outlays_gdp!CZ54</f>
        <v>20.056477718851159</v>
      </c>
      <c r="W49" s="31">
        <f ca="1">cbo_outlays_gdp!DB54</f>
        <v>20.011068068622027</v>
      </c>
      <c r="X49" s="31">
        <f ca="1">cbo_interest_gdp!CX54</f>
        <v>1.360188333769291</v>
      </c>
      <c r="Y49" s="31">
        <f ca="1">cbo_interest_gdp!CZ54</f>
        <v>2.0662580067497762</v>
      </c>
      <c r="Z49" s="31">
        <f ca="1">cbo_interest_gdp!DB54</f>
        <v>1.8705035971223021</v>
      </c>
      <c r="AA49" s="32">
        <f ca="1">cbo_rgdp!CX54</f>
        <v>4.7080000000000002</v>
      </c>
      <c r="AB49" s="32">
        <f ca="1">cbo_rgdp!CZ54</f>
        <v>2.794</v>
      </c>
      <c r="AC49" s="32">
        <f ca="1">cbo_rgdp!DB54</f>
        <v>2.4830000000000001</v>
      </c>
      <c r="AD49" s="13">
        <f>IFERROR(IFERROR(VLOOKUP(A49,frbus_infl!$B$7:$H$1000,7,FALSE),VLOOKUP(A49,frbus_infl!$C$7:$H$1000,6,FALSE)),VLOOKUP(A49,frbus_infl!$D$7:$H$1000,5,FALSE))</f>
        <v>2.1</v>
      </c>
      <c r="AE49" s="13" t="e">
        <f>IFERROR(IFERROR(VLOOKUP(A49,frbus_infl!$B$7:$I$1000,8,FALSE),VLOOKUP(A49,frbus_infl!$C$7:$I$1000,7,FALSE)),VLOOKUP(A49,frbus_infl!$D$7:$I$1000,6,FALSE))</f>
        <v>#N/A</v>
      </c>
      <c r="AF49" s="28">
        <f>IFERROR(IFERROR(VLOOKUP(A49,frbus_infl!$B$7:$I$1000,5,FALSE),VLOOKUP(A49,frbus_infl!$C$7:$I$1000,4,FALSE)),VLOOKUP(A49,frbus_infl!$D$7:$I$1000,3,FALSE))</f>
        <v>2.5</v>
      </c>
      <c r="AG49" s="13">
        <f>IFERROR(IFERROR(VLOOKUP(A49,treas_holdings!$B$7:$I$1000,7,FALSE),VLOOKUP(A49,treas_holdings!$C$7:$I$1000,6,FALSE)),VLOOKUP(A49,treas_holdings!$D$7:$I$1000,5,FALSE))</f>
        <v>5.6534545515540859</v>
      </c>
      <c r="AH49" s="13">
        <f>IFERROR(IFERROR(VLOOKUP(A49,treas_holdings!$B$7:$I$1000,8,FALSE),VLOOKUP(A49,treas_holdings!$C$7:$I$1000,7,FALSE)),VLOOKUP(A49,treas_holdings!$D$7:$I$1000,6,FALSE))</f>
        <v>9.2162218830199443</v>
      </c>
      <c r="AI49" s="13">
        <f>IFERROR(IFERROR(VLOOKUP(A49,divyield!$B$7:$E$1001,4,FALSE),VLOOKUP(A49,divyield!$C$7:$E$1001,3,FALSE)),VLOOKUP(A49,divyield!$D$7:$E$1001,2,FALSE))</f>
        <v>2.94239762870634</v>
      </c>
      <c r="AJ49" s="28">
        <f>VLOOKUP(A49,ffr!$B$6:$C$1000,2)</f>
        <v>1.03</v>
      </c>
      <c r="AK49" s="13">
        <f>VLOOKUP(A49,dkw!$B$7:$H$1001,3,FALSE)</f>
        <v>5.6952999999999996</v>
      </c>
      <c r="AL49" s="13">
        <f>VLOOKUP(A49,dkw!$B$7:$H$1001,4,FALSE)</f>
        <v>1.1781999999999999</v>
      </c>
      <c r="AM49" s="13">
        <f>VLOOKUP(A49,dkw!$B$7:$H$1001,5,FALSE)</f>
        <v>1.3916999999999999</v>
      </c>
      <c r="AN49" s="13">
        <f>VLOOKUP(A49,dkw!$B$7:$H$1001,6,FALSE)</f>
        <v>2.7917999999999998</v>
      </c>
      <c r="AO49" s="13">
        <f>VLOOKUP(A49,dkw!$B$7:$H$1001,7,FALSE)</f>
        <v>0.33360000000000001</v>
      </c>
      <c r="AP49" s="13">
        <f>VLOOKUP(A49,acm!B$7:E$1001,2,FALSE)</f>
        <v>4.4277699999999998</v>
      </c>
      <c r="AQ49" s="13">
        <f>VLOOKUP(A49,acm!B$7:E$1001,3,FALSE)</f>
        <v>2.2172999999999998</v>
      </c>
      <c r="AR49" s="13">
        <f>VLOOKUP(A49,acm!B$7:E$1001,4,FALSE)</f>
        <v>2.2104699999999999</v>
      </c>
      <c r="AS49" s="13">
        <f>VLOOKUP(A49,cr!B$7:F$1001,5,FALSE)</f>
        <v>2.8368906510294112</v>
      </c>
      <c r="AT49" s="13">
        <f>VLOOKUP(A49,cr!B$7:F$1001,4,FALSE)</f>
        <v>2.2562000000000002</v>
      </c>
      <c r="AU49" s="13">
        <f>VLOOKUP(A49,cr!B$7:F$1001,2,FALSE)</f>
        <v>2.1882999999999999</v>
      </c>
      <c r="AV49" s="13"/>
      <c r="AW49" s="13"/>
      <c r="AX49" s="13"/>
      <c r="AZ49" s="2"/>
      <c r="BA49" s="8"/>
    </row>
    <row r="50" spans="1:53" x14ac:dyDescent="0.3">
      <c r="A50" s="5">
        <v>38231</v>
      </c>
      <c r="B50" s="19">
        <v>49</v>
      </c>
      <c r="C50" s="13">
        <f>VLOOKUP(A50,treasuries_zc!$B$7:$J$1000,_xlfn.XMATCH(C$1,treasuries_zc!$B$1:$J$1,1),FALSE)</f>
        <v>5.3412983101086775</v>
      </c>
      <c r="D50" s="13">
        <f>VLOOKUP(A50,treasuries_zc!$B$7:$J$1000,_xlfn.XMATCH(D$1,treasuries_zc!$B$1:$J$1,1),FALSE)</f>
        <v>6.1119274789599887</v>
      </c>
      <c r="E50" s="13">
        <f>VLOOKUP(A50,treasuries_zc!$B$7:$J$1000,_xlfn.XMATCH(E$1,treasuries_zc!$B$1:$J$1,1),FALSE)</f>
        <v>5.7259107637372963</v>
      </c>
      <c r="F50" s="13">
        <f>VLOOKUP(A50,treasuries_zc!$B$7:$J$1000,_xlfn.XMATCH(F$1,treasuries_zc!$B$1:$J$1,1),FALSE)</f>
        <v>4.3677000000000001</v>
      </c>
      <c r="G50" s="13">
        <f>VLOOKUP(A50,treasuries_zc!$B$7:$J$1000,_xlfn.XMATCH(G$1,treasuries_zc!$B$1:$J$1,1),FALSE)</f>
        <v>4.6040000000000001</v>
      </c>
      <c r="H50" s="13">
        <f>VLOOKUP(A50,treasuries_zc!$B$7:$J$1000,_xlfn.XMATCH(H$1,treasuries_zc!$B$1:$J$1,1),FALSE)</f>
        <v>5.9256000000000002</v>
      </c>
      <c r="I50" s="31">
        <f ca="1">cbo_debt_gdp!CX55</f>
        <v>37.494592957868328</v>
      </c>
      <c r="J50" s="31">
        <f ca="1">cbo_debt_gdp!CZ55</f>
        <v>40.307153442004584</v>
      </c>
      <c r="K50" s="31">
        <f ca="1">cbo_debt_gdp!DB55</f>
        <v>36.635382194976401</v>
      </c>
      <c r="L50" s="31">
        <f ca="1">cbo_deficit_gdp!CX55</f>
        <v>3.6508348473051302</v>
      </c>
      <c r="M50" s="31">
        <f ca="1">cbo_deficit_gdp!CZ55</f>
        <v>2.1015761821366024</v>
      </c>
      <c r="N50" s="31">
        <f ca="1">cbo_deficit_gdp!DB55</f>
        <v>0.35262843812727174</v>
      </c>
      <c r="O50" s="31">
        <f ca="1">cbo_primary_deficit_gdp!CX55</f>
        <v>2.2752833290076997</v>
      </c>
      <c r="P50" s="31">
        <f ca="1">cbo_primary_deficit_gdp!CZ55</f>
        <v>6.7358210965916751E-2</v>
      </c>
      <c r="Q50" s="31">
        <f ca="1">cbo_primary_deficit_gdp!DB55</f>
        <v>-1.5352899690771986</v>
      </c>
      <c r="R50" s="31">
        <f ca="1">cbo_revenues_gdp!CX55</f>
        <v>16.186521325374166</v>
      </c>
      <c r="S50" s="31">
        <f ca="1">cbo_revenues_gdp!CZ55</f>
        <v>18.004849791189546</v>
      </c>
      <c r="T50" s="31">
        <f ca="1">cbo_revenues_gdp!DB55</f>
        <v>19.790592958281344</v>
      </c>
      <c r="U50" s="31">
        <f ca="1">cbo_outlays_gdp!CX55</f>
        <v>19.837356172679296</v>
      </c>
      <c r="V50" s="31">
        <f ca="1">cbo_outlays_gdp!CZ55</f>
        <v>20.10642597332615</v>
      </c>
      <c r="W50" s="31">
        <f ca="1">cbo_outlays_gdp!DB55</f>
        <v>20.143221396408617</v>
      </c>
      <c r="X50" s="31">
        <f ca="1">cbo_interest_gdp!CX55</f>
        <v>1.3755515182974305</v>
      </c>
      <c r="Y50" s="31">
        <f ca="1">cbo_interest_gdp!CZ55</f>
        <v>2.0342179711706856</v>
      </c>
      <c r="Z50" s="31">
        <f ca="1">cbo_interest_gdp!DB55</f>
        <v>1.8879184072044704</v>
      </c>
      <c r="AA50" s="32">
        <f ca="1">cbo_rgdp!CX55</f>
        <v>4.5590000000000002</v>
      </c>
      <c r="AB50" s="32">
        <f ca="1">cbo_rgdp!CZ55</f>
        <v>2.911</v>
      </c>
      <c r="AC50" s="32">
        <f ca="1">cbo_rgdp!DB55</f>
        <v>2.5379999999999998</v>
      </c>
      <c r="AD50" s="13">
        <f>IFERROR(IFERROR(VLOOKUP(A50,frbus_infl!$B$7:$H$1000,7,FALSE),VLOOKUP(A50,frbus_infl!$C$7:$H$1000,6,FALSE)),VLOOKUP(A50,frbus_infl!$D$7:$H$1000,5,FALSE))</f>
        <v>2.1</v>
      </c>
      <c r="AE50" s="13" t="e">
        <f>IFERROR(IFERROR(VLOOKUP(A50,frbus_infl!$B$7:$I$1000,8,FALSE),VLOOKUP(A50,frbus_infl!$C$7:$I$1000,7,FALSE)),VLOOKUP(A50,frbus_infl!$D$7:$I$1000,6,FALSE))</f>
        <v>#N/A</v>
      </c>
      <c r="AF50" s="28">
        <f>IFERROR(IFERROR(VLOOKUP(A50,frbus_infl!$B$7:$I$1000,5,FALSE),VLOOKUP(A50,frbus_infl!$C$7:$I$1000,4,FALSE)),VLOOKUP(A50,frbus_infl!$D$7:$I$1000,3,FALSE))</f>
        <v>2.5</v>
      </c>
      <c r="AG50" s="13">
        <f>IFERROR(IFERROR(VLOOKUP(A50,treas_holdings!$B$7:$I$1000,7,FALSE),VLOOKUP(A50,treas_holdings!$C$7:$I$1000,6,FALSE)),VLOOKUP(A50,treas_holdings!$D$7:$I$1000,5,FALSE))</f>
        <v>5.6913768863822911</v>
      </c>
      <c r="AH50" s="13">
        <f>IFERROR(IFERROR(VLOOKUP(A50,treas_holdings!$B$7:$I$1000,8,FALSE),VLOOKUP(A50,treas_holdings!$C$7:$I$1000,7,FALSE)),VLOOKUP(A50,treas_holdings!$D$7:$I$1000,6,FALSE))</f>
        <v>9.8964673758461803</v>
      </c>
      <c r="AI50" s="13">
        <f>IFERROR(IFERROR(VLOOKUP(A50,divyield!$B$7:$E$1001,4,FALSE),VLOOKUP(A50,divyield!$C$7:$E$1001,3,FALSE)),VLOOKUP(A50,divyield!$D$7:$E$1001,2,FALSE))</f>
        <v>2.9123532134190033</v>
      </c>
      <c r="AJ50" s="28">
        <f>VLOOKUP(A50,ffr!$B$6:$C$1000,2)</f>
        <v>1.94</v>
      </c>
      <c r="AK50" s="13">
        <f>VLOOKUP(A50,dkw!$B$7:$H$1001,3,FALSE)</f>
        <v>5.2911999999999999</v>
      </c>
      <c r="AL50" s="13">
        <f>VLOOKUP(A50,dkw!$B$7:$H$1001,4,FALSE)</f>
        <v>1.1746000000000001</v>
      </c>
      <c r="AM50" s="13">
        <f>VLOOKUP(A50,dkw!$B$7:$H$1001,5,FALSE)</f>
        <v>1.1203000000000001</v>
      </c>
      <c r="AN50" s="13">
        <f>VLOOKUP(A50,dkw!$B$7:$H$1001,6,FALSE)</f>
        <v>2.7711999999999999</v>
      </c>
      <c r="AO50" s="13">
        <f>VLOOKUP(A50,dkw!$B$7:$H$1001,7,FALSE)</f>
        <v>0.22509999999999999</v>
      </c>
      <c r="AP50" s="13">
        <f>VLOOKUP(A50,acm!B$7:E$1001,2,FALSE)</f>
        <v>4.3499999999999996</v>
      </c>
      <c r="AQ50" s="13">
        <f>VLOOKUP(A50,acm!B$7:E$1001,3,FALSE)</f>
        <v>1.6531100000000001</v>
      </c>
      <c r="AR50" s="13">
        <f>VLOOKUP(A50,acm!B$7:E$1001,4,FALSE)</f>
        <v>2.6968899999999998</v>
      </c>
      <c r="AS50" s="13">
        <f>VLOOKUP(A50,cr!B$7:F$1001,5,FALSE)</f>
        <v>3.0910077372094724</v>
      </c>
      <c r="AT50" s="13">
        <f>VLOOKUP(A50,cr!B$7:F$1001,4,FALSE)</f>
        <v>1.5826</v>
      </c>
      <c r="AU50" s="13">
        <f>VLOOKUP(A50,cr!B$7:F$1001,2,FALSE)</f>
        <v>2.7850999999999999</v>
      </c>
      <c r="AV50" s="13"/>
      <c r="AW50" s="13"/>
      <c r="AX50" s="13"/>
      <c r="AZ50" s="2"/>
      <c r="BA50" s="8"/>
    </row>
    <row r="51" spans="1:53" x14ac:dyDescent="0.3">
      <c r="A51" s="5">
        <v>38353</v>
      </c>
      <c r="B51" s="19">
        <v>50</v>
      </c>
      <c r="C51" s="13">
        <f>VLOOKUP(A51,treasuries_zc!$B$7:$J$1000,_xlfn.XMATCH(C$1,treasuries_zc!$B$1:$J$1,1),FALSE)</f>
        <v>4.8677894281183853</v>
      </c>
      <c r="D51" s="13">
        <f>VLOOKUP(A51,treasuries_zc!$B$7:$J$1000,_xlfn.XMATCH(D$1,treasuries_zc!$B$1:$J$1,1),FALSE)</f>
        <v>5.446283776186811</v>
      </c>
      <c r="E51" s="13">
        <f>VLOOKUP(A51,treasuries_zc!$B$7:$J$1000,_xlfn.XMATCH(E$1,treasuries_zc!$B$1:$J$1,1),FALSE)</f>
        <v>5.1566387966959226</v>
      </c>
      <c r="F51" s="13">
        <f>VLOOKUP(A51,treasuries_zc!$B$7:$J$1000,_xlfn.XMATCH(F$1,treasuries_zc!$B$1:$J$1,1),FALSE)</f>
        <v>4.2716000000000003</v>
      </c>
      <c r="G51" s="13">
        <f>VLOOKUP(A51,treasuries_zc!$B$7:$J$1000,_xlfn.XMATCH(G$1,treasuries_zc!$B$1:$J$1,1),FALSE)</f>
        <v>4.3243999999999998</v>
      </c>
      <c r="H51" s="13">
        <f>VLOOKUP(A51,treasuries_zc!$B$7:$J$1000,_xlfn.XMATCH(H$1,treasuries_zc!$B$1:$J$1,1),FALSE)</f>
        <v>5.3244999999999996</v>
      </c>
      <c r="I51" s="31">
        <f ca="1">cbo_debt_gdp!CX56</f>
        <v>38.134554075042914</v>
      </c>
      <c r="J51" s="31">
        <f ca="1">cbo_debt_gdp!CZ56</f>
        <v>37.564257155549917</v>
      </c>
      <c r="K51" s="31">
        <f ca="1">cbo_debt_gdp!DB56</f>
        <v>28.790962751882759</v>
      </c>
      <c r="L51" s="31">
        <f ca="1">cbo_deficit_gdp!CX56</f>
        <v>3.0082563557590123</v>
      </c>
      <c r="M51" s="31">
        <f ca="1">cbo_deficit_gdp!CZ56</f>
        <v>1.1994669035984007</v>
      </c>
      <c r="N51" s="31">
        <f ca="1">cbo_deficit_gdp!DB56</f>
        <v>-0.71748422552411972</v>
      </c>
      <c r="O51" s="31">
        <f ca="1">cbo_primary_deficit_gdp!CX56</f>
        <v>1.5531758358538379</v>
      </c>
      <c r="P51" s="31">
        <f ca="1">cbo_primary_deficit_gdp!CZ56</f>
        <v>-0.72348797359903538</v>
      </c>
      <c r="Q51" s="31">
        <f ca="1">cbo_primary_deficit_gdp!DB56</f>
        <v>-2.259312029309994</v>
      </c>
      <c r="R51" s="31">
        <f ca="1">cbo_revenues_gdp!CX56</f>
        <v>16.815172075533393</v>
      </c>
      <c r="S51" s="31">
        <f ca="1">cbo_revenues_gdp!CZ56</f>
        <v>17.807958367709588</v>
      </c>
      <c r="T51" s="31">
        <f ca="1">cbo_revenues_gdp!DB56</f>
        <v>19.575615713413391</v>
      </c>
      <c r="U51" s="31">
        <f ca="1">cbo_outlays_gdp!CX56</f>
        <v>19.823428431292406</v>
      </c>
      <c r="V51" s="31">
        <f ca="1">cbo_outlays_gdp!CZ56</f>
        <v>19.013771657041314</v>
      </c>
      <c r="W51" s="31">
        <f ca="1">cbo_outlays_gdp!DB56</f>
        <v>18.858131487889274</v>
      </c>
      <c r="X51" s="31">
        <f ca="1">cbo_interest_gdp!CX56</f>
        <v>1.4550805199051746</v>
      </c>
      <c r="Y51" s="31">
        <f ca="1">cbo_interest_gdp!CZ56</f>
        <v>1.9229548771974361</v>
      </c>
      <c r="Z51" s="31">
        <f ca="1">cbo_interest_gdp!DB56</f>
        <v>1.5418278037858741</v>
      </c>
      <c r="AA51" s="32">
        <f ca="1">cbo_rgdp!CX56</f>
        <v>3.8210000000000002</v>
      </c>
      <c r="AB51" s="32">
        <f ca="1">cbo_rgdp!CZ56</f>
        <v>2.9929999999999999</v>
      </c>
      <c r="AC51" s="32">
        <f ca="1">cbo_rgdp!DB56</f>
        <v>2.5569999999999999</v>
      </c>
      <c r="AD51" s="13">
        <f>IFERROR(IFERROR(VLOOKUP(A51,frbus_infl!$B$7:$H$1000,7,FALSE),VLOOKUP(A51,frbus_infl!$C$7:$H$1000,6,FALSE)),VLOOKUP(A51,frbus_infl!$D$7:$H$1000,5,FALSE))</f>
        <v>2.0499999999999998</v>
      </c>
      <c r="AE51" s="13" t="e">
        <f>IFERROR(IFERROR(VLOOKUP(A51,frbus_infl!$B$7:$I$1000,8,FALSE),VLOOKUP(A51,frbus_infl!$C$7:$I$1000,7,FALSE)),VLOOKUP(A51,frbus_infl!$D$7:$I$1000,6,FALSE))</f>
        <v>#N/A</v>
      </c>
      <c r="AF51" s="28">
        <f>IFERROR(IFERROR(VLOOKUP(A51,frbus_infl!$B$7:$I$1000,5,FALSE),VLOOKUP(A51,frbus_infl!$C$7:$I$1000,4,FALSE)),VLOOKUP(A51,frbus_infl!$D$7:$I$1000,3,FALSE))</f>
        <v>2.4500000000000002</v>
      </c>
      <c r="AG51" s="13">
        <f>IFERROR(IFERROR(VLOOKUP(A51,treas_holdings!$B$7:$I$1000,7,FALSE),VLOOKUP(A51,treas_holdings!$C$7:$I$1000,6,FALSE)),VLOOKUP(A51,treas_holdings!$D$7:$I$1000,5,FALSE))</f>
        <v>5.6184627916630765</v>
      </c>
      <c r="AH51" s="13">
        <f>IFERROR(IFERROR(VLOOKUP(A51,treas_holdings!$B$7:$I$1000,8,FALSE),VLOOKUP(A51,treas_holdings!$C$7:$I$1000,7,FALSE)),VLOOKUP(A51,treas_holdings!$D$7:$I$1000,6,FALSE))</f>
        <v>9.9311679055086035</v>
      </c>
      <c r="AI51" s="13">
        <f>IFERROR(IFERROR(VLOOKUP(A51,divyield!$B$7:$E$1001,4,FALSE),VLOOKUP(A51,divyield!$C$7:$E$1001,3,FALSE)),VLOOKUP(A51,divyield!$D$7:$E$1001,2,FALSE))</f>
        <v>2.5693626830247505</v>
      </c>
      <c r="AJ51" s="28">
        <f>VLOOKUP(A51,ffr!$B$6:$C$1000,2)</f>
        <v>2.5</v>
      </c>
      <c r="AK51" s="13">
        <f>VLOOKUP(A51,dkw!$B$7:$H$1001,3,FALSE)</f>
        <v>4.8346999999999998</v>
      </c>
      <c r="AL51" s="13">
        <f>VLOOKUP(A51,dkw!$B$7:$H$1001,4,FALSE)</f>
        <v>1.1303000000000001</v>
      </c>
      <c r="AM51" s="13">
        <f>VLOOKUP(A51,dkw!$B$7:$H$1001,5,FALSE)</f>
        <v>0.86180000000000001</v>
      </c>
      <c r="AN51" s="13">
        <f>VLOOKUP(A51,dkw!$B$7:$H$1001,6,FALSE)</f>
        <v>2.7252000000000001</v>
      </c>
      <c r="AO51" s="13">
        <f>VLOOKUP(A51,dkw!$B$7:$H$1001,7,FALSE)</f>
        <v>0.1174</v>
      </c>
      <c r="AP51" s="13">
        <f>VLOOKUP(A51,acm!B$7:E$1001,2,FALSE)</f>
        <v>4.2556399999999996</v>
      </c>
      <c r="AQ51" s="13">
        <f>VLOOKUP(A51,acm!B$7:E$1001,3,FALSE)</f>
        <v>0.99172000000000005</v>
      </c>
      <c r="AR51" s="13">
        <f>VLOOKUP(A51,acm!B$7:E$1001,4,FALSE)</f>
        <v>3.2639200000000002</v>
      </c>
      <c r="AS51" s="13">
        <f>VLOOKUP(A51,cr!B$7:F$1001,5,FALSE)</f>
        <v>3.5903640576097073</v>
      </c>
      <c r="AT51" s="13">
        <f>VLOOKUP(A51,cr!B$7:F$1001,4,FALSE)</f>
        <v>0.81159999999999999</v>
      </c>
      <c r="AU51" s="13">
        <f>VLOOKUP(A51,cr!B$7:F$1001,2,FALSE)</f>
        <v>3.46</v>
      </c>
      <c r="AV51" s="13"/>
      <c r="AW51" s="13"/>
      <c r="AX51" s="13"/>
      <c r="AZ51" s="2"/>
      <c r="BA51" s="8"/>
    </row>
    <row r="52" spans="1:53" x14ac:dyDescent="0.3">
      <c r="A52" s="5">
        <v>38565</v>
      </c>
      <c r="B52" s="19">
        <v>51</v>
      </c>
      <c r="C52" s="13">
        <f>VLOOKUP(A52,treasuries_zc!$B$7:$J$1000,_xlfn.XMATCH(C$1,treasuries_zc!$B$1:$J$1,1),FALSE)</f>
        <v>4.3433426022936539</v>
      </c>
      <c r="D52" s="13">
        <f>VLOOKUP(A52,treasuries_zc!$B$7:$J$1000,_xlfn.XMATCH(D$1,treasuries_zc!$B$1:$J$1,1),FALSE)</f>
        <v>4.7683928449891333</v>
      </c>
      <c r="E52" s="13">
        <f>VLOOKUP(A52,treasuries_zc!$B$7:$J$1000,_xlfn.XMATCH(E$1,treasuries_zc!$B$1:$J$1,1),FALSE)</f>
        <v>4.5556517291934329</v>
      </c>
      <c r="F52" s="13">
        <f>VLOOKUP(A52,treasuries_zc!$B$7:$J$1000,_xlfn.XMATCH(F$1,treasuries_zc!$B$1:$J$1,1),FALSE)</f>
        <v>4.0843999999999996</v>
      </c>
      <c r="G52" s="13">
        <f>VLOOKUP(A52,treasuries_zc!$B$7:$J$1000,_xlfn.XMATCH(G$1,treasuries_zc!$B$1:$J$1,1),FALSE)</f>
        <v>3.9740000000000002</v>
      </c>
      <c r="H52" s="13">
        <f>VLOOKUP(A52,treasuries_zc!$B$7:$J$1000,_xlfn.XMATCH(H$1,treasuries_zc!$B$1:$J$1,1),FALSE)</f>
        <v>4.6825000000000001</v>
      </c>
      <c r="I52" s="31">
        <f ca="1">cbo_debt_gdp!CX57</f>
        <v>37.657892592290764</v>
      </c>
      <c r="J52" s="31">
        <f ca="1">cbo_debt_gdp!CZ57</f>
        <v>39.732255620106088</v>
      </c>
      <c r="K52" s="31">
        <f ca="1">cbo_debt_gdp!DB57</f>
        <v>34.568401844999748</v>
      </c>
      <c r="L52" s="31">
        <f ca="1">cbo_deficit_gdp!CX57</f>
        <v>2.6974166734577461</v>
      </c>
      <c r="M52" s="31">
        <f ca="1">cbo_deficit_gdp!CZ57</f>
        <v>2.0017681232634503</v>
      </c>
      <c r="N52" s="31">
        <f ca="1">cbo_deficit_gdp!DB57</f>
        <v>0.28891479547873689</v>
      </c>
      <c r="O52" s="31">
        <f ca="1">cbo_primary_deficit_gdp!CX57</f>
        <v>1.2142449678102845</v>
      </c>
      <c r="P52" s="31">
        <f ca="1">cbo_primary_deficit_gdp!CZ57</f>
        <v>6.3147259408941649E-3</v>
      </c>
      <c r="Q52" s="31">
        <f ca="1">cbo_primary_deficit_gdp!DB57</f>
        <v>-1.5104668254853262</v>
      </c>
      <c r="R52" s="31">
        <f ca="1">cbo_revenues_gdp!CX57</f>
        <v>17.455790074158585</v>
      </c>
      <c r="S52" s="31">
        <f ca="1">cbo_revenues_gdp!CZ57</f>
        <v>17.788582975498862</v>
      </c>
      <c r="T52" s="31">
        <f ca="1">cbo_revenues_gdp!DB57</f>
        <v>19.504283035125958</v>
      </c>
      <c r="U52" s="31">
        <f ca="1">cbo_outlays_gdp!CX57</f>
        <v>20.153206747616331</v>
      </c>
      <c r="V52" s="31">
        <f ca="1">cbo_outlays_gdp!CZ57</f>
        <v>19.790351098762315</v>
      </c>
      <c r="W52" s="31">
        <f ca="1">cbo_outlays_gdp!DB57</f>
        <v>19.793197830604694</v>
      </c>
      <c r="X52" s="31">
        <f ca="1">cbo_interest_gdp!CX57</f>
        <v>1.4831717056474616</v>
      </c>
      <c r="Y52" s="31">
        <f ca="1">cbo_interest_gdp!CZ57</f>
        <v>1.9954533973225561</v>
      </c>
      <c r="Z52" s="31">
        <f ca="1">cbo_interest_gdp!DB57</f>
        <v>1.799381620964063</v>
      </c>
      <c r="AA52" s="32">
        <f ca="1">cbo_rgdp!CX57</f>
        <v>3.7650000000000001</v>
      </c>
      <c r="AB52" s="32">
        <f ca="1">cbo_rgdp!CZ57</f>
        <v>2.97</v>
      </c>
      <c r="AC52" s="32">
        <f ca="1">cbo_rgdp!DB57</f>
        <v>2.5150000000000001</v>
      </c>
      <c r="AD52" s="13">
        <f>IFERROR(IFERROR(VLOOKUP(A52,frbus_infl!$B$7:$H$1000,7,FALSE),VLOOKUP(A52,frbus_infl!$C$7:$H$1000,6,FALSE)),VLOOKUP(A52,frbus_infl!$D$7:$H$1000,5,FALSE))</f>
        <v>2.1</v>
      </c>
      <c r="AE52" s="13">
        <f>IFERROR(IFERROR(VLOOKUP(A52,frbus_infl!$B$7:$I$1000,8,FALSE),VLOOKUP(A52,frbus_infl!$C$7:$I$1000,7,FALSE)),VLOOKUP(A52,frbus_infl!$D$7:$I$1000,6,FALSE))</f>
        <v>2.4999999999999911</v>
      </c>
      <c r="AF52" s="28">
        <f>IFERROR(IFERROR(VLOOKUP(A52,frbus_infl!$B$7:$I$1000,5,FALSE),VLOOKUP(A52,frbus_infl!$C$7:$I$1000,4,FALSE)),VLOOKUP(A52,frbus_infl!$D$7:$I$1000,3,FALSE))</f>
        <v>2.5</v>
      </c>
      <c r="AG52" s="13">
        <f>IFERROR(IFERROR(VLOOKUP(A52,treas_holdings!$B$7:$I$1000,7,FALSE),VLOOKUP(A52,treas_holdings!$C$7:$I$1000,6,FALSE)),VLOOKUP(A52,treas_holdings!$D$7:$I$1000,5,FALSE))</f>
        <v>5.6028487513886143</v>
      </c>
      <c r="AH52" s="13">
        <f>IFERROR(IFERROR(VLOOKUP(A52,treas_holdings!$B$7:$I$1000,8,FALSE),VLOOKUP(A52,treas_holdings!$C$7:$I$1000,7,FALSE)),VLOOKUP(A52,treas_holdings!$D$7:$I$1000,6,FALSE))</f>
        <v>9.9761234458935082</v>
      </c>
      <c r="AI52" s="13">
        <f>IFERROR(IFERROR(VLOOKUP(A52,divyield!$B$7:$E$1001,4,FALSE),VLOOKUP(A52,divyield!$C$7:$E$1001,3,FALSE)),VLOOKUP(A52,divyield!$D$7:$E$1001,2,FALSE))</f>
        <v>0.82997124808526512</v>
      </c>
      <c r="AJ52" s="28">
        <f>VLOOKUP(A52,ffr!$B$6:$C$1000,2)</f>
        <v>3.63</v>
      </c>
      <c r="AK52" s="13">
        <f>VLOOKUP(A52,dkw!$B$7:$H$1001,3,FALSE)</f>
        <v>4.2939999999999996</v>
      </c>
      <c r="AL52" s="13">
        <f>VLOOKUP(A52,dkw!$B$7:$H$1001,4,FALSE)</f>
        <v>1.0843</v>
      </c>
      <c r="AM52" s="13">
        <f>VLOOKUP(A52,dkw!$B$7:$H$1001,5,FALSE)</f>
        <v>0.53720000000000001</v>
      </c>
      <c r="AN52" s="13">
        <f>VLOOKUP(A52,dkw!$B$7:$H$1001,6,FALSE)</f>
        <v>2.6823000000000001</v>
      </c>
      <c r="AO52" s="13">
        <f>VLOOKUP(A52,dkw!$B$7:$H$1001,7,FALSE)</f>
        <v>-9.7999999999999997E-3</v>
      </c>
      <c r="AP52" s="13">
        <f>VLOOKUP(A52,acm!B$7:E$1001,2,FALSE)</f>
        <v>4.0705099999999996</v>
      </c>
      <c r="AQ52" s="13">
        <f>VLOOKUP(A52,acm!B$7:E$1001,3,FALSE)</f>
        <v>0.28117999999999999</v>
      </c>
      <c r="AR52" s="13">
        <f>VLOOKUP(A52,acm!B$7:E$1001,4,FALSE)</f>
        <v>3.78932</v>
      </c>
      <c r="AS52" s="13">
        <f>VLOOKUP(A52,cr!B$7:F$1001,5,FALSE)</f>
        <v>3.9693066494651763</v>
      </c>
      <c r="AT52" s="13">
        <f>VLOOKUP(A52,cr!B$7:F$1001,4,FALSE)</f>
        <v>8.8800000000000004E-2</v>
      </c>
      <c r="AU52" s="13">
        <f>VLOOKUP(A52,cr!B$7:F$1001,2,FALSE)</f>
        <v>3.9956</v>
      </c>
      <c r="AV52" s="13"/>
      <c r="AW52" s="13"/>
      <c r="AX52" s="13"/>
      <c r="AZ52" s="2"/>
      <c r="BA52" s="8"/>
    </row>
    <row r="53" spans="1:53" x14ac:dyDescent="0.3">
      <c r="A53" s="5">
        <v>38718</v>
      </c>
      <c r="B53" s="19">
        <v>52</v>
      </c>
      <c r="C53" s="13">
        <f>VLOOKUP(A53,treasuries_zc!$B$7:$J$1000,_xlfn.XMATCH(C$1,treasuries_zc!$B$1:$J$1,1),FALSE)</f>
        <v>4.7235960758235329</v>
      </c>
      <c r="D53" s="13">
        <f>VLOOKUP(A53,treasuries_zc!$B$7:$J$1000,_xlfn.XMATCH(D$1,treasuries_zc!$B$1:$J$1,1),FALSE)</f>
        <v>5.021017638871017</v>
      </c>
      <c r="E53" s="13">
        <f>VLOOKUP(A53,treasuries_zc!$B$7:$J$1000,_xlfn.XMATCH(E$1,treasuries_zc!$B$1:$J$1,1),FALSE)</f>
        <v>4.8722014200382358</v>
      </c>
      <c r="F53" s="13">
        <f>VLOOKUP(A53,treasuries_zc!$B$7:$J$1000,_xlfn.XMATCH(F$1,treasuries_zc!$B$1:$J$1,1),FALSE)</f>
        <v>4.5803000000000003</v>
      </c>
      <c r="G53" s="13">
        <f>VLOOKUP(A53,treasuries_zc!$B$7:$J$1000,_xlfn.XMATCH(G$1,treasuries_zc!$B$1:$J$1,1),FALSE)</f>
        <v>4.4802</v>
      </c>
      <c r="H53" s="13">
        <f>VLOOKUP(A53,treasuries_zc!$B$7:$J$1000,_xlfn.XMATCH(H$1,treasuries_zc!$B$1:$J$1,1),FALSE)</f>
        <v>4.9596999999999998</v>
      </c>
      <c r="I53" s="31">
        <f ca="1">cbo_debt_gdp!CX58</f>
        <v>37.647148754013145</v>
      </c>
      <c r="J53" s="31">
        <f ca="1">cbo_debt_gdp!CZ58</f>
        <v>36.331106870229007</v>
      </c>
      <c r="K53" s="31">
        <f ca="1">cbo_debt_gdp!DB58</f>
        <v>28.062766927395749</v>
      </c>
      <c r="L53" s="31">
        <f ca="1">cbo_deficit_gdp!CX58</f>
        <v>2.5760587066197829</v>
      </c>
      <c r="M53" s="31">
        <f ca="1">cbo_deficit_gdp!CZ58</f>
        <v>0.67986641221374045</v>
      </c>
      <c r="N53" s="31">
        <f ca="1">cbo_deficit_gdp!DB58</f>
        <v>-0.32151254858678441</v>
      </c>
      <c r="O53" s="31">
        <f ca="1">cbo_primary_deficit_gdp!CX58</f>
        <v>0.91729093410793461</v>
      </c>
      <c r="P53" s="31">
        <f ca="1">cbo_primary_deficit_gdp!CZ58</f>
        <v>-1.1032919847328244</v>
      </c>
      <c r="Q53" s="31">
        <f ca="1">cbo_primary_deficit_gdp!DB58</f>
        <v>-1.7611209750947743</v>
      </c>
      <c r="R53" s="31">
        <f ca="1">cbo_revenues_gdp!CX58</f>
        <v>17.673138663812871</v>
      </c>
      <c r="S53" s="31">
        <f ca="1">cbo_revenues_gdp!CZ58</f>
        <v>18.71421755725191</v>
      </c>
      <c r="T53" s="31">
        <f ca="1">cbo_revenues_gdp!DB58</f>
        <v>19.737031527424541</v>
      </c>
      <c r="U53" s="31">
        <f ca="1">cbo_outlays_gdp!CX58</f>
        <v>20.249197370432654</v>
      </c>
      <c r="V53" s="31">
        <f ca="1">cbo_outlays_gdp!CZ58</f>
        <v>19.394083969465647</v>
      </c>
      <c r="W53" s="31">
        <f ca="1">cbo_outlays_gdp!DB58</f>
        <v>19.415518978837756</v>
      </c>
      <c r="X53" s="31">
        <f ca="1">cbo_interest_gdp!CX58</f>
        <v>1.6587677725118484</v>
      </c>
      <c r="Y53" s="31">
        <f ca="1">cbo_interest_gdp!CZ58</f>
        <v>1.783158396946565</v>
      </c>
      <c r="Z53" s="31">
        <f ca="1">cbo_interest_gdp!DB58</f>
        <v>1.4396084265079898</v>
      </c>
      <c r="AA53" s="32">
        <f ca="1">cbo_rgdp!CX58</f>
        <v>3.6539999999999999</v>
      </c>
      <c r="AB53" s="32">
        <f ca="1">cbo_rgdp!CZ58</f>
        <v>2.8140000000000001</v>
      </c>
      <c r="AC53" s="32">
        <f ca="1">cbo_rgdp!DB58</f>
        <v>2.5350000000000001</v>
      </c>
      <c r="AD53" s="13">
        <f>IFERROR(IFERROR(VLOOKUP(A53,frbus_infl!$B$7:$H$1000,7,FALSE),VLOOKUP(A53,frbus_infl!$C$7:$H$1000,6,FALSE)),VLOOKUP(A53,frbus_infl!$D$7:$H$1000,5,FALSE))</f>
        <v>2.1</v>
      </c>
      <c r="AE53" s="13">
        <f>IFERROR(IFERROR(VLOOKUP(A53,frbus_infl!$B$7:$I$1000,8,FALSE),VLOOKUP(A53,frbus_infl!$C$7:$I$1000,7,FALSE)),VLOOKUP(A53,frbus_infl!$D$7:$I$1000,6,FALSE))</f>
        <v>2.4999999999999911</v>
      </c>
      <c r="AF53" s="28">
        <f>IFERROR(IFERROR(VLOOKUP(A53,frbus_infl!$B$7:$I$1000,5,FALSE),VLOOKUP(A53,frbus_infl!$C$7:$I$1000,4,FALSE)),VLOOKUP(A53,frbus_infl!$D$7:$I$1000,3,FALSE))</f>
        <v>2.5</v>
      </c>
      <c r="AG53" s="13">
        <f>IFERROR(IFERROR(VLOOKUP(A53,treas_holdings!$B$7:$I$1000,7,FALSE),VLOOKUP(A53,treas_holdings!$C$7:$I$1000,6,FALSE)),VLOOKUP(A53,treas_holdings!$D$7:$I$1000,5,FALSE))</f>
        <v>5.5778428142831933</v>
      </c>
      <c r="AH53" s="13">
        <f>IFERROR(IFERROR(VLOOKUP(A53,treas_holdings!$B$7:$I$1000,8,FALSE),VLOOKUP(A53,treas_holdings!$C$7:$I$1000,7,FALSE)),VLOOKUP(A53,treas_holdings!$D$7:$I$1000,6,FALSE))</f>
        <v>10.2112624272016</v>
      </c>
      <c r="AI53" s="13">
        <f>IFERROR(IFERROR(VLOOKUP(A53,divyield!$B$7:$E$1001,4,FALSE),VLOOKUP(A53,divyield!$C$7:$E$1001,3,FALSE)),VLOOKUP(A53,divyield!$D$7:$E$1001,2,FALSE))</f>
        <v>2.6484150418381955</v>
      </c>
      <c r="AJ53" s="28">
        <f>VLOOKUP(A53,ffr!$B$6:$C$1000,2)</f>
        <v>4.47</v>
      </c>
      <c r="AK53" s="13">
        <f>VLOOKUP(A53,dkw!$B$7:$H$1001,3,FALSE)</f>
        <v>4.7081999999999997</v>
      </c>
      <c r="AL53" s="13">
        <f>VLOOKUP(A53,dkw!$B$7:$H$1001,4,FALSE)</f>
        <v>1.2887</v>
      </c>
      <c r="AM53" s="13">
        <f>VLOOKUP(A53,dkw!$B$7:$H$1001,5,FALSE)</f>
        <v>0.62780000000000002</v>
      </c>
      <c r="AN53" s="13">
        <f>VLOOKUP(A53,dkw!$B$7:$H$1001,6,FALSE)</f>
        <v>2.7789999999999999</v>
      </c>
      <c r="AO53" s="13">
        <f>VLOOKUP(A53,dkw!$B$7:$H$1001,7,FALSE)</f>
        <v>1.2699999999999999E-2</v>
      </c>
      <c r="AP53" s="13">
        <f>VLOOKUP(A53,acm!B$7:E$1001,2,FALSE)</f>
        <v>4.5716599999999996</v>
      </c>
      <c r="AQ53" s="13">
        <f>VLOOKUP(A53,acm!B$7:E$1001,3,FALSE)</f>
        <v>0.29089999999999999</v>
      </c>
      <c r="AR53" s="13">
        <f>VLOOKUP(A53,acm!B$7:E$1001,4,FALSE)</f>
        <v>4.2807599999999999</v>
      </c>
      <c r="AS53" s="13">
        <f>VLOOKUP(A53,cr!B$7:F$1001,5,FALSE)</f>
        <v>4.2772208950268009</v>
      </c>
      <c r="AT53" s="13">
        <f>VLOOKUP(A53,cr!B$7:F$1001,4,FALSE)</f>
        <v>0.1908</v>
      </c>
      <c r="AU53" s="13">
        <f>VLOOKUP(A53,cr!B$7:F$1001,2,FALSE)</f>
        <v>4.3895</v>
      </c>
      <c r="AV53" s="13"/>
      <c r="AW53" s="13"/>
      <c r="AX53" s="13"/>
      <c r="AZ53" s="2"/>
      <c r="BA53" s="8"/>
    </row>
    <row r="54" spans="1:53" x14ac:dyDescent="0.3">
      <c r="A54" s="5">
        <v>38930</v>
      </c>
      <c r="B54" s="19">
        <v>53</v>
      </c>
      <c r="C54" s="13">
        <f>VLOOKUP(A54,treasuries_zc!$B$7:$J$1000,_xlfn.XMATCH(C$1,treasuries_zc!$B$1:$J$1,1),FALSE)</f>
        <v>4.9590877519552823</v>
      </c>
      <c r="D54" s="13">
        <f>VLOOKUP(A54,treasuries_zc!$B$7:$J$1000,_xlfn.XMATCH(D$1,treasuries_zc!$B$1:$J$1,1),FALSE)</f>
        <v>5.185107412133716</v>
      </c>
      <c r="E54" s="13">
        <f>VLOOKUP(A54,treasuries_zc!$B$7:$J$1000,_xlfn.XMATCH(E$1,treasuries_zc!$B$1:$J$1,1),FALSE)</f>
        <v>5.0720368084153256</v>
      </c>
      <c r="F54" s="13">
        <f>VLOOKUP(A54,treasuries_zc!$B$7:$J$1000,_xlfn.XMATCH(F$1,treasuries_zc!$B$1:$J$1,1),FALSE)</f>
        <v>4.7853000000000003</v>
      </c>
      <c r="G54" s="13">
        <f>VLOOKUP(A54,treasuries_zc!$B$7:$J$1000,_xlfn.XMATCH(G$1,treasuries_zc!$B$1:$J$1,1),FALSE)</f>
        <v>4.7051999999999996</v>
      </c>
      <c r="H54" s="13">
        <f>VLOOKUP(A54,treasuries_zc!$B$7:$J$1000,_xlfn.XMATCH(H$1,treasuries_zc!$B$1:$J$1,1),FALSE)</f>
        <v>5.1528999999999998</v>
      </c>
      <c r="I54" s="31">
        <f ca="1">cbo_debt_gdp!CX59</f>
        <v>37.00793408605432</v>
      </c>
      <c r="J54" s="31">
        <f ca="1">cbo_debt_gdp!CZ59</f>
        <v>37.807138159861303</v>
      </c>
      <c r="K54" s="31">
        <f ca="1">cbo_debt_gdp!DB59</f>
        <v>32.150573774427428</v>
      </c>
      <c r="L54" s="31">
        <f ca="1">cbo_deficit_gdp!CX59</f>
        <v>1.9835215135794935</v>
      </c>
      <c r="M54" s="31">
        <f ca="1">cbo_deficit_gdp!CZ59</f>
        <v>1.3570873438153883</v>
      </c>
      <c r="N54" s="31">
        <f ca="1">cbo_deficit_gdp!DB59</f>
        <v>0.44653574686704756</v>
      </c>
      <c r="O54" s="31">
        <f ca="1">cbo_primary_deficit_gdp!CX59</f>
        <v>0.30515715593530668</v>
      </c>
      <c r="P54" s="31">
        <f ca="1">cbo_primary_deficit_gdp!CZ59</f>
        <v>-0.48424702576672446</v>
      </c>
      <c r="Q54" s="31">
        <f ca="1">cbo_primary_deficit_gdp!DB59</f>
        <v>-1.1523503144956067</v>
      </c>
      <c r="R54" s="31">
        <f ca="1">cbo_revenues_gdp!CX59</f>
        <v>18.33231614281355</v>
      </c>
      <c r="S54" s="31">
        <f ca="1">cbo_revenues_gdp!CZ59</f>
        <v>18.867698929873857</v>
      </c>
      <c r="T54" s="31">
        <f ca="1">cbo_revenues_gdp!DB59</f>
        <v>19.772410812887117</v>
      </c>
      <c r="U54" s="31">
        <f ca="1">cbo_outlays_gdp!CX59</f>
        <v>20.315837656393043</v>
      </c>
      <c r="V54" s="31">
        <f ca="1">cbo_outlays_gdp!CZ59</f>
        <v>20.218807915346446</v>
      </c>
      <c r="W54" s="31">
        <f ca="1">cbo_outlays_gdp!DB59</f>
        <v>20.218946559754166</v>
      </c>
      <c r="X54" s="31">
        <f ca="1">cbo_interest_gdp!CX59</f>
        <v>1.6783643576441867</v>
      </c>
      <c r="Y54" s="31">
        <f ca="1">cbo_interest_gdp!CZ59</f>
        <v>1.8413343695821127</v>
      </c>
      <c r="Z54" s="31">
        <f ca="1">cbo_interest_gdp!DB59</f>
        <v>1.5988860613626543</v>
      </c>
      <c r="AA54" s="32">
        <f ca="1">cbo_rgdp!CX59</f>
        <v>3.4239999999999999</v>
      </c>
      <c r="AB54" s="32">
        <f ca="1">cbo_rgdp!CZ59</f>
        <v>2.7959999999999998</v>
      </c>
      <c r="AC54" s="32">
        <f ca="1">cbo_rgdp!DB59</f>
        <v>2.5219999999999998</v>
      </c>
      <c r="AD54" s="13">
        <f>IFERROR(IFERROR(VLOOKUP(A54,frbus_infl!$B$7:$H$1000,7,FALSE),VLOOKUP(A54,frbus_infl!$C$7:$H$1000,6,FALSE)),VLOOKUP(A54,frbus_infl!$D$7:$H$1000,5,FALSE))</f>
        <v>2.1</v>
      </c>
      <c r="AE54" s="13">
        <f>IFERROR(IFERROR(VLOOKUP(A54,frbus_infl!$B$7:$I$1000,8,FALSE),VLOOKUP(A54,frbus_infl!$C$7:$I$1000,7,FALSE)),VLOOKUP(A54,frbus_infl!$D$7:$I$1000,6,FALSE))</f>
        <v>2.400097465886919</v>
      </c>
      <c r="AF54" s="28">
        <f>IFERROR(IFERROR(VLOOKUP(A54,frbus_infl!$B$7:$I$1000,5,FALSE),VLOOKUP(A54,frbus_infl!$C$7:$I$1000,4,FALSE)),VLOOKUP(A54,frbus_infl!$D$7:$I$1000,3,FALSE))</f>
        <v>2.5</v>
      </c>
      <c r="AG54" s="13">
        <f>IFERROR(IFERROR(VLOOKUP(A54,treas_holdings!$B$7:$I$1000,7,FALSE),VLOOKUP(A54,treas_holdings!$C$7:$I$1000,6,FALSE)),VLOOKUP(A54,treas_holdings!$D$7:$I$1000,5,FALSE))</f>
        <v>5.5437124194315874</v>
      </c>
      <c r="AH54" s="13">
        <f>IFERROR(IFERROR(VLOOKUP(A54,treas_holdings!$B$7:$I$1000,8,FALSE),VLOOKUP(A54,treas_holdings!$C$7:$I$1000,7,FALSE)),VLOOKUP(A54,treas_holdings!$D$7:$I$1000,6,FALSE))</f>
        <v>10.776066675318308</v>
      </c>
      <c r="AI54" s="13">
        <f>IFERROR(IFERROR(VLOOKUP(A54,divyield!$B$7:$E$1001,4,FALSE),VLOOKUP(A54,divyield!$C$7:$E$1001,3,FALSE)),VLOOKUP(A54,divyield!$D$7:$E$1001,2,FALSE))</f>
        <v>3.1902744813255821</v>
      </c>
      <c r="AJ54" s="28">
        <f>VLOOKUP(A54,ffr!$B$6:$C$1000,2)</f>
        <v>5.31</v>
      </c>
      <c r="AK54" s="13">
        <f>VLOOKUP(A54,dkw!$B$7:$H$1001,3,FALSE)</f>
        <v>4.9352999999999998</v>
      </c>
      <c r="AL54" s="13">
        <f>VLOOKUP(A54,dkw!$B$7:$H$1001,4,FALSE)</f>
        <v>1.4092</v>
      </c>
      <c r="AM54" s="13">
        <f>VLOOKUP(A54,dkw!$B$7:$H$1001,5,FALSE)</f>
        <v>0.65949999999999998</v>
      </c>
      <c r="AN54" s="13">
        <f>VLOOKUP(A54,dkw!$B$7:$H$1001,6,FALSE)</f>
        <v>2.8426999999999998</v>
      </c>
      <c r="AO54" s="13">
        <f>VLOOKUP(A54,dkw!$B$7:$H$1001,7,FALSE)</f>
        <v>2.3900000000000001E-2</v>
      </c>
      <c r="AP54" s="13">
        <f>VLOOKUP(A54,acm!B$7:E$1001,2,FALSE)</f>
        <v>4.7852399999999999</v>
      </c>
      <c r="AQ54" s="13">
        <f>VLOOKUP(A54,acm!B$7:E$1001,3,FALSE)</f>
        <v>0.37930999999999998</v>
      </c>
      <c r="AR54" s="13">
        <f>VLOOKUP(A54,acm!B$7:E$1001,4,FALSE)</f>
        <v>4.4059299999999997</v>
      </c>
      <c r="AS54" s="13">
        <f>VLOOKUP(A54,cr!B$7:F$1001,5,FALSE)</f>
        <v>4.4357980682025566</v>
      </c>
      <c r="AT54" s="13">
        <f>VLOOKUP(A54,cr!B$7:F$1001,4,FALSE)</f>
        <v>0.24829999999999999</v>
      </c>
      <c r="AU54" s="13">
        <f>VLOOKUP(A54,cr!B$7:F$1001,2,FALSE)</f>
        <v>4.5369999999999999</v>
      </c>
      <c r="AV54" s="13"/>
      <c r="AW54" s="13"/>
      <c r="AX54" s="13"/>
      <c r="AZ54" s="2"/>
      <c r="BA54" s="8"/>
    </row>
    <row r="55" spans="1:53" x14ac:dyDescent="0.3">
      <c r="A55" s="5">
        <v>39083</v>
      </c>
      <c r="B55" s="19">
        <v>54</v>
      </c>
      <c r="C55" s="13">
        <f>VLOOKUP(A55,treasuries_zc!$B$7:$J$1000,_xlfn.XMATCH(C$1,treasuries_zc!$B$1:$J$1,1),FALSE)</f>
        <v>4.9646304833253163</v>
      </c>
      <c r="D55" s="13">
        <f>VLOOKUP(A55,treasuries_zc!$B$7:$J$1000,_xlfn.XMATCH(D$1,treasuries_zc!$B$1:$J$1,1),FALSE)</f>
        <v>5.2606412002198955</v>
      </c>
      <c r="E55" s="13">
        <f>VLOOKUP(A55,treasuries_zc!$B$7:$J$1000,_xlfn.XMATCH(E$1,treasuries_zc!$B$1:$J$1,1),FALSE)</f>
        <v>5.1125316411843036</v>
      </c>
      <c r="F55" s="13">
        <f>VLOOKUP(A55,treasuries_zc!$B$7:$J$1000,_xlfn.XMATCH(F$1,treasuries_zc!$B$1:$J$1,1),FALSE)</f>
        <v>4.8475999999999999</v>
      </c>
      <c r="G55" s="13">
        <f>VLOOKUP(A55,treasuries_zc!$B$7:$J$1000,_xlfn.XMATCH(G$1,treasuries_zc!$B$1:$J$1,1),FALSE)</f>
        <v>4.7249999999999996</v>
      </c>
      <c r="H55" s="13">
        <f>VLOOKUP(A55,treasuries_zc!$B$7:$J$1000,_xlfn.XMATCH(H$1,treasuries_zc!$B$1:$J$1,1),FALSE)</f>
        <v>5.1939000000000002</v>
      </c>
      <c r="I55" s="31">
        <f ca="1">cbo_debt_gdp!CX60</f>
        <v>36.606815683400512</v>
      </c>
      <c r="J55" s="31">
        <f ca="1">cbo_debt_gdp!CZ60</f>
        <v>30.467887242080792</v>
      </c>
      <c r="K55" s="31">
        <f ca="1">cbo_debt_gdp!DB60</f>
        <v>20.070439070204273</v>
      </c>
      <c r="L55" s="31">
        <f ca="1">cbo_deficit_gdp!CX60</f>
        <v>1.2605349945034812</v>
      </c>
      <c r="M55" s="31">
        <f ca="1">cbo_deficit_gdp!CZ60</f>
        <v>-0.98808485905260102</v>
      </c>
      <c r="N55" s="31">
        <f ca="1">cbo_deficit_gdp!DB60</f>
        <v>-1.1692885653909368</v>
      </c>
      <c r="O55" s="31">
        <f ca="1">cbo_primary_deficit_gdp!CX60</f>
        <v>-0.46170758519604249</v>
      </c>
      <c r="P55" s="31">
        <f ca="1">cbo_primary_deficit_gdp!CZ60</f>
        <v>-2.5457715780296426</v>
      </c>
      <c r="Q55" s="31">
        <f ca="1">cbo_primary_deficit_gdp!DB60</f>
        <v>-2.2399624324958909</v>
      </c>
      <c r="R55" s="31">
        <f ca="1">cbo_revenues_gdp!CX60</f>
        <v>18.629534628068889</v>
      </c>
      <c r="S55" s="31">
        <f ca="1">cbo_revenues_gdp!CZ60</f>
        <v>19.78494623655914</v>
      </c>
      <c r="T55" s="31">
        <f ca="1">cbo_revenues_gdp!DB60</f>
        <v>20.117398450340456</v>
      </c>
      <c r="U55" s="31">
        <f ca="1">cbo_outlays_gdp!CX60</f>
        <v>19.890069622572369</v>
      </c>
      <c r="V55" s="31">
        <f ca="1">cbo_outlays_gdp!CZ60</f>
        <v>18.796861377506538</v>
      </c>
      <c r="W55" s="31">
        <f ca="1">cbo_outlays_gdp!DB60</f>
        <v>18.943413946935902</v>
      </c>
      <c r="X55" s="31">
        <f ca="1">cbo_interest_gdp!CX60</f>
        <v>1.7222425796995235</v>
      </c>
      <c r="Y55" s="31">
        <f ca="1">cbo_interest_gdp!CZ60</f>
        <v>1.5576867189770416</v>
      </c>
      <c r="Z55" s="31">
        <f ca="1">cbo_interest_gdp!DB60</f>
        <v>1.0706738671049543</v>
      </c>
      <c r="AA55" s="32">
        <f ca="1">cbo_rgdp!CX60</f>
        <v>2.3839999999999999</v>
      </c>
      <c r="AB55" s="32">
        <f ca="1">cbo_rgdp!CZ60</f>
        <v>2.681</v>
      </c>
      <c r="AC55" s="32">
        <f ca="1">cbo_rgdp!DB60</f>
        <v>2.4510000000000001</v>
      </c>
      <c r="AD55" s="13">
        <f>IFERROR(IFERROR(VLOOKUP(A55,frbus_infl!$B$7:$H$1000,7,FALSE),VLOOKUP(A55,frbus_infl!$C$7:$H$1000,6,FALSE)),VLOOKUP(A55,frbus_infl!$D$7:$H$1000,5,FALSE))</f>
        <v>2</v>
      </c>
      <c r="AE55" s="13">
        <f>IFERROR(IFERROR(VLOOKUP(A55,frbus_infl!$B$7:$I$1000,8,FALSE),VLOOKUP(A55,frbus_infl!$C$7:$I$1000,7,FALSE)),VLOOKUP(A55,frbus_infl!$D$7:$I$1000,6,FALSE))</f>
        <v>2.3000244140625181</v>
      </c>
      <c r="AF55" s="28">
        <f>IFERROR(IFERROR(VLOOKUP(A55,frbus_infl!$B$7:$I$1000,5,FALSE),VLOOKUP(A55,frbus_infl!$C$7:$I$1000,4,FALSE)),VLOOKUP(A55,frbus_infl!$D$7:$I$1000,3,FALSE))</f>
        <v>2.35</v>
      </c>
      <c r="AG55" s="13">
        <f>IFERROR(IFERROR(VLOOKUP(A55,treas_holdings!$B$7:$I$1000,7,FALSE),VLOOKUP(A55,treas_holdings!$C$7:$I$1000,6,FALSE)),VLOOKUP(A55,treas_holdings!$D$7:$I$1000,5,FALSE))</f>
        <v>5.4932293168820392</v>
      </c>
      <c r="AH55" s="13">
        <f>IFERROR(IFERROR(VLOOKUP(A55,treas_holdings!$B$7:$I$1000,8,FALSE),VLOOKUP(A55,treas_holdings!$C$7:$I$1000,7,FALSE)),VLOOKUP(A55,treas_holdings!$D$7:$I$1000,6,FALSE))</f>
        <v>11.373889432106756</v>
      </c>
      <c r="AI55" s="13">
        <f>IFERROR(IFERROR(VLOOKUP(A55,divyield!$B$7:$E$1001,4,FALSE),VLOOKUP(A55,divyield!$C$7:$E$1001,3,FALSE)),VLOOKUP(A55,divyield!$D$7:$E$1001,2,FALSE))</f>
        <v>2.7672023400494403</v>
      </c>
      <c r="AJ55" s="28">
        <f>VLOOKUP(A55,ffr!$B$6:$C$1000,2)</f>
        <v>5.33</v>
      </c>
      <c r="AK55" s="13">
        <f>VLOOKUP(A55,dkw!$B$7:$H$1001,3,FALSE)</f>
        <v>4.9486999999999997</v>
      </c>
      <c r="AL55" s="13">
        <f>VLOOKUP(A55,dkw!$B$7:$H$1001,4,FALSE)</f>
        <v>1.4157</v>
      </c>
      <c r="AM55" s="13">
        <f>VLOOKUP(A55,dkw!$B$7:$H$1001,5,FALSE)</f>
        <v>0.66830000000000001</v>
      </c>
      <c r="AN55" s="13">
        <f>VLOOKUP(A55,dkw!$B$7:$H$1001,6,FALSE)</f>
        <v>2.8412999999999999</v>
      </c>
      <c r="AO55" s="13">
        <f>VLOOKUP(A55,dkw!$B$7:$H$1001,7,FALSE)</f>
        <v>2.3400000000000001E-2</v>
      </c>
      <c r="AP55" s="13">
        <f>VLOOKUP(A55,acm!B$7:E$1001,2,FALSE)</f>
        <v>4.8407999999999998</v>
      </c>
      <c r="AQ55" s="13">
        <f>VLOOKUP(A55,acm!B$7:E$1001,3,FALSE)</f>
        <v>0.34221000000000001</v>
      </c>
      <c r="AR55" s="13">
        <f>VLOOKUP(A55,acm!B$7:E$1001,4,FALSE)</f>
        <v>4.4985999999999997</v>
      </c>
      <c r="AS55" s="13">
        <f>VLOOKUP(A55,cr!B$7:F$1001,5,FALSE)</f>
        <v>4.6546340998381952</v>
      </c>
      <c r="AT55" s="13">
        <f>VLOOKUP(A55,cr!B$7:F$1001,4,FALSE)</f>
        <v>7.4499999999999997E-2</v>
      </c>
      <c r="AU55" s="13">
        <f>VLOOKUP(A55,cr!B$7:F$1001,2,FALSE)</f>
        <v>4.7731000000000003</v>
      </c>
      <c r="AV55" s="13"/>
      <c r="AW55" s="13"/>
      <c r="AX55" s="13"/>
      <c r="AZ55" s="2"/>
      <c r="BA55" s="8"/>
    </row>
    <row r="56" spans="1:53" x14ac:dyDescent="0.3">
      <c r="A56" s="5">
        <v>39295</v>
      </c>
      <c r="B56" s="19">
        <v>55</v>
      </c>
      <c r="C56" s="13">
        <f>VLOOKUP(A56,treasuries_zc!$B$7:$J$1000,_xlfn.XMATCH(C$1,treasuries_zc!$B$1:$J$1,1),FALSE)</f>
        <v>5.1222874849942368</v>
      </c>
      <c r="D56" s="13">
        <f>VLOOKUP(A56,treasuries_zc!$B$7:$J$1000,_xlfn.XMATCH(D$1,treasuries_zc!$B$1:$J$1,1),FALSE)</f>
        <v>5.4001134019386221</v>
      </c>
      <c r="E56" s="13">
        <f>VLOOKUP(A56,treasuries_zc!$B$7:$J$1000,_xlfn.XMATCH(E$1,treasuries_zc!$B$1:$J$1,1),FALSE)</f>
        <v>5.2611087818743574</v>
      </c>
      <c r="F56" s="13">
        <f>VLOOKUP(A56,treasuries_zc!$B$7:$J$1000,_xlfn.XMATCH(F$1,treasuries_zc!$B$1:$J$1,1),FALSE)</f>
        <v>4.6651999999999996</v>
      </c>
      <c r="G56" s="13">
        <f>VLOOKUP(A56,treasuries_zc!$B$7:$J$1000,_xlfn.XMATCH(G$1,treasuries_zc!$B$1:$J$1,1),FALSE)</f>
        <v>4.6456</v>
      </c>
      <c r="H56" s="13">
        <f>VLOOKUP(A56,treasuries_zc!$B$7:$J$1000,_xlfn.XMATCH(H$1,treasuries_zc!$B$1:$J$1,1),FALSE)</f>
        <v>5.4390999999999998</v>
      </c>
      <c r="I56" s="31">
        <f ca="1">cbo_debt_gdp!CX61</f>
        <v>36.389475985715329</v>
      </c>
      <c r="J56" s="31">
        <f ca="1">cbo_debt_gdp!CZ61</f>
        <v>33.082361055233058</v>
      </c>
      <c r="K56" s="31">
        <f ca="1">cbo_debt_gdp!DB61</f>
        <v>25.181721375989628</v>
      </c>
      <c r="L56" s="31">
        <f ca="1">cbo_deficit_gdp!CX61</f>
        <v>1.1515195685445667</v>
      </c>
      <c r="M56" s="31">
        <f ca="1">cbo_deficit_gdp!CZ61</f>
        <v>-0.35634231852405313</v>
      </c>
      <c r="N56" s="31">
        <f ca="1">cbo_deficit_gdp!DB61</f>
        <v>-0.50465299319412937</v>
      </c>
      <c r="O56" s="31">
        <f ca="1">cbo_primary_deficit_gdp!CX61</f>
        <v>-0.56118358720209893</v>
      </c>
      <c r="P56" s="31">
        <f ca="1">cbo_primary_deficit_gdp!CZ61</f>
        <v>-2.0345996896373353</v>
      </c>
      <c r="Q56" s="31">
        <f ca="1">cbo_primary_deficit_gdp!DB61</f>
        <v>-1.791749618037872</v>
      </c>
      <c r="R56" s="31">
        <f ca="1">cbo_revenues_gdp!CX61</f>
        <v>18.781429924932585</v>
      </c>
      <c r="S56" s="31">
        <f ca="1">cbo_revenues_gdp!CZ61</f>
        <v>19.983907121098913</v>
      </c>
      <c r="T56" s="31">
        <f ca="1">cbo_revenues_gdp!DB61</f>
        <v>20.26945691930182</v>
      </c>
      <c r="U56" s="31">
        <f ca="1">cbo_outlays_gdp!CX61</f>
        <v>19.932949493477153</v>
      </c>
      <c r="V56" s="31">
        <f ca="1">cbo_outlays_gdp!CZ61</f>
        <v>19.627564802574859</v>
      </c>
      <c r="W56" s="31">
        <f ca="1">cbo_outlays_gdp!DB61</f>
        <v>19.760174082133432</v>
      </c>
      <c r="X56" s="31">
        <f ca="1">cbo_interest_gdp!CX61</f>
        <v>1.7127031557466657</v>
      </c>
      <c r="Y56" s="31">
        <f ca="1">cbo_interest_gdp!CZ61</f>
        <v>1.6782573711132824</v>
      </c>
      <c r="Z56" s="31">
        <f ca="1">cbo_interest_gdp!DB61</f>
        <v>1.2870966248437428</v>
      </c>
      <c r="AA56" s="32">
        <f ca="1">cbo_rgdp!CX61</f>
        <v>2.2959999999999998</v>
      </c>
      <c r="AB56" s="32">
        <f ca="1">cbo_rgdp!CZ61</f>
        <v>2.68</v>
      </c>
      <c r="AC56" s="32">
        <f ca="1">cbo_rgdp!DB61</f>
        <v>2.4820000000000002</v>
      </c>
      <c r="AD56" s="13">
        <f>IFERROR(IFERROR(VLOOKUP(A56,frbus_infl!$B$7:$H$1000,7,FALSE),VLOOKUP(A56,frbus_infl!$C$7:$H$1000,6,FALSE)),VLOOKUP(A56,frbus_infl!$D$7:$H$1000,5,FALSE))</f>
        <v>2.1</v>
      </c>
      <c r="AE56" s="13">
        <f>IFERROR(IFERROR(VLOOKUP(A56,frbus_infl!$B$7:$I$1000,8,FALSE),VLOOKUP(A56,frbus_infl!$C$7:$I$1000,7,FALSE)),VLOOKUP(A56,frbus_infl!$D$7:$I$1000,6,FALSE))</f>
        <v>2.3500244021473993</v>
      </c>
      <c r="AF56" s="28">
        <f>IFERROR(IFERROR(VLOOKUP(A56,frbus_infl!$B$7:$I$1000,5,FALSE),VLOOKUP(A56,frbus_infl!$C$7:$I$1000,4,FALSE)),VLOOKUP(A56,frbus_infl!$D$7:$I$1000,3,FALSE))</f>
        <v>2.4</v>
      </c>
      <c r="AG56" s="13">
        <f>IFERROR(IFERROR(VLOOKUP(A56,treas_holdings!$B$7:$I$1000,7,FALSE),VLOOKUP(A56,treas_holdings!$C$7:$I$1000,6,FALSE)),VLOOKUP(A56,treas_holdings!$D$7:$I$1000,5,FALSE))</f>
        <v>5.3531079847021097</v>
      </c>
      <c r="AH56" s="13">
        <f>IFERROR(IFERROR(VLOOKUP(A56,treas_holdings!$B$7:$I$1000,8,FALSE),VLOOKUP(A56,treas_holdings!$C$7:$I$1000,7,FALSE)),VLOOKUP(A56,treas_holdings!$D$7:$I$1000,6,FALSE))</f>
        <v>11.280861845222155</v>
      </c>
      <c r="AI56" s="13">
        <f>IFERROR(IFERROR(VLOOKUP(A56,divyield!$B$7:$E$1001,4,FALSE),VLOOKUP(A56,divyield!$C$7:$E$1001,3,FALSE)),VLOOKUP(A56,divyield!$D$7:$E$1001,2,FALSE))</f>
        <v>2.8027186063060539</v>
      </c>
      <c r="AJ56" s="28">
        <f>VLOOKUP(A56,ffr!$B$6:$C$1000,2)</f>
        <v>4.96</v>
      </c>
      <c r="AK56" s="13">
        <f>VLOOKUP(A56,dkw!$B$7:$H$1001,3,FALSE)</f>
        <v>5.0852000000000004</v>
      </c>
      <c r="AL56" s="13">
        <f>VLOOKUP(A56,dkw!$B$7:$H$1001,4,FALSE)</f>
        <v>1.3569</v>
      </c>
      <c r="AM56" s="13">
        <f>VLOOKUP(A56,dkw!$B$7:$H$1001,5,FALSE)</f>
        <v>0.80559999999999998</v>
      </c>
      <c r="AN56" s="13">
        <f>VLOOKUP(A56,dkw!$B$7:$H$1001,6,FALSE)</f>
        <v>2.8334999999999999</v>
      </c>
      <c r="AO56" s="13">
        <f>VLOOKUP(A56,dkw!$B$7:$H$1001,7,FALSE)</f>
        <v>8.9200000000000002E-2</v>
      </c>
      <c r="AP56" s="13">
        <f>VLOOKUP(A56,acm!B$7:E$1001,2,FALSE)</f>
        <v>4.66364</v>
      </c>
      <c r="AQ56" s="13">
        <f>VLOOKUP(A56,acm!B$7:E$1001,3,FALSE)</f>
        <v>0.79071999999999998</v>
      </c>
      <c r="AR56" s="13">
        <f>VLOOKUP(A56,acm!B$7:E$1001,4,FALSE)</f>
        <v>3.8729200000000001</v>
      </c>
      <c r="AS56" s="13">
        <f>VLOOKUP(A56,cr!B$7:F$1001,5,FALSE)</f>
        <v>4.3674814182133037</v>
      </c>
      <c r="AT56" s="13">
        <f>VLOOKUP(A56,cr!B$7:F$1001,4,FALSE)</f>
        <v>0.38990000000000002</v>
      </c>
      <c r="AU56" s="13">
        <f>VLOOKUP(A56,cr!B$7:F$1001,2,FALSE)</f>
        <v>4.2752999999999997</v>
      </c>
      <c r="AV56" s="13"/>
      <c r="AW56" s="13"/>
      <c r="AX56" s="13"/>
      <c r="AZ56" s="2"/>
      <c r="BA56" s="8"/>
    </row>
    <row r="57" spans="1:53" x14ac:dyDescent="0.3">
      <c r="A57" s="5">
        <v>39448</v>
      </c>
      <c r="B57" s="19">
        <v>56</v>
      </c>
      <c r="C57" s="13">
        <f>VLOOKUP(A57,treasuries_zc!$B$7:$J$1000,_xlfn.XMATCH(C$1,treasuries_zc!$B$1:$J$1,1),FALSE)</f>
        <v>5.0898802524910414</v>
      </c>
      <c r="D57" s="13">
        <f>VLOOKUP(A57,treasuries_zc!$B$7:$J$1000,_xlfn.XMATCH(D$1,treasuries_zc!$B$1:$J$1,1),FALSE)</f>
        <v>5.4729955754529547</v>
      </c>
      <c r="E57" s="13">
        <f>VLOOKUP(A57,treasuries_zc!$B$7:$J$1000,_xlfn.XMATCH(E$1,treasuries_zc!$B$1:$J$1,1),FALSE)</f>
        <v>5.2812636459871998</v>
      </c>
      <c r="F57" s="13">
        <f>VLOOKUP(A57,treasuries_zc!$B$7:$J$1000,_xlfn.XMATCH(F$1,treasuries_zc!$B$1:$J$1,1),FALSE)</f>
        <v>3.9584999999999999</v>
      </c>
      <c r="G57" s="13">
        <f>VLOOKUP(A57,treasuries_zc!$B$7:$J$1000,_xlfn.XMATCH(G$1,treasuries_zc!$B$1:$J$1,1),FALSE)</f>
        <v>4.2778</v>
      </c>
      <c r="H57" s="13">
        <f>VLOOKUP(A57,treasuries_zc!$B$7:$J$1000,_xlfn.XMATCH(H$1,treasuries_zc!$B$1:$J$1,1),FALSE)</f>
        <v>5.5407999999999999</v>
      </c>
      <c r="I57" s="31">
        <f ca="1">cbo_debt_gdp!CX62</f>
        <v>36.842475881980143</v>
      </c>
      <c r="J57" s="31">
        <f ca="1">cbo_debt_gdp!CZ62</f>
        <v>31.596741118439283</v>
      </c>
      <c r="K57" s="31">
        <f ca="1">cbo_debt_gdp!DB62</f>
        <v>22.590024602997094</v>
      </c>
      <c r="L57" s="31">
        <f ca="1">cbo_deficit_gdp!CX62</f>
        <v>1.5421449193718753</v>
      </c>
      <c r="M57" s="31">
        <f ca="1">cbo_deficit_gdp!CZ62</f>
        <v>-0.33808125034639475</v>
      </c>
      <c r="N57" s="31">
        <f ca="1">cbo_deficit_gdp!DB62</f>
        <v>-0.99753970029076267</v>
      </c>
      <c r="O57" s="31">
        <f ca="1">cbo_primary_deficit_gdp!CX62</f>
        <v>-0.1056263643405394</v>
      </c>
      <c r="P57" s="31">
        <f ca="1">cbo_primary_deficit_gdp!CZ62</f>
        <v>-1.9176411904893864</v>
      </c>
      <c r="Q57" s="31">
        <f ca="1">cbo_primary_deficit_gdp!DB62</f>
        <v>-2.1561171997316038</v>
      </c>
      <c r="R57" s="31">
        <f ca="1">cbo_revenues_gdp!CX62</f>
        <v>18.688824730652772</v>
      </c>
      <c r="S57" s="31">
        <f ca="1">cbo_revenues_gdp!CZ62</f>
        <v>19.869201352325</v>
      </c>
      <c r="T57" s="31">
        <f ca="1">cbo_revenues_gdp!DB62</f>
        <v>20.344441959293224</v>
      </c>
      <c r="U57" s="31">
        <f ca="1">cbo_outlays_gdp!CX62</f>
        <v>20.230969650024647</v>
      </c>
      <c r="V57" s="31">
        <f ca="1">cbo_outlays_gdp!CZ62</f>
        <v>19.531120101978608</v>
      </c>
      <c r="W57" s="31">
        <f ca="1">cbo_outlays_gdp!DB62</f>
        <v>19.346902259002459</v>
      </c>
      <c r="X57" s="31">
        <f ca="1">cbo_interest_gdp!CX62</f>
        <v>1.6477712837124145</v>
      </c>
      <c r="Y57" s="31">
        <f ca="1">cbo_interest_gdp!CZ62</f>
        <v>1.5795599401429918</v>
      </c>
      <c r="Z57" s="31">
        <f ca="1">cbo_interest_gdp!DB62</f>
        <v>1.1585774994408409</v>
      </c>
      <c r="AA57" s="32">
        <f ca="1">cbo_rgdp!CX62</f>
        <v>1.976</v>
      </c>
      <c r="AB57" s="32">
        <f ca="1">cbo_rgdp!CZ62</f>
        <v>2.6280000000000001</v>
      </c>
      <c r="AC57" s="32">
        <f ca="1">cbo_rgdp!DB62</f>
        <v>2.4169999999999998</v>
      </c>
      <c r="AD57" s="13">
        <f>IFERROR(IFERROR(VLOOKUP(A57,frbus_infl!$B$7:$H$1000,7,FALSE),VLOOKUP(A57,frbus_infl!$C$7:$H$1000,6,FALSE)),VLOOKUP(A57,frbus_infl!$D$7:$H$1000,5,FALSE))</f>
        <v>2.2000000000000002</v>
      </c>
      <c r="AE57" s="13">
        <f>IFERROR(IFERROR(VLOOKUP(A57,frbus_infl!$B$7:$I$1000,8,FALSE),VLOOKUP(A57,frbus_infl!$C$7:$I$1000,7,FALSE)),VLOOKUP(A57,frbus_infl!$D$7:$I$1000,6,FALSE))</f>
        <v>2.6000976562499778</v>
      </c>
      <c r="AF57" s="28">
        <f>IFERROR(IFERROR(VLOOKUP(A57,frbus_infl!$B$7:$I$1000,5,FALSE),VLOOKUP(A57,frbus_infl!$C$7:$I$1000,4,FALSE)),VLOOKUP(A57,frbus_infl!$D$7:$I$1000,3,FALSE))</f>
        <v>2.5</v>
      </c>
      <c r="AG57" s="13">
        <f>IFERROR(IFERROR(VLOOKUP(A57,treas_holdings!$B$7:$I$1000,7,FALSE),VLOOKUP(A57,treas_holdings!$C$7:$I$1000,6,FALSE)),VLOOKUP(A57,treas_holdings!$D$7:$I$1000,5,FALSE))</f>
        <v>4.020222350661272</v>
      </c>
      <c r="AH57" s="13">
        <f>IFERROR(IFERROR(VLOOKUP(A57,treas_holdings!$B$7:$I$1000,8,FALSE),VLOOKUP(A57,treas_holdings!$C$7:$I$1000,7,FALSE)),VLOOKUP(A57,treas_holdings!$D$7:$I$1000,6,FALSE))</f>
        <v>12.831788664876076</v>
      </c>
      <c r="AI57" s="13">
        <f>IFERROR(IFERROR(VLOOKUP(A57,divyield!$B$7:$E$1001,4,FALSE),VLOOKUP(A57,divyield!$C$7:$E$1001,3,FALSE)),VLOOKUP(A57,divyield!$D$7:$E$1001,2,FALSE))</f>
        <v>3.1043545786182838</v>
      </c>
      <c r="AJ57" s="28">
        <f>VLOOKUP(A57,ffr!$B$6:$C$1000,2)</f>
        <v>3.22</v>
      </c>
      <c r="AK57" s="13">
        <f>VLOOKUP(A57,dkw!$B$7:$H$1001,3,FALSE)</f>
        <v>5.0218999999999996</v>
      </c>
      <c r="AL57" s="13">
        <f>VLOOKUP(A57,dkw!$B$7:$H$1001,4,FALSE)</f>
        <v>1.1238999999999999</v>
      </c>
      <c r="AM57" s="13">
        <f>VLOOKUP(A57,dkw!$B$7:$H$1001,5,FALSE)</f>
        <v>0.95369999999999999</v>
      </c>
      <c r="AN57" s="13">
        <f>VLOOKUP(A57,dkw!$B$7:$H$1001,6,FALSE)</f>
        <v>2.7625000000000002</v>
      </c>
      <c r="AO57" s="13">
        <f>VLOOKUP(A57,dkw!$B$7:$H$1001,7,FALSE)</f>
        <v>0.18179999999999999</v>
      </c>
      <c r="AP57" s="13">
        <f>VLOOKUP(A57,acm!B$7:E$1001,2,FALSE)</f>
        <v>3.9645100000000002</v>
      </c>
      <c r="AQ57" s="13">
        <f>VLOOKUP(A57,acm!B$7:E$1001,3,FALSE)</f>
        <v>1.5781000000000001</v>
      </c>
      <c r="AR57" s="13">
        <f>VLOOKUP(A57,acm!B$7:E$1001,4,FALSE)</f>
        <v>2.3864100000000001</v>
      </c>
      <c r="AS57" s="13">
        <f>VLOOKUP(A57,cr!B$7:F$1001,5,FALSE)</f>
        <v>3.6514487693422248</v>
      </c>
      <c r="AT57" s="13">
        <f>VLOOKUP(A57,cr!B$7:F$1001,4,FALSE)</f>
        <v>0.99370000000000003</v>
      </c>
      <c r="AU57" s="13">
        <f>VLOOKUP(A57,cr!B$7:F$1001,2,FALSE)</f>
        <v>2.9647999999999999</v>
      </c>
      <c r="AV57" s="13"/>
      <c r="AW57" s="13"/>
      <c r="AX57" s="13"/>
      <c r="AZ57" s="2"/>
      <c r="BA57" s="8"/>
    </row>
    <row r="58" spans="1:53" x14ac:dyDescent="0.3">
      <c r="A58" s="5">
        <v>39692</v>
      </c>
      <c r="B58" s="19">
        <v>57</v>
      </c>
      <c r="C58" s="13">
        <f>VLOOKUP(A58,treasuries_zc!$B$7:$J$1000,_xlfn.XMATCH(C$1,treasuries_zc!$B$1:$J$1,1),FALSE)</f>
        <v>5.5184029696268677</v>
      </c>
      <c r="D58" s="13">
        <f>VLOOKUP(A58,treasuries_zc!$B$7:$J$1000,_xlfn.XMATCH(D$1,treasuries_zc!$B$1:$J$1,1),FALSE)</f>
        <v>5.4443129818656955</v>
      </c>
      <c r="E58" s="13">
        <f>VLOOKUP(A58,treasuries_zc!$B$7:$J$1000,_xlfn.XMATCH(E$1,treasuries_zc!$B$1:$J$1,1),FALSE)</f>
        <v>5.4813514706555155</v>
      </c>
      <c r="F58" s="13">
        <f>VLOOKUP(A58,treasuries_zc!$B$7:$J$1000,_xlfn.XMATCH(F$1,treasuries_zc!$B$1:$J$1,1),FALSE)</f>
        <v>4.2393999999999998</v>
      </c>
      <c r="G58" s="13">
        <f>VLOOKUP(A58,treasuries_zc!$B$7:$J$1000,_xlfn.XMATCH(G$1,treasuries_zc!$B$1:$J$1,1),FALSE)</f>
        <v>4.7461000000000002</v>
      </c>
      <c r="H58" s="13">
        <f>VLOOKUP(A58,treasuries_zc!$B$7:$J$1000,_xlfn.XMATCH(H$1,treasuries_zc!$B$1:$J$1,1),FALSE)</f>
        <v>5.7835999999999999</v>
      </c>
      <c r="I58" s="31">
        <f ca="1">cbo_debt_gdp!CX63</f>
        <v>38.177339901477829</v>
      </c>
      <c r="J58" s="31">
        <f ca="1">cbo_debt_gdp!CZ63</f>
        <v>38.633843424262587</v>
      </c>
      <c r="K58" s="31">
        <f ca="1">cbo_debt_gdp!DB63</f>
        <v>35.476618705035975</v>
      </c>
      <c r="L58" s="31">
        <f ca="1">cbo_deficit_gdp!CX63</f>
        <v>2.864180154820549</v>
      </c>
      <c r="M58" s="31">
        <f ca="1">cbo_deficit_gdp!CZ63</f>
        <v>0.81503659347970725</v>
      </c>
      <c r="N58" s="31">
        <f ca="1">cbo_deficit_gdp!DB63</f>
        <v>0.60701438848920863</v>
      </c>
      <c r="O58" s="31">
        <f ca="1">cbo_primary_deficit_gdp!CX63</f>
        <v>1.1470795214637579</v>
      </c>
      <c r="P58" s="31">
        <f ca="1">cbo_primary_deficit_gdp!CZ63</f>
        <v>-1.0700820581060102</v>
      </c>
      <c r="Q58" s="31">
        <f ca="1">cbo_primary_deficit_gdp!DB63</f>
        <v>-1.1735611510791366</v>
      </c>
      <c r="R58" s="31">
        <f ca="1">cbo_revenues_gdp!CX63</f>
        <v>17.931034482758619</v>
      </c>
      <c r="S58" s="31">
        <f ca="1">cbo_revenues_gdp!CZ63</f>
        <v>20.065424706143268</v>
      </c>
      <c r="T58" s="31">
        <f ca="1">cbo_revenues_gdp!DB63</f>
        <v>20.440647482014388</v>
      </c>
      <c r="U58" s="31">
        <f ca="1">cbo_outlays_gdp!CX63</f>
        <v>20.795214637579171</v>
      </c>
      <c r="V58" s="31">
        <f ca="1">cbo_outlays_gdp!CZ63</f>
        <v>20.880461299622976</v>
      </c>
      <c r="W58" s="31">
        <f ca="1">cbo_outlays_gdp!DB63</f>
        <v>21.043165467625901</v>
      </c>
      <c r="X58" s="31">
        <f ca="1">cbo_interest_gdp!CX63</f>
        <v>1.7171006333567911</v>
      </c>
      <c r="Y58" s="31">
        <f ca="1">cbo_interest_gdp!CZ63</f>
        <v>1.8851186515857175</v>
      </c>
      <c r="Z58" s="31">
        <f ca="1">cbo_interest_gdp!DB63</f>
        <v>1.7805755395683454</v>
      </c>
      <c r="AA58" s="32">
        <f ca="1">cbo_rgdp!CX63</f>
        <v>1.8660000000000001</v>
      </c>
      <c r="AB58" s="32">
        <f ca="1">cbo_rgdp!CZ63</f>
        <v>2.548</v>
      </c>
      <c r="AC58" s="32">
        <f ca="1">cbo_rgdp!DB63</f>
        <v>2.3090000000000002</v>
      </c>
      <c r="AD58" s="13">
        <f>IFERROR(IFERROR(VLOOKUP(A58,frbus_infl!$B$7:$H$1000,7,FALSE),VLOOKUP(A58,frbus_infl!$C$7:$H$1000,6,FALSE)),VLOOKUP(A58,frbus_infl!$D$7:$H$1000,5,FALSE))</f>
        <v>2.2000000000000002</v>
      </c>
      <c r="AE58" s="13">
        <f>IFERROR(IFERROR(VLOOKUP(A58,frbus_infl!$B$7:$I$1000,8,FALSE),VLOOKUP(A58,frbus_infl!$C$7:$I$1000,7,FALSE)),VLOOKUP(A58,frbus_infl!$D$7:$I$1000,6,FALSE))</f>
        <v>2.400097465886919</v>
      </c>
      <c r="AF58" s="28">
        <f>IFERROR(IFERROR(VLOOKUP(A58,frbus_infl!$B$7:$I$1000,5,FALSE),VLOOKUP(A58,frbus_infl!$C$7:$I$1000,4,FALSE)),VLOOKUP(A58,frbus_infl!$D$7:$I$1000,3,FALSE))</f>
        <v>2.5</v>
      </c>
      <c r="AG58" s="13">
        <f>IFERROR(IFERROR(VLOOKUP(A58,treas_holdings!$B$7:$I$1000,7,FALSE),VLOOKUP(A58,treas_holdings!$C$7:$I$1000,6,FALSE)),VLOOKUP(A58,treas_holdings!$D$7:$I$1000,5,FALSE))</f>
        <v>3.1990536277602524</v>
      </c>
      <c r="AH58" s="13">
        <f>IFERROR(IFERROR(VLOOKUP(A58,treas_holdings!$B$7:$I$1000,8,FALSE),VLOOKUP(A58,treas_holdings!$C$7:$I$1000,7,FALSE)),VLOOKUP(A58,treas_holdings!$D$7:$I$1000,6,FALSE))</f>
        <v>14.027672998187798</v>
      </c>
      <c r="AI58" s="13">
        <f>IFERROR(IFERROR(VLOOKUP(A58,divyield!$B$7:$E$1001,4,FALSE),VLOOKUP(A58,divyield!$C$7:$E$1001,3,FALSE)),VLOOKUP(A58,divyield!$D$7:$E$1001,2,FALSE))</f>
        <v>3.8909179034494326</v>
      </c>
      <c r="AJ58" s="28">
        <f>VLOOKUP(A58,ffr!$B$6:$C$1000,2)</f>
        <v>2.0299999999999998</v>
      </c>
      <c r="AK58" s="13">
        <f>VLOOKUP(A58,dkw!$B$7:$H$1001,3,FALSE)</f>
        <v>5.4320000000000004</v>
      </c>
      <c r="AL58" s="13">
        <f>VLOOKUP(A58,dkw!$B$7:$H$1001,4,FALSE)</f>
        <v>1.1746000000000001</v>
      </c>
      <c r="AM58" s="13">
        <f>VLOOKUP(A58,dkw!$B$7:$H$1001,5,FALSE)</f>
        <v>1.196</v>
      </c>
      <c r="AN58" s="13">
        <f>VLOOKUP(A58,dkw!$B$7:$H$1001,6,FALSE)</f>
        <v>2.7928999999999999</v>
      </c>
      <c r="AO58" s="13">
        <f>VLOOKUP(A58,dkw!$B$7:$H$1001,7,FALSE)</f>
        <v>0.26850000000000002</v>
      </c>
      <c r="AP58" s="13">
        <f>VLOOKUP(A58,acm!B$7:E$1001,2,FALSE)</f>
        <v>4.2625200000000003</v>
      </c>
      <c r="AQ58" s="13">
        <f>VLOOKUP(A58,acm!B$7:E$1001,3,FALSE)</f>
        <v>2.0476800000000002</v>
      </c>
      <c r="AR58" s="13">
        <f>VLOOKUP(A58,acm!B$7:E$1001,4,FALSE)</f>
        <v>2.2148400000000001</v>
      </c>
      <c r="AS58" s="13">
        <f>VLOOKUP(A58,cr!B$7:F$1001,5,FALSE)</f>
        <v>3.6256586987437833</v>
      </c>
      <c r="AT58" s="13">
        <f>VLOOKUP(A58,cr!B$7:F$1001,4,FALSE)</f>
        <v>1.3794999999999999</v>
      </c>
      <c r="AU58" s="13">
        <f>VLOOKUP(A58,cr!B$7:F$1001,2,FALSE)</f>
        <v>2.8599000000000001</v>
      </c>
      <c r="AV58" s="13"/>
      <c r="AW58" s="13"/>
      <c r="AX58" s="13"/>
      <c r="AZ58" s="2"/>
      <c r="BA58" s="8"/>
    </row>
    <row r="59" spans="1:53" x14ac:dyDescent="0.3">
      <c r="A59" s="5">
        <v>39814</v>
      </c>
      <c r="B59" s="19">
        <v>58</v>
      </c>
      <c r="C59" s="13">
        <f>VLOOKUP(A59,treasuries_zc!$B$7:$J$1000,_xlfn.XMATCH(C$1,treasuries_zc!$B$1:$J$1,1),FALSE)</f>
        <v>5.1858560640063667</v>
      </c>
      <c r="D59" s="13">
        <f>VLOOKUP(A59,treasuries_zc!$B$7:$J$1000,_xlfn.XMATCH(D$1,treasuries_zc!$B$1:$J$1,1),FALSE)</f>
        <v>5.3084404056128021</v>
      </c>
      <c r="E59" s="13">
        <f>VLOOKUP(A59,treasuries_zc!$B$7:$J$1000,_xlfn.XMATCH(E$1,treasuries_zc!$B$1:$J$1,1),FALSE)</f>
        <v>5.2471303876251874</v>
      </c>
      <c r="F59" s="13">
        <f>VLOOKUP(A59,treasuries_zc!$B$7:$J$1000,_xlfn.XMATCH(F$1,treasuries_zc!$B$1:$J$1,1),FALSE)</f>
        <v>3.5787</v>
      </c>
      <c r="G59" s="13">
        <f>VLOOKUP(A59,treasuries_zc!$B$7:$J$1000,_xlfn.XMATCH(G$1,treasuries_zc!$B$1:$J$1,1),FALSE)</f>
        <v>4.1083999999999996</v>
      </c>
      <c r="H59" s="13">
        <f>VLOOKUP(A59,treasuries_zc!$B$7:$J$1000,_xlfn.XMATCH(H$1,treasuries_zc!$B$1:$J$1,1),FALSE)</f>
        <v>5.6738999999999997</v>
      </c>
      <c r="I59" s="31">
        <f ca="1">cbo_debt_gdp!CX64</f>
        <v>50.452409342778985</v>
      </c>
      <c r="J59" s="31">
        <f ca="1">cbo_debt_gdp!CZ64</f>
        <v>48.55999110419215</v>
      </c>
      <c r="K59" s="31">
        <f ca="1">cbo_debt_gdp!DB64</f>
        <v>41.942723763353982</v>
      </c>
      <c r="L59" s="31">
        <f ca="1">cbo_deficit_gdp!CX64</f>
        <v>8.3187206284632111</v>
      </c>
      <c r="M59" s="31">
        <f ca="1">cbo_deficit_gdp!CZ64</f>
        <v>1.3899699766485043</v>
      </c>
      <c r="N59" s="31">
        <f ca="1">cbo_deficit_gdp!DB64</f>
        <v>1.0548523206751055</v>
      </c>
      <c r="O59" s="31">
        <f ca="1">cbo_primary_deficit_gdp!CX64</f>
        <v>6.9509714526197657</v>
      </c>
      <c r="P59" s="31">
        <f ca="1">cbo_primary_deficit_gdp!CZ64</f>
        <v>-0.78950294673635046</v>
      </c>
      <c r="Q59" s="31">
        <f ca="1">cbo_primary_deficit_gdp!DB64</f>
        <v>-0.96956638836520337</v>
      </c>
      <c r="R59" s="31">
        <f ca="1">cbo_revenues_gdp!CX64</f>
        <v>16.532229781861542</v>
      </c>
      <c r="S59" s="31">
        <f ca="1">cbo_revenues_gdp!CZ64</f>
        <v>19.704214388969199</v>
      </c>
      <c r="T59" s="31">
        <f ca="1">cbo_revenues_gdp!DB64</f>
        <v>20.221743424005744</v>
      </c>
      <c r="U59" s="31">
        <f ca="1">cbo_outlays_gdp!CX64</f>
        <v>24.850950410324753</v>
      </c>
      <c r="V59" s="31">
        <f ca="1">cbo_outlays_gdp!CZ64</f>
        <v>21.094184365617703</v>
      </c>
      <c r="W59" s="31">
        <f ca="1">cbo_outlays_gdp!DB64</f>
        <v>21.276595744680851</v>
      </c>
      <c r="X59" s="31">
        <f ca="1">cbo_interest_gdp!CX64</f>
        <v>1.3677491758434452</v>
      </c>
      <c r="Y59" s="31">
        <f ca="1">cbo_interest_gdp!CZ64</f>
        <v>2.1794729233848549</v>
      </c>
      <c r="Z59" s="31">
        <f ca="1">cbo_interest_gdp!DB64</f>
        <v>2.024418709040309</v>
      </c>
      <c r="AA59" s="32">
        <f ca="1">cbo_rgdp!CX64</f>
        <v>-1.923</v>
      </c>
      <c r="AB59" s="32">
        <f ca="1">cbo_rgdp!CZ64</f>
        <v>3.7469999999999999</v>
      </c>
      <c r="AC59" s="32">
        <f ca="1">cbo_rgdp!DB64</f>
        <v>2.1960000000000002</v>
      </c>
      <c r="AD59" s="13">
        <f>IFERROR(IFERROR(VLOOKUP(A59,frbus_infl!$B$7:$H$1000,7,FALSE),VLOOKUP(A59,frbus_infl!$C$7:$H$1000,6,FALSE)),VLOOKUP(A59,frbus_infl!$D$7:$H$1000,5,FALSE))</f>
        <v>2.2000000000000002</v>
      </c>
      <c r="AE59" s="13">
        <f>IFERROR(IFERROR(VLOOKUP(A59,frbus_infl!$B$7:$I$1000,8,FALSE),VLOOKUP(A59,frbus_infl!$C$7:$I$1000,7,FALSE)),VLOOKUP(A59,frbus_infl!$D$7:$I$1000,6,FALSE))</f>
        <v>2.6305177645101319</v>
      </c>
      <c r="AF59" s="28">
        <f>IFERROR(IFERROR(VLOOKUP(A59,frbus_infl!$B$7:$I$1000,5,FALSE),VLOOKUP(A59,frbus_infl!$C$7:$I$1000,4,FALSE)),VLOOKUP(A59,frbus_infl!$D$7:$I$1000,3,FALSE))</f>
        <v>2.4</v>
      </c>
      <c r="AG59" s="13">
        <f>IFERROR(IFERROR(VLOOKUP(A59,treas_holdings!$B$7:$I$1000,7,FALSE),VLOOKUP(A59,treas_holdings!$C$7:$I$1000,6,FALSE)),VLOOKUP(A59,treas_holdings!$D$7:$I$1000,5,FALSE))</f>
        <v>3.4115890207817947</v>
      </c>
      <c r="AH59" s="13">
        <f>IFERROR(IFERROR(VLOOKUP(A59,treas_holdings!$B$7:$I$1000,8,FALSE),VLOOKUP(A59,treas_holdings!$C$7:$I$1000,7,FALSE)),VLOOKUP(A59,treas_holdings!$D$7:$I$1000,6,FALSE))</f>
        <v>17.573553970992801</v>
      </c>
      <c r="AI59" s="13">
        <f>IFERROR(IFERROR(VLOOKUP(A59,divyield!$B$7:$E$1001,4,FALSE),VLOOKUP(A59,divyield!$C$7:$E$1001,3,FALSE)),VLOOKUP(A59,divyield!$D$7:$E$1001,2,FALSE))</f>
        <v>5.3686358319280787</v>
      </c>
      <c r="AJ59" s="28">
        <f>VLOOKUP(A59,ffr!$B$6:$C$1000,2)</f>
        <v>0.23</v>
      </c>
      <c r="AK59" s="13">
        <f>VLOOKUP(A59,dkw!$B$7:$H$1001,3,FALSE)</f>
        <v>5.0269000000000004</v>
      </c>
      <c r="AL59" s="13">
        <f>VLOOKUP(A59,dkw!$B$7:$H$1001,4,FALSE)</f>
        <v>0.93799999999999994</v>
      </c>
      <c r="AM59" s="13">
        <f>VLOOKUP(A59,dkw!$B$7:$H$1001,5,FALSE)</f>
        <v>1.1274999999999999</v>
      </c>
      <c r="AN59" s="13">
        <f>VLOOKUP(A59,dkw!$B$7:$H$1001,6,FALSE)</f>
        <v>2.6949000000000001</v>
      </c>
      <c r="AO59" s="13">
        <f>VLOOKUP(A59,dkw!$B$7:$H$1001,7,FALSE)</f>
        <v>0.26650000000000001</v>
      </c>
      <c r="AP59" s="13">
        <f>VLOOKUP(A59,acm!B$7:E$1001,2,FALSE)</f>
        <v>3.59076</v>
      </c>
      <c r="AQ59" s="13">
        <f>VLOOKUP(A59,acm!B$7:E$1001,3,FALSE)</f>
        <v>2.2519200000000001</v>
      </c>
      <c r="AR59" s="13">
        <f>VLOOKUP(A59,acm!B$7:E$1001,4,FALSE)</f>
        <v>1.33883</v>
      </c>
      <c r="AS59" s="13">
        <f>VLOOKUP(A59,cr!B$7:F$1001,5,FALSE)</f>
        <v>3.0960228770294584</v>
      </c>
      <c r="AT59" s="13">
        <f>VLOOKUP(A59,cr!B$7:F$1001,4,FALSE)</f>
        <v>1.4992000000000001</v>
      </c>
      <c r="AU59" s="13">
        <f>VLOOKUP(A59,cr!B$7:F$1001,2,FALSE)</f>
        <v>2.0794999999999999</v>
      </c>
      <c r="AV59" s="13"/>
      <c r="AW59" s="13"/>
      <c r="AX59" s="13"/>
      <c r="AZ59" s="2"/>
      <c r="BA59" s="8"/>
    </row>
    <row r="60" spans="1:53" x14ac:dyDescent="0.3">
      <c r="A60" s="5">
        <v>39873</v>
      </c>
      <c r="B60" s="19">
        <v>59</v>
      </c>
      <c r="C60" s="13">
        <f>VLOOKUP(A60,treasuries_zc!$B$7:$J$1000,_xlfn.XMATCH(C$1,treasuries_zc!$B$1:$J$1,1),FALSE)</f>
        <v>4.5835205531650658</v>
      </c>
      <c r="D60" s="13">
        <f>VLOOKUP(A60,treasuries_zc!$B$7:$J$1000,_xlfn.XMATCH(D$1,treasuries_zc!$B$1:$J$1,1),FALSE)</f>
        <v>5.0535332995620186</v>
      </c>
      <c r="E60" s="13">
        <f>VLOOKUP(A60,treasuries_zc!$B$7:$J$1000,_xlfn.XMATCH(E$1,treasuries_zc!$B$1:$J$1,1),FALSE)</f>
        <v>4.8182634802607094</v>
      </c>
      <c r="F60" s="13">
        <f>VLOOKUP(A60,treasuries_zc!$B$7:$J$1000,_xlfn.XMATCH(F$1,treasuries_zc!$B$1:$J$1,1),FALSE)</f>
        <v>3.1547000000000001</v>
      </c>
      <c r="G60" s="13">
        <f>VLOOKUP(A60,treasuries_zc!$B$7:$J$1000,_xlfn.XMATCH(G$1,treasuries_zc!$B$1:$J$1,1),FALSE)</f>
        <v>3.5446</v>
      </c>
      <c r="H60" s="13">
        <f>VLOOKUP(A60,treasuries_zc!$B$7:$J$1000,_xlfn.XMATCH(H$1,treasuries_zc!$B$1:$J$1,1),FALSE)</f>
        <v>5.1744000000000003</v>
      </c>
      <c r="I60" s="31">
        <f ca="1">cbo_debt_gdp!CX65</f>
        <v>54.798321121149606</v>
      </c>
      <c r="J60" s="31">
        <f ca="1">cbo_debt_gdp!CZ65</f>
        <v>60.158923496316916</v>
      </c>
      <c r="K60" s="31">
        <f ca="1">cbo_debt_gdp!DB65</f>
        <v>56.057426309262617</v>
      </c>
      <c r="L60" s="31">
        <f ca="1">cbo_deficit_gdp!CX65</f>
        <v>11.858860354271894</v>
      </c>
      <c r="M60" s="31">
        <f ca="1">cbo_deficit_gdp!CZ65</f>
        <v>1.7980395568702512</v>
      </c>
      <c r="N60" s="31">
        <f ca="1">cbo_deficit_gdp!DB65</f>
        <v>2.0175522274158162</v>
      </c>
      <c r="O60" s="31">
        <f ca="1">cbo_primary_deficit_gdp!CX65</f>
        <v>10.649498470512912</v>
      </c>
      <c r="P60" s="31">
        <f ca="1">cbo_primary_deficit_gdp!CZ65</f>
        <v>-0.43500957021054465</v>
      </c>
      <c r="Q60" s="31">
        <f ca="1">cbo_primary_deficit_gdp!DB65</f>
        <v>-0.6820566631689402</v>
      </c>
      <c r="R60" s="31">
        <f ca="1">cbo_revenues_gdp!CX65</f>
        <v>15.550971046453725</v>
      </c>
      <c r="S60" s="31">
        <f ca="1">cbo_revenues_gdp!CZ65</f>
        <v>19.929238443245751</v>
      </c>
      <c r="T60" s="31">
        <f ca="1">cbo_revenues_gdp!DB65</f>
        <v>20.256605933416008</v>
      </c>
      <c r="U60" s="31">
        <f ca="1">cbo_outlays_gdp!CX65</f>
        <v>27.409831400725619</v>
      </c>
      <c r="V60" s="31">
        <f ca="1">cbo_outlays_gdp!CZ65</f>
        <v>21.727278000116002</v>
      </c>
      <c r="W60" s="31">
        <f ca="1">cbo_outlays_gdp!DB65</f>
        <v>22.278927787846989</v>
      </c>
      <c r="X60" s="31">
        <f ca="1">cbo_interest_gdp!CX65</f>
        <v>1.2093618837589812</v>
      </c>
      <c r="Y60" s="31">
        <f ca="1">cbo_interest_gdp!CZ65</f>
        <v>2.2330491270807959</v>
      </c>
      <c r="Z60" s="31">
        <f ca="1">cbo_interest_gdp!DB65</f>
        <v>2.6996088905847562</v>
      </c>
      <c r="AA60" s="32">
        <f ca="1">cbo_rgdp!CX65</f>
        <v>-2.8690000000000002</v>
      </c>
      <c r="AB60" s="32">
        <f ca="1">cbo_rgdp!CZ65</f>
        <v>3.681</v>
      </c>
      <c r="AC60" s="32">
        <f ca="1">cbo_rgdp!DB65</f>
        <v>2.2280000000000002</v>
      </c>
      <c r="AD60" s="13">
        <f>IFERROR(IFERROR(VLOOKUP(A60,frbus_infl!$B$7:$H$1000,7,FALSE),VLOOKUP(A60,frbus_infl!$C$7:$H$1000,6,FALSE)),VLOOKUP(A60,frbus_infl!$D$7:$H$1000,5,FALSE))</f>
        <v>2.2000000000000002</v>
      </c>
      <c r="AE60" s="13">
        <f>IFERROR(IFERROR(VLOOKUP(A60,frbus_infl!$B$7:$I$1000,8,FALSE),VLOOKUP(A60,frbus_infl!$C$7:$I$1000,7,FALSE)),VLOOKUP(A60,frbus_infl!$D$7:$I$1000,6,FALSE))</f>
        <v>2.6305177645101319</v>
      </c>
      <c r="AF60" s="28">
        <f>IFERROR(IFERROR(VLOOKUP(A60,frbus_infl!$B$7:$I$1000,5,FALSE),VLOOKUP(A60,frbus_infl!$C$7:$I$1000,4,FALSE)),VLOOKUP(A60,frbus_infl!$D$7:$I$1000,3,FALSE))</f>
        <v>2.4</v>
      </c>
      <c r="AG60" s="13">
        <f>IFERROR(IFERROR(VLOOKUP(A60,treas_holdings!$B$7:$I$1000,7,FALSE),VLOOKUP(A60,treas_holdings!$C$7:$I$1000,6,FALSE)),VLOOKUP(A60,treas_holdings!$D$7:$I$1000,5,FALSE))</f>
        <v>3.4115890207817947</v>
      </c>
      <c r="AH60" s="13">
        <f>IFERROR(IFERROR(VLOOKUP(A60,treas_holdings!$B$7:$I$1000,8,FALSE),VLOOKUP(A60,treas_holdings!$C$7:$I$1000,7,FALSE)),VLOOKUP(A60,treas_holdings!$D$7:$I$1000,6,FALSE))</f>
        <v>17.573553970992801</v>
      </c>
      <c r="AI60" s="13">
        <f>IFERROR(IFERROR(VLOOKUP(A60,divyield!$B$7:$E$1001,4,FALSE),VLOOKUP(A60,divyield!$C$7:$E$1001,3,FALSE)),VLOOKUP(A60,divyield!$D$7:$E$1001,2,FALSE))</f>
        <v>5.3686358319280787</v>
      </c>
      <c r="AJ60" s="28">
        <f>VLOOKUP(A60,ffr!$B$6:$C$1000,2)</f>
        <v>0.16</v>
      </c>
      <c r="AK60" s="13">
        <f>VLOOKUP(A60,dkw!$B$7:$H$1001,3,FALSE)</f>
        <v>4.4751000000000003</v>
      </c>
      <c r="AL60" s="13">
        <f>VLOOKUP(A60,dkw!$B$7:$H$1001,4,FALSE)</f>
        <v>0.79339999999999999</v>
      </c>
      <c r="AM60" s="13">
        <f>VLOOKUP(A60,dkw!$B$7:$H$1001,5,FALSE)</f>
        <v>0.88829999999999998</v>
      </c>
      <c r="AN60" s="13">
        <f>VLOOKUP(A60,dkw!$B$7:$H$1001,6,FALSE)</f>
        <v>2.6137000000000001</v>
      </c>
      <c r="AO60" s="13">
        <f>VLOOKUP(A60,dkw!$B$7:$H$1001,7,FALSE)</f>
        <v>0.1797</v>
      </c>
      <c r="AP60" s="13">
        <f>VLOOKUP(A60,acm!B$7:E$1001,2,FALSE)</f>
        <v>3.1537099999999998</v>
      </c>
      <c r="AQ60" s="13">
        <f>VLOOKUP(A60,acm!B$7:E$1001,3,FALSE)</f>
        <v>1.7299599999999999</v>
      </c>
      <c r="AR60" s="13">
        <f>VLOOKUP(A60,acm!B$7:E$1001,4,FALSE)</f>
        <v>1.4237500000000001</v>
      </c>
      <c r="AS60" s="13">
        <f>VLOOKUP(A60,cr!B$7:F$1001,5,FALSE)</f>
        <v>3.1498737642975394</v>
      </c>
      <c r="AT60" s="13">
        <f>VLOOKUP(A60,cr!B$7:F$1001,4,FALSE)</f>
        <v>0.88870000000000005</v>
      </c>
      <c r="AU60" s="13">
        <f>VLOOKUP(A60,cr!B$7:F$1001,2,FALSE)</f>
        <v>2.266</v>
      </c>
      <c r="AV60" s="13"/>
      <c r="AW60" s="13"/>
      <c r="AX60" s="13"/>
      <c r="AZ60" s="2"/>
      <c r="BA60" s="8"/>
    </row>
    <row r="61" spans="1:53" x14ac:dyDescent="0.3">
      <c r="A61" s="5">
        <v>40026</v>
      </c>
      <c r="B61" s="19">
        <v>60</v>
      </c>
      <c r="C61" s="13">
        <f>VLOOKUP(A61,treasuries_zc!$B$7:$J$1000,_xlfn.XMATCH(C$1,treasuries_zc!$B$1:$J$1,1),FALSE)</f>
        <v>5.3085443374988106</v>
      </c>
      <c r="D61" s="13">
        <f>VLOOKUP(A61,treasuries_zc!$B$7:$J$1000,_xlfn.XMATCH(D$1,treasuries_zc!$B$1:$J$1,1),FALSE)</f>
        <v>5.2684252274447729</v>
      </c>
      <c r="E61" s="13">
        <f>VLOOKUP(A61,treasuries_zc!$B$7:$J$1000,_xlfn.XMATCH(E$1,treasuries_zc!$B$1:$J$1,1),FALSE)</f>
        <v>5.2884828715992427</v>
      </c>
      <c r="F61" s="13">
        <f>VLOOKUP(A61,treasuries_zc!$B$7:$J$1000,_xlfn.XMATCH(F$1,treasuries_zc!$B$1:$J$1,1),FALSE)</f>
        <v>3.8593000000000002</v>
      </c>
      <c r="G61" s="13">
        <f>VLOOKUP(A61,treasuries_zc!$B$7:$J$1000,_xlfn.XMATCH(G$1,treasuries_zc!$B$1:$J$1,1),FALSE)</f>
        <v>4.5974000000000004</v>
      </c>
      <c r="H61" s="13">
        <f>VLOOKUP(A61,treasuries_zc!$B$7:$J$1000,_xlfn.XMATCH(H$1,treasuries_zc!$B$1:$J$1,1),FALSE)</f>
        <v>5.5305999999999997</v>
      </c>
      <c r="I61" s="31">
        <f ca="1">cbo_debt_gdp!CX66</f>
        <v>53.833097595473831</v>
      </c>
      <c r="J61" s="31">
        <f ca="1">cbo_debt_gdp!CZ66</f>
        <v>66.0488480859172</v>
      </c>
      <c r="K61" s="31">
        <f ca="1">cbo_debt_gdp!DB66</f>
        <v>67.84124277730416</v>
      </c>
      <c r="L61" s="31">
        <f ca="1">cbo_deficit_gdp!CX66</f>
        <v>11.223479490806223</v>
      </c>
      <c r="M61" s="31">
        <f ca="1">cbo_deficit_gdp!CZ66</f>
        <v>3.221895028581327</v>
      </c>
      <c r="N61" s="31">
        <f ca="1">cbo_deficit_gdp!DB66</f>
        <v>3.4195320640333429</v>
      </c>
      <c r="O61" s="31">
        <f ca="1">cbo_primary_deficit_gdp!CX66</f>
        <v>9.9717114568599712</v>
      </c>
      <c r="P61" s="31">
        <f ca="1">cbo_primary_deficit_gdp!CZ66</f>
        <v>0.47346844506033836</v>
      </c>
      <c r="Q61" s="31">
        <f ca="1">cbo_primary_deficit_gdp!DB66</f>
        <v>0</v>
      </c>
      <c r="R61" s="31">
        <f ca="1">cbo_revenues_gdp!CX66</f>
        <v>14.851485148514852</v>
      </c>
      <c r="S61" s="31">
        <f ca="1">cbo_revenues_gdp!CZ66</f>
        <v>19.648940470004042</v>
      </c>
      <c r="T61" s="31">
        <f ca="1">cbo_revenues_gdp!DB66</f>
        <v>20.176186416595623</v>
      </c>
      <c r="U61" s="31">
        <f ca="1">cbo_outlays_gdp!CX66</f>
        <v>26.082036775106083</v>
      </c>
      <c r="V61" s="31">
        <f ca="1">cbo_outlays_gdp!CZ66</f>
        <v>22.870835498585368</v>
      </c>
      <c r="W61" s="31">
        <f ca="1">cbo_outlays_gdp!DB66</f>
        <v>23.595718480628967</v>
      </c>
      <c r="X61" s="31">
        <f ca="1">cbo_interest_gdp!CX66</f>
        <v>1.2517680339462518</v>
      </c>
      <c r="Y61" s="31">
        <f ca="1">cbo_interest_gdp!CZ66</f>
        <v>2.7484265835209887</v>
      </c>
      <c r="Z61" s="31">
        <f ca="1">cbo_interest_gdp!DB66</f>
        <v>3.4195320640333429</v>
      </c>
      <c r="AA61" s="32">
        <f ca="1">cbo_rgdp!CX66</f>
        <v>-2.4489999999999998</v>
      </c>
      <c r="AB61" s="32">
        <f ca="1">cbo_rgdp!CZ66</f>
        <v>3.33</v>
      </c>
      <c r="AC61" s="32">
        <f ca="1">cbo_rgdp!DB66</f>
        <v>2.2010000000000001</v>
      </c>
      <c r="AD61" s="13">
        <f>IFERROR(IFERROR(VLOOKUP(A61,frbus_infl!$B$7:$H$1000,7,FALSE),VLOOKUP(A61,frbus_infl!$C$7:$H$1000,6,FALSE)),VLOOKUP(A61,frbus_infl!$D$7:$H$1000,5,FALSE))</f>
        <v>2.15</v>
      </c>
      <c r="AE61" s="13">
        <f>IFERROR(IFERROR(VLOOKUP(A61,frbus_infl!$B$7:$I$1000,8,FALSE),VLOOKUP(A61,frbus_infl!$C$7:$I$1000,7,FALSE)),VLOOKUP(A61,frbus_infl!$D$7:$I$1000,6,FALSE))</f>
        <v>2.851199216837963</v>
      </c>
      <c r="AF61" s="28">
        <f>IFERROR(IFERROR(VLOOKUP(A61,frbus_infl!$B$7:$I$1000,5,FALSE),VLOOKUP(A61,frbus_infl!$C$7:$I$1000,4,FALSE)),VLOOKUP(A61,frbus_infl!$D$7:$I$1000,3,FALSE))</f>
        <v>2.5</v>
      </c>
      <c r="AG61" s="13">
        <f>IFERROR(IFERROR(VLOOKUP(A61,treas_holdings!$B$7:$I$1000,7,FALSE),VLOOKUP(A61,treas_holdings!$C$7:$I$1000,6,FALSE)),VLOOKUP(A61,treas_holdings!$D$7:$I$1000,5,FALSE))</f>
        <v>5.323311809203469</v>
      </c>
      <c r="AH61" s="13">
        <f>IFERROR(IFERROR(VLOOKUP(A61,treas_holdings!$B$7:$I$1000,8,FALSE),VLOOKUP(A61,treas_holdings!$C$7:$I$1000,7,FALSE)),VLOOKUP(A61,treas_holdings!$D$7:$I$1000,6,FALSE))</f>
        <v>19.230211296361663</v>
      </c>
      <c r="AI61" s="13">
        <f>IFERROR(IFERROR(VLOOKUP(A61,divyield!$B$7:$E$1001,4,FALSE),VLOOKUP(A61,divyield!$C$7:$E$1001,3,FALSE)),VLOOKUP(A61,divyield!$D$7:$E$1001,2,FALSE))</f>
        <v>2.3259541112350237</v>
      </c>
      <c r="AJ61" s="28">
        <f>VLOOKUP(A61,ffr!$B$6:$C$1000,2)</f>
        <v>0.15</v>
      </c>
      <c r="AK61" s="13">
        <f>VLOOKUP(A61,dkw!$B$7:$H$1001,3,FALSE)</f>
        <v>5.2245999999999997</v>
      </c>
      <c r="AL61" s="13">
        <f>VLOOKUP(A61,dkw!$B$7:$H$1001,4,FALSE)</f>
        <v>0.96940000000000004</v>
      </c>
      <c r="AM61" s="13">
        <f>VLOOKUP(A61,dkw!$B$7:$H$1001,5,FALSE)</f>
        <v>1.2558</v>
      </c>
      <c r="AN61" s="13">
        <f>VLOOKUP(A61,dkw!$B$7:$H$1001,6,FALSE)</f>
        <v>2.6989999999999998</v>
      </c>
      <c r="AO61" s="13">
        <f>VLOOKUP(A61,dkw!$B$7:$H$1001,7,FALSE)</f>
        <v>0.3004</v>
      </c>
      <c r="AP61" s="13">
        <f>VLOOKUP(A61,acm!B$7:E$1001,2,FALSE)</f>
        <v>3.8830499999999999</v>
      </c>
      <c r="AQ61" s="13">
        <f>VLOOKUP(A61,acm!B$7:E$1001,3,FALSE)</f>
        <v>2.2815300000000001</v>
      </c>
      <c r="AR61" s="13">
        <f>VLOOKUP(A61,acm!B$7:E$1001,4,FALSE)</f>
        <v>1.6015299999999999</v>
      </c>
      <c r="AS61" s="13">
        <f>VLOOKUP(A61,cr!B$7:F$1001,5,FALSE)</f>
        <v>3.2227531490914174</v>
      </c>
      <c r="AT61" s="13">
        <f>VLOOKUP(A61,cr!B$7:F$1001,4,FALSE)</f>
        <v>1.5925</v>
      </c>
      <c r="AU61" s="13">
        <f>VLOOKUP(A61,cr!B$7:F$1001,2,FALSE)</f>
        <v>2.2667999999999999</v>
      </c>
      <c r="AV61" s="13"/>
      <c r="AW61" s="13"/>
      <c r="AX61" s="13"/>
      <c r="AZ61" s="2"/>
      <c r="BA61" s="8"/>
    </row>
    <row r="62" spans="1:53" x14ac:dyDescent="0.3">
      <c r="A62" s="5">
        <v>40179</v>
      </c>
      <c r="B62" s="19">
        <v>61</v>
      </c>
      <c r="C62" s="13">
        <f>VLOOKUP(A62,treasuries_zc!$B$7:$J$1000,_xlfn.XMATCH(C$1,treasuries_zc!$B$1:$J$1,1),FALSE)</f>
        <v>5.5530611653463069</v>
      </c>
      <c r="D62" s="13">
        <f>VLOOKUP(A62,treasuries_zc!$B$7:$J$1000,_xlfn.XMATCH(D$1,treasuries_zc!$B$1:$J$1,1),FALSE)</f>
        <v>5.6263664076236175</v>
      </c>
      <c r="E62" s="13">
        <f>VLOOKUP(A62,treasuries_zc!$B$7:$J$1000,_xlfn.XMATCH(E$1,treasuries_zc!$B$1:$J$1,1),FALSE)</f>
        <v>5.5897074250003564</v>
      </c>
      <c r="F62" s="13">
        <f>VLOOKUP(A62,treasuries_zc!$B$7:$J$1000,_xlfn.XMATCH(F$1,treasuries_zc!$B$1:$J$1,1),FALSE)</f>
        <v>3.9561000000000002</v>
      </c>
      <c r="G62" s="13">
        <f>VLOOKUP(A62,treasuries_zc!$B$7:$J$1000,_xlfn.XMATCH(G$1,treasuries_zc!$B$1:$J$1,1),FALSE)</f>
        <v>4.7647000000000004</v>
      </c>
      <c r="H62" s="13">
        <f>VLOOKUP(A62,treasuries_zc!$B$7:$J$1000,_xlfn.XMATCH(H$1,treasuries_zc!$B$1:$J$1,1),FALSE)</f>
        <v>5.8174000000000001</v>
      </c>
      <c r="I62" s="31">
        <f ca="1">cbo_debt_gdp!CX67</f>
        <v>60.274066461116824</v>
      </c>
      <c r="J62" s="31">
        <f ca="1">cbo_debt_gdp!CZ67</f>
        <v>65.441615547472992</v>
      </c>
      <c r="K62" s="31">
        <f ca="1">cbo_debt_gdp!DB67</f>
        <v>66.656316536550747</v>
      </c>
      <c r="L62" s="31">
        <f ca="1">cbo_deficit_gdp!CX67</f>
        <v>9.2428914011647816</v>
      </c>
      <c r="M62" s="31">
        <f ca="1">cbo_deficit_gdp!CZ67</f>
        <v>2.6057217306335163</v>
      </c>
      <c r="N62" s="31">
        <f ca="1">cbo_deficit_gdp!DB67</f>
        <v>3.0473740241305891</v>
      </c>
      <c r="O62" s="31">
        <f ca="1">cbo_primary_deficit_gdp!CX67</f>
        <v>7.824597464885235</v>
      </c>
      <c r="P62" s="31">
        <f ca="1">cbo_primary_deficit_gdp!CZ67</f>
        <v>0.11400032571521633</v>
      </c>
      <c r="Q62" s="31">
        <f ca="1">cbo_primary_deficit_gdp!DB67</f>
        <v>-0.15968772178850249</v>
      </c>
      <c r="R62" s="31">
        <f ca="1">cbo_revenues_gdp!CX67</f>
        <v>14.902363823227132</v>
      </c>
      <c r="S62" s="31">
        <f ca="1">cbo_revenues_gdp!CZ67</f>
        <v>19.678627653221866</v>
      </c>
      <c r="T62" s="31">
        <f ca="1">cbo_revenues_gdp!DB67</f>
        <v>20.240418736692689</v>
      </c>
      <c r="U62" s="31">
        <f ca="1">cbo_outlays_gdp!CX67</f>
        <v>24.145255224391914</v>
      </c>
      <c r="V62" s="31">
        <f ca="1">cbo_outlays_gdp!CZ67</f>
        <v>22.284349383855382</v>
      </c>
      <c r="W62" s="31">
        <f ca="1">cbo_outlays_gdp!DB67</f>
        <v>23.28779276082328</v>
      </c>
      <c r="X62" s="31">
        <f ca="1">cbo_interest_gdp!CX67</f>
        <v>1.4182939362795477</v>
      </c>
      <c r="Y62" s="31">
        <f ca="1">cbo_interest_gdp!CZ67</f>
        <v>2.4917214049182999</v>
      </c>
      <c r="Z62" s="31">
        <f ca="1">cbo_interest_gdp!DB67</f>
        <v>3.2070617459190918</v>
      </c>
      <c r="AA62" s="32">
        <f ca="1">cbo_rgdp!CX67</f>
        <v>1.599</v>
      </c>
      <c r="AB62" s="32">
        <f ca="1">cbo_rgdp!CZ67</f>
        <v>3.036</v>
      </c>
      <c r="AC62" s="32">
        <f ca="1">cbo_rgdp!DB67</f>
        <v>2.2440000000000002</v>
      </c>
      <c r="AD62" s="13">
        <f>IFERROR(IFERROR(VLOOKUP(A62,frbus_infl!$B$7:$H$1000,7,FALSE),VLOOKUP(A62,frbus_infl!$C$7:$H$1000,6,FALSE)),VLOOKUP(A62,frbus_infl!$D$7:$H$1000,5,FALSE))</f>
        <v>2.1</v>
      </c>
      <c r="AE62" s="13">
        <f>IFERROR(IFERROR(VLOOKUP(A62,frbus_infl!$B$7:$I$1000,8,FALSE),VLOOKUP(A62,frbus_infl!$C$7:$I$1000,7,FALSE)),VLOOKUP(A62,frbus_infl!$D$7:$I$1000,6,FALSE))</f>
        <v>2.5803532289628173</v>
      </c>
      <c r="AF62" s="28">
        <f>IFERROR(IFERROR(VLOOKUP(A62,frbus_infl!$B$7:$I$1000,5,FALSE),VLOOKUP(A62,frbus_infl!$C$7:$I$1000,4,FALSE)),VLOOKUP(A62,frbus_infl!$D$7:$I$1000,3,FALSE))</f>
        <v>2.39</v>
      </c>
      <c r="AG62" s="13">
        <f>IFERROR(IFERROR(VLOOKUP(A62,treas_holdings!$B$7:$I$1000,7,FALSE),VLOOKUP(A62,treas_holdings!$C$7:$I$1000,6,FALSE)),VLOOKUP(A62,treas_holdings!$D$7:$I$1000,5,FALSE))</f>
        <v>5.2605895181718436</v>
      </c>
      <c r="AH62" s="13">
        <f>IFERROR(IFERROR(VLOOKUP(A62,treas_holdings!$B$7:$I$1000,8,FALSE),VLOOKUP(A62,treas_holdings!$C$7:$I$1000,7,FALSE)),VLOOKUP(A62,treas_holdings!$D$7:$I$1000,6,FALSE))</f>
        <v>20.210923424948863</v>
      </c>
      <c r="AI62" s="13">
        <f>IFERROR(IFERROR(VLOOKUP(A62,divyield!$B$7:$E$1001,4,FALSE),VLOOKUP(A62,divyield!$C$7:$E$1001,3,FALSE)),VLOOKUP(A62,divyield!$D$7:$E$1001,2,FALSE))</f>
        <v>2.6872224606485884</v>
      </c>
      <c r="AJ62" s="28">
        <f>VLOOKUP(A62,ffr!$B$6:$C$1000,2)</f>
        <v>0.12</v>
      </c>
      <c r="AK62" s="13">
        <f>VLOOKUP(A62,dkw!$B$7:$H$1001,3,FALSE)</f>
        <v>5.4922000000000004</v>
      </c>
      <c r="AL62" s="13">
        <f>VLOOKUP(A62,dkw!$B$7:$H$1001,4,FALSE)</f>
        <v>1.0363</v>
      </c>
      <c r="AM62" s="13">
        <f>VLOOKUP(A62,dkw!$B$7:$H$1001,5,FALSE)</f>
        <v>1.3657999999999999</v>
      </c>
      <c r="AN62" s="13">
        <f>VLOOKUP(A62,dkw!$B$7:$H$1001,6,FALSE)</f>
        <v>2.7440000000000002</v>
      </c>
      <c r="AO62" s="13">
        <f>VLOOKUP(A62,dkw!$B$7:$H$1001,7,FALSE)</f>
        <v>0.34610000000000002</v>
      </c>
      <c r="AP62" s="13">
        <f>VLOOKUP(A62,acm!B$7:E$1001,2,FALSE)</f>
        <v>3.9824199999999998</v>
      </c>
      <c r="AQ62" s="13">
        <f>VLOOKUP(A62,acm!B$7:E$1001,3,FALSE)</f>
        <v>2.54338</v>
      </c>
      <c r="AR62" s="13">
        <f>VLOOKUP(A62,acm!B$7:E$1001,4,FALSE)</f>
        <v>1.4390400000000001</v>
      </c>
      <c r="AS62" s="13">
        <f>VLOOKUP(A62,cr!B$7:F$1001,5,FALSE)</f>
        <v>3.0747713279598132</v>
      </c>
      <c r="AT62" s="13">
        <f>VLOOKUP(A62,cr!B$7:F$1001,4,FALSE)</f>
        <v>1.9543999999999999</v>
      </c>
      <c r="AU62" s="13">
        <f>VLOOKUP(A62,cr!B$7:F$1001,2,FALSE)</f>
        <v>2.0017</v>
      </c>
      <c r="AV62" s="13"/>
      <c r="AW62" s="13"/>
      <c r="AX62" s="13"/>
      <c r="AZ62" s="2"/>
      <c r="BA62" s="8"/>
    </row>
    <row r="63" spans="1:53" x14ac:dyDescent="0.3">
      <c r="A63" s="5">
        <v>40391</v>
      </c>
      <c r="B63" s="19">
        <v>62</v>
      </c>
      <c r="C63" s="13">
        <f>VLOOKUP(A63,treasuries_zc!$B$7:$J$1000,_xlfn.XMATCH(C$1,treasuries_zc!$B$1:$J$1,1),FALSE)</f>
        <v>3.9655184322251014</v>
      </c>
      <c r="D63" s="13">
        <f>VLOOKUP(A63,treasuries_zc!$B$7:$J$1000,_xlfn.XMATCH(D$1,treasuries_zc!$B$1:$J$1,1),FALSE)</f>
        <v>4.5117881418278882</v>
      </c>
      <c r="E63" s="13">
        <f>VLOOKUP(A63,treasuries_zc!$B$7:$J$1000,_xlfn.XMATCH(E$1,treasuries_zc!$B$1:$J$1,1),FALSE)</f>
        <v>4.2382954409942997</v>
      </c>
      <c r="F63" s="13">
        <f>VLOOKUP(A63,treasuries_zc!$B$7:$J$1000,_xlfn.XMATCH(F$1,treasuries_zc!$B$1:$J$1,1),FALSE)</f>
        <v>2.6629999999999998</v>
      </c>
      <c r="G63" s="13">
        <f>VLOOKUP(A63,treasuries_zc!$B$7:$J$1000,_xlfn.XMATCH(G$1,treasuries_zc!$B$1:$J$1,1),FALSE)</f>
        <v>3.0861999999999998</v>
      </c>
      <c r="H63" s="13">
        <f>VLOOKUP(A63,treasuries_zc!$B$7:$J$1000,_xlfn.XMATCH(H$1,treasuries_zc!$B$1:$J$1,1),FALSE)</f>
        <v>4.4680999999999997</v>
      </c>
      <c r="I63" s="31">
        <f ca="1">cbo_debt_gdp!CX68</f>
        <v>61.577798990863222</v>
      </c>
      <c r="J63" s="31">
        <f ca="1">cbo_debt_gdp!CZ68</f>
        <v>67.332259796027913</v>
      </c>
      <c r="K63" s="31">
        <f ca="1">cbo_debt_gdp!DB68</f>
        <v>69.417811177334372</v>
      </c>
      <c r="L63" s="31">
        <f ca="1">cbo_deficit_gdp!CX68</f>
        <v>9.1504159279967272</v>
      </c>
      <c r="M63" s="31">
        <f ca="1">cbo_deficit_gdp!CZ68</f>
        <v>2.7214170692431563</v>
      </c>
      <c r="N63" s="31">
        <f ca="1">cbo_deficit_gdp!DB68</f>
        <v>2.9584521033082836</v>
      </c>
      <c r="O63" s="31">
        <f ca="1">cbo_primary_deficit_gdp!CX68</f>
        <v>7.7730805945724804</v>
      </c>
      <c r="P63" s="31">
        <f ca="1">cbo_primary_deficit_gdp!CZ68</f>
        <v>8.0515297906602251E-2</v>
      </c>
      <c r="Q63" s="31">
        <f ca="1">cbo_primary_deficit_gdp!DB68</f>
        <v>-0.40165846074112466</v>
      </c>
      <c r="R63" s="31">
        <f ca="1">cbo_revenues_gdp!CX68</f>
        <v>14.612027819446338</v>
      </c>
      <c r="S63" s="31">
        <f ca="1">cbo_revenues_gdp!CZ68</f>
        <v>20.091250670960815</v>
      </c>
      <c r="T63" s="31">
        <f ca="1">cbo_revenues_gdp!DB68</f>
        <v>20.972618122138723</v>
      </c>
      <c r="U63" s="31">
        <f ca="1">cbo_outlays_gdp!CX68</f>
        <v>23.762443747443065</v>
      </c>
      <c r="V63" s="31">
        <f ca="1">cbo_outlays_gdp!CZ68</f>
        <v>22.81266774020397</v>
      </c>
      <c r="W63" s="31">
        <f ca="1">cbo_outlays_gdp!DB68</f>
        <v>23.931070225447009</v>
      </c>
      <c r="X63" s="31">
        <f ca="1">cbo_interest_gdp!CX68</f>
        <v>1.3773353334242466</v>
      </c>
      <c r="Y63" s="31">
        <f ca="1">cbo_interest_gdp!CZ68</f>
        <v>2.6409017713365541</v>
      </c>
      <c r="Z63" s="31">
        <f ca="1">cbo_interest_gdp!DB68</f>
        <v>3.3601105640494082</v>
      </c>
      <c r="AA63" s="32">
        <f ca="1">cbo_rgdp!CX68</f>
        <v>2.3519999999999999</v>
      </c>
      <c r="AB63" s="32">
        <f ca="1">cbo_rgdp!CZ68</f>
        <v>2.9340000000000002</v>
      </c>
      <c r="AC63" s="32">
        <f ca="1">cbo_rgdp!DB68</f>
        <v>2.2330000000000001</v>
      </c>
      <c r="AD63" s="13">
        <f>IFERROR(IFERROR(VLOOKUP(A63,frbus_infl!$B$7:$H$1000,7,FALSE),VLOOKUP(A63,frbus_infl!$C$7:$H$1000,6,FALSE)),VLOOKUP(A63,frbus_infl!$D$7:$H$1000,5,FALSE))</f>
        <v>2.1</v>
      </c>
      <c r="AE63" s="13">
        <f>IFERROR(IFERROR(VLOOKUP(A63,frbus_infl!$B$7:$I$1000,8,FALSE),VLOOKUP(A63,frbus_infl!$C$7:$I$1000,7,FALSE)),VLOOKUP(A63,frbus_infl!$D$7:$I$1000,6,FALSE))</f>
        <v>2.6008823529411584</v>
      </c>
      <c r="AF63" s="28">
        <f>IFERROR(IFERROR(VLOOKUP(A63,frbus_infl!$B$7:$I$1000,5,FALSE),VLOOKUP(A63,frbus_infl!$C$7:$I$1000,4,FALSE)),VLOOKUP(A63,frbus_infl!$D$7:$I$1000,3,FALSE))</f>
        <v>2.2999999999999998</v>
      </c>
      <c r="AG63" s="13">
        <f>IFERROR(IFERROR(VLOOKUP(A63,treas_holdings!$B$7:$I$1000,7,FALSE),VLOOKUP(A63,treas_holdings!$C$7:$I$1000,6,FALSE)),VLOOKUP(A63,treas_holdings!$D$7:$I$1000,5,FALSE))</f>
        <v>5.3605233264648389</v>
      </c>
      <c r="AH63" s="13">
        <f>IFERROR(IFERROR(VLOOKUP(A63,treas_holdings!$B$7:$I$1000,8,FALSE),VLOOKUP(A63,treas_holdings!$C$7:$I$1000,7,FALSE)),VLOOKUP(A63,treas_holdings!$D$7:$I$1000,6,FALSE))</f>
        <v>22.006194853912401</v>
      </c>
      <c r="AI63" s="13">
        <f>IFERROR(IFERROR(VLOOKUP(A63,divyield!$B$7:$E$1001,4,FALSE),VLOOKUP(A63,divyield!$C$7:$E$1001,3,FALSE)),VLOOKUP(A63,divyield!$D$7:$E$1001,2,FALSE))</f>
        <v>2.9096198249669993</v>
      </c>
      <c r="AJ63" s="28">
        <f>VLOOKUP(A63,ffr!$B$6:$C$1000,2)</f>
        <v>0.21</v>
      </c>
      <c r="AK63" s="13">
        <f>VLOOKUP(A63,dkw!$B$7:$H$1001,3,FALSE)</f>
        <v>3.9308000000000001</v>
      </c>
      <c r="AL63" s="13">
        <f>VLOOKUP(A63,dkw!$B$7:$H$1001,4,FALSE)</f>
        <v>0.62090000000000001</v>
      </c>
      <c r="AM63" s="13">
        <f>VLOOKUP(A63,dkw!$B$7:$H$1001,5,FALSE)</f>
        <v>0.6774</v>
      </c>
      <c r="AN63" s="13">
        <f>VLOOKUP(A63,dkw!$B$7:$H$1001,6,FALSE)</f>
        <v>2.5245000000000002</v>
      </c>
      <c r="AO63" s="13">
        <f>VLOOKUP(A63,dkw!$B$7:$H$1001,7,FALSE)</f>
        <v>0.108</v>
      </c>
      <c r="AP63" s="13">
        <f>VLOOKUP(A63,acm!B$7:E$1001,2,FALSE)</f>
        <v>2.6666799999999999</v>
      </c>
      <c r="AQ63" s="13">
        <f>VLOOKUP(A63,acm!B$7:E$1001,3,FALSE)</f>
        <v>1.2957000000000001</v>
      </c>
      <c r="AR63" s="13">
        <f>VLOOKUP(A63,acm!B$7:E$1001,4,FALSE)</f>
        <v>1.37097</v>
      </c>
      <c r="AS63" s="13">
        <f>VLOOKUP(A63,cr!B$7:F$1001,5,FALSE)</f>
        <v>2.9207994751319966</v>
      </c>
      <c r="AT63" s="13">
        <f>VLOOKUP(A63,cr!B$7:F$1001,4,FALSE)</f>
        <v>0.60299999999999998</v>
      </c>
      <c r="AU63" s="13">
        <f>VLOOKUP(A63,cr!B$7:F$1001,2,FALSE)</f>
        <v>2.06</v>
      </c>
      <c r="AV63" s="13"/>
      <c r="AW63" s="13"/>
      <c r="AX63" s="13"/>
      <c r="AZ63" s="2"/>
      <c r="BA63" s="8"/>
    </row>
    <row r="64" spans="1:53" x14ac:dyDescent="0.3">
      <c r="A64" s="5">
        <v>40544</v>
      </c>
      <c r="B64" s="19">
        <v>63</v>
      </c>
      <c r="C64" s="13">
        <f>VLOOKUP(A64,treasuries_zc!$B$7:$J$1000,_xlfn.XMATCH(C$1,treasuries_zc!$B$1:$J$1,1),FALSE)</f>
        <v>5.3651386439600879</v>
      </c>
      <c r="D64" s="13">
        <f>VLOOKUP(A64,treasuries_zc!$B$7:$J$1000,_xlfn.XMATCH(D$1,treasuries_zc!$B$1:$J$1,1),FALSE)</f>
        <v>6.004921825009224</v>
      </c>
      <c r="E64" s="13">
        <f>VLOOKUP(A64,treasuries_zc!$B$7:$J$1000,_xlfn.XMATCH(E$1,treasuries_zc!$B$1:$J$1,1),FALSE)</f>
        <v>5.6845461031755917</v>
      </c>
      <c r="F64" s="13">
        <f>VLOOKUP(A64,treasuries_zc!$B$7:$J$1000,_xlfn.XMATCH(F$1,treasuries_zc!$B$1:$J$1,1),FALSE)</f>
        <v>3.6494</v>
      </c>
      <c r="G64" s="13">
        <f>VLOOKUP(A64,treasuries_zc!$B$7:$J$1000,_xlfn.XMATCH(G$1,treasuries_zc!$B$1:$J$1,1),FALSE)</f>
        <v>4.3356000000000003</v>
      </c>
      <c r="H64" s="13">
        <f>VLOOKUP(A64,treasuries_zc!$B$7:$J$1000,_xlfn.XMATCH(H$1,treasuries_zc!$B$1:$J$1,1),FALSE)</f>
        <v>5.9325999999999999</v>
      </c>
      <c r="I64" s="31">
        <f ca="1">cbo_debt_gdp!CX69</f>
        <v>69.376080883331113</v>
      </c>
      <c r="J64" s="31">
        <f ca="1">cbo_debt_gdp!CZ69</f>
        <v>75.011754871741289</v>
      </c>
      <c r="K64" s="31">
        <f ca="1">cbo_debt_gdp!DB69</f>
        <v>76.66106677866442</v>
      </c>
      <c r="L64" s="31">
        <f ca="1">cbo_deficit_gdp!CX69</f>
        <v>9.8443528003192764</v>
      </c>
      <c r="M64" s="31">
        <f ca="1">cbo_deficit_gdp!CZ69</f>
        <v>3.4428713233373389</v>
      </c>
      <c r="N64" s="31">
        <f ca="1">cbo_deficit_gdp!DB69</f>
        <v>3.2045359092818142</v>
      </c>
      <c r="O64" s="31">
        <f ca="1">cbo_primary_deficit_gdp!CX69</f>
        <v>8.347745111081549</v>
      </c>
      <c r="P64" s="31">
        <f ca="1">cbo_primary_deficit_gdp!CZ69</f>
        <v>0.68961914215558229</v>
      </c>
      <c r="Q64" s="31">
        <f ca="1">cbo_primary_deficit_gdp!DB69</f>
        <v>-0.12179756404871903</v>
      </c>
      <c r="R64" s="31">
        <f ca="1">cbo_revenues_gdp!CX69</f>
        <v>14.819741918318478</v>
      </c>
      <c r="S64" s="31">
        <f ca="1">cbo_revenues_gdp!CZ69</f>
        <v>20.019852672274176</v>
      </c>
      <c r="T64" s="31">
        <f ca="1">cbo_revenues_gdp!DB69</f>
        <v>20.844183116337675</v>
      </c>
      <c r="U64" s="31">
        <f ca="1">cbo_outlays_gdp!CX69</f>
        <v>24.664094718637756</v>
      </c>
      <c r="V64" s="31">
        <f ca="1">cbo_outlays_gdp!CZ69</f>
        <v>23.462723995611515</v>
      </c>
      <c r="W64" s="31">
        <f ca="1">cbo_outlays_gdp!DB69</f>
        <v>24.048719025619487</v>
      </c>
      <c r="X64" s="31">
        <f ca="1">cbo_interest_gdp!CX69</f>
        <v>1.4966076892377278</v>
      </c>
      <c r="Y64" s="31">
        <f ca="1">cbo_interest_gdp!CZ69</f>
        <v>2.7532521811817565</v>
      </c>
      <c r="Z64" s="31">
        <f ca="1">cbo_interest_gdp!DB69</f>
        <v>3.3263334733305334</v>
      </c>
      <c r="AA64" s="32">
        <f ca="1">cbo_rgdp!CX69</f>
        <v>2.5329999999999999</v>
      </c>
      <c r="AB64" s="32">
        <f ca="1">cbo_rgdp!CZ69</f>
        <v>3.3260000000000001</v>
      </c>
      <c r="AC64" s="32">
        <f ca="1">cbo_rgdp!DB69</f>
        <v>2.3319999999999999</v>
      </c>
      <c r="AD64" s="13">
        <f>IFERROR(IFERROR(VLOOKUP(A64,frbus_infl!$B$7:$H$1000,7,FALSE),VLOOKUP(A64,frbus_infl!$C$7:$H$1000,6,FALSE)),VLOOKUP(A64,frbus_infl!$D$7:$H$1000,5,FALSE))</f>
        <v>2.1</v>
      </c>
      <c r="AE64" s="13">
        <f>IFERROR(IFERROR(VLOOKUP(A64,frbus_infl!$B$7:$I$1000,8,FALSE),VLOOKUP(A64,frbus_infl!$C$7:$I$1000,7,FALSE)),VLOOKUP(A64,frbus_infl!$D$7:$I$1000,6,FALSE))</f>
        <v>2.5003917727717928</v>
      </c>
      <c r="AF64" s="28">
        <f>IFERROR(IFERROR(VLOOKUP(A64,frbus_infl!$B$7:$I$1000,5,FALSE),VLOOKUP(A64,frbus_infl!$C$7:$I$1000,4,FALSE)),VLOOKUP(A64,frbus_infl!$D$7:$I$1000,3,FALSE))</f>
        <v>2.2999999999999998</v>
      </c>
      <c r="AG64" s="13">
        <f>IFERROR(IFERROR(VLOOKUP(A64,treas_holdings!$B$7:$I$1000,7,FALSE),VLOOKUP(A64,treas_holdings!$C$7:$I$1000,6,FALSE)),VLOOKUP(A64,treas_holdings!$D$7:$I$1000,5,FALSE))</f>
        <v>8.7317508500853336</v>
      </c>
      <c r="AH64" s="13">
        <f>IFERROR(IFERROR(VLOOKUP(A64,treas_holdings!$B$7:$I$1000,8,FALSE),VLOOKUP(A64,treas_holdings!$C$7:$I$1000,7,FALSE)),VLOOKUP(A64,treas_holdings!$D$7:$I$1000,6,FALSE))</f>
        <v>22.163581171749808</v>
      </c>
      <c r="AI64" s="13">
        <f>IFERROR(IFERROR(VLOOKUP(A64,divyield!$B$7:$E$1001,4,FALSE),VLOOKUP(A64,divyield!$C$7:$E$1001,3,FALSE)),VLOOKUP(A64,divyield!$D$7:$E$1001,2,FALSE))</f>
        <v>2.6583978896176679</v>
      </c>
      <c r="AJ64" s="28">
        <f>VLOOKUP(A64,ffr!$B$6:$C$1000,2)</f>
        <v>0.17</v>
      </c>
      <c r="AK64" s="13">
        <f>VLOOKUP(A64,dkw!$B$7:$H$1001,3,FALSE)</f>
        <v>5.3109000000000002</v>
      </c>
      <c r="AL64" s="13">
        <f>VLOOKUP(A64,dkw!$B$7:$H$1001,4,FALSE)</f>
        <v>0.99719999999999998</v>
      </c>
      <c r="AM64" s="13">
        <f>VLOOKUP(A64,dkw!$B$7:$H$1001,5,FALSE)</f>
        <v>1.2579</v>
      </c>
      <c r="AN64" s="13">
        <f>VLOOKUP(A64,dkw!$B$7:$H$1001,6,FALSE)</f>
        <v>2.7363</v>
      </c>
      <c r="AO64" s="13">
        <f>VLOOKUP(A64,dkw!$B$7:$H$1001,7,FALSE)</f>
        <v>0.31950000000000001</v>
      </c>
      <c r="AP64" s="13">
        <f>VLOOKUP(A64,acm!B$7:E$1001,2,FALSE)</f>
        <v>3.6570499999999999</v>
      </c>
      <c r="AQ64" s="13">
        <f>VLOOKUP(A64,acm!B$7:E$1001,3,FALSE)</f>
        <v>2.4426199999999998</v>
      </c>
      <c r="AR64" s="13">
        <f>VLOOKUP(A64,acm!B$7:E$1001,4,FALSE)</f>
        <v>1.2144200000000001</v>
      </c>
      <c r="AS64" s="13">
        <f>VLOOKUP(A64,cr!B$7:F$1001,5,FALSE)</f>
        <v>2.7288377887079385</v>
      </c>
      <c r="AT64" s="13">
        <f>VLOOKUP(A64,cr!B$7:F$1001,4,FALSE)</f>
        <v>2.0326</v>
      </c>
      <c r="AU64" s="13">
        <f>VLOOKUP(A64,cr!B$7:F$1001,2,FALSE)</f>
        <v>1.6168</v>
      </c>
      <c r="AV64" s="13"/>
      <c r="AW64" s="13"/>
      <c r="AX64" s="13"/>
      <c r="AZ64" s="2"/>
      <c r="BA64" s="8"/>
    </row>
    <row r="65" spans="1:53" x14ac:dyDescent="0.3">
      <c r="A65" s="5">
        <v>40756</v>
      </c>
      <c r="B65" s="19">
        <v>64</v>
      </c>
      <c r="C65" s="13">
        <f>VLOOKUP(A65,treasuries_zc!$B$7:$J$1000,_xlfn.XMATCH(C$1,treasuries_zc!$B$1:$J$1,1),FALSE)</f>
        <v>3.840108309283341</v>
      </c>
      <c r="D65" s="13">
        <f>VLOOKUP(A65,treasuries_zc!$B$7:$J$1000,_xlfn.XMATCH(D$1,treasuries_zc!$B$1:$J$1,1),FALSE)</f>
        <v>4.9224125049637024</v>
      </c>
      <c r="E65" s="13">
        <f>VLOOKUP(A65,treasuries_zc!$B$7:$J$1000,_xlfn.XMATCH(E$1,treasuries_zc!$B$1:$J$1,1),FALSE)</f>
        <v>4.3798576286954827</v>
      </c>
      <c r="F65" s="13">
        <f>VLOOKUP(A65,treasuries_zc!$B$7:$J$1000,_xlfn.XMATCH(F$1,treasuries_zc!$B$1:$J$1,1),FALSE)</f>
        <v>2.3950999999999998</v>
      </c>
      <c r="G65" s="13">
        <f>VLOOKUP(A65,treasuries_zc!$B$7:$J$1000,_xlfn.XMATCH(G$1,treasuries_zc!$B$1:$J$1,1),FALSE)</f>
        <v>2.6402999999999999</v>
      </c>
      <c r="H65" s="13">
        <f>VLOOKUP(A65,treasuries_zc!$B$7:$J$1000,_xlfn.XMATCH(H$1,treasuries_zc!$B$1:$J$1,1),FALSE)</f>
        <v>4.6877000000000004</v>
      </c>
      <c r="I65" s="31">
        <f ca="1">cbo_debt_gdp!CX70</f>
        <v>67.333554157005636</v>
      </c>
      <c r="J65" s="31">
        <f ca="1">cbo_debt_gdp!CZ70</f>
        <v>67.189952904238623</v>
      </c>
      <c r="K65" s="31">
        <f ca="1">cbo_debt_gdp!DB70</f>
        <v>61.019723038187159</v>
      </c>
      <c r="L65" s="31">
        <f ca="1">cbo_deficit_gdp!CX70</f>
        <v>8.5061278569062608</v>
      </c>
      <c r="M65" s="31">
        <f ca="1">cbo_deficit_gdp!CZ70</f>
        <v>1.4547357404500261</v>
      </c>
      <c r="N65" s="31">
        <f ca="1">cbo_deficit_gdp!DB70</f>
        <v>1.17079311791859</v>
      </c>
      <c r="O65" s="31">
        <f ca="1">cbo_primary_deficit_gdp!CX70</f>
        <v>7.0420669095727062</v>
      </c>
      <c r="P65" s="31">
        <f ca="1">cbo_primary_deficit_gdp!CZ70</f>
        <v>-0.67503924646781788</v>
      </c>
      <c r="Q65" s="31">
        <f ca="1">cbo_primary_deficit_gdp!DB70</f>
        <v>-1.6114141838019302</v>
      </c>
      <c r="R65" s="31">
        <f ca="1">cbo_revenues_gdp!CX70</f>
        <v>15.329579330904274</v>
      </c>
      <c r="S65" s="31">
        <f ca="1">cbo_revenues_gdp!CZ70</f>
        <v>20.130821559392988</v>
      </c>
      <c r="T65" s="31">
        <f ca="1">cbo_revenues_gdp!DB70</f>
        <v>20.851867394041125</v>
      </c>
      <c r="U65" s="31">
        <f ca="1">cbo_outlays_gdp!CX70</f>
        <v>23.829082477641602</v>
      </c>
      <c r="V65" s="31">
        <f ca="1">cbo_outlays_gdp!CZ70</f>
        <v>22.234432234432234</v>
      </c>
      <c r="W65" s="31">
        <f ca="1">cbo_outlays_gdp!DB70</f>
        <v>22.698279479647503</v>
      </c>
      <c r="X65" s="31">
        <f ca="1">cbo_interest_gdp!CX70</f>
        <v>1.4640609473335542</v>
      </c>
      <c r="Y65" s="31">
        <f ca="1">cbo_interest_gdp!CZ70</f>
        <v>2.1297749869178442</v>
      </c>
      <c r="Z65" s="31">
        <f ca="1">cbo_interest_gdp!DB70</f>
        <v>2.7822073017205202</v>
      </c>
      <c r="AA65" s="32">
        <f ca="1">cbo_rgdp!CX70</f>
        <v>2.516</v>
      </c>
      <c r="AB65" s="32">
        <f ca="1">cbo_rgdp!CZ70</f>
        <v>3.58</v>
      </c>
      <c r="AC65" s="32">
        <f ca="1">cbo_rgdp!DB70</f>
        <v>2.2650000000000001</v>
      </c>
      <c r="AD65" s="13">
        <f>IFERROR(IFERROR(VLOOKUP(A65,frbus_infl!$B$7:$H$1000,7,FALSE),VLOOKUP(A65,frbus_infl!$C$7:$H$1000,6,FALSE)),VLOOKUP(A65,frbus_infl!$D$7:$H$1000,5,FALSE))</f>
        <v>2.25</v>
      </c>
      <c r="AE65" s="13">
        <f>IFERROR(IFERROR(VLOOKUP(A65,frbus_infl!$B$7:$I$1000,8,FALSE),VLOOKUP(A65,frbus_infl!$C$7:$I$1000,7,FALSE)),VLOOKUP(A65,frbus_infl!$D$7:$I$1000,6,FALSE))</f>
        <v>2.5000977517106726</v>
      </c>
      <c r="AF65" s="28">
        <f>IFERROR(IFERROR(VLOOKUP(A65,frbus_infl!$B$7:$I$1000,5,FALSE),VLOOKUP(A65,frbus_infl!$C$7:$I$1000,4,FALSE)),VLOOKUP(A65,frbus_infl!$D$7:$I$1000,3,FALSE))</f>
        <v>2.4</v>
      </c>
      <c r="AG65" s="13">
        <f>IFERROR(IFERROR(VLOOKUP(A65,treas_holdings!$B$7:$I$1000,7,FALSE),VLOOKUP(A65,treas_holdings!$C$7:$I$1000,6,FALSE)),VLOOKUP(A65,treas_holdings!$D$7:$I$1000,5,FALSE))</f>
        <v>10.638368578129693</v>
      </c>
      <c r="AH65" s="13">
        <f>IFERROR(IFERROR(VLOOKUP(A65,treas_holdings!$B$7:$I$1000,8,FALSE),VLOOKUP(A65,treas_holdings!$C$7:$I$1000,7,FALSE)),VLOOKUP(A65,treas_holdings!$D$7:$I$1000,6,FALSE))</f>
        <v>23.25670865366795</v>
      </c>
      <c r="AI65" s="13">
        <f>IFERROR(IFERROR(VLOOKUP(A65,divyield!$B$7:$E$1001,4,FALSE),VLOOKUP(A65,divyield!$C$7:$E$1001,3,FALSE)),VLOOKUP(A65,divyield!$D$7:$E$1001,2,FALSE))</f>
        <v>3.5342456548652033</v>
      </c>
      <c r="AJ65" s="28">
        <f>VLOOKUP(A65,ffr!$B$6:$C$1000,2)</f>
        <v>0.08</v>
      </c>
      <c r="AK65" s="13">
        <f>VLOOKUP(A65,dkw!$B$7:$H$1001,3,FALSE)</f>
        <v>3.7443</v>
      </c>
      <c r="AL65" s="13">
        <f>VLOOKUP(A65,dkw!$B$7:$H$1001,4,FALSE)</f>
        <v>0.56089999999999995</v>
      </c>
      <c r="AM65" s="13">
        <f>VLOOKUP(A65,dkw!$B$7:$H$1001,5,FALSE)</f>
        <v>0.59250000000000003</v>
      </c>
      <c r="AN65" s="13">
        <f>VLOOKUP(A65,dkw!$B$7:$H$1001,6,FALSE)</f>
        <v>2.5034000000000001</v>
      </c>
      <c r="AO65" s="13">
        <f>VLOOKUP(A65,dkw!$B$7:$H$1001,7,FALSE)</f>
        <v>8.7499999999999994E-2</v>
      </c>
      <c r="AP65" s="13">
        <f>VLOOKUP(A65,acm!B$7:E$1001,2,FALSE)</f>
        <v>2.3768500000000001</v>
      </c>
      <c r="AQ65" s="13">
        <f>VLOOKUP(A65,acm!B$7:E$1001,3,FALSE)</f>
        <v>1.30219</v>
      </c>
      <c r="AR65" s="13">
        <f>VLOOKUP(A65,acm!B$7:E$1001,4,FALSE)</f>
        <v>1.0746500000000001</v>
      </c>
      <c r="AS65" s="13">
        <f>VLOOKUP(A65,cr!B$7:F$1001,5,FALSE)</f>
        <v>2.9271172266183365</v>
      </c>
      <c r="AT65" s="13">
        <f>VLOOKUP(A65,cr!B$7:F$1001,4,FALSE)</f>
        <v>0.34760000000000002</v>
      </c>
      <c r="AU65" s="13">
        <f>VLOOKUP(A65,cr!B$7:F$1001,2,FALSE)</f>
        <v>2.0474999999999999</v>
      </c>
      <c r="AV65" s="13"/>
      <c r="AW65" s="13"/>
      <c r="AX65" s="13"/>
      <c r="AZ65" s="2"/>
      <c r="BA65" s="8"/>
    </row>
    <row r="66" spans="1:53" x14ac:dyDescent="0.3">
      <c r="A66" s="5">
        <v>40909</v>
      </c>
      <c r="B66" s="19">
        <v>65</v>
      </c>
      <c r="C66" s="13">
        <f>VLOOKUP(A66,treasuries_zc!$B$7:$J$1000,_xlfn.XMATCH(C$1,treasuries_zc!$B$1:$J$1,1),FALSE)</f>
        <v>3.0727130137815584</v>
      </c>
      <c r="D66" s="13">
        <f>VLOOKUP(A66,treasuries_zc!$B$7:$J$1000,_xlfn.XMATCH(D$1,treasuries_zc!$B$1:$J$1,1),FALSE)</f>
        <v>4.1453744045031105</v>
      </c>
      <c r="E66" s="13">
        <f>VLOOKUP(A66,treasuries_zc!$B$7:$J$1000,_xlfn.XMATCH(E$1,treasuries_zc!$B$1:$J$1,1),FALSE)</f>
        <v>3.6076555458532722</v>
      </c>
      <c r="F66" s="13">
        <f>VLOOKUP(A66,treasuries_zc!$B$7:$J$1000,_xlfn.XMATCH(F$1,treasuries_zc!$B$1:$J$1,1),FALSE)</f>
        <v>1.9013</v>
      </c>
      <c r="G66" s="13">
        <f>VLOOKUP(A66,treasuries_zc!$B$7:$J$1000,_xlfn.XMATCH(G$1,treasuries_zc!$B$1:$J$1,1),FALSE)</f>
        <v>2.0070999999999999</v>
      </c>
      <c r="H66" s="13">
        <f>VLOOKUP(A66,treasuries_zc!$B$7:$J$1000,_xlfn.XMATCH(H$1,treasuries_zc!$B$1:$J$1,1),FALSE)</f>
        <v>3.8978000000000002</v>
      </c>
      <c r="I66" s="31">
        <f ca="1">cbo_debt_gdp!CX71</f>
        <v>72.491617229816868</v>
      </c>
      <c r="J66" s="31">
        <f ca="1">cbo_debt_gdp!CZ71</f>
        <v>68.545768215952918</v>
      </c>
      <c r="K66" s="31">
        <f ca="1">cbo_debt_gdp!DB71</f>
        <v>62.019874264854998</v>
      </c>
      <c r="L66" s="31">
        <f ca="1">cbo_deficit_gdp!CX71</f>
        <v>6.9576992519989682</v>
      </c>
      <c r="M66" s="31">
        <f ca="1">cbo_deficit_gdp!CZ71</f>
        <v>1.116297950071037</v>
      </c>
      <c r="N66" s="31">
        <f ca="1">cbo_deficit_gdp!DB71</f>
        <v>1.3749746501723787</v>
      </c>
      <c r="O66" s="31">
        <f ca="1">cbo_primary_deficit_gdp!CX71</f>
        <v>5.5132834665978852</v>
      </c>
      <c r="P66" s="31">
        <f ca="1">cbo_primary_deficit_gdp!CZ71</f>
        <v>-0.92348284960422167</v>
      </c>
      <c r="Q66" s="31">
        <f ca="1">cbo_primary_deficit_gdp!DB71</f>
        <v>-1.1559521395254513</v>
      </c>
      <c r="R66" s="31">
        <f ca="1">cbo_revenues_gdp!CX71</f>
        <v>16.269022440030952</v>
      </c>
      <c r="S66" s="31">
        <f ca="1">cbo_revenues_gdp!CZ71</f>
        <v>20.494215546985995</v>
      </c>
      <c r="T66" s="31">
        <f ca="1">cbo_revenues_gdp!DB71</f>
        <v>21.013993104846886</v>
      </c>
      <c r="U66" s="31">
        <f ca="1">cbo_outlays_gdp!CX71</f>
        <v>23.220273407273666</v>
      </c>
      <c r="V66" s="31">
        <f ca="1">cbo_outlays_gdp!CZ71</f>
        <v>21.610513497057031</v>
      </c>
      <c r="W66" s="31">
        <f ca="1">cbo_outlays_gdp!DB71</f>
        <v>22.388967755019266</v>
      </c>
      <c r="X66" s="31">
        <f ca="1">cbo_interest_gdp!CX71</f>
        <v>1.4444157854010833</v>
      </c>
      <c r="Y66" s="31">
        <f ca="1">cbo_interest_gdp!CZ71</f>
        <v>2.0397807996752588</v>
      </c>
      <c r="Z66" s="31">
        <f ca="1">cbo_interest_gdp!DB71</f>
        <v>2.5309267896978302</v>
      </c>
      <c r="AA66" s="32">
        <f ca="1">cbo_rgdp!CX71</f>
        <v>2.1190000000000002</v>
      </c>
      <c r="AB66" s="32">
        <f ca="1">cbo_rgdp!CZ71</f>
        <v>3.476</v>
      </c>
      <c r="AC66" s="32">
        <f ca="1">cbo_rgdp!DB71</f>
        <v>2.39</v>
      </c>
      <c r="AD66" s="13">
        <f>IFERROR(IFERROR(VLOOKUP(A66,frbus_infl!$B$7:$H$1000,7,FALSE),VLOOKUP(A66,frbus_infl!$C$7:$H$1000,6,FALSE)),VLOOKUP(A66,frbus_infl!$D$7:$H$1000,5,FALSE))</f>
        <v>2.15</v>
      </c>
      <c r="AE66" s="13">
        <f>IFERROR(IFERROR(VLOOKUP(A66,frbus_infl!$B$7:$I$1000,8,FALSE),VLOOKUP(A66,frbus_infl!$C$7:$I$1000,7,FALSE)),VLOOKUP(A66,frbus_infl!$D$7:$I$1000,6,FALSE))</f>
        <v>2.2999999999999909</v>
      </c>
      <c r="AF66" s="28">
        <f>IFERROR(IFERROR(VLOOKUP(A66,frbus_infl!$B$7:$I$1000,5,FALSE),VLOOKUP(A66,frbus_infl!$C$7:$I$1000,4,FALSE)),VLOOKUP(A66,frbus_infl!$D$7:$I$1000,3,FALSE))</f>
        <v>2.2999999999999998</v>
      </c>
      <c r="AG66" s="13">
        <f>IFERROR(IFERROR(VLOOKUP(A66,treas_holdings!$B$7:$I$1000,7,FALSE),VLOOKUP(A66,treas_holdings!$C$7:$I$1000,6,FALSE)),VLOOKUP(A66,treas_holdings!$D$7:$I$1000,5,FALSE))</f>
        <v>11.774631584187992</v>
      </c>
      <c r="AH66" s="13">
        <f>IFERROR(IFERROR(VLOOKUP(A66,treas_holdings!$B$7:$I$1000,8,FALSE),VLOOKUP(A66,treas_holdings!$C$7:$I$1000,7,FALSE)),VLOOKUP(A66,treas_holdings!$D$7:$I$1000,6,FALSE))</f>
        <v>23.166328537289655</v>
      </c>
      <c r="AI66" s="13">
        <f>IFERROR(IFERROR(VLOOKUP(A66,divyield!$B$7:$E$1001,4,FALSE),VLOOKUP(A66,divyield!$C$7:$E$1001,3,FALSE)),VLOOKUP(A66,divyield!$D$7:$E$1001,2,FALSE))</f>
        <v>3.0340585500280368</v>
      </c>
      <c r="AJ66" s="28">
        <f>VLOOKUP(A66,ffr!$B$6:$C$1000,2)</f>
        <v>0.11</v>
      </c>
      <c r="AK66" s="13">
        <f>VLOOKUP(A66,dkw!$B$7:$H$1001,3,FALSE)</f>
        <v>3.0274999999999999</v>
      </c>
      <c r="AL66" s="13">
        <f>VLOOKUP(A66,dkw!$B$7:$H$1001,4,FALSE)</f>
        <v>0.36649999999999999</v>
      </c>
      <c r="AM66" s="13">
        <f>VLOOKUP(A66,dkw!$B$7:$H$1001,5,FALSE)</f>
        <v>0.29299999999999998</v>
      </c>
      <c r="AN66" s="13">
        <f>VLOOKUP(A66,dkw!$B$7:$H$1001,6,FALSE)</f>
        <v>2.3915000000000002</v>
      </c>
      <c r="AO66" s="13">
        <f>VLOOKUP(A66,dkw!$B$7:$H$1001,7,FALSE)</f>
        <v>-2.35E-2</v>
      </c>
      <c r="AP66" s="13">
        <f>VLOOKUP(A66,acm!B$7:E$1001,2,FALSE)</f>
        <v>1.87487</v>
      </c>
      <c r="AQ66" s="13">
        <f>VLOOKUP(A66,acm!B$7:E$1001,3,FALSE)</f>
        <v>0.63034000000000001</v>
      </c>
      <c r="AR66" s="13">
        <f>VLOOKUP(A66,acm!B$7:E$1001,4,FALSE)</f>
        <v>1.2445299999999999</v>
      </c>
      <c r="AS66" s="13">
        <f>VLOOKUP(A66,cr!B$7:F$1001,5,FALSE)</f>
        <v>3.1686827913858018</v>
      </c>
      <c r="AT66" s="13">
        <f>VLOOKUP(A66,cr!B$7:F$1001,4,FALSE)</f>
        <v>-0.47520000000000001</v>
      </c>
      <c r="AU66" s="13">
        <f>VLOOKUP(A66,cr!B$7:F$1001,2,FALSE)</f>
        <v>2.3765000000000001</v>
      </c>
      <c r="AV66" s="13"/>
      <c r="AW66" s="13"/>
      <c r="AX66" s="13"/>
      <c r="AZ66" s="2"/>
      <c r="BA66" s="8"/>
    </row>
    <row r="67" spans="1:53" x14ac:dyDescent="0.3">
      <c r="A67" s="5">
        <v>40969</v>
      </c>
      <c r="B67" s="19">
        <v>66</v>
      </c>
      <c r="C67" s="13">
        <f>VLOOKUP(A67,treasuries_zc!$B$7:$J$1000,_xlfn.XMATCH(C$1,treasuries_zc!$B$1:$J$1,1),FALSE)</f>
        <v>3.622117999335206</v>
      </c>
      <c r="D67" s="13">
        <f>VLOOKUP(A67,treasuries_zc!$B$7:$J$1000,_xlfn.XMATCH(D$1,treasuries_zc!$B$1:$J$1,1),FALSE)</f>
        <v>4.5822944893034512</v>
      </c>
      <c r="E67" s="13">
        <f>VLOOKUP(A67,treasuries_zc!$B$7:$J$1000,_xlfn.XMATCH(E$1,treasuries_zc!$B$1:$J$1,1),FALSE)</f>
        <v>4.1010992267220159</v>
      </c>
      <c r="F67" s="13">
        <f>VLOOKUP(A67,treasuries_zc!$B$7:$J$1000,_xlfn.XMATCH(F$1,treasuries_zc!$B$1:$J$1,1),FALSE)</f>
        <v>2.3458999999999999</v>
      </c>
      <c r="G67" s="13">
        <f>VLOOKUP(A67,treasuries_zc!$B$7:$J$1000,_xlfn.XMATCH(G$1,treasuries_zc!$B$1:$J$1,1),FALSE)</f>
        <v>2.5588000000000002</v>
      </c>
      <c r="H67" s="13">
        <f>VLOOKUP(A67,treasuries_zc!$B$7:$J$1000,_xlfn.XMATCH(H$1,treasuries_zc!$B$1:$J$1,1),FALSE)</f>
        <v>4.3944999999999999</v>
      </c>
      <c r="I67" s="31">
        <f ca="1">cbo_debt_gdp!CX72</f>
        <v>73.168687129223628</v>
      </c>
      <c r="J67" s="31">
        <f ca="1">cbo_debt_gdp!CZ72</f>
        <v>68.804546377105737</v>
      </c>
      <c r="K67" s="31">
        <f ca="1">cbo_debt_gdp!DB72</f>
        <v>61.306023119042791</v>
      </c>
      <c r="L67" s="31">
        <f ca="1">cbo_deficit_gdp!CX72</f>
        <v>7.5509414495744132</v>
      </c>
      <c r="M67" s="31">
        <f ca="1">cbo_deficit_gdp!CZ72</f>
        <v>1.0198903998376294</v>
      </c>
      <c r="N67" s="31">
        <f ca="1">cbo_deficit_gdp!DB72</f>
        <v>1.2289596430744272</v>
      </c>
      <c r="O67" s="31">
        <f ca="1">cbo_primary_deficit_gdp!CX72</f>
        <v>6.1065256641733301</v>
      </c>
      <c r="P67" s="31">
        <f ca="1">cbo_primary_deficit_gdp!CZ72</f>
        <v>-1.0148163182463974</v>
      </c>
      <c r="Q67" s="31">
        <f ca="1">cbo_primary_deficit_gdp!DB72</f>
        <v>-1.220847698235652</v>
      </c>
      <c r="R67" s="31">
        <f ca="1">cbo_revenues_gdp!CX72</f>
        <v>15.836987361361878</v>
      </c>
      <c r="S67" s="31">
        <f ca="1">cbo_revenues_gdp!CZ72</f>
        <v>20.631215749949259</v>
      </c>
      <c r="T67" s="31">
        <f ca="1">cbo_revenues_gdp!DB72</f>
        <v>21.164064084364227</v>
      </c>
      <c r="U67" s="31">
        <f ca="1">cbo_outlays_gdp!CX72</f>
        <v>23.387928810936291</v>
      </c>
      <c r="V67" s="31">
        <f ca="1">cbo_outlays_gdp!CZ72</f>
        <v>21.651106149786887</v>
      </c>
      <c r="W67" s="31">
        <f ca="1">cbo_outlays_gdp!DB72</f>
        <v>22.388967755019266</v>
      </c>
      <c r="X67" s="31">
        <f ca="1">cbo_interest_gdp!CX72</f>
        <v>1.4444157854010833</v>
      </c>
      <c r="Y67" s="31">
        <f ca="1">cbo_interest_gdp!CZ72</f>
        <v>2.0347067180840268</v>
      </c>
      <c r="Z67" s="31">
        <f ca="1">cbo_interest_gdp!DB72</f>
        <v>2.4498073413100792</v>
      </c>
      <c r="AA67" s="32">
        <f ca="1">cbo_rgdp!CX72</f>
        <v>2.1190000000000002</v>
      </c>
      <c r="AB67" s="32">
        <f ca="1">cbo_rgdp!CZ72</f>
        <v>3.476</v>
      </c>
      <c r="AC67" s="32">
        <f ca="1">cbo_rgdp!DB72</f>
        <v>2.39</v>
      </c>
      <c r="AD67" s="13">
        <f>IFERROR(IFERROR(VLOOKUP(A67,frbus_infl!$B$7:$H$1000,7,FALSE),VLOOKUP(A67,frbus_infl!$C$7:$H$1000,6,FALSE)),VLOOKUP(A67,frbus_infl!$D$7:$H$1000,5,FALSE))</f>
        <v>2.15</v>
      </c>
      <c r="AE67" s="13">
        <f>IFERROR(IFERROR(VLOOKUP(A67,frbus_infl!$B$7:$I$1000,8,FALSE),VLOOKUP(A67,frbus_infl!$C$7:$I$1000,7,FALSE)),VLOOKUP(A67,frbus_infl!$D$7:$I$1000,6,FALSE))</f>
        <v>2.2999999999999909</v>
      </c>
      <c r="AF67" s="28">
        <f>IFERROR(IFERROR(VLOOKUP(A67,frbus_infl!$B$7:$I$1000,5,FALSE),VLOOKUP(A67,frbus_infl!$C$7:$I$1000,4,FALSE)),VLOOKUP(A67,frbus_infl!$D$7:$I$1000,3,FALSE))</f>
        <v>2.2999999999999998</v>
      </c>
      <c r="AG67" s="13">
        <f>IFERROR(IFERROR(VLOOKUP(A67,treas_holdings!$B$7:$I$1000,7,FALSE),VLOOKUP(A67,treas_holdings!$C$7:$I$1000,6,FALSE)),VLOOKUP(A67,treas_holdings!$D$7:$I$1000,5,FALSE))</f>
        <v>11.774631584187992</v>
      </c>
      <c r="AH67" s="13">
        <f>IFERROR(IFERROR(VLOOKUP(A67,treas_holdings!$B$7:$I$1000,8,FALSE),VLOOKUP(A67,treas_holdings!$C$7:$I$1000,7,FALSE)),VLOOKUP(A67,treas_holdings!$D$7:$I$1000,6,FALSE))</f>
        <v>23.166328537289655</v>
      </c>
      <c r="AI67" s="13">
        <f>IFERROR(IFERROR(VLOOKUP(A67,divyield!$B$7:$E$1001,4,FALSE),VLOOKUP(A67,divyield!$C$7:$E$1001,3,FALSE)),VLOOKUP(A67,divyield!$D$7:$E$1001,2,FALSE))</f>
        <v>3.0340585500280368</v>
      </c>
      <c r="AJ67" s="28">
        <f>VLOOKUP(A67,ffr!$B$6:$C$1000,2)</f>
        <v>0.09</v>
      </c>
      <c r="AK67" s="13">
        <f>VLOOKUP(A67,dkw!$B$7:$H$1001,3,FALSE)</f>
        <v>3.5438999999999998</v>
      </c>
      <c r="AL67" s="13">
        <f>VLOOKUP(A67,dkw!$B$7:$H$1001,4,FALSE)</f>
        <v>0.51300000000000001</v>
      </c>
      <c r="AM67" s="13">
        <f>VLOOKUP(A67,dkw!$B$7:$H$1001,5,FALSE)</f>
        <v>0.5111</v>
      </c>
      <c r="AN67" s="13">
        <f>VLOOKUP(A67,dkw!$B$7:$H$1001,6,FALSE)</f>
        <v>2.4683999999999999</v>
      </c>
      <c r="AO67" s="13">
        <f>VLOOKUP(A67,dkw!$B$7:$H$1001,7,FALSE)</f>
        <v>5.1400000000000001E-2</v>
      </c>
      <c r="AP67" s="13">
        <f>VLOOKUP(A67,acm!B$7:E$1001,2,FALSE)</f>
        <v>2.3259400000000001</v>
      </c>
      <c r="AQ67" s="13">
        <f>VLOOKUP(A67,acm!B$7:E$1001,3,FALSE)</f>
        <v>1.0478499999999999</v>
      </c>
      <c r="AR67" s="13">
        <f>VLOOKUP(A67,acm!B$7:E$1001,4,FALSE)</f>
        <v>1.2780899999999999</v>
      </c>
      <c r="AS67" s="13">
        <f>VLOOKUP(A67,cr!B$7:F$1001,5,FALSE)</f>
        <v>3.1521967421435537</v>
      </c>
      <c r="AT67" s="13">
        <f>VLOOKUP(A67,cr!B$7:F$1001,4,FALSE)</f>
        <v>-1.9800000000000002E-2</v>
      </c>
      <c r="AU67" s="13">
        <f>VLOOKUP(A67,cr!B$7:F$1001,2,FALSE)</f>
        <v>2.3656999999999999</v>
      </c>
      <c r="AV67" s="13"/>
      <c r="AW67" s="13"/>
      <c r="AX67" s="13"/>
      <c r="AZ67" s="2"/>
      <c r="BA67" s="8"/>
    </row>
    <row r="68" spans="1:53" x14ac:dyDescent="0.3">
      <c r="A68" s="5">
        <v>41122</v>
      </c>
      <c r="B68" s="19">
        <v>67</v>
      </c>
      <c r="C68" s="13">
        <f>VLOOKUP(A68,treasuries_zc!$B$7:$J$1000,_xlfn.XMATCH(C$1,treasuries_zc!$B$1:$J$1,1),FALSE)</f>
        <v>2.5943599759523428</v>
      </c>
      <c r="D68" s="13">
        <f>VLOOKUP(A68,treasuries_zc!$B$7:$J$1000,_xlfn.XMATCH(D$1,treasuries_zc!$B$1:$J$1,1),FALSE)</f>
        <v>3.6896396002006115</v>
      </c>
      <c r="E68" s="13">
        <f>VLOOKUP(A68,treasuries_zc!$B$7:$J$1000,_xlfn.XMATCH(E$1,treasuries_zc!$B$1:$J$1,1),FALSE)</f>
        <v>3.1405459114879131</v>
      </c>
      <c r="F68" s="13">
        <f>VLOOKUP(A68,treasuries_zc!$B$7:$J$1000,_xlfn.XMATCH(F$1,treasuries_zc!$B$1:$J$1,1),FALSE)</f>
        <v>1.6092</v>
      </c>
      <c r="G68" s="13">
        <f>VLOOKUP(A68,treasuries_zc!$B$7:$J$1000,_xlfn.XMATCH(G$1,treasuries_zc!$B$1:$J$1,1),FALSE)</f>
        <v>1.6454</v>
      </c>
      <c r="H68" s="13">
        <f>VLOOKUP(A68,treasuries_zc!$B$7:$J$1000,_xlfn.XMATCH(H$1,treasuries_zc!$B$1:$J$1,1),FALSE)</f>
        <v>3.3858999999999999</v>
      </c>
      <c r="I68" s="31">
        <f ca="1">cbo_debt_gdp!CX73</f>
        <v>72.840777448835112</v>
      </c>
      <c r="J68" s="31">
        <f ca="1">cbo_debt_gdp!CZ73</f>
        <v>67.890327494287888</v>
      </c>
      <c r="K68" s="31">
        <f ca="1">cbo_debt_gdp!DB73</f>
        <v>58.487666801455724</v>
      </c>
      <c r="L68" s="31">
        <f ca="1">cbo_deficit_gdp!CX73</f>
        <v>7.2596215729180074</v>
      </c>
      <c r="M68" s="31">
        <f ca="1">cbo_deficit_gdp!CZ73</f>
        <v>0.62452399086062449</v>
      </c>
      <c r="N68" s="31">
        <f ca="1">cbo_deficit_gdp!DB73</f>
        <v>0.86130206227254347</v>
      </c>
      <c r="O68" s="31">
        <f ca="1">cbo_primary_deficit_gdp!CX73</f>
        <v>5.8437379328098853</v>
      </c>
      <c r="P68" s="31">
        <f ca="1">cbo_primary_deficit_gdp!CZ73</f>
        <v>-1.1728865194211728</v>
      </c>
      <c r="Q68" s="31">
        <f ca="1">cbo_primary_deficit_gdp!DB73</f>
        <v>-1.4435907804286292</v>
      </c>
      <c r="R68" s="31">
        <f ca="1">cbo_revenues_gdp!CX73</f>
        <v>15.671257562105804</v>
      </c>
      <c r="S68" s="31">
        <f ca="1">cbo_revenues_gdp!CZ73</f>
        <v>20.731150038080731</v>
      </c>
      <c r="T68" s="31">
        <f ca="1">cbo_revenues_gdp!DB73</f>
        <v>21.411241407197735</v>
      </c>
      <c r="U68" s="31">
        <f ca="1">cbo_outlays_gdp!CX73</f>
        <v>22.930879135023812</v>
      </c>
      <c r="V68" s="31">
        <f ca="1">cbo_outlays_gdp!CZ73</f>
        <v>21.355674028941355</v>
      </c>
      <c r="W68" s="31">
        <f ca="1">cbo_outlays_gdp!DB73</f>
        <v>22.276587141124139</v>
      </c>
      <c r="X68" s="31">
        <f ca="1">cbo_interest_gdp!CX73</f>
        <v>1.4158836401081221</v>
      </c>
      <c r="Y68" s="31">
        <f ca="1">cbo_interest_gdp!CZ73</f>
        <v>1.7974105102817974</v>
      </c>
      <c r="Z68" s="31">
        <f ca="1">cbo_interest_gdp!DB73</f>
        <v>2.3048928427011726</v>
      </c>
      <c r="AA68" s="32">
        <f ca="1">cbo_rgdp!CX73</f>
        <v>2.0070000000000001</v>
      </c>
      <c r="AB68" s="32">
        <f ca="1">cbo_rgdp!CZ73</f>
        <v>3.98</v>
      </c>
      <c r="AC68" s="32">
        <f ca="1">cbo_rgdp!DB73</f>
        <v>2.238</v>
      </c>
      <c r="AD68" s="13">
        <f>IFERROR(IFERROR(VLOOKUP(A68,frbus_infl!$B$7:$H$1000,7,FALSE),VLOOKUP(A68,frbus_infl!$C$7:$H$1000,6,FALSE)),VLOOKUP(A68,frbus_infl!$D$7:$H$1000,5,FALSE))</f>
        <v>2.2000000000000002</v>
      </c>
      <c r="AE68" s="13">
        <f>IFERROR(IFERROR(VLOOKUP(A68,frbus_infl!$B$7:$I$1000,8,FALSE),VLOOKUP(A68,frbus_infl!$C$7:$I$1000,7,FALSE)),VLOOKUP(A68,frbus_infl!$D$7:$I$1000,6,FALSE))</f>
        <v>2.5002201565557769</v>
      </c>
      <c r="AF68" s="28">
        <f>IFERROR(IFERROR(VLOOKUP(A68,frbus_infl!$B$7:$I$1000,5,FALSE),VLOOKUP(A68,frbus_infl!$C$7:$I$1000,4,FALSE)),VLOOKUP(A68,frbus_infl!$D$7:$I$1000,3,FALSE))</f>
        <v>2.35</v>
      </c>
      <c r="AG68" s="13">
        <f>IFERROR(IFERROR(VLOOKUP(A68,treas_holdings!$B$7:$I$1000,7,FALSE),VLOOKUP(A68,treas_holdings!$C$7:$I$1000,6,FALSE)),VLOOKUP(A68,treas_holdings!$D$7:$I$1000,5,FALSE))</f>
        <v>12.056288489230674</v>
      </c>
      <c r="AH68" s="13">
        <f>IFERROR(IFERROR(VLOOKUP(A68,treas_holdings!$B$7:$I$1000,8,FALSE),VLOOKUP(A68,treas_holdings!$C$7:$I$1000,7,FALSE)),VLOOKUP(A68,treas_holdings!$D$7:$I$1000,6,FALSE))</f>
        <v>24.253880327215906</v>
      </c>
      <c r="AI68" s="13">
        <f>IFERROR(IFERROR(VLOOKUP(A68,divyield!$B$7:$E$1001,4,FALSE),VLOOKUP(A68,divyield!$C$7:$E$1001,3,FALSE)),VLOOKUP(A68,divyield!$D$7:$E$1001,2,FALSE))</f>
        <v>3.0936993946891622</v>
      </c>
      <c r="AJ68" s="28">
        <f>VLOOKUP(A68,ffr!$B$6:$C$1000,2)</f>
        <v>0.13</v>
      </c>
      <c r="AK68" s="13">
        <f>VLOOKUP(A68,dkw!$B$7:$H$1001,3,FALSE)</f>
        <v>2.5409999999999999</v>
      </c>
      <c r="AL68" s="13">
        <f>VLOOKUP(A68,dkw!$B$7:$H$1001,4,FALSE)</f>
        <v>0.23730000000000001</v>
      </c>
      <c r="AM68" s="13">
        <f>VLOOKUP(A68,dkw!$B$7:$H$1001,5,FALSE)</f>
        <v>8.9700000000000002E-2</v>
      </c>
      <c r="AN68" s="13">
        <f>VLOOKUP(A68,dkw!$B$7:$H$1001,6,FALSE)</f>
        <v>2.3148</v>
      </c>
      <c r="AO68" s="13">
        <f>VLOOKUP(A68,dkw!$B$7:$H$1001,7,FALSE)</f>
        <v>-0.1008</v>
      </c>
      <c r="AP68" s="13">
        <f>VLOOKUP(A68,acm!B$7:E$1001,2,FALSE)</f>
        <v>1.5791500000000001</v>
      </c>
      <c r="AQ68" s="13">
        <f>VLOOKUP(A68,acm!B$7:E$1001,3,FALSE)</f>
        <v>0.19558</v>
      </c>
      <c r="AR68" s="13">
        <f>VLOOKUP(A68,acm!B$7:E$1001,4,FALSE)</f>
        <v>1.38358</v>
      </c>
      <c r="AS68" s="13">
        <f>VLOOKUP(A68,cr!B$7:F$1001,5,FALSE)</f>
        <v>3.4297407600833552</v>
      </c>
      <c r="AT68" s="13">
        <f>VLOOKUP(A68,cr!B$7:F$1001,4,FALSE)</f>
        <v>-1.0843</v>
      </c>
      <c r="AU68" s="13">
        <f>VLOOKUP(A68,cr!B$7:F$1001,2,FALSE)</f>
        <v>2.6934999999999998</v>
      </c>
      <c r="AV68" s="13"/>
      <c r="AW68" s="13"/>
      <c r="AX68" s="13"/>
      <c r="AZ68" s="2"/>
      <c r="BA68" s="8"/>
    </row>
    <row r="69" spans="1:53" x14ac:dyDescent="0.3">
      <c r="A69" s="5">
        <v>41306</v>
      </c>
      <c r="B69" s="19">
        <v>68</v>
      </c>
      <c r="C69" s="13">
        <f>VLOOKUP(A69,treasuries_zc!$B$7:$J$1000,_xlfn.XMATCH(C$1,treasuries_zc!$B$1:$J$1,1),FALSE)</f>
        <v>3.1294360204427996</v>
      </c>
      <c r="D69" s="13">
        <f>VLOOKUP(A69,treasuries_zc!$B$7:$J$1000,_xlfn.XMATCH(D$1,treasuries_zc!$B$1:$J$1,1),FALSE)</f>
        <v>4.3129896403333312</v>
      </c>
      <c r="E69" s="13">
        <f>VLOOKUP(A69,treasuries_zc!$B$7:$J$1000,_xlfn.XMATCH(E$1,treasuries_zc!$B$1:$J$1,1),FALSE)</f>
        <v>3.7195246383913361</v>
      </c>
      <c r="F69" s="13">
        <f>VLOOKUP(A69,treasuries_zc!$B$7:$J$1000,_xlfn.XMATCH(F$1,treasuries_zc!$B$1:$J$1,1),FALSE)</f>
        <v>1.9522999999999999</v>
      </c>
      <c r="G69" s="13">
        <f>VLOOKUP(A69,treasuries_zc!$B$7:$J$1000,_xlfn.XMATCH(G$1,treasuries_zc!$B$1:$J$1,1),FALSE)</f>
        <v>2.0398999999999998</v>
      </c>
      <c r="H69" s="13">
        <f>VLOOKUP(A69,treasuries_zc!$B$7:$J$1000,_xlfn.XMATCH(H$1,treasuries_zc!$B$1:$J$1,1),FALSE)</f>
        <v>4.0058999999999996</v>
      </c>
      <c r="I69" s="31">
        <f ca="1">cbo_debt_gdp!CX74</f>
        <v>76.269177996756895</v>
      </c>
      <c r="J69" s="31">
        <f ca="1">cbo_debt_gdp!CZ74</f>
        <v>73.131834025688775</v>
      </c>
      <c r="K69" s="31">
        <f ca="1">cbo_debt_gdp!DB74</f>
        <v>76.97414125820147</v>
      </c>
      <c r="L69" s="31">
        <f ca="1">cbo_deficit_gdp!CX74</f>
        <v>5.2700511413246849</v>
      </c>
      <c r="M69" s="31">
        <f ca="1">cbo_deficit_gdp!CZ74</f>
        <v>2.8887933915866877</v>
      </c>
      <c r="N69" s="31">
        <f ca="1">cbo_deficit_gdp!DB74</f>
        <v>3.7746043998456194</v>
      </c>
      <c r="O69" s="31">
        <f ca="1">cbo_primary_deficit_gdp!CX74</f>
        <v>3.8730198328551828</v>
      </c>
      <c r="P69" s="31">
        <f ca="1">cbo_primary_deficit_gdp!CZ74</f>
        <v>0.42018812968533636</v>
      </c>
      <c r="Q69" s="31">
        <f ca="1">cbo_primary_deficit_gdp!DB74</f>
        <v>0.46700115785411039</v>
      </c>
      <c r="R69" s="31">
        <f ca="1">cbo_revenues_gdp!CX74</f>
        <v>16.889110639890234</v>
      </c>
      <c r="S69" s="31">
        <f ca="1">cbo_revenues_gdp!CZ74</f>
        <v>18.798643938308743</v>
      </c>
      <c r="T69" s="31">
        <f ca="1">cbo_revenues_gdp!DB74</f>
        <v>19.147047472018524</v>
      </c>
      <c r="U69" s="31">
        <f ca="1">cbo_outlays_gdp!CX74</f>
        <v>22.15916178121492</v>
      </c>
      <c r="V69" s="31">
        <f ca="1">cbo_outlays_gdp!CZ74</f>
        <v>21.687437329895431</v>
      </c>
      <c r="W69" s="31">
        <f ca="1">cbo_outlays_gdp!DB74</f>
        <v>22.921651871864146</v>
      </c>
      <c r="X69" s="31">
        <f ca="1">cbo_interest_gdp!CX74</f>
        <v>1.3970313084695023</v>
      </c>
      <c r="Y69" s="31">
        <f ca="1">cbo_interest_gdp!CZ74</f>
        <v>2.4686052619013514</v>
      </c>
      <c r="Z69" s="31">
        <f ca="1">cbo_interest_gdp!DB74</f>
        <v>3.3076032419915089</v>
      </c>
      <c r="AA69" s="32">
        <f ca="1">cbo_rgdp!CX74</f>
        <v>1.5309778312932565</v>
      </c>
      <c r="AB69" s="32">
        <f ca="1">cbo_rgdp!CZ74</f>
        <v>2.766426222925622</v>
      </c>
      <c r="AC69" s="32">
        <f ca="1">cbo_rgdp!DB74</f>
        <v>2.1837374334381376</v>
      </c>
      <c r="AD69" s="13">
        <f>IFERROR(IFERROR(VLOOKUP(A69,frbus_infl!$B$7:$H$1000,7,FALSE),VLOOKUP(A69,frbus_infl!$C$7:$H$1000,6,FALSE)),VLOOKUP(A69,frbus_infl!$D$7:$H$1000,5,FALSE))</f>
        <v>2</v>
      </c>
      <c r="AE69" s="13">
        <f>IFERROR(IFERROR(VLOOKUP(A69,frbus_infl!$B$7:$I$1000,8,FALSE),VLOOKUP(A69,frbus_infl!$C$7:$I$1000,7,FALSE)),VLOOKUP(A69,frbus_infl!$D$7:$I$1000,6,FALSE))</f>
        <v>2.2999999999999909</v>
      </c>
      <c r="AF69" s="28">
        <f>IFERROR(IFERROR(VLOOKUP(A69,frbus_infl!$B$7:$I$1000,5,FALSE),VLOOKUP(A69,frbus_infl!$C$7:$I$1000,4,FALSE)),VLOOKUP(A69,frbus_infl!$D$7:$I$1000,3,FALSE))</f>
        <v>2.2999999999999998</v>
      </c>
      <c r="AG69" s="13">
        <f>IFERROR(IFERROR(VLOOKUP(A69,treas_holdings!$B$7:$I$1000,7,FALSE),VLOOKUP(A69,treas_holdings!$C$7:$I$1000,6,FALSE)),VLOOKUP(A69,treas_holdings!$D$7:$I$1000,5,FALSE))</f>
        <v>12.603837051453009</v>
      </c>
      <c r="AH69" s="13">
        <f>IFERROR(IFERROR(VLOOKUP(A69,treas_holdings!$B$7:$I$1000,8,FALSE),VLOOKUP(A69,treas_holdings!$C$7:$I$1000,7,FALSE)),VLOOKUP(A69,treas_holdings!$D$7:$I$1000,6,FALSE))</f>
        <v>24.589829531120483</v>
      </c>
      <c r="AI69" s="13">
        <f>IFERROR(IFERROR(VLOOKUP(A69,divyield!$B$7:$E$1001,4,FALSE),VLOOKUP(A69,divyield!$C$7:$E$1001,3,FALSE)),VLOOKUP(A69,divyield!$D$7:$E$1001,2,FALSE))</f>
        <v>2.9094550224493676</v>
      </c>
      <c r="AJ69" s="28">
        <f>VLOOKUP(A69,ffr!$B$6:$C$1000,2)</f>
        <v>0.14000000000000001</v>
      </c>
      <c r="AK69" s="13">
        <f>VLOOKUP(A69,dkw!$B$7:$H$1001,3,FALSE)</f>
        <v>3.0672999999999999</v>
      </c>
      <c r="AL69" s="13">
        <f>VLOOKUP(A69,dkw!$B$7:$H$1001,4,FALSE)</f>
        <v>0.38250000000000001</v>
      </c>
      <c r="AM69" s="13">
        <f>VLOOKUP(A69,dkw!$B$7:$H$1001,5,FALSE)</f>
        <v>0.30580000000000002</v>
      </c>
      <c r="AN69" s="13">
        <f>VLOOKUP(A69,dkw!$B$7:$H$1001,6,FALSE)</f>
        <v>2.399</v>
      </c>
      <c r="AO69" s="13">
        <f>VLOOKUP(A69,dkw!$B$7:$H$1001,7,FALSE)</f>
        <v>-0.02</v>
      </c>
      <c r="AP69" s="13">
        <f>VLOOKUP(A69,acm!B$7:E$1001,2,FALSE)</f>
        <v>1.92144</v>
      </c>
      <c r="AQ69" s="13">
        <f>VLOOKUP(A69,acm!B$7:E$1001,3,FALSE)</f>
        <v>0.66120999999999996</v>
      </c>
      <c r="AR69" s="13">
        <f>VLOOKUP(A69,acm!B$7:E$1001,4,FALSE)</f>
        <v>1.26024</v>
      </c>
      <c r="AS69" s="13">
        <f>VLOOKUP(A69,cr!B$7:F$1001,5,FALSE)</f>
        <v>3.1000655520145415</v>
      </c>
      <c r="AT69" s="13">
        <f>VLOOKUP(A69,cr!B$7:F$1001,4,FALSE)</f>
        <v>-0.39710000000000001</v>
      </c>
      <c r="AU69" s="13">
        <f>VLOOKUP(A69,cr!B$7:F$1001,2,FALSE)</f>
        <v>2.3494000000000002</v>
      </c>
      <c r="AV69" s="13"/>
      <c r="AW69" s="13"/>
      <c r="AX69" s="13"/>
      <c r="AZ69" s="2"/>
      <c r="BA69" s="8"/>
    </row>
    <row r="70" spans="1:53" x14ac:dyDescent="0.3">
      <c r="A70" s="5">
        <v>41395</v>
      </c>
      <c r="B70" s="19">
        <v>69</v>
      </c>
      <c r="C70" s="13">
        <f>VLOOKUP(A70,treasuries_zc!$B$7:$J$1000,_xlfn.XMATCH(C$1,treasuries_zc!$B$1:$J$1,1),FALSE)</f>
        <v>3.4527818364440854</v>
      </c>
      <c r="D70" s="13">
        <f>VLOOKUP(A70,treasuries_zc!$B$7:$J$1000,_xlfn.XMATCH(D$1,treasuries_zc!$B$1:$J$1,1),FALSE)</f>
        <v>4.4125276198475838</v>
      </c>
      <c r="E70" s="13">
        <f>VLOOKUP(A70,treasuries_zc!$B$7:$J$1000,_xlfn.XMATCH(E$1,treasuries_zc!$B$1:$J$1,1),FALSE)</f>
        <v>3.9315468991383051</v>
      </c>
      <c r="F70" s="13">
        <f>VLOOKUP(A70,treasuries_zc!$B$7:$J$1000,_xlfn.XMATCH(F$1,treasuries_zc!$B$1:$J$1,1),FALSE)</f>
        <v>2.2458</v>
      </c>
      <c r="G70" s="13">
        <f>VLOOKUP(A70,treasuries_zc!$B$7:$J$1000,_xlfn.XMATCH(G$1,treasuries_zc!$B$1:$J$1,1),FALSE)</f>
        <v>2.4615</v>
      </c>
      <c r="H70" s="13">
        <f>VLOOKUP(A70,treasuries_zc!$B$7:$J$1000,_xlfn.XMATCH(H$1,treasuries_zc!$B$1:$J$1,1),FALSE)</f>
        <v>4.1928999999999998</v>
      </c>
      <c r="I70" s="31">
        <f ca="1">cbo_debt_gdp!CX75</f>
        <v>75.065485842584508</v>
      </c>
      <c r="J70" s="31">
        <f ca="1">cbo_debt_gdp!CZ75</f>
        <v>70.796924986869115</v>
      </c>
      <c r="K70" s="31">
        <f ca="1">cbo_debt_gdp!DB75</f>
        <v>73.600926283288302</v>
      </c>
      <c r="L70" s="31">
        <f ca="1">cbo_deficit_gdp!CX75</f>
        <v>4.0039915180241987</v>
      </c>
      <c r="M70" s="31">
        <f ca="1">cbo_deficit_gdp!CZ75</f>
        <v>2.5879768896528672</v>
      </c>
      <c r="N70" s="31">
        <f ca="1">cbo_deficit_gdp!DB75</f>
        <v>3.4542647626399074</v>
      </c>
      <c r="O70" s="31">
        <f ca="1">cbo_primary_deficit_gdp!CX75</f>
        <v>2.6131969564675064</v>
      </c>
      <c r="P70" s="31">
        <f ca="1">cbo_primary_deficit_gdp!CZ75</f>
        <v>0.21486892995272883</v>
      </c>
      <c r="Q70" s="31">
        <f ca="1">cbo_primary_deficit_gdp!DB75</f>
        <v>0.27788498649170207</v>
      </c>
      <c r="R70" s="31">
        <f ca="1">cbo_revenues_gdp!CX75</f>
        <v>17.543969065735311</v>
      </c>
      <c r="S70" s="31">
        <f ca="1">cbo_revenues_gdp!CZ75</f>
        <v>18.827293128969107</v>
      </c>
      <c r="T70" s="31">
        <f ca="1">cbo_revenues_gdp!DB75</f>
        <v>19.139328444615977</v>
      </c>
      <c r="U70" s="31">
        <f ca="1">cbo_outlays_gdp!CX75</f>
        <v>21.547960583759512</v>
      </c>
      <c r="V70" s="31">
        <f ca="1">cbo_outlays_gdp!CZ75</f>
        <v>21.415270018621975</v>
      </c>
      <c r="W70" s="31">
        <f ca="1">cbo_outlays_gdp!DB75</f>
        <v>22.597452720957158</v>
      </c>
      <c r="X70" s="31">
        <f ca="1">cbo_interest_gdp!CX75</f>
        <v>1.3907945615566921</v>
      </c>
      <c r="Y70" s="31">
        <f ca="1">cbo_interest_gdp!CZ75</f>
        <v>2.3731079597001385</v>
      </c>
      <c r="Z70" s="31">
        <f ca="1">cbo_interest_gdp!DB75</f>
        <v>3.1763797761482055</v>
      </c>
      <c r="AA70" s="32">
        <f ca="1">cbo_rgdp!CX75</f>
        <v>1.5309778312932565</v>
      </c>
      <c r="AB70" s="32">
        <f ca="1">cbo_rgdp!CZ75</f>
        <v>2.766426222925622</v>
      </c>
      <c r="AC70" s="32">
        <f ca="1">cbo_rgdp!DB75</f>
        <v>2.1837374334381376</v>
      </c>
      <c r="AD70" s="13">
        <f>IFERROR(IFERROR(VLOOKUP(A70,frbus_infl!$B$7:$H$1000,7,FALSE),VLOOKUP(A70,frbus_infl!$C$7:$H$1000,6,FALSE)),VLOOKUP(A70,frbus_infl!$D$7:$H$1000,5,FALSE))</f>
        <v>2</v>
      </c>
      <c r="AE70" s="13">
        <f>IFERROR(IFERROR(VLOOKUP(A70,frbus_infl!$B$7:$I$1000,8,FALSE),VLOOKUP(A70,frbus_infl!$C$7:$I$1000,7,FALSE)),VLOOKUP(A70,frbus_infl!$D$7:$I$1000,6,FALSE))</f>
        <v>2.4000978473581069</v>
      </c>
      <c r="AF70" s="28">
        <f>IFERROR(IFERROR(VLOOKUP(A70,frbus_infl!$B$7:$I$1000,5,FALSE),VLOOKUP(A70,frbus_infl!$C$7:$I$1000,4,FALSE)),VLOOKUP(A70,frbus_infl!$D$7:$I$1000,3,FALSE))</f>
        <v>2.2999999999999998</v>
      </c>
      <c r="AG70" s="13">
        <f>IFERROR(IFERROR(VLOOKUP(A70,treas_holdings!$B$7:$I$1000,7,FALSE),VLOOKUP(A70,treas_holdings!$C$7:$I$1000,6,FALSE)),VLOOKUP(A70,treas_holdings!$D$7:$I$1000,5,FALSE))</f>
        <v>12.815628231721533</v>
      </c>
      <c r="AH70" s="13">
        <f>IFERROR(IFERROR(VLOOKUP(A70,treas_holdings!$B$7:$I$1000,8,FALSE),VLOOKUP(A70,treas_holdings!$C$7:$I$1000,7,FALSE)),VLOOKUP(A70,treas_holdings!$D$7:$I$1000,6,FALSE))</f>
        <v>23.984027449831725</v>
      </c>
      <c r="AI70" s="13">
        <f>IFERROR(IFERROR(VLOOKUP(A70,divyield!$B$7:$E$1001,4,FALSE),VLOOKUP(A70,divyield!$C$7:$E$1001,3,FALSE)),VLOOKUP(A70,divyield!$D$7:$E$1001,2,FALSE))</f>
        <v>2.7611125359297373</v>
      </c>
      <c r="AJ70" s="28">
        <f>VLOOKUP(A70,ffr!$B$6:$C$1000,2)</f>
        <v>0.09</v>
      </c>
      <c r="AK70" s="13">
        <f>VLOOKUP(A70,dkw!$B$7:$H$1001,3,FALSE)</f>
        <v>3.4037000000000002</v>
      </c>
      <c r="AL70" s="13">
        <f>VLOOKUP(A70,dkw!$B$7:$H$1001,4,FALSE)</f>
        <v>0.46550000000000002</v>
      </c>
      <c r="AM70" s="13">
        <f>VLOOKUP(A70,dkw!$B$7:$H$1001,5,FALSE)</f>
        <v>0.4637</v>
      </c>
      <c r="AN70" s="13">
        <f>VLOOKUP(A70,dkw!$B$7:$H$1001,6,FALSE)</f>
        <v>2.4411999999999998</v>
      </c>
      <c r="AO70" s="13">
        <f>VLOOKUP(A70,dkw!$B$7:$H$1001,7,FALSE)</f>
        <v>3.3300000000000003E-2</v>
      </c>
      <c r="AP70" s="13">
        <f>VLOOKUP(A70,acm!B$7:E$1001,2,FALSE)</f>
        <v>2.22519</v>
      </c>
      <c r="AQ70" s="13">
        <f>VLOOKUP(A70,acm!B$7:E$1001,3,FALSE)</f>
        <v>0.91125999999999996</v>
      </c>
      <c r="AR70" s="13">
        <f>VLOOKUP(A70,acm!B$7:E$1001,4,FALSE)</f>
        <v>1.31393</v>
      </c>
      <c r="AS70" s="13">
        <f>VLOOKUP(A70,cr!B$7:F$1001,5,FALSE)</f>
        <v>3.078554965255198</v>
      </c>
      <c r="AT70" s="13">
        <f>VLOOKUP(A70,cr!B$7:F$1001,4,FALSE)</f>
        <v>-8.9800000000000005E-2</v>
      </c>
      <c r="AU70" s="13">
        <f>VLOOKUP(A70,cr!B$7:F$1001,2,FALSE)</f>
        <v>2.3355999999999999</v>
      </c>
      <c r="AV70" s="13"/>
      <c r="AW70" s="13"/>
      <c r="AX70" s="13"/>
      <c r="AZ70" s="2"/>
      <c r="BA70" s="8"/>
    </row>
    <row r="71" spans="1:53" x14ac:dyDescent="0.3">
      <c r="A71" s="5">
        <v>41671</v>
      </c>
      <c r="B71" s="19">
        <v>70</v>
      </c>
      <c r="C71" s="13">
        <f>VLOOKUP(A71,treasuries_zc!$B$7:$J$1000,_xlfn.XMATCH(C$1,treasuries_zc!$B$1:$J$1,1),FALSE)</f>
        <v>4.0697658356624755</v>
      </c>
      <c r="D71" s="13">
        <f>VLOOKUP(A71,treasuries_zc!$B$7:$J$1000,_xlfn.XMATCH(D$1,treasuries_zc!$B$1:$J$1,1),FALSE)</f>
        <v>4.4173397677308435</v>
      </c>
      <c r="E71" s="13">
        <f>VLOOKUP(A71,treasuries_zc!$B$7:$J$1000,_xlfn.XMATCH(E$1,treasuries_zc!$B$1:$J$1,1),FALSE)</f>
        <v>4.2434079393539159</v>
      </c>
      <c r="F71" s="13">
        <f>VLOOKUP(A71,treasuries_zc!$B$7:$J$1000,_xlfn.XMATCH(F$1,treasuries_zc!$B$1:$J$1,1),FALSE)</f>
        <v>2.7970000000000002</v>
      </c>
      <c r="G71" s="13">
        <f>VLOOKUP(A71,treasuries_zc!$B$7:$J$1000,_xlfn.XMATCH(G$1,treasuries_zc!$B$1:$J$1,1),FALSE)</f>
        <v>3.4413999999999998</v>
      </c>
      <c r="H71" s="13">
        <f>VLOOKUP(A71,treasuries_zc!$B$7:$J$1000,_xlfn.XMATCH(H$1,treasuries_zc!$B$1:$J$1,1),FALSE)</f>
        <v>4.3772000000000002</v>
      </c>
      <c r="I71" s="31">
        <f ca="1">cbo_debt_gdp!CX76</f>
        <v>73.623574364615294</v>
      </c>
      <c r="J71" s="31">
        <f ca="1">cbo_debt_gdp!CZ76</f>
        <v>73.297663145378877</v>
      </c>
      <c r="K71" s="31">
        <f ca="1">cbo_debt_gdp!DB76</f>
        <v>79.239657100260899</v>
      </c>
      <c r="L71" s="31">
        <f ca="1">cbo_deficit_gdp!CX76</f>
        <v>2.9757424882765009</v>
      </c>
      <c r="M71" s="31">
        <f ca="1">cbo_deficit_gdp!CZ76</f>
        <v>3.4389719668907488</v>
      </c>
      <c r="N71" s="31">
        <f ca="1">cbo_deficit_gdp!DB76</f>
        <v>4.002981736861722</v>
      </c>
      <c r="O71" s="31">
        <f ca="1">cbo_primary_deficit_gdp!CX76</f>
        <v>1.626816418688126</v>
      </c>
      <c r="P71" s="31">
        <f ca="1">cbo_primary_deficit_gdp!CZ76</f>
        <v>0.83687748662367956</v>
      </c>
      <c r="Q71" s="31">
        <f ca="1">cbo_primary_deficit_gdp!DB76</f>
        <v>0.72307118896757361</v>
      </c>
      <c r="R71" s="31">
        <f ca="1">cbo_revenues_gdp!CX76</f>
        <v>17.536038904648873</v>
      </c>
      <c r="S71" s="31">
        <f ca="1">cbo_revenues_gdp!CZ76</f>
        <v>17.981433209859606</v>
      </c>
      <c r="T71" s="31">
        <f ca="1">cbo_revenues_gdp!DB76</f>
        <v>18.360044726052926</v>
      </c>
      <c r="U71" s="31">
        <f ca="1">cbo_outlays_gdp!CX76</f>
        <v>20.511781392925375</v>
      </c>
      <c r="V71" s="31">
        <f ca="1">cbo_outlays_gdp!CZ76</f>
        <v>21.420405176750354</v>
      </c>
      <c r="W71" s="31">
        <f ca="1">cbo_outlays_gdp!DB76</f>
        <v>22.363026462914647</v>
      </c>
      <c r="X71" s="31">
        <f ca="1">cbo_interest_gdp!CX76</f>
        <v>1.3489260695883749</v>
      </c>
      <c r="Y71" s="31">
        <f ca="1">cbo_interest_gdp!CZ76</f>
        <v>2.6020944802670689</v>
      </c>
      <c r="Z71" s="31">
        <f ca="1">cbo_interest_gdp!DB76</f>
        <v>3.2799105478941484</v>
      </c>
      <c r="AA71" s="32">
        <f ca="1">cbo_rgdp!CX76</f>
        <v>2.430607675872154</v>
      </c>
      <c r="AB71" s="32">
        <f ca="1">cbo_rgdp!CZ76</f>
        <v>2.3098213529912481</v>
      </c>
      <c r="AC71" s="32">
        <f ca="1">cbo_rgdp!DB76</f>
        <v>2.0656897340289637</v>
      </c>
      <c r="AD71" s="13">
        <f>IFERROR(IFERROR(VLOOKUP(A71,frbus_infl!$B$7:$H$1000,7,FALSE),VLOOKUP(A71,frbus_infl!$C$7:$H$1000,6,FALSE)),VLOOKUP(A71,frbus_infl!$D$7:$H$1000,5,FALSE))</f>
        <v>2</v>
      </c>
      <c r="AE71" s="13">
        <f>IFERROR(IFERROR(VLOOKUP(A71,frbus_infl!$B$7:$I$1000,8,FALSE),VLOOKUP(A71,frbus_infl!$C$7:$I$1000,7,FALSE)),VLOOKUP(A71,frbus_infl!$D$7:$I$1000,6,FALSE))</f>
        <v>2.5003917727717928</v>
      </c>
      <c r="AF71" s="28">
        <f>IFERROR(IFERROR(VLOOKUP(A71,frbus_infl!$B$7:$I$1000,5,FALSE),VLOOKUP(A71,frbus_infl!$C$7:$I$1000,4,FALSE)),VLOOKUP(A71,frbus_infl!$D$7:$I$1000,3,FALSE))</f>
        <v>2.2999999999999998</v>
      </c>
      <c r="AG71" s="13">
        <f>IFERROR(IFERROR(VLOOKUP(A71,treas_holdings!$B$7:$I$1000,7,FALSE),VLOOKUP(A71,treas_holdings!$C$7:$I$1000,6,FALSE)),VLOOKUP(A71,treas_holdings!$D$7:$I$1000,5,FALSE))</f>
        <v>14.504154625327805</v>
      </c>
      <c r="AH71" s="13">
        <f>IFERROR(IFERROR(VLOOKUP(A71,treas_holdings!$B$7:$I$1000,8,FALSE),VLOOKUP(A71,treas_holdings!$C$7:$I$1000,7,FALSE)),VLOOKUP(A71,treas_holdings!$D$7:$I$1000,6,FALSE))</f>
        <v>23.571570617001111</v>
      </c>
      <c r="AI71" s="13">
        <f>IFERROR(IFERROR(VLOOKUP(A71,divyield!$B$7:$E$1001,4,FALSE),VLOOKUP(A71,divyield!$C$7:$E$1001,3,FALSE)),VLOOKUP(A71,divyield!$D$7:$E$1001,2,FALSE))</f>
        <v>2.8090889742563014</v>
      </c>
      <c r="AJ71" s="28">
        <f>VLOOKUP(A71,ffr!$B$6:$C$1000,2)</f>
        <v>0.06</v>
      </c>
      <c r="AK71" s="13">
        <f>VLOOKUP(A71,dkw!$B$7:$H$1001,3,FALSE)</f>
        <v>4.0968</v>
      </c>
      <c r="AL71" s="13">
        <f>VLOOKUP(A71,dkw!$B$7:$H$1001,4,FALSE)</f>
        <v>0.65249999999999997</v>
      </c>
      <c r="AM71" s="13">
        <f>VLOOKUP(A71,dkw!$B$7:$H$1001,5,FALSE)</f>
        <v>0.76559999999999995</v>
      </c>
      <c r="AN71" s="13">
        <f>VLOOKUP(A71,dkw!$B$7:$H$1001,6,FALSE)</f>
        <v>2.5406</v>
      </c>
      <c r="AO71" s="13">
        <f>VLOOKUP(A71,dkw!$B$7:$H$1001,7,FALSE)</f>
        <v>0.1381</v>
      </c>
      <c r="AP71" s="13">
        <f>VLOOKUP(A71,acm!B$7:E$1001,2,FALSE)</f>
        <v>2.8090999999999999</v>
      </c>
      <c r="AQ71" s="13">
        <f>VLOOKUP(A71,acm!B$7:E$1001,3,FALSE)</f>
        <v>1.3587899999999999</v>
      </c>
      <c r="AR71" s="13">
        <f>VLOOKUP(A71,acm!B$7:E$1001,4,FALSE)</f>
        <v>1.45031</v>
      </c>
      <c r="AS71" s="13">
        <f>VLOOKUP(A71,cr!B$7:F$1001,5,FALSE)</f>
        <v>2.5395451527913115</v>
      </c>
      <c r="AT71" s="13">
        <f>VLOOKUP(A71,cr!B$7:F$1001,4,FALSE)</f>
        <v>1.1073999999999999</v>
      </c>
      <c r="AU71" s="13">
        <f>VLOOKUP(A71,cr!B$7:F$1001,2,FALSE)</f>
        <v>1.6896</v>
      </c>
      <c r="AV71" s="13"/>
      <c r="AW71" s="13"/>
      <c r="AX71" s="13"/>
      <c r="AZ71" s="2"/>
      <c r="BA71" s="8"/>
    </row>
    <row r="72" spans="1:53" x14ac:dyDescent="0.3">
      <c r="A72" s="5">
        <v>41730</v>
      </c>
      <c r="B72" s="19">
        <v>71</v>
      </c>
      <c r="C72" s="13">
        <f>VLOOKUP(A72,treasuries_zc!$B$7:$J$1000,_xlfn.XMATCH(C$1,treasuries_zc!$B$1:$J$1,1),FALSE)</f>
        <v>3.8695407182679498</v>
      </c>
      <c r="D72" s="13">
        <f>VLOOKUP(A72,treasuries_zc!$B$7:$J$1000,_xlfn.XMATCH(D$1,treasuries_zc!$B$1:$J$1,1),FALSE)</f>
        <v>4.0689765016703072</v>
      </c>
      <c r="E72" s="13">
        <f>VLOOKUP(A72,treasuries_zc!$B$7:$J$1000,_xlfn.XMATCH(E$1,treasuries_zc!$B$1:$J$1,1),FALSE)</f>
        <v>3.9692107897752349</v>
      </c>
      <c r="F72" s="13">
        <f>VLOOKUP(A72,treasuries_zc!$B$7:$J$1000,_xlfn.XMATCH(F$1,treasuries_zc!$B$1:$J$1,1),FALSE)</f>
        <v>2.7890000000000001</v>
      </c>
      <c r="G72" s="13">
        <f>VLOOKUP(A72,treasuries_zc!$B$7:$J$1000,_xlfn.XMATCH(G$1,treasuries_zc!$B$1:$J$1,1),FALSE)</f>
        <v>3.4903</v>
      </c>
      <c r="H72" s="13">
        <f>VLOOKUP(A72,treasuries_zc!$B$7:$J$1000,_xlfn.XMATCH(H$1,treasuries_zc!$B$1:$J$1,1),FALSE)</f>
        <v>4.0336999999999996</v>
      </c>
      <c r="I72" s="31">
        <f ca="1">cbo_debt_gdp!CX77</f>
        <v>73.75673015689226</v>
      </c>
      <c r="J72" s="31">
        <f ca="1">cbo_debt_gdp!CZ77</f>
        <v>73.064434993369005</v>
      </c>
      <c r="K72" s="31">
        <f ca="1">cbo_debt_gdp!DB77</f>
        <v>78.073052553112177</v>
      </c>
      <c r="L72" s="31">
        <f ca="1">cbo_deficit_gdp!CX77</f>
        <v>2.8483760782724485</v>
      </c>
      <c r="M72" s="31">
        <f ca="1">cbo_deficit_gdp!CZ77</f>
        <v>3.3017789362967029</v>
      </c>
      <c r="N72" s="31">
        <f ca="1">cbo_deficit_gdp!DB77</f>
        <v>3.7383525903838986</v>
      </c>
      <c r="O72" s="31">
        <f ca="1">cbo_primary_deficit_gdp!CX77</f>
        <v>1.5341863023215423</v>
      </c>
      <c r="P72" s="31">
        <f ca="1">cbo_primary_deficit_gdp!CZ77</f>
        <v>0.70883065806923673</v>
      </c>
      <c r="Q72" s="31">
        <f ca="1">cbo_primary_deficit_gdp!DB77</f>
        <v>0.47335072679836004</v>
      </c>
      <c r="R72" s="31">
        <f ca="1">cbo_revenues_gdp!CX77</f>
        <v>17.553407051467609</v>
      </c>
      <c r="S72" s="31">
        <f ca="1">cbo_revenues_gdp!CZ77</f>
        <v>17.958567704760597</v>
      </c>
      <c r="T72" s="31">
        <f ca="1">cbo_revenues_gdp!DB77</f>
        <v>18.330227357435707</v>
      </c>
      <c r="U72" s="31">
        <f ca="1">cbo_outlays_gdp!CX77</f>
        <v>20.395993747467145</v>
      </c>
      <c r="V72" s="31">
        <f ca="1">cbo_outlays_gdp!CZ77</f>
        <v>21.2603466410573</v>
      </c>
      <c r="W72" s="31">
        <f ca="1">cbo_outlays_gdp!DB77</f>
        <v>22.064852776742452</v>
      </c>
      <c r="X72" s="31">
        <f ca="1">cbo_interest_gdp!CX77</f>
        <v>1.314189775950906</v>
      </c>
      <c r="Y72" s="31">
        <f ca="1">cbo_interest_gdp!CZ77</f>
        <v>2.5929482782274662</v>
      </c>
      <c r="Z72" s="31">
        <f ca="1">cbo_interest_gdp!DB77</f>
        <v>3.2650018635855385</v>
      </c>
      <c r="AA72" s="32">
        <f ca="1">cbo_rgdp!CX77</f>
        <v>2.430607675872154</v>
      </c>
      <c r="AB72" s="32">
        <f ca="1">cbo_rgdp!CZ77</f>
        <v>2.3098213529912481</v>
      </c>
      <c r="AC72" s="32">
        <f ca="1">cbo_rgdp!DB77</f>
        <v>2.0656897340289637</v>
      </c>
      <c r="AD72" s="13">
        <f>IFERROR(IFERROR(VLOOKUP(A72,frbus_infl!$B$7:$H$1000,7,FALSE),VLOOKUP(A72,frbus_infl!$C$7:$H$1000,6,FALSE)),VLOOKUP(A72,frbus_infl!$D$7:$H$1000,5,FALSE))</f>
        <v>2</v>
      </c>
      <c r="AE72" s="13">
        <f>IFERROR(IFERROR(VLOOKUP(A72,frbus_infl!$B$7:$I$1000,8,FALSE),VLOOKUP(A72,frbus_infl!$C$7:$I$1000,7,FALSE)),VLOOKUP(A72,frbus_infl!$D$7:$I$1000,6,FALSE))</f>
        <v>2.3901919498579893</v>
      </c>
      <c r="AF72" s="28">
        <f>IFERROR(IFERROR(VLOOKUP(A72,frbus_infl!$B$7:$I$1000,5,FALSE),VLOOKUP(A72,frbus_infl!$C$7:$I$1000,4,FALSE)),VLOOKUP(A72,frbus_infl!$D$7:$I$1000,3,FALSE))</f>
        <v>2.25</v>
      </c>
      <c r="AG72" s="13">
        <f>IFERROR(IFERROR(VLOOKUP(A72,treas_holdings!$B$7:$I$1000,7,FALSE),VLOOKUP(A72,treas_holdings!$C$7:$I$1000,6,FALSE)),VLOOKUP(A72,treas_holdings!$D$7:$I$1000,5,FALSE))</f>
        <v>14.922276450609356</v>
      </c>
      <c r="AH72" s="13">
        <f>IFERROR(IFERROR(VLOOKUP(A72,treas_holdings!$B$7:$I$1000,8,FALSE),VLOOKUP(A72,treas_holdings!$C$7:$I$1000,7,FALSE)),VLOOKUP(A72,treas_holdings!$D$7:$I$1000,6,FALSE))</f>
        <v>23.450746353854498</v>
      </c>
      <c r="AI72" s="13">
        <f>IFERROR(IFERROR(VLOOKUP(A72,divyield!$B$7:$E$1001,4,FALSE),VLOOKUP(A72,divyield!$C$7:$E$1001,3,FALSE)),VLOOKUP(A72,divyield!$D$7:$E$1001,2,FALSE))</f>
        <v>2.6735790148973471</v>
      </c>
      <c r="AJ72" s="28">
        <f>VLOOKUP(A72,ffr!$B$6:$C$1000,2)</f>
        <v>0.09</v>
      </c>
      <c r="AK72" s="13">
        <f>VLOOKUP(A72,dkw!$B$7:$H$1001,3,FALSE)</f>
        <v>3.9051</v>
      </c>
      <c r="AL72" s="13">
        <f>VLOOKUP(A72,dkw!$B$7:$H$1001,4,FALSE)</f>
        <v>0.59</v>
      </c>
      <c r="AM72" s="13">
        <f>VLOOKUP(A72,dkw!$B$7:$H$1001,5,FALSE)</f>
        <v>0.71079999999999999</v>
      </c>
      <c r="AN72" s="13">
        <f>VLOOKUP(A72,dkw!$B$7:$H$1001,6,FALSE)</f>
        <v>2.4950999999999999</v>
      </c>
      <c r="AO72" s="13">
        <f>VLOOKUP(A72,dkw!$B$7:$H$1001,7,FALSE)</f>
        <v>0.10920000000000001</v>
      </c>
      <c r="AP72" s="13">
        <f>VLOOKUP(A72,acm!B$7:E$1001,2,FALSE)</f>
        <v>2.79752</v>
      </c>
      <c r="AQ72" s="13">
        <f>VLOOKUP(A72,acm!B$7:E$1001,3,FALSE)</f>
        <v>1.10042</v>
      </c>
      <c r="AR72" s="13">
        <f>VLOOKUP(A72,acm!B$7:E$1001,4,FALSE)</f>
        <v>1.6971000000000001</v>
      </c>
      <c r="AS72" s="13">
        <f>VLOOKUP(A72,cr!B$7:F$1001,5,FALSE)</f>
        <v>2.6888429448974849</v>
      </c>
      <c r="AT72" s="13">
        <f>VLOOKUP(A72,cr!B$7:F$1001,4,FALSE)</f>
        <v>0.86809999999999998</v>
      </c>
      <c r="AU72" s="13">
        <f>VLOOKUP(A72,cr!B$7:F$1001,2,FALSE)</f>
        <v>1.9209000000000001</v>
      </c>
      <c r="AV72" s="13"/>
      <c r="AW72" s="13"/>
      <c r="AX72" s="13"/>
      <c r="AZ72" s="2"/>
      <c r="BA72" s="8"/>
    </row>
    <row r="73" spans="1:53" x14ac:dyDescent="0.3">
      <c r="A73" s="5">
        <v>41852</v>
      </c>
      <c r="B73" s="19">
        <v>72</v>
      </c>
      <c r="C73" s="13">
        <f>VLOOKUP(A73,treasuries_zc!$B$7:$J$1000,_xlfn.XMATCH(C$1,treasuries_zc!$B$1:$J$1,1),FALSE)</f>
        <v>3.2204512047564471</v>
      </c>
      <c r="D73" s="13">
        <f>VLOOKUP(A73,treasuries_zc!$B$7:$J$1000,_xlfn.XMATCH(D$1,treasuries_zc!$B$1:$J$1,1),FALSE)</f>
        <v>3.5147136101469023</v>
      </c>
      <c r="E73" s="13">
        <f>VLOOKUP(A73,treasuries_zc!$B$7:$J$1000,_xlfn.XMATCH(E$1,treasuries_zc!$B$1:$J$1,1),FALSE)</f>
        <v>3.3674776956974295</v>
      </c>
      <c r="F73" s="13">
        <f>VLOOKUP(A73,treasuries_zc!$B$7:$J$1000,_xlfn.XMATCH(F$1,treasuries_zc!$B$1:$J$1,1),FALSE)</f>
        <v>2.4432999999999998</v>
      </c>
      <c r="G73" s="13">
        <f>VLOOKUP(A73,treasuries_zc!$B$7:$J$1000,_xlfn.XMATCH(G$1,treasuries_zc!$B$1:$J$1,1),FALSE)</f>
        <v>2.9784000000000002</v>
      </c>
      <c r="H73" s="13">
        <f>VLOOKUP(A73,treasuries_zc!$B$7:$J$1000,_xlfn.XMATCH(H$1,treasuries_zc!$B$1:$J$1,1),FALSE)</f>
        <v>3.4016000000000002</v>
      </c>
      <c r="I73" s="31">
        <f ca="1">cbo_debt_gdp!CX78</f>
        <v>74.414142001511891</v>
      </c>
      <c r="J73" s="31">
        <f ca="1">cbo_debt_gdp!CZ78</f>
        <v>73.088628608318729</v>
      </c>
      <c r="K73" s="31">
        <f ca="1">cbo_debt_gdp!DB78</f>
        <v>77.206821425888364</v>
      </c>
      <c r="L73" s="31">
        <f ca="1">cbo_deficit_gdp!CX78</f>
        <v>2.9423736698261322</v>
      </c>
      <c r="M73" s="31">
        <f ca="1">cbo_deficit_gdp!CZ78</f>
        <v>3.048049432813797</v>
      </c>
      <c r="N73" s="31">
        <f ca="1">cbo_deficit_gdp!DB78</f>
        <v>3.6060401171963039</v>
      </c>
      <c r="O73" s="31">
        <f ca="1">cbo_primary_deficit_gdp!CX78</f>
        <v>1.5991161249055068</v>
      </c>
      <c r="P73" s="31">
        <f ca="1">cbo_primary_deficit_gdp!CZ78</f>
        <v>0.77930462049248361</v>
      </c>
      <c r="Q73" s="31">
        <f ca="1">cbo_primary_deficit_gdp!DB78</f>
        <v>0.60476297798813017</v>
      </c>
      <c r="R73" s="31">
        <f ca="1">cbo_revenues_gdp!CX78</f>
        <v>17.479792987148922</v>
      </c>
      <c r="S73" s="31">
        <f ca="1">cbo_revenues_gdp!CZ78</f>
        <v>18.020842940145716</v>
      </c>
      <c r="T73" s="31">
        <f ca="1">cbo_revenues_gdp!DB78</f>
        <v>18.218015175418827</v>
      </c>
      <c r="U73" s="31">
        <f ca="1">cbo_outlays_gdp!CX78</f>
        <v>20.422166656975055</v>
      </c>
      <c r="V73" s="31">
        <f ca="1">cbo_outlays_gdp!CZ78</f>
        <v>21.068892372959514</v>
      </c>
      <c r="W73" s="31">
        <f ca="1">cbo_outlays_gdp!DB78</f>
        <v>21.824055292615132</v>
      </c>
      <c r="X73" s="31">
        <f ca="1">cbo_interest_gdp!CX78</f>
        <v>1.3432575449206257</v>
      </c>
      <c r="Y73" s="31">
        <f ca="1">cbo_interest_gdp!CZ78</f>
        <v>2.2687448123213132</v>
      </c>
      <c r="Z73" s="31">
        <f ca="1">cbo_interest_gdp!DB78</f>
        <v>3.0012771392081738</v>
      </c>
      <c r="AA73" s="32">
        <f ca="1">cbo_rgdp!CX78</f>
        <v>1.82</v>
      </c>
      <c r="AB73" s="32">
        <f ca="1">cbo_rgdp!CZ78</f>
        <v>2.2999999999999998</v>
      </c>
      <c r="AC73" s="32">
        <f ca="1">cbo_rgdp!DB78</f>
        <v>2.0299999999999998</v>
      </c>
      <c r="AD73" s="13">
        <f>IFERROR(IFERROR(VLOOKUP(A73,frbus_infl!$B$7:$H$1000,7,FALSE),VLOOKUP(A73,frbus_infl!$C$7:$H$1000,6,FALSE)),VLOOKUP(A73,frbus_infl!$D$7:$H$1000,5,FALSE))</f>
        <v>2</v>
      </c>
      <c r="AE73" s="13">
        <f>IFERROR(IFERROR(VLOOKUP(A73,frbus_infl!$B$7:$I$1000,8,FALSE),VLOOKUP(A73,frbus_infl!$C$7:$I$1000,7,FALSE)),VLOOKUP(A73,frbus_infl!$D$7:$I$1000,6,FALSE))</f>
        <v>2.200000000000002</v>
      </c>
      <c r="AF73" s="28">
        <f>IFERROR(IFERROR(VLOOKUP(A73,frbus_infl!$B$7:$I$1000,5,FALSE),VLOOKUP(A73,frbus_infl!$C$7:$I$1000,4,FALSE)),VLOOKUP(A73,frbus_infl!$D$7:$I$1000,3,FALSE))</f>
        <v>2.2000000000000002</v>
      </c>
      <c r="AG73" s="13">
        <f>IFERROR(IFERROR(VLOOKUP(A73,treas_holdings!$B$7:$I$1000,7,FALSE),VLOOKUP(A73,treas_holdings!$C$7:$I$1000,6,FALSE)),VLOOKUP(A73,treas_holdings!$D$7:$I$1000,5,FALSE))</f>
        <v>14.95365138562811</v>
      </c>
      <c r="AH73" s="13">
        <f>IFERROR(IFERROR(VLOOKUP(A73,treas_holdings!$B$7:$I$1000,8,FALSE),VLOOKUP(A73,treas_holdings!$C$7:$I$1000,7,FALSE)),VLOOKUP(A73,treas_holdings!$D$7:$I$1000,6,FALSE))</f>
        <v>23.298086968243449</v>
      </c>
      <c r="AI73" s="13">
        <f>IFERROR(IFERROR(VLOOKUP(A73,divyield!$B$7:$E$1001,4,FALSE),VLOOKUP(A73,divyield!$C$7:$E$1001,3,FALSE)),VLOOKUP(A73,divyield!$D$7:$E$1001,2,FALSE))</f>
        <v>2.6111874702641926</v>
      </c>
      <c r="AJ73" s="28">
        <f>VLOOKUP(A73,ffr!$B$6:$C$1000,2)</f>
        <v>7.0000000000000007E-2</v>
      </c>
      <c r="AK73" s="13">
        <f>VLOOKUP(A73,dkw!$B$7:$H$1001,3,FALSE)</f>
        <v>3.2694000000000001</v>
      </c>
      <c r="AL73" s="13">
        <f>VLOOKUP(A73,dkw!$B$7:$H$1001,4,FALSE)</f>
        <v>0.41139999999999999</v>
      </c>
      <c r="AM73" s="13">
        <f>VLOOKUP(A73,dkw!$B$7:$H$1001,5,FALSE)</f>
        <v>0.46189999999999998</v>
      </c>
      <c r="AN73" s="13">
        <f>VLOOKUP(A73,dkw!$B$7:$H$1001,6,FALSE)</f>
        <v>2.3854000000000002</v>
      </c>
      <c r="AO73" s="13">
        <f>VLOOKUP(A73,dkw!$B$7:$H$1001,7,FALSE)</f>
        <v>1.0699999999999999E-2</v>
      </c>
      <c r="AP73" s="13">
        <f>VLOOKUP(A73,acm!B$7:E$1001,2,FALSE)</f>
        <v>2.4296600000000002</v>
      </c>
      <c r="AQ73" s="13">
        <f>VLOOKUP(A73,acm!B$7:E$1001,3,FALSE)</f>
        <v>0.46005000000000001</v>
      </c>
      <c r="AR73" s="13">
        <f>VLOOKUP(A73,acm!B$7:E$1001,4,FALSE)</f>
        <v>1.9696100000000001</v>
      </c>
      <c r="AS73" s="13">
        <f>VLOOKUP(A73,cr!B$7:F$1001,5,FALSE)</f>
        <v>2.9039976144492385</v>
      </c>
      <c r="AT73" s="13">
        <f>VLOOKUP(A73,cr!B$7:F$1001,4,FALSE)</f>
        <v>9.4700000000000006E-2</v>
      </c>
      <c r="AU73" s="13">
        <f>VLOOKUP(A73,cr!B$7:F$1001,2,FALSE)</f>
        <v>2.3485999999999998</v>
      </c>
      <c r="AV73" s="13"/>
      <c r="AW73" s="13"/>
      <c r="AX73" s="13"/>
      <c r="AZ73" s="2"/>
      <c r="BA73" s="8"/>
    </row>
    <row r="74" spans="1:53" x14ac:dyDescent="0.3">
      <c r="A74" s="5">
        <v>42005</v>
      </c>
      <c r="B74" s="19">
        <v>73</v>
      </c>
      <c r="C74" s="13">
        <f>VLOOKUP(A74,treasuries_zc!$B$7:$J$1000,_xlfn.XMATCH(C$1,treasuries_zc!$B$1:$J$1,1),FALSE)</f>
        <v>2.3297146219345866</v>
      </c>
      <c r="D74" s="13">
        <f>VLOOKUP(A74,treasuries_zc!$B$7:$J$1000,_xlfn.XMATCH(D$1,treasuries_zc!$B$1:$J$1,1),FALSE)</f>
        <v>2.5831332760273273</v>
      </c>
      <c r="E74" s="13">
        <f>VLOOKUP(A74,treasuries_zc!$B$7:$J$1000,_xlfn.XMATCH(E$1,treasuries_zc!$B$1:$J$1,1),FALSE)</f>
        <v>2.4563455973311443</v>
      </c>
      <c r="F74" s="13">
        <f>VLOOKUP(A74,treasuries_zc!$B$7:$J$1000,_xlfn.XMATCH(F$1,treasuries_zc!$B$1:$J$1,1),FALSE)</f>
        <v>1.7743</v>
      </c>
      <c r="G74" s="13">
        <f>VLOOKUP(A74,treasuries_zc!$B$7:$J$1000,_xlfn.XMATCH(G$1,treasuries_zc!$B$1:$J$1,1),FALSE)</f>
        <v>2.0874000000000001</v>
      </c>
      <c r="H74" s="13">
        <f>VLOOKUP(A74,treasuries_zc!$B$7:$J$1000,_xlfn.XMATCH(H$1,treasuries_zc!$B$1:$J$1,1),FALSE)</f>
        <v>2.5087999999999999</v>
      </c>
      <c r="I74" s="31">
        <f ca="1">cbo_debt_gdp!CX79</f>
        <v>74.18960923623446</v>
      </c>
      <c r="J74" s="31">
        <f ca="1">cbo_debt_gdp!CZ79</f>
        <v>73.533497647322434</v>
      </c>
      <c r="K74" s="31">
        <f ca="1">cbo_debt_gdp!DB79</f>
        <v>77.148892773892769</v>
      </c>
      <c r="L74" s="31">
        <f ca="1">cbo_deficit_gdp!CX79</f>
        <v>2.6976021314387211</v>
      </c>
      <c r="M74" s="31">
        <f ca="1">cbo_deficit_gdp!CZ79</f>
        <v>3.1189782657405334</v>
      </c>
      <c r="N74" s="31">
        <f ca="1">cbo_deficit_gdp!DB79</f>
        <v>3.7805944055944054</v>
      </c>
      <c r="O74" s="31">
        <f ca="1">cbo_primary_deficit_gdp!CX79</f>
        <v>1.4265097690941386</v>
      </c>
      <c r="P74" s="31">
        <f ca="1">cbo_primary_deficit_gdp!CZ79</f>
        <v>0.71252520725969082</v>
      </c>
      <c r="Q74" s="31">
        <f ca="1">cbo_primary_deficit_gdp!DB79</f>
        <v>0.83770396270396275</v>
      </c>
      <c r="R74" s="31">
        <f ca="1">cbo_revenues_gdp!CX79</f>
        <v>17.712033747779753</v>
      </c>
      <c r="S74" s="31">
        <f ca="1">cbo_revenues_gdp!CZ79</f>
        <v>18.077526327582344</v>
      </c>
      <c r="T74" s="31">
        <f ca="1">cbo_revenues_gdp!DB79</f>
        <v>18.320221445221446</v>
      </c>
      <c r="U74" s="31">
        <f ca="1">cbo_outlays_gdp!CX79</f>
        <v>20.409635879218474</v>
      </c>
      <c r="V74" s="31">
        <f ca="1">cbo_outlays_gdp!CZ79</f>
        <v>21.196504593322878</v>
      </c>
      <c r="W74" s="31">
        <f ca="1">cbo_outlays_gdp!DB79</f>
        <v>22.104458041958043</v>
      </c>
      <c r="X74" s="31">
        <f ca="1">cbo_interest_gdp!CX79</f>
        <v>1.2710923623445827</v>
      </c>
      <c r="Y74" s="31">
        <f ca="1">cbo_interest_gdp!CZ79</f>
        <v>2.4064530584808423</v>
      </c>
      <c r="Z74" s="31">
        <f ca="1">cbo_interest_gdp!DB79</f>
        <v>2.9428904428904428</v>
      </c>
      <c r="AA74" s="32">
        <f ca="1">cbo_rgdp!CX79</f>
        <v>2.66</v>
      </c>
      <c r="AB74" s="32">
        <f ca="1">cbo_rgdp!CZ79</f>
        <v>2.19</v>
      </c>
      <c r="AC74" s="32">
        <f ca="1">cbo_rgdp!DB79</f>
        <v>2.1</v>
      </c>
      <c r="AD74" s="13">
        <f>IFERROR(IFERROR(VLOOKUP(A74,frbus_infl!$B$7:$H$1000,7,FALSE),VLOOKUP(A74,frbus_infl!$C$7:$H$1000,6,FALSE)),VLOOKUP(A74,frbus_infl!$D$7:$H$1000,5,FALSE))</f>
        <v>2</v>
      </c>
      <c r="AE74" s="13">
        <f>IFERROR(IFERROR(VLOOKUP(A74,frbus_infl!$B$7:$I$1000,8,FALSE),VLOOKUP(A74,frbus_infl!$C$7:$I$1000,7,FALSE)),VLOOKUP(A74,frbus_infl!$D$7:$I$1000,6,FALSE))</f>
        <v>2.2000980392156588</v>
      </c>
      <c r="AF74" s="28">
        <f>IFERROR(IFERROR(VLOOKUP(A74,frbus_infl!$B$7:$I$1000,5,FALSE),VLOOKUP(A74,frbus_infl!$C$7:$I$1000,4,FALSE)),VLOOKUP(A74,frbus_infl!$D$7:$I$1000,3,FALSE))</f>
        <v>2.1</v>
      </c>
      <c r="AG74" s="13">
        <f>IFERROR(IFERROR(VLOOKUP(A74,treas_holdings!$B$7:$I$1000,7,FALSE),VLOOKUP(A74,treas_holdings!$C$7:$I$1000,6,FALSE)),VLOOKUP(A74,treas_holdings!$D$7:$I$1000,5,FALSE))</f>
        <v>15.352124449857445</v>
      </c>
      <c r="AH74" s="13">
        <f>IFERROR(IFERROR(VLOOKUP(A74,treas_holdings!$B$7:$I$1000,8,FALSE),VLOOKUP(A74,treas_holdings!$C$7:$I$1000,7,FALSE)),VLOOKUP(A74,treas_holdings!$D$7:$I$1000,6,FALSE))</f>
        <v>22.910676225537685</v>
      </c>
      <c r="AI74" s="13">
        <f>IFERROR(IFERROR(VLOOKUP(A74,divyield!$B$7:$E$1001,4,FALSE),VLOOKUP(A74,divyield!$C$7:$E$1001,3,FALSE)),VLOOKUP(A74,divyield!$D$7:$E$1001,2,FALSE))</f>
        <v>2.7696589606958248</v>
      </c>
      <c r="AJ74" s="28">
        <f>VLOOKUP(A74,ffr!$B$6:$C$1000,2)</f>
        <v>0.06</v>
      </c>
      <c r="AK74" s="13">
        <f>VLOOKUP(A74,dkw!$B$7:$H$1001,3,FALSE)</f>
        <v>2.339</v>
      </c>
      <c r="AL74" s="13">
        <f>VLOOKUP(A74,dkw!$B$7:$H$1001,4,FALSE)</f>
        <v>0.159</v>
      </c>
      <c r="AM74" s="13">
        <f>VLOOKUP(A74,dkw!$B$7:$H$1001,5,FALSE)</f>
        <v>6.6699999999999995E-2</v>
      </c>
      <c r="AN74" s="13">
        <f>VLOOKUP(A74,dkw!$B$7:$H$1001,6,FALSE)</f>
        <v>2.2448999999999999</v>
      </c>
      <c r="AO74" s="13">
        <f>VLOOKUP(A74,dkw!$B$7:$H$1001,7,FALSE)</f>
        <v>-0.13159999999999999</v>
      </c>
      <c r="AP74" s="13">
        <f>VLOOKUP(A74,acm!B$7:E$1001,2,FALSE)</f>
        <v>1.7625200000000001</v>
      </c>
      <c r="AQ74" s="13">
        <f>VLOOKUP(A74,acm!B$7:E$1001,3,FALSE)</f>
        <v>-0.23951</v>
      </c>
      <c r="AR74" s="13">
        <f>VLOOKUP(A74,acm!B$7:E$1001,4,FALSE)</f>
        <v>2.00203</v>
      </c>
      <c r="AS74" s="13">
        <f>VLOOKUP(A74,cr!B$7:F$1001,5,FALSE)</f>
        <v>3.0075672534545683</v>
      </c>
      <c r="AT74" s="13">
        <f>VLOOKUP(A74,cr!B$7:F$1001,4,FALSE)</f>
        <v>-0.79469999999999996</v>
      </c>
      <c r="AU74" s="13">
        <f>VLOOKUP(A74,cr!B$7:F$1001,2,FALSE)</f>
        <v>2.569</v>
      </c>
      <c r="AV74" s="13"/>
      <c r="AW74" s="13"/>
      <c r="AX74" s="13"/>
      <c r="AZ74" s="2"/>
      <c r="BA74" s="8"/>
    </row>
    <row r="75" spans="1:53" x14ac:dyDescent="0.3">
      <c r="A75" s="5">
        <v>42064</v>
      </c>
      <c r="B75" s="19">
        <v>74</v>
      </c>
      <c r="C75" s="13">
        <f>VLOOKUP(A75,treasuries_zc!$B$7:$J$1000,_xlfn.XMATCH(C$1,treasuries_zc!$B$1:$J$1,1),FALSE)</f>
        <v>2.6308355552750795</v>
      </c>
      <c r="D75" s="13">
        <f>VLOOKUP(A75,treasuries_zc!$B$7:$J$1000,_xlfn.XMATCH(D$1,treasuries_zc!$B$1:$J$1,1),FALSE)</f>
        <v>2.8529567039354831</v>
      </c>
      <c r="E75" s="13">
        <f>VLOOKUP(A75,treasuries_zc!$B$7:$J$1000,_xlfn.XMATCH(E$1,treasuries_zc!$B$1:$J$1,1),FALSE)</f>
        <v>2.7418361031932736</v>
      </c>
      <c r="F75" s="13">
        <f>VLOOKUP(A75,treasuries_zc!$B$7:$J$1000,_xlfn.XMATCH(F$1,treasuries_zc!$B$1:$J$1,1),FALSE)</f>
        <v>2.02</v>
      </c>
      <c r="G75" s="13">
        <f>VLOOKUP(A75,treasuries_zc!$B$7:$J$1000,_xlfn.XMATCH(G$1,treasuries_zc!$B$1:$J$1,1),FALSE)</f>
        <v>2.4331</v>
      </c>
      <c r="H75" s="13">
        <f>VLOOKUP(A75,treasuries_zc!$B$7:$J$1000,_xlfn.XMATCH(H$1,treasuries_zc!$B$1:$J$1,1),FALSE)</f>
        <v>2.762</v>
      </c>
      <c r="I75" s="31">
        <f ca="1">cbo_debt_gdp!CX80</f>
        <v>74.18960923623446</v>
      </c>
      <c r="J75" s="31">
        <f ca="1">cbo_debt_gdp!CZ80</f>
        <v>73.533497647322434</v>
      </c>
      <c r="K75" s="31">
        <f ca="1">cbo_debt_gdp!DB80</f>
        <v>77.148892773892769</v>
      </c>
      <c r="L75" s="31">
        <f ca="1">cbo_deficit_gdp!CX80</f>
        <v>2.6976021314387211</v>
      </c>
      <c r="M75" s="31">
        <f ca="1">cbo_deficit_gdp!CZ80</f>
        <v>3.1189782657405334</v>
      </c>
      <c r="N75" s="31">
        <f ca="1">cbo_deficit_gdp!DB80</f>
        <v>3.7805944055944054</v>
      </c>
      <c r="O75" s="31">
        <f ca="1">cbo_primary_deficit_gdp!CX80</f>
        <v>1.4265097690941386</v>
      </c>
      <c r="P75" s="31">
        <f ca="1">cbo_primary_deficit_gdp!CZ80</f>
        <v>0.71252520725969082</v>
      </c>
      <c r="Q75" s="31">
        <f ca="1">cbo_primary_deficit_gdp!DB80</f>
        <v>0.83770396270396275</v>
      </c>
      <c r="R75" s="31">
        <f ca="1">cbo_revenues_gdp!CX80</f>
        <v>17.712033747779753</v>
      </c>
      <c r="S75" s="31">
        <f ca="1">cbo_revenues_gdp!CZ80</f>
        <v>18.077526327582344</v>
      </c>
      <c r="T75" s="31">
        <f ca="1">cbo_revenues_gdp!DB80</f>
        <v>18.320221445221446</v>
      </c>
      <c r="U75" s="31">
        <f ca="1">cbo_outlays_gdp!CX80</f>
        <v>20.409635879218474</v>
      </c>
      <c r="V75" s="31">
        <f ca="1">cbo_outlays_gdp!CZ80</f>
        <v>21.196504593322878</v>
      </c>
      <c r="W75" s="31">
        <f ca="1">cbo_outlays_gdp!DB80</f>
        <v>22.104458041958043</v>
      </c>
      <c r="X75" s="31">
        <f ca="1">cbo_interest_gdp!CX80</f>
        <v>1.2710923623445827</v>
      </c>
      <c r="Y75" s="31">
        <f ca="1">cbo_interest_gdp!CZ80</f>
        <v>2.4064530584808423</v>
      </c>
      <c r="Z75" s="31">
        <f ca="1">cbo_interest_gdp!DB80</f>
        <v>2.9428904428904428</v>
      </c>
      <c r="AA75" s="32">
        <f ca="1">cbo_rgdp!CX80</f>
        <v>2.66</v>
      </c>
      <c r="AB75" s="32">
        <f ca="1">cbo_rgdp!CZ80</f>
        <v>2.19</v>
      </c>
      <c r="AC75" s="32">
        <f ca="1">cbo_rgdp!DB80</f>
        <v>2.1</v>
      </c>
      <c r="AD75" s="13">
        <f>IFERROR(IFERROR(VLOOKUP(A75,frbus_infl!$B$7:$H$1000,7,FALSE),VLOOKUP(A75,frbus_infl!$C$7:$H$1000,6,FALSE)),VLOOKUP(A75,frbus_infl!$D$7:$H$1000,5,FALSE))</f>
        <v>2</v>
      </c>
      <c r="AE75" s="13">
        <f>IFERROR(IFERROR(VLOOKUP(A75,frbus_infl!$B$7:$I$1000,8,FALSE),VLOOKUP(A75,frbus_infl!$C$7:$I$1000,7,FALSE)),VLOOKUP(A75,frbus_infl!$D$7:$I$1000,6,FALSE))</f>
        <v>2.2000980392156588</v>
      </c>
      <c r="AF75" s="28">
        <f>IFERROR(IFERROR(VLOOKUP(A75,frbus_infl!$B$7:$I$1000,5,FALSE),VLOOKUP(A75,frbus_infl!$C$7:$I$1000,4,FALSE)),VLOOKUP(A75,frbus_infl!$D$7:$I$1000,3,FALSE))</f>
        <v>2.1</v>
      </c>
      <c r="AG75" s="13">
        <f>IFERROR(IFERROR(VLOOKUP(A75,treas_holdings!$B$7:$I$1000,7,FALSE),VLOOKUP(A75,treas_holdings!$C$7:$I$1000,6,FALSE)),VLOOKUP(A75,treas_holdings!$D$7:$I$1000,5,FALSE))</f>
        <v>15.352124449857445</v>
      </c>
      <c r="AH75" s="13">
        <f>IFERROR(IFERROR(VLOOKUP(A75,treas_holdings!$B$7:$I$1000,8,FALSE),VLOOKUP(A75,treas_holdings!$C$7:$I$1000,7,FALSE)),VLOOKUP(A75,treas_holdings!$D$7:$I$1000,6,FALSE))</f>
        <v>22.910676225537685</v>
      </c>
      <c r="AI75" s="13">
        <f>IFERROR(IFERROR(VLOOKUP(A75,divyield!$B$7:$E$1001,4,FALSE),VLOOKUP(A75,divyield!$C$7:$E$1001,3,FALSE)),VLOOKUP(A75,divyield!$D$7:$E$1001,2,FALSE))</f>
        <v>2.7696589606958248</v>
      </c>
      <c r="AJ75" s="28">
        <f>VLOOKUP(A75,ffr!$B$6:$C$1000,2)</f>
        <v>0.06</v>
      </c>
      <c r="AK75" s="13">
        <f>VLOOKUP(A75,dkw!$B$7:$H$1001,3,FALSE)</f>
        <v>2.6631</v>
      </c>
      <c r="AL75" s="13">
        <f>VLOOKUP(A75,dkw!$B$7:$H$1001,4,FALSE)</f>
        <v>0.25519999999999998</v>
      </c>
      <c r="AM75" s="13">
        <f>VLOOKUP(A75,dkw!$B$7:$H$1001,5,FALSE)</f>
        <v>0.19639999999999999</v>
      </c>
      <c r="AN75" s="13">
        <f>VLOOKUP(A75,dkw!$B$7:$H$1001,6,FALSE)</f>
        <v>2.2972999999999999</v>
      </c>
      <c r="AO75" s="13">
        <f>VLOOKUP(A75,dkw!$B$7:$H$1001,7,FALSE)</f>
        <v>-8.5800000000000001E-2</v>
      </c>
      <c r="AP75" s="13">
        <f>VLOOKUP(A75,acm!B$7:E$1001,2,FALSE)</f>
        <v>2.0179399999999998</v>
      </c>
      <c r="AQ75" s="13">
        <f>VLOOKUP(A75,acm!B$7:E$1001,3,FALSE)</f>
        <v>-1.0869999999999999E-2</v>
      </c>
      <c r="AR75" s="13">
        <f>VLOOKUP(A75,acm!B$7:E$1001,4,FALSE)</f>
        <v>2.0288200000000001</v>
      </c>
      <c r="AS75" s="13">
        <f>VLOOKUP(A75,cr!B$7:F$1001,5,FALSE)</f>
        <v>2.835885915140679</v>
      </c>
      <c r="AT75" s="13">
        <f>VLOOKUP(A75,cr!B$7:F$1001,4,FALSE)</f>
        <v>-0.3755</v>
      </c>
      <c r="AU75" s="13">
        <f>VLOOKUP(A75,cr!B$7:F$1001,2,FALSE)</f>
        <v>2.3955000000000002</v>
      </c>
      <c r="AV75" s="13"/>
      <c r="AW75" s="13"/>
      <c r="AX75" s="13"/>
      <c r="AZ75" s="2"/>
      <c r="BA75" s="8"/>
    </row>
    <row r="76" spans="1:53" x14ac:dyDescent="0.3">
      <c r="A76" s="5">
        <v>42217</v>
      </c>
      <c r="B76" s="19">
        <v>75</v>
      </c>
      <c r="C76" s="13">
        <f>VLOOKUP(A76,treasuries_zc!$B$7:$J$1000,_xlfn.XMATCH(C$1,treasuries_zc!$B$1:$J$1,1),FALSE)</f>
        <v>3.0034386373902988</v>
      </c>
      <c r="D76" s="13">
        <f>VLOOKUP(A76,treasuries_zc!$B$7:$J$1000,_xlfn.XMATCH(D$1,treasuries_zc!$B$1:$J$1,1),FALSE)</f>
        <v>3.286825509851421</v>
      </c>
      <c r="E76" s="13">
        <f>VLOOKUP(A76,treasuries_zc!$B$7:$J$1000,_xlfn.XMATCH(E$1,treasuries_zc!$B$1:$J$1,1),FALSE)</f>
        <v>3.1450347493994446</v>
      </c>
      <c r="F76" s="13">
        <f>VLOOKUP(A76,treasuries_zc!$B$7:$J$1000,_xlfn.XMATCH(F$1,treasuries_zc!$B$1:$J$1,1),FALSE)</f>
        <v>2.3048000000000002</v>
      </c>
      <c r="G76" s="13">
        <f>VLOOKUP(A76,treasuries_zc!$B$7:$J$1000,_xlfn.XMATCH(G$1,treasuries_zc!$B$1:$J$1,1),FALSE)</f>
        <v>2.7166000000000001</v>
      </c>
      <c r="H76" s="13">
        <f>VLOOKUP(A76,treasuries_zc!$B$7:$J$1000,_xlfn.XMATCH(H$1,treasuries_zc!$B$1:$J$1,1),FALSE)</f>
        <v>3.1785000000000001</v>
      </c>
      <c r="I76" s="31">
        <f ca="1">cbo_debt_gdp!CX81</f>
        <v>73.821930856726624</v>
      </c>
      <c r="J76" s="31">
        <f ca="1">cbo_debt_gdp!CZ81</f>
        <v>73.458795920209411</v>
      </c>
      <c r="K76" s="31">
        <f ca="1">cbo_debt_gdp!DB81</f>
        <v>76.878866639821354</v>
      </c>
      <c r="L76" s="31">
        <f ca="1">cbo_deficit_gdp!CX81</f>
        <v>2.3869557908892252</v>
      </c>
      <c r="M76" s="31">
        <f ca="1">cbo_deficit_gdp!CZ81</f>
        <v>3.1004603303547253</v>
      </c>
      <c r="N76" s="31">
        <f ca="1">cbo_deficit_gdp!DB81</f>
        <v>3.6900098839550464</v>
      </c>
      <c r="O76" s="31">
        <f ca="1">cbo_primary_deficit_gdp!CX81</f>
        <v>1.1654619824060066</v>
      </c>
      <c r="P76" s="31">
        <f ca="1">cbo_primary_deficit_gdp!CZ81</f>
        <v>0.83039985558263385</v>
      </c>
      <c r="Q76" s="31">
        <f ca="1">cbo_primary_deficit_gdp!DB81</f>
        <v>0.92616319507998679</v>
      </c>
      <c r="R76" s="31">
        <f ca="1">cbo_revenues_gdp!CX81</f>
        <v>18.215946657701576</v>
      </c>
      <c r="S76" s="31">
        <f ca="1">cbo_revenues_gdp!CZ81</f>
        <v>18.070222944309052</v>
      </c>
      <c r="T76" s="31">
        <f ca="1">cbo_revenues_gdp!DB81</f>
        <v>18.299959732034996</v>
      </c>
      <c r="U76" s="31">
        <f ca="1">cbo_outlays_gdp!CX81</f>
        <v>20.6029024485908</v>
      </c>
      <c r="V76" s="31">
        <f ca="1">cbo_outlays_gdp!CZ81</f>
        <v>21.166170231970394</v>
      </c>
      <c r="W76" s="31">
        <f ca="1">cbo_outlays_gdp!DB81</f>
        <v>21.989969615990042</v>
      </c>
      <c r="X76" s="31">
        <f ca="1">cbo_interest_gdp!CX81</f>
        <v>1.2214938084832185</v>
      </c>
      <c r="Y76" s="31">
        <f ca="1">cbo_interest_gdp!CZ81</f>
        <v>2.2700604747720914</v>
      </c>
      <c r="Z76" s="31">
        <f ca="1">cbo_interest_gdp!DB81</f>
        <v>2.7638466888750597</v>
      </c>
      <c r="AA76" s="32">
        <f ca="1">cbo_rgdp!CX81</f>
        <v>2.37</v>
      </c>
      <c r="AB76" s="32">
        <f ca="1">cbo_rgdp!CZ81</f>
        <v>2.23</v>
      </c>
      <c r="AC76" s="32">
        <f ca="1">cbo_rgdp!DB81</f>
        <v>2.0699999999999998</v>
      </c>
      <c r="AD76" s="13">
        <f>IFERROR(IFERROR(VLOOKUP(A76,frbus_infl!$B$7:$H$1000,7,FALSE),VLOOKUP(A76,frbus_infl!$C$7:$H$1000,6,FALSE)),VLOOKUP(A76,frbus_infl!$D$7:$H$1000,5,FALSE))</f>
        <v>2</v>
      </c>
      <c r="AE76" s="13">
        <f>IFERROR(IFERROR(VLOOKUP(A76,frbus_infl!$B$7:$I$1000,8,FALSE),VLOOKUP(A76,frbus_infl!$C$7:$I$1000,7,FALSE)),VLOOKUP(A76,frbus_infl!$D$7:$I$1000,6,FALSE))</f>
        <v>2.3002205882353133</v>
      </c>
      <c r="AF76" s="28">
        <f>IFERROR(IFERROR(VLOOKUP(A76,frbus_infl!$B$7:$I$1000,5,FALSE),VLOOKUP(A76,frbus_infl!$C$7:$I$1000,4,FALSE)),VLOOKUP(A76,frbus_infl!$D$7:$I$1000,3,FALSE))</f>
        <v>2.15</v>
      </c>
      <c r="AG76" s="13">
        <f>IFERROR(IFERROR(VLOOKUP(A76,treas_holdings!$B$7:$I$1000,7,FALSE),VLOOKUP(A76,treas_holdings!$C$7:$I$1000,6,FALSE)),VLOOKUP(A76,treas_holdings!$D$7:$I$1000,5,FALSE))</f>
        <v>14.783785105642988</v>
      </c>
      <c r="AH76" s="13">
        <f>IFERROR(IFERROR(VLOOKUP(A76,treas_holdings!$B$7:$I$1000,8,FALSE),VLOOKUP(A76,treas_holdings!$C$7:$I$1000,7,FALSE)),VLOOKUP(A76,treas_holdings!$D$7:$I$1000,6,FALSE))</f>
        <v>22.538572732805843</v>
      </c>
      <c r="AI76" s="13">
        <f>IFERROR(IFERROR(VLOOKUP(A76,divyield!$B$7:$E$1001,4,FALSE),VLOOKUP(A76,divyield!$C$7:$E$1001,3,FALSE)),VLOOKUP(A76,divyield!$D$7:$E$1001,2,FALSE))</f>
        <v>3.1613776387709018</v>
      </c>
      <c r="AJ76" s="28">
        <f>VLOOKUP(A76,ffr!$B$6:$C$1000,2)</f>
        <v>0.08</v>
      </c>
      <c r="AK76" s="13">
        <f>VLOOKUP(A76,dkw!$B$7:$H$1001,3,FALSE)</f>
        <v>3.0350000000000001</v>
      </c>
      <c r="AL76" s="13">
        <f>VLOOKUP(A76,dkw!$B$7:$H$1001,4,FALSE)</f>
        <v>0.37169999999999997</v>
      </c>
      <c r="AM76" s="13">
        <f>VLOOKUP(A76,dkw!$B$7:$H$1001,5,FALSE)</f>
        <v>0.3382</v>
      </c>
      <c r="AN76" s="13">
        <f>VLOOKUP(A76,dkw!$B$7:$H$1001,6,FALSE)</f>
        <v>2.3605</v>
      </c>
      <c r="AO76" s="13">
        <f>VLOOKUP(A76,dkw!$B$7:$H$1001,7,FALSE)</f>
        <v>-3.5400000000000001E-2</v>
      </c>
      <c r="AP76" s="13">
        <f>VLOOKUP(A76,acm!B$7:E$1001,2,FALSE)</f>
        <v>2.3074300000000001</v>
      </c>
      <c r="AQ76" s="13">
        <f>VLOOKUP(A76,acm!B$7:E$1001,3,FALSE)</f>
        <v>0.28824</v>
      </c>
      <c r="AR76" s="13">
        <f>VLOOKUP(A76,acm!B$7:E$1001,4,FALSE)</f>
        <v>2.01919</v>
      </c>
      <c r="AS76" s="13">
        <f>VLOOKUP(A76,cr!B$7:F$1001,5,FALSE)</f>
        <v>2.6755094385559008</v>
      </c>
      <c r="AT76" s="13">
        <f>VLOOKUP(A76,cr!B$7:F$1001,4,FALSE)</f>
        <v>3.5799999999999998E-2</v>
      </c>
      <c r="AU76" s="13">
        <f>VLOOKUP(A76,cr!B$7:F$1001,2,FALSE)</f>
        <v>2.2690000000000001</v>
      </c>
      <c r="AV76" s="13"/>
      <c r="AW76" s="13"/>
      <c r="AX76" s="13"/>
      <c r="AZ76" s="2"/>
      <c r="BA76" s="8"/>
    </row>
    <row r="77" spans="1:53" x14ac:dyDescent="0.3">
      <c r="A77" s="5">
        <v>42370</v>
      </c>
      <c r="B77" s="19">
        <v>76</v>
      </c>
      <c r="C77" s="13">
        <f>VLOOKUP(A77,treasuries_zc!$B$7:$J$1000,_xlfn.XMATCH(C$1,treasuries_zc!$B$1:$J$1,1),FALSE)</f>
        <v>2.6732293078872482</v>
      </c>
      <c r="D77" s="13">
        <f>VLOOKUP(A77,treasuries_zc!$B$7:$J$1000,_xlfn.XMATCH(D$1,treasuries_zc!$B$1:$J$1,1),FALSE)</f>
        <v>3.0005111574651799</v>
      </c>
      <c r="E77" s="13">
        <f>VLOOKUP(A77,treasuries_zc!$B$7:$J$1000,_xlfn.XMATCH(E$1,treasuries_zc!$B$1:$J$1,1),FALSE)</f>
        <v>2.8367400343866533</v>
      </c>
      <c r="F77" s="13">
        <f>VLOOKUP(A77,treasuries_zc!$B$7:$J$1000,_xlfn.XMATCH(F$1,treasuries_zc!$B$1:$J$1,1),FALSE)</f>
        <v>2.0221</v>
      </c>
      <c r="G77" s="13">
        <f>VLOOKUP(A77,treasuries_zc!$B$7:$J$1000,_xlfn.XMATCH(G$1,treasuries_zc!$B$1:$J$1,1),FALSE)</f>
        <v>2.2818999999999998</v>
      </c>
      <c r="H77" s="13">
        <f>VLOOKUP(A77,treasuries_zc!$B$7:$J$1000,_xlfn.XMATCH(H$1,treasuries_zc!$B$1:$J$1,1),FALSE)</f>
        <v>2.9142000000000001</v>
      </c>
      <c r="I77" s="31">
        <f ca="1">cbo_debt_gdp!CX82</f>
        <v>75.581269600951657</v>
      </c>
      <c r="J77" s="31">
        <f ca="1">cbo_debt_gdp!CZ82</f>
        <v>78.843004470411188</v>
      </c>
      <c r="K77" s="31">
        <f ca="1">cbo_debt_gdp!DB82</f>
        <v>86.106290672451195</v>
      </c>
      <c r="L77" s="31">
        <f ca="1">cbo_deficit_gdp!CX82</f>
        <v>2.9414945387693305</v>
      </c>
      <c r="M77" s="31">
        <f ca="1">cbo_deficit_gdp!CZ82</f>
        <v>3.9525516752976584</v>
      </c>
      <c r="N77" s="31">
        <f ca="1">cbo_deficit_gdp!DB82</f>
        <v>4.9385394070860444</v>
      </c>
      <c r="O77" s="31">
        <f ca="1">cbo_primary_deficit_gdp!CX82</f>
        <v>1.5626689737212069</v>
      </c>
      <c r="P77" s="31">
        <f ca="1">cbo_primary_deficit_gdp!CZ82</f>
        <v>1.5137431947948479</v>
      </c>
      <c r="Q77" s="31">
        <f ca="1">cbo_primary_deficit_gdp!DB82</f>
        <v>1.937816341287057</v>
      </c>
      <c r="R77" s="31">
        <f ca="1">cbo_revenues_gdp!CX82</f>
        <v>18.254569049421434</v>
      </c>
      <c r="S77" s="31">
        <f ca="1">cbo_revenues_gdp!CZ82</f>
        <v>18.040986146151464</v>
      </c>
      <c r="T77" s="31">
        <f ca="1">cbo_revenues_gdp!DB82</f>
        <v>18.203181489515547</v>
      </c>
      <c r="U77" s="31">
        <f ca="1">cbo_outlays_gdp!CX82</f>
        <v>21.190656429112146</v>
      </c>
      <c r="V77" s="31">
        <f ca="1">cbo_outlays_gdp!CZ82</f>
        <v>21.989111671756739</v>
      </c>
      <c r="W77" s="31">
        <f ca="1">cbo_outlays_gdp!DB82</f>
        <v>23.141720896601591</v>
      </c>
      <c r="X77" s="31">
        <f ca="1">cbo_interest_gdp!CX82</f>
        <v>1.3788255650481238</v>
      </c>
      <c r="Y77" s="31">
        <f ca="1">cbo_interest_gdp!CZ82</f>
        <v>2.4388084805028107</v>
      </c>
      <c r="Z77" s="31">
        <f ca="1">cbo_interest_gdp!DB82</f>
        <v>3.0007230657989878</v>
      </c>
      <c r="AA77" s="32">
        <f ca="1">cbo_rgdp!CX82</f>
        <v>2.29</v>
      </c>
      <c r="AB77" s="32">
        <f ca="1">cbo_rgdp!CZ82</f>
        <v>2.02</v>
      </c>
      <c r="AC77" s="32">
        <f ca="1">cbo_rgdp!DB82</f>
        <v>2.0299999999999998</v>
      </c>
      <c r="AD77" s="13">
        <f>IFERROR(IFERROR(VLOOKUP(A77,frbus_infl!$B$7:$H$1000,7,FALSE),VLOOKUP(A77,frbus_infl!$C$7:$H$1000,6,FALSE)),VLOOKUP(A77,frbus_infl!$D$7:$H$1000,5,FALSE))</f>
        <v>1.97</v>
      </c>
      <c r="AE77" s="13">
        <f>IFERROR(IFERROR(VLOOKUP(A77,frbus_infl!$B$7:$I$1000,8,FALSE),VLOOKUP(A77,frbus_infl!$C$7:$I$1000,7,FALSE)),VLOOKUP(A77,frbus_infl!$D$7:$I$1000,6,FALSE))</f>
        <v>2.1600156739812082</v>
      </c>
      <c r="AF77" s="28">
        <f>IFERROR(IFERROR(VLOOKUP(A77,frbus_infl!$B$7:$I$1000,5,FALSE),VLOOKUP(A77,frbus_infl!$C$7:$I$1000,4,FALSE)),VLOOKUP(A77,frbus_infl!$D$7:$I$1000,3,FALSE))</f>
        <v>2.12</v>
      </c>
      <c r="AG77" s="13">
        <f>IFERROR(IFERROR(VLOOKUP(A77,treas_holdings!$B$7:$I$1000,7,FALSE),VLOOKUP(A77,treas_holdings!$C$7:$I$1000,6,FALSE)),VLOOKUP(A77,treas_holdings!$D$7:$I$1000,5,FALSE))</f>
        <v>14.883546818238248</v>
      </c>
      <c r="AH77" s="13">
        <f>IFERROR(IFERROR(VLOOKUP(A77,treas_holdings!$B$7:$I$1000,8,FALSE),VLOOKUP(A77,treas_holdings!$C$7:$I$1000,7,FALSE)),VLOOKUP(A77,treas_holdings!$D$7:$I$1000,6,FALSE))</f>
        <v>21.964762845529773</v>
      </c>
      <c r="AI77" s="13">
        <f>IFERROR(IFERROR(VLOOKUP(A77,divyield!$B$7:$E$1001,4,FALSE),VLOOKUP(A77,divyield!$C$7:$E$1001,3,FALSE)),VLOOKUP(A77,divyield!$D$7:$E$1001,2,FALSE))</f>
        <v>3.1756927407319222</v>
      </c>
      <c r="AJ77" s="28">
        <f>VLOOKUP(A77,ffr!$B$6:$C$1000,2)</f>
        <v>0.28999999999999998</v>
      </c>
      <c r="AK77" s="13">
        <f>VLOOKUP(A77,dkw!$B$7:$H$1001,3,FALSE)</f>
        <v>2.6722000000000001</v>
      </c>
      <c r="AL77" s="13">
        <f>VLOOKUP(A77,dkw!$B$7:$H$1001,4,FALSE)</f>
        <v>0.2928</v>
      </c>
      <c r="AM77" s="13">
        <f>VLOOKUP(A77,dkw!$B$7:$H$1001,5,FALSE)</f>
        <v>0.1588</v>
      </c>
      <c r="AN77" s="13">
        <f>VLOOKUP(A77,dkw!$B$7:$H$1001,6,FALSE)</f>
        <v>2.3184999999999998</v>
      </c>
      <c r="AO77" s="13">
        <f>VLOOKUP(A77,dkw!$B$7:$H$1001,7,FALSE)</f>
        <v>-9.7900000000000001E-2</v>
      </c>
      <c r="AP77" s="13">
        <f>VLOOKUP(A77,acm!B$7:E$1001,2,FALSE)</f>
        <v>2.0234200000000002</v>
      </c>
      <c r="AQ77" s="13">
        <f>VLOOKUP(A77,acm!B$7:E$1001,3,FALSE)</f>
        <v>7.92E-3</v>
      </c>
      <c r="AR77" s="13">
        <f>VLOOKUP(A77,acm!B$7:E$1001,4,FALSE)</f>
        <v>2.0155099999999999</v>
      </c>
      <c r="AS77" s="13">
        <f>VLOOKUP(A77,cr!B$7:F$1001,5,FALSE)</f>
        <v>2.62467108374973</v>
      </c>
      <c r="AT77" s="13">
        <f>VLOOKUP(A77,cr!B$7:F$1001,4,FALSE)</f>
        <v>-0.2414</v>
      </c>
      <c r="AU77" s="13">
        <f>VLOOKUP(A77,cr!B$7:F$1001,2,FALSE)</f>
        <v>2.2635000000000001</v>
      </c>
      <c r="AV77" s="13"/>
      <c r="AW77" s="13"/>
      <c r="AX77" s="13"/>
      <c r="AZ77" s="2"/>
      <c r="BA77" s="8"/>
    </row>
    <row r="78" spans="1:53" x14ac:dyDescent="0.3">
      <c r="A78" s="5">
        <v>42430</v>
      </c>
      <c r="B78" s="19">
        <v>77</v>
      </c>
      <c r="C78" s="13">
        <f>VLOOKUP(A78,treasuries_zc!$B$7:$J$1000,_xlfn.XMATCH(C$1,treasuries_zc!$B$1:$J$1,1),FALSE)</f>
        <v>2.4731908556212767</v>
      </c>
      <c r="D78" s="13">
        <f>VLOOKUP(A78,treasuries_zc!$B$7:$J$1000,_xlfn.XMATCH(D$1,treasuries_zc!$B$1:$J$1,1),FALSE)</f>
        <v>2.797069971908317</v>
      </c>
      <c r="E78" s="13">
        <f>VLOOKUP(A78,treasuries_zc!$B$7:$J$1000,_xlfn.XMATCH(E$1,treasuries_zc!$B$1:$J$1,1),FALSE)</f>
        <v>2.6350026581088759</v>
      </c>
      <c r="F78" s="13">
        <f>VLOOKUP(A78,treasuries_zc!$B$7:$J$1000,_xlfn.XMATCH(F$1,treasuries_zc!$B$1:$J$1,1),FALSE)</f>
        <v>1.8582000000000001</v>
      </c>
      <c r="G78" s="13">
        <f>VLOOKUP(A78,treasuries_zc!$B$7:$J$1000,_xlfn.XMATCH(G$1,treasuries_zc!$B$1:$J$1,1),FALSE)</f>
        <v>2.0954999999999999</v>
      </c>
      <c r="H78" s="13">
        <f>VLOOKUP(A78,treasuries_zc!$B$7:$J$1000,_xlfn.XMATCH(H$1,treasuries_zc!$B$1:$J$1,1),FALSE)</f>
        <v>2.7052</v>
      </c>
      <c r="I78" s="31">
        <f ca="1">cbo_debt_gdp!CX83</f>
        <v>75.435276305828921</v>
      </c>
      <c r="J78" s="31">
        <f ca="1">cbo_debt_gdp!CZ83</f>
        <v>78.307440357632899</v>
      </c>
      <c r="K78" s="31">
        <f ca="1">cbo_debt_gdp!DB83</f>
        <v>85.5820679681851</v>
      </c>
      <c r="L78" s="31">
        <f ca="1">cbo_deficit_gdp!CX83</f>
        <v>2.8874229479831297</v>
      </c>
      <c r="M78" s="31">
        <f ca="1">cbo_deficit_gdp!CZ83</f>
        <v>3.9392732262205108</v>
      </c>
      <c r="N78" s="31">
        <f ca="1">cbo_deficit_gdp!DB83</f>
        <v>4.855386840202458</v>
      </c>
      <c r="O78" s="31">
        <f ca="1">cbo_primary_deficit_gdp!CX83</f>
        <v>1.5194117010922461</v>
      </c>
      <c r="P78" s="31">
        <f ca="1">cbo_primary_deficit_gdp!CZ83</f>
        <v>1.4739078475634046</v>
      </c>
      <c r="Q78" s="31">
        <f ca="1">cbo_primary_deficit_gdp!DB83</f>
        <v>1.8221258134490239</v>
      </c>
      <c r="R78" s="31">
        <f ca="1">cbo_revenues_gdp!CX83</f>
        <v>18.189683140477992</v>
      </c>
      <c r="S78" s="31">
        <f ca="1">cbo_revenues_gdp!CZ83</f>
        <v>18.067543044305758</v>
      </c>
      <c r="T78" s="31">
        <f ca="1">cbo_revenues_gdp!DB83</f>
        <v>18.228488792480114</v>
      </c>
      <c r="U78" s="31">
        <f ca="1">cbo_outlays_gdp!CX83</f>
        <v>21.071698929382503</v>
      </c>
      <c r="V78" s="31">
        <f ca="1">cbo_outlays_gdp!CZ83</f>
        <v>22.006816270526269</v>
      </c>
      <c r="W78" s="31">
        <f ca="1">cbo_outlays_gdp!DB83</f>
        <v>23.083875632682574</v>
      </c>
      <c r="X78" s="31">
        <f ca="1">cbo_interest_gdp!CX83</f>
        <v>1.3680112468908836</v>
      </c>
      <c r="Y78" s="31">
        <f ca="1">cbo_interest_gdp!CZ83</f>
        <v>2.4653653786571064</v>
      </c>
      <c r="Z78" s="31">
        <f ca="1">cbo_interest_gdp!DB83</f>
        <v>3.0332610267534346</v>
      </c>
      <c r="AA78" s="32">
        <f ca="1">cbo_rgdp!CX83</f>
        <v>2.29</v>
      </c>
      <c r="AB78" s="32">
        <f ca="1">cbo_rgdp!CZ83</f>
        <v>2.02</v>
      </c>
      <c r="AC78" s="32">
        <f ca="1">cbo_rgdp!DB83</f>
        <v>2.0299999999999998</v>
      </c>
      <c r="AD78" s="13">
        <f>IFERROR(IFERROR(VLOOKUP(A78,frbus_infl!$B$7:$H$1000,7,FALSE),VLOOKUP(A78,frbus_infl!$C$7:$H$1000,6,FALSE)),VLOOKUP(A78,frbus_infl!$D$7:$H$1000,5,FALSE))</f>
        <v>1.97</v>
      </c>
      <c r="AE78" s="13">
        <f>IFERROR(IFERROR(VLOOKUP(A78,frbus_infl!$B$7:$I$1000,8,FALSE),VLOOKUP(A78,frbus_infl!$C$7:$I$1000,7,FALSE)),VLOOKUP(A78,frbus_infl!$D$7:$I$1000,6,FALSE))</f>
        <v>2.1600156739812082</v>
      </c>
      <c r="AF78" s="28">
        <f>IFERROR(IFERROR(VLOOKUP(A78,frbus_infl!$B$7:$I$1000,5,FALSE),VLOOKUP(A78,frbus_infl!$C$7:$I$1000,4,FALSE)),VLOOKUP(A78,frbus_infl!$D$7:$I$1000,3,FALSE))</f>
        <v>2.12</v>
      </c>
      <c r="AG78" s="13">
        <f>IFERROR(IFERROR(VLOOKUP(A78,treas_holdings!$B$7:$I$1000,7,FALSE),VLOOKUP(A78,treas_holdings!$C$7:$I$1000,6,FALSE)),VLOOKUP(A78,treas_holdings!$D$7:$I$1000,5,FALSE))</f>
        <v>14.883546818238248</v>
      </c>
      <c r="AH78" s="13">
        <f>IFERROR(IFERROR(VLOOKUP(A78,treas_holdings!$B$7:$I$1000,8,FALSE),VLOOKUP(A78,treas_holdings!$C$7:$I$1000,7,FALSE)),VLOOKUP(A78,treas_holdings!$D$7:$I$1000,6,FALSE))</f>
        <v>21.964762845529773</v>
      </c>
      <c r="AI78" s="13">
        <f>IFERROR(IFERROR(VLOOKUP(A78,divyield!$B$7:$E$1001,4,FALSE),VLOOKUP(A78,divyield!$C$7:$E$1001,3,FALSE)),VLOOKUP(A78,divyield!$D$7:$E$1001,2,FALSE))</f>
        <v>3.1756927407319222</v>
      </c>
      <c r="AJ78" s="28">
        <f>VLOOKUP(A78,ffr!$B$6:$C$1000,2)</f>
        <v>0.25</v>
      </c>
      <c r="AK78" s="13">
        <f>VLOOKUP(A78,dkw!$B$7:$H$1001,3,FALSE)</f>
        <v>2.4769000000000001</v>
      </c>
      <c r="AL78" s="13">
        <f>VLOOKUP(A78,dkw!$B$7:$H$1001,4,FALSE)</f>
        <v>0.2354</v>
      </c>
      <c r="AM78" s="13">
        <f>VLOOKUP(A78,dkw!$B$7:$H$1001,5,FALSE)</f>
        <v>7.8600000000000003E-2</v>
      </c>
      <c r="AN78" s="13">
        <f>VLOOKUP(A78,dkw!$B$7:$H$1001,6,FALSE)</f>
        <v>2.2881999999999998</v>
      </c>
      <c r="AO78" s="13">
        <f>VLOOKUP(A78,dkw!$B$7:$H$1001,7,FALSE)</f>
        <v>-0.12529999999999999</v>
      </c>
      <c r="AP78" s="13">
        <f>VLOOKUP(A78,acm!B$7:E$1001,2,FALSE)</f>
        <v>1.8596999999999999</v>
      </c>
      <c r="AQ78" s="13">
        <f>VLOOKUP(A78,acm!B$7:E$1001,3,FALSE)</f>
        <v>-0.14021</v>
      </c>
      <c r="AR78" s="13">
        <f>VLOOKUP(A78,acm!B$7:E$1001,4,FALSE)</f>
        <v>1.9999199999999999</v>
      </c>
      <c r="AS78" s="13">
        <f>VLOOKUP(A78,cr!B$7:F$1001,5,FALSE)</f>
        <v>2.6202753954935432</v>
      </c>
      <c r="AT78" s="13">
        <f>VLOOKUP(A78,cr!B$7:F$1001,4,FALSE)</f>
        <v>-0.40029999999999999</v>
      </c>
      <c r="AU78" s="13">
        <f>VLOOKUP(A78,cr!B$7:F$1001,2,FALSE)</f>
        <v>2.2585000000000002</v>
      </c>
      <c r="AV78" s="13"/>
      <c r="AW78" s="13"/>
      <c r="AX78" s="13"/>
      <c r="AZ78" s="2"/>
      <c r="BA78" s="8"/>
    </row>
    <row r="79" spans="1:53" x14ac:dyDescent="0.3">
      <c r="A79" s="5">
        <v>42583</v>
      </c>
      <c r="B79" s="19">
        <v>78</v>
      </c>
      <c r="C79" s="13">
        <f>VLOOKUP(A79,treasuries_zc!$B$7:$J$1000,_xlfn.XMATCH(C$1,treasuries_zc!$B$1:$J$1,1),FALSE)</f>
        <v>2.0167039891421101</v>
      </c>
      <c r="D79" s="13">
        <f>VLOOKUP(A79,treasuries_zc!$B$7:$J$1000,_xlfn.XMATCH(D$1,treasuries_zc!$B$1:$J$1,1),FALSE)</f>
        <v>2.2939625056833002</v>
      </c>
      <c r="E79" s="13">
        <f>VLOOKUP(A79,treasuries_zc!$B$7:$J$1000,_xlfn.XMATCH(E$1,treasuries_zc!$B$1:$J$1,1),FALSE)</f>
        <v>2.1552391843839613</v>
      </c>
      <c r="F79" s="13">
        <f>VLOOKUP(A79,treasuries_zc!$B$7:$J$1000,_xlfn.XMATCH(F$1,treasuries_zc!$B$1:$J$1,1),FALSE)</f>
        <v>1.625</v>
      </c>
      <c r="G79" s="13">
        <f>VLOOKUP(A79,treasuries_zc!$B$7:$J$1000,_xlfn.XMATCH(G$1,treasuries_zc!$B$1:$J$1,1),FALSE)</f>
        <v>1.8243</v>
      </c>
      <c r="H79" s="13">
        <f>VLOOKUP(A79,treasuries_zc!$B$7:$J$1000,_xlfn.XMATCH(H$1,treasuries_zc!$B$1:$J$1,1),FALSE)</f>
        <v>2.1613000000000002</v>
      </c>
      <c r="I79" s="31">
        <f ca="1">cbo_debt_gdp!CX84</f>
        <v>76.621113954374692</v>
      </c>
      <c r="J79" s="31">
        <f ca="1">cbo_debt_gdp!CZ84</f>
        <v>79.290767359077194</v>
      </c>
      <c r="K79" s="31">
        <f ca="1">cbo_debt_gdp!DB84</f>
        <v>85.536685536685539</v>
      </c>
      <c r="L79" s="31">
        <f ca="1">cbo_deficit_gdp!CX84</f>
        <v>3.2122828986769751</v>
      </c>
      <c r="M79" s="31">
        <f ca="1">cbo_deficit_gdp!CZ84</f>
        <v>3.6317757851574819</v>
      </c>
      <c r="N79" s="31">
        <f ca="1">cbo_deficit_gdp!DB84</f>
        <v>4.5991045991045993</v>
      </c>
      <c r="O79" s="31">
        <f ca="1">cbo_primary_deficit_gdp!CX84</f>
        <v>1.8620351717754668</v>
      </c>
      <c r="P79" s="31">
        <f ca="1">cbo_primary_deficit_gdp!CZ84</f>
        <v>1.5770738521155319</v>
      </c>
      <c r="Q79" s="31">
        <f ca="1">cbo_primary_deficit_gdp!DB84</f>
        <v>1.9647019647019648</v>
      </c>
      <c r="R79" s="31">
        <f ca="1">cbo_revenues_gdp!CX84</f>
        <v>17.836336908586052</v>
      </c>
      <c r="S79" s="31">
        <f ca="1">cbo_revenues_gdp!CZ84</f>
        <v>18.239985581039065</v>
      </c>
      <c r="T79" s="31">
        <f ca="1">cbo_revenues_gdp!DB84</f>
        <v>18.474118474118473</v>
      </c>
      <c r="U79" s="31">
        <f ca="1">cbo_outlays_gdp!CX84</f>
        <v>21.048619807263027</v>
      </c>
      <c r="V79" s="31">
        <f ca="1">cbo_outlays_gdp!CZ84</f>
        <v>21.867255440904788</v>
      </c>
      <c r="W79" s="31">
        <f ca="1">cbo_outlays_gdp!DB84</f>
        <v>23.069523069523068</v>
      </c>
      <c r="X79" s="31">
        <f ca="1">cbo_interest_gdp!CX84</f>
        <v>1.3502477269015081</v>
      </c>
      <c r="Y79" s="31">
        <f ca="1">cbo_interest_gdp!CZ84</f>
        <v>2.05470193304195</v>
      </c>
      <c r="Z79" s="31">
        <f ca="1">cbo_interest_gdp!DB84</f>
        <v>2.6344026344026346</v>
      </c>
      <c r="AA79" s="32">
        <f ca="1">cbo_rgdp!CX84</f>
        <v>1.8680000000000001</v>
      </c>
      <c r="AB79" s="32">
        <f ca="1">cbo_rgdp!CZ84</f>
        <v>1.8460000000000001</v>
      </c>
      <c r="AC79" s="32">
        <f ca="1">cbo_rgdp!DB84</f>
        <v>1.9339999999999999</v>
      </c>
      <c r="AD79" s="13">
        <f>IFERROR(IFERROR(VLOOKUP(A79,frbus_infl!$B$7:$H$1000,7,FALSE),VLOOKUP(A79,frbus_infl!$C$7:$H$1000,6,FALSE)),VLOOKUP(A79,frbus_infl!$D$7:$H$1000,5,FALSE))</f>
        <v>2</v>
      </c>
      <c r="AE79" s="13">
        <f>IFERROR(IFERROR(VLOOKUP(A79,frbus_infl!$B$7:$I$1000,8,FALSE),VLOOKUP(A79,frbus_infl!$C$7:$I$1000,7,FALSE)),VLOOKUP(A79,frbus_infl!$D$7:$I$1000,6,FALSE))</f>
        <v>2.2000244857982576</v>
      </c>
      <c r="AF79" s="28">
        <f>IFERROR(IFERROR(VLOOKUP(A79,frbus_infl!$B$7:$I$1000,5,FALSE),VLOOKUP(A79,frbus_infl!$C$7:$I$1000,4,FALSE)),VLOOKUP(A79,frbus_infl!$D$7:$I$1000,3,FALSE))</f>
        <v>2.15</v>
      </c>
      <c r="AG79" s="13">
        <f>IFERROR(IFERROR(VLOOKUP(A79,treas_holdings!$B$7:$I$1000,7,FALSE),VLOOKUP(A79,treas_holdings!$C$7:$I$1000,6,FALSE)),VLOOKUP(A79,treas_holdings!$D$7:$I$1000,5,FALSE))</f>
        <v>14.716005208388468</v>
      </c>
      <c r="AH79" s="13">
        <f>IFERROR(IFERROR(VLOOKUP(A79,treas_holdings!$B$7:$I$1000,8,FALSE),VLOOKUP(A79,treas_holdings!$C$7:$I$1000,7,FALSE)),VLOOKUP(A79,treas_holdings!$D$7:$I$1000,6,FALSE))</f>
        <v>20.639779596244033</v>
      </c>
      <c r="AI79" s="13">
        <f>IFERROR(IFERROR(VLOOKUP(A79,divyield!$B$7:$E$1001,4,FALSE),VLOOKUP(A79,divyield!$C$7:$E$1001,3,FALSE)),VLOOKUP(A79,divyield!$D$7:$E$1001,2,FALSE))</f>
        <v>2.7843959726135661</v>
      </c>
      <c r="AJ79" s="28">
        <f>VLOOKUP(A79,ffr!$B$6:$C$1000,2)</f>
        <v>0.3</v>
      </c>
      <c r="AK79" s="13">
        <f>VLOOKUP(A79,dkw!$B$7:$H$1001,3,FALSE)</f>
        <v>2.0526</v>
      </c>
      <c r="AL79" s="13">
        <f>VLOOKUP(A79,dkw!$B$7:$H$1001,4,FALSE)</f>
        <v>0.12640000000000001</v>
      </c>
      <c r="AM79" s="13">
        <f>VLOOKUP(A79,dkw!$B$7:$H$1001,5,FALSE)</f>
        <v>-9.9400000000000002E-2</v>
      </c>
      <c r="AN79" s="13">
        <f>VLOOKUP(A79,dkw!$B$7:$H$1001,6,FALSE)</f>
        <v>2.2204999999999999</v>
      </c>
      <c r="AO79" s="13">
        <f>VLOOKUP(A79,dkw!$B$7:$H$1001,7,FALSE)</f>
        <v>-0.19489999999999999</v>
      </c>
      <c r="AP79" s="13">
        <f>VLOOKUP(A79,acm!B$7:E$1001,2,FALSE)</f>
        <v>1.6243799999999999</v>
      </c>
      <c r="AQ79" s="13">
        <f>VLOOKUP(A79,acm!B$7:E$1001,3,FALSE)</f>
        <v>-0.58926000000000001</v>
      </c>
      <c r="AR79" s="13">
        <f>VLOOKUP(A79,acm!B$7:E$1001,4,FALSE)</f>
        <v>2.2136399999999998</v>
      </c>
      <c r="AS79" s="13">
        <f>VLOOKUP(A79,cr!B$7:F$1001,5,FALSE)</f>
        <v>2.6199998199255115</v>
      </c>
      <c r="AT79" s="13">
        <f>VLOOKUP(A79,cr!B$7:F$1001,4,FALSE)</f>
        <v>-0.74690000000000001</v>
      </c>
      <c r="AU79" s="13">
        <f>VLOOKUP(A79,cr!B$7:F$1001,2,FALSE)</f>
        <v>2.3719000000000001</v>
      </c>
      <c r="AV79" s="13"/>
      <c r="AW79" s="13"/>
      <c r="AX79" s="13"/>
      <c r="AZ79" s="2"/>
      <c r="BA79" s="8"/>
    </row>
    <row r="80" spans="1:53" x14ac:dyDescent="0.3">
      <c r="A80" s="5">
        <v>42736</v>
      </c>
      <c r="B80" s="19">
        <v>79</v>
      </c>
      <c r="C80" s="13">
        <f>VLOOKUP(A80,treasuries_zc!$B$7:$J$1000,_xlfn.XMATCH(C$1,treasuries_zc!$B$1:$J$1,1),FALSE)</f>
        <v>3.0961553575666878</v>
      </c>
      <c r="D80" s="13">
        <f>VLOOKUP(A80,treasuries_zc!$B$7:$J$1000,_xlfn.XMATCH(D$1,treasuries_zc!$B$1:$J$1,1),FALSE)</f>
        <v>3.2480895580597524</v>
      </c>
      <c r="E80" s="13">
        <f>VLOOKUP(A80,treasuries_zc!$B$7:$J$1000,_xlfn.XMATCH(E$1,treasuries_zc!$B$1:$J$1,1),FALSE)</f>
        <v>3.1720944899815695</v>
      </c>
      <c r="F80" s="13">
        <f>VLOOKUP(A80,treasuries_zc!$B$7:$J$1000,_xlfn.XMATCH(F$1,treasuries_zc!$B$1:$J$1,1),FALSE)</f>
        <v>2.5257999999999998</v>
      </c>
      <c r="G80" s="13">
        <f>VLOOKUP(A80,treasuries_zc!$B$7:$J$1000,_xlfn.XMATCH(G$1,treasuries_zc!$B$1:$J$1,1),FALSE)</f>
        <v>2.9129</v>
      </c>
      <c r="H80" s="13">
        <f>VLOOKUP(A80,treasuries_zc!$B$7:$J$1000,_xlfn.XMATCH(H$1,treasuries_zc!$B$1:$J$1,1),FALSE)</f>
        <v>3.1812</v>
      </c>
      <c r="I80" s="31">
        <f ca="1">cbo_debt_gdp!CX85</f>
        <v>77.454716291694936</v>
      </c>
      <c r="J80" s="31">
        <f ca="1">cbo_debt_gdp!CZ85</f>
        <v>81.264921647783993</v>
      </c>
      <c r="K80" s="31">
        <f ca="1">cbo_debt_gdp!DB85</f>
        <v>88.951223869930317</v>
      </c>
      <c r="L80" s="31">
        <f ca="1">cbo_deficit_gdp!CX85</f>
        <v>2.9179934227697446</v>
      </c>
      <c r="M80" s="31">
        <f ca="1">cbo_deficit_gdp!CZ85</f>
        <v>4.1628684290489213</v>
      </c>
      <c r="N80" s="31">
        <f ca="1">cbo_deficit_gdp!DB85</f>
        <v>5.0312667500446668</v>
      </c>
      <c r="O80" s="31">
        <f ca="1">cbo_primary_deficit_gdp!CX85</f>
        <v>1.5085869394999216</v>
      </c>
      <c r="P80" s="31">
        <f ca="1">cbo_primary_deficit_gdp!CZ85</f>
        <v>2.0271736771280984</v>
      </c>
      <c r="Q80" s="31">
        <f ca="1">cbo_primary_deficit_gdp!DB85</f>
        <v>2.2869394318384848</v>
      </c>
      <c r="R80" s="31">
        <f ca="1">cbo_revenues_gdp!CX85</f>
        <v>17.768961737223993</v>
      </c>
      <c r="S80" s="31">
        <f ca="1">cbo_revenues_gdp!CZ85</f>
        <v>18.127360333376743</v>
      </c>
      <c r="T80" s="31">
        <f ca="1">cbo_revenues_gdp!DB85</f>
        <v>18.366982311952832</v>
      </c>
      <c r="U80" s="31">
        <f ca="1">cbo_outlays_gdp!CX85</f>
        <v>20.686955159993737</v>
      </c>
      <c r="V80" s="31">
        <f ca="1">cbo_outlays_gdp!CZ85</f>
        <v>22.290228762425663</v>
      </c>
      <c r="W80" s="31">
        <f ca="1">cbo_outlays_gdp!DB85</f>
        <v>23.3982490619975</v>
      </c>
      <c r="X80" s="31">
        <f ca="1">cbo_interest_gdp!CX85</f>
        <v>1.409406483269823</v>
      </c>
      <c r="Y80" s="31">
        <f ca="1">cbo_interest_gdp!CZ85</f>
        <v>2.1356947519208229</v>
      </c>
      <c r="Z80" s="31">
        <f ca="1">cbo_interest_gdp!DB85</f>
        <v>2.744327318206182</v>
      </c>
      <c r="AA80" s="32">
        <f ca="1">cbo_rgdp!CX85</f>
        <v>2.2149999999999999</v>
      </c>
      <c r="AB80" s="32">
        <f ca="1">cbo_rgdp!CZ85</f>
        <v>1.88</v>
      </c>
      <c r="AC80" s="32">
        <f ca="1">cbo_rgdp!DB85</f>
        <v>1.879</v>
      </c>
      <c r="AD80" s="13">
        <f>IFERROR(IFERROR(VLOOKUP(A80,frbus_infl!$B$7:$H$1000,7,FALSE),VLOOKUP(A80,frbus_infl!$C$7:$H$1000,6,FALSE)),VLOOKUP(A80,frbus_infl!$D$7:$H$1000,5,FALSE))</f>
        <v>2.1</v>
      </c>
      <c r="AE80" s="13">
        <f>IFERROR(IFERROR(VLOOKUP(A80,frbus_infl!$B$7:$I$1000,8,FALSE),VLOOKUP(A80,frbus_infl!$C$7:$I$1000,7,FALSE)),VLOOKUP(A80,frbus_infl!$D$7:$I$1000,6,FALSE))</f>
        <v>2.2999999999999909</v>
      </c>
      <c r="AF80" s="28">
        <f>IFERROR(IFERROR(VLOOKUP(A80,frbus_infl!$B$7:$I$1000,5,FALSE),VLOOKUP(A80,frbus_infl!$C$7:$I$1000,4,FALSE)),VLOOKUP(A80,frbus_infl!$D$7:$I$1000,3,FALSE))</f>
        <v>2.2999999999999998</v>
      </c>
      <c r="AG80" s="13">
        <f>IFERROR(IFERROR(VLOOKUP(A80,treas_holdings!$B$7:$I$1000,7,FALSE),VLOOKUP(A80,treas_holdings!$C$7:$I$1000,6,FALSE)),VLOOKUP(A80,treas_holdings!$D$7:$I$1000,5,FALSE))</f>
        <v>13.711381165035451</v>
      </c>
      <c r="AH80" s="13">
        <f>IFERROR(IFERROR(VLOOKUP(A80,treas_holdings!$B$7:$I$1000,8,FALSE),VLOOKUP(A80,treas_holdings!$C$7:$I$1000,7,FALSE)),VLOOKUP(A80,treas_holdings!$D$7:$I$1000,6,FALSE))</f>
        <v>20.124895617761318</v>
      </c>
      <c r="AI80" s="13">
        <f>IFERROR(IFERROR(VLOOKUP(A80,divyield!$B$7:$E$1001,4,FALSE),VLOOKUP(A80,divyield!$C$7:$E$1001,3,FALSE)),VLOOKUP(A80,divyield!$D$7:$E$1001,2,FALSE))</f>
        <v>2.8599471755831938</v>
      </c>
      <c r="AJ80" s="28">
        <f>VLOOKUP(A80,ffr!$B$6:$C$1000,2)</f>
        <v>0.56000000000000005</v>
      </c>
      <c r="AK80" s="13">
        <f>VLOOKUP(A80,dkw!$B$7:$H$1001,3,FALSE)</f>
        <v>3.1299000000000001</v>
      </c>
      <c r="AL80" s="13">
        <f>VLOOKUP(A80,dkw!$B$7:$H$1001,4,FALSE)</f>
        <v>0.43469999999999998</v>
      </c>
      <c r="AM80" s="13">
        <f>VLOOKUP(A80,dkw!$B$7:$H$1001,5,FALSE)</f>
        <v>0.35260000000000002</v>
      </c>
      <c r="AN80" s="13">
        <f>VLOOKUP(A80,dkw!$B$7:$H$1001,6,FALSE)</f>
        <v>2.3822000000000001</v>
      </c>
      <c r="AO80" s="13">
        <f>VLOOKUP(A80,dkw!$B$7:$H$1001,7,FALSE)</f>
        <v>-3.9600000000000003E-2</v>
      </c>
      <c r="AP80" s="13">
        <f>VLOOKUP(A80,acm!B$7:E$1001,2,FALSE)</f>
        <v>2.5325500000000001</v>
      </c>
      <c r="AQ80" s="13">
        <f>VLOOKUP(A80,acm!B$7:E$1001,3,FALSE)</f>
        <v>0.20018</v>
      </c>
      <c r="AR80" s="13">
        <f>VLOOKUP(A80,acm!B$7:E$1001,4,FALSE)</f>
        <v>2.3323700000000001</v>
      </c>
      <c r="AS80" s="13">
        <f>VLOOKUP(A80,cr!B$7:F$1001,5,FALSE)</f>
        <v>2.4626754527297123</v>
      </c>
      <c r="AT80" s="13">
        <f>VLOOKUP(A80,cr!B$7:F$1001,4,FALSE)</f>
        <v>0.32619999999999999</v>
      </c>
      <c r="AU80" s="13">
        <f>VLOOKUP(A80,cr!B$7:F$1001,2,FALSE)</f>
        <v>2.1996000000000002</v>
      </c>
      <c r="AV80" s="13"/>
      <c r="AW80" s="13"/>
      <c r="AX80" s="13"/>
      <c r="AZ80" s="2"/>
      <c r="BA80" s="8"/>
    </row>
    <row r="81" spans="1:66" x14ac:dyDescent="0.3">
      <c r="A81" s="5">
        <v>42887</v>
      </c>
      <c r="B81" s="19">
        <v>80</v>
      </c>
      <c r="C81" s="13">
        <f>VLOOKUP(A81,treasuries_zc!$B$7:$J$1000,_xlfn.XMATCH(C$1,treasuries_zc!$B$1:$J$1,1),FALSE)</f>
        <v>2.8126307397979389</v>
      </c>
      <c r="D81" s="13">
        <f>VLOOKUP(A81,treasuries_zc!$B$7:$J$1000,_xlfn.XMATCH(D$1,treasuries_zc!$B$1:$J$1,1),FALSE)</f>
        <v>2.9872946678876744</v>
      </c>
      <c r="E81" s="13">
        <f>VLOOKUP(A81,treasuries_zc!$B$7:$J$1000,_xlfn.XMATCH(E$1,treasuries_zc!$B$1:$J$1,1),FALSE)</f>
        <v>2.8999256441922583</v>
      </c>
      <c r="F81" s="13">
        <f>VLOOKUP(A81,treasuries_zc!$B$7:$J$1000,_xlfn.XMATCH(F$1,treasuries_zc!$B$1:$J$1,1),FALSE)</f>
        <v>2.3557000000000001</v>
      </c>
      <c r="G81" s="13">
        <f>VLOOKUP(A81,treasuries_zc!$B$7:$J$1000,_xlfn.XMATCH(G$1,treasuries_zc!$B$1:$J$1,1),FALSE)</f>
        <v>2.6295000000000002</v>
      </c>
      <c r="H81" s="13">
        <f>VLOOKUP(A81,treasuries_zc!$B$7:$J$1000,_xlfn.XMATCH(H$1,treasuries_zc!$B$1:$J$1,1),FALSE)</f>
        <v>2.9115000000000002</v>
      </c>
      <c r="I81" s="31">
        <f ca="1">cbo_debt_gdp!CX86</f>
        <v>76.65271966527196</v>
      </c>
      <c r="J81" s="31">
        <f ca="1">cbo_debt_gdp!CZ86</f>
        <v>82.949168728567088</v>
      </c>
      <c r="K81" s="31">
        <f ca="1">cbo_debt_gdp!DB86</f>
        <v>91.160398585663771</v>
      </c>
      <c r="L81" s="31">
        <f ca="1">cbo_deficit_gdp!CX86</f>
        <v>3.6244769874476988</v>
      </c>
      <c r="M81" s="31">
        <f ca="1">cbo_deficit_gdp!CZ86</f>
        <v>4.4580457524851322</v>
      </c>
      <c r="N81" s="31">
        <f ca="1">cbo_deficit_gdp!DB86</f>
        <v>5.2251866138076357</v>
      </c>
      <c r="O81" s="31">
        <f ca="1">cbo_primary_deficit_gdp!CX86</f>
        <v>2.2175732217573221</v>
      </c>
      <c r="P81" s="31">
        <f ca="1">cbo_primary_deficit_gdp!CZ86</f>
        <v>2.1270130659374051</v>
      </c>
      <c r="Q81" s="31">
        <f ca="1">cbo_primary_deficit_gdp!DB86</f>
        <v>2.3036537019179257</v>
      </c>
      <c r="R81" s="31">
        <f ca="1">cbo_revenues_gdp!CX86</f>
        <v>17.33786610878661</v>
      </c>
      <c r="S81" s="31">
        <f ca="1">cbo_revenues_gdp!CZ86</f>
        <v>18.136042019360161</v>
      </c>
      <c r="T81" s="31">
        <f ca="1">cbo_revenues_gdp!DB86</f>
        <v>18.422086503089396</v>
      </c>
      <c r="U81" s="31">
        <f ca="1">cbo_outlays_gdp!CX86</f>
        <v>20.96234309623431</v>
      </c>
      <c r="V81" s="31">
        <f ca="1">cbo_outlays_gdp!CZ86</f>
        <v>22.594087771845292</v>
      </c>
      <c r="W81" s="31">
        <f ca="1">cbo_outlays_gdp!DB86</f>
        <v>23.647273116897033</v>
      </c>
      <c r="X81" s="31">
        <f ca="1">cbo_interest_gdp!CX86</f>
        <v>1.4069037656903767</v>
      </c>
      <c r="Y81" s="31">
        <f ca="1">cbo_interest_gdp!CZ86</f>
        <v>2.3310326865477276</v>
      </c>
      <c r="Z81" s="31">
        <f ca="1">cbo_interest_gdp!DB86</f>
        <v>2.9215329118897104</v>
      </c>
      <c r="AA81" s="32">
        <f ca="1">cbo_rgdp!CX86</f>
        <v>2.09</v>
      </c>
      <c r="AB81" s="32">
        <f ca="1">cbo_rgdp!CZ86</f>
        <v>1.859</v>
      </c>
      <c r="AC81" s="32">
        <f ca="1">cbo_rgdp!DB86</f>
        <v>1.869</v>
      </c>
      <c r="AD81" s="13">
        <f>IFERROR(IFERROR(VLOOKUP(A81,frbus_infl!$B$7:$H$1000,7,FALSE),VLOOKUP(A81,frbus_infl!$C$7:$H$1000,6,FALSE)),VLOOKUP(A81,frbus_infl!$D$7:$H$1000,5,FALSE))</f>
        <v>2.09</v>
      </c>
      <c r="AE81" s="13">
        <f>IFERROR(IFERROR(VLOOKUP(A81,frbus_infl!$B$7:$I$1000,8,FALSE),VLOOKUP(A81,frbus_infl!$C$7:$I$1000,7,FALSE)),VLOOKUP(A81,frbus_infl!$D$7:$I$1000,6,FALSE))</f>
        <v>2.2500244259892277</v>
      </c>
      <c r="AF81" s="28">
        <f>IFERROR(IFERROR(VLOOKUP(A81,frbus_infl!$B$7:$I$1000,5,FALSE),VLOOKUP(A81,frbus_infl!$C$7:$I$1000,4,FALSE)),VLOOKUP(A81,frbus_infl!$D$7:$I$1000,3,FALSE))</f>
        <v>2.2999999999999998</v>
      </c>
      <c r="AG81" s="13">
        <f>IFERROR(IFERROR(VLOOKUP(A81,treas_holdings!$B$7:$I$1000,7,FALSE),VLOOKUP(A81,treas_holdings!$C$7:$I$1000,6,FALSE)),VLOOKUP(A81,treas_holdings!$D$7:$I$1000,5,FALSE))</f>
        <v>13.668808453283672</v>
      </c>
      <c r="AH81" s="13">
        <f>IFERROR(IFERROR(VLOOKUP(A81,treas_holdings!$B$7:$I$1000,8,FALSE),VLOOKUP(A81,treas_holdings!$C$7:$I$1000,7,FALSE)),VLOOKUP(A81,treas_holdings!$D$7:$I$1000,6,FALSE))</f>
        <v>20.548789521879147</v>
      </c>
      <c r="AI81" s="13">
        <f>IFERROR(IFERROR(VLOOKUP(A81,divyield!$B$7:$E$1001,4,FALSE),VLOOKUP(A81,divyield!$C$7:$E$1001,3,FALSE)),VLOOKUP(A81,divyield!$D$7:$E$1001,2,FALSE))</f>
        <v>2.8999203039378401</v>
      </c>
      <c r="AJ81" s="28">
        <f>VLOOKUP(A81,ffr!$B$6:$C$1000,2)</f>
        <v>1.06</v>
      </c>
      <c r="AK81" s="13">
        <f>VLOOKUP(A81,dkw!$B$7:$H$1001,3,FALSE)</f>
        <v>2.8532000000000002</v>
      </c>
      <c r="AL81" s="13">
        <f>VLOOKUP(A81,dkw!$B$7:$H$1001,4,FALSE)</f>
        <v>0.41720000000000002</v>
      </c>
      <c r="AM81" s="13">
        <f>VLOOKUP(A81,dkw!$B$7:$H$1001,5,FALSE)</f>
        <v>0.1714</v>
      </c>
      <c r="AN81" s="13">
        <f>VLOOKUP(A81,dkw!$B$7:$H$1001,6,FALSE)</f>
        <v>2.3694999999999999</v>
      </c>
      <c r="AO81" s="13">
        <f>VLOOKUP(A81,dkw!$B$7:$H$1001,7,FALSE)</f>
        <v>-0.10489999999999999</v>
      </c>
      <c r="AP81" s="13">
        <f>VLOOKUP(A81,acm!B$7:E$1001,2,FALSE)</f>
        <v>2.3614000000000002</v>
      </c>
      <c r="AQ81" s="13">
        <f>VLOOKUP(A81,acm!B$7:E$1001,3,FALSE)</f>
        <v>-0.14416000000000001</v>
      </c>
      <c r="AR81" s="13">
        <f>VLOOKUP(A81,acm!B$7:E$1001,4,FALSE)</f>
        <v>2.50556</v>
      </c>
      <c r="AS81" s="13">
        <f>VLOOKUP(A81,cr!B$7:F$1001,5,FALSE)</f>
        <v>2.4208834433446347</v>
      </c>
      <c r="AT81" s="13">
        <f>VLOOKUP(A81,cr!B$7:F$1001,4,FALSE)</f>
        <v>0.1052</v>
      </c>
      <c r="AU81" s="13">
        <f>VLOOKUP(A81,cr!B$7:F$1001,2,FALSE)</f>
        <v>2.2505000000000002</v>
      </c>
      <c r="AV81" s="13"/>
      <c r="AW81" s="13"/>
      <c r="AX81" s="13"/>
      <c r="AZ81" s="2"/>
      <c r="BA81" s="8"/>
    </row>
    <row r="82" spans="1:66" x14ac:dyDescent="0.3">
      <c r="A82" s="5">
        <v>43191</v>
      </c>
      <c r="B82" s="19">
        <v>81</v>
      </c>
      <c r="C82" s="13">
        <f>VLOOKUP(A82,treasuries_zc!$B$7:$J$1000,_xlfn.XMATCH(C$1,treasuries_zc!$B$1:$J$1,1),FALSE)</f>
        <v>3.0827980918740616</v>
      </c>
      <c r="D82" s="13">
        <f>VLOOKUP(A82,treasuries_zc!$B$7:$J$1000,_xlfn.XMATCH(D$1,treasuries_zc!$B$1:$J$1,1),FALSE)</f>
        <v>3.126312410799259</v>
      </c>
      <c r="E82" s="13">
        <f>VLOOKUP(A82,treasuries_zc!$B$7:$J$1000,_xlfn.XMATCH(E$1,treasuries_zc!$B$1:$J$1,1),FALSE)</f>
        <v>3.1045529557349294</v>
      </c>
      <c r="F82" s="13">
        <f>VLOOKUP(A82,treasuries_zc!$B$7:$J$1000,_xlfn.XMATCH(F$1,treasuries_zc!$B$1:$J$1,1),FALSE)</f>
        <v>2.9399000000000002</v>
      </c>
      <c r="G82" s="13">
        <f>VLOOKUP(A82,treasuries_zc!$B$7:$J$1000,_xlfn.XMATCH(G$1,treasuries_zc!$B$1:$J$1,1),FALSE)</f>
        <v>3.0716999999999999</v>
      </c>
      <c r="H82" s="13">
        <f>VLOOKUP(A82,treasuries_zc!$B$7:$J$1000,_xlfn.XMATCH(H$1,treasuries_zc!$B$1:$J$1,1),FALSE)</f>
        <v>3.0973000000000002</v>
      </c>
      <c r="I82" s="31">
        <f ca="1">cbo_debt_gdp!CX87</f>
        <v>78.038103765607119</v>
      </c>
      <c r="J82" s="31">
        <f ca="1">cbo_debt_gdp!CZ87</f>
        <v>87.884326388042737</v>
      </c>
      <c r="K82" s="31">
        <f ca="1">cbo_debt_gdp!DB87</f>
        <v>96.201724658591417</v>
      </c>
      <c r="L82" s="31">
        <f ca="1">cbo_deficit_gdp!CX87</f>
        <v>3.9994030741680344</v>
      </c>
      <c r="M82" s="31">
        <f ca="1">cbo_deficit_gdp!CZ87</f>
        <v>5.17038300637667</v>
      </c>
      <c r="N82" s="31">
        <f ca="1">cbo_deficit_gdp!DB87</f>
        <v>5.1202899037009697</v>
      </c>
      <c r="O82" s="31">
        <f ca="1">cbo_primary_deficit_gdp!CX87</f>
        <v>2.4274983833258719</v>
      </c>
      <c r="P82" s="31">
        <f ca="1">cbo_primary_deficit_gdp!CZ87</f>
        <v>2.3191584419804232</v>
      </c>
      <c r="Q82" s="31">
        <f ca="1">cbo_primary_deficit_gdp!DB87</f>
        <v>2.0501291816260108</v>
      </c>
      <c r="R82" s="31">
        <f ca="1">cbo_revenues_gdp!CX87</f>
        <v>16.604486892503605</v>
      </c>
      <c r="S82" s="31">
        <f ca="1">cbo_revenues_gdp!CZ87</f>
        <v>17.172332561634377</v>
      </c>
      <c r="T82" s="31">
        <f ca="1">cbo_revenues_gdp!DB87</f>
        <v>18.5216253397309</v>
      </c>
      <c r="U82" s="31">
        <f ca="1">cbo_outlays_gdp!CX87</f>
        <v>20.603889966671641</v>
      </c>
      <c r="V82" s="31">
        <f ca="1">cbo_outlays_gdp!CZ87</f>
        <v>22.338653994557493</v>
      </c>
      <c r="W82" s="31">
        <f ca="1">cbo_outlays_gdp!DB87</f>
        <v>23.641915243431868</v>
      </c>
      <c r="X82" s="31">
        <f ca="1">cbo_interest_gdp!CX87</f>
        <v>1.5719046908421628</v>
      </c>
      <c r="Y82" s="31">
        <f ca="1">cbo_interest_gdp!CZ87</f>
        <v>2.8512245643962473</v>
      </c>
      <c r="Z82" s="31">
        <f ca="1">cbo_interest_gdp!DB87</f>
        <v>3.0701607220749589</v>
      </c>
      <c r="AA82" s="32">
        <f ca="1">cbo_rgdp!CX87</f>
        <v>2.8420000000000001</v>
      </c>
      <c r="AB82" s="32">
        <f ca="1">cbo_rgdp!CZ87</f>
        <v>1.6</v>
      </c>
      <c r="AC82" s="32">
        <f ca="1">cbo_rgdp!DB87</f>
        <v>1.82</v>
      </c>
      <c r="AD82" s="13">
        <f>IFERROR(IFERROR(VLOOKUP(A82,frbus_infl!$B$7:$H$1000,7,FALSE),VLOOKUP(A82,frbus_infl!$C$7:$H$1000,6,FALSE)),VLOOKUP(A82,frbus_infl!$D$7:$H$1000,5,FALSE))</f>
        <v>2</v>
      </c>
      <c r="AE82" s="13">
        <f>IFERROR(IFERROR(VLOOKUP(A82,frbus_infl!$B$7:$I$1000,8,FALSE),VLOOKUP(A82,frbus_infl!$C$7:$I$1000,7,FALSE)),VLOOKUP(A82,frbus_infl!$D$7:$I$1000,6,FALSE))</f>
        <v>2.4000978473581069</v>
      </c>
      <c r="AF82" s="28">
        <f>IFERROR(IFERROR(VLOOKUP(A82,frbus_infl!$B$7:$I$1000,5,FALSE),VLOOKUP(A82,frbus_infl!$C$7:$I$1000,4,FALSE)),VLOOKUP(A82,frbus_infl!$D$7:$I$1000,3,FALSE))</f>
        <v>2.2999999999999998</v>
      </c>
      <c r="AG82" s="13">
        <f>IFERROR(IFERROR(VLOOKUP(A82,treas_holdings!$B$7:$I$1000,7,FALSE),VLOOKUP(A82,treas_holdings!$C$7:$I$1000,6,FALSE)),VLOOKUP(A82,treas_holdings!$D$7:$I$1000,5,FALSE))</f>
        <v>12.123084996282961</v>
      </c>
      <c r="AH82" s="13">
        <f>IFERROR(IFERROR(VLOOKUP(A82,treas_holdings!$B$7:$I$1000,8,FALSE),VLOOKUP(A82,treas_holdings!$C$7:$I$1000,7,FALSE)),VLOOKUP(A82,treas_holdings!$D$7:$I$1000,6,FALSE))</f>
        <v>19.380270056217171</v>
      </c>
      <c r="AI82" s="13">
        <f>IFERROR(IFERROR(VLOOKUP(A82,divyield!$B$7:$E$1001,4,FALSE),VLOOKUP(A82,divyield!$C$7:$E$1001,3,FALSE)),VLOOKUP(A82,divyield!$D$7:$E$1001,2,FALSE))</f>
        <v>0.83798989755393494</v>
      </c>
      <c r="AJ82" s="28">
        <f>VLOOKUP(A82,ffr!$B$6:$C$1000,2)</f>
        <v>1.69</v>
      </c>
      <c r="AK82" s="13">
        <f>VLOOKUP(A82,dkw!$B$7:$H$1001,3,FALSE)</f>
        <v>3.0939000000000001</v>
      </c>
      <c r="AL82" s="13">
        <f>VLOOKUP(A82,dkw!$B$7:$H$1001,4,FALSE)</f>
        <v>0.57010000000000005</v>
      </c>
      <c r="AM82" s="13">
        <f>VLOOKUP(A82,dkw!$B$7:$H$1001,5,FALSE)</f>
        <v>0.21690000000000001</v>
      </c>
      <c r="AN82" s="13">
        <f>VLOOKUP(A82,dkw!$B$7:$H$1001,6,FALSE)</f>
        <v>2.4201999999999999</v>
      </c>
      <c r="AO82" s="13">
        <f>VLOOKUP(A82,dkw!$B$7:$H$1001,7,FALSE)</f>
        <v>-0.1133</v>
      </c>
      <c r="AP82" s="13">
        <f>VLOOKUP(A82,acm!B$7:E$1001,2,FALSE)</f>
        <v>2.9408400000000001</v>
      </c>
      <c r="AQ82" s="13">
        <f>VLOOKUP(A82,acm!B$7:E$1001,3,FALSE)</f>
        <v>-0.32218999999999998</v>
      </c>
      <c r="AR82" s="13">
        <f>VLOOKUP(A82,acm!B$7:E$1001,4,FALSE)</f>
        <v>3.2630300000000001</v>
      </c>
      <c r="AS82" s="13">
        <f>VLOOKUP(A82,cr!B$7:F$1001,5,FALSE)</f>
        <v>2.6404744854399587</v>
      </c>
      <c r="AT82" s="13">
        <f>VLOOKUP(A82,cr!B$7:F$1001,4,FALSE)</f>
        <v>0.1656</v>
      </c>
      <c r="AU82" s="13">
        <f>VLOOKUP(A82,cr!B$7:F$1001,2,FALSE)</f>
        <v>2.7743000000000002</v>
      </c>
      <c r="AV82" s="13"/>
      <c r="AW82" s="13"/>
      <c r="AX82" s="13"/>
      <c r="AY82" s="15"/>
      <c r="AZ82" s="2"/>
      <c r="BA82" s="8"/>
      <c r="BK82" s="9"/>
      <c r="BL82" s="9"/>
      <c r="BM82" s="9"/>
      <c r="BN82" s="9"/>
    </row>
    <row r="83" spans="1:66" x14ac:dyDescent="0.3">
      <c r="A83" s="5">
        <v>43466</v>
      </c>
      <c r="B83" s="19">
        <v>82</v>
      </c>
      <c r="C83" s="13">
        <f>VLOOKUP(A83,treasuries_zc!$B$7:$J$1000,_xlfn.XMATCH(C$1,treasuries_zc!$B$1:$J$1,1),FALSE)</f>
        <v>2.8006152265355189</v>
      </c>
      <c r="D83" s="13">
        <f>VLOOKUP(A83,treasuries_zc!$B$7:$J$1000,_xlfn.XMATCH(D$1,treasuries_zc!$B$1:$J$1,1),FALSE)</f>
        <v>3.1082704645087667</v>
      </c>
      <c r="E83" s="13">
        <f>VLOOKUP(A83,treasuries_zc!$B$7:$J$1000,_xlfn.XMATCH(E$1,treasuries_zc!$B$1:$J$1,1),FALSE)</f>
        <v>2.9543279260057176</v>
      </c>
      <c r="F83" s="13">
        <f>VLOOKUP(A83,treasuries_zc!$B$7:$J$1000,_xlfn.XMATCH(F$1,treasuries_zc!$B$1:$J$1,1),FALSE)</f>
        <v>2.6206</v>
      </c>
      <c r="G83" s="13">
        <f>VLOOKUP(A83,treasuries_zc!$B$7:$J$1000,_xlfn.XMATCH(G$1,treasuries_zc!$B$1:$J$1,1),FALSE)</f>
        <v>2.5792999999999999</v>
      </c>
      <c r="H83" s="13">
        <f>VLOOKUP(A83,treasuries_zc!$B$7:$J$1000,_xlfn.XMATCH(H$1,treasuries_zc!$B$1:$J$1,1),FALSE)</f>
        <v>3.0011000000000001</v>
      </c>
      <c r="I83" s="31">
        <f ca="1">cbo_debt_gdp!CX88</f>
        <v>78.279691323169587</v>
      </c>
      <c r="J83" s="31">
        <f ca="1">cbo_debt_gdp!CZ88</f>
        <v>86.233523126121199</v>
      </c>
      <c r="K83" s="31">
        <f ca="1">cbo_debt_gdp!DB88</f>
        <v>92.688511900922407</v>
      </c>
      <c r="L83" s="31">
        <f ca="1">cbo_deficit_gdp!CX88</f>
        <v>4.220779220779221</v>
      </c>
      <c r="M83" s="31">
        <f ca="1">cbo_deficit_gdp!CZ88</f>
        <v>4.2547383199438418</v>
      </c>
      <c r="N83" s="31">
        <f ca="1">cbo_deficit_gdp!DB88</f>
        <v>4.4184996452299554</v>
      </c>
      <c r="O83" s="31">
        <f ca="1">cbo_primary_deficit_gdp!CX88</f>
        <v>2.4185958968567665</v>
      </c>
      <c r="P83" s="31">
        <f ca="1">cbo_primary_deficit_gdp!CZ88</f>
        <v>1.5872396848919741</v>
      </c>
      <c r="Q83" s="31">
        <f ca="1">cbo_primary_deficit_gdp!DB88</f>
        <v>1.4255305424756499</v>
      </c>
      <c r="R83" s="31">
        <f ca="1">cbo_revenues_gdp!CX88</f>
        <v>16.539619800489366</v>
      </c>
      <c r="S83" s="31">
        <f ca="1">cbo_revenues_gdp!CZ88</f>
        <v>17.346540831448404</v>
      </c>
      <c r="T83" s="31">
        <f ca="1">cbo_revenues_gdp!DB88</f>
        <v>18.293233567696575</v>
      </c>
      <c r="U83" s="31">
        <f ca="1">cbo_outlays_gdp!CX88</f>
        <v>20.760399021268586</v>
      </c>
      <c r="V83" s="31">
        <f ca="1">cbo_outlays_gdp!CZ88</f>
        <v>21.601279151392248</v>
      </c>
      <c r="W83" s="31">
        <f ca="1">cbo_outlays_gdp!DB88</f>
        <v>22.711733212926529</v>
      </c>
      <c r="X83" s="31">
        <f ca="1">cbo_interest_gdp!CX88</f>
        <v>1.8021833239224543</v>
      </c>
      <c r="Y83" s="31">
        <f ca="1">cbo_interest_gdp!CZ88</f>
        <v>2.6674986350518681</v>
      </c>
      <c r="Z83" s="31">
        <f ca="1">cbo_interest_gdp!DB88</f>
        <v>2.9929691027543055</v>
      </c>
      <c r="AA83" s="32">
        <f ca="1">cbo_rgdp!CX88</f>
        <v>2.8740000000000001</v>
      </c>
      <c r="AB83" s="32">
        <f ca="1">cbo_rgdp!CZ88</f>
        <v>1.8049999999999999</v>
      </c>
      <c r="AC83" s="32">
        <f ca="1">cbo_rgdp!DB88</f>
        <v>1.756</v>
      </c>
      <c r="AD83" s="13">
        <f>IFERROR(IFERROR(VLOOKUP(A83,frbus_infl!$B$7:$H$1000,7,FALSE),VLOOKUP(A83,frbus_infl!$C$7:$H$1000,6,FALSE)),VLOOKUP(A83,frbus_infl!$D$7:$H$1000,5,FALSE))</f>
        <v>2</v>
      </c>
      <c r="AE83" s="13">
        <f>IFERROR(IFERROR(VLOOKUP(A83,frbus_infl!$B$7:$I$1000,8,FALSE),VLOOKUP(A83,frbus_infl!$C$7:$I$1000,7,FALSE)),VLOOKUP(A83,frbus_infl!$D$7:$I$1000,6,FALSE))</f>
        <v>2.2700479780671579</v>
      </c>
      <c r="AF83" s="28">
        <f>IFERROR(IFERROR(VLOOKUP(A83,frbus_infl!$B$7:$I$1000,5,FALSE),VLOOKUP(A83,frbus_infl!$C$7:$I$1000,4,FALSE)),VLOOKUP(A83,frbus_infl!$D$7:$I$1000,3,FALSE))</f>
        <v>2.2000000000000002</v>
      </c>
      <c r="AG83" s="13">
        <f>IFERROR(IFERROR(VLOOKUP(A83,treas_holdings!$B$7:$I$1000,7,FALSE),VLOOKUP(A83,treas_holdings!$C$7:$I$1000,6,FALSE)),VLOOKUP(A83,treas_holdings!$D$7:$I$1000,5,FALSE))</f>
        <v>11.037334924875424</v>
      </c>
      <c r="AH83" s="13">
        <f>IFERROR(IFERROR(VLOOKUP(A83,treas_holdings!$B$7:$I$1000,8,FALSE),VLOOKUP(A83,treas_holdings!$C$7:$I$1000,7,FALSE)),VLOOKUP(A83,treas_holdings!$D$7:$I$1000,6,FALSE))</f>
        <v>19.329908675799086</v>
      </c>
      <c r="AI83" s="13">
        <f>IFERROR(IFERROR(VLOOKUP(A83,divyield!$B$7:$E$1001,4,FALSE),VLOOKUP(A83,divyield!$C$7:$E$1001,3,FALSE)),VLOOKUP(A83,divyield!$D$7:$E$1001,2,FALSE))</f>
        <v>2.0552138760965266</v>
      </c>
      <c r="AJ83" s="28">
        <f>VLOOKUP(A83,ffr!$B$6:$C$1000,2)</f>
        <v>2.4</v>
      </c>
      <c r="AK83" s="13">
        <f>VLOOKUP(A83,dkw!$B$7:$H$1001,3,FALSE)</f>
        <v>2.7866</v>
      </c>
      <c r="AL83" s="13">
        <f>VLOOKUP(A83,dkw!$B$7:$H$1001,4,FALSE)</f>
        <v>0.54069999999999996</v>
      </c>
      <c r="AM83" s="13">
        <f>VLOOKUP(A83,dkw!$B$7:$H$1001,5,FALSE)</f>
        <v>1.2200000000000001E-2</v>
      </c>
      <c r="AN83" s="13">
        <f>VLOOKUP(A83,dkw!$B$7:$H$1001,6,FALSE)</f>
        <v>2.4117000000000002</v>
      </c>
      <c r="AO83" s="13">
        <f>VLOOKUP(A83,dkw!$B$7:$H$1001,7,FALSE)</f>
        <v>-0.17799999999999999</v>
      </c>
      <c r="AP83" s="13">
        <f>VLOOKUP(A83,acm!B$7:E$1001,2,FALSE)</f>
        <v>2.6145</v>
      </c>
      <c r="AQ83" s="13">
        <f>VLOOKUP(A83,acm!B$7:E$1001,3,FALSE)</f>
        <v>-0.56306</v>
      </c>
      <c r="AR83" s="13">
        <f>VLOOKUP(A83,acm!B$7:E$1001,4,FALSE)</f>
        <v>3.1775600000000002</v>
      </c>
      <c r="AS83" s="13">
        <f>VLOOKUP(A83,cr!B$7:F$1001,5,FALSE)</f>
        <v>2.4629458680759608</v>
      </c>
      <c r="AT83" s="13">
        <f>VLOOKUP(A83,cr!B$7:F$1001,4,FALSE)</f>
        <v>3.5400000000000001E-2</v>
      </c>
      <c r="AU83" s="13">
        <f>VLOOKUP(A83,cr!B$7:F$1001,2,FALSE)</f>
        <v>2.5851999999999999</v>
      </c>
      <c r="AV83" s="13"/>
      <c r="AW83" s="13"/>
      <c r="AX83" s="13"/>
      <c r="AY83" s="15"/>
      <c r="AZ83" s="2"/>
      <c r="BA83" s="8"/>
      <c r="BK83" s="9"/>
      <c r="BL83" s="9"/>
      <c r="BM83" s="9"/>
      <c r="BN83" s="9"/>
    </row>
    <row r="84" spans="1:66" x14ac:dyDescent="0.3">
      <c r="A84" s="5">
        <v>43586</v>
      </c>
      <c r="B84" s="19">
        <v>83</v>
      </c>
      <c r="C84" s="13">
        <f>VLOOKUP(A84,treasuries_zc!$B$7:$J$1000,_xlfn.XMATCH(C$1,treasuries_zc!$B$1:$J$1,1),FALSE)</f>
        <v>2.3745521675967218</v>
      </c>
      <c r="D84" s="13">
        <f>VLOOKUP(A84,treasuries_zc!$B$7:$J$1000,_xlfn.XMATCH(D$1,treasuries_zc!$B$1:$J$1,1),FALSE)</f>
        <v>2.6365409158514819</v>
      </c>
      <c r="E84" s="13">
        <f>VLOOKUP(A84,treasuries_zc!$B$7:$J$1000,_xlfn.XMATCH(E$1,treasuries_zc!$B$1:$J$1,1),FALSE)</f>
        <v>2.5054628412140456</v>
      </c>
      <c r="F84" s="13">
        <f>VLOOKUP(A84,treasuries_zc!$B$7:$J$1000,_xlfn.XMATCH(F$1,treasuries_zc!$B$1:$J$1,1),FALSE)</f>
        <v>2.1594000000000002</v>
      </c>
      <c r="G84" s="13">
        <f>VLOOKUP(A84,treasuries_zc!$B$7:$J$1000,_xlfn.XMATCH(G$1,treasuries_zc!$B$1:$J$1,1),FALSE)</f>
        <v>2.1877</v>
      </c>
      <c r="H84" s="13">
        <f>VLOOKUP(A84,treasuries_zc!$B$7:$J$1000,_xlfn.XMATCH(H$1,treasuries_zc!$B$1:$J$1,1),FALSE)</f>
        <v>2.5192000000000001</v>
      </c>
      <c r="I84" s="31">
        <f ca="1">cbo_debt_gdp!CX89</f>
        <v>78.209109730848866</v>
      </c>
      <c r="J84" s="31">
        <f ca="1">cbo_debt_gdp!CZ89</f>
        <v>85.878636611808744</v>
      </c>
      <c r="K84" s="31">
        <f ca="1">cbo_debt_gdp!DB89</f>
        <v>91.772560149648456</v>
      </c>
      <c r="L84" s="31">
        <f ca="1">cbo_deficit_gdp!CX89</f>
        <v>4.2160737812911728</v>
      </c>
      <c r="M84" s="31">
        <f ca="1">cbo_deficit_gdp!CZ89</f>
        <v>4.1767412838312143</v>
      </c>
      <c r="N84" s="31">
        <f ca="1">cbo_deficit_gdp!DB89</f>
        <v>4.2249887118622205</v>
      </c>
      <c r="O84" s="31">
        <f ca="1">cbo_primary_deficit_gdp!CX89</f>
        <v>2.4185958968567665</v>
      </c>
      <c r="P84" s="31">
        <f ca="1">cbo_primary_deficit_gdp!CZ89</f>
        <v>1.5209422041962406</v>
      </c>
      <c r="Q84" s="31">
        <f ca="1">cbo_primary_deficit_gdp!DB89</f>
        <v>1.2545958846674836</v>
      </c>
      <c r="R84" s="31">
        <f ca="1">cbo_revenues_gdp!CX89</f>
        <v>16.520798042537173</v>
      </c>
      <c r="S84" s="31">
        <f ca="1">cbo_revenues_gdp!CZ89</f>
        <v>17.311442165197722</v>
      </c>
      <c r="T84" s="31">
        <f ca="1">cbo_revenues_gdp!DB89</f>
        <v>18.267432109914211</v>
      </c>
      <c r="U84" s="31">
        <f ca="1">cbo_outlays_gdp!CX89</f>
        <v>20.736871823828345</v>
      </c>
      <c r="V84" s="31">
        <f ca="1">cbo_outlays_gdp!CZ89</f>
        <v>21.488183449028938</v>
      </c>
      <c r="W84" s="31">
        <f ca="1">cbo_outlays_gdp!DB89</f>
        <v>22.489195639553635</v>
      </c>
      <c r="X84" s="31">
        <f ca="1">cbo_interest_gdp!CX89</f>
        <v>1.7974778844344061</v>
      </c>
      <c r="Y84" s="31">
        <f ca="1">cbo_interest_gdp!CZ89</f>
        <v>2.6557990796349737</v>
      </c>
      <c r="Z84" s="31">
        <f ca="1">cbo_interest_gdp!DB89</f>
        <v>2.9703928271947366</v>
      </c>
      <c r="AA84" s="32">
        <f ca="1">cbo_rgdp!CX89</f>
        <v>2.8740000000000001</v>
      </c>
      <c r="AB84" s="32">
        <f ca="1">cbo_rgdp!CZ89</f>
        <v>1.8049999999999999</v>
      </c>
      <c r="AC84" s="32">
        <f ca="1">cbo_rgdp!DB89</f>
        <v>1.756</v>
      </c>
      <c r="AD84" s="13">
        <f>IFERROR(IFERROR(VLOOKUP(A84,frbus_infl!$B$7:$H$1000,7,FALSE),VLOOKUP(A84,frbus_infl!$C$7:$H$1000,6,FALSE)),VLOOKUP(A84,frbus_infl!$D$7:$H$1000,5,FALSE))</f>
        <v>2</v>
      </c>
      <c r="AE84" s="13">
        <f>IFERROR(IFERROR(VLOOKUP(A84,frbus_infl!$B$7:$I$1000,8,FALSE),VLOOKUP(A84,frbus_infl!$C$7:$I$1000,7,FALSE)),VLOOKUP(A84,frbus_infl!$D$7:$I$1000,6,FALSE))</f>
        <v>2.3000979431929691</v>
      </c>
      <c r="AF84" s="28">
        <f>IFERROR(IFERROR(VLOOKUP(A84,frbus_infl!$B$7:$I$1000,5,FALSE),VLOOKUP(A84,frbus_infl!$C$7:$I$1000,4,FALSE)),VLOOKUP(A84,frbus_infl!$D$7:$I$1000,3,FALSE))</f>
        <v>2.2000000000000002</v>
      </c>
      <c r="AG84" s="13">
        <f>IFERROR(IFERROR(VLOOKUP(A84,treas_holdings!$B$7:$I$1000,7,FALSE),VLOOKUP(A84,treas_holdings!$C$7:$I$1000,6,FALSE)),VLOOKUP(A84,treas_holdings!$D$7:$I$1000,5,FALSE))</f>
        <v>10.818846709256515</v>
      </c>
      <c r="AH84" s="13">
        <f>IFERROR(IFERROR(VLOOKUP(A84,treas_holdings!$B$7:$I$1000,8,FALSE),VLOOKUP(A84,treas_holdings!$C$7:$I$1000,7,FALSE)),VLOOKUP(A84,treas_holdings!$D$7:$I$1000,6,FALSE))</f>
        <v>19.376018207394182</v>
      </c>
      <c r="AI84" s="13">
        <f>IFERROR(IFERROR(VLOOKUP(A84,divyield!$B$7:$E$1001,4,FALSE),VLOOKUP(A84,divyield!$C$7:$E$1001,3,FALSE)),VLOOKUP(A84,divyield!$D$7:$E$1001,2,FALSE))</f>
        <v>1.9018961057482235</v>
      </c>
      <c r="AJ84" s="28">
        <f>VLOOKUP(A84,ffr!$B$6:$C$1000,2)</f>
        <v>2.4</v>
      </c>
      <c r="AK84" s="13">
        <f>VLOOKUP(A84,dkw!$B$7:$H$1001,3,FALSE)</f>
        <v>2.3818999999999999</v>
      </c>
      <c r="AL84" s="13">
        <f>VLOOKUP(A84,dkw!$B$7:$H$1001,4,FALSE)</f>
        <v>0.4239</v>
      </c>
      <c r="AM84" s="13">
        <f>VLOOKUP(A84,dkw!$B$7:$H$1001,5,FALSE)</f>
        <v>-0.17030000000000001</v>
      </c>
      <c r="AN84" s="13">
        <f>VLOOKUP(A84,dkw!$B$7:$H$1001,6,FALSE)</f>
        <v>2.3607999999999998</v>
      </c>
      <c r="AO84" s="13">
        <f>VLOOKUP(A84,dkw!$B$7:$H$1001,7,FALSE)</f>
        <v>-0.23250000000000001</v>
      </c>
      <c r="AP84" s="13">
        <f>VLOOKUP(A84,acm!B$7:E$1001,2,FALSE)</f>
        <v>2.1606000000000001</v>
      </c>
      <c r="AQ84" s="13">
        <f>VLOOKUP(A84,acm!B$7:E$1001,3,FALSE)</f>
        <v>-0.78525</v>
      </c>
      <c r="AR84" s="13">
        <f>VLOOKUP(A84,acm!B$7:E$1001,4,FALSE)</f>
        <v>2.94584</v>
      </c>
      <c r="AS84" s="13">
        <f>VLOOKUP(A84,cr!B$7:F$1001,5,FALSE)</f>
        <v>2.2775001564493857</v>
      </c>
      <c r="AT84" s="13">
        <f>VLOOKUP(A84,cr!B$7:F$1001,4,FALSE)</f>
        <v>-0.11409999999999999</v>
      </c>
      <c r="AU84" s="13">
        <f>VLOOKUP(A84,cr!B$7:F$1001,2,FALSE)</f>
        <v>2.2734999999999999</v>
      </c>
      <c r="AV84" s="13"/>
      <c r="AW84" s="13"/>
      <c r="AX84" s="13"/>
      <c r="AY84" s="15"/>
      <c r="AZ84" s="2"/>
      <c r="BA84" s="8"/>
      <c r="BK84" s="9"/>
      <c r="BL84" s="9"/>
      <c r="BM84" s="9"/>
      <c r="BN84" s="9"/>
    </row>
    <row r="85" spans="1:66" x14ac:dyDescent="0.3">
      <c r="A85" s="5">
        <v>43678</v>
      </c>
      <c r="B85" s="19">
        <v>84</v>
      </c>
      <c r="C85" s="13">
        <f>VLOOKUP(A85,treasuries_zc!$B$7:$J$1000,_xlfn.XMATCH(C$1,treasuries_zc!$B$1:$J$1,1),FALSE)</f>
        <v>1.6433439093662905</v>
      </c>
      <c r="D85" s="13">
        <f>VLOOKUP(A85,treasuries_zc!$B$7:$J$1000,_xlfn.XMATCH(D$1,treasuries_zc!$B$1:$J$1,1),FALSE)</f>
        <v>2.0188068911759283</v>
      </c>
      <c r="E85" s="13">
        <f>VLOOKUP(A85,treasuries_zc!$B$7:$J$1000,_xlfn.XMATCH(E$1,treasuries_zc!$B$1:$J$1,1),FALSE)</f>
        <v>1.8309023531807078</v>
      </c>
      <c r="F85" s="13">
        <f>VLOOKUP(A85,treasuries_zc!$B$7:$J$1000,_xlfn.XMATCH(F$1,treasuries_zc!$B$1:$J$1,1),FALSE)</f>
        <v>1.5224</v>
      </c>
      <c r="G85" s="13">
        <f>VLOOKUP(A85,treasuries_zc!$B$7:$J$1000,_xlfn.XMATCH(G$1,treasuries_zc!$B$1:$J$1,1),FALSE)</f>
        <v>1.4538</v>
      </c>
      <c r="H85" s="13">
        <f>VLOOKUP(A85,treasuries_zc!$B$7:$J$1000,_xlfn.XMATCH(H$1,treasuries_zc!$B$1:$J$1,1),FALSE)</f>
        <v>1.8444</v>
      </c>
      <c r="I85" s="31">
        <f ca="1">cbo_debt_gdp!CX90</f>
        <v>78.862787729829364</v>
      </c>
      <c r="J85" s="31">
        <f ca="1">cbo_debt_gdp!CZ90</f>
        <v>87.96662618982333</v>
      </c>
      <c r="K85" s="31">
        <f ca="1">cbo_debt_gdp!DB90</f>
        <v>95.056245339903398</v>
      </c>
      <c r="L85" s="31">
        <f ca="1">cbo_deficit_gdp!CX90</f>
        <v>4.5375053173890434</v>
      </c>
      <c r="M85" s="31">
        <f ca="1">cbo_deficit_gdp!CZ90</f>
        <v>4.5085980649457476</v>
      </c>
      <c r="N85" s="31">
        <f ca="1">cbo_deficit_gdp!DB90</f>
        <v>4.4672091289266378</v>
      </c>
      <c r="O85" s="31">
        <f ca="1">cbo_primary_deficit_gdp!CX90</f>
        <v>2.7792220069007891</v>
      </c>
      <c r="P85" s="31">
        <f ca="1">cbo_primary_deficit_gdp!CZ90</f>
        <v>2.3385169806886288</v>
      </c>
      <c r="Q85" s="31">
        <f ca="1">cbo_primary_deficit_gdp!DB90</f>
        <v>1.8510714169935487</v>
      </c>
      <c r="R85" s="31">
        <f ca="1">cbo_revenues_gdp!CX90</f>
        <v>16.311386302405822</v>
      </c>
      <c r="S85" s="31">
        <f ca="1">cbo_revenues_gdp!CZ90</f>
        <v>17.203964119236947</v>
      </c>
      <c r="T85" s="31">
        <f ca="1">cbo_revenues_gdp!DB90</f>
        <v>18.215709793496938</v>
      </c>
      <c r="U85" s="31">
        <f ca="1">cbo_outlays_gdp!CX90</f>
        <v>20.848891619794866</v>
      </c>
      <c r="V85" s="31">
        <f ca="1">cbo_outlays_gdp!CZ90</f>
        <v>21.712562184182694</v>
      </c>
      <c r="W85" s="31">
        <f ca="1">cbo_outlays_gdp!DB90</f>
        <v>22.682918922423575</v>
      </c>
      <c r="X85" s="31">
        <f ca="1">cbo_interest_gdp!CX90</f>
        <v>1.7582833104882545</v>
      </c>
      <c r="Y85" s="31">
        <f ca="1">cbo_interest_gdp!CZ90</f>
        <v>2.1700810842571192</v>
      </c>
      <c r="Z85" s="31">
        <f ca="1">cbo_interest_gdp!DB90</f>
        <v>2.6161377119330891</v>
      </c>
      <c r="AA85" s="32">
        <f ca="1">cbo_rgdp!CX90</f>
        <v>2.7469999999999999</v>
      </c>
      <c r="AB85" s="32">
        <f ca="1">cbo_rgdp!CZ90</f>
        <v>1.6659999999999999</v>
      </c>
      <c r="AC85" s="32">
        <f ca="1">cbo_rgdp!DB90</f>
        <v>1.7989999999999999</v>
      </c>
      <c r="AD85" s="13">
        <f>IFERROR(IFERROR(VLOOKUP(A85,frbus_infl!$B$7:$H$1000,7,FALSE),VLOOKUP(A85,frbus_infl!$C$7:$H$1000,6,FALSE)),VLOOKUP(A85,frbus_infl!$D$7:$H$1000,5,FALSE))</f>
        <v>2</v>
      </c>
      <c r="AE85" s="13">
        <f>IFERROR(IFERROR(VLOOKUP(A85,frbus_infl!$B$7:$I$1000,8,FALSE),VLOOKUP(A85,frbus_infl!$C$7:$I$1000,7,FALSE)),VLOOKUP(A85,frbus_infl!$D$7:$I$1000,6,FALSE))</f>
        <v>2.3101185228719734</v>
      </c>
      <c r="AF85" s="28">
        <f>IFERROR(IFERROR(VLOOKUP(A85,frbus_infl!$B$7:$I$1000,5,FALSE),VLOOKUP(A85,frbus_infl!$C$7:$I$1000,4,FALSE)),VLOOKUP(A85,frbus_infl!$D$7:$I$1000,3,FALSE))</f>
        <v>2.2000000000000002</v>
      </c>
      <c r="AG85" s="13">
        <f>IFERROR(IFERROR(VLOOKUP(A85,treas_holdings!$B$7:$I$1000,7,FALSE),VLOOKUP(A85,treas_holdings!$C$7:$I$1000,6,FALSE)),VLOOKUP(A85,treas_holdings!$D$7:$I$1000,5,FALSE))</f>
        <v>10.896694785699815</v>
      </c>
      <c r="AH85" s="13">
        <f>IFERROR(IFERROR(VLOOKUP(A85,treas_holdings!$B$7:$I$1000,8,FALSE),VLOOKUP(A85,treas_holdings!$C$7:$I$1000,7,FALSE)),VLOOKUP(A85,treas_holdings!$D$7:$I$1000,6,FALSE))</f>
        <v>19.113463061536478</v>
      </c>
      <c r="AI85" s="13">
        <f>IFERROR(IFERROR(VLOOKUP(A85,divyield!$B$7:$E$1001,4,FALSE),VLOOKUP(A85,divyield!$C$7:$E$1001,3,FALSE)),VLOOKUP(A85,divyield!$D$7:$E$1001,2,FALSE))</f>
        <v>2.0667650263659336</v>
      </c>
      <c r="AJ85" s="28">
        <f>VLOOKUP(A85,ffr!$B$6:$C$1000,2)</f>
        <v>2.13</v>
      </c>
      <c r="AK85" s="13">
        <f>VLOOKUP(A85,dkw!$B$7:$H$1001,3,FALSE)</f>
        <v>1.6712</v>
      </c>
      <c r="AL85" s="13">
        <f>VLOOKUP(A85,dkw!$B$7:$H$1001,4,FALSE)</f>
        <v>0.1812</v>
      </c>
      <c r="AM85" s="13">
        <f>VLOOKUP(A85,dkw!$B$7:$H$1001,5,FALSE)</f>
        <v>-0.4264</v>
      </c>
      <c r="AN85" s="13">
        <f>VLOOKUP(A85,dkw!$B$7:$H$1001,6,FALSE)</f>
        <v>2.2355999999999998</v>
      </c>
      <c r="AO85" s="13">
        <f>VLOOKUP(A85,dkw!$B$7:$H$1001,7,FALSE)</f>
        <v>-0.31919999999999998</v>
      </c>
      <c r="AP85" s="13">
        <f>VLOOKUP(A85,acm!B$7:E$1001,2,FALSE)</f>
        <v>1.51474</v>
      </c>
      <c r="AQ85" s="13">
        <f>VLOOKUP(A85,acm!B$7:E$1001,3,FALSE)</f>
        <v>-1.2438400000000001</v>
      </c>
      <c r="AR85" s="13">
        <f>VLOOKUP(A85,acm!B$7:E$1001,4,FALSE)</f>
        <v>2.7585799999999998</v>
      </c>
      <c r="AS85" s="13">
        <f>VLOOKUP(A85,cr!B$7:F$1001,5,FALSE)</f>
        <v>2.1970002645600895</v>
      </c>
      <c r="AT85" s="13">
        <f>VLOOKUP(A85,cr!B$7:F$1001,4,FALSE)</f>
        <v>-0.67979999999999996</v>
      </c>
      <c r="AU85" s="13">
        <f>VLOOKUP(A85,cr!B$7:F$1001,2,FALSE)</f>
        <v>2.2021999999999999</v>
      </c>
      <c r="AV85" s="13"/>
      <c r="AW85" s="13"/>
      <c r="AX85" s="13"/>
      <c r="AY85" s="15"/>
      <c r="AZ85" s="2"/>
      <c r="BA85" s="8"/>
      <c r="BK85" s="9"/>
      <c r="BL85" s="9"/>
      <c r="BM85" s="9"/>
      <c r="BN85" s="9"/>
    </row>
    <row r="86" spans="1:66" x14ac:dyDescent="0.3">
      <c r="A86" s="5">
        <v>43831</v>
      </c>
      <c r="B86" s="19">
        <v>85</v>
      </c>
      <c r="C86" s="13">
        <f>VLOOKUP(A86,treasuries_zc!$B$7:$J$1000,_xlfn.XMATCH(C$1,treasuries_zc!$B$1:$J$1,1),FALSE)</f>
        <v>1.7325079021568879</v>
      </c>
      <c r="D86" s="13">
        <f>VLOOKUP(A86,treasuries_zc!$B$7:$J$1000,_xlfn.XMATCH(D$1,treasuries_zc!$B$1:$J$1,1),FALSE)</f>
        <v>2.1576940574201675</v>
      </c>
      <c r="E86" s="13">
        <f>VLOOKUP(A86,treasuries_zc!$B$7:$J$1000,_xlfn.XMATCH(E$1,treasuries_zc!$B$1:$J$1,1),FALSE)</f>
        <v>1.944879312119574</v>
      </c>
      <c r="F86" s="13">
        <f>VLOOKUP(A86,treasuries_zc!$B$7:$J$1000,_xlfn.XMATCH(F$1,treasuries_zc!$B$1:$J$1,1),FALSE)</f>
        <v>1.5287999999999999</v>
      </c>
      <c r="G86" s="13">
        <f>VLOOKUP(A86,treasuries_zc!$B$7:$J$1000,_xlfn.XMATCH(G$1,treasuries_zc!$B$1:$J$1,1),FALSE)</f>
        <v>1.4926999999999999</v>
      </c>
      <c r="H86" s="13">
        <f>VLOOKUP(A86,treasuries_zc!$B$7:$J$1000,_xlfn.XMATCH(H$1,treasuries_zc!$B$1:$J$1,1),FALSE)</f>
        <v>1.9748000000000001</v>
      </c>
      <c r="I86" s="31">
        <f ca="1">cbo_debt_gdp!CX91</f>
        <v>80.751662068653616</v>
      </c>
      <c r="J86" s="31">
        <f ca="1">cbo_debt_gdp!CZ91</f>
        <v>89.397065996323121</v>
      </c>
      <c r="K86" s="31">
        <f ca="1">cbo_debt_gdp!DB91</f>
        <v>98.262662875355431</v>
      </c>
      <c r="L86" s="31">
        <f ca="1">cbo_deficit_gdp!CX91</f>
        <v>4.5904753290217535</v>
      </c>
      <c r="M86" s="31">
        <f ca="1">cbo_deficit_gdp!CZ91</f>
        <v>4.9337785615127752</v>
      </c>
      <c r="N86" s="31">
        <f ca="1">cbo_deficit_gdp!DB91</f>
        <v>5.4432396962784741</v>
      </c>
      <c r="O86" s="31">
        <f ca="1">cbo_primary_deficit_gdp!CX91</f>
        <v>2.862828456424404</v>
      </c>
      <c r="P86" s="31">
        <f ca="1">cbo_primary_deficit_gdp!CZ91</f>
        <v>2.8289498367913555</v>
      </c>
      <c r="Q86" s="31">
        <f ca="1">cbo_primary_deficit_gdp!DB91</f>
        <v>2.8841046151923257</v>
      </c>
      <c r="R86" s="31">
        <f ca="1">cbo_revenues_gdp!CX91</f>
        <v>16.42621319705124</v>
      </c>
      <c r="S86" s="31">
        <f ca="1">cbo_revenues_gdp!CZ91</f>
        <v>17.11627208944584</v>
      </c>
      <c r="T86" s="31">
        <f ca="1">cbo_revenues_gdp!DB91</f>
        <v>17.951442052307595</v>
      </c>
      <c r="U86" s="31">
        <f ca="1">cbo_outlays_gdp!CX91</f>
        <v>21.016688526072997</v>
      </c>
      <c r="V86" s="31">
        <f ca="1">cbo_outlays_gdp!CZ91</f>
        <v>22.050050650958617</v>
      </c>
      <c r="W86" s="31">
        <f ca="1">cbo_outlays_gdp!DB91</f>
        <v>23.39468174858607</v>
      </c>
      <c r="X86" s="31">
        <f ca="1">cbo_interest_gdp!CX91</f>
        <v>1.7276468725973497</v>
      </c>
      <c r="Y86" s="31">
        <f ca="1">cbo_interest_gdp!CZ91</f>
        <v>2.1048287247214197</v>
      </c>
      <c r="Z86" s="31">
        <f ca="1">cbo_interest_gdp!DB91</f>
        <v>2.559135081086148</v>
      </c>
      <c r="AA86" s="32">
        <f ca="1">cbo_rgdp!CX91</f>
        <v>2.2389999999999999</v>
      </c>
      <c r="AB86" s="32">
        <f ca="1">cbo_rgdp!CZ91</f>
        <v>1.5249999999999999</v>
      </c>
      <c r="AC86" s="32">
        <f ca="1">cbo_rgdp!DB91</f>
        <v>1.7370000000000001</v>
      </c>
      <c r="AD86" s="13">
        <f>IFERROR(IFERROR(VLOOKUP(A86,frbus_infl!$B$7:$H$1000,7,FALSE),VLOOKUP(A86,frbus_infl!$C$7:$H$1000,6,FALSE)),VLOOKUP(A86,frbus_infl!$D$7:$H$1000,5,FALSE))</f>
        <v>2</v>
      </c>
      <c r="AE86" s="13">
        <f>IFERROR(IFERROR(VLOOKUP(A86,frbus_infl!$B$7:$I$1000,8,FALSE),VLOOKUP(A86,frbus_infl!$C$7:$I$1000,7,FALSE)),VLOOKUP(A86,frbus_infl!$D$7:$I$1000,6,FALSE))</f>
        <v>2.200000000000002</v>
      </c>
      <c r="AF86" s="28">
        <f>IFERROR(IFERROR(VLOOKUP(A86,frbus_infl!$B$7:$I$1000,5,FALSE),VLOOKUP(A86,frbus_infl!$C$7:$I$1000,4,FALSE)),VLOOKUP(A86,frbus_infl!$D$7:$I$1000,3,FALSE))</f>
        <v>2.2000000000000002</v>
      </c>
      <c r="AG86" s="13">
        <f>IFERROR(IFERROR(VLOOKUP(A86,treas_holdings!$B$7:$I$1000,7,FALSE),VLOOKUP(A86,treas_holdings!$C$7:$I$1000,6,FALSE)),VLOOKUP(A86,treas_holdings!$D$7:$I$1000,5,FALSE))</f>
        <v>17.27448600536982</v>
      </c>
      <c r="AH86" s="13">
        <f>IFERROR(IFERROR(VLOOKUP(A86,treas_holdings!$B$7:$I$1000,8,FALSE),VLOOKUP(A86,treas_holdings!$C$7:$I$1000,7,FALSE)),VLOOKUP(A86,treas_holdings!$D$7:$I$1000,6,FALSE))</f>
        <v>18.93163135826989</v>
      </c>
      <c r="AI86" s="13">
        <f>IFERROR(IFERROR(VLOOKUP(A86,divyield!$B$7:$E$1001,4,FALSE),VLOOKUP(A86,divyield!$C$7:$E$1001,3,FALSE)),VLOOKUP(A86,divyield!$D$7:$E$1001,2,FALSE))</f>
        <v>2.6568679908595403</v>
      </c>
      <c r="AJ86" s="28">
        <f>VLOOKUP(A86,ffr!$B$6:$C$1000,2)</f>
        <v>1.59</v>
      </c>
      <c r="AK86" s="13">
        <f>VLOOKUP(A86,dkw!$B$7:$H$1001,3,FALSE)</f>
        <v>1.7338</v>
      </c>
      <c r="AL86" s="13">
        <f>VLOOKUP(A86,dkw!$B$7:$H$1001,4,FALSE)</f>
        <v>0.159</v>
      </c>
      <c r="AM86" s="13">
        <f>VLOOKUP(A86,dkw!$B$7:$H$1001,5,FALSE)</f>
        <v>-0.35970000000000002</v>
      </c>
      <c r="AN86" s="13">
        <f>VLOOKUP(A86,dkw!$B$7:$H$1001,6,FALSE)</f>
        <v>2.2275</v>
      </c>
      <c r="AO86" s="13">
        <f>VLOOKUP(A86,dkw!$B$7:$H$1001,7,FALSE)</f>
        <v>-0.29299999999999998</v>
      </c>
      <c r="AP86" s="13">
        <f>VLOOKUP(A86,acm!B$7:E$1001,2,FALSE)</f>
        <v>1.5192399999999999</v>
      </c>
      <c r="AQ86" s="13">
        <f>VLOOKUP(A86,acm!B$7:E$1001,3,FALSE)</f>
        <v>-1.0739799999999999</v>
      </c>
      <c r="AR86" s="13">
        <f>VLOOKUP(A86,acm!B$7:E$1001,4,FALSE)</f>
        <v>2.5932300000000001</v>
      </c>
      <c r="AS86" s="13">
        <f>VLOOKUP(A86,cr!B$7:F$1001,5,FALSE)</f>
        <v>1.935600627945977</v>
      </c>
      <c r="AT86" s="13">
        <f>VLOOKUP(A86,cr!B$7:F$1001,4,FALSE)</f>
        <v>-0.39879999999999999</v>
      </c>
      <c r="AU86" s="13">
        <f>VLOOKUP(A86,cr!B$7:F$1001,2,FALSE)</f>
        <v>1.9276</v>
      </c>
      <c r="AV86" s="13"/>
      <c r="AW86" s="13"/>
      <c r="AX86" s="13"/>
      <c r="AY86" s="15"/>
      <c r="AZ86" s="2"/>
      <c r="BA86" s="8"/>
      <c r="BK86" s="9"/>
      <c r="BL86" s="9"/>
      <c r="BM86" s="9"/>
      <c r="BN86" s="9"/>
    </row>
    <row r="87" spans="1:66" x14ac:dyDescent="0.3">
      <c r="A87" s="5">
        <v>43891</v>
      </c>
      <c r="B87" s="19">
        <v>86</v>
      </c>
      <c r="C87" s="13">
        <f>VLOOKUP(A87,treasuries_zc!$B$7:$J$1000,_xlfn.XMATCH(C$1,treasuries_zc!$B$1:$J$1,1),FALSE)</f>
        <v>1.1225212258412443</v>
      </c>
      <c r="D87" s="13">
        <f>VLOOKUP(A87,treasuries_zc!$B$7:$J$1000,_xlfn.XMATCH(D$1,treasuries_zc!$B$1:$J$1,1),FALSE)</f>
        <v>1.6082269550520945</v>
      </c>
      <c r="E87" s="13">
        <f>VLOOKUP(A87,treasuries_zc!$B$7:$J$1000,_xlfn.XMATCH(E$1,treasuries_zc!$B$1:$J$1,1),FALSE)</f>
        <v>1.3650831745446235</v>
      </c>
      <c r="F87" s="13">
        <f>VLOOKUP(A87,treasuries_zc!$B$7:$J$1000,_xlfn.XMATCH(F$1,treasuries_zc!$B$1:$J$1,1),FALSE)</f>
        <v>0.78580000000000005</v>
      </c>
      <c r="G87" s="13">
        <f>VLOOKUP(A87,treasuries_zc!$B$7:$J$1000,_xlfn.XMATCH(G$1,treasuries_zc!$B$1:$J$1,1),FALSE)</f>
        <v>0.81269999999999998</v>
      </c>
      <c r="H87" s="13">
        <f>VLOOKUP(A87,treasuries_zc!$B$7:$J$1000,_xlfn.XMATCH(H$1,treasuries_zc!$B$1:$J$1,1),FALSE)</f>
        <v>1.4140999999999999</v>
      </c>
      <c r="I87" s="31">
        <f ca="1">cbo_debt_gdp!CX92</f>
        <v>80.661209352810815</v>
      </c>
      <c r="J87" s="31">
        <f ca="1">cbo_debt_gdp!CZ92</f>
        <v>88.898060255881134</v>
      </c>
      <c r="K87" s="31">
        <f ca="1">cbo_debt_gdp!DB92</f>
        <v>97.778333281254888</v>
      </c>
      <c r="L87" s="31">
        <f ca="1">cbo_deficit_gdp!CX92</f>
        <v>4.8527882049658544</v>
      </c>
      <c r="M87" s="31">
        <f ca="1">cbo_deficit_gdp!CZ92</f>
        <v>4.9000112557685815</v>
      </c>
      <c r="N87" s="31">
        <f ca="1">cbo_deficit_gdp!DB92</f>
        <v>5.4994844233353124</v>
      </c>
      <c r="O87" s="31">
        <f ca="1">cbo_primary_deficit_gdp!CX92</f>
        <v>3.1206186965763649</v>
      </c>
      <c r="P87" s="31">
        <f ca="1">cbo_primary_deficit_gdp!CZ92</f>
        <v>2.7839267624657635</v>
      </c>
      <c r="Q87" s="31">
        <f ca="1">cbo_primary_deficit_gdp!DB92</f>
        <v>2.9122269787207449</v>
      </c>
      <c r="R87" s="31">
        <f ca="1">cbo_revenues_gdp!CX92</f>
        <v>16.42621319705124</v>
      </c>
      <c r="S87" s="31">
        <f ca="1">cbo_revenues_gdp!CZ92</f>
        <v>17.11627208944584</v>
      </c>
      <c r="T87" s="31">
        <f ca="1">cbo_revenues_gdp!DB92</f>
        <v>17.945192638190171</v>
      </c>
      <c r="U87" s="31">
        <f ca="1">cbo_outlays_gdp!CX92</f>
        <v>21.283524037809237</v>
      </c>
      <c r="V87" s="31">
        <f ca="1">cbo_outlays_gdp!CZ92</f>
        <v>22.016283345214422</v>
      </c>
      <c r="W87" s="31">
        <f ca="1">cbo_outlays_gdp!DB92</f>
        <v>23.444677061525482</v>
      </c>
      <c r="X87" s="31">
        <f ca="1">cbo_interest_gdp!CX92</f>
        <v>1.7321695083894895</v>
      </c>
      <c r="Y87" s="31">
        <f ca="1">cbo_interest_gdp!CZ92</f>
        <v>2.1160844933028176</v>
      </c>
      <c r="Z87" s="31">
        <f ca="1">cbo_interest_gdp!DB92</f>
        <v>2.5872574446145675</v>
      </c>
      <c r="AA87" s="32">
        <f ca="1">cbo_rgdp!CX92</f>
        <v>2.2389999999999999</v>
      </c>
      <c r="AB87" s="32">
        <f ca="1">cbo_rgdp!CZ92</f>
        <v>1.5249999999999999</v>
      </c>
      <c r="AC87" s="32">
        <f ca="1">cbo_rgdp!DB92</f>
        <v>1.7370000000000001</v>
      </c>
      <c r="AD87" s="13">
        <f>IFERROR(IFERROR(VLOOKUP(A87,frbus_infl!$B$7:$H$1000,7,FALSE),VLOOKUP(A87,frbus_infl!$C$7:$H$1000,6,FALSE)),VLOOKUP(A87,frbus_infl!$D$7:$H$1000,5,FALSE))</f>
        <v>2</v>
      </c>
      <c r="AE87" s="13">
        <f>IFERROR(IFERROR(VLOOKUP(A87,frbus_infl!$B$7:$I$1000,8,FALSE),VLOOKUP(A87,frbus_infl!$C$7:$I$1000,7,FALSE)),VLOOKUP(A87,frbus_infl!$D$7:$I$1000,6,FALSE))</f>
        <v>2.200000000000002</v>
      </c>
      <c r="AF87" s="28">
        <f>IFERROR(IFERROR(VLOOKUP(A87,frbus_infl!$B$7:$I$1000,5,FALSE),VLOOKUP(A87,frbus_infl!$C$7:$I$1000,4,FALSE)),VLOOKUP(A87,frbus_infl!$D$7:$I$1000,3,FALSE))</f>
        <v>2.2000000000000002</v>
      </c>
      <c r="AG87" s="13">
        <f>IFERROR(IFERROR(VLOOKUP(A87,treas_holdings!$B$7:$I$1000,7,FALSE),VLOOKUP(A87,treas_holdings!$C$7:$I$1000,6,FALSE)),VLOOKUP(A87,treas_holdings!$D$7:$I$1000,5,FALSE))</f>
        <v>17.27448600536982</v>
      </c>
      <c r="AH87" s="13">
        <f>IFERROR(IFERROR(VLOOKUP(A87,treas_holdings!$B$7:$I$1000,8,FALSE),VLOOKUP(A87,treas_holdings!$C$7:$I$1000,7,FALSE)),VLOOKUP(A87,treas_holdings!$D$7:$I$1000,6,FALSE))</f>
        <v>18.93163135826989</v>
      </c>
      <c r="AI87" s="13">
        <f>IFERROR(IFERROR(VLOOKUP(A87,divyield!$B$7:$E$1001,4,FALSE),VLOOKUP(A87,divyield!$C$7:$E$1001,3,FALSE)),VLOOKUP(A87,divyield!$D$7:$E$1001,2,FALSE))</f>
        <v>2.6568679908595403</v>
      </c>
      <c r="AJ87" s="28">
        <f>VLOOKUP(A87,ffr!$B$6:$C$1000,2)</f>
        <v>0.08</v>
      </c>
      <c r="AK87" s="13">
        <f>VLOOKUP(A87,dkw!$B$7:$H$1001,3,FALSE)</f>
        <v>1.1055999999999999</v>
      </c>
      <c r="AL87" s="13">
        <f>VLOOKUP(A87,dkw!$B$7:$H$1001,4,FALSE)</f>
        <v>-0.16520000000000001</v>
      </c>
      <c r="AM87" s="13">
        <f>VLOOKUP(A87,dkw!$B$7:$H$1001,5,FALSE)</f>
        <v>-0.47949999999999998</v>
      </c>
      <c r="AN87" s="13">
        <f>VLOOKUP(A87,dkw!$B$7:$H$1001,6,FALSE)</f>
        <v>2.0722</v>
      </c>
      <c r="AO87" s="13">
        <f>VLOOKUP(A87,dkw!$B$7:$H$1001,7,FALSE)</f>
        <v>-0.32190000000000002</v>
      </c>
      <c r="AP87" s="13">
        <f>VLOOKUP(A87,acm!B$7:E$1001,2,FALSE)</f>
        <v>0.77351999999999999</v>
      </c>
      <c r="AQ87" s="13">
        <f>VLOOKUP(A87,acm!B$7:E$1001,3,FALSE)</f>
        <v>-1.1465799999999999</v>
      </c>
      <c r="AR87" s="13">
        <f>VLOOKUP(A87,acm!B$7:E$1001,4,FALSE)</f>
        <v>1.9200900000000001</v>
      </c>
      <c r="AS87" s="13">
        <f>VLOOKUP(A87,cr!B$7:F$1001,5,FALSE)</f>
        <v>1.3841440391091142</v>
      </c>
      <c r="AT87" s="13">
        <f>VLOOKUP(A87,cr!B$7:F$1001,4,FALSE)</f>
        <v>-0.47749999999999998</v>
      </c>
      <c r="AU87" s="13">
        <f>VLOOKUP(A87,cr!B$7:F$1001,2,FALSE)</f>
        <v>1.2633000000000001</v>
      </c>
      <c r="AV87" s="13"/>
      <c r="AW87" s="13"/>
      <c r="AX87" s="13"/>
      <c r="AY87" s="15"/>
      <c r="AZ87" s="2"/>
      <c r="BA87" s="8"/>
      <c r="BK87" s="9"/>
      <c r="BL87" s="9"/>
      <c r="BM87" s="9"/>
      <c r="BN87" s="9"/>
    </row>
    <row r="88" spans="1:66" x14ac:dyDescent="0.3">
      <c r="A88" s="5">
        <v>44075</v>
      </c>
      <c r="B88" s="19">
        <v>87</v>
      </c>
      <c r="C88" s="13">
        <f>VLOOKUP(A88,treasuries_zc!$B$7:$J$1000,_xlfn.XMATCH(C$1,treasuries_zc!$B$1:$J$1,1),FALSE)</f>
        <v>1.0828320851109741</v>
      </c>
      <c r="D88" s="13">
        <f>VLOOKUP(A88,treasuries_zc!$B$7:$J$1000,_xlfn.XMATCH(D$1,treasuries_zc!$B$1:$J$1,1),FALSE)</f>
        <v>1.689191656767064</v>
      </c>
      <c r="E88" s="13">
        <f>VLOOKUP(A88,treasuries_zc!$B$7:$J$1000,_xlfn.XMATCH(E$1,treasuries_zc!$B$1:$J$1,1),FALSE)</f>
        <v>1.3855585629021006</v>
      </c>
      <c r="F88" s="13">
        <f>VLOOKUP(A88,treasuries_zc!$B$7:$J$1000,_xlfn.XMATCH(F$1,treasuries_zc!$B$1:$J$1,1),FALSE)</f>
        <v>0.68930000000000002</v>
      </c>
      <c r="G88" s="13">
        <f>VLOOKUP(A88,treasuries_zc!$B$7:$J$1000,_xlfn.XMATCH(G$1,treasuries_zc!$B$1:$J$1,1),FALSE)</f>
        <v>0.69869999999999999</v>
      </c>
      <c r="H88" s="13">
        <f>VLOOKUP(A88,treasuries_zc!$B$7:$J$1000,_xlfn.XMATCH(H$1,treasuries_zc!$B$1:$J$1,1),FALSE)</f>
        <v>1.4463999999999999</v>
      </c>
      <c r="I88" s="31">
        <f ca="1">cbo_debt_gdp!CX93</f>
        <v>98.164560027119961</v>
      </c>
      <c r="J88" s="31">
        <f ca="1">cbo_debt_gdp!CZ93</f>
        <v>107.22910835665733</v>
      </c>
      <c r="K88" s="31">
        <f ca="1">cbo_debt_gdp!DB93</f>
        <v>108.86697904464403</v>
      </c>
      <c r="L88" s="31">
        <f ca="1">cbo_deficit_gdp!CX93</f>
        <v>16.034674802653882</v>
      </c>
      <c r="M88" s="31">
        <f ca="1">cbo_deficit_gdp!CZ93</f>
        <v>4.6941223510595762</v>
      </c>
      <c r="N88" s="31">
        <f ca="1">cbo_deficit_gdp!DB93</f>
        <v>5.2941559286736952</v>
      </c>
      <c r="O88" s="31">
        <f ca="1">cbo_primary_deficit_gdp!CX93</f>
        <v>14.397791660613105</v>
      </c>
      <c r="P88" s="31">
        <f ca="1">cbo_primary_deficit_gdp!CZ93</f>
        <v>3.5465813674530189</v>
      </c>
      <c r="Q88" s="31">
        <f ca="1">cbo_primary_deficit_gdp!DB93</f>
        <v>3.1335415853182349</v>
      </c>
      <c r="R88" s="31">
        <f ca="1">cbo_revenues_gdp!CX93</f>
        <v>15.962032059663906</v>
      </c>
      <c r="S88" s="31">
        <f ca="1">cbo_revenues_gdp!CZ93</f>
        <v>17.329068372650941</v>
      </c>
      <c r="T88" s="31">
        <f ca="1">cbo_revenues_gdp!DB93</f>
        <v>17.756735650136665</v>
      </c>
      <c r="U88" s="31">
        <f ca="1">cbo_outlays_gdp!CX93</f>
        <v>31.991864012785122</v>
      </c>
      <c r="V88" s="31">
        <f ca="1">cbo_outlays_gdp!CZ93</f>
        <v>22.019192323070772</v>
      </c>
      <c r="W88" s="31">
        <f ca="1">cbo_outlays_gdp!DB93</f>
        <v>23.050891578810361</v>
      </c>
      <c r="X88" s="31">
        <f ca="1">cbo_interest_gdp!CX93</f>
        <v>1.6368831420407768</v>
      </c>
      <c r="Y88" s="31">
        <f ca="1">cbo_interest_gdp!CZ93</f>
        <v>1.1475409836065573</v>
      </c>
      <c r="Z88" s="31">
        <f ca="1">cbo_interest_gdp!DB93</f>
        <v>2.1606143433554603</v>
      </c>
      <c r="AA88" s="32">
        <f ca="1">cbo_rgdp!CX93</f>
        <v>-3.7519999999999998</v>
      </c>
      <c r="AB88" s="32">
        <f ca="1">cbo_rgdp!CZ93</f>
        <v>2.2959999999999998</v>
      </c>
      <c r="AC88" s="32">
        <f ca="1">cbo_rgdp!DB93</f>
        <v>1.8009999999999999</v>
      </c>
      <c r="AD88" s="13">
        <f>IFERROR(IFERROR(VLOOKUP(A88,frbus_infl!$B$7:$H$1000,7,FALSE),VLOOKUP(A88,frbus_infl!$C$7:$H$1000,6,FALSE)),VLOOKUP(A88,frbus_infl!$D$7:$H$1000,5,FALSE))</f>
        <v>1.85</v>
      </c>
      <c r="AE88" s="13">
        <f>IFERROR(IFERROR(VLOOKUP(A88,frbus_infl!$B$7:$I$1000,8,FALSE),VLOOKUP(A88,frbus_infl!$C$7:$I$1000,7,FALSE)),VLOOKUP(A88,frbus_infl!$D$7:$I$1000,6,FALSE))</f>
        <v>2.1601658488714426</v>
      </c>
      <c r="AF88" s="28">
        <f>IFERROR(IFERROR(VLOOKUP(A88,frbus_infl!$B$7:$I$1000,5,FALSE),VLOOKUP(A88,frbus_infl!$C$7:$I$1000,4,FALSE)),VLOOKUP(A88,frbus_infl!$D$7:$I$1000,3,FALSE))</f>
        <v>2.0299999999999998</v>
      </c>
      <c r="AG88" s="13">
        <f>IFERROR(IFERROR(VLOOKUP(A88,treas_holdings!$B$7:$I$1000,7,FALSE),VLOOKUP(A88,treas_holdings!$C$7:$I$1000,6,FALSE)),VLOOKUP(A88,treas_holdings!$D$7:$I$1000,5,FALSE))</f>
        <v>23.29467296953613</v>
      </c>
      <c r="AH88" s="13">
        <f>IFERROR(IFERROR(VLOOKUP(A88,treas_holdings!$B$7:$I$1000,8,FALSE),VLOOKUP(A88,treas_holdings!$C$7:$I$1000,7,FALSE)),VLOOKUP(A88,treas_holdings!$D$7:$I$1000,6,FALSE))</f>
        <v>19.345699489504433</v>
      </c>
      <c r="AI88" s="13">
        <f>IFERROR(IFERROR(VLOOKUP(A88,divyield!$B$7:$E$1001,4,FALSE),VLOOKUP(A88,divyield!$C$7:$E$1001,3,FALSE)),VLOOKUP(A88,divyield!$D$7:$E$1001,2,FALSE))</f>
        <v>2.5031493717590338</v>
      </c>
      <c r="AJ88" s="28">
        <f>VLOOKUP(A88,ffr!$B$6:$C$1000,2)</f>
        <v>0.09</v>
      </c>
      <c r="AK88" s="13">
        <f>VLOOKUP(A88,dkw!$B$7:$H$1001,3,FALSE)</f>
        <v>1.0889</v>
      </c>
      <c r="AL88" s="13">
        <f>VLOOKUP(A88,dkw!$B$7:$H$1001,4,FALSE)</f>
        <v>-0.1691</v>
      </c>
      <c r="AM88" s="13">
        <f>VLOOKUP(A88,dkw!$B$7:$H$1001,5,FALSE)</f>
        <v>-0.49640000000000001</v>
      </c>
      <c r="AN88" s="13">
        <f>VLOOKUP(A88,dkw!$B$7:$H$1001,6,FALSE)</f>
        <v>2.077</v>
      </c>
      <c r="AO88" s="13">
        <f>VLOOKUP(A88,dkw!$B$7:$H$1001,7,FALSE)</f>
        <v>-0.3226</v>
      </c>
      <c r="AP88" s="13">
        <f>VLOOKUP(A88,acm!B$7:E$1001,2,FALSE)</f>
        <v>0.67364000000000002</v>
      </c>
      <c r="AQ88" s="13">
        <f>VLOOKUP(A88,acm!B$7:E$1001,3,FALSE)</f>
        <v>-1.12131</v>
      </c>
      <c r="AR88" s="13">
        <f>VLOOKUP(A88,acm!B$7:E$1001,4,FALSE)</f>
        <v>1.7949600000000001</v>
      </c>
      <c r="AS88" s="13">
        <f>VLOOKUP(A88,cr!B$7:F$1001,5,FALSE)</f>
        <v>1.2301813213034141</v>
      </c>
      <c r="AT88" s="13">
        <f>VLOOKUP(A88,cr!B$7:F$1001,4,FALSE)</f>
        <v>-0.40539999999999998</v>
      </c>
      <c r="AU88" s="13">
        <f>VLOOKUP(A88,cr!B$7:F$1001,2,FALSE)</f>
        <v>1.0947</v>
      </c>
      <c r="AV88" s="13"/>
      <c r="AW88" s="13"/>
      <c r="AX88" s="13"/>
      <c r="AY88" s="15"/>
      <c r="AZ88" s="2"/>
      <c r="BA88" s="8"/>
      <c r="BK88" s="9"/>
      <c r="BL88" s="9"/>
      <c r="BM88" s="9"/>
      <c r="BN88" s="9"/>
    </row>
    <row r="89" spans="1:66" x14ac:dyDescent="0.3">
      <c r="A89" s="5">
        <v>44228</v>
      </c>
      <c r="B89" s="19">
        <v>88</v>
      </c>
      <c r="C89" s="13">
        <f>VLOOKUP(A89,treasuries_zc!$B$7:$J$1000,_xlfn.XMATCH(C$1,treasuries_zc!$B$1:$J$1,1),FALSE)</f>
        <v>2.3166867290394855</v>
      </c>
      <c r="D89" s="13">
        <f>VLOOKUP(A89,treasuries_zc!$B$7:$J$1000,_xlfn.XMATCH(D$1,treasuries_zc!$B$1:$J$1,1),FALSE)</f>
        <v>2.6718754108849829</v>
      </c>
      <c r="E89" s="13">
        <f>VLOOKUP(A89,treasuries_zc!$B$7:$J$1000,_xlfn.XMATCH(E$1,treasuries_zc!$B$1:$J$1,1),FALSE)</f>
        <v>2.4941272088234934</v>
      </c>
      <c r="F89" s="13">
        <f>VLOOKUP(A89,treasuries_zc!$B$7:$J$1000,_xlfn.XMATCH(F$1,treasuries_zc!$B$1:$J$1,1),FALSE)</f>
        <v>1.5406</v>
      </c>
      <c r="G89" s="13">
        <f>VLOOKUP(A89,treasuries_zc!$B$7:$J$1000,_xlfn.XMATCH(G$1,treasuries_zc!$B$1:$J$1,1),FALSE)</f>
        <v>1.8452</v>
      </c>
      <c r="H89" s="13">
        <f>VLOOKUP(A89,treasuries_zc!$B$7:$J$1000,_xlfn.XMATCH(H$1,treasuries_zc!$B$1:$J$1,1),FALSE)</f>
        <v>2.5971000000000002</v>
      </c>
      <c r="I89" s="31">
        <f ca="1">cbo_debt_gdp!CX94</f>
        <v>102.32335656689901</v>
      </c>
      <c r="J89" s="31">
        <f ca="1">cbo_debt_gdp!CZ94</f>
        <v>100.86625973171535</v>
      </c>
      <c r="K89" s="31">
        <f ca="1">cbo_debt_gdp!DB94</f>
        <v>107.19946558163544</v>
      </c>
      <c r="L89" s="31">
        <f ca="1">cbo_deficit_gdp!CX94</f>
        <v>10.286547309917543</v>
      </c>
      <c r="M89" s="31">
        <f ca="1">cbo_deficit_gdp!CZ94</f>
        <v>3.7501370664132461</v>
      </c>
      <c r="N89" s="31">
        <f ca="1">cbo_deficit_gdp!DB94</f>
        <v>5.7176692071782105</v>
      </c>
      <c r="O89" s="31">
        <f ca="1">cbo_primary_deficit_gdp!CX94</f>
        <v>8.9062001731128415</v>
      </c>
      <c r="P89" s="31">
        <f ca="1">cbo_primary_deficit_gdp!CZ94</f>
        <v>2.4306443948974743</v>
      </c>
      <c r="Q89" s="31">
        <f ca="1">cbo_primary_deficit_gdp!DB94</f>
        <v>3.2915312908025385</v>
      </c>
      <c r="R89" s="31">
        <f ca="1">cbo_revenues_gdp!CX94</f>
        <v>15.97193749715275</v>
      </c>
      <c r="S89" s="31">
        <f ca="1">cbo_revenues_gdp!CZ94</f>
        <v>17.606637669505464</v>
      </c>
      <c r="T89" s="31">
        <f ca="1">cbo_revenues_gdp!DB94</f>
        <v>17.523456715148939</v>
      </c>
      <c r="U89" s="31">
        <f ca="1">cbo_outlays_gdp!CX94</f>
        <v>26.258484807070293</v>
      </c>
      <c r="V89" s="31">
        <f ca="1">cbo_outlays_gdp!CZ94</f>
        <v>21.356774735918709</v>
      </c>
      <c r="W89" s="31">
        <f ca="1">cbo_outlays_gdp!DB94</f>
        <v>23.24112592232715</v>
      </c>
      <c r="X89" s="31">
        <f ca="1">cbo_interest_gdp!CX94</f>
        <v>1.3803471368047013</v>
      </c>
      <c r="Y89" s="31">
        <f ca="1">cbo_interest_gdp!CZ94</f>
        <v>1.3194926715157718</v>
      </c>
      <c r="Z89" s="31">
        <f ca="1">cbo_interest_gdp!DB94</f>
        <v>2.426137916375672</v>
      </c>
      <c r="AA89" s="32">
        <f ca="1">cbo_rgdp!CX94</f>
        <v>3.056</v>
      </c>
      <c r="AB89" s="32">
        <f ca="1">cbo_rgdp!CZ94</f>
        <v>2.0310000000000001</v>
      </c>
      <c r="AC89" s="32">
        <f ca="1">cbo_rgdp!DB94</f>
        <v>1.607</v>
      </c>
      <c r="AD89" s="13">
        <f>IFERROR(IFERROR(VLOOKUP(A89,frbus_infl!$B$7:$H$1000,7,FALSE),VLOOKUP(A89,frbus_infl!$C$7:$H$1000,6,FALSE)),VLOOKUP(A89,frbus_infl!$D$7:$H$1000,5,FALSE))</f>
        <v>2.0299999999999998</v>
      </c>
      <c r="AE89" s="13">
        <f>IFERROR(IFERROR(VLOOKUP(A89,frbus_infl!$B$7:$I$1000,8,FALSE),VLOOKUP(A89,frbus_infl!$C$7:$I$1000,7,FALSE)),VLOOKUP(A89,frbus_infl!$D$7:$I$1000,6,FALSE))</f>
        <v>2.200000000000002</v>
      </c>
      <c r="AF89" s="28">
        <f>IFERROR(IFERROR(VLOOKUP(A89,frbus_infl!$B$7:$I$1000,5,FALSE),VLOOKUP(A89,frbus_infl!$C$7:$I$1000,4,FALSE)),VLOOKUP(A89,frbus_infl!$D$7:$I$1000,3,FALSE))</f>
        <v>2.2000000000000002</v>
      </c>
      <c r="AG89" s="13">
        <f>IFERROR(IFERROR(VLOOKUP(A89,treas_holdings!$B$7:$I$1000,7,FALSE),VLOOKUP(A89,treas_holdings!$C$7:$I$1000,6,FALSE)),VLOOKUP(A89,treas_holdings!$D$7:$I$1000,5,FALSE))</f>
        <v>23.249908512523859</v>
      </c>
      <c r="AH89" s="13">
        <f>IFERROR(IFERROR(VLOOKUP(A89,treas_holdings!$B$7:$I$1000,8,FALSE),VLOOKUP(A89,treas_holdings!$C$7:$I$1000,7,FALSE)),VLOOKUP(A89,treas_holdings!$D$7:$I$1000,6,FALSE))</f>
        <v>18.527104542628756</v>
      </c>
      <c r="AI89" s="13">
        <f>IFERROR(IFERROR(VLOOKUP(A89,divyield!$B$7:$E$1001,4,FALSE),VLOOKUP(A89,divyield!$C$7:$E$1001,3,FALSE)),VLOOKUP(A89,divyield!$D$7:$E$1001,2,FALSE))</f>
        <v>2.381751006692947</v>
      </c>
      <c r="AJ89" s="28">
        <f>VLOOKUP(A89,ffr!$B$6:$C$1000,2)</f>
        <v>7.0000000000000007E-2</v>
      </c>
      <c r="AK89" s="13">
        <f>VLOOKUP(A89,dkw!$B$7:$H$1001,3,FALSE)</f>
        <v>2.3439000000000001</v>
      </c>
      <c r="AL89" s="13">
        <f>VLOOKUP(A89,dkw!$B$7:$H$1001,4,FALSE)</f>
        <v>0.1696</v>
      </c>
      <c r="AM89" s="13">
        <f>VLOOKUP(A89,dkw!$B$7:$H$1001,5,FALSE)</f>
        <v>3.2000000000000001E-2</v>
      </c>
      <c r="AN89" s="13">
        <f>VLOOKUP(A89,dkw!$B$7:$H$1001,6,FALSE)</f>
        <v>2.2702</v>
      </c>
      <c r="AO89" s="13">
        <f>VLOOKUP(A89,dkw!$B$7:$H$1001,7,FALSE)</f>
        <v>-0.12790000000000001</v>
      </c>
      <c r="AP89" s="13">
        <f>VLOOKUP(A89,acm!B$7:E$1001,2,FALSE)</f>
        <v>1.54356</v>
      </c>
      <c r="AQ89" s="13">
        <f>VLOOKUP(A89,acm!B$7:E$1001,3,FALSE)</f>
        <v>-6.7989999999999995E-2</v>
      </c>
      <c r="AR89" s="13">
        <f>VLOOKUP(A89,acm!B$7:E$1001,4,FALSE)</f>
        <v>1.61155</v>
      </c>
      <c r="AS89" s="13">
        <f>VLOOKUP(A89,cr!B$7:F$1001,5,FALSE)</f>
        <v>1.4004102244267846</v>
      </c>
      <c r="AT89" s="13">
        <f>VLOOKUP(A89,cr!B$7:F$1001,4,FALSE)</f>
        <v>0.49049999999999999</v>
      </c>
      <c r="AU89" s="13">
        <f>VLOOKUP(A89,cr!B$7:F$1001,2,FALSE)</f>
        <v>1.0501</v>
      </c>
      <c r="AV89" s="13"/>
      <c r="AW89" s="13"/>
      <c r="AX89" s="13"/>
      <c r="AY89" s="15"/>
      <c r="AZ89" s="2"/>
      <c r="BA89" s="8"/>
      <c r="BK89" s="9"/>
      <c r="BL89" s="9"/>
      <c r="BM89" s="9"/>
      <c r="BN89" s="9"/>
    </row>
    <row r="90" spans="1:66" x14ac:dyDescent="0.3">
      <c r="A90" s="5">
        <v>44378</v>
      </c>
      <c r="B90" s="19">
        <v>89</v>
      </c>
      <c r="C90" s="13">
        <f>VLOOKUP(A90,treasuries_zc!$B$7:$J$1000,_xlfn.XMATCH(C$1,treasuries_zc!$B$1:$J$1,1),FALSE)</f>
        <v>1.9020010951148247</v>
      </c>
      <c r="D90" s="13">
        <f>VLOOKUP(A90,treasuries_zc!$B$7:$J$1000,_xlfn.XMATCH(D$1,treasuries_zc!$B$1:$J$1,1),FALSE)</f>
        <v>2.2933991277428456</v>
      </c>
      <c r="E90" s="13">
        <f>VLOOKUP(A90,treasuries_zc!$B$7:$J$1000,_xlfn.XMATCH(E$1,treasuries_zc!$B$1:$J$1,1),FALSE)</f>
        <v>2.0975125550974028</v>
      </c>
      <c r="F90" s="13">
        <f>VLOOKUP(A90,treasuries_zc!$B$7:$J$1000,_xlfn.XMATCH(F$1,treasuries_zc!$B$1:$J$1,1),FALSE)</f>
        <v>1.3047</v>
      </c>
      <c r="G90" s="13">
        <f>VLOOKUP(A90,treasuries_zc!$B$7:$J$1000,_xlfn.XMATCH(G$1,treasuries_zc!$B$1:$J$1,1),FALSE)</f>
        <v>1.5403</v>
      </c>
      <c r="H90" s="13">
        <f>VLOOKUP(A90,treasuries_zc!$B$7:$J$1000,_xlfn.XMATCH(H$1,treasuries_zc!$B$1:$J$1,1),FALSE)</f>
        <v>2.1650999999999998</v>
      </c>
      <c r="I90" s="31">
        <f ca="1">cbo_debt_gdp!CX95</f>
        <v>102.72755680549976</v>
      </c>
      <c r="J90" s="31">
        <f ca="1">cbo_debt_gdp!CZ95</f>
        <v>100.10344950593942</v>
      </c>
      <c r="K90" s="31">
        <f ca="1">cbo_debt_gdp!DB95</f>
        <v>106.40629640629641</v>
      </c>
      <c r="L90" s="31">
        <f ca="1">cbo_deficit_gdp!CX95</f>
        <v>13.405651533413687</v>
      </c>
      <c r="M90" s="31">
        <f ca="1">cbo_deficit_gdp!CZ95</f>
        <v>3.7420183355331216</v>
      </c>
      <c r="N90" s="31">
        <f ca="1">cbo_deficit_gdp!DB95</f>
        <v>5.5093555093555091</v>
      </c>
      <c r="O90" s="31">
        <f ca="1">cbo_primary_deficit_gdp!CX95</f>
        <v>11.928038926833624</v>
      </c>
      <c r="P90" s="31">
        <f ca="1">cbo_primary_deficit_gdp!CZ95</f>
        <v>2.0761245674740483</v>
      </c>
      <c r="Q90" s="31">
        <f ca="1">cbo_primary_deficit_gdp!DB95</f>
        <v>2.8066528066528065</v>
      </c>
      <c r="R90" s="31">
        <f ca="1">cbo_revenues_gdp!CX95</f>
        <v>17.151020043748048</v>
      </c>
      <c r="S90" s="31">
        <f ca="1">cbo_revenues_gdp!CZ95</f>
        <v>17.779046124210751</v>
      </c>
      <c r="T90" s="31">
        <f ca="1">cbo_revenues_gdp!DB95</f>
        <v>17.692307692307693</v>
      </c>
      <c r="U90" s="31">
        <f ca="1">cbo_outlays_gdp!CX95</f>
        <v>30.556671577161733</v>
      </c>
      <c r="V90" s="31">
        <f ca="1">cbo_outlays_gdp!CZ95</f>
        <v>21.521064459743872</v>
      </c>
      <c r="W90" s="31">
        <f ca="1">cbo_outlays_gdp!DB95</f>
        <v>23.201663201663202</v>
      </c>
      <c r="X90" s="31">
        <f ca="1">cbo_interest_gdp!CX95</f>
        <v>1.4776126065800634</v>
      </c>
      <c r="Y90" s="31">
        <f ca="1">cbo_interest_gdp!CZ95</f>
        <v>1.6658937680590733</v>
      </c>
      <c r="Z90" s="31">
        <f ca="1">cbo_interest_gdp!DB95</f>
        <v>2.7027027027027026</v>
      </c>
      <c r="AA90" s="32">
        <f ca="1">cbo_rgdp!CX95</f>
        <v>4.1550000000000002</v>
      </c>
      <c r="AB90" s="32">
        <f ca="1">cbo_rgdp!CZ95</f>
        <v>1.37</v>
      </c>
      <c r="AC90" s="32">
        <f ca="1">cbo_rgdp!DB95</f>
        <v>1.665</v>
      </c>
      <c r="AD90" s="13">
        <f>IFERROR(IFERROR(VLOOKUP(A90,frbus_infl!$B$7:$H$1000,7,FALSE),VLOOKUP(A90,frbus_infl!$C$7:$H$1000,6,FALSE)),VLOOKUP(A90,frbus_infl!$D$7:$H$1000,5,FALSE))</f>
        <v>2.2000000000000002</v>
      </c>
      <c r="AE90" s="13">
        <f>IFERROR(IFERROR(VLOOKUP(A90,frbus_infl!$B$7:$I$1000,8,FALSE),VLOOKUP(A90,frbus_infl!$C$7:$I$1000,7,FALSE)),VLOOKUP(A90,frbus_infl!$D$7:$I$1000,6,FALSE))</f>
        <v>2.1309352798053238</v>
      </c>
      <c r="AF90" s="28">
        <f>IFERROR(IFERROR(VLOOKUP(A90,frbus_infl!$B$7:$I$1000,5,FALSE),VLOOKUP(A90,frbus_infl!$C$7:$I$1000,4,FALSE)),VLOOKUP(A90,frbus_infl!$D$7:$I$1000,3,FALSE))</f>
        <v>2.44</v>
      </c>
      <c r="AG90" s="13">
        <f>IFERROR(IFERROR(VLOOKUP(A90,treas_holdings!$B$7:$I$1000,7,FALSE),VLOOKUP(A90,treas_holdings!$C$7:$I$1000,6,FALSE)),VLOOKUP(A90,treas_holdings!$D$7:$I$1000,5,FALSE))</f>
        <v>24.31488925211822</v>
      </c>
      <c r="AH90" s="13">
        <f>IFERROR(IFERROR(VLOOKUP(A90,treas_holdings!$B$7:$I$1000,8,FALSE),VLOOKUP(A90,treas_holdings!$C$7:$I$1000,7,FALSE)),VLOOKUP(A90,treas_holdings!$D$7:$I$1000,6,FALSE))</f>
        <v>17.545912836079793</v>
      </c>
      <c r="AI90" s="13">
        <f>IFERROR(IFERROR(VLOOKUP(A90,divyield!$B$7:$E$1001,4,FALSE),VLOOKUP(A90,divyield!$C$7:$E$1001,3,FALSE)),VLOOKUP(A90,divyield!$D$7:$E$1001,2,FALSE))</f>
        <v>2.4666868501732533</v>
      </c>
      <c r="AJ90" s="28">
        <f>VLOOKUP(A90,ffr!$B$6:$C$1000,2)</f>
        <v>7.0000000000000007E-2</v>
      </c>
      <c r="AK90" s="13">
        <f>VLOOKUP(A90,dkw!$B$7:$H$1001,3,FALSE)</f>
        <v>1.923</v>
      </c>
      <c r="AL90" s="13">
        <f>VLOOKUP(A90,dkw!$B$7:$H$1001,4,FALSE)</f>
        <v>5.0900000000000001E-2</v>
      </c>
      <c r="AM90" s="13">
        <f>VLOOKUP(A90,dkw!$B$7:$H$1001,5,FALSE)</f>
        <v>-0.13370000000000001</v>
      </c>
      <c r="AN90" s="13">
        <f>VLOOKUP(A90,dkw!$B$7:$H$1001,6,FALSE)</f>
        <v>2.1983999999999999</v>
      </c>
      <c r="AO90" s="13">
        <f>VLOOKUP(A90,dkw!$B$7:$H$1001,7,FALSE)</f>
        <v>-0.19259999999999999</v>
      </c>
      <c r="AP90" s="13">
        <f>VLOOKUP(A90,acm!B$7:E$1001,2,FALSE)</f>
        <v>1.30047</v>
      </c>
      <c r="AQ90" s="13">
        <f>VLOOKUP(A90,acm!B$7:E$1001,3,FALSE)</f>
        <v>-0.44785000000000003</v>
      </c>
      <c r="AR90" s="13">
        <f>VLOOKUP(A90,acm!B$7:E$1001,4,FALSE)</f>
        <v>1.7483299999999999</v>
      </c>
      <c r="AS90" s="13">
        <f>VLOOKUP(A90,cr!B$7:F$1001,5,FALSE)</f>
        <v>1.2926225779087419</v>
      </c>
      <c r="AT90" s="13">
        <f>VLOOKUP(A90,cr!B$7:F$1001,4,FALSE)</f>
        <v>0.26319999999999999</v>
      </c>
      <c r="AU90" s="13">
        <f>VLOOKUP(A90,cr!B$7:F$1001,2,FALSE)</f>
        <v>1.0415000000000001</v>
      </c>
      <c r="AV90" s="13"/>
      <c r="AW90" s="13"/>
      <c r="AX90" s="13"/>
      <c r="AY90" s="15"/>
      <c r="AZ90" s="2"/>
      <c r="BA90" s="8"/>
      <c r="BK90" s="9"/>
      <c r="BL90" s="9"/>
      <c r="BM90" s="9"/>
      <c r="BN90" s="9"/>
    </row>
    <row r="91" spans="1:66" x14ac:dyDescent="0.3">
      <c r="A91" s="5">
        <v>44682</v>
      </c>
      <c r="B91" s="19">
        <v>90</v>
      </c>
      <c r="C91" s="13">
        <f>VLOOKUP(A91,treasuries_zc!$B$7:$J$1000,_xlfn.XMATCH(C$1,treasuries_zc!$B$1:$J$1,1),FALSE)</f>
        <v>3.0128777209871949</v>
      </c>
      <c r="D91" s="13">
        <f>VLOOKUP(A91,treasuries_zc!$B$7:$J$1000,_xlfn.XMATCH(D$1,treasuries_zc!$B$1:$J$1,1),FALSE)</f>
        <v>3.4125729383472025</v>
      </c>
      <c r="E91" s="13">
        <f>VLOOKUP(A91,treasuries_zc!$B$7:$J$1000,_xlfn.XMATCH(E$1,treasuries_zc!$B$1:$J$1,1),FALSE)</f>
        <v>3.2125318501131872</v>
      </c>
      <c r="F91" s="13">
        <f>VLOOKUP(A91,treasuries_zc!$B$7:$J$1000,_xlfn.XMATCH(F$1,treasuries_zc!$B$1:$J$1,1),FALSE)</f>
        <v>2.9234</v>
      </c>
      <c r="G91" s="13">
        <f>VLOOKUP(A91,treasuries_zc!$B$7:$J$1000,_xlfn.XMATCH(G$1,treasuries_zc!$B$1:$J$1,1),FALSE)</f>
        <v>2.9146000000000001</v>
      </c>
      <c r="H91" s="13">
        <f>VLOOKUP(A91,treasuries_zc!$B$7:$J$1000,_xlfn.XMATCH(H$1,treasuries_zc!$B$1:$J$1,1),FALSE)</f>
        <v>3.2288000000000001</v>
      </c>
      <c r="I91" s="31">
        <f ca="1">cbo_debt_gdp!CX96</f>
        <v>97.890175751194619</v>
      </c>
      <c r="J91" s="31">
        <f ca="1">cbo_debt_gdp!CZ96</f>
        <v>99.980218910721348</v>
      </c>
      <c r="K91" s="31">
        <f ca="1">cbo_debt_gdp!DB96</f>
        <v>109.6319520174482</v>
      </c>
      <c r="L91" s="31">
        <f ca="1">cbo_deficit_gdp!CX96</f>
        <v>4.1953510974325745</v>
      </c>
      <c r="M91" s="31">
        <f ca="1">cbo_deficit_gdp!CZ96</f>
        <v>4.6452591322695502</v>
      </c>
      <c r="N91" s="31">
        <f ca="1">cbo_deficit_gdp!DB96</f>
        <v>6.1423118865866959</v>
      </c>
      <c r="O91" s="31">
        <f ca="1">cbo_primary_deficit_gdp!CX96</f>
        <v>2.5795739855835427</v>
      </c>
      <c r="P91" s="31">
        <f ca="1">cbo_primary_deficit_gdp!CZ96</f>
        <v>2.1528418831596992</v>
      </c>
      <c r="Q91" s="31">
        <f ca="1">cbo_primary_deficit_gdp!DB96</f>
        <v>2.8871319520174481</v>
      </c>
      <c r="R91" s="31">
        <f ca="1">cbo_revenues_gdp!CX96</f>
        <v>19.583704543613834</v>
      </c>
      <c r="S91" s="31">
        <f ca="1">cbo_revenues_gdp!CZ96</f>
        <v>18.290913886324674</v>
      </c>
      <c r="T91" s="31">
        <f ca="1">cbo_revenues_gdp!DB96</f>
        <v>18.162486368593239</v>
      </c>
      <c r="U91" s="31">
        <f ca="1">cbo_outlays_gdp!CX96</f>
        <v>23.779055641046408</v>
      </c>
      <c r="V91" s="31">
        <f ca="1">cbo_outlays_gdp!CZ96</f>
        <v>22.939469866807332</v>
      </c>
      <c r="W91" s="31">
        <f ca="1">cbo_outlays_gdp!DB96</f>
        <v>24.304798255179936</v>
      </c>
      <c r="X91" s="31">
        <f ca="1">cbo_interest_gdp!CX96</f>
        <v>1.6157771118490321</v>
      </c>
      <c r="Y91" s="31">
        <f ca="1">cbo_interest_gdp!CZ96</f>
        <v>2.4924172491098511</v>
      </c>
      <c r="Z91" s="31">
        <f ca="1">cbo_interest_gdp!DB96</f>
        <v>3.2551799345692474</v>
      </c>
      <c r="AA91" s="32">
        <f ca="1">cbo_rgdp!CX96</f>
        <v>4.3929999999999998</v>
      </c>
      <c r="AB91" s="32">
        <f ca="1">cbo_rgdp!CZ96</f>
        <v>1.5309999999999999</v>
      </c>
      <c r="AC91" s="32">
        <f ca="1">cbo_rgdp!DB96</f>
        <v>1.7270000000000001</v>
      </c>
      <c r="AD91" s="13">
        <f>IFERROR(IFERROR(VLOOKUP(A91,frbus_infl!$B$7:$H$1000,7,FALSE),VLOOKUP(A91,frbus_infl!$C$7:$H$1000,6,FALSE)),VLOOKUP(A91,frbus_infl!$D$7:$H$1000,5,FALSE))</f>
        <v>2.4</v>
      </c>
      <c r="AE91" s="13">
        <f>IFERROR(IFERROR(VLOOKUP(A91,frbus_infl!$B$7:$I$1000,8,FALSE),VLOOKUP(A91,frbus_infl!$C$7:$I$1000,7,FALSE)),VLOOKUP(A91,frbus_infl!$D$7:$I$1000,6,FALSE))</f>
        <v>2.2034816247582301</v>
      </c>
      <c r="AF91" s="28">
        <f>IFERROR(IFERROR(VLOOKUP(A91,frbus_infl!$B$7:$I$1000,5,FALSE),VLOOKUP(A91,frbus_infl!$C$7:$I$1000,4,FALSE)),VLOOKUP(A91,frbus_infl!$D$7:$I$1000,3,FALSE))</f>
        <v>2.8</v>
      </c>
      <c r="AG91" s="13">
        <f>IFERROR(IFERROR(VLOOKUP(A91,treas_holdings!$B$7:$I$1000,7,FALSE),VLOOKUP(A91,treas_holdings!$C$7:$I$1000,6,FALSE)),VLOOKUP(A91,treas_holdings!$D$7:$I$1000,5,FALSE))</f>
        <v>21.514003549705546</v>
      </c>
      <c r="AH91" s="13">
        <f>IFERROR(IFERROR(VLOOKUP(A91,treas_holdings!$B$7:$I$1000,8,FALSE),VLOOKUP(A91,treas_holdings!$C$7:$I$1000,7,FALSE)),VLOOKUP(A91,treas_holdings!$D$7:$I$1000,6,FALSE))</f>
        <v>14.907502716414101</v>
      </c>
      <c r="AI91" s="13">
        <f>IFERROR(IFERROR(VLOOKUP(A91,divyield!$B$7:$E$1001,4,FALSE),VLOOKUP(A91,divyield!$C$7:$E$1001,3,FALSE)),VLOOKUP(A91,divyield!$D$7:$E$1001,2,FALSE))</f>
        <v>3.1993882541594294</v>
      </c>
      <c r="AJ91" s="28">
        <f>VLOOKUP(A91,ffr!$B$6:$C$1000,2)</f>
        <v>0.83</v>
      </c>
      <c r="AK91" s="13">
        <f>VLOOKUP(A91,dkw!$B$7:$H$1001,3,FALSE)</f>
        <v>2.9942000000000002</v>
      </c>
      <c r="AL91" s="13">
        <f>VLOOKUP(A91,dkw!$B$7:$H$1001,4,FALSE)</f>
        <v>0.49170000000000003</v>
      </c>
      <c r="AM91" s="13">
        <f>VLOOKUP(A91,dkw!$B$7:$H$1001,5,FALSE)</f>
        <v>0.2414</v>
      </c>
      <c r="AN91" s="13">
        <f>VLOOKUP(A91,dkw!$B$7:$H$1001,6,FALSE)</f>
        <v>2.3715999999999999</v>
      </c>
      <c r="AO91" s="13">
        <f>VLOOKUP(A91,dkw!$B$7:$H$1001,7,FALSE)</f>
        <v>-0.1105</v>
      </c>
      <c r="AP91" s="13">
        <f>VLOOKUP(A91,acm!B$7:E$1001,2,FALSE)</f>
        <v>2.9009200000000002</v>
      </c>
      <c r="AQ91" s="13">
        <f>VLOOKUP(A91,acm!B$7:E$1001,3,FALSE)</f>
        <v>-0.35353000000000001</v>
      </c>
      <c r="AR91" s="13">
        <f>VLOOKUP(A91,acm!B$7:E$1001,4,FALSE)</f>
        <v>3.2544499999999998</v>
      </c>
      <c r="AS91" s="13">
        <f>VLOOKUP(A91,cr!B$7:F$1001,5,FALSE)</f>
        <v>1.8045079321504787</v>
      </c>
      <c r="AT91" s="13">
        <f>VLOOKUP(A91,cr!B$7:F$1001,4,FALSE)</f>
        <v>0.71379999999999999</v>
      </c>
      <c r="AU91" s="13">
        <f>VLOOKUP(A91,cr!B$7:F$1001,2,FALSE)</f>
        <v>2.2090999999999998</v>
      </c>
      <c r="AV91" s="13"/>
      <c r="AW91" s="13"/>
      <c r="AX91" s="13"/>
      <c r="AY91" s="15"/>
      <c r="AZ91" s="2"/>
      <c r="BA91" s="8"/>
      <c r="BK91" s="9"/>
      <c r="BL91" s="9"/>
      <c r="BM91" s="9"/>
      <c r="BN91" s="9"/>
    </row>
    <row r="92" spans="1:66" x14ac:dyDescent="0.3">
      <c r="A92" s="5">
        <v>44958</v>
      </c>
      <c r="B92" s="19">
        <v>91</v>
      </c>
      <c r="C92" s="13">
        <f>VLOOKUP(A92,treasuries_zc!$B$7:$J$1000,_xlfn.XMATCH(C$1,treasuries_zc!$B$1:$J$1,1),FALSE)</f>
        <v>3.8031507974465306</v>
      </c>
      <c r="D92" s="13">
        <f>VLOOKUP(A92,treasuries_zc!$B$7:$J$1000,_xlfn.XMATCH(D$1,treasuries_zc!$B$1:$J$1,1),FALSE)</f>
        <v>3.9828010737529285</v>
      </c>
      <c r="E92" s="13">
        <f>VLOOKUP(A92,treasuries_zc!$B$7:$J$1000,_xlfn.XMATCH(E$1,treasuries_zc!$B$1:$J$1,1),FALSE)</f>
        <v>3.8929371045003158</v>
      </c>
      <c r="F92" s="13">
        <f>VLOOKUP(A92,treasuries_zc!$B$7:$J$1000,_xlfn.XMATCH(F$1,treasuries_zc!$B$1:$J$1,1),FALSE)</f>
        <v>3.9645000000000001</v>
      </c>
      <c r="G92" s="13">
        <f>VLOOKUP(A92,treasuries_zc!$B$7:$J$1000,_xlfn.XMATCH(G$1,treasuries_zc!$B$1:$J$1,1),FALSE)</f>
        <v>3.6882999999999999</v>
      </c>
      <c r="H92" s="13">
        <f>VLOOKUP(A92,treasuries_zc!$B$7:$J$1000,_xlfn.XMATCH(H$1,treasuries_zc!$B$1:$J$1,1),FALSE)</f>
        <v>3.9131</v>
      </c>
      <c r="I92" s="31">
        <f ca="1">cbo_debt_gdp!CX97</f>
        <v>98.010519094443168</v>
      </c>
      <c r="J92" s="31">
        <f ca="1">cbo_debt_gdp!CZ97</f>
        <v>106.50883935434281</v>
      </c>
      <c r="K92" s="31">
        <f ca="1">cbo_debt_gdp!DB97</f>
        <v>118.21675829769904</v>
      </c>
      <c r="L92" s="31">
        <f ca="1">cbo_deficit_gdp!CX97</f>
        <v>5.3738852046649894</v>
      </c>
      <c r="M92" s="31">
        <f ca="1">cbo_deficit_gdp!CZ97</f>
        <v>5.9308224442736357</v>
      </c>
      <c r="N92" s="31">
        <f ca="1">cbo_deficit_gdp!DB97</f>
        <v>7.2566687029118304</v>
      </c>
      <c r="O92" s="31">
        <f ca="1">cbo_primary_deficit_gdp!CX97</f>
        <v>2.9346748990014482</v>
      </c>
      <c r="P92" s="31">
        <f ca="1">cbo_primary_deficit_gdp!CZ97</f>
        <v>2.8716372021521908</v>
      </c>
      <c r="Q92" s="31">
        <f ca="1">cbo_primary_deficit_gdp!DB97</f>
        <v>3.6194257788637754</v>
      </c>
      <c r="R92" s="31">
        <f ca="1">cbo_revenues_gdp!CX97</f>
        <v>18.339812485707753</v>
      </c>
      <c r="S92" s="31">
        <f ca="1">cbo_revenues_gdp!CZ97</f>
        <v>18.189085318985395</v>
      </c>
      <c r="T92" s="31">
        <f ca="1">cbo_revenues_gdp!DB97</f>
        <v>18.066585216860108</v>
      </c>
      <c r="U92" s="31">
        <f ca="1">cbo_outlays_gdp!CX97</f>
        <v>23.709886424270142</v>
      </c>
      <c r="V92" s="31">
        <f ca="1">cbo_outlays_gdp!CZ97</f>
        <v>24.119907763259032</v>
      </c>
      <c r="W92" s="31">
        <f ca="1">cbo_outlays_gdp!DB97</f>
        <v>25.320708613317045</v>
      </c>
      <c r="X92" s="31">
        <f ca="1">cbo_interest_gdp!CX97</f>
        <v>2.4392103056635412</v>
      </c>
      <c r="Y92" s="31">
        <f ca="1">cbo_interest_gdp!CZ97</f>
        <v>3.0591852421214449</v>
      </c>
      <c r="Z92" s="31">
        <f ca="1">cbo_interest_gdp!DB97</f>
        <v>3.6372429240480555</v>
      </c>
      <c r="AA92" s="32">
        <f ca="1">cbo_rgdp!CX97</f>
        <v>0.32700000000000001</v>
      </c>
      <c r="AB92" s="32">
        <f ca="1">cbo_rgdp!CZ97</f>
        <v>2.028</v>
      </c>
      <c r="AC92" s="32">
        <f ca="1">cbo_rgdp!DB97</f>
        <v>1.7549999999999999</v>
      </c>
      <c r="AD92" s="13">
        <f>IFERROR(IFERROR(VLOOKUP(A92,frbus_infl!$B$7:$H$1000,7,FALSE),VLOOKUP(A92,frbus_infl!$C$7:$H$1000,6,FALSE)),VLOOKUP(A92,frbus_infl!$D$7:$H$1000,5,FALSE))</f>
        <v>2.15</v>
      </c>
      <c r="AE92" s="13">
        <f>IFERROR(IFERROR(VLOOKUP(A92,frbus_infl!$B$7:$I$1000,8,FALSE),VLOOKUP(A92,frbus_infl!$C$7:$I$1000,7,FALSE)),VLOOKUP(A92,frbus_infl!$D$7:$I$1000,6,FALSE))</f>
        <v>2.2401648780488115</v>
      </c>
      <c r="AF92" s="28">
        <f>IFERROR(IFERROR(VLOOKUP(A92,frbus_infl!$B$7:$I$1000,5,FALSE),VLOOKUP(A92,frbus_infl!$C$7:$I$1000,4,FALSE)),VLOOKUP(A92,frbus_infl!$D$7:$I$1000,3,FALSE))</f>
        <v>2.37</v>
      </c>
      <c r="AG92" s="13">
        <f>IFERROR(IFERROR(VLOOKUP(A92,treas_holdings!$B$7:$I$1000,7,FALSE),VLOOKUP(A92,treas_holdings!$C$7:$I$1000,6,FALSE)),VLOOKUP(A92,treas_holdings!$D$7:$I$1000,5,FALSE))</f>
        <v>18.22505548125395</v>
      </c>
      <c r="AH92" s="13">
        <f>IFERROR(IFERROR(VLOOKUP(A92,treas_holdings!$B$7:$I$1000,8,FALSE),VLOOKUP(A92,treas_holdings!$C$7:$I$1000,7,FALSE)),VLOOKUP(A92,treas_holdings!$D$7:$I$1000,6,FALSE))</f>
        <v>13.851600505577519</v>
      </c>
      <c r="AI92" s="13">
        <f>IFERROR(IFERROR(VLOOKUP(A92,divyield!$B$7:$E$1001,4,FALSE),VLOOKUP(A92,divyield!$C$7:$E$1001,3,FALSE)),VLOOKUP(A92,divyield!$D$7:$E$1001,2,FALSE))</f>
        <v>2.9479445414605796</v>
      </c>
      <c r="AJ92" s="28">
        <f>VLOOKUP(A92,ffr!$B$6:$C$1000,2)</f>
        <v>4.57</v>
      </c>
      <c r="AK92" s="13">
        <f>VLOOKUP(A92,dkw!$B$7:$H$1001,3,FALSE)</f>
        <v>3.7660999999999998</v>
      </c>
      <c r="AL92" s="13">
        <f>VLOOKUP(A92,dkw!$B$7:$H$1001,4,FALSE)</f>
        <v>1.0914999999999999</v>
      </c>
      <c r="AM92" s="13">
        <f>VLOOKUP(A92,dkw!$B$7:$H$1001,5,FALSE)</f>
        <v>0.16689999999999999</v>
      </c>
      <c r="AN92" s="13">
        <f>VLOOKUP(A92,dkw!$B$7:$H$1001,6,FALSE)</f>
        <v>2.6634000000000002</v>
      </c>
      <c r="AO92" s="13">
        <f>VLOOKUP(A92,dkw!$B$7:$H$1001,7,FALSE)</f>
        <v>-0.15570000000000001</v>
      </c>
      <c r="AP92" s="13">
        <f>VLOOKUP(A92,acm!B$7:E$1001,2,FALSE)</f>
        <v>3.99119</v>
      </c>
      <c r="AQ92" s="13">
        <f>VLOOKUP(A92,acm!B$7:E$1001,3,FALSE)</f>
        <v>-0.45854</v>
      </c>
      <c r="AR92" s="13">
        <f>VLOOKUP(A92,acm!B$7:E$1001,4,FALSE)</f>
        <v>4.4497299999999997</v>
      </c>
      <c r="AS92" s="13">
        <f>VLOOKUP(A92,cr!B$7:F$1001,5,FALSE)</f>
        <v>2.6168876305222577</v>
      </c>
      <c r="AT92" s="13">
        <f>VLOOKUP(A92,cr!B$7:F$1001,4,FALSE)</f>
        <v>0.68430000000000002</v>
      </c>
      <c r="AU92" s="13">
        <f>VLOOKUP(A92,cr!B$7:F$1001,2,FALSE)</f>
        <v>3.2801999999999998</v>
      </c>
      <c r="AV92" s="13"/>
      <c r="AW92" s="13"/>
      <c r="AX92" s="13"/>
      <c r="AY92" s="15"/>
      <c r="AZ92" s="2"/>
      <c r="BA92" s="8"/>
      <c r="BK92" s="9"/>
      <c r="BL92" s="9"/>
      <c r="BM92" s="9"/>
      <c r="BN92" s="9"/>
    </row>
    <row r="93" spans="1:66" x14ac:dyDescent="0.3">
      <c r="A93" s="5">
        <v>45047</v>
      </c>
      <c r="B93" s="19">
        <v>92</v>
      </c>
      <c r="C93" s="13">
        <f>VLOOKUP(A93,treasuries_zc!$B$7:$J$1000,_xlfn.XMATCH(C$1,treasuries_zc!$B$1:$J$1,1),FALSE)</f>
        <v>3.660505978287576</v>
      </c>
      <c r="D93" s="13">
        <f>VLOOKUP(A93,treasuries_zc!$B$7:$J$1000,_xlfn.XMATCH(D$1,treasuries_zc!$B$1:$J$1,1),FALSE)</f>
        <v>4.1204069359924267</v>
      </c>
      <c r="E93" s="13">
        <f>VLOOKUP(A93,treasuries_zc!$B$7:$J$1000,_xlfn.XMATCH(E$1,treasuries_zc!$B$1:$J$1,1),FALSE)</f>
        <v>3.8902019713609848</v>
      </c>
      <c r="F93" s="13">
        <f>VLOOKUP(A93,treasuries_zc!$B$7:$J$1000,_xlfn.XMATCH(F$1,treasuries_zc!$B$1:$J$1,1),FALSE)</f>
        <v>3.6854</v>
      </c>
      <c r="G93" s="13">
        <f>VLOOKUP(A93,treasuries_zc!$B$7:$J$1000,_xlfn.XMATCH(G$1,treasuries_zc!$B$1:$J$1,1),FALSE)</f>
        <v>3.3384</v>
      </c>
      <c r="H93" s="13">
        <f>VLOOKUP(A93,treasuries_zc!$B$7:$J$1000,_xlfn.XMATCH(H$1,treasuries_zc!$B$1:$J$1,1),FALSE)</f>
        <v>3.9670000000000001</v>
      </c>
      <c r="I93" s="31">
        <f ca="1">cbo_debt_gdp!CX98</f>
        <v>98.204893665675741</v>
      </c>
      <c r="J93" s="31">
        <f ca="1">cbo_debt_gdp!CZ98</f>
        <v>107.28670253651038</v>
      </c>
      <c r="K93" s="31">
        <f ca="1">cbo_debt_gdp!DB98</f>
        <v>118.8887192017919</v>
      </c>
      <c r="L93" s="31">
        <f ca="1">cbo_deficit_gdp!CX98</f>
        <v>5.8655385319002971</v>
      </c>
      <c r="M93" s="31">
        <f ca="1">cbo_deficit_gdp!CZ98</f>
        <v>5.9461952344350504</v>
      </c>
      <c r="N93" s="31">
        <f ca="1">cbo_deficit_gdp!DB98</f>
        <v>7.2592140093667279</v>
      </c>
      <c r="O93" s="31">
        <f ca="1">cbo_primary_deficit_gdp!CX98</f>
        <v>3.3386691058769724</v>
      </c>
      <c r="P93" s="31">
        <f ca="1">cbo_primary_deficit_gdp!CZ98</f>
        <v>2.8624135280553422</v>
      </c>
      <c r="Q93" s="31">
        <f ca="1">cbo_primary_deficit_gdp!DB98</f>
        <v>3.5939727143148037</v>
      </c>
      <c r="R93" s="31">
        <f ca="1">cbo_revenues_gdp!CX98</f>
        <v>18.351246284015549</v>
      </c>
      <c r="S93" s="31">
        <f ca="1">cbo_revenues_gdp!CZ98</f>
        <v>18.198308993082243</v>
      </c>
      <c r="T93" s="31">
        <f ca="1">cbo_revenues_gdp!DB98</f>
        <v>18.076766442679698</v>
      </c>
      <c r="U93" s="31">
        <f ca="1">cbo_outlays_gdp!CX98</f>
        <v>24.216784815915847</v>
      </c>
      <c r="V93" s="31">
        <f ca="1">cbo_outlays_gdp!CZ98</f>
        <v>24.147578785549577</v>
      </c>
      <c r="W93" s="31">
        <f ca="1">cbo_outlays_gdp!DB98</f>
        <v>25.338525758501323</v>
      </c>
      <c r="X93" s="31">
        <f ca="1">cbo_interest_gdp!CX98</f>
        <v>2.5268694260233251</v>
      </c>
      <c r="Y93" s="31">
        <f ca="1">cbo_interest_gdp!CZ98</f>
        <v>3.0837817063797077</v>
      </c>
      <c r="Z93" s="31">
        <f ca="1">cbo_interest_gdp!DB98</f>
        <v>3.6652412950519242</v>
      </c>
      <c r="AA93" s="32">
        <f ca="1">cbo_rgdp!CX98</f>
        <v>0.32700000000000001</v>
      </c>
      <c r="AB93" s="32">
        <f ca="1">cbo_rgdp!CZ98</f>
        <v>2.028</v>
      </c>
      <c r="AC93" s="32">
        <f ca="1">cbo_rgdp!DB98</f>
        <v>1.7549999999999999</v>
      </c>
      <c r="AD93" s="13">
        <f>IFERROR(IFERROR(VLOOKUP(A93,frbus_infl!$B$7:$H$1000,7,FALSE),VLOOKUP(A93,frbus_infl!$C$7:$H$1000,6,FALSE)),VLOOKUP(A93,frbus_infl!$D$7:$H$1000,5,FALSE))</f>
        <v>2.2000000000000002</v>
      </c>
      <c r="AE93" s="13">
        <f>IFERROR(IFERROR(VLOOKUP(A93,frbus_infl!$B$7:$I$1000,8,FALSE),VLOOKUP(A93,frbus_infl!$C$7:$I$1000,7,FALSE)),VLOOKUP(A93,frbus_infl!$D$7:$I$1000,6,FALSE))</f>
        <v>2.220191219512202</v>
      </c>
      <c r="AF93" s="28">
        <f>IFERROR(IFERROR(VLOOKUP(A93,frbus_infl!$B$7:$I$1000,5,FALSE),VLOOKUP(A93,frbus_infl!$C$7:$I$1000,4,FALSE)),VLOOKUP(A93,frbus_infl!$D$7:$I$1000,3,FALSE))</f>
        <v>2.36</v>
      </c>
      <c r="AG93" s="13">
        <f>IFERROR(IFERROR(VLOOKUP(A93,treas_holdings!$B$7:$I$1000,7,FALSE),VLOOKUP(A93,treas_holdings!$C$7:$I$1000,6,FALSE)),VLOOKUP(A93,treas_holdings!$D$7:$I$1000,5,FALSE))</f>
        <v>17.082633190580491</v>
      </c>
      <c r="AH93" s="13">
        <f>IFERROR(IFERROR(VLOOKUP(A93,treas_holdings!$B$7:$I$1000,8,FALSE),VLOOKUP(A93,treas_holdings!$C$7:$I$1000,7,FALSE)),VLOOKUP(A93,treas_holdings!$D$7:$I$1000,6,FALSE))</f>
        <v>13.69122160834868</v>
      </c>
      <c r="AI93" s="13">
        <f>IFERROR(IFERROR(VLOOKUP(A93,divyield!$B$7:$E$1001,4,FALSE),VLOOKUP(A93,divyield!$C$7:$E$1001,3,FALSE)),VLOOKUP(A93,divyield!$D$7:$E$1001,2,FALSE))</f>
        <v>2.875987981122655</v>
      </c>
      <c r="AJ93" s="28">
        <f>VLOOKUP(A93,ffr!$B$6:$C$1000,2)</f>
        <v>5.08</v>
      </c>
      <c r="AK93" s="13">
        <f>VLOOKUP(A93,dkw!$B$7:$H$1001,3,FALSE)</f>
        <v>3.6417000000000002</v>
      </c>
      <c r="AL93" s="13">
        <f>VLOOKUP(A93,dkw!$B$7:$H$1001,4,FALSE)</f>
        <v>1.1016999999999999</v>
      </c>
      <c r="AM93" s="13">
        <f>VLOOKUP(A93,dkw!$B$7:$H$1001,5,FALSE)</f>
        <v>4.2099999999999999E-2</v>
      </c>
      <c r="AN93" s="13">
        <f>VLOOKUP(A93,dkw!$B$7:$H$1001,6,FALSE)</f>
        <v>2.6842000000000001</v>
      </c>
      <c r="AO93" s="13">
        <f>VLOOKUP(A93,dkw!$B$7:$H$1001,7,FALSE)</f>
        <v>-0.18629999999999999</v>
      </c>
      <c r="AP93" s="13">
        <f>VLOOKUP(A93,acm!B$7:E$1001,2,FALSE)</f>
        <v>3.6773199999999999</v>
      </c>
      <c r="AQ93" s="13">
        <f>VLOOKUP(A93,acm!B$7:E$1001,3,FALSE)</f>
        <v>-0.6532</v>
      </c>
      <c r="AR93" s="13">
        <f>VLOOKUP(A93,acm!B$7:E$1001,4,FALSE)</f>
        <v>4.3305100000000003</v>
      </c>
      <c r="AS93" s="13">
        <f>VLOOKUP(A93,cr!B$7:F$1001,5,FALSE)</f>
        <v>2.6088572127033416</v>
      </c>
      <c r="AT93" s="13">
        <f>VLOOKUP(A93,cr!B$7:F$1001,4,FALSE)</f>
        <v>0.56430000000000002</v>
      </c>
      <c r="AU93" s="13">
        <f>VLOOKUP(A93,cr!B$7:F$1001,2,FALSE)</f>
        <v>3.1211000000000002</v>
      </c>
      <c r="AV93" s="13"/>
      <c r="AW93" s="13"/>
      <c r="AX93" s="13"/>
      <c r="AY93" s="15"/>
      <c r="AZ93" s="2"/>
      <c r="BA93" s="8"/>
      <c r="BK93" s="9"/>
      <c r="BL93" s="9"/>
      <c r="BM93" s="9"/>
      <c r="BN93" s="9"/>
    </row>
    <row r="94" spans="1:66" x14ac:dyDescent="0.3">
      <c r="A94" s="5">
        <v>45323</v>
      </c>
      <c r="B94" s="19">
        <v>93</v>
      </c>
      <c r="C94" s="13">
        <f>VLOOKUP(A94,treasuries_zc!$B$7:$J$1000,_xlfn.XMATCH(C$1,treasuries_zc!$B$1:$J$1,1),FALSE)</f>
        <v>4.3101200394938477</v>
      </c>
      <c r="D94" s="13">
        <f>VLOOKUP(A94,treasuries_zc!$B$7:$J$1000,_xlfn.XMATCH(D$1,treasuries_zc!$B$1:$J$1,1),FALSE)</f>
        <v>4.6587962458894738</v>
      </c>
      <c r="E94" s="13">
        <f>VLOOKUP(A94,treasuries_zc!$B$7:$J$1000,_xlfn.XMATCH(E$1,treasuries_zc!$B$1:$J$1,1),FALSE)</f>
        <v>4.4843126962017088</v>
      </c>
      <c r="F94" s="13">
        <f>VLOOKUP(A94,treasuries_zc!$B$7:$J$1000,_xlfn.XMATCH(F$1,treasuries_zc!$B$1:$J$1,1),FALSE)</f>
        <v>4.2644000000000002</v>
      </c>
      <c r="G94" s="13">
        <f>VLOOKUP(A94,treasuries_zc!$B$7:$J$1000,_xlfn.XMATCH(G$1,treasuries_zc!$B$1:$J$1,1),FALSE)</f>
        <v>4.0515999999999996</v>
      </c>
      <c r="H94" s="13">
        <f>VLOOKUP(A94,treasuries_zc!$B$7:$J$1000,_xlfn.XMATCH(H$1,treasuries_zc!$B$1:$J$1,1),FALSE)</f>
        <v>4.5523999999999996</v>
      </c>
      <c r="I94" s="31">
        <f ca="1">cbo_debt_gdp!CX99</f>
        <v>99.00628171913263</v>
      </c>
      <c r="J94" s="31">
        <f ca="1">cbo_debt_gdp!CZ99</f>
        <v>107.392</v>
      </c>
      <c r="K94" s="31">
        <f ca="1">cbo_debt_gdp!DB99</f>
        <v>115.97752485232675</v>
      </c>
      <c r="L94" s="31">
        <f ca="1">cbo_deficit_gdp!CX99</f>
        <v>5.3483337473826174</v>
      </c>
      <c r="M94" s="31">
        <f ca="1">cbo_deficit_gdp!CZ99</f>
        <v>5.0123636363636361</v>
      </c>
      <c r="N94" s="31">
        <f ca="1">cbo_deficit_gdp!DB99</f>
        <v>6.1926715650962878</v>
      </c>
      <c r="O94" s="31">
        <f ca="1">cbo_primary_deficit_gdp!CX99</f>
        <v>2.2607090889732762</v>
      </c>
      <c r="P94" s="31">
        <f ca="1">cbo_primary_deficit_gdp!CZ99</f>
        <v>1.6087272727272728</v>
      </c>
      <c r="Q94" s="31">
        <f ca="1">cbo_primary_deficit_gdp!DB99</f>
        <v>2.283532632185564</v>
      </c>
      <c r="R94" s="31">
        <f ca="1">cbo_revenues_gdp!CX99</f>
        <v>17.514284700287469</v>
      </c>
      <c r="S94" s="31">
        <f ca="1">cbo_revenues_gdp!CZ99</f>
        <v>17.882181818181817</v>
      </c>
      <c r="T94" s="31">
        <f ca="1">cbo_revenues_gdp!DB99</f>
        <v>17.946501464726506</v>
      </c>
      <c r="U94" s="31">
        <f ca="1">cbo_outlays_gdp!CX99</f>
        <v>22.862618447670087</v>
      </c>
      <c r="V94" s="31">
        <f ca="1">cbo_outlays_gdp!CZ99</f>
        <v>22.894545454545455</v>
      </c>
      <c r="W94" s="31">
        <f ca="1">cbo_outlays_gdp!DB99</f>
        <v>24.141574220813524</v>
      </c>
      <c r="X94" s="31">
        <f ca="1">cbo_interest_gdp!CX99</f>
        <v>3.0876246584093407</v>
      </c>
      <c r="Y94" s="31">
        <f ca="1">cbo_interest_gdp!CZ99</f>
        <v>3.4036363636363638</v>
      </c>
      <c r="Z94" s="31">
        <f ca="1">cbo_interest_gdp!DB99</f>
        <v>3.9091389329107238</v>
      </c>
      <c r="AA94" s="32">
        <f ca="1">cbo_rgdp!CX99</f>
        <v>2.0710000000000002</v>
      </c>
      <c r="AB94" s="32">
        <f ca="1">cbo_rgdp!CZ99</f>
        <v>2.0750000000000002</v>
      </c>
      <c r="AC94" s="32">
        <f ca="1">cbo_rgdp!DB99</f>
        <v>1.83</v>
      </c>
      <c r="AD94" s="13">
        <f>IFERROR(IFERROR(VLOOKUP(A94,frbus_infl!$B$7:$H$1000,7,FALSE),VLOOKUP(A94,frbus_infl!$C$7:$H$1000,6,FALSE)),VLOOKUP(A94,frbus_infl!$D$7:$H$1000,5,FALSE))</f>
        <v>2</v>
      </c>
      <c r="AE94" s="13">
        <f>IFERROR(IFERROR(VLOOKUP(A94,frbus_infl!$B$7:$I$1000,8,FALSE),VLOOKUP(A94,frbus_infl!$C$7:$I$1000,7,FALSE)),VLOOKUP(A94,frbus_infl!$D$7:$I$1000,6,FALSE))</f>
        <v>2.1800351906158255</v>
      </c>
      <c r="AF94" s="28">
        <f>IFERROR(IFERROR(VLOOKUP(A94,frbus_infl!$B$7:$I$1000,5,FALSE),VLOOKUP(A94,frbus_infl!$C$7:$I$1000,4,FALSE)),VLOOKUP(A94,frbus_infl!$D$7:$I$1000,3,FALSE))</f>
        <v>2.2400000000000002</v>
      </c>
      <c r="AG94" s="13">
        <f>IFERROR(IFERROR(VLOOKUP(A94,treas_holdings!$B$7:$I$1000,7,FALSE),VLOOKUP(A94,treas_holdings!$C$7:$I$1000,6,FALSE)),VLOOKUP(A94,treas_holdings!$D$7:$I$1000,5,FALSE))</f>
        <v>14.547272207940589</v>
      </c>
      <c r="AH94" s="13">
        <f>IFERROR(IFERROR(VLOOKUP(A94,treas_holdings!$B$7:$I$1000,8,FALSE),VLOOKUP(A94,treas_holdings!$C$7:$I$1000,7,FALSE)),VLOOKUP(A94,treas_holdings!$D$7:$I$1000,6,FALSE))</f>
        <v>13.295410370556148</v>
      </c>
      <c r="AI94" s="13">
        <f>IFERROR(IFERROR(VLOOKUP(A94,divyield!$B$7:$E$1001,4,FALSE),VLOOKUP(A94,divyield!$C$7:$E$1001,3,FALSE)),VLOOKUP(A94,divyield!$D$7:$E$1001,2,FALSE))</f>
        <v>2.6067789149567577</v>
      </c>
      <c r="AJ94" s="28">
        <f>VLOOKUP(A94,ffr!$B$6:$C$1000,2)</f>
        <v>5.33</v>
      </c>
      <c r="AK94" s="13">
        <f>VLOOKUP(A94,dkw!$B$7:$H$1001,3,FALSE)</f>
        <v>4.3246000000000002</v>
      </c>
      <c r="AL94" s="13">
        <f>VLOOKUP(A94,dkw!$B$7:$H$1001,4,FALSE)</f>
        <v>1.2685</v>
      </c>
      <c r="AM94" s="13">
        <f>VLOOKUP(A94,dkw!$B$7:$H$1001,5,FALSE)</f>
        <v>0.36370000000000002</v>
      </c>
      <c r="AN94" s="13">
        <f>VLOOKUP(A94,dkw!$B$7:$H$1001,6,FALSE)</f>
        <v>2.7696000000000001</v>
      </c>
      <c r="AO94" s="13">
        <f>VLOOKUP(A94,dkw!$B$7:$H$1001,7,FALSE)</f>
        <v>-7.7200000000000005E-2</v>
      </c>
      <c r="AP94" s="13">
        <f>VLOOKUP(A94,acm!B$7:E$1001,2,FALSE)</f>
        <v>4.2587099999999998</v>
      </c>
      <c r="AQ94" s="13">
        <f>VLOOKUP(A94,acm!B$7:E$1001,3,FALSE)</f>
        <v>-0.13777</v>
      </c>
      <c r="AR94" s="13">
        <f>VLOOKUP(A94,acm!B$7:E$1001,4,FALSE)</f>
        <v>4.3964800000000004</v>
      </c>
      <c r="AS94" s="13">
        <f>VLOOKUP(A94,cr!B$7:F$1001,5,FALSE)</f>
        <v>2.9444744516708976</v>
      </c>
      <c r="AT94" s="13">
        <f>VLOOKUP(A94,cr!B$7:F$1001,4,FALSE)</f>
        <v>0.8468</v>
      </c>
      <c r="AU94" s="13">
        <f>VLOOKUP(A94,cr!B$7:F$1001,2,FALSE)</f>
        <v>3.4176000000000002</v>
      </c>
      <c r="AV94" s="13"/>
      <c r="AW94" s="13"/>
      <c r="AX94" s="13"/>
      <c r="AY94" s="15"/>
      <c r="AZ94" s="2"/>
      <c r="BA94" s="8"/>
      <c r="BK94" s="9"/>
      <c r="BL94" s="9"/>
      <c r="BM94" s="9"/>
      <c r="BN94" s="9"/>
    </row>
    <row r="95" spans="1:66" x14ac:dyDescent="0.3">
      <c r="A95" s="5">
        <v>45444</v>
      </c>
      <c r="B95" s="19">
        <v>94</v>
      </c>
      <c r="C95" s="13">
        <f>VLOOKUP(A95,treasuries_zc!$B$7:$J$1000,_xlfn.XMATCH(C$1,treasuries_zc!$B$1:$J$1,1),FALSE)</f>
        <v>4.3843225554789589</v>
      </c>
      <c r="D95" s="13">
        <f>VLOOKUP(A95,treasuries_zc!$B$7:$J$1000,_xlfn.XMATCH(D$1,treasuries_zc!$B$1:$J$1,1),FALSE)</f>
        <v>4.7867481231007369</v>
      </c>
      <c r="E95" s="13">
        <f>VLOOKUP(A95,treasuries_zc!$B$7:$J$1000,_xlfn.XMATCH(E$1,treasuries_zc!$B$1:$J$1,1),FALSE)</f>
        <v>4.5853417818265685</v>
      </c>
      <c r="F95" s="13">
        <f>VLOOKUP(A95,treasuries_zc!$B$7:$J$1000,_xlfn.XMATCH(F$1,treasuries_zc!$B$1:$J$1,1),FALSE)</f>
        <v>4.3357999999999999</v>
      </c>
      <c r="G95" s="13">
        <f>VLOOKUP(A95,treasuries_zc!$B$7:$J$1000,_xlfn.XMATCH(G$1,treasuries_zc!$B$1:$J$1,1),FALSE)</f>
        <v>4.1033999999999997</v>
      </c>
      <c r="H95" s="13">
        <f>VLOOKUP(A95,treasuries_zc!$B$7:$J$1000,_xlfn.XMATCH(H$1,treasuries_zc!$B$1:$J$1,1),FALSE)</f>
        <v>4.6577000000000002</v>
      </c>
      <c r="I95" s="31">
        <f ca="1">cbo_debt_gdp!CX100</f>
        <v>98.984789405276288</v>
      </c>
      <c r="J95" s="31">
        <f ca="1">cbo_debt_gdp!CZ100</f>
        <v>110.5368893029756</v>
      </c>
      <c r="K95" s="31">
        <f ca="1">cbo_debt_gdp!DB100</f>
        <v>122.38272380308227</v>
      </c>
      <c r="L95" s="31">
        <f ca="1">cbo_deficit_gdp!CX100</f>
        <v>6.7270875048301546</v>
      </c>
      <c r="M95" s="31">
        <f ca="1">cbo_deficit_gdp!CZ100</f>
        <v>5.6746054853549177</v>
      </c>
      <c r="N95" s="31">
        <f ca="1">cbo_deficit_gdp!DB100</f>
        <v>6.9133774578482052</v>
      </c>
      <c r="O95" s="31">
        <f ca="1">cbo_primary_deficit_gdp!CX100</f>
        <v>3.593634734956265</v>
      </c>
      <c r="P95" s="31">
        <f ca="1">cbo_primary_deficit_gdp!CZ100</f>
        <v>2.1836603971350375</v>
      </c>
      <c r="Q95" s="31">
        <f ca="1">cbo_primary_deficit_gdp!DB100</f>
        <v>2.7827431276873278</v>
      </c>
      <c r="R95" s="31">
        <f ca="1">cbo_revenues_gdp!CX100</f>
        <v>17.177784803456635</v>
      </c>
      <c r="S95" s="31">
        <f ca="1">cbo_revenues_gdp!CZ100</f>
        <v>17.856518954172248</v>
      </c>
      <c r="T95" s="31">
        <f ca="1">cbo_revenues_gdp!DB100</f>
        <v>18.017778636649112</v>
      </c>
      <c r="U95" s="31">
        <f ca="1">cbo_outlays_gdp!CX100</f>
        <v>23.904872308286787</v>
      </c>
      <c r="V95" s="31">
        <f ca="1">cbo_outlays_gdp!CZ100</f>
        <v>23.531124439527165</v>
      </c>
      <c r="W95" s="31">
        <f ca="1">cbo_outlays_gdp!DB100</f>
        <v>24.928740518865645</v>
      </c>
      <c r="X95" s="31">
        <f ca="1">cbo_interest_gdp!CX100</f>
        <v>3.1334527698738892</v>
      </c>
      <c r="Y95" s="31">
        <f ca="1">cbo_interest_gdp!CZ100</f>
        <v>3.4909450882198803</v>
      </c>
      <c r="Z95" s="31">
        <f ca="1">cbo_interest_gdp!DB100</f>
        <v>4.130634330160877</v>
      </c>
      <c r="AA95" s="32">
        <f ca="1">cbo_rgdp!CX100</f>
        <v>2.875</v>
      </c>
      <c r="AB95" s="32">
        <f ca="1">cbo_rgdp!CZ100</f>
        <v>1.796</v>
      </c>
      <c r="AC95" s="32">
        <f ca="1">cbo_rgdp!DB100</f>
        <v>1.75</v>
      </c>
      <c r="AD95" s="13">
        <f>IFERROR(IFERROR(VLOOKUP(A95,frbus_infl!$B$7:$H$1000,7,FALSE),VLOOKUP(A95,frbus_infl!$C$7:$H$1000,6,FALSE)),VLOOKUP(A95,frbus_infl!$D$7:$H$1000,5,FALSE))</f>
        <v>2.1</v>
      </c>
      <c r="AE95" s="13">
        <f>IFERROR(IFERROR(VLOOKUP(A95,frbus_infl!$B$7:$I$1000,8,FALSE),VLOOKUP(A95,frbus_infl!$C$7:$I$1000,7,FALSE)),VLOOKUP(A95,frbus_infl!$D$7:$I$1000,6,FALSE))</f>
        <v>2.1602819512195337</v>
      </c>
      <c r="AF95" s="28">
        <f>IFERROR(IFERROR(VLOOKUP(A95,frbus_infl!$B$7:$I$1000,5,FALSE),VLOOKUP(A95,frbus_infl!$C$7:$I$1000,4,FALSE)),VLOOKUP(A95,frbus_infl!$D$7:$I$1000,3,FALSE))</f>
        <v>2.33</v>
      </c>
      <c r="AG95" s="13">
        <f>IFERROR(IFERROR(VLOOKUP(A95,treas_holdings!$B$7:$I$1000,7,FALSE),VLOOKUP(A95,treas_holdings!$C$7:$I$1000,6,FALSE)),VLOOKUP(A95,treas_holdings!$D$7:$I$1000,5,FALSE))</f>
        <v>13.700130373623358</v>
      </c>
      <c r="AH95" s="13">
        <f>IFERROR(IFERROR(VLOOKUP(A95,treas_holdings!$B$7:$I$1000,8,FALSE),VLOOKUP(A95,treas_holdings!$C$7:$I$1000,7,FALSE)),VLOOKUP(A95,treas_holdings!$D$7:$I$1000,6,FALSE))</f>
        <v>13.143757505060556</v>
      </c>
      <c r="AI95" s="13">
        <f>IFERROR(IFERROR(VLOOKUP(A95,divyield!$B$7:$E$1001,4,FALSE),VLOOKUP(A95,divyield!$C$7:$E$1001,3,FALSE)),VLOOKUP(A95,divyield!$D$7:$E$1001,2,FALSE))</f>
        <v>2.4272884632092655</v>
      </c>
      <c r="AJ95" s="28">
        <f>VLOOKUP(A95,ffr!$B$6:$C$1000,2)</f>
        <v>5.33</v>
      </c>
      <c r="AK95" s="13">
        <f>VLOOKUP(A95,dkw!$B$7:$H$1001,3,FALSE)</f>
        <v>4.3849999999999998</v>
      </c>
      <c r="AL95" s="13">
        <f>VLOOKUP(A95,dkw!$B$7:$H$1001,4,FALSE)</f>
        <v>1.2849999999999999</v>
      </c>
      <c r="AM95" s="13">
        <f>VLOOKUP(A95,dkw!$B$7:$H$1001,5,FALSE)</f>
        <v>0.3921</v>
      </c>
      <c r="AN95" s="13">
        <f>VLOOKUP(A95,dkw!$B$7:$H$1001,6,FALSE)</f>
        <v>2.7768000000000002</v>
      </c>
      <c r="AO95" s="13">
        <f>VLOOKUP(A95,dkw!$B$7:$H$1001,7,FALSE)</f>
        <v>-6.8900000000000003E-2</v>
      </c>
      <c r="AP95" s="13">
        <f>VLOOKUP(A95,acm!B$7:E$1001,2,FALSE)</f>
        <v>4.3278800000000004</v>
      </c>
      <c r="AQ95" s="13">
        <f>VLOOKUP(A95,acm!B$7:E$1001,3,FALSE)</f>
        <v>-0.10374</v>
      </c>
      <c r="AR95" s="13">
        <f>VLOOKUP(A95,acm!B$7:E$1001,4,FALSE)</f>
        <v>4.4316199999999997</v>
      </c>
      <c r="AS95" s="13">
        <f>VLOOKUP(A95,cr!B$7:F$1001,5,FALSE)</f>
        <v>3.0281901171334669</v>
      </c>
      <c r="AT95" s="13">
        <f>VLOOKUP(A95,cr!B$7:F$1001,4,FALSE)</f>
        <v>0.80110000000000003</v>
      </c>
      <c r="AU95" s="13">
        <f>VLOOKUP(A95,cr!B$7:F$1001,2,FALSE)</f>
        <v>3.5347</v>
      </c>
      <c r="AV95" s="13"/>
      <c r="AW95" s="13"/>
      <c r="AX95" s="13"/>
      <c r="AZ95" s="2"/>
      <c r="BA95" s="8"/>
      <c r="BK95" s="9"/>
      <c r="BL95" s="9"/>
      <c r="BM95" s="9"/>
      <c r="BN95" s="9"/>
    </row>
    <row r="96" spans="1:66" x14ac:dyDescent="0.3">
      <c r="A96" s="5">
        <v>45658</v>
      </c>
      <c r="B96" s="19">
        <v>95</v>
      </c>
      <c r="C96" s="13">
        <f>VLOOKUP(A96,treasuries_zc!$B$7:$J$1000,_xlfn.XMATCH(C$1,treasuries_zc!$B$1:$J$1,1),FALSE)</f>
        <v>4.8528212315152919</v>
      </c>
      <c r="D96" s="13">
        <f>VLOOKUP(A96,treasuries_zc!$B$7:$J$1000,_xlfn.XMATCH(D$1,treasuries_zc!$B$1:$J$1,1),FALSE)</f>
        <v>5.1319072125652898</v>
      </c>
      <c r="E96" s="13">
        <f>VLOOKUP(A96,treasuries_zc!$B$7:$J$1000,_xlfn.XMATCH(E$1,treasuries_zc!$B$1:$J$1,1),FALSE)</f>
        <v>4.9922714902738141</v>
      </c>
      <c r="F96" s="13">
        <f>VLOOKUP(A96,treasuries_zc!$B$7:$J$1000,_xlfn.XMATCH(F$1,treasuries_zc!$B$1:$J$1,1),FALSE)</f>
        <v>4.5975999999999999</v>
      </c>
      <c r="G96" s="13">
        <f>VLOOKUP(A96,treasuries_zc!$B$7:$J$1000,_xlfn.XMATCH(G$1,treasuries_zc!$B$1:$J$1,1),FALSE)</f>
        <v>4.6405000000000003</v>
      </c>
      <c r="H96" s="13">
        <f>VLOOKUP(A96,treasuries_zc!$B$7:$J$1000,_xlfn.XMATCH(H$1,treasuries_zc!$B$1:$J$1,1),FALSE)</f>
        <v>5.0366999999999997</v>
      </c>
      <c r="I96" s="31">
        <f ca="1">cbo_debt_gdp!CX101</f>
        <v>99.89049641624635</v>
      </c>
      <c r="J96" s="31">
        <f ca="1">cbo_debt_gdp!CZ101</f>
        <v>109.21580480298951</v>
      </c>
      <c r="K96" s="31">
        <f ca="1">cbo_debt_gdp!DB101</f>
        <v>118.48142753095412</v>
      </c>
      <c r="L96" s="31">
        <f ca="1">cbo_deficit_gdp!CX101</f>
        <v>6.1886116272896201</v>
      </c>
      <c r="M96" s="31">
        <f ca="1">cbo_deficit_gdp!CZ101</f>
        <v>5.8800901247458368</v>
      </c>
      <c r="N96" s="31">
        <f ca="1">cbo_deficit_gdp!DB101</f>
        <v>5.7606518572469048</v>
      </c>
      <c r="O96" s="31">
        <f ca="1">cbo_primary_deficit_gdp!CX101</f>
        <v>3.0295991505176532</v>
      </c>
      <c r="P96" s="31">
        <f ca="1">cbo_primary_deficit_gdp!CZ101</f>
        <v>2.231137000604495</v>
      </c>
      <c r="Q96" s="31">
        <f ca="1">cbo_primary_deficit_gdp!DB101</f>
        <v>1.702476329206118</v>
      </c>
      <c r="R96" s="31">
        <f ca="1">cbo_revenues_gdp!CX101</f>
        <v>17.132333421821077</v>
      </c>
      <c r="S96" s="31">
        <f ca="1">cbo_revenues_gdp!CZ101</f>
        <v>17.994724405121723</v>
      </c>
      <c r="T96" s="31">
        <f ca="1">cbo_revenues_gdp!DB101</f>
        <v>18.278860160233066</v>
      </c>
      <c r="U96" s="31">
        <f ca="1">cbo_outlays_gdp!CX101</f>
        <v>23.320945049110698</v>
      </c>
      <c r="V96" s="31">
        <f ca="1">cbo_outlays_gdp!CZ101</f>
        <v>23.87481452986756</v>
      </c>
      <c r="W96" s="31">
        <f ca="1">cbo_outlays_gdp!DB101</f>
        <v>24.041788055353241</v>
      </c>
      <c r="X96" s="31">
        <f ca="1">cbo_interest_gdp!CX101</f>
        <v>3.1590124767719669</v>
      </c>
      <c r="Y96" s="31">
        <f ca="1">cbo_interest_gdp!CZ101</f>
        <v>3.6489531241413418</v>
      </c>
      <c r="Z96" s="31">
        <f ca="1">cbo_interest_gdp!DB101</f>
        <v>4.0581755280407865</v>
      </c>
      <c r="AA96" s="32">
        <f ca="1">cbo_rgdp!CX101</f>
        <v>2.234</v>
      </c>
      <c r="AB96" s="32">
        <f ca="1">cbo_rgdp!CZ101</f>
        <v>1.8169999999999999</v>
      </c>
      <c r="AC96" s="32">
        <f ca="1">cbo_rgdp!DB101</f>
        <v>1.768</v>
      </c>
      <c r="AD96" s="13">
        <f>IFERROR(IFERROR(VLOOKUP(A96,frbus_infl!$B$7:$H$1000,7,FALSE),VLOOKUP(A96,frbus_infl!$C$7:$H$1000,6,FALSE)),VLOOKUP(A96,frbus_infl!$D$7:$H$1000,5,FALSE))</f>
        <v>2.11</v>
      </c>
      <c r="AE96" s="13">
        <f>IFERROR(IFERROR(VLOOKUP(A96,frbus_infl!$B$7:$I$1000,8,FALSE),VLOOKUP(A96,frbus_infl!$C$7:$I$1000,7,FALSE)),VLOOKUP(A96,frbus_infl!$D$7:$I$1000,6,FALSE))</f>
        <v>2.2000976562499774</v>
      </c>
      <c r="AF96" s="28">
        <f>IFERROR(IFERROR(VLOOKUP(A96,frbus_infl!$B$7:$I$1000,5,FALSE),VLOOKUP(A96,frbus_infl!$C$7:$I$1000,4,FALSE)),VLOOKUP(A96,frbus_infl!$D$7:$I$1000,3,FALSE))</f>
        <v>2.2999999999999998</v>
      </c>
      <c r="AG96" s="13">
        <f>IFERROR(IFERROR(VLOOKUP(A96,treas_holdings!$B$7:$I$1000,7,FALSE),VLOOKUP(A96,treas_holdings!$C$7:$I$1000,6,FALSE)),VLOOKUP(A96,treas_holdings!$D$7:$I$1000,5,FALSE))</f>
        <v>12.756075640517807</v>
      </c>
      <c r="AH96" s="13">
        <f>IFERROR(IFERROR(VLOOKUP(A96,treas_holdings!$B$7:$I$1000,8,FALSE),VLOOKUP(A96,treas_holdings!$C$7:$I$1000,7,FALSE)),VLOOKUP(A96,treas_holdings!$D$7:$I$1000,6,FALSE))</f>
        <v>13.065784349296488</v>
      </c>
      <c r="AI96" s="13">
        <f>IFERROR(IFERROR(VLOOKUP(A96,divyield!$B$7:$E$1001,4,FALSE),VLOOKUP(A96,divyield!$C$7:$E$1001,3,FALSE)),VLOOKUP(A96,divyield!$D$7:$E$1001,2,FALSE))</f>
        <v>2.4668562835449164</v>
      </c>
      <c r="AJ96" s="28">
        <f>VLOOKUP(A96,ffr!$B$6:$C$1000,2)</f>
        <v>4.33</v>
      </c>
      <c r="AK96" s="13">
        <f>VLOOKUP(A96,dkw!$B$7:$H$1001,3,FALSE)</f>
        <v>4.8784999999999998</v>
      </c>
      <c r="AL96" s="13">
        <f>VLOOKUP(A96,dkw!$B$7:$H$1001,4,FALSE)</f>
        <v>1.3069999999999999</v>
      </c>
      <c r="AM96" s="13">
        <f>VLOOKUP(A96,dkw!$B$7:$H$1001,5,FALSE)</f>
        <v>0.72160000000000002</v>
      </c>
      <c r="AN96" s="13">
        <f>VLOOKUP(A96,dkw!$B$7:$H$1001,6,FALSE)</f>
        <v>2.7974000000000001</v>
      </c>
      <c r="AO96" s="13">
        <f>VLOOKUP(A96,dkw!$B$7:$H$1001,7,FALSE)</f>
        <v>5.2499999999999998E-2</v>
      </c>
      <c r="AP96" s="13">
        <f>VLOOKUP(A96,acm!B$7:E$1001,2,FALSE)</f>
        <v>4.5945</v>
      </c>
      <c r="AQ96" s="13">
        <f>VLOOKUP(A96,acm!B$7:E$1001,3,FALSE)</f>
        <v>0.50231999999999999</v>
      </c>
      <c r="AR96" s="13">
        <f>VLOOKUP(A96,acm!B$7:E$1001,4,FALSE)</f>
        <v>4.0921799999999999</v>
      </c>
      <c r="AS96" s="13">
        <f>VLOOKUP(A96,cr!B$7:F$1001,5,FALSE)</f>
        <v>3.1115327213443456</v>
      </c>
      <c r="AT96" s="13">
        <f>VLOOKUP(A96,cr!B$7:F$1001,4,FALSE)</f>
        <v>1.2112000000000001</v>
      </c>
      <c r="AU96" s="13">
        <f>VLOOKUP(A96,cr!B$7:F$1001,2,FALSE)</f>
        <v>3.3864000000000001</v>
      </c>
      <c r="AV96" s="13"/>
      <c r="AW96" s="13"/>
      <c r="AX96" s="13"/>
      <c r="BA96" s="8"/>
    </row>
    <row r="98" spans="3:66" x14ac:dyDescent="0.3">
      <c r="BK98" s="9"/>
      <c r="BL98" s="9"/>
      <c r="BM98" s="9"/>
      <c r="BN98" s="9"/>
    </row>
    <row r="102" spans="3:66" x14ac:dyDescent="0.3">
      <c r="C102" s="2"/>
      <c r="D102" s="2"/>
      <c r="E102" s="2"/>
      <c r="F102" s="2"/>
      <c r="G102" s="2"/>
      <c r="H102" s="2"/>
    </row>
    <row r="103" spans="3:66" x14ac:dyDescent="0.3">
      <c r="C103" s="2"/>
      <c r="D103" s="2"/>
      <c r="E103" s="2"/>
      <c r="F103" s="2"/>
      <c r="G103" s="2"/>
      <c r="H103" s="2"/>
    </row>
    <row r="104" spans="3:66" x14ac:dyDescent="0.3">
      <c r="C104" s="2"/>
      <c r="D104" s="2"/>
      <c r="E104" s="2"/>
      <c r="F104" s="2"/>
      <c r="G104" s="2"/>
      <c r="H104" s="2"/>
    </row>
  </sheetData>
  <pageMargins left="0.7" right="0.7" top="0.75" bottom="0.75" header="0.3" footer="0.3"/>
  <headerFooter>
    <oddHeader>&amp;L&amp;"Calibri"&amp;11&amp;K000000 NONCONFIDENTIAL // EXTERNAL&amp;1#_x000D_</oddHeader>
  </headerFooter>
  <ignoredErrors>
    <ignoredError sqref="AK2"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6BB2-7D1D-4891-A401-E6A4440E1F03}">
  <dimension ref="A1:N617"/>
  <sheetViews>
    <sheetView workbookViewId="0">
      <pane xSplit="1" ySplit="6" topLeftCell="B577" activePane="bottomRight" state="frozen"/>
      <selection pane="topRight" activeCell="B1" sqref="B1"/>
      <selection pane="bottomLeft" activeCell="A7" sqref="A7"/>
      <selection pane="bottomRight" activeCell="O597" sqref="O597"/>
    </sheetView>
  </sheetViews>
  <sheetFormatPr defaultRowHeight="14.4" x14ac:dyDescent="0.3"/>
  <cols>
    <col min="2" max="2" width="10.44140625" bestFit="1" customWidth="1"/>
    <col min="3" max="3" width="10.44140625" customWidth="1"/>
    <col min="4" max="7" width="9.21875" customWidth="1"/>
  </cols>
  <sheetData>
    <row r="1" spans="1:14" x14ac:dyDescent="0.3">
      <c r="B1" t="s">
        <v>648</v>
      </c>
      <c r="C1" t="s">
        <v>3166</v>
      </c>
      <c r="D1" t="s">
        <v>3167</v>
      </c>
      <c r="E1" t="s">
        <v>3168</v>
      </c>
      <c r="F1" t="s">
        <v>3413</v>
      </c>
      <c r="G1" t="s">
        <v>3418</v>
      </c>
      <c r="H1" t="s">
        <v>3169</v>
      </c>
      <c r="I1" t="s">
        <v>3170</v>
      </c>
      <c r="J1" t="s">
        <v>3171</v>
      </c>
      <c r="N1" t="s">
        <v>3044</v>
      </c>
    </row>
    <row r="2" spans="1:14" x14ac:dyDescent="0.3">
      <c r="A2" s="1" t="s">
        <v>888</v>
      </c>
      <c r="B2" s="1" t="s">
        <v>894</v>
      </c>
      <c r="C2" t="s">
        <v>2983</v>
      </c>
      <c r="D2" t="s">
        <v>652</v>
      </c>
      <c r="E2" t="s">
        <v>653</v>
      </c>
      <c r="F2" t="s">
        <v>3412</v>
      </c>
      <c r="G2" t="s">
        <v>3419</v>
      </c>
      <c r="N2" s="11" t="s">
        <v>3106</v>
      </c>
    </row>
    <row r="3" spans="1:14" x14ac:dyDescent="0.3">
      <c r="A3" t="s">
        <v>642</v>
      </c>
      <c r="C3" t="s">
        <v>2984</v>
      </c>
      <c r="D3" t="s">
        <v>655</v>
      </c>
      <c r="E3" t="s">
        <v>656</v>
      </c>
      <c r="F3" t="s">
        <v>3416</v>
      </c>
      <c r="G3" t="s">
        <v>3420</v>
      </c>
      <c r="N3" t="s">
        <v>3107</v>
      </c>
    </row>
    <row r="4" spans="1:14" x14ac:dyDescent="0.3">
      <c r="A4" t="s">
        <v>640</v>
      </c>
      <c r="C4" t="s">
        <v>3258</v>
      </c>
      <c r="D4" t="s">
        <v>3258</v>
      </c>
      <c r="E4" t="s">
        <v>3258</v>
      </c>
      <c r="F4" t="s">
        <v>3415</v>
      </c>
      <c r="G4" t="s">
        <v>3415</v>
      </c>
    </row>
    <row r="5" spans="1:14" x14ac:dyDescent="0.3">
      <c r="A5" t="s">
        <v>600</v>
      </c>
      <c r="C5" t="s">
        <v>601</v>
      </c>
      <c r="D5" t="s">
        <v>601</v>
      </c>
      <c r="E5" t="s">
        <v>601</v>
      </c>
      <c r="F5" t="s">
        <v>3414</v>
      </c>
      <c r="G5" t="s">
        <v>3414</v>
      </c>
    </row>
    <row r="6" spans="1:14" x14ac:dyDescent="0.3">
      <c r="A6" t="s">
        <v>641</v>
      </c>
      <c r="C6" t="s">
        <v>643</v>
      </c>
      <c r="D6" t="s">
        <v>643</v>
      </c>
      <c r="E6" t="s">
        <v>643</v>
      </c>
      <c r="F6" t="s">
        <v>643</v>
      </c>
      <c r="G6" t="s">
        <v>643</v>
      </c>
    </row>
    <row r="7" spans="1:14" x14ac:dyDescent="0.3">
      <c r="A7" t="s">
        <v>0</v>
      </c>
      <c r="B7" s="5">
        <v>27395</v>
      </c>
      <c r="C7" s="9">
        <v>7.3326000000000002</v>
      </c>
      <c r="D7" s="9">
        <v>7.2796000000000003</v>
      </c>
      <c r="E7" s="9">
        <v>7.1207000000000003</v>
      </c>
      <c r="F7" s="9">
        <v>7.4385000000000003</v>
      </c>
      <c r="G7" s="9">
        <v>7.4386000000000001</v>
      </c>
      <c r="H7" s="9">
        <f>100*((((1+D7/100)^10)/(1+E7/100)^5)^(1/5)-1)</f>
        <v>7.4387357080377692</v>
      </c>
      <c r="I7" s="2">
        <f t="shared" ref="I7:I38" si="0">100*((((1+C7/100)^15)/(1+D7/100)^10)^(1/5)-1)</f>
        <v>7.4386785646828102</v>
      </c>
      <c r="J7" s="2">
        <f>100*((((1+C7/100)^15)/(1+E7/100)^5)^(1/10)-1)</f>
        <v>7.4387071363565038</v>
      </c>
      <c r="K7" s="2"/>
    </row>
    <row r="8" spans="1:14" x14ac:dyDescent="0.3">
      <c r="A8" t="s">
        <v>1</v>
      </c>
      <c r="B8" s="5">
        <v>27426</v>
      </c>
      <c r="C8" s="9">
        <v>7.3022</v>
      </c>
      <c r="D8" s="9">
        <v>7.21</v>
      </c>
      <c r="E8" s="9">
        <v>6.9344999999999999</v>
      </c>
      <c r="F8" s="9">
        <v>7.4805000000000001</v>
      </c>
      <c r="G8" s="9">
        <v>7.4865000000000004</v>
      </c>
      <c r="H8" s="9">
        <f t="shared" ref="H8:H38" si="1">100*((((1+D8/100)^10)/(1+E8/100)^5)^(1/5)-1)</f>
        <v>7.4862097826239538</v>
      </c>
      <c r="I8" s="2">
        <f t="shared" si="0"/>
        <v>7.4868379426422216</v>
      </c>
      <c r="J8" s="2">
        <f t="shared" ref="J8:J71" si="2">100*((((1+C8/100)^15)/(1+E8/100)^5)^(1/10)-1)</f>
        <v>7.4865238621742103</v>
      </c>
      <c r="K8" s="2"/>
    </row>
    <row r="9" spans="1:14" x14ac:dyDescent="0.3">
      <c r="A9" t="s">
        <v>2</v>
      </c>
      <c r="B9" s="5">
        <v>27454</v>
      </c>
      <c r="C9" s="9">
        <v>7.5034999999999998</v>
      </c>
      <c r="D9" s="9">
        <v>7.444</v>
      </c>
      <c r="E9" s="9">
        <v>7.2656999999999998</v>
      </c>
      <c r="F9" s="9">
        <v>7.6223000000000001</v>
      </c>
      <c r="G9" s="9">
        <v>7.6223999999999998</v>
      </c>
      <c r="H9" s="9">
        <f t="shared" si="1"/>
        <v>7.6225963751693548</v>
      </c>
      <c r="I9" s="2">
        <f t="shared" si="0"/>
        <v>7.6225988674146983</v>
      </c>
      <c r="J9" s="2">
        <f t="shared" si="2"/>
        <v>7.6225976212920044</v>
      </c>
      <c r="K9" s="2"/>
    </row>
    <row r="10" spans="1:14" x14ac:dyDescent="0.3">
      <c r="A10" t="s">
        <v>3</v>
      </c>
      <c r="B10" s="5">
        <v>27485</v>
      </c>
      <c r="C10" s="9">
        <v>8.0136000000000003</v>
      </c>
      <c r="D10" s="9">
        <v>7.9672000000000001</v>
      </c>
      <c r="E10" s="9">
        <v>7.8281999999999998</v>
      </c>
      <c r="F10" s="9">
        <v>8.1061999999999994</v>
      </c>
      <c r="G10" s="9">
        <v>8.1061999999999994</v>
      </c>
      <c r="H10" s="9">
        <f t="shared" si="1"/>
        <v>8.106379183182133</v>
      </c>
      <c r="I10" s="2">
        <f t="shared" si="0"/>
        <v>8.1064598311825886</v>
      </c>
      <c r="J10" s="2">
        <f>100*((((1+C10/100)^15)/(1+E10/100)^5)^(1/10)-1)</f>
        <v>8.1064195071748344</v>
      </c>
      <c r="K10" s="2"/>
    </row>
    <row r="11" spans="1:14" x14ac:dyDescent="0.3">
      <c r="A11" t="s">
        <v>4</v>
      </c>
      <c r="B11" s="5">
        <v>27515</v>
      </c>
      <c r="C11" s="9">
        <v>7.7659000000000002</v>
      </c>
      <c r="D11" s="9">
        <v>7.6859999999999999</v>
      </c>
      <c r="E11" s="9">
        <v>7.4463999999999997</v>
      </c>
      <c r="F11" s="9">
        <v>7.9249999999999998</v>
      </c>
      <c r="G11" s="9">
        <v>7.9257</v>
      </c>
      <c r="H11" s="9">
        <f t="shared" si="1"/>
        <v>7.9261342957976932</v>
      </c>
      <c r="I11" s="2">
        <f t="shared" si="0"/>
        <v>7.9258778946822872</v>
      </c>
      <c r="J11" s="2">
        <f t="shared" si="2"/>
        <v>7.9260060951638511</v>
      </c>
      <c r="K11" s="2"/>
    </row>
    <row r="12" spans="1:14" x14ac:dyDescent="0.3">
      <c r="A12" t="s">
        <v>5</v>
      </c>
      <c r="B12" s="5">
        <v>27546</v>
      </c>
      <c r="C12" s="9">
        <v>7.6313000000000004</v>
      </c>
      <c r="D12" s="9">
        <v>7.6212</v>
      </c>
      <c r="E12" s="9">
        <v>7.5321999999999996</v>
      </c>
      <c r="F12" s="9">
        <v>7.7808999999999999</v>
      </c>
      <c r="G12" s="9">
        <v>7.6623999999999999</v>
      </c>
      <c r="H12" s="9">
        <f t="shared" si="1"/>
        <v>7.7102736616566858</v>
      </c>
      <c r="I12" s="2">
        <f t="shared" si="0"/>
        <v>7.6515028436737076</v>
      </c>
      <c r="J12" s="2">
        <f t="shared" si="2"/>
        <v>7.6808842431223212</v>
      </c>
      <c r="K12" s="2"/>
    </row>
    <row r="13" spans="1:14" x14ac:dyDescent="0.3">
      <c r="A13" t="s">
        <v>6</v>
      </c>
      <c r="B13" s="5">
        <v>27576</v>
      </c>
      <c r="C13" s="9">
        <v>7.6778000000000004</v>
      </c>
      <c r="D13" s="9">
        <v>7.7141999999999999</v>
      </c>
      <c r="E13" s="9">
        <v>7.7762000000000002</v>
      </c>
      <c r="F13" s="9">
        <v>7.7447999999999997</v>
      </c>
      <c r="G13" s="9">
        <v>7.6094999999999997</v>
      </c>
      <c r="H13" s="9">
        <f t="shared" si="1"/>
        <v>7.6522356665015279</v>
      </c>
      <c r="I13" s="2">
        <f t="shared" si="0"/>
        <v>7.6050368979415195</v>
      </c>
      <c r="J13" s="2">
        <f t="shared" si="2"/>
        <v>7.6286336949410227</v>
      </c>
      <c r="K13" s="2"/>
    </row>
    <row r="14" spans="1:14" x14ac:dyDescent="0.3">
      <c r="A14" t="s">
        <v>7</v>
      </c>
      <c r="B14" s="5">
        <v>27607</v>
      </c>
      <c r="C14" s="9">
        <v>7.8986999999999998</v>
      </c>
      <c r="D14" s="9">
        <v>7.9024999999999999</v>
      </c>
      <c r="E14" s="9">
        <v>7.8949999999999996</v>
      </c>
      <c r="F14" s="9">
        <v>7.9519000000000002</v>
      </c>
      <c r="G14" s="9">
        <v>7.8925000000000001</v>
      </c>
      <c r="H14" s="9">
        <f t="shared" si="1"/>
        <v>7.9100005213401658</v>
      </c>
      <c r="I14" s="2">
        <f t="shared" si="0"/>
        <v>7.8911004014688313</v>
      </c>
      <c r="J14" s="2">
        <f t="shared" si="2"/>
        <v>7.9005500475807011</v>
      </c>
      <c r="K14" s="2"/>
    </row>
    <row r="15" spans="1:14" x14ac:dyDescent="0.3">
      <c r="A15" t="s">
        <v>8</v>
      </c>
      <c r="B15" s="5">
        <v>27638</v>
      </c>
      <c r="C15" s="9">
        <v>8.1318000000000001</v>
      </c>
      <c r="D15" s="9">
        <v>8.1501999999999999</v>
      </c>
      <c r="E15" s="9">
        <v>8.1754999999999995</v>
      </c>
      <c r="F15" s="9">
        <v>8.1904000000000003</v>
      </c>
      <c r="G15" s="9">
        <v>8.0972000000000008</v>
      </c>
      <c r="H15" s="9">
        <f t="shared" si="1"/>
        <v>8.1249059171438986</v>
      </c>
      <c r="I15" s="2">
        <f t="shared" si="0"/>
        <v>8.0950093908508602</v>
      </c>
      <c r="J15" s="2">
        <f t="shared" si="2"/>
        <v>8.109956620556158</v>
      </c>
      <c r="K15" s="2"/>
    </row>
    <row r="16" spans="1:14" x14ac:dyDescent="0.3">
      <c r="A16" t="s">
        <v>9</v>
      </c>
      <c r="B16" s="5">
        <v>27668</v>
      </c>
      <c r="C16" s="9">
        <v>7.8330000000000002</v>
      </c>
      <c r="D16" s="9">
        <v>7.7592999999999996</v>
      </c>
      <c r="E16" s="9">
        <v>7.5381</v>
      </c>
      <c r="F16" s="9">
        <v>7.98</v>
      </c>
      <c r="G16" s="9">
        <v>7.9805000000000001</v>
      </c>
      <c r="H16" s="9">
        <f t="shared" si="1"/>
        <v>7.9809549963222537</v>
      </c>
      <c r="I16" s="2">
        <f t="shared" si="0"/>
        <v>7.9805512517704402</v>
      </c>
      <c r="J16" s="2">
        <f t="shared" si="2"/>
        <v>7.9807531238576424</v>
      </c>
      <c r="K16" s="2"/>
    </row>
    <row r="17" spans="1:11" x14ac:dyDescent="0.3">
      <c r="A17" t="s">
        <v>10</v>
      </c>
      <c r="B17" s="5">
        <v>27699</v>
      </c>
      <c r="C17" s="9">
        <v>7.9981</v>
      </c>
      <c r="D17" s="9">
        <v>7.9271000000000003</v>
      </c>
      <c r="E17" s="9">
        <v>7.7130999999999998</v>
      </c>
      <c r="F17" s="9">
        <v>8.1418999999999997</v>
      </c>
      <c r="G17" s="9">
        <v>8.1401000000000003</v>
      </c>
      <c r="H17" s="9">
        <f t="shared" si="1"/>
        <v>8.1415251664839428</v>
      </c>
      <c r="I17" s="2">
        <f t="shared" si="0"/>
        <v>8.1402401530869426</v>
      </c>
      <c r="J17" s="2">
        <f t="shared" si="2"/>
        <v>8.1408826578767357</v>
      </c>
      <c r="K17" s="2"/>
    </row>
    <row r="18" spans="1:11" x14ac:dyDescent="0.3">
      <c r="A18" t="s">
        <v>11</v>
      </c>
      <c r="B18" s="5">
        <v>27729</v>
      </c>
      <c r="C18" s="9">
        <v>7.742</v>
      </c>
      <c r="D18" s="9">
        <v>7.6471999999999998</v>
      </c>
      <c r="E18" s="9">
        <v>7.3657000000000004</v>
      </c>
      <c r="F18" s="9">
        <v>7.9177</v>
      </c>
      <c r="G18" s="9">
        <v>7.9314999999999998</v>
      </c>
      <c r="H18" s="9">
        <f t="shared" si="1"/>
        <v>7.9294380592684899</v>
      </c>
      <c r="I18" s="2">
        <f t="shared" si="0"/>
        <v>7.9318505316856802</v>
      </c>
      <c r="J18" s="2">
        <f t="shared" si="2"/>
        <v>7.9306442887366213</v>
      </c>
      <c r="K18" s="2"/>
    </row>
    <row r="19" spans="1:11" x14ac:dyDescent="0.3">
      <c r="A19" t="s">
        <v>12</v>
      </c>
      <c r="B19" s="5">
        <v>27760</v>
      </c>
      <c r="C19" s="9">
        <v>7.782</v>
      </c>
      <c r="D19" s="9">
        <v>7.6687000000000003</v>
      </c>
      <c r="E19" s="9">
        <v>7.3291000000000004</v>
      </c>
      <c r="F19" s="9">
        <v>8.0073000000000008</v>
      </c>
      <c r="G19" s="9">
        <v>8.0084999999999997</v>
      </c>
      <c r="H19" s="9">
        <f t="shared" si="1"/>
        <v>8.0093745283431836</v>
      </c>
      <c r="I19" s="2">
        <f t="shared" si="0"/>
        <v>8.0089578029481689</v>
      </c>
      <c r="J19" s="2">
        <f t="shared" si="2"/>
        <v>8.0091661654447144</v>
      </c>
      <c r="K19" s="2"/>
    </row>
    <row r="20" spans="1:11" x14ac:dyDescent="0.3">
      <c r="A20" t="s">
        <v>13</v>
      </c>
      <c r="B20" s="5">
        <v>27791</v>
      </c>
      <c r="C20" s="9">
        <v>7.6165000000000003</v>
      </c>
      <c r="D20" s="9">
        <v>7.5458999999999996</v>
      </c>
      <c r="E20" s="9">
        <v>7.3342000000000001</v>
      </c>
      <c r="F20" s="9">
        <v>7.7572999999999999</v>
      </c>
      <c r="G20" s="9">
        <v>7.7576999999999998</v>
      </c>
      <c r="H20" s="9">
        <f t="shared" si="1"/>
        <v>7.7580175452931055</v>
      </c>
      <c r="I20" s="2">
        <f t="shared" si="0"/>
        <v>7.7578390694768684</v>
      </c>
      <c r="J20" s="2">
        <f t="shared" si="2"/>
        <v>7.7579283073480498</v>
      </c>
      <c r="K20" s="2"/>
    </row>
    <row r="21" spans="1:11" x14ac:dyDescent="0.3">
      <c r="A21" t="s">
        <v>14</v>
      </c>
      <c r="B21" s="5">
        <v>27820</v>
      </c>
      <c r="C21" s="9">
        <v>7.5970000000000004</v>
      </c>
      <c r="D21" s="9">
        <v>7.5138999999999996</v>
      </c>
      <c r="E21" s="9">
        <v>7.266</v>
      </c>
      <c r="F21" s="9">
        <v>7.7565</v>
      </c>
      <c r="G21" s="9">
        <v>7.7630999999999997</v>
      </c>
      <c r="H21" s="9">
        <f t="shared" si="1"/>
        <v>7.7623729160218646</v>
      </c>
      <c r="I21" s="2">
        <f t="shared" si="0"/>
        <v>7.7633927394272773</v>
      </c>
      <c r="J21" s="2">
        <f t="shared" si="2"/>
        <v>7.7628828265181582</v>
      </c>
      <c r="K21" s="2"/>
    </row>
    <row r="22" spans="1:11" x14ac:dyDescent="0.3">
      <c r="A22" t="s">
        <v>15</v>
      </c>
      <c r="B22" s="5">
        <v>27851</v>
      </c>
      <c r="C22" s="9">
        <v>7.5848000000000004</v>
      </c>
      <c r="D22" s="9">
        <v>7.4965000000000002</v>
      </c>
      <c r="E22" s="9">
        <v>7.2336999999999998</v>
      </c>
      <c r="F22" s="9">
        <v>7.7512999999999996</v>
      </c>
      <c r="G22" s="9">
        <v>7.7614000000000001</v>
      </c>
      <c r="H22" s="9">
        <f t="shared" si="1"/>
        <v>7.7599440497716499</v>
      </c>
      <c r="I22" s="2">
        <f t="shared" si="0"/>
        <v>7.7616176542914195</v>
      </c>
      <c r="J22" s="2">
        <f t="shared" si="2"/>
        <v>7.7607808487824892</v>
      </c>
      <c r="K22" s="2"/>
    </row>
    <row r="23" spans="1:11" x14ac:dyDescent="0.3">
      <c r="A23" t="s">
        <v>16</v>
      </c>
      <c r="B23" s="5">
        <v>27881</v>
      </c>
      <c r="C23" s="9">
        <v>7.7653999999999996</v>
      </c>
      <c r="D23" s="9">
        <v>7.7251000000000003</v>
      </c>
      <c r="E23" s="9">
        <v>7.6016000000000004</v>
      </c>
      <c r="F23" s="9">
        <v>7.8555999999999999</v>
      </c>
      <c r="G23" s="9">
        <v>7.8463000000000003</v>
      </c>
      <c r="H23" s="9">
        <f t="shared" si="1"/>
        <v>7.8487417474275345</v>
      </c>
      <c r="I23" s="2">
        <f t="shared" si="0"/>
        <v>7.8460452343749987</v>
      </c>
      <c r="J23" s="2">
        <f t="shared" si="2"/>
        <v>7.8473934824736302</v>
      </c>
      <c r="K23" s="2"/>
    </row>
    <row r="24" spans="1:11" x14ac:dyDescent="0.3">
      <c r="A24" t="s">
        <v>17</v>
      </c>
      <c r="B24" s="5">
        <v>27912</v>
      </c>
      <c r="C24" s="9">
        <v>7.7327000000000004</v>
      </c>
      <c r="D24" s="9">
        <v>7.6570999999999998</v>
      </c>
      <c r="E24" s="9">
        <v>7.4324000000000003</v>
      </c>
      <c r="F24" s="9">
        <v>7.8738999999999999</v>
      </c>
      <c r="G24" s="9">
        <v>7.8838999999999997</v>
      </c>
      <c r="H24" s="9">
        <f t="shared" si="1"/>
        <v>7.8822699707909116</v>
      </c>
      <c r="I24" s="2">
        <f t="shared" si="0"/>
        <v>7.8840593029488204</v>
      </c>
      <c r="J24" s="2">
        <f t="shared" si="2"/>
        <v>7.883164633160189</v>
      </c>
      <c r="K24" s="2"/>
    </row>
    <row r="25" spans="1:11" x14ac:dyDescent="0.3">
      <c r="A25" t="s">
        <v>18</v>
      </c>
      <c r="B25" s="5">
        <v>27942</v>
      </c>
      <c r="C25" s="9">
        <v>7.7548000000000004</v>
      </c>
      <c r="D25" s="9">
        <v>7.6524000000000001</v>
      </c>
      <c r="E25" s="9">
        <v>7.3513000000000002</v>
      </c>
      <c r="F25" s="9">
        <v>7.9339000000000004</v>
      </c>
      <c r="G25" s="9">
        <v>7.9595000000000002</v>
      </c>
      <c r="H25" s="9">
        <f t="shared" si="1"/>
        <v>7.9543445282917125</v>
      </c>
      <c r="I25" s="2">
        <f t="shared" si="0"/>
        <v>7.9598923042510261</v>
      </c>
      <c r="J25" s="2">
        <f t="shared" si="2"/>
        <v>7.9571183806347534</v>
      </c>
      <c r="K25" s="2"/>
    </row>
    <row r="26" spans="1:11" x14ac:dyDescent="0.3">
      <c r="A26" t="s">
        <v>19</v>
      </c>
      <c r="B26" s="5">
        <v>27973</v>
      </c>
      <c r="C26" s="9">
        <v>7.6673999999999998</v>
      </c>
      <c r="D26" s="9">
        <v>7.5385</v>
      </c>
      <c r="E26" s="9">
        <v>7.1714000000000002</v>
      </c>
      <c r="F26" s="9">
        <v>7.8571999999999997</v>
      </c>
      <c r="G26" s="9">
        <v>7.9238999999999997</v>
      </c>
      <c r="H26" s="9">
        <f t="shared" si="1"/>
        <v>7.906857447509319</v>
      </c>
      <c r="I26" s="2">
        <f t="shared" si="0"/>
        <v>7.9256636994718965</v>
      </c>
      <c r="J26" s="2">
        <f t="shared" si="2"/>
        <v>7.9162601638267827</v>
      </c>
      <c r="K26" s="2"/>
    </row>
    <row r="27" spans="1:11" x14ac:dyDescent="0.3">
      <c r="A27" t="s">
        <v>20</v>
      </c>
      <c r="B27" s="5">
        <v>28004</v>
      </c>
      <c r="C27" s="9">
        <v>7.6417999999999999</v>
      </c>
      <c r="D27" s="9">
        <v>7.4640000000000004</v>
      </c>
      <c r="E27" s="9">
        <v>6.9995000000000003</v>
      </c>
      <c r="F27" s="9">
        <v>7.8066000000000004</v>
      </c>
      <c r="G27" s="9">
        <v>7.9885000000000002</v>
      </c>
      <c r="H27" s="9">
        <f t="shared" si="1"/>
        <v>7.9305164603572953</v>
      </c>
      <c r="I27" s="2">
        <f t="shared" si="0"/>
        <v>7.9982830010392858</v>
      </c>
      <c r="J27" s="2">
        <f t="shared" si="2"/>
        <v>7.9643944137788303</v>
      </c>
      <c r="K27" s="2"/>
    </row>
    <row r="28" spans="1:11" x14ac:dyDescent="0.3">
      <c r="A28" t="s">
        <v>21</v>
      </c>
      <c r="B28" s="5">
        <v>28034</v>
      </c>
      <c r="C28" s="9">
        <v>7.5358999999999998</v>
      </c>
      <c r="D28" s="9">
        <v>7.3228999999999997</v>
      </c>
      <c r="E28" s="9">
        <v>6.7896999999999998</v>
      </c>
      <c r="F28" s="9">
        <v>7.6887999999999996</v>
      </c>
      <c r="G28" s="9">
        <v>7.9452999999999996</v>
      </c>
      <c r="H28" s="9">
        <f t="shared" si="1"/>
        <v>7.8587622627463105</v>
      </c>
      <c r="I28" s="2">
        <f t="shared" si="0"/>
        <v>7.9631690398997979</v>
      </c>
      <c r="J28" s="2">
        <f t="shared" si="2"/>
        <v>7.9109530242748027</v>
      </c>
      <c r="K28" s="2"/>
    </row>
    <row r="29" spans="1:11" x14ac:dyDescent="0.3">
      <c r="A29" t="s">
        <v>22</v>
      </c>
      <c r="B29" s="5">
        <v>28065</v>
      </c>
      <c r="C29" s="9">
        <v>7.5048000000000004</v>
      </c>
      <c r="D29" s="9">
        <v>7.0198999999999998</v>
      </c>
      <c r="E29" s="9">
        <v>6.1783000000000001</v>
      </c>
      <c r="F29" s="9">
        <v>7.3318000000000003</v>
      </c>
      <c r="G29" s="9">
        <v>8.2818000000000005</v>
      </c>
      <c r="H29" s="9">
        <f t="shared" si="1"/>
        <v>7.8681707656837574</v>
      </c>
      <c r="I29" s="2">
        <f t="shared" si="0"/>
        <v>8.4812011029656187</v>
      </c>
      <c r="J29" s="2">
        <f t="shared" si="2"/>
        <v>8.1742516749765848</v>
      </c>
      <c r="K29" s="2"/>
    </row>
    <row r="30" spans="1:11" x14ac:dyDescent="0.3">
      <c r="A30" t="s">
        <v>23</v>
      </c>
      <c r="B30" s="5">
        <v>28095</v>
      </c>
      <c r="C30" s="9">
        <v>6.9394</v>
      </c>
      <c r="D30" s="9">
        <v>6.7343999999999999</v>
      </c>
      <c r="E30" s="9">
        <v>6.1906999999999996</v>
      </c>
      <c r="F30" s="9">
        <v>7.1340000000000003</v>
      </c>
      <c r="G30" s="9">
        <v>7.3423999999999996</v>
      </c>
      <c r="H30" s="9">
        <f t="shared" si="1"/>
        <v>7.2808837625140788</v>
      </c>
      <c r="I30" s="2">
        <f t="shared" si="0"/>
        <v>7.3505819592890376</v>
      </c>
      <c r="J30" s="2">
        <f t="shared" si="2"/>
        <v>7.3157272025527798</v>
      </c>
      <c r="K30" s="2"/>
    </row>
    <row r="31" spans="1:11" x14ac:dyDescent="0.3">
      <c r="A31" t="s">
        <v>24</v>
      </c>
      <c r="B31" s="5">
        <v>28126</v>
      </c>
      <c r="C31" s="9">
        <v>7.3518999999999997</v>
      </c>
      <c r="D31" s="9">
        <v>7.2298999999999998</v>
      </c>
      <c r="E31" s="9">
        <v>6.8796999999999997</v>
      </c>
      <c r="F31" s="9">
        <v>7.5385</v>
      </c>
      <c r="G31" s="9">
        <v>7.5952000000000002</v>
      </c>
      <c r="H31" s="2">
        <f t="shared" si="1"/>
        <v>7.5812474586848699</v>
      </c>
      <c r="I31" s="2">
        <f t="shared" si="0"/>
        <v>7.5963165716293579</v>
      </c>
      <c r="J31" s="2">
        <f t="shared" si="2"/>
        <v>7.5887817513306199</v>
      </c>
      <c r="K31" s="2"/>
    </row>
    <row r="32" spans="1:11" x14ac:dyDescent="0.3">
      <c r="A32" t="s">
        <v>25</v>
      </c>
      <c r="B32" s="5">
        <v>28157</v>
      </c>
      <c r="C32" s="9">
        <v>7.4686000000000003</v>
      </c>
      <c r="D32" s="9">
        <v>7.3216000000000001</v>
      </c>
      <c r="E32" s="9">
        <v>6.9051999999999998</v>
      </c>
      <c r="F32" s="9">
        <v>7.6787000000000001</v>
      </c>
      <c r="G32" s="9">
        <v>7.7609000000000004</v>
      </c>
      <c r="H32" s="2">
        <f t="shared" si="1"/>
        <v>7.7396218945383177</v>
      </c>
      <c r="I32" s="2">
        <f t="shared" si="0"/>
        <v>7.7632043200825729</v>
      </c>
      <c r="J32" s="2">
        <f t="shared" si="2"/>
        <v>7.7514124621555602</v>
      </c>
      <c r="K32" s="2"/>
    </row>
    <row r="33" spans="1:11" x14ac:dyDescent="0.3">
      <c r="A33" t="s">
        <v>26</v>
      </c>
      <c r="B33" s="5">
        <v>28185</v>
      </c>
      <c r="C33" s="9">
        <v>7.4985999999999997</v>
      </c>
      <c r="D33" s="9">
        <v>7.3364000000000003</v>
      </c>
      <c r="E33" s="9">
        <v>6.8739999999999997</v>
      </c>
      <c r="F33" s="9">
        <v>7.7347999999999999</v>
      </c>
      <c r="G33" s="9">
        <v>7.8216999999999999</v>
      </c>
      <c r="H33" s="2">
        <f t="shared" si="1"/>
        <v>7.8008006153040155</v>
      </c>
      <c r="I33" s="2">
        <f t="shared" si="0"/>
        <v>7.8237356896286858</v>
      </c>
      <c r="J33" s="2">
        <f t="shared" si="2"/>
        <v>7.8122675425895016</v>
      </c>
      <c r="K33" s="2"/>
    </row>
    <row r="34" spans="1:11" x14ac:dyDescent="0.3">
      <c r="A34" t="s">
        <v>27</v>
      </c>
      <c r="B34" s="5">
        <v>28216</v>
      </c>
      <c r="C34" s="9">
        <v>7.5162000000000004</v>
      </c>
      <c r="D34" s="9">
        <v>7.3478000000000003</v>
      </c>
      <c r="E34" s="9">
        <v>6.8844000000000003</v>
      </c>
      <c r="F34" s="9">
        <v>7.7234999999999996</v>
      </c>
      <c r="G34" s="9">
        <v>7.8491</v>
      </c>
      <c r="H34" s="2">
        <f t="shared" si="1"/>
        <v>7.8132090823356926</v>
      </c>
      <c r="I34" s="2">
        <f t="shared" si="0"/>
        <v>7.8537929381598648</v>
      </c>
      <c r="J34" s="2">
        <f t="shared" si="2"/>
        <v>7.8334991009972432</v>
      </c>
      <c r="K34" s="2"/>
    </row>
    <row r="35" spans="1:11" x14ac:dyDescent="0.3">
      <c r="A35" t="s">
        <v>28</v>
      </c>
      <c r="B35" s="5">
        <v>28246</v>
      </c>
      <c r="C35" s="9">
        <v>7.5483000000000002</v>
      </c>
      <c r="D35" s="9">
        <v>7.3334999999999999</v>
      </c>
      <c r="E35" s="9">
        <v>6.8244999999999996</v>
      </c>
      <c r="F35" s="9">
        <v>7.6529999999999996</v>
      </c>
      <c r="G35" s="9">
        <v>7.9526000000000003</v>
      </c>
      <c r="H35" s="2">
        <f t="shared" si="1"/>
        <v>7.8449252956952265</v>
      </c>
      <c r="I35" s="2">
        <f t="shared" si="0"/>
        <v>7.9791904587593887</v>
      </c>
      <c r="J35" s="2">
        <f t="shared" si="2"/>
        <v>7.9120369954832848</v>
      </c>
      <c r="K35" s="2"/>
    </row>
    <row r="36" spans="1:11" x14ac:dyDescent="0.3">
      <c r="A36" t="s">
        <v>29</v>
      </c>
      <c r="B36" s="5">
        <v>28277</v>
      </c>
      <c r="C36" s="9">
        <v>7.4035000000000002</v>
      </c>
      <c r="D36" s="9">
        <v>7.1803999999999997</v>
      </c>
      <c r="E36" s="9">
        <v>6.6654999999999998</v>
      </c>
      <c r="F36" s="9">
        <v>7.4901999999999997</v>
      </c>
      <c r="G36" s="9">
        <v>7.8189000000000002</v>
      </c>
      <c r="H36" s="2">
        <f t="shared" si="1"/>
        <v>7.6977855460294231</v>
      </c>
      <c r="I36" s="2">
        <f t="shared" si="0"/>
        <v>7.8510941395593559</v>
      </c>
      <c r="J36" s="2">
        <f t="shared" si="2"/>
        <v>7.774412582703949</v>
      </c>
      <c r="K36" s="2"/>
    </row>
    <row r="37" spans="1:11" x14ac:dyDescent="0.3">
      <c r="A37" t="s">
        <v>30</v>
      </c>
      <c r="B37" s="5">
        <v>28307</v>
      </c>
      <c r="C37" s="9">
        <v>7.4332000000000003</v>
      </c>
      <c r="D37" s="9">
        <v>7.3018000000000001</v>
      </c>
      <c r="E37" s="9">
        <v>6.96</v>
      </c>
      <c r="F37" s="9">
        <v>7.5523999999999996</v>
      </c>
      <c r="G37" s="9">
        <v>7.6887999999999996</v>
      </c>
      <c r="H37" s="2">
        <f t="shared" si="1"/>
        <v>7.6446922516828719</v>
      </c>
      <c r="I37" s="2">
        <f t="shared" si="0"/>
        <v>7.6964829278130642</v>
      </c>
      <c r="J37" s="2">
        <f t="shared" si="2"/>
        <v>7.6705844757659625</v>
      </c>
      <c r="K37" s="2"/>
    </row>
    <row r="38" spans="1:11" x14ac:dyDescent="0.3">
      <c r="A38" t="s">
        <v>31</v>
      </c>
      <c r="B38" s="5">
        <v>28338</v>
      </c>
      <c r="C38" s="9">
        <v>7.3112000000000004</v>
      </c>
      <c r="D38" s="9">
        <v>7.1905999999999999</v>
      </c>
      <c r="E38" s="9">
        <v>6.8933999999999997</v>
      </c>
      <c r="F38" s="9">
        <v>7.3895</v>
      </c>
      <c r="G38" s="9">
        <v>7.5416999999999996</v>
      </c>
      <c r="H38" s="2">
        <f t="shared" si="1"/>
        <v>7.4886263170597989</v>
      </c>
      <c r="I38" s="2">
        <f t="shared" si="0"/>
        <v>7.5528072133549173</v>
      </c>
      <c r="J38" s="2">
        <f t="shared" si="2"/>
        <v>7.5207119763772701</v>
      </c>
      <c r="K38" s="2"/>
    </row>
    <row r="39" spans="1:11" x14ac:dyDescent="0.3">
      <c r="A39" t="s">
        <v>32</v>
      </c>
      <c r="B39" s="5">
        <v>28369</v>
      </c>
      <c r="C39" s="9">
        <v>7.367</v>
      </c>
      <c r="D39" s="9">
        <v>7.2685000000000004</v>
      </c>
      <c r="E39" s="9">
        <v>7.0308000000000002</v>
      </c>
      <c r="F39" s="9">
        <v>7.4222000000000001</v>
      </c>
      <c r="G39" s="9">
        <v>7.5537000000000001</v>
      </c>
      <c r="H39" s="2">
        <f t="shared" ref="H39:H70" si="3">100*((((1+D39/100)^10)/(1+E39/100)^5)^(1/5)-1)</f>
        <v>7.5067278974837004</v>
      </c>
      <c r="I39" s="2">
        <f t="shared" ref="I39:I70" si="4">100*((((1+C39/100)^15)/(1+D39/100)^10)^(1/5)-1)</f>
        <v>7.5642714278576717</v>
      </c>
      <c r="J39" s="2">
        <f t="shared" si="2"/>
        <v>7.5354958136418126</v>
      </c>
      <c r="K39" s="2"/>
    </row>
    <row r="40" spans="1:11" x14ac:dyDescent="0.3">
      <c r="A40" t="s">
        <v>33</v>
      </c>
      <c r="B40" s="5">
        <v>28399</v>
      </c>
      <c r="C40" s="9">
        <v>7.4650999999999996</v>
      </c>
      <c r="D40" s="9">
        <v>7.4237000000000002</v>
      </c>
      <c r="E40" s="9">
        <v>7.3029000000000002</v>
      </c>
      <c r="F40" s="9">
        <v>7.5343999999999998</v>
      </c>
      <c r="G40" s="9">
        <v>7.5477999999999996</v>
      </c>
      <c r="H40" s="2">
        <f t="shared" si="3"/>
        <v>7.5446359948333486</v>
      </c>
      <c r="I40" s="2">
        <f t="shared" si="4"/>
        <v>7.547947871564098</v>
      </c>
      <c r="J40" s="2">
        <f t="shared" si="2"/>
        <v>7.54629192045011</v>
      </c>
      <c r="K40" s="2"/>
    </row>
    <row r="41" spans="1:11" x14ac:dyDescent="0.3">
      <c r="A41" t="s">
        <v>34</v>
      </c>
      <c r="B41" s="5">
        <v>28430</v>
      </c>
      <c r="C41" s="9">
        <v>7.4617000000000004</v>
      </c>
      <c r="D41" s="9">
        <v>7.4006999999999996</v>
      </c>
      <c r="E41" s="9">
        <v>7.2344999999999997</v>
      </c>
      <c r="F41" s="9">
        <v>7.5324</v>
      </c>
      <c r="G41" s="9">
        <v>7.5820999999999996</v>
      </c>
      <c r="H41" s="2">
        <f t="shared" si="3"/>
        <v>7.5671575891154363</v>
      </c>
      <c r="I41" s="2">
        <f t="shared" si="4"/>
        <v>7.5838039575477856</v>
      </c>
      <c r="J41" s="2">
        <f t="shared" si="2"/>
        <v>7.5754804513465501</v>
      </c>
      <c r="K41" s="2"/>
    </row>
    <row r="42" spans="1:11" x14ac:dyDescent="0.3">
      <c r="A42" t="s">
        <v>35</v>
      </c>
      <c r="B42" s="5">
        <v>28460</v>
      </c>
      <c r="C42" s="9">
        <v>7.7680999999999996</v>
      </c>
      <c r="D42" s="9">
        <v>7.6847000000000003</v>
      </c>
      <c r="E42" s="9">
        <v>7.4646999999999997</v>
      </c>
      <c r="F42" s="9">
        <v>7.8494000000000002</v>
      </c>
      <c r="G42" s="9">
        <v>7.9313000000000002</v>
      </c>
      <c r="H42" s="2">
        <f t="shared" si="3"/>
        <v>7.9051503804504986</v>
      </c>
      <c r="I42" s="2">
        <f t="shared" si="4"/>
        <v>7.9350938257428449</v>
      </c>
      <c r="J42" s="2">
        <f t="shared" si="2"/>
        <v>7.9201210645856168</v>
      </c>
      <c r="K42" s="2"/>
    </row>
    <row r="43" spans="1:11" x14ac:dyDescent="0.3">
      <c r="A43" t="s">
        <v>36</v>
      </c>
      <c r="B43" s="5">
        <v>28491</v>
      </c>
      <c r="C43" s="9">
        <v>7.9082999999999997</v>
      </c>
      <c r="D43" s="9">
        <v>7.8343999999999996</v>
      </c>
      <c r="E43" s="9">
        <v>7.6388999999999996</v>
      </c>
      <c r="F43" s="9">
        <v>7.9819000000000004</v>
      </c>
      <c r="G43" s="9">
        <v>8.0528999999999993</v>
      </c>
      <c r="H43" s="2">
        <f t="shared" si="3"/>
        <v>8.0302550784149496</v>
      </c>
      <c r="I43" s="2">
        <f t="shared" si="4"/>
        <v>8.0562519679491906</v>
      </c>
      <c r="J43" s="2">
        <f t="shared" si="2"/>
        <v>8.043252741275019</v>
      </c>
      <c r="K43" s="2"/>
    </row>
    <row r="44" spans="1:11" x14ac:dyDescent="0.3">
      <c r="A44" t="s">
        <v>37</v>
      </c>
      <c r="B44" s="5">
        <v>28522</v>
      </c>
      <c r="C44" s="9">
        <v>7.9660000000000002</v>
      </c>
      <c r="D44" s="9">
        <v>7.9084000000000003</v>
      </c>
      <c r="E44" s="9">
        <v>7.7427999999999999</v>
      </c>
      <c r="F44" s="9">
        <v>8.0546000000000006</v>
      </c>
      <c r="G44" s="9">
        <v>8.0808999999999997</v>
      </c>
      <c r="H44" s="2">
        <f t="shared" si="3"/>
        <v>8.0742545261492928</v>
      </c>
      <c r="I44" s="2">
        <f t="shared" si="4"/>
        <v>8.081292254643536</v>
      </c>
      <c r="J44" s="2">
        <f t="shared" si="2"/>
        <v>8.0777733331117254</v>
      </c>
      <c r="K44" s="2"/>
    </row>
    <row r="45" spans="1:11" x14ac:dyDescent="0.3">
      <c r="A45" t="s">
        <v>38</v>
      </c>
      <c r="B45" s="5">
        <v>28550</v>
      </c>
      <c r="C45" s="9">
        <v>7.9930000000000003</v>
      </c>
      <c r="D45" s="9">
        <v>7.9515000000000002</v>
      </c>
      <c r="E45" s="9">
        <v>7.8280000000000003</v>
      </c>
      <c r="F45" s="9">
        <v>8.0706000000000007</v>
      </c>
      <c r="G45" s="9">
        <v>8.0761000000000003</v>
      </c>
      <c r="H45" s="2">
        <f t="shared" si="3"/>
        <v>8.0751414498089868</v>
      </c>
      <c r="I45" s="2">
        <f t="shared" si="4"/>
        <v>8.076047867904478</v>
      </c>
      <c r="J45" s="2">
        <f t="shared" si="2"/>
        <v>8.0755946579064606</v>
      </c>
      <c r="K45" s="2"/>
    </row>
    <row r="46" spans="1:11" x14ac:dyDescent="0.3">
      <c r="A46" t="s">
        <v>39</v>
      </c>
      <c r="B46" s="5">
        <v>28581</v>
      </c>
      <c r="C46" s="9">
        <v>8.0379000000000005</v>
      </c>
      <c r="D46" s="9">
        <v>8.0106000000000002</v>
      </c>
      <c r="E46" s="9">
        <v>7.9287000000000001</v>
      </c>
      <c r="F46" s="9">
        <v>8.0922999999999998</v>
      </c>
      <c r="G46" s="9">
        <v>8.0924999999999994</v>
      </c>
      <c r="H46" s="2">
        <f t="shared" si="3"/>
        <v>8.0925621485295363</v>
      </c>
      <c r="I46" s="2">
        <f t="shared" si="4"/>
        <v>8.0925207022123136</v>
      </c>
      <c r="J46" s="2">
        <f t="shared" si="2"/>
        <v>8.0925414253689496</v>
      </c>
      <c r="K46" s="2"/>
    </row>
    <row r="47" spans="1:11" x14ac:dyDescent="0.3">
      <c r="A47" t="s">
        <v>40</v>
      </c>
      <c r="B47" s="5">
        <v>28611</v>
      </c>
      <c r="C47" s="9">
        <v>8.1611999999999991</v>
      </c>
      <c r="D47" s="9">
        <v>8.1471999999999998</v>
      </c>
      <c r="E47" s="9">
        <v>8.1052</v>
      </c>
      <c r="F47" s="9">
        <v>8.1891999999999996</v>
      </c>
      <c r="G47" s="9">
        <v>8.1891999999999996</v>
      </c>
      <c r="H47" s="2">
        <f t="shared" si="3"/>
        <v>8.189216317438941</v>
      </c>
      <c r="I47" s="2">
        <f t="shared" si="4"/>
        <v>8.1892054372686207</v>
      </c>
      <c r="J47" s="2">
        <f t="shared" si="2"/>
        <v>8.1892108773536485</v>
      </c>
      <c r="K47" s="2"/>
    </row>
    <row r="48" spans="1:11" x14ac:dyDescent="0.3">
      <c r="A48" t="s">
        <v>41</v>
      </c>
      <c r="B48" s="5">
        <v>28642</v>
      </c>
      <c r="C48" s="9">
        <v>8.3873999999999995</v>
      </c>
      <c r="D48" s="9">
        <v>8.3816000000000006</v>
      </c>
      <c r="E48" s="9">
        <v>8.3643000000000001</v>
      </c>
      <c r="F48" s="9">
        <v>8.3988999999999994</v>
      </c>
      <c r="G48" s="9">
        <v>8.3988999999999994</v>
      </c>
      <c r="H48" s="2">
        <f t="shared" si="3"/>
        <v>8.3989027618874843</v>
      </c>
      <c r="I48" s="2">
        <f t="shared" si="4"/>
        <v>8.3990009311709635</v>
      </c>
      <c r="J48" s="2">
        <f t="shared" si="2"/>
        <v>8.3989518465181092</v>
      </c>
      <c r="K48" s="2"/>
    </row>
    <row r="49" spans="1:11" x14ac:dyDescent="0.3">
      <c r="A49" t="s">
        <v>42</v>
      </c>
      <c r="B49" s="5">
        <v>28672</v>
      </c>
      <c r="C49" s="9">
        <v>8.3158999999999992</v>
      </c>
      <c r="D49" s="9">
        <v>8.3115000000000006</v>
      </c>
      <c r="E49" s="9">
        <v>8.2984000000000009</v>
      </c>
      <c r="F49" s="9">
        <v>8.3247</v>
      </c>
      <c r="G49" s="9">
        <v>8.3247</v>
      </c>
      <c r="H49" s="2">
        <f t="shared" si="3"/>
        <v>8.3246015846032861</v>
      </c>
      <c r="I49" s="2">
        <f t="shared" si="4"/>
        <v>8.3247005362383941</v>
      </c>
      <c r="J49" s="2">
        <f t="shared" si="2"/>
        <v>8.3246510604095381</v>
      </c>
      <c r="K49" s="2"/>
    </row>
    <row r="50" spans="1:11" x14ac:dyDescent="0.3">
      <c r="A50" t="s">
        <v>43</v>
      </c>
      <c r="B50" s="5">
        <v>28703</v>
      </c>
      <c r="C50" s="9">
        <v>8.1773000000000007</v>
      </c>
      <c r="D50" s="9">
        <v>8.1831999999999994</v>
      </c>
      <c r="E50" s="9">
        <v>8.2007999999999992</v>
      </c>
      <c r="F50" s="9">
        <v>8.1656999999999993</v>
      </c>
      <c r="G50" s="9">
        <v>8.1654999999999998</v>
      </c>
      <c r="H50" s="2">
        <f t="shared" si="3"/>
        <v>8.1656028628253949</v>
      </c>
      <c r="I50" s="2">
        <f t="shared" si="4"/>
        <v>8.1655009652894961</v>
      </c>
      <c r="J50" s="2">
        <f t="shared" si="2"/>
        <v>8.1655519140454444</v>
      </c>
      <c r="K50" s="2"/>
    </row>
    <row r="51" spans="1:11" x14ac:dyDescent="0.3">
      <c r="A51" t="s">
        <v>44</v>
      </c>
      <c r="B51" s="5">
        <v>28734</v>
      </c>
      <c r="C51" s="9">
        <v>8.2349999999999994</v>
      </c>
      <c r="D51" s="9">
        <v>8.2501999999999995</v>
      </c>
      <c r="E51" s="9">
        <v>8.2957999999999998</v>
      </c>
      <c r="F51" s="9">
        <v>8.2045999999999992</v>
      </c>
      <c r="G51" s="9">
        <v>8.2045999999999992</v>
      </c>
      <c r="H51" s="2">
        <f t="shared" si="3"/>
        <v>8.2046192007446237</v>
      </c>
      <c r="I51" s="2">
        <f t="shared" si="4"/>
        <v>8.2046064026445755</v>
      </c>
      <c r="J51" s="2">
        <f t="shared" si="2"/>
        <v>8.204612801694422</v>
      </c>
      <c r="K51" s="2"/>
    </row>
    <row r="52" spans="1:11" x14ac:dyDescent="0.3">
      <c r="A52" t="s">
        <v>45</v>
      </c>
      <c r="B52" s="5">
        <v>28764</v>
      </c>
      <c r="C52" s="9">
        <v>8.6513000000000009</v>
      </c>
      <c r="D52" s="9">
        <v>8.6934000000000005</v>
      </c>
      <c r="E52" s="9">
        <v>8.8198000000000008</v>
      </c>
      <c r="F52" s="9">
        <v>8.5670999999999999</v>
      </c>
      <c r="G52" s="9">
        <v>8.5670000000000002</v>
      </c>
      <c r="H52" s="2">
        <f t="shared" si="3"/>
        <v>8.5671468203396994</v>
      </c>
      <c r="I52" s="2">
        <f t="shared" si="4"/>
        <v>8.567148913213618</v>
      </c>
      <c r="J52" s="2">
        <f t="shared" si="2"/>
        <v>8.5671478667766578</v>
      </c>
      <c r="K52" s="2"/>
    </row>
    <row r="53" spans="1:11" x14ac:dyDescent="0.3">
      <c r="A53" t="s">
        <v>46</v>
      </c>
      <c r="B53" s="5">
        <v>28795</v>
      </c>
      <c r="C53" s="9">
        <v>8.4433000000000007</v>
      </c>
      <c r="D53" s="9">
        <v>8.5083000000000002</v>
      </c>
      <c r="E53" s="9">
        <v>8.7032000000000007</v>
      </c>
      <c r="F53" s="9">
        <v>8.3135999999999992</v>
      </c>
      <c r="G53" s="9">
        <v>8.3133999999999997</v>
      </c>
      <c r="H53" s="2">
        <f t="shared" si="3"/>
        <v>8.3137494470264084</v>
      </c>
      <c r="I53" s="2">
        <f t="shared" si="4"/>
        <v>8.3134167880160916</v>
      </c>
      <c r="J53" s="2">
        <f t="shared" si="2"/>
        <v>8.3135831173935415</v>
      </c>
      <c r="K53" s="2"/>
    </row>
    <row r="54" spans="1:11" x14ac:dyDescent="0.3">
      <c r="A54" t="s">
        <v>47</v>
      </c>
      <c r="B54" s="5">
        <v>28825</v>
      </c>
      <c r="C54" s="9">
        <v>8.7048000000000005</v>
      </c>
      <c r="D54" s="9">
        <v>8.7943999999999996</v>
      </c>
      <c r="E54" s="9">
        <v>9.0630000000000006</v>
      </c>
      <c r="F54" s="9">
        <v>8.5273000000000003</v>
      </c>
      <c r="G54" s="9">
        <v>8.5256000000000007</v>
      </c>
      <c r="H54" s="2">
        <f t="shared" si="3"/>
        <v>8.5264615072022654</v>
      </c>
      <c r="I54" s="2">
        <f t="shared" si="4"/>
        <v>8.5258213153272209</v>
      </c>
      <c r="J54" s="2">
        <f t="shared" si="2"/>
        <v>8.5261414107926861</v>
      </c>
      <c r="K54" s="2"/>
    </row>
    <row r="55" spans="1:11" x14ac:dyDescent="0.3">
      <c r="A55" t="s">
        <v>48</v>
      </c>
      <c r="B55" s="5">
        <v>28856</v>
      </c>
      <c r="C55" s="9">
        <v>8.5007999999999999</v>
      </c>
      <c r="D55" s="9">
        <v>8.5668000000000006</v>
      </c>
      <c r="E55" s="9">
        <v>8.7647999999999993</v>
      </c>
      <c r="F55" s="9">
        <v>8.3689</v>
      </c>
      <c r="G55" s="9">
        <v>8.3687000000000005</v>
      </c>
      <c r="H55" s="2">
        <f t="shared" si="3"/>
        <v>8.3691604474977375</v>
      </c>
      <c r="I55" s="2">
        <f t="shared" si="4"/>
        <v>8.3689203438978907</v>
      </c>
      <c r="J55" s="2">
        <f t="shared" si="2"/>
        <v>8.369040395631334</v>
      </c>
      <c r="K55" s="2"/>
    </row>
    <row r="56" spans="1:11" x14ac:dyDescent="0.3">
      <c r="A56" t="s">
        <v>49</v>
      </c>
      <c r="B56" s="5">
        <v>28887</v>
      </c>
      <c r="C56" s="9">
        <v>8.7746999999999993</v>
      </c>
      <c r="D56" s="9">
        <v>8.8317999999999994</v>
      </c>
      <c r="E56" s="9">
        <v>9.0030000000000001</v>
      </c>
      <c r="F56" s="9">
        <v>8.6608000000000001</v>
      </c>
      <c r="G56" s="9">
        <v>8.6606000000000005</v>
      </c>
      <c r="H56" s="2">
        <f t="shared" si="3"/>
        <v>8.6608688865443604</v>
      </c>
      <c r="I56" s="2">
        <f t="shared" si="4"/>
        <v>8.6605898590245367</v>
      </c>
      <c r="J56" s="2">
        <f t="shared" si="2"/>
        <v>8.6607293726948864</v>
      </c>
      <c r="K56" s="2"/>
    </row>
    <row r="57" spans="1:11" x14ac:dyDescent="0.3">
      <c r="A57" t="s">
        <v>50</v>
      </c>
      <c r="B57" s="5">
        <v>28915</v>
      </c>
      <c r="C57" s="9">
        <v>8.7314000000000007</v>
      </c>
      <c r="D57" s="9">
        <v>8.7859999999999996</v>
      </c>
      <c r="E57" s="9">
        <v>8.9496000000000002</v>
      </c>
      <c r="F57" s="9">
        <v>8.6242000000000001</v>
      </c>
      <c r="G57" s="9">
        <v>8.6221999999999994</v>
      </c>
      <c r="H57" s="2">
        <f t="shared" si="3"/>
        <v>8.6226456636830271</v>
      </c>
      <c r="I57" s="2">
        <f t="shared" si="4"/>
        <v>8.6222821979275999</v>
      </c>
      <c r="J57" s="2">
        <f t="shared" si="2"/>
        <v>8.6224639306532893</v>
      </c>
      <c r="K57" s="2"/>
    </row>
    <row r="58" spans="1:11" x14ac:dyDescent="0.3">
      <c r="A58" t="s">
        <v>51</v>
      </c>
      <c r="B58" s="5">
        <v>28946</v>
      </c>
      <c r="C58" s="9">
        <v>8.9041999999999994</v>
      </c>
      <c r="D58" s="9">
        <v>8.9545999999999992</v>
      </c>
      <c r="E58" s="9">
        <v>9.1056000000000008</v>
      </c>
      <c r="F58" s="9">
        <v>8.8045000000000009</v>
      </c>
      <c r="G58" s="9">
        <v>8.8034999999999997</v>
      </c>
      <c r="H58" s="2">
        <f t="shared" si="3"/>
        <v>8.8038089810238631</v>
      </c>
      <c r="I58" s="2">
        <f t="shared" si="4"/>
        <v>8.8034699310078004</v>
      </c>
      <c r="J58" s="2">
        <f t="shared" si="2"/>
        <v>8.8036394558837614</v>
      </c>
      <c r="K58" s="2"/>
    </row>
    <row r="59" spans="1:11" x14ac:dyDescent="0.3">
      <c r="A59" t="s">
        <v>52</v>
      </c>
      <c r="B59" s="5">
        <v>28976</v>
      </c>
      <c r="C59" s="9">
        <v>8.6754999999999995</v>
      </c>
      <c r="D59" s="9">
        <v>8.7144999999999992</v>
      </c>
      <c r="E59" s="9">
        <v>8.8315999999999999</v>
      </c>
      <c r="F59" s="9">
        <v>8.5974000000000004</v>
      </c>
      <c r="G59" s="9">
        <v>8.5974000000000004</v>
      </c>
      <c r="H59" s="2">
        <f t="shared" si="3"/>
        <v>8.5975259965855635</v>
      </c>
      <c r="I59" s="2">
        <f t="shared" si="4"/>
        <v>8.5975419673029343</v>
      </c>
      <c r="J59" s="2">
        <f t="shared" si="2"/>
        <v>8.5975339819439611</v>
      </c>
      <c r="K59" s="2"/>
    </row>
    <row r="60" spans="1:11" x14ac:dyDescent="0.3">
      <c r="A60" t="s">
        <v>53</v>
      </c>
      <c r="B60" s="5">
        <v>29007</v>
      </c>
      <c r="C60" s="9">
        <v>8.4532000000000007</v>
      </c>
      <c r="D60" s="9">
        <v>8.4702999999999999</v>
      </c>
      <c r="E60" s="9">
        <v>8.5214999999999996</v>
      </c>
      <c r="F60" s="9">
        <v>8.4191000000000003</v>
      </c>
      <c r="G60" s="9">
        <v>8.4191000000000003</v>
      </c>
      <c r="H60" s="2">
        <f t="shared" si="3"/>
        <v>8.4191241559506516</v>
      </c>
      <c r="I60" s="2">
        <f t="shared" si="4"/>
        <v>8.4190080868579376</v>
      </c>
      <c r="J60" s="2">
        <f t="shared" si="2"/>
        <v>8.419066121388763</v>
      </c>
      <c r="K60" s="2"/>
    </row>
    <row r="61" spans="1:11" x14ac:dyDescent="0.3">
      <c r="A61" t="s">
        <v>54</v>
      </c>
      <c r="B61" s="5">
        <v>29037</v>
      </c>
      <c r="C61" s="9">
        <v>8.6473999999999993</v>
      </c>
      <c r="D61" s="9">
        <v>8.6747999999999994</v>
      </c>
      <c r="E61" s="9">
        <v>8.7568999999999999</v>
      </c>
      <c r="F61" s="9">
        <v>8.5927000000000007</v>
      </c>
      <c r="G61" s="9">
        <v>8.5927000000000007</v>
      </c>
      <c r="H61" s="2">
        <f t="shared" si="3"/>
        <v>8.5927619768492836</v>
      </c>
      <c r="I61" s="2">
        <f t="shared" si="4"/>
        <v>8.5926207232100538</v>
      </c>
      <c r="J61" s="2">
        <f t="shared" si="2"/>
        <v>8.5926913500067101</v>
      </c>
      <c r="K61" s="2"/>
    </row>
    <row r="62" spans="1:11" x14ac:dyDescent="0.3">
      <c r="A62" t="s">
        <v>55</v>
      </c>
      <c r="B62" s="5">
        <v>29068</v>
      </c>
      <c r="C62" s="9">
        <v>8.8370999999999995</v>
      </c>
      <c r="D62" s="9">
        <v>8.8878000000000004</v>
      </c>
      <c r="E62" s="9">
        <v>9.0397999999999996</v>
      </c>
      <c r="F62" s="9">
        <v>8.7357999999999993</v>
      </c>
      <c r="G62" s="9">
        <v>8.7357999999999993</v>
      </c>
      <c r="H62" s="2">
        <f t="shared" si="3"/>
        <v>8.7360118859352465</v>
      </c>
      <c r="I62" s="2">
        <f t="shared" si="4"/>
        <v>8.7357708093389164</v>
      </c>
      <c r="J62" s="2">
        <f t="shared" si="2"/>
        <v>8.7358913475702682</v>
      </c>
      <c r="K62" s="2"/>
    </row>
    <row r="63" spans="1:11" x14ac:dyDescent="0.3">
      <c r="A63" t="s">
        <v>56</v>
      </c>
      <c r="B63" s="5">
        <v>29099</v>
      </c>
      <c r="C63" s="9">
        <v>9.0202000000000009</v>
      </c>
      <c r="D63" s="9">
        <v>9.0800999999999998</v>
      </c>
      <c r="E63" s="9">
        <v>9.2600999999999996</v>
      </c>
      <c r="F63" s="9">
        <v>8.9001999999999999</v>
      </c>
      <c r="G63" s="9">
        <v>8.9001999999999999</v>
      </c>
      <c r="H63" s="2">
        <f t="shared" si="3"/>
        <v>8.9003965400910268</v>
      </c>
      <c r="I63" s="2">
        <f t="shared" si="4"/>
        <v>8.9004986619896087</v>
      </c>
      <c r="J63" s="2">
        <f t="shared" si="2"/>
        <v>8.9004476010283504</v>
      </c>
      <c r="K63" s="2"/>
    </row>
    <row r="64" spans="1:11" x14ac:dyDescent="0.3">
      <c r="A64" t="s">
        <v>57</v>
      </c>
      <c r="B64" s="5">
        <v>29129</v>
      </c>
      <c r="C64" s="9">
        <v>10.1099</v>
      </c>
      <c r="D64" s="9">
        <v>10.2561</v>
      </c>
      <c r="E64" s="9">
        <v>10.694699999999999</v>
      </c>
      <c r="F64" s="9">
        <v>9.8437999999999999</v>
      </c>
      <c r="G64" s="9">
        <v>9.8150999999999993</v>
      </c>
      <c r="H64" s="2">
        <f t="shared" si="3"/>
        <v>9.8192378425525426</v>
      </c>
      <c r="I64" s="2">
        <f t="shared" si="4"/>
        <v>9.8180813281752108</v>
      </c>
      <c r="J64" s="2">
        <f t="shared" si="2"/>
        <v>9.8186595838414483</v>
      </c>
      <c r="K64" s="2"/>
    </row>
    <row r="65" spans="1:11" x14ac:dyDescent="0.3">
      <c r="A65" t="s">
        <v>58</v>
      </c>
      <c r="B65" s="5">
        <v>29160</v>
      </c>
      <c r="C65" s="9">
        <v>9.9835999999999991</v>
      </c>
      <c r="D65" s="9">
        <v>9.9427000000000003</v>
      </c>
      <c r="E65" s="9">
        <v>10.0006</v>
      </c>
      <c r="F65" s="9">
        <v>9.6793999999999993</v>
      </c>
      <c r="G65" s="9">
        <v>10.0283</v>
      </c>
      <c r="H65" s="2">
        <f t="shared" si="3"/>
        <v>9.8848304762882968</v>
      </c>
      <c r="I65" s="2">
        <f t="shared" si="4"/>
        <v>10.06544565152856</v>
      </c>
      <c r="J65" s="2">
        <f t="shared" si="2"/>
        <v>9.9751009852472983</v>
      </c>
      <c r="K65" s="2"/>
    </row>
    <row r="66" spans="1:11" x14ac:dyDescent="0.3">
      <c r="A66" t="s">
        <v>59</v>
      </c>
      <c r="B66" s="5">
        <v>29190</v>
      </c>
      <c r="C66" s="9">
        <v>10.085000000000001</v>
      </c>
      <c r="D66" s="9">
        <v>9.9624000000000006</v>
      </c>
      <c r="E66" s="9">
        <v>9.9726999999999997</v>
      </c>
      <c r="F66" s="9">
        <v>9.6008999999999993</v>
      </c>
      <c r="G66" s="9">
        <v>10.2333</v>
      </c>
      <c r="H66" s="2">
        <f t="shared" si="3"/>
        <v>9.9521009646939653</v>
      </c>
      <c r="I66" s="2">
        <f t="shared" si="4"/>
        <v>10.330610222386905</v>
      </c>
      <c r="J66" s="2">
        <f t="shared" si="2"/>
        <v>10.141192996390691</v>
      </c>
      <c r="K66" s="2"/>
    </row>
    <row r="67" spans="1:11" x14ac:dyDescent="0.3">
      <c r="A67" t="s">
        <v>60</v>
      </c>
      <c r="B67" s="5">
        <v>29221</v>
      </c>
      <c r="C67" s="9">
        <v>11.0518</v>
      </c>
      <c r="D67" s="9">
        <v>10.796799999999999</v>
      </c>
      <c r="E67" s="9">
        <v>10.623100000000001</v>
      </c>
      <c r="F67" s="9">
        <v>10.4803</v>
      </c>
      <c r="G67" s="9">
        <v>11.389699999999999</v>
      </c>
      <c r="H67" s="2">
        <f t="shared" si="3"/>
        <v>10.970772743125101</v>
      </c>
      <c r="I67" s="2">
        <f t="shared" si="4"/>
        <v>11.56356200626476</v>
      </c>
      <c r="J67" s="2">
        <f t="shared" si="2"/>
        <v>11.266772604451658</v>
      </c>
      <c r="K67" s="2"/>
    </row>
    <row r="68" spans="1:11" x14ac:dyDescent="0.3">
      <c r="A68" t="s">
        <v>61</v>
      </c>
      <c r="B68" s="5">
        <v>29252</v>
      </c>
      <c r="C68" s="9">
        <v>11.9496</v>
      </c>
      <c r="D68" s="9">
        <v>12.0101</v>
      </c>
      <c r="E68" s="9">
        <v>12.4214</v>
      </c>
      <c r="F68" s="9">
        <v>11.268800000000001</v>
      </c>
      <c r="G68" s="9">
        <v>11.8002</v>
      </c>
      <c r="H68" s="2">
        <f t="shared" si="3"/>
        <v>11.600304764128522</v>
      </c>
      <c r="I68" s="2">
        <f t="shared" si="4"/>
        <v>11.828698015919903</v>
      </c>
      <c r="J68" s="2">
        <f t="shared" si="2"/>
        <v>11.714443023059285</v>
      </c>
      <c r="K68" s="2"/>
    </row>
    <row r="69" spans="1:11" x14ac:dyDescent="0.3">
      <c r="A69" t="s">
        <v>62</v>
      </c>
      <c r="B69" s="5">
        <v>29281</v>
      </c>
      <c r="C69" s="9">
        <v>12.2491</v>
      </c>
      <c r="D69" s="9">
        <v>11.9137</v>
      </c>
      <c r="E69" s="9">
        <v>12.097799999999999</v>
      </c>
      <c r="F69" s="9">
        <v>10.7722</v>
      </c>
      <c r="G69" s="9">
        <v>12.600899999999999</v>
      </c>
      <c r="H69" s="2">
        <f t="shared" si="3"/>
        <v>11.729902350358357</v>
      </c>
      <c r="I69" s="2">
        <f t="shared" si="4"/>
        <v>12.922918545688432</v>
      </c>
      <c r="J69" s="2">
        <f t="shared" si="2"/>
        <v>12.324826562195224</v>
      </c>
      <c r="K69" s="2"/>
    </row>
    <row r="70" spans="1:11" x14ac:dyDescent="0.3">
      <c r="A70" t="s">
        <v>63</v>
      </c>
      <c r="B70" s="5">
        <v>29312</v>
      </c>
      <c r="C70" s="9">
        <v>10.735900000000001</v>
      </c>
      <c r="D70" s="9">
        <v>10.5406</v>
      </c>
      <c r="E70" s="9">
        <v>10.161199999999999</v>
      </c>
      <c r="F70" s="9">
        <v>10.598800000000001</v>
      </c>
      <c r="G70" s="9">
        <v>11.097</v>
      </c>
      <c r="H70" s="2">
        <f t="shared" si="3"/>
        <v>10.921306670225061</v>
      </c>
      <c r="I70" s="2">
        <f t="shared" si="4"/>
        <v>11.127535761144491</v>
      </c>
      <c r="J70" s="2">
        <f t="shared" si="2"/>
        <v>11.024373331572157</v>
      </c>
      <c r="K70" s="2"/>
    </row>
    <row r="71" spans="1:11" x14ac:dyDescent="0.3">
      <c r="A71" t="s">
        <v>64</v>
      </c>
      <c r="B71" s="5">
        <v>29342</v>
      </c>
      <c r="C71" s="9">
        <v>10.495699999999999</v>
      </c>
      <c r="D71" s="9">
        <v>10.128399999999999</v>
      </c>
      <c r="E71" s="9">
        <v>9.4125999999999994</v>
      </c>
      <c r="F71" s="9">
        <v>10.2989</v>
      </c>
      <c r="G71" s="9">
        <v>11.171799999999999</v>
      </c>
      <c r="H71" s="2">
        <f t="shared" ref="H71:H102" si="5">100*((((1+D71/100)^10)/(1+E71/100)^5)^(1/5)-1)</f>
        <v>10.848882912571312</v>
      </c>
      <c r="I71" s="2">
        <f t="shared" ref="I71:I102" si="6">100*((((1+C71/100)^15)/(1+D71/100)^10)^(1/5)-1)</f>
        <v>11.233979140159756</v>
      </c>
      <c r="J71" s="2">
        <f t="shared" si="2"/>
        <v>11.041264085055191</v>
      </c>
      <c r="K71" s="2"/>
    </row>
    <row r="72" spans="1:11" x14ac:dyDescent="0.3">
      <c r="A72" t="s">
        <v>65</v>
      </c>
      <c r="B72" s="5">
        <v>29373</v>
      </c>
      <c r="C72" s="9">
        <v>10.6541</v>
      </c>
      <c r="D72" s="9">
        <v>9.7956000000000003</v>
      </c>
      <c r="E72" s="9">
        <v>9.3483000000000001</v>
      </c>
      <c r="F72" s="9">
        <v>9.8042999999999996</v>
      </c>
      <c r="G72" s="9">
        <v>11.075200000000001</v>
      </c>
      <c r="H72" s="2">
        <f t="shared" si="5"/>
        <v>10.244729724741951</v>
      </c>
      <c r="I72" s="2">
        <f t="shared" si="6"/>
        <v>12.391290513846108</v>
      </c>
      <c r="J72" s="2">
        <f t="shared" ref="J72:J135" si="7">100*((((1+C72/100)^15)/(1+E72/100)^5)^(1/10)-1)</f>
        <v>11.312835944979494</v>
      </c>
      <c r="K72" s="2"/>
    </row>
    <row r="73" spans="1:11" x14ac:dyDescent="0.3">
      <c r="A73" t="s">
        <v>66</v>
      </c>
      <c r="B73" s="5">
        <v>29403</v>
      </c>
      <c r="C73" s="9">
        <v>11.2735</v>
      </c>
      <c r="D73" s="9">
        <v>10.4389</v>
      </c>
      <c r="E73" s="9">
        <v>9.9543999999999997</v>
      </c>
      <c r="F73" s="9">
        <v>10.333500000000001</v>
      </c>
      <c r="G73" s="9">
        <v>11.8887</v>
      </c>
      <c r="H73" s="2">
        <f t="shared" si="5"/>
        <v>10.925534887280541</v>
      </c>
      <c r="I73" s="2">
        <f t="shared" si="6"/>
        <v>12.961669180659353</v>
      </c>
      <c r="J73" s="2">
        <f t="shared" si="7"/>
        <v>11.938972550335091</v>
      </c>
      <c r="K73" s="2"/>
    </row>
    <row r="74" spans="1:11" x14ac:dyDescent="0.3">
      <c r="A74" t="s">
        <v>67</v>
      </c>
      <c r="B74" s="5">
        <v>29434</v>
      </c>
      <c r="C74" s="9">
        <v>11.431699999999999</v>
      </c>
      <c r="D74" s="9">
        <v>10.9962</v>
      </c>
      <c r="E74" s="9">
        <v>11.194699999999999</v>
      </c>
      <c r="F74" s="9">
        <v>10.790900000000001</v>
      </c>
      <c r="G74" s="9">
        <v>11.2811</v>
      </c>
      <c r="H74" s="2">
        <f t="shared" si="5"/>
        <v>10.798054353669716</v>
      </c>
      <c r="I74" s="2">
        <f t="shared" si="6"/>
        <v>12.30783283241179</v>
      </c>
      <c r="J74" s="2">
        <f t="shared" si="7"/>
        <v>11.550389360631153</v>
      </c>
      <c r="K74" s="2"/>
    </row>
    <row r="75" spans="1:11" x14ac:dyDescent="0.3">
      <c r="A75" t="s">
        <v>68</v>
      </c>
      <c r="B75" s="5">
        <v>29465</v>
      </c>
      <c r="C75" s="9">
        <v>11.856999999999999</v>
      </c>
      <c r="D75" s="9">
        <v>11.5151</v>
      </c>
      <c r="E75" s="9">
        <v>11.4055</v>
      </c>
      <c r="F75" s="9">
        <v>11.111700000000001</v>
      </c>
      <c r="G75" s="9">
        <v>12.214</v>
      </c>
      <c r="H75" s="2">
        <f t="shared" si="5"/>
        <v>11.624807823760941</v>
      </c>
      <c r="I75" s="2">
        <f t="shared" si="6"/>
        <v>12.543947961364799</v>
      </c>
      <c r="J75" s="2">
        <f t="shared" si="7"/>
        <v>12.083435720514469</v>
      </c>
      <c r="K75" s="2"/>
    </row>
    <row r="76" spans="1:11" x14ac:dyDescent="0.3">
      <c r="A76" t="s">
        <v>69</v>
      </c>
      <c r="B76" s="5">
        <v>29495</v>
      </c>
      <c r="C76" s="9">
        <v>11.9908</v>
      </c>
      <c r="D76" s="9">
        <v>12.0351</v>
      </c>
      <c r="E76" s="9">
        <v>12.168100000000001</v>
      </c>
      <c r="F76" s="9">
        <v>11.902200000000001</v>
      </c>
      <c r="G76" s="9">
        <v>11.902200000000001</v>
      </c>
      <c r="H76" s="2">
        <f t="shared" si="5"/>
        <v>11.902257700808017</v>
      </c>
      <c r="I76" s="2">
        <f t="shared" si="6"/>
        <v>11.902252543301174</v>
      </c>
      <c r="J76" s="2">
        <f t="shared" si="7"/>
        <v>11.902255122054562</v>
      </c>
      <c r="K76" s="2"/>
    </row>
    <row r="77" spans="1:11" x14ac:dyDescent="0.3">
      <c r="A77" t="s">
        <v>70</v>
      </c>
      <c r="B77" s="5">
        <v>29526</v>
      </c>
      <c r="C77" s="9">
        <v>11.915699999999999</v>
      </c>
      <c r="D77" s="9">
        <v>12.040800000000001</v>
      </c>
      <c r="E77" s="9">
        <v>12.4114</v>
      </c>
      <c r="F77" s="9">
        <v>11.6896</v>
      </c>
      <c r="G77" s="9">
        <v>11.6656</v>
      </c>
      <c r="H77" s="2">
        <f t="shared" si="5"/>
        <v>11.671421800991721</v>
      </c>
      <c r="I77" s="2">
        <f t="shared" si="6"/>
        <v>11.665918888082372</v>
      </c>
      <c r="J77" s="2">
        <f t="shared" si="7"/>
        <v>11.668670310639829</v>
      </c>
      <c r="K77" s="2"/>
    </row>
    <row r="78" spans="1:11" x14ac:dyDescent="0.3">
      <c r="A78" t="s">
        <v>71</v>
      </c>
      <c r="B78" s="5">
        <v>29556</v>
      </c>
      <c r="C78" s="9">
        <v>11.7803</v>
      </c>
      <c r="D78" s="9">
        <v>11.8414</v>
      </c>
      <c r="E78" s="9">
        <v>11.998200000000001</v>
      </c>
      <c r="F78" s="9">
        <v>11.751099999999999</v>
      </c>
      <c r="G78" s="9">
        <v>11.6592</v>
      </c>
      <c r="H78" s="2">
        <f t="shared" si="5"/>
        <v>11.684819523528045</v>
      </c>
      <c r="I78" s="2">
        <f t="shared" si="6"/>
        <v>11.658200120264194</v>
      </c>
      <c r="J78" s="2">
        <f t="shared" si="7"/>
        <v>11.671509028729821</v>
      </c>
      <c r="K78" s="2"/>
    </row>
    <row r="79" spans="1:11" x14ac:dyDescent="0.3">
      <c r="A79" t="s">
        <v>72</v>
      </c>
      <c r="B79" s="5">
        <v>29587</v>
      </c>
      <c r="C79" s="9">
        <v>11.9909</v>
      </c>
      <c r="D79" s="9">
        <v>12.034599999999999</v>
      </c>
      <c r="E79" s="9">
        <v>12.1661</v>
      </c>
      <c r="F79" s="9">
        <v>11.9017</v>
      </c>
      <c r="G79" s="9">
        <v>11.9034</v>
      </c>
      <c r="H79" s="2">
        <f t="shared" si="5"/>
        <v>11.903254166454925</v>
      </c>
      <c r="I79" s="2">
        <f t="shared" si="6"/>
        <v>11.903551129964418</v>
      </c>
      <c r="J79" s="2">
        <f t="shared" si="7"/>
        <v>11.903402648111161</v>
      </c>
      <c r="K79" s="2"/>
    </row>
    <row r="80" spans="1:11" x14ac:dyDescent="0.3">
      <c r="A80" t="s">
        <v>73</v>
      </c>
      <c r="B80" s="5">
        <v>29618</v>
      </c>
      <c r="C80" s="9">
        <v>12.791700000000001</v>
      </c>
      <c r="D80" s="9">
        <v>12.8216</v>
      </c>
      <c r="E80" s="9">
        <v>12.911</v>
      </c>
      <c r="F80" s="9">
        <v>12.732100000000001</v>
      </c>
      <c r="G80" s="9">
        <v>12.732100000000001</v>
      </c>
      <c r="H80" s="2">
        <f t="shared" si="5"/>
        <v>12.732270784600285</v>
      </c>
      <c r="I80" s="2">
        <f t="shared" si="6"/>
        <v>12.731923770209509</v>
      </c>
      <c r="J80" s="2">
        <f t="shared" si="7"/>
        <v>12.732097277271359</v>
      </c>
      <c r="K80" s="2"/>
    </row>
    <row r="81" spans="1:11" x14ac:dyDescent="0.3">
      <c r="A81" t="s">
        <v>74</v>
      </c>
      <c r="B81" s="5">
        <v>29646</v>
      </c>
      <c r="C81" s="9">
        <v>12.8508</v>
      </c>
      <c r="D81" s="9">
        <v>12.841100000000001</v>
      </c>
      <c r="E81" s="9">
        <v>12.812099999999999</v>
      </c>
      <c r="F81" s="9">
        <v>12.870100000000001</v>
      </c>
      <c r="G81" s="9">
        <v>12.870100000000001</v>
      </c>
      <c r="H81" s="2">
        <f t="shared" si="5"/>
        <v>12.870107454874091</v>
      </c>
      <c r="I81" s="2">
        <f t="shared" si="6"/>
        <v>12.870202501553862</v>
      </c>
      <c r="J81" s="2">
        <f t="shared" si="7"/>
        <v>12.870154978203963</v>
      </c>
      <c r="K81" s="2"/>
    </row>
    <row r="82" spans="1:11" x14ac:dyDescent="0.3">
      <c r="A82" t="s">
        <v>75</v>
      </c>
      <c r="B82" s="5">
        <v>29677</v>
      </c>
      <c r="C82" s="9">
        <v>13.2743</v>
      </c>
      <c r="D82" s="9">
        <v>13.363</v>
      </c>
      <c r="E82" s="9">
        <v>13.6137</v>
      </c>
      <c r="F82" s="9">
        <v>13.1602</v>
      </c>
      <c r="G82" s="9">
        <v>13.0974</v>
      </c>
      <c r="H82" s="2">
        <f t="shared" si="5"/>
        <v>13.112853194641128</v>
      </c>
      <c r="I82" s="2">
        <f t="shared" si="6"/>
        <v>13.097108153577363</v>
      </c>
      <c r="J82" s="2">
        <f t="shared" si="7"/>
        <v>13.104980400131128</v>
      </c>
      <c r="K82" s="2"/>
    </row>
    <row r="83" spans="1:11" x14ac:dyDescent="0.3">
      <c r="A83" t="s">
        <v>76</v>
      </c>
      <c r="B83" s="5">
        <v>29707</v>
      </c>
      <c r="C83" s="9">
        <v>12.5725</v>
      </c>
      <c r="D83" s="9">
        <v>12.7</v>
      </c>
      <c r="E83" s="9">
        <v>13.080299999999999</v>
      </c>
      <c r="F83" s="9">
        <v>12.3314</v>
      </c>
      <c r="G83" s="9">
        <v>12.317500000000001</v>
      </c>
      <c r="H83" s="2">
        <f t="shared" si="5"/>
        <v>12.320978985729614</v>
      </c>
      <c r="I83" s="2">
        <f t="shared" si="6"/>
        <v>12.317932567515054</v>
      </c>
      <c r="J83" s="2">
        <f t="shared" si="7"/>
        <v>12.319455766293919</v>
      </c>
      <c r="K83" s="2"/>
    </row>
    <row r="84" spans="1:11" x14ac:dyDescent="0.3">
      <c r="A84" t="s">
        <v>77</v>
      </c>
      <c r="B84" s="5">
        <v>29738</v>
      </c>
      <c r="C84" s="9">
        <v>12.968999999999999</v>
      </c>
      <c r="D84" s="9">
        <v>13.056900000000001</v>
      </c>
      <c r="E84" s="9">
        <v>13.3192</v>
      </c>
      <c r="F84" s="9">
        <v>12.803699999999999</v>
      </c>
      <c r="G84" s="9">
        <v>12.792999999999999</v>
      </c>
      <c r="H84" s="2">
        <f t="shared" si="5"/>
        <v>12.795207145920529</v>
      </c>
      <c r="I84" s="2">
        <f t="shared" si="6"/>
        <v>12.793404969558186</v>
      </c>
      <c r="J84" s="2">
        <f t="shared" si="7"/>
        <v>12.794306054140069</v>
      </c>
      <c r="K84" s="2"/>
    </row>
    <row r="85" spans="1:11" x14ac:dyDescent="0.3">
      <c r="A85" t="s">
        <v>78</v>
      </c>
      <c r="B85" s="5">
        <v>29768</v>
      </c>
      <c r="C85" s="9">
        <v>13.4198</v>
      </c>
      <c r="D85" s="9">
        <v>13.641</v>
      </c>
      <c r="E85" s="9">
        <v>14.217700000000001</v>
      </c>
      <c r="F85" s="9">
        <v>13.2584</v>
      </c>
      <c r="G85" s="9">
        <v>12.9831</v>
      </c>
      <c r="H85" s="2">
        <f>100*((((1+D85/100)^10)/(1+E85/100)^5)^(1/5)-1)</f>
        <v>13.067211833192216</v>
      </c>
      <c r="I85" s="2">
        <f t="shared" si="6"/>
        <v>12.978690846435681</v>
      </c>
      <c r="J85" s="2">
        <f t="shared" si="7"/>
        <v>13.022942673470839</v>
      </c>
      <c r="K85" s="2"/>
    </row>
    <row r="86" spans="1:11" x14ac:dyDescent="0.3">
      <c r="A86" t="s">
        <v>79</v>
      </c>
      <c r="B86" s="5">
        <v>29799</v>
      </c>
      <c r="C86" s="9">
        <v>14.325200000000001</v>
      </c>
      <c r="D86" s="9">
        <v>14.4506</v>
      </c>
      <c r="E86" s="9">
        <v>14.843299999999999</v>
      </c>
      <c r="F86" s="9">
        <v>14.05</v>
      </c>
      <c r="G86" s="9">
        <v>14.071899999999999</v>
      </c>
      <c r="H86" s="2">
        <f t="shared" si="5"/>
        <v>14.059242814861639</v>
      </c>
      <c r="I86" s="2">
        <f t="shared" si="6"/>
        <v>14.074812040220186</v>
      </c>
      <c r="J86" s="2">
        <f t="shared" si="7"/>
        <v>14.067027161906775</v>
      </c>
      <c r="K86" s="2"/>
    </row>
    <row r="87" spans="1:11" x14ac:dyDescent="0.3">
      <c r="A87" t="s">
        <v>80</v>
      </c>
      <c r="B87" s="5">
        <v>29830</v>
      </c>
      <c r="C87" s="9">
        <v>14.8565</v>
      </c>
      <c r="D87" s="9">
        <v>14.892099999999999</v>
      </c>
      <c r="E87" s="9">
        <v>15.1776</v>
      </c>
      <c r="F87" s="9">
        <v>14.4659</v>
      </c>
      <c r="G87" s="9">
        <v>14.7468</v>
      </c>
      <c r="H87" s="2">
        <f t="shared" si="5"/>
        <v>14.60730769186025</v>
      </c>
      <c r="I87" s="2">
        <f t="shared" si="6"/>
        <v>14.78533308919674</v>
      </c>
      <c r="J87" s="2">
        <f t="shared" si="7"/>
        <v>14.69628585035454</v>
      </c>
      <c r="K87" s="2"/>
    </row>
    <row r="88" spans="1:11" x14ac:dyDescent="0.3">
      <c r="A88" t="s">
        <v>81</v>
      </c>
      <c r="B88" s="5">
        <v>29860</v>
      </c>
      <c r="C88" s="9">
        <v>14.084300000000001</v>
      </c>
      <c r="D88" s="9">
        <v>14.141299999999999</v>
      </c>
      <c r="E88" s="9">
        <v>14.11</v>
      </c>
      <c r="F88" s="9">
        <v>14.2319</v>
      </c>
      <c r="G88" s="9">
        <v>14.062200000000001</v>
      </c>
      <c r="H88" s="2">
        <f t="shared" si="5"/>
        <v>14.172608585487678</v>
      </c>
      <c r="I88" s="2">
        <f t="shared" si="6"/>
        <v>13.970385379941463</v>
      </c>
      <c r="J88" s="2">
        <f t="shared" si="7"/>
        <v>14.071452170651554</v>
      </c>
      <c r="K88" s="2"/>
    </row>
    <row r="89" spans="1:11" x14ac:dyDescent="0.3">
      <c r="A89" t="s">
        <v>82</v>
      </c>
      <c r="B89" s="5">
        <v>29891</v>
      </c>
      <c r="C89" s="9">
        <v>12.7172</v>
      </c>
      <c r="D89" s="9">
        <v>12.494300000000001</v>
      </c>
      <c r="E89" s="9">
        <v>12.3111</v>
      </c>
      <c r="F89" s="9">
        <v>12.507</v>
      </c>
      <c r="G89" s="9">
        <v>12.957100000000001</v>
      </c>
      <c r="H89" s="2">
        <f t="shared" si="5"/>
        <v>12.677798832795695</v>
      </c>
      <c r="I89" s="2">
        <f t="shared" si="6"/>
        <v>13.164325859855719</v>
      </c>
      <c r="J89" s="2">
        <f t="shared" si="7"/>
        <v>12.920800317238989</v>
      </c>
      <c r="K89" s="2"/>
    </row>
    <row r="90" spans="1:11" x14ac:dyDescent="0.3">
      <c r="A90" t="s">
        <v>83</v>
      </c>
      <c r="B90" s="5">
        <v>29921</v>
      </c>
      <c r="C90" s="9">
        <v>13.5265</v>
      </c>
      <c r="D90" s="9">
        <v>13.513</v>
      </c>
      <c r="E90" s="9">
        <v>13.475199999999999</v>
      </c>
      <c r="F90" s="9">
        <v>13.539099999999999</v>
      </c>
      <c r="G90" s="9">
        <v>13.553599999999999</v>
      </c>
      <c r="H90" s="2">
        <f t="shared" si="5"/>
        <v>13.550812591649986</v>
      </c>
      <c r="I90" s="2">
        <f t="shared" si="6"/>
        <v>13.553504816819849</v>
      </c>
      <c r="J90" s="2">
        <f t="shared" si="7"/>
        <v>13.552158696256122</v>
      </c>
      <c r="K90" s="2"/>
    </row>
    <row r="91" spans="1:11" x14ac:dyDescent="0.3">
      <c r="A91" t="s">
        <v>84</v>
      </c>
      <c r="B91" s="5">
        <v>29952</v>
      </c>
      <c r="C91" s="9">
        <v>13.6707</v>
      </c>
      <c r="D91" s="9">
        <v>13.651300000000001</v>
      </c>
      <c r="E91" s="9">
        <v>13.645200000000001</v>
      </c>
      <c r="F91" s="9">
        <v>13.5829</v>
      </c>
      <c r="G91" s="9">
        <v>13.7027</v>
      </c>
      <c r="H91" s="2">
        <f t="shared" si="5"/>
        <v>13.657400327422531</v>
      </c>
      <c r="I91" s="2">
        <f t="shared" si="6"/>
        <v>13.709509935163467</v>
      </c>
      <c r="J91" s="2">
        <f t="shared" si="7"/>
        <v>13.683452145577913</v>
      </c>
      <c r="K91" s="2"/>
    </row>
    <row r="92" spans="1:11" x14ac:dyDescent="0.3">
      <c r="A92" t="s">
        <v>85</v>
      </c>
      <c r="B92" s="5">
        <v>29983</v>
      </c>
      <c r="C92" s="9">
        <v>13.667199999999999</v>
      </c>
      <c r="D92" s="9">
        <v>13.415100000000001</v>
      </c>
      <c r="E92" s="9">
        <v>13.431699999999999</v>
      </c>
      <c r="F92" s="9">
        <v>13.0418</v>
      </c>
      <c r="G92" s="9">
        <v>13.878399999999999</v>
      </c>
      <c r="H92" s="2">
        <f t="shared" si="5"/>
        <v>13.398502429303294</v>
      </c>
      <c r="I92" s="2">
        <f t="shared" si="6"/>
        <v>14.173082355341137</v>
      </c>
      <c r="J92" s="2">
        <f t="shared" si="7"/>
        <v>13.785133285650275</v>
      </c>
      <c r="K92" s="2"/>
    </row>
    <row r="93" spans="1:11" x14ac:dyDescent="0.3">
      <c r="A93" t="s">
        <v>86</v>
      </c>
      <c r="B93" s="5">
        <v>30011</v>
      </c>
      <c r="C93" s="9">
        <v>13.174899999999999</v>
      </c>
      <c r="D93" s="9">
        <v>13.3713</v>
      </c>
      <c r="E93" s="9">
        <v>13.6875</v>
      </c>
      <c r="F93" s="9">
        <v>13.3261</v>
      </c>
      <c r="G93" s="9">
        <v>12.851000000000001</v>
      </c>
      <c r="H93" s="2">
        <f t="shared" si="5"/>
        <v>13.05597944971959</v>
      </c>
      <c r="I93" s="2">
        <f t="shared" si="6"/>
        <v>12.783120117593437</v>
      </c>
      <c r="J93" s="2">
        <f t="shared" si="7"/>
        <v>12.91946736630447</v>
      </c>
      <c r="K93" s="2"/>
    </row>
    <row r="94" spans="1:11" x14ac:dyDescent="0.3">
      <c r="A94" t="s">
        <v>87</v>
      </c>
      <c r="B94" s="5">
        <v>30042</v>
      </c>
      <c r="C94" s="9">
        <v>12.9306</v>
      </c>
      <c r="D94" s="9">
        <v>13.018700000000001</v>
      </c>
      <c r="E94" s="9">
        <v>13.245200000000001</v>
      </c>
      <c r="F94" s="9">
        <v>12.8819</v>
      </c>
      <c r="G94" s="9">
        <v>12.756500000000001</v>
      </c>
      <c r="H94" s="2">
        <f t="shared" si="5"/>
        <v>12.792653019200827</v>
      </c>
      <c r="I94" s="2">
        <f t="shared" si="6"/>
        <v>12.754605972814147</v>
      </c>
      <c r="J94" s="2">
        <f t="shared" si="7"/>
        <v>12.773627891490369</v>
      </c>
      <c r="K94" s="2"/>
    </row>
    <row r="95" spans="1:11" x14ac:dyDescent="0.3">
      <c r="A95" t="s">
        <v>88</v>
      </c>
      <c r="B95" s="5">
        <v>30072</v>
      </c>
      <c r="C95" s="9">
        <v>13.060700000000001</v>
      </c>
      <c r="D95" s="9">
        <v>13.072699999999999</v>
      </c>
      <c r="E95" s="9">
        <v>13.1059</v>
      </c>
      <c r="F95" s="9">
        <v>13.0512</v>
      </c>
      <c r="G95" s="9">
        <v>13.0366</v>
      </c>
      <c r="H95" s="2">
        <f t="shared" si="5"/>
        <v>13.039509745203382</v>
      </c>
      <c r="I95" s="2">
        <f t="shared" si="6"/>
        <v>13.036703820415685</v>
      </c>
      <c r="J95" s="2">
        <f t="shared" si="7"/>
        <v>13.038106774103152</v>
      </c>
      <c r="K95" s="2"/>
    </row>
    <row r="96" spans="1:11" x14ac:dyDescent="0.3">
      <c r="A96" t="s">
        <v>89</v>
      </c>
      <c r="B96" s="5">
        <v>30103</v>
      </c>
      <c r="C96" s="9">
        <v>13.4801</v>
      </c>
      <c r="D96" s="9">
        <v>13.592000000000001</v>
      </c>
      <c r="E96" s="9">
        <v>13.8809</v>
      </c>
      <c r="F96" s="9">
        <v>13.4124</v>
      </c>
      <c r="G96" s="9">
        <v>13.2593</v>
      </c>
      <c r="H96" s="2">
        <f t="shared" si="5"/>
        <v>13.303832899107771</v>
      </c>
      <c r="I96" s="2">
        <f t="shared" si="6"/>
        <v>13.256630591017849</v>
      </c>
      <c r="J96" s="2">
        <f t="shared" si="7"/>
        <v>13.280229286494061</v>
      </c>
      <c r="K96" s="2"/>
    </row>
    <row r="97" spans="1:11" x14ac:dyDescent="0.3">
      <c r="A97" t="s">
        <v>90</v>
      </c>
      <c r="B97" s="5">
        <v>30133</v>
      </c>
      <c r="C97" s="9">
        <v>13.141400000000001</v>
      </c>
      <c r="D97" s="9">
        <v>13.118</v>
      </c>
      <c r="E97" s="9">
        <v>13.048</v>
      </c>
      <c r="F97" s="9">
        <v>13.188000000000001</v>
      </c>
      <c r="G97" s="9">
        <v>13.188000000000001</v>
      </c>
      <c r="H97" s="2">
        <f t="shared" si="5"/>
        <v>13.188043344420098</v>
      </c>
      <c r="I97" s="2">
        <f t="shared" si="6"/>
        <v>13.188214522828057</v>
      </c>
      <c r="J97" s="2">
        <f t="shared" si="7"/>
        <v>13.188128933591713</v>
      </c>
      <c r="K97" s="2"/>
    </row>
    <row r="98" spans="1:11" x14ac:dyDescent="0.3">
      <c r="A98" t="s">
        <v>91</v>
      </c>
      <c r="B98" s="5">
        <v>30164</v>
      </c>
      <c r="C98" s="9">
        <v>12.2676</v>
      </c>
      <c r="D98" s="9">
        <v>12.2302</v>
      </c>
      <c r="E98" s="9">
        <v>12.117900000000001</v>
      </c>
      <c r="F98" s="9">
        <v>12.342499999999999</v>
      </c>
      <c r="G98" s="9">
        <v>12.342499999999999</v>
      </c>
      <c r="H98" s="2">
        <f t="shared" si="5"/>
        <v>12.342612482395744</v>
      </c>
      <c r="I98" s="2">
        <f t="shared" si="6"/>
        <v>12.342437394089401</v>
      </c>
      <c r="J98" s="2">
        <f t="shared" si="7"/>
        <v>12.342524938208467</v>
      </c>
      <c r="K98" s="2"/>
    </row>
    <row r="99" spans="1:11" x14ac:dyDescent="0.3">
      <c r="A99" t="s">
        <v>92</v>
      </c>
      <c r="B99" s="5">
        <v>30195</v>
      </c>
      <c r="C99" s="9">
        <v>11.664</v>
      </c>
      <c r="D99" s="9">
        <v>11.617800000000001</v>
      </c>
      <c r="E99" s="9">
        <v>11.479200000000001</v>
      </c>
      <c r="F99" s="9">
        <v>11.756500000000001</v>
      </c>
      <c r="G99" s="9">
        <v>11.756500000000001</v>
      </c>
      <c r="H99" s="2">
        <f t="shared" si="5"/>
        <v>11.756572318782354</v>
      </c>
      <c r="I99" s="2">
        <f t="shared" si="6"/>
        <v>11.756457376184359</v>
      </c>
      <c r="J99" s="2">
        <f t="shared" si="7"/>
        <v>11.75651484746858</v>
      </c>
      <c r="K99" s="2"/>
    </row>
    <row r="100" spans="1:11" x14ac:dyDescent="0.3">
      <c r="A100" t="s">
        <v>93</v>
      </c>
      <c r="B100" s="5">
        <v>30225</v>
      </c>
      <c r="C100" s="9">
        <v>10.738099999999999</v>
      </c>
      <c r="D100" s="9">
        <v>10.6816</v>
      </c>
      <c r="E100" s="9">
        <v>10.5121</v>
      </c>
      <c r="F100" s="9">
        <v>10.851100000000001</v>
      </c>
      <c r="G100" s="9">
        <v>10.851100000000001</v>
      </c>
      <c r="H100" s="2">
        <f t="shared" si="5"/>
        <v>10.851359973794716</v>
      </c>
      <c r="I100" s="2">
        <f t="shared" si="6"/>
        <v>10.851186539944813</v>
      </c>
      <c r="J100" s="2">
        <f t="shared" si="7"/>
        <v>10.851273256835858</v>
      </c>
      <c r="K100" s="2"/>
    </row>
    <row r="101" spans="1:11" x14ac:dyDescent="0.3">
      <c r="A101" t="s">
        <v>94</v>
      </c>
      <c r="B101" s="5">
        <v>30256</v>
      </c>
      <c r="C101" s="9">
        <v>10.880699999999999</v>
      </c>
      <c r="D101" s="9">
        <v>10.8347</v>
      </c>
      <c r="E101" s="9">
        <v>10.591699999999999</v>
      </c>
      <c r="F101" s="9">
        <v>11.177899999999999</v>
      </c>
      <c r="G101" s="9">
        <v>10.9954</v>
      </c>
      <c r="H101" s="2">
        <f t="shared" si="5"/>
        <v>11.078233936995275</v>
      </c>
      <c r="I101" s="2">
        <f t="shared" si="6"/>
        <v>10.972757282405343</v>
      </c>
      <c r="J101" s="2">
        <f t="shared" si="7"/>
        <v>11.025483084057841</v>
      </c>
      <c r="K101" s="2"/>
    </row>
    <row r="102" spans="1:11" x14ac:dyDescent="0.3">
      <c r="A102" t="s">
        <v>95</v>
      </c>
      <c r="B102" s="5">
        <v>30286</v>
      </c>
      <c r="C102" s="9">
        <v>10.6129</v>
      </c>
      <c r="D102" s="9">
        <v>10.489599999999999</v>
      </c>
      <c r="E102" s="9">
        <v>10.2811</v>
      </c>
      <c r="F102" s="9">
        <v>10.958500000000001</v>
      </c>
      <c r="G102" s="9">
        <v>10.527799999999999</v>
      </c>
      <c r="H102" s="2">
        <f t="shared" si="5"/>
        <v>10.698494194925544</v>
      </c>
      <c r="I102" s="2">
        <f t="shared" si="6"/>
        <v>10.859912940544092</v>
      </c>
      <c r="J102" s="2">
        <f t="shared" si="7"/>
        <v>10.779174166892801</v>
      </c>
      <c r="K102" s="2"/>
    </row>
    <row r="103" spans="1:11" x14ac:dyDescent="0.3">
      <c r="A103" t="s">
        <v>96</v>
      </c>
      <c r="B103" s="5">
        <v>30317</v>
      </c>
      <c r="C103" s="9">
        <v>11.1456</v>
      </c>
      <c r="D103" s="9">
        <v>10.914899999999999</v>
      </c>
      <c r="E103" s="9">
        <v>10.514099999999999</v>
      </c>
      <c r="F103" s="9">
        <v>11.4214</v>
      </c>
      <c r="G103" s="9">
        <v>11.2613</v>
      </c>
      <c r="H103" s="2">
        <f t="shared" ref="H103:H134" si="8">100*((((1+D103/100)^10)/(1+E103/100)^5)^(1/5)-1)</f>
        <v>11.31715357596903</v>
      </c>
      <c r="I103" s="2">
        <f t="shared" ref="I103:I134" si="9">100*((((1+C103/100)^15)/(1+D103/100)^10)^(1/5)-1)</f>
        <v>11.608440547404776</v>
      </c>
      <c r="J103" s="2">
        <f t="shared" si="7"/>
        <v>11.462701908709638</v>
      </c>
      <c r="K103" s="2"/>
    </row>
    <row r="104" spans="1:11" x14ac:dyDescent="0.3">
      <c r="A104" t="s">
        <v>97</v>
      </c>
      <c r="B104" s="5">
        <v>30348</v>
      </c>
      <c r="C104" s="9">
        <v>10.697699999999999</v>
      </c>
      <c r="D104" s="9">
        <v>10.354799999999999</v>
      </c>
      <c r="E104" s="9">
        <v>10.042400000000001</v>
      </c>
      <c r="F104" s="9">
        <v>10.7422</v>
      </c>
      <c r="G104" s="9">
        <v>10.7676</v>
      </c>
      <c r="H104" s="2">
        <f t="shared" si="8"/>
        <v>10.66808687415033</v>
      </c>
      <c r="I104" s="2">
        <f t="shared" si="9"/>
        <v>11.386699739220973</v>
      </c>
      <c r="J104" s="2">
        <f t="shared" si="7"/>
        <v>11.026811912100776</v>
      </c>
      <c r="K104" s="2"/>
    </row>
    <row r="105" spans="1:11" x14ac:dyDescent="0.3">
      <c r="A105" t="s">
        <v>98</v>
      </c>
      <c r="B105" s="5">
        <v>30376</v>
      </c>
      <c r="C105" s="9">
        <v>10.8233</v>
      </c>
      <c r="D105" s="9">
        <v>10.613899999999999</v>
      </c>
      <c r="E105" s="9">
        <v>10.341699999999999</v>
      </c>
      <c r="F105" s="9">
        <v>10.9582</v>
      </c>
      <c r="G105" s="9">
        <v>10.885300000000001</v>
      </c>
      <c r="H105" s="2">
        <f t="shared" si="8"/>
        <v>10.886771485394897</v>
      </c>
      <c r="I105" s="2">
        <f t="shared" si="9"/>
        <v>11.243289977824421</v>
      </c>
      <c r="J105" s="2">
        <f t="shared" si="7"/>
        <v>11.064887678575253</v>
      </c>
      <c r="K105" s="2"/>
    </row>
    <row r="106" spans="1:11" x14ac:dyDescent="0.3">
      <c r="A106" t="s">
        <v>99</v>
      </c>
      <c r="B106" s="5">
        <v>30407</v>
      </c>
      <c r="C106" s="9">
        <v>10.449199999999999</v>
      </c>
      <c r="D106" s="9">
        <v>10.3078</v>
      </c>
      <c r="E106" s="9">
        <v>9.9901999999999997</v>
      </c>
      <c r="F106" s="9">
        <v>10.730399999999999</v>
      </c>
      <c r="G106" s="9">
        <v>10.5259</v>
      </c>
      <c r="H106" s="2">
        <f t="shared" si="8"/>
        <v>10.626317079521641</v>
      </c>
      <c r="I106" s="2">
        <f t="shared" si="9"/>
        <v>10.732544000602061</v>
      </c>
      <c r="J106" s="2">
        <f t="shared" si="7"/>
        <v>10.679417795869718</v>
      </c>
      <c r="K106" s="2"/>
    </row>
    <row r="107" spans="1:11" x14ac:dyDescent="0.3">
      <c r="A107" t="s">
        <v>100</v>
      </c>
      <c r="B107" s="5">
        <v>30437</v>
      </c>
      <c r="C107" s="9">
        <v>10.9748</v>
      </c>
      <c r="D107" s="9">
        <v>10.774100000000001</v>
      </c>
      <c r="E107" s="9">
        <v>10.517099999999999</v>
      </c>
      <c r="F107" s="9">
        <v>11.169</v>
      </c>
      <c r="G107" s="9">
        <v>10.987399999999999</v>
      </c>
      <c r="H107" s="2">
        <f t="shared" si="8"/>
        <v>11.031697636021986</v>
      </c>
      <c r="I107" s="2">
        <f t="shared" si="9"/>
        <v>11.377291540802403</v>
      </c>
      <c r="J107" s="2">
        <f t="shared" si="7"/>
        <v>11.204360336622777</v>
      </c>
      <c r="K107" s="2"/>
    </row>
    <row r="108" spans="1:11" x14ac:dyDescent="0.3">
      <c r="A108" t="s">
        <v>101</v>
      </c>
      <c r="B108" s="5">
        <v>30468</v>
      </c>
      <c r="C108" s="9">
        <v>11.053000000000001</v>
      </c>
      <c r="D108" s="9">
        <v>10.9072</v>
      </c>
      <c r="E108" s="9">
        <v>10.6915</v>
      </c>
      <c r="F108" s="9">
        <v>11.268800000000001</v>
      </c>
      <c r="G108" s="9">
        <v>11.0427</v>
      </c>
      <c r="H108" s="2">
        <f t="shared" si="8"/>
        <v>11.12332032577028</v>
      </c>
      <c r="I108" s="2">
        <f t="shared" si="9"/>
        <v>11.34517526351364</v>
      </c>
      <c r="J108" s="2">
        <f t="shared" si="7"/>
        <v>11.234192483860195</v>
      </c>
      <c r="K108" s="2"/>
    </row>
    <row r="109" spans="1:11" x14ac:dyDescent="0.3">
      <c r="A109" t="s">
        <v>102</v>
      </c>
      <c r="B109" s="5">
        <v>30498</v>
      </c>
      <c r="C109" s="9">
        <v>11.7638</v>
      </c>
      <c r="D109" s="9">
        <v>11.690300000000001</v>
      </c>
      <c r="E109" s="9">
        <v>11.4285</v>
      </c>
      <c r="F109" s="9">
        <v>11.9839</v>
      </c>
      <c r="G109" s="9">
        <v>11.920500000000001</v>
      </c>
      <c r="H109" s="2">
        <f t="shared" si="8"/>
        <v>11.95271509613789</v>
      </c>
      <c r="I109" s="2">
        <f t="shared" si="9"/>
        <v>11.910945136194041</v>
      </c>
      <c r="J109" s="2">
        <f t="shared" si="7"/>
        <v>11.931828167737212</v>
      </c>
      <c r="K109" s="2"/>
    </row>
    <row r="110" spans="1:11" x14ac:dyDescent="0.3">
      <c r="A110" t="s">
        <v>103</v>
      </c>
      <c r="B110" s="5">
        <v>30529</v>
      </c>
      <c r="C110" s="9">
        <v>11.902799999999999</v>
      </c>
      <c r="D110" s="9">
        <v>11.8124</v>
      </c>
      <c r="E110" s="9">
        <v>11.5428</v>
      </c>
      <c r="F110" s="9">
        <v>12.0748</v>
      </c>
      <c r="G110" s="9">
        <v>12.083600000000001</v>
      </c>
      <c r="H110" s="2">
        <f t="shared" si="8"/>
        <v>12.082651625743646</v>
      </c>
      <c r="I110" s="2">
        <f t="shared" si="9"/>
        <v>12.083819323502265</v>
      </c>
      <c r="J110" s="2">
        <f t="shared" si="7"/>
        <v>12.083235473102306</v>
      </c>
      <c r="K110" s="2"/>
    </row>
    <row r="111" spans="1:11" x14ac:dyDescent="0.3">
      <c r="A111" t="s">
        <v>104</v>
      </c>
      <c r="B111" s="5">
        <v>30560</v>
      </c>
      <c r="C111" s="9">
        <v>11.4085</v>
      </c>
      <c r="D111" s="9">
        <v>11.3491</v>
      </c>
      <c r="E111" s="9">
        <v>11.0648</v>
      </c>
      <c r="F111" s="9">
        <v>11.715999999999999</v>
      </c>
      <c r="G111" s="9">
        <v>11.5541</v>
      </c>
      <c r="H111" s="2">
        <f t="shared" si="8"/>
        <v>11.634127741732737</v>
      </c>
      <c r="I111" s="2">
        <f t="shared" si="9"/>
        <v>11.527395079010351</v>
      </c>
      <c r="J111" s="2">
        <f t="shared" si="7"/>
        <v>11.580748648469541</v>
      </c>
      <c r="K111" s="2"/>
    </row>
    <row r="112" spans="1:11" x14ac:dyDescent="0.3">
      <c r="A112" t="s">
        <v>105</v>
      </c>
      <c r="B112" s="5">
        <v>30590</v>
      </c>
      <c r="C112" s="9">
        <v>11.6972</v>
      </c>
      <c r="D112" s="9">
        <v>11.601100000000001</v>
      </c>
      <c r="E112" s="9">
        <v>11.2315</v>
      </c>
      <c r="F112" s="9">
        <v>12.0237</v>
      </c>
      <c r="G112" s="9">
        <v>11.9108</v>
      </c>
      <c r="H112" s="2">
        <f t="shared" si="8"/>
        <v>11.971928106786311</v>
      </c>
      <c r="I112" s="2">
        <f t="shared" si="9"/>
        <v>11.889648327144297</v>
      </c>
      <c r="J112" s="2">
        <f t="shared" si="7"/>
        <v>11.930780656531681</v>
      </c>
      <c r="K112" s="2"/>
    </row>
    <row r="113" spans="1:11" x14ac:dyDescent="0.3">
      <c r="A113" t="s">
        <v>106</v>
      </c>
      <c r="B113" s="5">
        <v>30621</v>
      </c>
      <c r="C113" s="9">
        <v>11.5059</v>
      </c>
      <c r="D113" s="9">
        <v>11.4453</v>
      </c>
      <c r="E113" s="9">
        <v>11.179500000000001</v>
      </c>
      <c r="F113" s="9">
        <v>11.817600000000001</v>
      </c>
      <c r="G113" s="9">
        <v>11.639699999999999</v>
      </c>
      <c r="H113" s="2">
        <f t="shared" si="8"/>
        <v>11.71173545563704</v>
      </c>
      <c r="I113" s="2">
        <f t="shared" si="9"/>
        <v>11.627198874307876</v>
      </c>
      <c r="J113" s="2">
        <f t="shared" si="7"/>
        <v>11.669459165433693</v>
      </c>
      <c r="K113" s="2"/>
    </row>
    <row r="114" spans="1:11" x14ac:dyDescent="0.3">
      <c r="A114" t="s">
        <v>107</v>
      </c>
      <c r="B114" s="5">
        <v>30651</v>
      </c>
      <c r="C114" s="9">
        <v>11.7142</v>
      </c>
      <c r="D114" s="9">
        <v>11.644399999999999</v>
      </c>
      <c r="E114" s="9">
        <v>11.350099999999999</v>
      </c>
      <c r="F114" s="9">
        <v>12.0054</v>
      </c>
      <c r="G114" s="9">
        <v>11.874499999999999</v>
      </c>
      <c r="H114" s="2">
        <f t="shared" si="8"/>
        <v>11.939477839355316</v>
      </c>
      <c r="I114" s="2">
        <f t="shared" si="9"/>
        <v>11.853930944015101</v>
      </c>
      <c r="J114" s="2">
        <f t="shared" si="7"/>
        <v>11.896696216431524</v>
      </c>
      <c r="K114" s="2"/>
    </row>
    <row r="115" spans="1:11" x14ac:dyDescent="0.3">
      <c r="A115" t="s">
        <v>108</v>
      </c>
      <c r="B115" s="5">
        <v>30682</v>
      </c>
      <c r="C115" s="9">
        <v>11.5486</v>
      </c>
      <c r="D115" s="9">
        <v>11.481299999999999</v>
      </c>
      <c r="E115" s="9">
        <v>11.163399999999999</v>
      </c>
      <c r="F115" s="9">
        <v>11.9053</v>
      </c>
      <c r="G115" s="9">
        <v>11.7074</v>
      </c>
      <c r="H115" s="2">
        <f t="shared" si="8"/>
        <v>11.800109115860092</v>
      </c>
      <c r="I115" s="2">
        <f t="shared" si="9"/>
        <v>11.683321909273392</v>
      </c>
      <c r="J115" s="2">
        <f t="shared" si="7"/>
        <v>11.741700255001009</v>
      </c>
      <c r="K115" s="2"/>
    </row>
    <row r="116" spans="1:11" x14ac:dyDescent="0.3">
      <c r="A116" t="s">
        <v>109</v>
      </c>
      <c r="B116" s="5">
        <v>30713</v>
      </c>
      <c r="C116" s="9">
        <v>11.8912</v>
      </c>
      <c r="D116" s="9">
        <v>11.833299999999999</v>
      </c>
      <c r="E116" s="9">
        <v>11.529500000000001</v>
      </c>
      <c r="F116" s="9">
        <v>12.2385</v>
      </c>
      <c r="G116" s="9">
        <v>12.0395</v>
      </c>
      <c r="H116" s="2">
        <f t="shared" si="8"/>
        <v>12.137927533881188</v>
      </c>
      <c r="I116" s="2">
        <f t="shared" si="9"/>
        <v>12.007089946068428</v>
      </c>
      <c r="J116" s="2">
        <f t="shared" si="7"/>
        <v>12.072489646893869</v>
      </c>
      <c r="K116" s="2"/>
    </row>
    <row r="117" spans="1:11" x14ac:dyDescent="0.3">
      <c r="A117" t="s">
        <v>110</v>
      </c>
      <c r="B117" s="5">
        <v>30742</v>
      </c>
      <c r="C117" s="9">
        <v>12.1973</v>
      </c>
      <c r="D117" s="9">
        <v>12.2437</v>
      </c>
      <c r="E117" s="9">
        <v>12.010899999999999</v>
      </c>
      <c r="F117" s="9">
        <v>12.666700000000001</v>
      </c>
      <c r="G117" s="9">
        <v>12.2441</v>
      </c>
      <c r="H117" s="2">
        <f t="shared" si="8"/>
        <v>12.476983844340129</v>
      </c>
      <c r="I117" s="2">
        <f t="shared" si="9"/>
        <v>12.10455753543409</v>
      </c>
      <c r="J117" s="2">
        <f t="shared" si="7"/>
        <v>12.290616290008494</v>
      </c>
      <c r="K117" s="2"/>
    </row>
    <row r="118" spans="1:11" x14ac:dyDescent="0.3">
      <c r="A118" t="s">
        <v>111</v>
      </c>
      <c r="B118" s="5">
        <v>30773</v>
      </c>
      <c r="C118" s="9">
        <v>12.496</v>
      </c>
      <c r="D118" s="9">
        <v>12.5395</v>
      </c>
      <c r="E118" s="9">
        <v>12.284700000000001</v>
      </c>
      <c r="F118" s="9">
        <v>13.0045</v>
      </c>
      <c r="G118" s="9">
        <v>12.5487</v>
      </c>
      <c r="H118" s="2">
        <f t="shared" si="8"/>
        <v>12.794878200235637</v>
      </c>
      <c r="I118" s="2">
        <f t="shared" si="9"/>
        <v>12.409050435789993</v>
      </c>
      <c r="J118" s="2">
        <f t="shared" si="7"/>
        <v>12.601799064264863</v>
      </c>
      <c r="K118" s="2"/>
    </row>
    <row r="119" spans="1:11" x14ac:dyDescent="0.3">
      <c r="A119" t="s">
        <v>112</v>
      </c>
      <c r="B119" s="5">
        <v>30803</v>
      </c>
      <c r="C119" s="9">
        <v>13.663500000000001</v>
      </c>
      <c r="D119" s="9">
        <v>13.568</v>
      </c>
      <c r="E119" s="9">
        <v>13.282</v>
      </c>
      <c r="F119" s="9">
        <v>13.851900000000001</v>
      </c>
      <c r="G119" s="9">
        <v>13.8544</v>
      </c>
      <c r="H119" s="2">
        <f t="shared" si="8"/>
        <v>13.854722056460878</v>
      </c>
      <c r="I119" s="2">
        <f t="shared" si="9"/>
        <v>13.854740987067427</v>
      </c>
      <c r="J119" s="2">
        <f t="shared" si="7"/>
        <v>13.854731521763753</v>
      </c>
      <c r="K119" s="2"/>
    </row>
    <row r="120" spans="1:11" x14ac:dyDescent="0.3">
      <c r="A120" t="s">
        <v>113</v>
      </c>
      <c r="B120" s="5">
        <v>30834</v>
      </c>
      <c r="C120" s="9">
        <v>13.5238</v>
      </c>
      <c r="D120" s="9">
        <v>13.464399999999999</v>
      </c>
      <c r="E120" s="9">
        <v>13.286899999999999</v>
      </c>
      <c r="F120" s="9">
        <v>13.640700000000001</v>
      </c>
      <c r="G120" s="9">
        <v>13.6426</v>
      </c>
      <c r="H120" s="2">
        <f t="shared" si="8"/>
        <v>13.642178110266956</v>
      </c>
      <c r="I120" s="2">
        <f t="shared" si="9"/>
        <v>13.642693306157149</v>
      </c>
      <c r="J120" s="2">
        <f t="shared" si="7"/>
        <v>13.642435707920097</v>
      </c>
      <c r="K120" s="2"/>
    </row>
    <row r="121" spans="1:11" x14ac:dyDescent="0.3">
      <c r="A121" t="s">
        <v>114</v>
      </c>
      <c r="B121" s="5">
        <v>30864</v>
      </c>
      <c r="C121" s="9">
        <v>12.6463</v>
      </c>
      <c r="D121" s="9">
        <v>12.595499999999999</v>
      </c>
      <c r="E121" s="9">
        <v>12.4557</v>
      </c>
      <c r="F121" s="9">
        <v>12.7033</v>
      </c>
      <c r="G121" s="9">
        <v>12.7475</v>
      </c>
      <c r="H121" s="2">
        <f t="shared" si="8"/>
        <v>12.735473793235919</v>
      </c>
      <c r="I121" s="2">
        <f t="shared" si="9"/>
        <v>12.747968769038852</v>
      </c>
      <c r="J121" s="2">
        <f t="shared" si="7"/>
        <v>12.74172110803773</v>
      </c>
      <c r="K121" s="2"/>
    </row>
    <row r="122" spans="1:11" x14ac:dyDescent="0.3">
      <c r="A122" t="s">
        <v>115</v>
      </c>
      <c r="B122" s="5">
        <v>30895</v>
      </c>
      <c r="C122" s="9">
        <v>12.394299999999999</v>
      </c>
      <c r="D122" s="9">
        <v>12.4129</v>
      </c>
      <c r="E122" s="9">
        <v>12.4244</v>
      </c>
      <c r="F122" s="9">
        <v>12.486800000000001</v>
      </c>
      <c r="G122" s="9">
        <v>12.3613</v>
      </c>
      <c r="H122" s="2">
        <f t="shared" si="8"/>
        <v>12.401401176346049</v>
      </c>
      <c r="I122" s="2">
        <f t="shared" si="9"/>
        <v>12.357109232238962</v>
      </c>
      <c r="J122" s="2">
        <f t="shared" si="7"/>
        <v>12.379253022198998</v>
      </c>
      <c r="K122" s="2"/>
    </row>
    <row r="123" spans="1:11" x14ac:dyDescent="0.3">
      <c r="A123" t="s">
        <v>116</v>
      </c>
      <c r="B123" s="5">
        <v>30926</v>
      </c>
      <c r="C123" s="9">
        <v>12.017899999999999</v>
      </c>
      <c r="D123" s="9">
        <v>12.087300000000001</v>
      </c>
      <c r="E123" s="9">
        <v>12.133100000000001</v>
      </c>
      <c r="F123" s="9">
        <v>12.246700000000001</v>
      </c>
      <c r="G123" s="9">
        <v>11.9091</v>
      </c>
      <c r="H123" s="2">
        <f t="shared" si="8"/>
        <v>12.041518706697651</v>
      </c>
      <c r="I123" s="2">
        <f t="shared" si="9"/>
        <v>11.879228882557658</v>
      </c>
      <c r="J123" s="2">
        <f t="shared" si="7"/>
        <v>11.960344389145172</v>
      </c>
      <c r="K123" s="2"/>
    </row>
    <row r="124" spans="1:11" x14ac:dyDescent="0.3">
      <c r="A124" t="s">
        <v>117</v>
      </c>
      <c r="B124" s="5">
        <v>30956</v>
      </c>
      <c r="C124" s="9">
        <v>11.4977</v>
      </c>
      <c r="D124" s="9">
        <v>11.4771</v>
      </c>
      <c r="E124" s="9">
        <v>11.3666</v>
      </c>
      <c r="F124" s="9">
        <v>11.667199999999999</v>
      </c>
      <c r="G124" s="9">
        <v>11.544499999999999</v>
      </c>
      <c r="H124" s="2">
        <f t="shared" si="8"/>
        <v>11.587709640143441</v>
      </c>
      <c r="I124" s="2">
        <f t="shared" si="9"/>
        <v>11.538911420806809</v>
      </c>
      <c r="J124" s="2">
        <f t="shared" si="7"/>
        <v>11.56330786240909</v>
      </c>
      <c r="K124" s="2"/>
    </row>
    <row r="125" spans="1:11" x14ac:dyDescent="0.3">
      <c r="A125" t="s">
        <v>118</v>
      </c>
      <c r="B125" s="5">
        <v>30987</v>
      </c>
      <c r="C125" s="9">
        <v>11.520799999999999</v>
      </c>
      <c r="D125" s="9">
        <v>11.4153</v>
      </c>
      <c r="E125" s="9">
        <v>11.1739</v>
      </c>
      <c r="F125" s="9">
        <v>11.805999999999999</v>
      </c>
      <c r="G125" s="9">
        <v>11.6128</v>
      </c>
      <c r="H125" s="2">
        <f t="shared" si="8"/>
        <v>11.657224169431846</v>
      </c>
      <c r="I125" s="2">
        <f t="shared" si="9"/>
        <v>11.732099790866402</v>
      </c>
      <c r="J125" s="2">
        <f t="shared" si="7"/>
        <v>11.694655705947277</v>
      </c>
      <c r="K125" s="2"/>
    </row>
    <row r="126" spans="1:11" x14ac:dyDescent="0.3">
      <c r="A126" t="s">
        <v>119</v>
      </c>
      <c r="B126" s="5">
        <v>31017</v>
      </c>
      <c r="C126" s="9">
        <v>11.587300000000001</v>
      </c>
      <c r="D126" s="9">
        <v>11.477399999999999</v>
      </c>
      <c r="E126" s="9">
        <v>11.055999999999999</v>
      </c>
      <c r="F126" s="9">
        <v>11.965400000000001</v>
      </c>
      <c r="G126" s="9">
        <v>11.829800000000001</v>
      </c>
      <c r="H126" s="2">
        <f t="shared" si="8"/>
        <v>11.900398994741401</v>
      </c>
      <c r="I126" s="2">
        <f t="shared" si="9"/>
        <v>11.807425141572292</v>
      </c>
      <c r="J126" s="2">
        <f t="shared" si="7"/>
        <v>11.853902408081485</v>
      </c>
      <c r="K126" s="2"/>
    </row>
    <row r="127" spans="1:11" x14ac:dyDescent="0.3">
      <c r="A127" t="s">
        <v>120</v>
      </c>
      <c r="B127" s="5">
        <v>31048</v>
      </c>
      <c r="C127" s="9">
        <v>11.2349</v>
      </c>
      <c r="D127" s="9">
        <v>11.0383</v>
      </c>
      <c r="E127" s="9">
        <v>10.7394</v>
      </c>
      <c r="F127" s="9">
        <v>11.5153</v>
      </c>
      <c r="G127" s="9">
        <v>11.2964</v>
      </c>
      <c r="H127" s="2">
        <f t="shared" si="8"/>
        <v>11.338006769857856</v>
      </c>
      <c r="I127" s="2">
        <f t="shared" si="9"/>
        <v>11.629144892752485</v>
      </c>
      <c r="J127" s="2">
        <f t="shared" si="7"/>
        <v>11.483480793266953</v>
      </c>
      <c r="K127" s="2"/>
    </row>
    <row r="128" spans="1:11" x14ac:dyDescent="0.3">
      <c r="A128" t="s">
        <v>121</v>
      </c>
      <c r="B128" s="5">
        <v>31079</v>
      </c>
      <c r="C128" s="9">
        <v>11.975099999999999</v>
      </c>
      <c r="D128" s="9">
        <v>11.7913</v>
      </c>
      <c r="E128" s="9">
        <v>11.4322</v>
      </c>
      <c r="F128" s="9">
        <v>12.262600000000001</v>
      </c>
      <c r="G128" s="9">
        <v>12.1218</v>
      </c>
      <c r="H128" s="2">
        <f t="shared" si="8"/>
        <v>12.151557231123489</v>
      </c>
      <c r="I128" s="2">
        <f t="shared" si="9"/>
        <v>12.343607072937669</v>
      </c>
      <c r="J128" s="2">
        <f t="shared" si="7"/>
        <v>12.247541078597424</v>
      </c>
      <c r="K128" s="2"/>
    </row>
    <row r="129" spans="1:11" x14ac:dyDescent="0.3">
      <c r="A129" t="s">
        <v>122</v>
      </c>
      <c r="B129" s="5">
        <v>31107</v>
      </c>
      <c r="C129" s="9">
        <v>11.756</v>
      </c>
      <c r="D129" s="9">
        <v>11.6029</v>
      </c>
      <c r="E129" s="9">
        <v>11.210699999999999</v>
      </c>
      <c r="F129" s="9">
        <v>11.9816</v>
      </c>
      <c r="G129" s="9">
        <v>12.0253</v>
      </c>
      <c r="H129" s="2">
        <f t="shared" si="8"/>
        <v>11.996483147844582</v>
      </c>
      <c r="I129" s="2">
        <f t="shared" si="9"/>
        <v>12.062830368790811</v>
      </c>
      <c r="J129" s="2">
        <f t="shared" si="7"/>
        <v>12.029651846723354</v>
      </c>
      <c r="K129" s="2"/>
    </row>
    <row r="130" spans="1:11" x14ac:dyDescent="0.3">
      <c r="A130" t="s">
        <v>123</v>
      </c>
      <c r="B130" s="5">
        <v>31138</v>
      </c>
      <c r="C130" s="9">
        <v>11.682600000000001</v>
      </c>
      <c r="D130" s="9">
        <v>11.444599999999999</v>
      </c>
      <c r="E130" s="9">
        <v>10.915699999999999</v>
      </c>
      <c r="F130" s="9">
        <v>11.878399999999999</v>
      </c>
      <c r="G130" s="9">
        <v>12.0764</v>
      </c>
      <c r="H130" s="2">
        <f t="shared" si="8"/>
        <v>11.97602205242363</v>
      </c>
      <c r="I130" s="2">
        <f t="shared" si="9"/>
        <v>12.160125896888442</v>
      </c>
      <c r="J130" s="2">
        <f t="shared" si="7"/>
        <v>12.068036169251183</v>
      </c>
      <c r="K130" s="2"/>
    </row>
    <row r="131" spans="1:11" x14ac:dyDescent="0.3">
      <c r="A131" t="s">
        <v>124</v>
      </c>
      <c r="B131" s="5">
        <v>31168</v>
      </c>
      <c r="C131" s="9">
        <v>10.770200000000001</v>
      </c>
      <c r="D131" s="9">
        <v>10.339700000000001</v>
      </c>
      <c r="E131" s="9">
        <v>9.8530999999999995</v>
      </c>
      <c r="F131" s="9">
        <v>10.701599999999999</v>
      </c>
      <c r="G131" s="9">
        <v>11.1358</v>
      </c>
      <c r="H131" s="2">
        <f t="shared" si="8"/>
        <v>10.82845541991988</v>
      </c>
      <c r="I131" s="2">
        <f t="shared" si="9"/>
        <v>11.636245453560189</v>
      </c>
      <c r="J131" s="2">
        <f t="shared" si="7"/>
        <v>11.231617144124662</v>
      </c>
      <c r="K131" s="2"/>
    </row>
    <row r="132" spans="1:11" x14ac:dyDescent="0.3">
      <c r="A132" t="s">
        <v>125</v>
      </c>
      <c r="B132" s="5">
        <v>31199</v>
      </c>
      <c r="C132" s="9">
        <v>10.663399999999999</v>
      </c>
      <c r="D132" s="9">
        <v>10.3429</v>
      </c>
      <c r="E132" s="9">
        <v>9.8435000000000006</v>
      </c>
      <c r="F132" s="9">
        <v>10.9613</v>
      </c>
      <c r="G132" s="9">
        <v>10.8203</v>
      </c>
      <c r="H132" s="2">
        <f t="shared" si="8"/>
        <v>10.844570506311246</v>
      </c>
      <c r="I132" s="2">
        <f t="shared" si="9"/>
        <v>11.307195459511977</v>
      </c>
      <c r="J132" s="2">
        <f t="shared" si="7"/>
        <v>11.075642131709706</v>
      </c>
      <c r="K132" s="2"/>
    </row>
    <row r="133" spans="1:11" x14ac:dyDescent="0.3">
      <c r="A133" t="s">
        <v>126</v>
      </c>
      <c r="B133" s="5">
        <v>31229</v>
      </c>
      <c r="C133" s="9">
        <v>10.9917</v>
      </c>
      <c r="D133" s="9">
        <v>10.667400000000001</v>
      </c>
      <c r="E133" s="9">
        <v>10.1326</v>
      </c>
      <c r="F133" s="9">
        <v>11.2607</v>
      </c>
      <c r="G133" s="9">
        <v>11.206799999999999</v>
      </c>
      <c r="H133" s="2">
        <f t="shared" si="8"/>
        <v>11.20479696983454</v>
      </c>
      <c r="I133" s="2">
        <f t="shared" si="9"/>
        <v>11.643153773214564</v>
      </c>
      <c r="J133" s="2">
        <f t="shared" si="7"/>
        <v>11.423759802038358</v>
      </c>
      <c r="K133" s="2"/>
    </row>
    <row r="134" spans="1:11" x14ac:dyDescent="0.3">
      <c r="A134" t="s">
        <v>127</v>
      </c>
      <c r="B134" s="5">
        <v>31260</v>
      </c>
      <c r="C134" s="9">
        <v>10.814</v>
      </c>
      <c r="D134" s="9">
        <v>10.3673</v>
      </c>
      <c r="E134" s="9">
        <v>9.8810000000000002</v>
      </c>
      <c r="F134" s="9">
        <v>10.797700000000001</v>
      </c>
      <c r="G134" s="9">
        <v>11.121600000000001</v>
      </c>
      <c r="H134" s="2">
        <f t="shared" si="8"/>
        <v>10.855752216397718</v>
      </c>
      <c r="I134" s="2">
        <f t="shared" si="9"/>
        <v>11.712831230905296</v>
      </c>
      <c r="J134" s="2">
        <f t="shared" si="7"/>
        <v>11.28346659915611</v>
      </c>
      <c r="K134" s="2"/>
    </row>
    <row r="135" spans="1:11" x14ac:dyDescent="0.3">
      <c r="A135" t="s">
        <v>128</v>
      </c>
      <c r="B135" s="5">
        <v>31291</v>
      </c>
      <c r="C135" s="9">
        <v>10.9834</v>
      </c>
      <c r="D135" s="9">
        <v>10.450699999999999</v>
      </c>
      <c r="E135" s="9">
        <v>9.8462999999999994</v>
      </c>
      <c r="F135" s="9">
        <v>10.8216</v>
      </c>
      <c r="G135" s="9">
        <v>11.469900000000001</v>
      </c>
      <c r="H135" s="2">
        <f t="shared" ref="H135:H166" si="10">100*((((1+D135/100)^10)/(1+E135/100)^5)^(1/5)-1)</f>
        <v>11.058425549973006</v>
      </c>
      <c r="I135" s="2">
        <f t="shared" ref="I135:I171" si="11">100*((((1+C135/100)^15)/(1+D135/100)^10)^(1/5)-1)</f>
        <v>12.056519973524061</v>
      </c>
      <c r="J135" s="2">
        <f t="shared" si="7"/>
        <v>11.556356523815726</v>
      </c>
      <c r="K135" s="2"/>
    </row>
    <row r="136" spans="1:11" x14ac:dyDescent="0.3">
      <c r="A136" t="s">
        <v>129</v>
      </c>
      <c r="B136" s="5">
        <v>31321</v>
      </c>
      <c r="C136" s="9">
        <v>10.624700000000001</v>
      </c>
      <c r="D136" s="9">
        <v>10.1593</v>
      </c>
      <c r="E136" s="9">
        <v>9.5648999999999997</v>
      </c>
      <c r="F136" s="9">
        <v>10.5421</v>
      </c>
      <c r="G136" s="9">
        <v>11.0725</v>
      </c>
      <c r="H136" s="2">
        <f t="shared" si="10"/>
        <v>10.756924676515922</v>
      </c>
      <c r="I136" s="2">
        <f t="shared" si="11"/>
        <v>11.561406959809052</v>
      </c>
      <c r="J136" s="2">
        <f t="shared" ref="J136:J199" si="12">100*((((1+C136/100)^15)/(1+E136/100)^5)^(1/10)-1)</f>
        <v>11.158438039825436</v>
      </c>
      <c r="K136" s="2"/>
    </row>
    <row r="137" spans="1:11" x14ac:dyDescent="0.3">
      <c r="A137" t="s">
        <v>130</v>
      </c>
      <c r="B137" s="5">
        <v>31352</v>
      </c>
      <c r="C137" s="9">
        <v>10.108599999999999</v>
      </c>
      <c r="D137" s="9">
        <v>9.7937999999999992</v>
      </c>
      <c r="E137" s="9">
        <v>9.2024000000000008</v>
      </c>
      <c r="F137" s="9">
        <v>10.170199999999999</v>
      </c>
      <c r="G137" s="9">
        <v>10.5769</v>
      </c>
      <c r="H137" s="2">
        <f t="shared" si="10"/>
        <v>10.388402804700259</v>
      </c>
      <c r="I137" s="2">
        <f t="shared" si="11"/>
        <v>10.7409103648481</v>
      </c>
      <c r="J137" s="2">
        <f t="shared" si="12"/>
        <v>10.564516099488518</v>
      </c>
      <c r="K137" s="2"/>
    </row>
    <row r="138" spans="1:11" x14ac:dyDescent="0.3">
      <c r="A138" t="s">
        <v>131</v>
      </c>
      <c r="B138" s="5">
        <v>31382</v>
      </c>
      <c r="C138" s="9">
        <v>9.5815999999999999</v>
      </c>
      <c r="D138" s="9">
        <v>9.1809999999999992</v>
      </c>
      <c r="E138" s="9">
        <v>8.5787999999999993</v>
      </c>
      <c r="F138" s="9">
        <v>9.4052000000000007</v>
      </c>
      <c r="G138" s="9">
        <v>10.14</v>
      </c>
      <c r="H138" s="2">
        <f t="shared" si="10"/>
        <v>9.7865399230789194</v>
      </c>
      <c r="I138" s="2">
        <f t="shared" si="11"/>
        <v>10.387214961434266</v>
      </c>
      <c r="J138" s="2">
        <f t="shared" si="12"/>
        <v>10.08646775313029</v>
      </c>
      <c r="K138" s="2"/>
    </row>
    <row r="139" spans="1:11" x14ac:dyDescent="0.3">
      <c r="A139" t="s">
        <v>132</v>
      </c>
      <c r="B139" s="5">
        <v>31413</v>
      </c>
      <c r="C139" s="9">
        <v>9.6740999999999993</v>
      </c>
      <c r="D139" s="9">
        <v>9.3026999999999997</v>
      </c>
      <c r="E139" s="9">
        <v>8.6486000000000001</v>
      </c>
      <c r="F139" s="9">
        <v>9.5767000000000007</v>
      </c>
      <c r="G139" s="9">
        <v>10.265499999999999</v>
      </c>
      <c r="H139" s="2">
        <f t="shared" si="10"/>
        <v>9.9607378952881085</v>
      </c>
      <c r="I139" s="2">
        <f t="shared" si="11"/>
        <v>10.420690231895868</v>
      </c>
      <c r="J139" s="2">
        <f t="shared" si="12"/>
        <v>10.190474074696221</v>
      </c>
      <c r="K139" s="2"/>
    </row>
    <row r="140" spans="1:11" x14ac:dyDescent="0.3">
      <c r="A140" t="s">
        <v>133</v>
      </c>
      <c r="B140" s="5">
        <v>31444</v>
      </c>
      <c r="C140" s="9">
        <v>8.4345999999999997</v>
      </c>
      <c r="D140" s="9">
        <v>8.2209000000000003</v>
      </c>
      <c r="E140" s="9">
        <v>7.9607999999999999</v>
      </c>
      <c r="F140" s="9">
        <v>8.3002000000000002</v>
      </c>
      <c r="G140" s="9">
        <v>8.6937999999999995</v>
      </c>
      <c r="H140" s="2">
        <f t="shared" si="10"/>
        <v>8.4816266349452718</v>
      </c>
      <c r="I140" s="2">
        <f t="shared" si="11"/>
        <v>8.8632667908729488</v>
      </c>
      <c r="J140" s="2">
        <f t="shared" si="12"/>
        <v>8.6722791804235477</v>
      </c>
      <c r="K140" s="2"/>
    </row>
    <row r="141" spans="1:11" x14ac:dyDescent="0.3">
      <c r="A141" t="s">
        <v>134</v>
      </c>
      <c r="B141" s="5">
        <v>31472</v>
      </c>
      <c r="C141" s="9">
        <v>7.6261000000000001</v>
      </c>
      <c r="D141" s="9">
        <v>7.5091000000000001</v>
      </c>
      <c r="E141" s="9">
        <v>7.3022999999999998</v>
      </c>
      <c r="F141" s="9">
        <v>7.6228999999999996</v>
      </c>
      <c r="G141" s="9">
        <v>7.8023999999999996</v>
      </c>
      <c r="H141" s="2">
        <f t="shared" si="10"/>
        <v>7.7162985584651844</v>
      </c>
      <c r="I141" s="2">
        <f t="shared" si="11"/>
        <v>7.860482124838386</v>
      </c>
      <c r="J141" s="2">
        <f t="shared" si="12"/>
        <v>7.7883662331844183</v>
      </c>
      <c r="K141" s="2"/>
    </row>
    <row r="142" spans="1:11" x14ac:dyDescent="0.3">
      <c r="A142" t="s">
        <v>135</v>
      </c>
      <c r="B142" s="5">
        <v>31503</v>
      </c>
      <c r="C142" s="9">
        <v>7.7290999999999999</v>
      </c>
      <c r="D142" s="9">
        <v>7.5669000000000004</v>
      </c>
      <c r="E142" s="9">
        <v>7.3404999999999996</v>
      </c>
      <c r="F142" s="9">
        <v>7.6974999999999998</v>
      </c>
      <c r="G142" s="9">
        <v>7.9292999999999996</v>
      </c>
      <c r="H142" s="2">
        <f t="shared" si="10"/>
        <v>7.7937775174328205</v>
      </c>
      <c r="I142" s="2">
        <f t="shared" si="11"/>
        <v>8.0542341123623693</v>
      </c>
      <c r="J142" s="2">
        <f t="shared" si="12"/>
        <v>7.9239272437979347</v>
      </c>
      <c r="K142" s="2"/>
    </row>
    <row r="143" spans="1:11" x14ac:dyDescent="0.3">
      <c r="A143" t="s">
        <v>136</v>
      </c>
      <c r="B143" s="5">
        <v>31533</v>
      </c>
      <c r="C143" s="9">
        <v>8.4374000000000002</v>
      </c>
      <c r="D143" s="9">
        <v>8.2894000000000005</v>
      </c>
      <c r="E143" s="9">
        <v>8.0462000000000007</v>
      </c>
      <c r="F143" s="9">
        <v>8.5114999999999998</v>
      </c>
      <c r="G143" s="9">
        <v>8.6189999999999998</v>
      </c>
      <c r="H143" s="2">
        <f t="shared" si="10"/>
        <v>8.533147416197906</v>
      </c>
      <c r="I143" s="2">
        <f t="shared" si="11"/>
        <v>8.7340070948437543</v>
      </c>
      <c r="J143" s="2">
        <f t="shared" si="12"/>
        <v>8.6335308326972449</v>
      </c>
      <c r="K143" s="2"/>
    </row>
    <row r="144" spans="1:11" x14ac:dyDescent="0.3">
      <c r="A144" t="s">
        <v>137</v>
      </c>
      <c r="B144" s="5">
        <v>31564</v>
      </c>
      <c r="C144" s="9">
        <v>7.8914999999999997</v>
      </c>
      <c r="D144" s="9">
        <v>7.7374000000000001</v>
      </c>
      <c r="E144" s="9">
        <v>7.4657999999999998</v>
      </c>
      <c r="F144" s="9">
        <v>7.9344999999999999</v>
      </c>
      <c r="G144" s="9">
        <v>8.1072000000000006</v>
      </c>
      <c r="H144" s="2">
        <f t="shared" si="10"/>
        <v>8.0096864189351571</v>
      </c>
      <c r="I144" s="2">
        <f t="shared" si="11"/>
        <v>8.2003615566717656</v>
      </c>
      <c r="J144" s="2">
        <f t="shared" si="12"/>
        <v>8.1049819488053121</v>
      </c>
      <c r="K144" s="2"/>
    </row>
    <row r="145" spans="1:11" x14ac:dyDescent="0.3">
      <c r="A145" t="s">
        <v>138</v>
      </c>
      <c r="B145" s="5">
        <v>31594</v>
      </c>
      <c r="C145" s="9">
        <v>8.1067</v>
      </c>
      <c r="D145" s="9">
        <v>7.8242000000000003</v>
      </c>
      <c r="E145" s="9">
        <v>7.3080999999999996</v>
      </c>
      <c r="F145" s="9">
        <v>8.0673999999999992</v>
      </c>
      <c r="G145" s="9">
        <v>8.5647000000000002</v>
      </c>
      <c r="H145" s="2">
        <f t="shared" si="10"/>
        <v>8.3427821910927449</v>
      </c>
      <c r="I145" s="2">
        <f t="shared" si="11"/>
        <v>8.6739223938857801</v>
      </c>
      <c r="J145" s="2">
        <f t="shared" si="12"/>
        <v>8.508225972838023</v>
      </c>
      <c r="K145" s="2"/>
    </row>
    <row r="146" spans="1:11" x14ac:dyDescent="0.3">
      <c r="A146" t="s">
        <v>139</v>
      </c>
      <c r="B146" s="5">
        <v>31625</v>
      </c>
      <c r="C146" s="9">
        <v>7.7138999999999998</v>
      </c>
      <c r="D146" s="9">
        <v>7.3635000000000002</v>
      </c>
      <c r="E146" s="9">
        <v>6.7316000000000003</v>
      </c>
      <c r="F146" s="9">
        <v>7.6485000000000003</v>
      </c>
      <c r="G146" s="9">
        <v>8.2802000000000007</v>
      </c>
      <c r="H146" s="2">
        <f t="shared" si="10"/>
        <v>7.9991411376761912</v>
      </c>
      <c r="I146" s="2">
        <f t="shared" si="11"/>
        <v>8.4181345116825845</v>
      </c>
      <c r="J146" s="2">
        <f t="shared" si="12"/>
        <v>8.208435027084505</v>
      </c>
      <c r="K146" s="2"/>
    </row>
    <row r="147" spans="1:11" x14ac:dyDescent="0.3">
      <c r="A147" t="s">
        <v>140</v>
      </c>
      <c r="B147" s="5">
        <v>31656</v>
      </c>
      <c r="C147" s="9">
        <v>8.2568000000000001</v>
      </c>
      <c r="D147" s="9">
        <v>7.9138000000000002</v>
      </c>
      <c r="E147" s="9">
        <v>7.2691999999999997</v>
      </c>
      <c r="F147" s="9">
        <v>8.2436000000000007</v>
      </c>
      <c r="G147" s="9">
        <v>8.8176000000000005</v>
      </c>
      <c r="H147" s="2">
        <f t="shared" si="10"/>
        <v>8.5622735178410903</v>
      </c>
      <c r="I147" s="2">
        <f t="shared" si="11"/>
        <v>8.9460741034322666</v>
      </c>
      <c r="J147" s="2">
        <f t="shared" si="12"/>
        <v>8.7540045033367875</v>
      </c>
      <c r="K147" s="2"/>
    </row>
    <row r="148" spans="1:11" x14ac:dyDescent="0.3">
      <c r="A148" t="s">
        <v>141</v>
      </c>
      <c r="B148" s="5">
        <v>31686</v>
      </c>
      <c r="C148" s="9">
        <v>8.0724999999999998</v>
      </c>
      <c r="D148" s="9">
        <v>7.7060000000000004</v>
      </c>
      <c r="E148" s="9">
        <v>7.0045999999999999</v>
      </c>
      <c r="F148" s="9">
        <v>8.0214999999999996</v>
      </c>
      <c r="G148" s="9">
        <v>8.6973000000000003</v>
      </c>
      <c r="H148" s="2">
        <f t="shared" si="10"/>
        <v>8.4119975776742137</v>
      </c>
      <c r="I148" s="2">
        <f t="shared" si="11"/>
        <v>8.8092456020953946</v>
      </c>
      <c r="J148" s="2">
        <f t="shared" si="12"/>
        <v>8.6104399707639612</v>
      </c>
      <c r="K148" s="2"/>
    </row>
    <row r="149" spans="1:11" x14ac:dyDescent="0.3">
      <c r="A149" t="s">
        <v>142</v>
      </c>
      <c r="B149" s="5">
        <v>31717</v>
      </c>
      <c r="C149" s="9">
        <v>7.8997999999999999</v>
      </c>
      <c r="D149" s="9">
        <v>7.5293000000000001</v>
      </c>
      <c r="E149" s="9">
        <v>6.8277999999999999</v>
      </c>
      <c r="F149" s="9">
        <v>7.8074000000000003</v>
      </c>
      <c r="G149" s="9">
        <v>8.5382999999999996</v>
      </c>
      <c r="H149" s="2">
        <f t="shared" si="10"/>
        <v>8.2354064998998453</v>
      </c>
      <c r="I149" s="2">
        <f t="shared" si="11"/>
        <v>8.6446341524086598</v>
      </c>
      <c r="J149" s="2">
        <f t="shared" si="12"/>
        <v>8.4398272846229361</v>
      </c>
      <c r="K149" s="2"/>
    </row>
    <row r="150" spans="1:11" x14ac:dyDescent="0.3">
      <c r="A150" t="s">
        <v>143</v>
      </c>
      <c r="B150" s="5">
        <v>31747</v>
      </c>
      <c r="C150" s="9">
        <v>7.9439000000000002</v>
      </c>
      <c r="D150" s="9">
        <v>7.5628000000000002</v>
      </c>
      <c r="E150" s="9">
        <v>6.9088000000000003</v>
      </c>
      <c r="F150" s="9">
        <v>7.7460000000000004</v>
      </c>
      <c r="G150" s="9">
        <v>8.5783000000000005</v>
      </c>
      <c r="H150" s="2">
        <f t="shared" si="10"/>
        <v>8.2208007557843743</v>
      </c>
      <c r="I150" s="2">
        <f t="shared" si="11"/>
        <v>8.7101555490577187</v>
      </c>
      <c r="J150" s="2">
        <f t="shared" si="12"/>
        <v>8.4652021793390819</v>
      </c>
      <c r="K150" s="2"/>
    </row>
    <row r="151" spans="1:11" x14ac:dyDescent="0.3">
      <c r="A151" t="s">
        <v>144</v>
      </c>
      <c r="B151" s="5">
        <v>31778</v>
      </c>
      <c r="C151" s="9">
        <v>7.8212000000000002</v>
      </c>
      <c r="D151" s="9">
        <v>7.4596</v>
      </c>
      <c r="E151" s="9">
        <v>6.8091999999999997</v>
      </c>
      <c r="F151" s="9">
        <v>7.6773999999999996</v>
      </c>
      <c r="G151" s="9">
        <v>8.4326000000000008</v>
      </c>
      <c r="H151" s="2">
        <f t="shared" si="10"/>
        <v>8.1139605217528157</v>
      </c>
      <c r="I151" s="2">
        <f t="shared" si="11"/>
        <v>8.5480544307553696</v>
      </c>
      <c r="J151" s="2">
        <f t="shared" si="12"/>
        <v>8.3307900434579132</v>
      </c>
      <c r="K151" s="2"/>
    </row>
    <row r="152" spans="1:11" x14ac:dyDescent="0.3">
      <c r="A152" t="s">
        <v>145</v>
      </c>
      <c r="B152" s="5">
        <v>31809</v>
      </c>
      <c r="C152" s="9">
        <v>7.7316000000000003</v>
      </c>
      <c r="D152" s="9">
        <v>7.3880999999999997</v>
      </c>
      <c r="E152" s="9">
        <v>6.7980999999999998</v>
      </c>
      <c r="F152" s="9">
        <v>7.5518999999999998</v>
      </c>
      <c r="G152" s="9">
        <v>8.3056000000000001</v>
      </c>
      <c r="H152" s="2">
        <f t="shared" si="10"/>
        <v>7.9813594212818417</v>
      </c>
      <c r="I152" s="2">
        <f t="shared" si="11"/>
        <v>8.4218997526658956</v>
      </c>
      <c r="J152" s="2">
        <f t="shared" si="12"/>
        <v>8.2014053805716802</v>
      </c>
      <c r="K152" s="2"/>
    </row>
    <row r="153" spans="1:11" x14ac:dyDescent="0.3">
      <c r="A153" t="s">
        <v>146</v>
      </c>
      <c r="B153" s="5">
        <v>31837</v>
      </c>
      <c r="C153" s="9">
        <v>7.9890999999999996</v>
      </c>
      <c r="D153" s="9">
        <v>7.6631999999999998</v>
      </c>
      <c r="E153" s="9">
        <v>7.0701999999999998</v>
      </c>
      <c r="F153" s="9">
        <v>7.8592000000000004</v>
      </c>
      <c r="G153" s="9">
        <v>8.5478000000000005</v>
      </c>
      <c r="H153" s="2">
        <f t="shared" si="10"/>
        <v>8.2594842845161267</v>
      </c>
      <c r="I153" s="2">
        <f t="shared" si="11"/>
        <v>8.6438625158230984</v>
      </c>
      <c r="J153" s="2">
        <f t="shared" si="12"/>
        <v>8.4515031091818571</v>
      </c>
      <c r="K153" s="2"/>
    </row>
    <row r="154" spans="1:11" x14ac:dyDescent="0.3">
      <c r="A154" t="s">
        <v>147</v>
      </c>
      <c r="B154" s="5">
        <v>31868</v>
      </c>
      <c r="C154" s="9">
        <v>8.5631000000000004</v>
      </c>
      <c r="D154" s="9">
        <v>8.3620999999999999</v>
      </c>
      <c r="E154" s="9">
        <v>7.8620000000000001</v>
      </c>
      <c r="F154" s="9">
        <v>8.6373999999999995</v>
      </c>
      <c r="G154" s="9">
        <v>8.9581</v>
      </c>
      <c r="H154" s="2">
        <f t="shared" si="10"/>
        <v>8.8645187036212825</v>
      </c>
      <c r="I154" s="2">
        <f t="shared" si="11"/>
        <v>8.9662191914838818</v>
      </c>
      <c r="J154" s="2">
        <f t="shared" si="12"/>
        <v>8.9153570771091761</v>
      </c>
      <c r="K154" s="2"/>
    </row>
    <row r="155" spans="1:11" x14ac:dyDescent="0.3">
      <c r="A155" t="s">
        <v>148</v>
      </c>
      <c r="B155" s="5">
        <v>31898</v>
      </c>
      <c r="C155" s="9">
        <v>8.7530999999999999</v>
      </c>
      <c r="D155" s="9">
        <v>8.5511999999999997</v>
      </c>
      <c r="E155" s="9">
        <v>8.1183999999999994</v>
      </c>
      <c r="F155" s="9">
        <v>8.7236999999999991</v>
      </c>
      <c r="G155" s="9">
        <v>9.1336999999999993</v>
      </c>
      <c r="H155" s="2">
        <f t="shared" si="10"/>
        <v>8.9857325065853857</v>
      </c>
      <c r="I155" s="2">
        <f t="shared" si="11"/>
        <v>9.1580272712632258</v>
      </c>
      <c r="J155" s="2">
        <f t="shared" si="12"/>
        <v>9.071845868365358</v>
      </c>
      <c r="K155" s="2"/>
    </row>
    <row r="156" spans="1:11" x14ac:dyDescent="0.3">
      <c r="A156" t="s">
        <v>149</v>
      </c>
      <c r="B156" s="5">
        <v>31929</v>
      </c>
      <c r="C156" s="9">
        <v>8.7119999999999997</v>
      </c>
      <c r="D156" s="9">
        <v>8.5001999999999995</v>
      </c>
      <c r="E156" s="9">
        <v>8.0185999999999993</v>
      </c>
      <c r="F156" s="9">
        <v>8.7726000000000006</v>
      </c>
      <c r="G156" s="9">
        <v>9.1091999999999995</v>
      </c>
      <c r="H156" s="2">
        <f t="shared" si="10"/>
        <v>8.9839472094620731</v>
      </c>
      <c r="I156" s="2">
        <f t="shared" si="11"/>
        <v>9.1368411524437967</v>
      </c>
      <c r="J156" s="2">
        <f t="shared" si="12"/>
        <v>9.0603673878159263</v>
      </c>
      <c r="K156" s="2"/>
    </row>
    <row r="157" spans="1:11" x14ac:dyDescent="0.3">
      <c r="A157" t="s">
        <v>150</v>
      </c>
      <c r="B157" s="5">
        <v>31959</v>
      </c>
      <c r="C157" s="9">
        <v>9.0161999999999995</v>
      </c>
      <c r="D157" s="9">
        <v>8.7543000000000006</v>
      </c>
      <c r="E157" s="9">
        <v>8.2005999999999997</v>
      </c>
      <c r="F157" s="9">
        <v>9.0547000000000004</v>
      </c>
      <c r="G157" s="9">
        <v>9.4868000000000006</v>
      </c>
      <c r="H157" s="2">
        <f t="shared" si="10"/>
        <v>9.3108334749529842</v>
      </c>
      <c r="I157" s="2">
        <f t="shared" si="11"/>
        <v>9.5418936263760745</v>
      </c>
      <c r="J157" s="2">
        <f t="shared" si="12"/>
        <v>9.426302563523592</v>
      </c>
      <c r="K157" s="2"/>
    </row>
    <row r="158" spans="1:11" x14ac:dyDescent="0.3">
      <c r="A158" t="s">
        <v>151</v>
      </c>
      <c r="B158" s="5">
        <v>31990</v>
      </c>
      <c r="C158" s="9">
        <v>9.2617999999999991</v>
      </c>
      <c r="D158" s="9">
        <v>9.0271000000000008</v>
      </c>
      <c r="E158" s="9">
        <v>8.5122</v>
      </c>
      <c r="F158" s="9">
        <v>9.3155999999999999</v>
      </c>
      <c r="G158" s="9">
        <v>9.6928999999999998</v>
      </c>
      <c r="H158" s="2">
        <f t="shared" si="10"/>
        <v>9.544443246105061</v>
      </c>
      <c r="I158" s="2">
        <f t="shared" si="11"/>
        <v>9.7327167866355424</v>
      </c>
      <c r="J158" s="2">
        <f t="shared" si="12"/>
        <v>9.6385396029813784</v>
      </c>
      <c r="K158" s="2"/>
    </row>
    <row r="159" spans="1:11" x14ac:dyDescent="0.3">
      <c r="A159" t="s">
        <v>152</v>
      </c>
      <c r="B159" s="5">
        <v>32021</v>
      </c>
      <c r="C159" s="9">
        <v>9.8495000000000008</v>
      </c>
      <c r="D159" s="9">
        <v>9.6418999999999997</v>
      </c>
      <c r="E159" s="9">
        <v>9.1620000000000008</v>
      </c>
      <c r="F159" s="9">
        <v>9.9158000000000008</v>
      </c>
      <c r="G159" s="9">
        <v>10.243399999999999</v>
      </c>
      <c r="H159" s="2">
        <f t="shared" si="10"/>
        <v>10.123909745241022</v>
      </c>
      <c r="I159" s="2">
        <f t="shared" si="11"/>
        <v>10.265879976659287</v>
      </c>
      <c r="J159" s="2">
        <f t="shared" si="12"/>
        <v>10.19487199742648</v>
      </c>
      <c r="K159" s="2"/>
    </row>
    <row r="160" spans="1:11" x14ac:dyDescent="0.3">
      <c r="A160" t="s">
        <v>153</v>
      </c>
      <c r="B160" s="5">
        <v>32051</v>
      </c>
      <c r="C160" s="9">
        <v>9.1379999999999999</v>
      </c>
      <c r="D160" s="9">
        <v>8.9724000000000004</v>
      </c>
      <c r="E160" s="9">
        <v>8.4962999999999997</v>
      </c>
      <c r="F160" s="9">
        <v>9.3806999999999992</v>
      </c>
      <c r="G160" s="9">
        <v>9.4687000000000001</v>
      </c>
      <c r="H160" s="2">
        <f t="shared" si="10"/>
        <v>9.4505892068208688</v>
      </c>
      <c r="I160" s="2">
        <f t="shared" si="11"/>
        <v>9.4699553449674845</v>
      </c>
      <c r="J160" s="2">
        <f t="shared" si="12"/>
        <v>9.460271847602586</v>
      </c>
      <c r="K160" s="2"/>
    </row>
    <row r="161" spans="1:11" x14ac:dyDescent="0.3">
      <c r="A161" t="s">
        <v>154</v>
      </c>
      <c r="B161" s="5">
        <v>32082</v>
      </c>
      <c r="C161" s="9">
        <v>9.2577999999999996</v>
      </c>
      <c r="D161" s="9">
        <v>9.0589999999999993</v>
      </c>
      <c r="E161" s="9">
        <v>8.5137999999999998</v>
      </c>
      <c r="F161" s="9">
        <v>9.4708000000000006</v>
      </c>
      <c r="G161" s="9">
        <v>9.6532</v>
      </c>
      <c r="H161" s="2">
        <f t="shared" si="10"/>
        <v>9.6069392187905898</v>
      </c>
      <c r="I161" s="2">
        <f t="shared" si="11"/>
        <v>9.6564878181746963</v>
      </c>
      <c r="J161" s="2">
        <f t="shared" si="12"/>
        <v>9.6317107192655413</v>
      </c>
      <c r="K161" s="2"/>
    </row>
    <row r="162" spans="1:11" x14ac:dyDescent="0.3">
      <c r="A162" t="s">
        <v>155</v>
      </c>
      <c r="B162" s="5">
        <v>32112</v>
      </c>
      <c r="C162" s="9">
        <v>9.0790000000000006</v>
      </c>
      <c r="D162" s="9">
        <v>8.9478000000000009</v>
      </c>
      <c r="E162" s="9">
        <v>8.3680000000000003</v>
      </c>
      <c r="F162" s="9">
        <v>9.3021999999999991</v>
      </c>
      <c r="G162" s="9">
        <v>9.5521999999999991</v>
      </c>
      <c r="H162" s="2">
        <f t="shared" si="10"/>
        <v>9.530702096928966</v>
      </c>
      <c r="I162" s="2">
        <f t="shared" si="11"/>
        <v>9.3418741816651654</v>
      </c>
      <c r="J162" s="2">
        <f t="shared" si="12"/>
        <v>9.436247412417508</v>
      </c>
      <c r="K162" s="2"/>
    </row>
    <row r="163" spans="1:11" x14ac:dyDescent="0.3">
      <c r="A163" t="s">
        <v>156</v>
      </c>
      <c r="B163" s="5">
        <v>32143</v>
      </c>
      <c r="C163" s="9">
        <v>8.7711000000000006</v>
      </c>
      <c r="D163" s="9">
        <v>8.4840999999999998</v>
      </c>
      <c r="E163" s="9">
        <v>7.7460000000000004</v>
      </c>
      <c r="F163" s="9">
        <v>8.6646000000000001</v>
      </c>
      <c r="G163" s="9">
        <v>9.5555000000000003</v>
      </c>
      <c r="H163" s="2">
        <f t="shared" si="10"/>
        <v>9.2272562583297422</v>
      </c>
      <c r="I163" s="2">
        <f t="shared" si="11"/>
        <v>9.3473798263637562</v>
      </c>
      <c r="J163" s="2">
        <f t="shared" si="12"/>
        <v>9.2873015380613655</v>
      </c>
      <c r="K163" s="2"/>
    </row>
    <row r="164" spans="1:11" x14ac:dyDescent="0.3">
      <c r="A164" t="s">
        <v>157</v>
      </c>
      <c r="B164" s="5">
        <v>32174</v>
      </c>
      <c r="C164" s="9">
        <v>8.6853999999999996</v>
      </c>
      <c r="D164" s="9">
        <v>8.3610000000000007</v>
      </c>
      <c r="E164" s="9">
        <v>7.6181000000000001</v>
      </c>
      <c r="F164" s="9">
        <v>8.5119000000000007</v>
      </c>
      <c r="G164" s="9">
        <v>9.4860000000000007</v>
      </c>
      <c r="H164" s="2">
        <f t="shared" si="10"/>
        <v>9.1090283233024714</v>
      </c>
      <c r="I164" s="2">
        <f t="shared" si="11"/>
        <v>9.3371163732595797</v>
      </c>
      <c r="J164" s="2">
        <f t="shared" si="12"/>
        <v>9.2230128093809594</v>
      </c>
      <c r="K164" s="2"/>
    </row>
    <row r="165" spans="1:11" x14ac:dyDescent="0.3">
      <c r="A165" t="s">
        <v>158</v>
      </c>
      <c r="B165" s="5">
        <v>32203</v>
      </c>
      <c r="C165" s="9">
        <v>9.0042000000000009</v>
      </c>
      <c r="D165" s="9">
        <v>8.7629000000000001</v>
      </c>
      <c r="E165" s="9">
        <v>8.0204000000000004</v>
      </c>
      <c r="F165" s="9">
        <v>9.0783000000000005</v>
      </c>
      <c r="G165" s="9">
        <v>9.6837</v>
      </c>
      <c r="H165" s="2">
        <f t="shared" si="10"/>
        <v>9.5105037234633585</v>
      </c>
      <c r="I165" s="2">
        <f t="shared" si="11"/>
        <v>9.4884072231319792</v>
      </c>
      <c r="J165" s="2">
        <f t="shared" si="12"/>
        <v>9.4994549159258099</v>
      </c>
      <c r="K165" s="2"/>
    </row>
    <row r="166" spans="1:11" x14ac:dyDescent="0.3">
      <c r="A166" t="s">
        <v>159</v>
      </c>
      <c r="B166" s="5">
        <v>32234</v>
      </c>
      <c r="C166" s="9">
        <v>9.4131999999999998</v>
      </c>
      <c r="D166" s="9">
        <v>9.0686999999999998</v>
      </c>
      <c r="E166" s="9">
        <v>8.2789999999999999</v>
      </c>
      <c r="F166" s="9">
        <v>9.2317</v>
      </c>
      <c r="G166" s="9">
        <v>10.27</v>
      </c>
      <c r="H166" s="2">
        <f t="shared" si="10"/>
        <v>9.8641594371023054</v>
      </c>
      <c r="I166" s="2">
        <f t="shared" si="11"/>
        <v>10.10546780835071</v>
      </c>
      <c r="J166" s="2">
        <f t="shared" si="12"/>
        <v>9.9847474434222363</v>
      </c>
      <c r="K166" s="2"/>
    </row>
    <row r="167" spans="1:11" x14ac:dyDescent="0.3">
      <c r="A167" t="s">
        <v>160</v>
      </c>
      <c r="B167" s="5">
        <v>32264</v>
      </c>
      <c r="C167" s="9">
        <v>9.4916999999999998</v>
      </c>
      <c r="D167" s="9">
        <v>9.2777999999999992</v>
      </c>
      <c r="E167" s="9">
        <v>8.6556999999999995</v>
      </c>
      <c r="F167" s="9">
        <v>9.5116999999999994</v>
      </c>
      <c r="G167" s="9">
        <v>10.073700000000001</v>
      </c>
      <c r="H167" s="2">
        <f t="shared" ref="H167:H171" si="13">100*((((1+D167/100)^10)/(1+E167/100)^5)^(1/5)-1)</f>
        <v>9.9034617865422661</v>
      </c>
      <c r="I167" s="2">
        <f t="shared" si="11"/>
        <v>9.9207568809692059</v>
      </c>
      <c r="J167" s="2">
        <f t="shared" si="12"/>
        <v>9.9121089935745097</v>
      </c>
      <c r="K167" s="2"/>
    </row>
    <row r="168" spans="1:11" x14ac:dyDescent="0.3">
      <c r="A168" t="s">
        <v>161</v>
      </c>
      <c r="B168" s="5">
        <v>32295</v>
      </c>
      <c r="C168" s="9">
        <v>9.0983000000000001</v>
      </c>
      <c r="D168" s="9">
        <v>8.8948999999999998</v>
      </c>
      <c r="E168" s="9">
        <v>8.3368000000000002</v>
      </c>
      <c r="F168" s="9">
        <v>9.0748999999999995</v>
      </c>
      <c r="G168" s="9">
        <v>9.6343999999999994</v>
      </c>
      <c r="H168" s="2">
        <f t="shared" si="13"/>
        <v>9.4558750674747394</v>
      </c>
      <c r="I168" s="2">
        <f t="shared" si="11"/>
        <v>9.5062404754136409</v>
      </c>
      <c r="J168" s="2">
        <f t="shared" si="12"/>
        <v>9.4810548751961932</v>
      </c>
      <c r="K168" s="2"/>
    </row>
    <row r="169" spans="1:11" x14ac:dyDescent="0.3">
      <c r="A169" t="s">
        <v>162</v>
      </c>
      <c r="B169" s="5">
        <v>32325</v>
      </c>
      <c r="C169" s="9">
        <v>9.6091999999999995</v>
      </c>
      <c r="D169" s="9">
        <v>9.2840000000000007</v>
      </c>
      <c r="E169" s="9">
        <v>8.6179000000000006</v>
      </c>
      <c r="F169" s="9">
        <v>9.2800999999999991</v>
      </c>
      <c r="G169" s="9">
        <v>10.412599999999999</v>
      </c>
      <c r="H169" s="2">
        <f t="shared" si="13"/>
        <v>9.9541848627159979</v>
      </c>
      <c r="I169" s="2">
        <f t="shared" si="11"/>
        <v>10.262506004710303</v>
      </c>
      <c r="J169" s="2">
        <f t="shared" si="12"/>
        <v>10.108237515039043</v>
      </c>
      <c r="K169" s="2"/>
    </row>
    <row r="170" spans="1:11" x14ac:dyDescent="0.3">
      <c r="A170" t="s">
        <v>163</v>
      </c>
      <c r="B170" s="5">
        <v>32356</v>
      </c>
      <c r="C170" s="9">
        <v>9.4146000000000001</v>
      </c>
      <c r="D170" s="9">
        <v>9.2446999999999999</v>
      </c>
      <c r="E170" s="9">
        <v>8.8238000000000003</v>
      </c>
      <c r="F170" s="9">
        <v>9.3210999999999995</v>
      </c>
      <c r="G170" s="9">
        <v>9.8538999999999994</v>
      </c>
      <c r="H170" s="2">
        <f t="shared" si="13"/>
        <v>9.6672279233954264</v>
      </c>
      <c r="I170" s="2">
        <f t="shared" si="11"/>
        <v>9.7551931087102481</v>
      </c>
      <c r="J170" s="2">
        <f t="shared" si="12"/>
        <v>9.7112016998683881</v>
      </c>
      <c r="K170" s="2"/>
    </row>
    <row r="171" spans="1:11" x14ac:dyDescent="0.3">
      <c r="A171" t="s">
        <v>164</v>
      </c>
      <c r="B171" s="5">
        <v>32387</v>
      </c>
      <c r="C171" s="9">
        <v>9.0343</v>
      </c>
      <c r="D171" s="9">
        <v>8.8704000000000001</v>
      </c>
      <c r="E171" s="9">
        <v>8.5027000000000008</v>
      </c>
      <c r="F171" s="9">
        <v>8.9435000000000002</v>
      </c>
      <c r="G171" s="9">
        <v>9.4092000000000002</v>
      </c>
      <c r="H171" s="2">
        <f t="shared" si="13"/>
        <v>9.2393460822633777</v>
      </c>
      <c r="I171" s="2">
        <f t="shared" si="11"/>
        <v>9.362840606000189</v>
      </c>
      <c r="J171" s="2">
        <f t="shared" si="12"/>
        <v>9.3010759027479128</v>
      </c>
      <c r="K171" s="2"/>
    </row>
    <row r="172" spans="1:11" x14ac:dyDescent="0.3">
      <c r="A172" t="s">
        <v>165</v>
      </c>
      <c r="B172" s="5">
        <v>32417</v>
      </c>
      <c r="C172" s="9">
        <v>8.8409999999999993</v>
      </c>
      <c r="D172" s="9">
        <v>8.6761999999999997</v>
      </c>
      <c r="E172" s="9">
        <v>8.2531999999999996</v>
      </c>
      <c r="F172" s="9">
        <v>8.7226999999999997</v>
      </c>
      <c r="G172" s="9">
        <v>9.2920999999999996</v>
      </c>
      <c r="H172" s="2">
        <f t="shared" ref="H172:H235" si="14">100*(((1+D172/100)^10/(1+E172/100)^5)^(1/5)-1)</f>
        <v>9.1008528749265682</v>
      </c>
      <c r="I172" s="2">
        <f t="shared" ref="I172:I235" si="15">100*(((1+C172/100)^15/(1+D172/100)^10)^(1/5)-1)</f>
        <v>9.1713501026427622</v>
      </c>
      <c r="J172" s="2">
        <f t="shared" si="12"/>
        <v>9.1360957965123788</v>
      </c>
      <c r="K172" s="2"/>
    </row>
    <row r="173" spans="1:11" x14ac:dyDescent="0.3">
      <c r="A173" t="s">
        <v>166</v>
      </c>
      <c r="B173" s="5">
        <v>32448</v>
      </c>
      <c r="C173" s="9">
        <v>9.0655999999999999</v>
      </c>
      <c r="D173" s="9">
        <v>8.9977999999999998</v>
      </c>
      <c r="E173" s="9">
        <v>8.7722999999999995</v>
      </c>
      <c r="F173" s="9">
        <v>9.0428999999999995</v>
      </c>
      <c r="G173" s="9">
        <v>9.2925000000000004</v>
      </c>
      <c r="H173" s="2">
        <f t="shared" si="14"/>
        <v>9.2237674926428639</v>
      </c>
      <c r="I173" s="2">
        <f t="shared" si="15"/>
        <v>9.2013265473191339</v>
      </c>
      <c r="J173" s="2">
        <f t="shared" si="12"/>
        <v>9.2125464435865787</v>
      </c>
      <c r="K173" s="2"/>
    </row>
    <row r="174" spans="1:11" x14ac:dyDescent="0.3">
      <c r="A174" t="s">
        <v>167</v>
      </c>
      <c r="B174" s="5">
        <v>32478</v>
      </c>
      <c r="C174" s="9">
        <v>8.9111999999999991</v>
      </c>
      <c r="D174" s="9">
        <v>9.0063999999999993</v>
      </c>
      <c r="E174" s="9">
        <v>9.0037000000000003</v>
      </c>
      <c r="F174" s="9">
        <v>9.0907999999999998</v>
      </c>
      <c r="G174" s="9">
        <v>8.8658999999999999</v>
      </c>
      <c r="H174" s="2">
        <f t="shared" si="14"/>
        <v>9.0091000668784496</v>
      </c>
      <c r="I174" s="2">
        <f t="shared" si="15"/>
        <v>8.7210493542109635</v>
      </c>
      <c r="J174" s="2">
        <f t="shared" si="12"/>
        <v>8.8649794398052215</v>
      </c>
      <c r="K174" s="2"/>
    </row>
    <row r="175" spans="1:11" x14ac:dyDescent="0.3">
      <c r="A175" t="s">
        <v>168</v>
      </c>
      <c r="B175" s="5">
        <v>32509</v>
      </c>
      <c r="C175" s="9">
        <v>8.7202000000000002</v>
      </c>
      <c r="D175" s="9">
        <v>8.827</v>
      </c>
      <c r="E175" s="9">
        <v>8.8862000000000005</v>
      </c>
      <c r="F175" s="9">
        <v>8.8537999999999997</v>
      </c>
      <c r="G175" s="9">
        <v>8.6341000000000001</v>
      </c>
      <c r="H175" s="2">
        <f t="shared" si="14"/>
        <v>8.7678321862642239</v>
      </c>
      <c r="I175" s="2">
        <f t="shared" si="15"/>
        <v>8.5069143294054683</v>
      </c>
      <c r="J175" s="2">
        <f t="shared" si="12"/>
        <v>8.6372949259605036</v>
      </c>
      <c r="K175" s="2"/>
    </row>
    <row r="176" spans="1:11" x14ac:dyDescent="0.3">
      <c r="A176" t="s">
        <v>169</v>
      </c>
      <c r="B176" s="5">
        <v>32540</v>
      </c>
      <c r="C176" s="9">
        <v>9.0182000000000002</v>
      </c>
      <c r="D176" s="9">
        <v>9.1471</v>
      </c>
      <c r="E176" s="9">
        <v>9.2515999999999998</v>
      </c>
      <c r="F176" s="9">
        <v>9.1565999999999992</v>
      </c>
      <c r="G176" s="9">
        <v>8.8884000000000007</v>
      </c>
      <c r="H176" s="2">
        <f t="shared" si="14"/>
        <v>9.0426999550578877</v>
      </c>
      <c r="I176" s="2">
        <f t="shared" si="15"/>
        <v>8.7608565032680552</v>
      </c>
      <c r="J176" s="2">
        <f t="shared" si="12"/>
        <v>8.9016870509404313</v>
      </c>
      <c r="K176" s="2"/>
    </row>
    <row r="177" spans="1:11" x14ac:dyDescent="0.3">
      <c r="A177" t="s">
        <v>170</v>
      </c>
      <c r="B177" s="5">
        <v>32568</v>
      </c>
      <c r="C177" s="9">
        <v>8.9268999999999998</v>
      </c>
      <c r="D177" s="9">
        <v>9.0739000000000001</v>
      </c>
      <c r="E177" s="9">
        <v>9.3173999999999992</v>
      </c>
      <c r="F177" s="9">
        <v>9.0056999999999992</v>
      </c>
      <c r="G177" s="9">
        <v>8.6881000000000004</v>
      </c>
      <c r="H177" s="2">
        <f t="shared" si="14"/>
        <v>8.8309423862074752</v>
      </c>
      <c r="I177" s="2">
        <f t="shared" si="15"/>
        <v>8.6334940731681584</v>
      </c>
      <c r="J177" s="2">
        <f t="shared" si="12"/>
        <v>8.7321734110441298</v>
      </c>
      <c r="K177" s="2"/>
    </row>
    <row r="178" spans="1:11" x14ac:dyDescent="0.3">
      <c r="A178" t="s">
        <v>171</v>
      </c>
      <c r="B178" s="5">
        <v>32599</v>
      </c>
      <c r="C178" s="9">
        <v>8.8299000000000003</v>
      </c>
      <c r="D178" s="9">
        <v>8.9011999999999993</v>
      </c>
      <c r="E178" s="9">
        <v>8.9190000000000005</v>
      </c>
      <c r="F178" s="9">
        <v>8.8928999999999991</v>
      </c>
      <c r="G178" s="9">
        <v>8.8071000000000002</v>
      </c>
      <c r="H178" s="2">
        <f t="shared" si="14"/>
        <v>8.8834029089506892</v>
      </c>
      <c r="I178" s="2">
        <f t="shared" si="15"/>
        <v>8.6874400144497201</v>
      </c>
      <c r="J178" s="2">
        <f t="shared" si="12"/>
        <v>8.7853773364588772</v>
      </c>
      <c r="K178" s="2"/>
    </row>
    <row r="179" spans="1:11" x14ac:dyDescent="0.3">
      <c r="A179" t="s">
        <v>172</v>
      </c>
      <c r="B179" s="5">
        <v>32629</v>
      </c>
      <c r="C179" s="9">
        <v>8.4762000000000004</v>
      </c>
      <c r="D179" s="9">
        <v>8.5151000000000003</v>
      </c>
      <c r="E179" s="9">
        <v>8.5564999999999998</v>
      </c>
      <c r="F179" s="9">
        <v>8.4990000000000006</v>
      </c>
      <c r="G179" s="9">
        <v>8.4345999999999997</v>
      </c>
      <c r="H179" s="2">
        <f t="shared" si="14"/>
        <v>8.4737157886446433</v>
      </c>
      <c r="I179" s="2">
        <f t="shared" si="15"/>
        <v>8.3984418290869343</v>
      </c>
      <c r="J179" s="2">
        <f t="shared" si="12"/>
        <v>8.4360722771730892</v>
      </c>
      <c r="K179" s="2"/>
    </row>
    <row r="180" spans="1:11" x14ac:dyDescent="0.3">
      <c r="A180" t="s">
        <v>173</v>
      </c>
      <c r="B180" s="5">
        <v>32660</v>
      </c>
      <c r="C180" s="9">
        <v>8.0516000000000005</v>
      </c>
      <c r="D180" s="9">
        <v>8.0823</v>
      </c>
      <c r="E180" s="9">
        <v>7.9782999999999999</v>
      </c>
      <c r="F180" s="9">
        <v>8.1600999999999999</v>
      </c>
      <c r="G180" s="9">
        <v>8.1241000000000003</v>
      </c>
      <c r="H180" s="2">
        <f t="shared" si="14"/>
        <v>8.1864001682745666</v>
      </c>
      <c r="I180" s="2">
        <f t="shared" si="15"/>
        <v>7.9902261578657319</v>
      </c>
      <c r="J180" s="2">
        <f t="shared" si="12"/>
        <v>8.0882686575066476</v>
      </c>
      <c r="K180" s="2"/>
    </row>
    <row r="181" spans="1:11" x14ac:dyDescent="0.3">
      <c r="A181" t="s">
        <v>174</v>
      </c>
      <c r="B181" s="5">
        <v>32690</v>
      </c>
      <c r="C181" s="9">
        <v>7.9013999999999998</v>
      </c>
      <c r="D181" s="9">
        <v>7.7831000000000001</v>
      </c>
      <c r="E181" s="9">
        <v>7.5167000000000002</v>
      </c>
      <c r="F181" s="9">
        <v>7.8407</v>
      </c>
      <c r="G181" s="9">
        <v>8.1675000000000004</v>
      </c>
      <c r="H181" s="2">
        <f t="shared" si="14"/>
        <v>8.0501600738303924</v>
      </c>
      <c r="I181" s="2">
        <f t="shared" si="15"/>
        <v>8.138389671761459</v>
      </c>
      <c r="J181" s="2">
        <f t="shared" si="12"/>
        <v>8.0942658708595516</v>
      </c>
      <c r="K181" s="2"/>
    </row>
    <row r="182" spans="1:11" x14ac:dyDescent="0.3">
      <c r="A182" t="s">
        <v>175</v>
      </c>
      <c r="B182" s="5">
        <v>32721</v>
      </c>
      <c r="C182" s="9">
        <v>8.1610999999999994</v>
      </c>
      <c r="D182" s="9">
        <v>8.1870999999999992</v>
      </c>
      <c r="E182" s="9">
        <v>8.1793999999999993</v>
      </c>
      <c r="F182" s="9">
        <v>8.1978000000000009</v>
      </c>
      <c r="G182" s="9">
        <v>8.1615000000000002</v>
      </c>
      <c r="H182" s="2">
        <f t="shared" si="14"/>
        <v>8.1948005480710897</v>
      </c>
      <c r="I182" s="2">
        <f t="shared" si="15"/>
        <v>8.1091187438016696</v>
      </c>
      <c r="J182" s="2">
        <f t="shared" si="12"/>
        <v>8.1519511609168926</v>
      </c>
      <c r="K182" s="2"/>
    </row>
    <row r="183" spans="1:11" x14ac:dyDescent="0.3">
      <c r="A183" t="s">
        <v>176</v>
      </c>
      <c r="B183" s="5">
        <v>32752</v>
      </c>
      <c r="C183" s="9">
        <v>8.2042000000000002</v>
      </c>
      <c r="D183" s="9">
        <v>8.2513000000000005</v>
      </c>
      <c r="E183" s="9">
        <v>8.2655999999999992</v>
      </c>
      <c r="F183" s="9">
        <v>8.2791999999999994</v>
      </c>
      <c r="G183" s="9">
        <v>8.1712000000000007</v>
      </c>
      <c r="H183" s="2">
        <f t="shared" si="14"/>
        <v>8.237001888780938</v>
      </c>
      <c r="I183" s="2">
        <f t="shared" si="15"/>
        <v>8.1100614705298604</v>
      </c>
      <c r="J183" s="2">
        <f t="shared" si="12"/>
        <v>8.1735130592603298</v>
      </c>
      <c r="K183" s="2"/>
    </row>
    <row r="184" spans="1:11" x14ac:dyDescent="0.3">
      <c r="A184" t="s">
        <v>177</v>
      </c>
      <c r="B184" s="5">
        <v>32782</v>
      </c>
      <c r="C184" s="9">
        <v>7.9078999999999997</v>
      </c>
      <c r="D184" s="9">
        <v>7.9089</v>
      </c>
      <c r="E184" s="9">
        <v>7.8167999999999997</v>
      </c>
      <c r="F184" s="9">
        <v>7.9730999999999996</v>
      </c>
      <c r="G184" s="9">
        <v>7.9772999999999996</v>
      </c>
      <c r="H184" s="2">
        <f t="shared" si="14"/>
        <v>8.0010786742882303</v>
      </c>
      <c r="I184" s="2">
        <f t="shared" si="15"/>
        <v>7.905900027801116</v>
      </c>
      <c r="J184" s="2">
        <f t="shared" si="12"/>
        <v>7.9534788616023588</v>
      </c>
      <c r="K184" s="2"/>
    </row>
    <row r="185" spans="1:11" x14ac:dyDescent="0.3">
      <c r="A185" t="s">
        <v>178</v>
      </c>
      <c r="B185" s="5">
        <v>32813</v>
      </c>
      <c r="C185" s="9">
        <v>7.8106999999999998</v>
      </c>
      <c r="D185" s="9">
        <v>7.7975000000000003</v>
      </c>
      <c r="E185" s="9">
        <v>7.7276999999999996</v>
      </c>
      <c r="F185" s="9">
        <v>7.8959000000000001</v>
      </c>
      <c r="G185" s="9">
        <v>7.8301999999999996</v>
      </c>
      <c r="H185" s="2">
        <f t="shared" si="14"/>
        <v>7.8673452255083598</v>
      </c>
      <c r="I185" s="2">
        <f t="shared" si="15"/>
        <v>7.8371048492899664</v>
      </c>
      <c r="J185" s="2">
        <f t="shared" si="12"/>
        <v>7.8522239775226099</v>
      </c>
      <c r="K185" s="2"/>
    </row>
    <row r="186" spans="1:11" x14ac:dyDescent="0.3">
      <c r="A186" t="s">
        <v>179</v>
      </c>
      <c r="B186" s="5">
        <v>32843</v>
      </c>
      <c r="C186" s="9">
        <v>7.9268000000000001</v>
      </c>
      <c r="D186" s="9">
        <v>7.9107000000000003</v>
      </c>
      <c r="E186" s="9">
        <v>7.8299000000000003</v>
      </c>
      <c r="F186" s="9">
        <v>7.9706999999999999</v>
      </c>
      <c r="G186" s="9">
        <v>7.9814999999999996</v>
      </c>
      <c r="H186" s="2">
        <f t="shared" si="14"/>
        <v>7.9915605457299144</v>
      </c>
      <c r="I186" s="2">
        <f t="shared" si="15"/>
        <v>7.9590072065945927</v>
      </c>
      <c r="J186" s="2">
        <f t="shared" si="12"/>
        <v>7.975282649353832</v>
      </c>
      <c r="K186" s="2"/>
    </row>
    <row r="187" spans="1:11" x14ac:dyDescent="0.3">
      <c r="A187" t="s">
        <v>180</v>
      </c>
      <c r="B187" s="5">
        <v>32874</v>
      </c>
      <c r="C187" s="9">
        <v>8.3790999999999993</v>
      </c>
      <c r="D187" s="9">
        <v>8.3573000000000004</v>
      </c>
      <c r="E187" s="9">
        <v>8.2924000000000007</v>
      </c>
      <c r="F187" s="9">
        <v>8.4189000000000007</v>
      </c>
      <c r="G187" s="9">
        <v>8.4228000000000005</v>
      </c>
      <c r="H187" s="2">
        <f t="shared" si="14"/>
        <v>8.4222388947885474</v>
      </c>
      <c r="I187" s="2">
        <f t="shared" si="15"/>
        <v>8.4227131584638126</v>
      </c>
      <c r="J187" s="2">
        <f t="shared" si="12"/>
        <v>8.422476026366855</v>
      </c>
      <c r="K187" s="2"/>
    </row>
    <row r="188" spans="1:11" x14ac:dyDescent="0.3">
      <c r="A188" t="s">
        <v>181</v>
      </c>
      <c r="B188" s="5">
        <v>32905</v>
      </c>
      <c r="C188" s="9">
        <v>8.4803999999999995</v>
      </c>
      <c r="D188" s="9">
        <v>8.4624000000000006</v>
      </c>
      <c r="E188" s="9">
        <v>8.4082000000000008</v>
      </c>
      <c r="F188" s="9">
        <v>8.5168999999999997</v>
      </c>
      <c r="G188" s="9">
        <v>8.5164000000000009</v>
      </c>
      <c r="H188" s="2">
        <f t="shared" si="14"/>
        <v>8.5166270979501579</v>
      </c>
      <c r="I188" s="2">
        <f t="shared" si="15"/>
        <v>8.5164089621267092</v>
      </c>
      <c r="J188" s="2">
        <f t="shared" si="12"/>
        <v>8.5165180299836329</v>
      </c>
      <c r="K188" s="2"/>
    </row>
    <row r="189" spans="1:11" x14ac:dyDescent="0.3">
      <c r="A189" t="s">
        <v>182</v>
      </c>
      <c r="B189" s="5">
        <v>32933</v>
      </c>
      <c r="C189" s="9">
        <v>8.5595999999999997</v>
      </c>
      <c r="D189" s="9">
        <v>8.5640000000000001</v>
      </c>
      <c r="E189" s="9">
        <v>8.5698000000000008</v>
      </c>
      <c r="F189" s="9">
        <v>8.5777999999999999</v>
      </c>
      <c r="G189" s="9">
        <v>8.5510999999999999</v>
      </c>
      <c r="H189" s="2">
        <f t="shared" si="14"/>
        <v>8.5582003098467307</v>
      </c>
      <c r="I189" s="2">
        <f t="shared" si="15"/>
        <v>8.5508005349767657</v>
      </c>
      <c r="J189" s="2">
        <f t="shared" si="12"/>
        <v>8.5545003593596967</v>
      </c>
      <c r="K189" s="2"/>
    </row>
    <row r="190" spans="1:11" x14ac:dyDescent="0.3">
      <c r="A190" t="s">
        <v>183</v>
      </c>
      <c r="B190" s="5">
        <v>32964</v>
      </c>
      <c r="C190" s="9">
        <v>8.9267000000000003</v>
      </c>
      <c r="D190" s="9">
        <v>8.9235000000000007</v>
      </c>
      <c r="E190" s="9">
        <v>8.9093</v>
      </c>
      <c r="F190" s="9">
        <v>8.9518000000000004</v>
      </c>
      <c r="G190" s="9">
        <v>8.9330999999999996</v>
      </c>
      <c r="H190" s="2">
        <f t="shared" si="14"/>
        <v>8.9377018514488427</v>
      </c>
      <c r="I190" s="2">
        <f t="shared" si="15"/>
        <v>8.9331002820355554</v>
      </c>
      <c r="J190" s="2">
        <f t="shared" si="12"/>
        <v>8.9354010424451893</v>
      </c>
      <c r="K190" s="2"/>
    </row>
    <row r="191" spans="1:11" x14ac:dyDescent="0.3">
      <c r="A191" t="s">
        <v>184</v>
      </c>
      <c r="B191" s="5">
        <v>32994</v>
      </c>
      <c r="C191" s="9">
        <v>8.5196000000000005</v>
      </c>
      <c r="D191" s="9">
        <v>8.5238999999999994</v>
      </c>
      <c r="E191" s="9">
        <v>8.4880999999999993</v>
      </c>
      <c r="F191" s="9">
        <v>8.6021000000000001</v>
      </c>
      <c r="G191" s="9">
        <v>8.5242000000000004</v>
      </c>
      <c r="H191" s="2">
        <f t="shared" si="14"/>
        <v>8.5597118136459436</v>
      </c>
      <c r="I191" s="2">
        <f t="shared" si="15"/>
        <v>8.5110005111248999</v>
      </c>
      <c r="J191" s="2">
        <f t="shared" si="12"/>
        <v>8.5353534296457099</v>
      </c>
      <c r="K191" s="2"/>
    </row>
    <row r="192" spans="1:11" x14ac:dyDescent="0.3">
      <c r="A192" t="s">
        <v>185</v>
      </c>
      <c r="B192" s="5">
        <v>33025</v>
      </c>
      <c r="C192" s="9">
        <v>8.3818999999999999</v>
      </c>
      <c r="D192" s="9">
        <v>8.3853000000000009</v>
      </c>
      <c r="E192" s="9">
        <v>8.2917000000000005</v>
      </c>
      <c r="F192" s="9">
        <v>8.4931999999999999</v>
      </c>
      <c r="G192" s="9">
        <v>8.4312000000000005</v>
      </c>
      <c r="H192" s="2">
        <f t="shared" si="14"/>
        <v>8.4789809014910631</v>
      </c>
      <c r="I192" s="2">
        <f t="shared" si="15"/>
        <v>8.3751003199662897</v>
      </c>
      <c r="J192" s="2">
        <f t="shared" si="12"/>
        <v>8.4270281701329441</v>
      </c>
      <c r="K192" s="2"/>
    </row>
    <row r="193" spans="1:11" x14ac:dyDescent="0.3">
      <c r="A193" t="s">
        <v>186</v>
      </c>
      <c r="B193" s="5">
        <v>33055</v>
      </c>
      <c r="C193" s="9">
        <v>8.4404000000000003</v>
      </c>
      <c r="D193" s="9">
        <v>8.3322000000000003</v>
      </c>
      <c r="E193" s="9">
        <v>8.0671999999999997</v>
      </c>
      <c r="F193" s="9">
        <v>8.4420999999999999</v>
      </c>
      <c r="G193" s="9">
        <v>8.6903000000000006</v>
      </c>
      <c r="H193" s="2">
        <f t="shared" si="14"/>
        <v>8.5978498271445538</v>
      </c>
      <c r="I193" s="2">
        <f t="shared" si="15"/>
        <v>8.6571243118200627</v>
      </c>
      <c r="J193" s="2">
        <f t="shared" si="12"/>
        <v>8.627483026462567</v>
      </c>
      <c r="K193" s="2"/>
    </row>
    <row r="194" spans="1:11" x14ac:dyDescent="0.3">
      <c r="A194" t="s">
        <v>187</v>
      </c>
      <c r="B194" s="5">
        <v>33086</v>
      </c>
      <c r="C194" s="9">
        <v>9.0653000000000006</v>
      </c>
      <c r="D194" s="9">
        <v>8.8887</v>
      </c>
      <c r="E194" s="9">
        <v>8.4629999999999992</v>
      </c>
      <c r="F194" s="9">
        <v>9.0724999999999998</v>
      </c>
      <c r="G194" s="9">
        <v>9.4613999999999994</v>
      </c>
      <c r="H194" s="2">
        <f t="shared" si="14"/>
        <v>9.3160708046983629</v>
      </c>
      <c r="I194" s="2">
        <f t="shared" si="15"/>
        <v>9.4193597151148278</v>
      </c>
      <c r="J194" s="2">
        <f t="shared" si="12"/>
        <v>9.3677030664091951</v>
      </c>
      <c r="K194" s="2"/>
    </row>
    <row r="195" spans="1:11" x14ac:dyDescent="0.3">
      <c r="A195" t="s">
        <v>188</v>
      </c>
      <c r="B195" s="5">
        <v>33117</v>
      </c>
      <c r="C195" s="9">
        <v>9.0378000000000007</v>
      </c>
      <c r="D195" s="9">
        <v>8.8648000000000007</v>
      </c>
      <c r="E195" s="9">
        <v>8.4011999999999993</v>
      </c>
      <c r="F195" s="9">
        <v>9.0784000000000002</v>
      </c>
      <c r="G195" s="9">
        <v>9.4603999999999999</v>
      </c>
      <c r="H195" s="2">
        <f t="shared" si="14"/>
        <v>9.3303826806345533</v>
      </c>
      <c r="I195" s="2">
        <f t="shared" si="15"/>
        <v>9.384625193827457</v>
      </c>
      <c r="J195" s="2">
        <f t="shared" si="12"/>
        <v>9.3575005741212802</v>
      </c>
      <c r="K195" s="2"/>
    </row>
    <row r="196" spans="1:11" x14ac:dyDescent="0.3">
      <c r="A196" t="s">
        <v>189</v>
      </c>
      <c r="B196" s="5">
        <v>33147</v>
      </c>
      <c r="C196" s="9">
        <v>8.8877000000000006</v>
      </c>
      <c r="D196" s="9">
        <v>8.6758000000000006</v>
      </c>
      <c r="E196" s="9">
        <v>8.1744000000000003</v>
      </c>
      <c r="F196" s="9">
        <v>8.8795000000000002</v>
      </c>
      <c r="G196" s="9">
        <v>9.3588000000000005</v>
      </c>
      <c r="H196" s="2">
        <f t="shared" si="14"/>
        <v>9.1795240430268432</v>
      </c>
      <c r="I196" s="2">
        <f t="shared" si="15"/>
        <v>9.3127403164345868</v>
      </c>
      <c r="J196" s="2">
        <f t="shared" si="12"/>
        <v>9.2461118740036383</v>
      </c>
      <c r="K196" s="2"/>
    </row>
    <row r="197" spans="1:11" x14ac:dyDescent="0.3">
      <c r="A197" t="s">
        <v>190</v>
      </c>
      <c r="B197" s="5">
        <v>33178</v>
      </c>
      <c r="C197" s="9">
        <v>8.4734999999999996</v>
      </c>
      <c r="D197" s="9">
        <v>8.2906999999999993</v>
      </c>
      <c r="E197" s="9">
        <v>7.8761999999999999</v>
      </c>
      <c r="F197" s="9">
        <v>8.4520999999999997</v>
      </c>
      <c r="G197" s="9">
        <v>8.8664000000000005</v>
      </c>
      <c r="H197" s="2">
        <f t="shared" si="14"/>
        <v>8.7067926613099154</v>
      </c>
      <c r="I197" s="2">
        <f t="shared" si="15"/>
        <v>8.8400262469221502</v>
      </c>
      <c r="J197" s="2">
        <f t="shared" si="12"/>
        <v>8.7733890548405071</v>
      </c>
      <c r="K197" s="2"/>
    </row>
    <row r="198" spans="1:11" x14ac:dyDescent="0.3">
      <c r="A198" t="s">
        <v>191</v>
      </c>
      <c r="B198" s="5">
        <v>33208</v>
      </c>
      <c r="C198" s="9">
        <v>8.4107000000000003</v>
      </c>
      <c r="D198" s="9">
        <v>8.2193000000000005</v>
      </c>
      <c r="E198" s="9">
        <v>7.6923000000000004</v>
      </c>
      <c r="F198" s="9">
        <v>8.4628999999999994</v>
      </c>
      <c r="G198" s="9">
        <v>8.8905999999999992</v>
      </c>
      <c r="H198" s="2">
        <f t="shared" si="14"/>
        <v>8.7488789123270294</v>
      </c>
      <c r="I198" s="2">
        <f t="shared" si="15"/>
        <v>8.794516146583419</v>
      </c>
      <c r="J198" s="2">
        <f t="shared" si="12"/>
        <v>8.7716951359590123</v>
      </c>
      <c r="K198" s="2"/>
    </row>
    <row r="199" spans="1:11" x14ac:dyDescent="0.3">
      <c r="A199" t="s">
        <v>192</v>
      </c>
      <c r="B199" s="5">
        <v>33239</v>
      </c>
      <c r="C199" s="9">
        <v>8.3507999999999996</v>
      </c>
      <c r="D199" s="9">
        <v>8.1433999999999997</v>
      </c>
      <c r="E199" s="9">
        <v>7.6021000000000001</v>
      </c>
      <c r="F199" s="9">
        <v>8.3996999999999993</v>
      </c>
      <c r="G199" s="9">
        <v>8.8467000000000002</v>
      </c>
      <c r="H199" s="2">
        <f t="shared" si="14"/>
        <v>8.6874230480632022</v>
      </c>
      <c r="I199" s="2">
        <f t="shared" si="15"/>
        <v>8.7667940328742588</v>
      </c>
      <c r="J199" s="2">
        <f t="shared" si="12"/>
        <v>8.7271012978482609</v>
      </c>
      <c r="K199" s="2"/>
    </row>
    <row r="200" spans="1:11" x14ac:dyDescent="0.3">
      <c r="A200" t="s">
        <v>193</v>
      </c>
      <c r="B200" s="5">
        <v>33270</v>
      </c>
      <c r="C200" s="9">
        <v>8.3493999999999993</v>
      </c>
      <c r="D200" s="9">
        <v>8.1356000000000002</v>
      </c>
      <c r="E200" s="9">
        <v>7.6257000000000001</v>
      </c>
      <c r="F200" s="9">
        <v>8.4295000000000009</v>
      </c>
      <c r="G200" s="9">
        <v>8.7911999999999999</v>
      </c>
      <c r="H200" s="2">
        <f t="shared" si="14"/>
        <v>8.6479157613841284</v>
      </c>
      <c r="I200" s="2">
        <f t="shared" si="15"/>
        <v>8.7782689779893897</v>
      </c>
      <c r="J200" s="2">
        <f t="shared" ref="J200:J263" si="16">100*((((1+C200/100)^15)/(1+E200/100)^5)^(1/10)-1)</f>
        <v>8.7130728320645723</v>
      </c>
      <c r="K200" s="2"/>
    </row>
    <row r="201" spans="1:11" x14ac:dyDescent="0.3">
      <c r="A201" t="s">
        <v>194</v>
      </c>
      <c r="B201" s="5">
        <v>33298</v>
      </c>
      <c r="C201" s="9">
        <v>8.3641000000000005</v>
      </c>
      <c r="D201" s="9">
        <v>8.1747999999999994</v>
      </c>
      <c r="E201" s="9">
        <v>7.7317</v>
      </c>
      <c r="F201" s="9">
        <v>8.4977</v>
      </c>
      <c r="G201" s="9">
        <v>8.7231000000000005</v>
      </c>
      <c r="H201" s="2">
        <f t="shared" si="14"/>
        <v>8.6197224683171036</v>
      </c>
      <c r="I201" s="2">
        <f t="shared" si="15"/>
        <v>8.7436943737211124</v>
      </c>
      <c r="J201" s="2">
        <f t="shared" si="16"/>
        <v>8.6816907443617364</v>
      </c>
      <c r="K201" s="2"/>
    </row>
    <row r="202" spans="1:11" x14ac:dyDescent="0.3">
      <c r="A202" t="s">
        <v>195</v>
      </c>
      <c r="B202" s="5">
        <v>33329</v>
      </c>
      <c r="C202" s="9">
        <v>8.3539999999999992</v>
      </c>
      <c r="D202" s="9">
        <v>8.1745000000000001</v>
      </c>
      <c r="E202" s="9">
        <v>7.6223999999999998</v>
      </c>
      <c r="F202" s="9">
        <v>8.5321999999999996</v>
      </c>
      <c r="G202" s="9">
        <v>8.8164999999999996</v>
      </c>
      <c r="H202" s="2">
        <f t="shared" si="14"/>
        <v>8.729432258061486</v>
      </c>
      <c r="I202" s="2">
        <f t="shared" si="15"/>
        <v>8.713894057424465</v>
      </c>
      <c r="J202" s="2">
        <f t="shared" si="16"/>
        <v>8.721662880158366</v>
      </c>
      <c r="K202" s="2"/>
    </row>
    <row r="203" spans="1:11" x14ac:dyDescent="0.3">
      <c r="A203" t="s">
        <v>196</v>
      </c>
      <c r="B203" s="5">
        <v>33359</v>
      </c>
      <c r="C203" s="9">
        <v>8.4174000000000007</v>
      </c>
      <c r="D203" s="9">
        <v>8.2447999999999997</v>
      </c>
      <c r="E203" s="9">
        <v>7.6375000000000002</v>
      </c>
      <c r="F203" s="9">
        <v>8.6491000000000007</v>
      </c>
      <c r="G203" s="9">
        <v>8.9023000000000003</v>
      </c>
      <c r="H203" s="2">
        <f t="shared" si="14"/>
        <v>8.8555264386482424</v>
      </c>
      <c r="I203" s="2">
        <f t="shared" si="15"/>
        <v>8.7634260884806849</v>
      </c>
      <c r="J203" s="2">
        <f t="shared" si="16"/>
        <v>8.8094665189227594</v>
      </c>
      <c r="K203" s="2"/>
    </row>
    <row r="204" spans="1:11" x14ac:dyDescent="0.3">
      <c r="A204" t="s">
        <v>197</v>
      </c>
      <c r="B204" s="5">
        <v>33390</v>
      </c>
      <c r="C204" s="9">
        <v>8.5785</v>
      </c>
      <c r="D204" s="9">
        <v>8.4400999999999993</v>
      </c>
      <c r="E204" s="9">
        <v>7.8631000000000002</v>
      </c>
      <c r="F204" s="9">
        <v>8.8773999999999997</v>
      </c>
      <c r="G204" s="9">
        <v>9.0135000000000005</v>
      </c>
      <c r="H204" s="2">
        <f t="shared" si="14"/>
        <v>9.0201865884625967</v>
      </c>
      <c r="I204" s="2">
        <f t="shared" si="15"/>
        <v>8.8558301371595363</v>
      </c>
      <c r="J204" s="2">
        <f t="shared" si="16"/>
        <v>8.9379773669179272</v>
      </c>
      <c r="K204" s="2"/>
    </row>
    <row r="205" spans="1:11" x14ac:dyDescent="0.3">
      <c r="A205" t="s">
        <v>198</v>
      </c>
      <c r="B205" s="5">
        <v>33420</v>
      </c>
      <c r="C205" s="9">
        <v>8.4482999999999997</v>
      </c>
      <c r="D205" s="9">
        <v>8.3011999999999997</v>
      </c>
      <c r="E205" s="9">
        <v>7.7256999999999998</v>
      </c>
      <c r="F205" s="9">
        <v>8.7880000000000003</v>
      </c>
      <c r="G205" s="9">
        <v>8.8450000000000006</v>
      </c>
      <c r="H205" s="2">
        <f t="shared" si="14"/>
        <v>8.8797744775852117</v>
      </c>
      <c r="I205" s="2">
        <f t="shared" si="15"/>
        <v>8.7430996666735936</v>
      </c>
      <c r="J205" s="2">
        <f t="shared" si="16"/>
        <v>8.8114156129815093</v>
      </c>
      <c r="K205" s="2"/>
    </row>
    <row r="206" spans="1:11" x14ac:dyDescent="0.3">
      <c r="A206" t="s">
        <v>199</v>
      </c>
      <c r="B206" s="5">
        <v>33451</v>
      </c>
      <c r="C206" s="9">
        <v>8.2396999999999991</v>
      </c>
      <c r="D206" s="9">
        <v>8.0618999999999996</v>
      </c>
      <c r="E206" s="9">
        <v>7.3192000000000004</v>
      </c>
      <c r="F206" s="9">
        <v>8.5843000000000007</v>
      </c>
      <c r="G206" s="9">
        <v>8.8051999999999992</v>
      </c>
      <c r="H206" s="2">
        <f t="shared" si="14"/>
        <v>8.8097398378855107</v>
      </c>
      <c r="I206" s="2">
        <f t="shared" si="15"/>
        <v>8.596178112769536</v>
      </c>
      <c r="J206" s="2">
        <f t="shared" si="16"/>
        <v>8.7029065289384597</v>
      </c>
      <c r="K206" s="2"/>
    </row>
    <row r="207" spans="1:11" x14ac:dyDescent="0.3">
      <c r="A207" t="s">
        <v>200</v>
      </c>
      <c r="B207" s="5">
        <v>33482</v>
      </c>
      <c r="C207" s="9">
        <v>7.9539</v>
      </c>
      <c r="D207" s="9">
        <v>7.7129000000000003</v>
      </c>
      <c r="E207" s="9">
        <v>6.9626999999999999</v>
      </c>
      <c r="F207" s="9">
        <v>8.1852999999999998</v>
      </c>
      <c r="G207" s="9">
        <v>8.5511999999999997</v>
      </c>
      <c r="H207" s="2">
        <f t="shared" si="14"/>
        <v>8.4683616476584724</v>
      </c>
      <c r="I207" s="2">
        <f t="shared" si="15"/>
        <v>8.4375188678620141</v>
      </c>
      <c r="J207" s="2">
        <f t="shared" si="16"/>
        <v>8.4529391613433766</v>
      </c>
      <c r="K207" s="2"/>
    </row>
    <row r="208" spans="1:11" x14ac:dyDescent="0.3">
      <c r="A208" t="s">
        <v>201</v>
      </c>
      <c r="B208" s="5">
        <v>33512</v>
      </c>
      <c r="C208" s="9">
        <v>8.1306999999999992</v>
      </c>
      <c r="D208" s="9">
        <v>7.7774000000000001</v>
      </c>
      <c r="E208" s="9">
        <v>6.7950999999999997</v>
      </c>
      <c r="F208" s="9">
        <v>8.2834000000000003</v>
      </c>
      <c r="G208" s="9">
        <v>8.9840999999999998</v>
      </c>
      <c r="H208" s="2">
        <f t="shared" si="14"/>
        <v>8.7687351831684968</v>
      </c>
      <c r="I208" s="2">
        <f t="shared" si="15"/>
        <v>8.8407782045165426</v>
      </c>
      <c r="J208" s="2">
        <f t="shared" si="16"/>
        <v>8.8047507311010733</v>
      </c>
      <c r="K208" s="2"/>
    </row>
    <row r="209" spans="1:11" x14ac:dyDescent="0.3">
      <c r="A209" t="s">
        <v>202</v>
      </c>
      <c r="B209" s="5">
        <v>33543</v>
      </c>
      <c r="C209" s="9">
        <v>8.1622000000000003</v>
      </c>
      <c r="D209" s="9">
        <v>7.7583000000000002</v>
      </c>
      <c r="E209" s="9">
        <v>6.6443000000000003</v>
      </c>
      <c r="F209" s="9">
        <v>8.3394999999999992</v>
      </c>
      <c r="G209" s="9">
        <v>9.1202000000000005</v>
      </c>
      <c r="H209" s="2">
        <f t="shared" si="14"/>
        <v>8.8839367775867863</v>
      </c>
      <c r="I209" s="2">
        <f t="shared" si="15"/>
        <v>8.9745473721644764</v>
      </c>
      <c r="J209" s="2">
        <f t="shared" si="16"/>
        <v>8.9292326533006126</v>
      </c>
      <c r="K209" s="2"/>
    </row>
    <row r="210" spans="1:11" x14ac:dyDescent="0.3">
      <c r="A210" t="s">
        <v>203</v>
      </c>
      <c r="B210" s="5">
        <v>33573</v>
      </c>
      <c r="C210" s="9">
        <v>7.5033000000000003</v>
      </c>
      <c r="D210" s="9">
        <v>7.1252000000000004</v>
      </c>
      <c r="E210" s="9">
        <v>6.0788000000000002</v>
      </c>
      <c r="F210" s="9">
        <v>7.7309999999999999</v>
      </c>
      <c r="G210" s="9">
        <v>8.3544</v>
      </c>
      <c r="H210" s="2">
        <f t="shared" si="14"/>
        <v>8.1819220715166665</v>
      </c>
      <c r="I210" s="2">
        <f t="shared" si="15"/>
        <v>8.2635082390332126</v>
      </c>
      <c r="J210" s="2">
        <f t="shared" si="16"/>
        <v>8.2227074670750078</v>
      </c>
      <c r="K210" s="2"/>
    </row>
    <row r="211" spans="1:11" x14ac:dyDescent="0.3">
      <c r="A211" t="s">
        <v>204</v>
      </c>
      <c r="B211" s="5">
        <v>33604</v>
      </c>
      <c r="C211" s="9">
        <v>7.9255000000000004</v>
      </c>
      <c r="D211" s="9">
        <v>7.6605999999999996</v>
      </c>
      <c r="E211" s="9">
        <v>6.6311</v>
      </c>
      <c r="F211" s="9">
        <v>8.4175000000000004</v>
      </c>
      <c r="G211" s="9">
        <v>8.6770999999999994</v>
      </c>
      <c r="H211" s="2">
        <f t="shared" si="14"/>
        <v>8.7000395978283898</v>
      </c>
      <c r="I211" s="2">
        <f t="shared" si="15"/>
        <v>8.4572569711570225</v>
      </c>
      <c r="J211" s="2">
        <f t="shared" si="16"/>
        <v>8.5785804265123833</v>
      </c>
      <c r="K211" s="2"/>
    </row>
    <row r="212" spans="1:11" x14ac:dyDescent="0.3">
      <c r="A212" t="s">
        <v>205</v>
      </c>
      <c r="B212" s="5">
        <v>33635</v>
      </c>
      <c r="C212" s="9">
        <v>7.8417000000000003</v>
      </c>
      <c r="D212" s="9">
        <v>7.6253000000000002</v>
      </c>
      <c r="E212" s="9">
        <v>6.7195999999999998</v>
      </c>
      <c r="F212" s="9">
        <v>8.3851999999999993</v>
      </c>
      <c r="G212" s="9">
        <v>8.4434000000000005</v>
      </c>
      <c r="H212" s="2">
        <f t="shared" si="14"/>
        <v>8.5386864277039898</v>
      </c>
      <c r="I212" s="2">
        <f t="shared" si="15"/>
        <v>8.2758062080945152</v>
      </c>
      <c r="J212" s="2">
        <f t="shared" si="16"/>
        <v>8.4071666345321372</v>
      </c>
      <c r="K212" s="2"/>
    </row>
    <row r="213" spans="1:11" x14ac:dyDescent="0.3">
      <c r="A213" t="s">
        <v>206</v>
      </c>
      <c r="B213" s="5">
        <v>33664</v>
      </c>
      <c r="C213" s="9">
        <v>7.9198000000000004</v>
      </c>
      <c r="D213" s="9">
        <v>7.7595999999999998</v>
      </c>
      <c r="E213" s="9">
        <v>7.0651000000000002</v>
      </c>
      <c r="F213" s="9">
        <v>8.5091000000000001</v>
      </c>
      <c r="G213" s="9">
        <v>8.2911000000000001</v>
      </c>
      <c r="H213" s="2">
        <f t="shared" si="14"/>
        <v>8.4586050184420447</v>
      </c>
      <c r="I213" s="2">
        <f t="shared" si="15"/>
        <v>8.2409148344394048</v>
      </c>
      <c r="J213" s="2">
        <f t="shared" si="16"/>
        <v>8.3497052550826734</v>
      </c>
      <c r="K213" s="2"/>
    </row>
    <row r="214" spans="1:11" x14ac:dyDescent="0.3">
      <c r="A214" t="s">
        <v>207</v>
      </c>
      <c r="B214" s="5">
        <v>33695</v>
      </c>
      <c r="C214" s="9">
        <v>8.0464000000000002</v>
      </c>
      <c r="D214" s="9">
        <v>7.8483999999999998</v>
      </c>
      <c r="E214" s="9">
        <v>6.9874000000000001</v>
      </c>
      <c r="F214" s="9">
        <v>8.6876999999999995</v>
      </c>
      <c r="G214" s="9">
        <v>8.5516000000000005</v>
      </c>
      <c r="H214" s="2">
        <f t="shared" si="14"/>
        <v>8.7163290495890102</v>
      </c>
      <c r="I214" s="2">
        <f t="shared" si="15"/>
        <v>8.443491198154419</v>
      </c>
      <c r="J214" s="2">
        <f t="shared" si="16"/>
        <v>8.5798244260174137</v>
      </c>
      <c r="K214" s="2"/>
    </row>
    <row r="215" spans="1:11" x14ac:dyDescent="0.3">
      <c r="A215" t="s">
        <v>208</v>
      </c>
      <c r="B215" s="5">
        <v>33725</v>
      </c>
      <c r="C215" s="9">
        <v>7.8856999999999999</v>
      </c>
      <c r="D215" s="9">
        <v>7.6193999999999997</v>
      </c>
      <c r="E215" s="9">
        <v>6.6646999999999998</v>
      </c>
      <c r="F215" s="9">
        <v>8.3969000000000005</v>
      </c>
      <c r="G215" s="9">
        <v>8.5334000000000003</v>
      </c>
      <c r="H215" s="2">
        <f t="shared" si="14"/>
        <v>8.5826450208926097</v>
      </c>
      <c r="I215" s="2">
        <f t="shared" si="15"/>
        <v>8.4202784773758097</v>
      </c>
      <c r="J215" s="2">
        <f t="shared" si="16"/>
        <v>8.5014313775409143</v>
      </c>
      <c r="K215" s="2"/>
    </row>
    <row r="216" spans="1:11" x14ac:dyDescent="0.3">
      <c r="A216" t="s">
        <v>209</v>
      </c>
      <c r="B216" s="5">
        <v>33756</v>
      </c>
      <c r="C216" s="9">
        <v>7.9873000000000003</v>
      </c>
      <c r="D216" s="9">
        <v>7.5785999999999998</v>
      </c>
      <c r="E216" s="9">
        <v>6.3552999999999997</v>
      </c>
      <c r="F216" s="9">
        <v>8.3025000000000002</v>
      </c>
      <c r="G216" s="9">
        <v>8.9829000000000008</v>
      </c>
      <c r="H216" s="2">
        <f t="shared" si="14"/>
        <v>8.8159704120057683</v>
      </c>
      <c r="I216" s="2">
        <f t="shared" si="15"/>
        <v>8.8093639540987478</v>
      </c>
      <c r="J216" s="2">
        <f t="shared" si="16"/>
        <v>8.8126671329141537</v>
      </c>
      <c r="K216" s="2"/>
    </row>
    <row r="217" spans="1:11" x14ac:dyDescent="0.3">
      <c r="A217" t="s">
        <v>210</v>
      </c>
      <c r="B217" s="5">
        <v>33786</v>
      </c>
      <c r="C217" s="9">
        <v>7.5853999999999999</v>
      </c>
      <c r="D217" s="9">
        <v>7.15</v>
      </c>
      <c r="E217" s="9">
        <v>5.9189999999999996</v>
      </c>
      <c r="F217" s="9">
        <v>7.8654999999999999</v>
      </c>
      <c r="G217" s="9">
        <v>8.5885999999999996</v>
      </c>
      <c r="H217" s="2">
        <f t="shared" si="14"/>
        <v>8.3953067910384149</v>
      </c>
      <c r="I217" s="2">
        <f t="shared" si="15"/>
        <v>8.4615148838396603</v>
      </c>
      <c r="J217" s="2">
        <f t="shared" si="16"/>
        <v>8.4284057839760784</v>
      </c>
      <c r="K217" s="2"/>
    </row>
    <row r="218" spans="1:11" x14ac:dyDescent="0.3">
      <c r="A218" t="s">
        <v>211</v>
      </c>
      <c r="B218" s="5">
        <v>33817</v>
      </c>
      <c r="C218" s="9">
        <v>7.7904</v>
      </c>
      <c r="D218" s="9">
        <v>7.1916000000000002</v>
      </c>
      <c r="E218" s="9">
        <v>5.7263000000000002</v>
      </c>
      <c r="F218" s="9">
        <v>7.8585000000000003</v>
      </c>
      <c r="G218" s="9">
        <v>9.1097999999999999</v>
      </c>
      <c r="H218" s="2">
        <f t="shared" si="14"/>
        <v>8.6772081361023758</v>
      </c>
      <c r="I218" s="2">
        <f t="shared" si="15"/>
        <v>8.9980538413171764</v>
      </c>
      <c r="J218" s="2">
        <f t="shared" si="16"/>
        <v>8.8375127598151249</v>
      </c>
      <c r="K218" s="2"/>
    </row>
    <row r="219" spans="1:11" x14ac:dyDescent="0.3">
      <c r="A219" t="s">
        <v>212</v>
      </c>
      <c r="B219" s="5">
        <v>33848</v>
      </c>
      <c r="C219" s="9">
        <v>7.7168000000000001</v>
      </c>
      <c r="D219" s="9">
        <v>7.0045000000000002</v>
      </c>
      <c r="E219" s="9">
        <v>5.4242999999999997</v>
      </c>
      <c r="F219" s="9">
        <v>7.6571999999999996</v>
      </c>
      <c r="G219" s="9">
        <v>9.1748999999999992</v>
      </c>
      <c r="H219" s="2">
        <f t="shared" si="14"/>
        <v>8.6083855453628733</v>
      </c>
      <c r="I219" s="2">
        <f t="shared" si="15"/>
        <v>9.1556563285037242</v>
      </c>
      <c r="J219" s="2">
        <f t="shared" si="16"/>
        <v>8.8816770948319856</v>
      </c>
      <c r="K219" s="2"/>
    </row>
    <row r="220" spans="1:11" x14ac:dyDescent="0.3">
      <c r="A220" t="s">
        <v>213</v>
      </c>
      <c r="B220" s="5">
        <v>33878</v>
      </c>
      <c r="C220" s="9">
        <v>7.6954000000000002</v>
      </c>
      <c r="D220" s="9">
        <v>7.2241</v>
      </c>
      <c r="E220" s="9">
        <v>6.0448000000000004</v>
      </c>
      <c r="F220" s="9">
        <v>7.9958999999999998</v>
      </c>
      <c r="G220" s="9">
        <v>8.6081000000000003</v>
      </c>
      <c r="H220" s="2">
        <f t="shared" si="14"/>
        <v>8.4165147259460227</v>
      </c>
      <c r="I220" s="2">
        <f t="shared" si="15"/>
        <v>8.6442238564591545</v>
      </c>
      <c r="J220" s="2">
        <f t="shared" si="16"/>
        <v>8.5303095712104593</v>
      </c>
      <c r="K220" s="2"/>
    </row>
    <row r="221" spans="1:11" x14ac:dyDescent="0.3">
      <c r="A221" t="s">
        <v>214</v>
      </c>
      <c r="B221" s="5">
        <v>33909</v>
      </c>
      <c r="C221" s="9">
        <v>7.6559999999999997</v>
      </c>
      <c r="D221" s="9">
        <v>7.3078000000000003</v>
      </c>
      <c r="E221" s="9">
        <v>6.3612000000000002</v>
      </c>
      <c r="F221" s="9">
        <v>8.0381999999999998</v>
      </c>
      <c r="G221" s="9">
        <v>8.3446999999999996</v>
      </c>
      <c r="H221" s="2">
        <f t="shared" si="14"/>
        <v>8.2628246093500159</v>
      </c>
      <c r="I221" s="2">
        <f t="shared" si="15"/>
        <v>8.3557932588191228</v>
      </c>
      <c r="J221" s="2">
        <f t="shared" si="16"/>
        <v>8.3092989589837796</v>
      </c>
      <c r="K221" s="2"/>
    </row>
    <row r="222" spans="1:11" x14ac:dyDescent="0.3">
      <c r="A222" t="s">
        <v>215</v>
      </c>
      <c r="B222" s="5">
        <v>33939</v>
      </c>
      <c r="C222" s="9">
        <v>7.4467999999999996</v>
      </c>
      <c r="D222" s="9">
        <v>7.0946999999999996</v>
      </c>
      <c r="E222" s="9">
        <v>6.1136999999999997</v>
      </c>
      <c r="F222" s="9">
        <v>7.8849</v>
      </c>
      <c r="G222" s="9">
        <v>8.1466999999999992</v>
      </c>
      <c r="H222" s="2">
        <f t="shared" si="14"/>
        <v>8.0847691494123843</v>
      </c>
      <c r="I222" s="2">
        <f t="shared" si="15"/>
        <v>8.154476650349384</v>
      </c>
      <c r="J222" s="2">
        <f t="shared" si="16"/>
        <v>8.119617282103464</v>
      </c>
      <c r="K222" s="2"/>
    </row>
    <row r="223" spans="1:11" x14ac:dyDescent="0.3">
      <c r="A223" t="s">
        <v>216</v>
      </c>
      <c r="B223" s="5">
        <v>33970</v>
      </c>
      <c r="C223" s="9">
        <v>7.2824</v>
      </c>
      <c r="D223" s="9">
        <v>6.8121999999999998</v>
      </c>
      <c r="E223" s="9">
        <v>5.6649000000000003</v>
      </c>
      <c r="F223" s="9">
        <v>7.5274000000000001</v>
      </c>
      <c r="G223" s="9">
        <v>8.1859000000000002</v>
      </c>
      <c r="H223" s="2">
        <f t="shared" si="14"/>
        <v>7.9719572804214156</v>
      </c>
      <c r="I223" s="2">
        <f t="shared" si="15"/>
        <v>8.229018740704074</v>
      </c>
      <c r="J223" s="2">
        <f t="shared" si="16"/>
        <v>8.100411599462598</v>
      </c>
      <c r="K223" s="2"/>
    </row>
    <row r="224" spans="1:11" x14ac:dyDescent="0.3">
      <c r="A224" t="s">
        <v>217</v>
      </c>
      <c r="B224" s="5">
        <v>34001</v>
      </c>
      <c r="C224" s="9">
        <v>7.0037000000000003</v>
      </c>
      <c r="D224" s="9">
        <v>6.4942000000000002</v>
      </c>
      <c r="E224" s="9">
        <v>5.3045999999999998</v>
      </c>
      <c r="F224" s="9">
        <v>7.1673</v>
      </c>
      <c r="G224" s="9">
        <v>7.9699</v>
      </c>
      <c r="H224" s="2">
        <f t="shared" si="14"/>
        <v>7.6972386167365903</v>
      </c>
      <c r="I224" s="2">
        <f t="shared" si="15"/>
        <v>8.0300244618687131</v>
      </c>
      <c r="J224" s="2">
        <f t="shared" si="16"/>
        <v>7.8635031984487735</v>
      </c>
      <c r="K224" s="2"/>
    </row>
    <row r="225" spans="1:11" x14ac:dyDescent="0.3">
      <c r="A225" t="s">
        <v>218</v>
      </c>
      <c r="B225" s="5">
        <v>34029</v>
      </c>
      <c r="C225" s="9">
        <v>7.0529999999999999</v>
      </c>
      <c r="D225" s="9">
        <v>6.5309999999999997</v>
      </c>
      <c r="E225" s="9">
        <v>5.3327999999999998</v>
      </c>
      <c r="F225" s="9">
        <v>7.1908000000000003</v>
      </c>
      <c r="G225" s="9">
        <v>8.0358999999999998</v>
      </c>
      <c r="H225" s="2">
        <f t="shared" si="14"/>
        <v>7.7428299731897354</v>
      </c>
      <c r="I225" s="2">
        <f t="shared" si="15"/>
        <v>8.1046859051988598</v>
      </c>
      <c r="J225" s="2">
        <f t="shared" si="16"/>
        <v>7.9236062814290964</v>
      </c>
      <c r="K225" s="2"/>
    </row>
    <row r="226" spans="1:11" x14ac:dyDescent="0.3">
      <c r="A226" t="s">
        <v>219</v>
      </c>
      <c r="B226" s="5">
        <v>34060</v>
      </c>
      <c r="C226" s="9">
        <v>6.9821999999999997</v>
      </c>
      <c r="D226" s="9">
        <v>6.4459999999999997</v>
      </c>
      <c r="E226" s="9">
        <v>5.1932</v>
      </c>
      <c r="F226" s="9">
        <v>7.1443000000000003</v>
      </c>
      <c r="G226" s="9">
        <v>8.0013000000000005</v>
      </c>
      <c r="H226" s="2">
        <f t="shared" si="14"/>
        <v>7.7137202404717886</v>
      </c>
      <c r="I226" s="2">
        <f t="shared" si="15"/>
        <v>8.0627165999207726</v>
      </c>
      <c r="J226" s="2">
        <f t="shared" si="16"/>
        <v>7.88807730360781</v>
      </c>
      <c r="K226" s="2"/>
    </row>
    <row r="227" spans="1:11" x14ac:dyDescent="0.3">
      <c r="A227" t="s">
        <v>220</v>
      </c>
      <c r="B227" s="5">
        <v>34090</v>
      </c>
      <c r="C227" s="9">
        <v>7.0022000000000002</v>
      </c>
      <c r="D227" s="9">
        <v>6.4656000000000002</v>
      </c>
      <c r="E227" s="9">
        <v>5.3994</v>
      </c>
      <c r="F227" s="9">
        <v>6.9714999999999998</v>
      </c>
      <c r="G227" s="9">
        <v>7.9307999999999996</v>
      </c>
      <c r="H227" s="2">
        <f t="shared" si="14"/>
        <v>7.5425854735416076</v>
      </c>
      <c r="I227" s="2">
        <f t="shared" si="15"/>
        <v>8.0835272254282877</v>
      </c>
      <c r="J227" s="2">
        <f t="shared" si="16"/>
        <v>7.8127170834799253</v>
      </c>
      <c r="K227" s="2"/>
    </row>
    <row r="228" spans="1:11" x14ac:dyDescent="0.3">
      <c r="A228" t="s">
        <v>221</v>
      </c>
      <c r="B228" s="5">
        <v>34121</v>
      </c>
      <c r="C228" s="9">
        <v>6.6364999999999998</v>
      </c>
      <c r="D228" s="9">
        <v>6.0909000000000004</v>
      </c>
      <c r="E228" s="9">
        <v>5.0776000000000003</v>
      </c>
      <c r="F228" s="9">
        <v>6.5189000000000004</v>
      </c>
      <c r="G228" s="9">
        <v>7.5454999999999997</v>
      </c>
      <c r="H228" s="2">
        <f t="shared" si="14"/>
        <v>7.1139716058417957</v>
      </c>
      <c r="I228" s="2">
        <f t="shared" si="15"/>
        <v>7.7361320990150917</v>
      </c>
      <c r="J228" s="2">
        <f t="shared" si="16"/>
        <v>7.4246014401595284</v>
      </c>
      <c r="K228" s="2"/>
    </row>
    <row r="229" spans="1:11" x14ac:dyDescent="0.3">
      <c r="A229" t="s">
        <v>222</v>
      </c>
      <c r="B229" s="5">
        <v>34151</v>
      </c>
      <c r="C229" s="9">
        <v>6.5171999999999999</v>
      </c>
      <c r="D229" s="9">
        <v>6.0716999999999999</v>
      </c>
      <c r="E229" s="9">
        <v>5.1719999999999997</v>
      </c>
      <c r="F229" s="9">
        <v>6.5255000000000001</v>
      </c>
      <c r="G229" s="9">
        <v>7.2868000000000004</v>
      </c>
      <c r="H229" s="2">
        <f t="shared" si="14"/>
        <v>6.9790965360552182</v>
      </c>
      <c r="I229" s="2">
        <f t="shared" si="15"/>
        <v>7.4138211442158264</v>
      </c>
      <c r="J229" s="2">
        <f t="shared" si="16"/>
        <v>7.1962384670918977</v>
      </c>
      <c r="K229" s="2"/>
    </row>
    <row r="230" spans="1:11" x14ac:dyDescent="0.3">
      <c r="A230" t="s">
        <v>223</v>
      </c>
      <c r="B230" s="5">
        <v>34182</v>
      </c>
      <c r="C230" s="9">
        <v>6.1970999999999998</v>
      </c>
      <c r="D230" s="9">
        <v>5.7302</v>
      </c>
      <c r="E230" s="9">
        <v>4.8019999999999996</v>
      </c>
      <c r="F230" s="9">
        <v>6.1398999999999999</v>
      </c>
      <c r="G230" s="9">
        <v>7.0162000000000004</v>
      </c>
      <c r="H230" s="2">
        <f t="shared" si="14"/>
        <v>6.6666207900612395</v>
      </c>
      <c r="I230" s="2">
        <f t="shared" si="15"/>
        <v>7.1370945356123983</v>
      </c>
      <c r="J230" s="2">
        <f t="shared" si="16"/>
        <v>6.9015988438859033</v>
      </c>
      <c r="K230" s="2"/>
    </row>
    <row r="231" spans="1:11" x14ac:dyDescent="0.3">
      <c r="A231" t="s">
        <v>224</v>
      </c>
      <c r="B231" s="5">
        <v>34213</v>
      </c>
      <c r="C231" s="9">
        <v>6.1801000000000004</v>
      </c>
      <c r="D231" s="9">
        <v>5.6791999999999998</v>
      </c>
      <c r="E231" s="9">
        <v>4.8108000000000004</v>
      </c>
      <c r="F231" s="9">
        <v>6.0362999999999998</v>
      </c>
      <c r="G231" s="9">
        <v>6.9668000000000001</v>
      </c>
      <c r="H231" s="2">
        <f t="shared" si="14"/>
        <v>6.554795046312023</v>
      </c>
      <c r="I231" s="2">
        <f t="shared" si="15"/>
        <v>7.1890337751777222</v>
      </c>
      <c r="J231" s="2">
        <f t="shared" si="16"/>
        <v>6.8714439180377118</v>
      </c>
      <c r="K231" s="2"/>
    </row>
    <row r="232" spans="1:11" x14ac:dyDescent="0.3">
      <c r="A232" t="s">
        <v>225</v>
      </c>
      <c r="B232" s="5">
        <v>34243</v>
      </c>
      <c r="C232" s="9">
        <v>6.1694000000000004</v>
      </c>
      <c r="D232" s="9">
        <v>5.7072000000000003</v>
      </c>
      <c r="E232" s="9">
        <v>4.8630000000000004</v>
      </c>
      <c r="F232" s="9">
        <v>6.0632999999999999</v>
      </c>
      <c r="G232" s="9">
        <v>6.9302000000000001</v>
      </c>
      <c r="H232" s="2">
        <f t="shared" si="14"/>
        <v>6.5581962354691603</v>
      </c>
      <c r="I232" s="2">
        <f t="shared" si="15"/>
        <v>7.099871682936798</v>
      </c>
      <c r="J232" s="2">
        <f t="shared" si="16"/>
        <v>6.828690638722823</v>
      </c>
      <c r="K232" s="2"/>
    </row>
    <row r="233" spans="1:11" x14ac:dyDescent="0.3">
      <c r="A233" t="s">
        <v>226</v>
      </c>
      <c r="B233" s="5">
        <v>34274</v>
      </c>
      <c r="C233" s="9">
        <v>6.4846000000000004</v>
      </c>
      <c r="D233" s="9">
        <v>6.056</v>
      </c>
      <c r="E233" s="9">
        <v>5.1894</v>
      </c>
      <c r="F233" s="9">
        <v>6.4828999999999999</v>
      </c>
      <c r="G233" s="9">
        <v>7.2335000000000003</v>
      </c>
      <c r="H233" s="2">
        <f t="shared" si="14"/>
        <v>6.9297394604399098</v>
      </c>
      <c r="I233" s="2">
        <f t="shared" si="15"/>
        <v>7.3470032534834528</v>
      </c>
      <c r="J233" s="2">
        <f t="shared" si="16"/>
        <v>7.1381682210125419</v>
      </c>
      <c r="K233" s="2"/>
    </row>
    <row r="234" spans="1:11" x14ac:dyDescent="0.3">
      <c r="A234" t="s">
        <v>227</v>
      </c>
      <c r="B234" s="5">
        <v>34304</v>
      </c>
      <c r="C234" s="9">
        <v>6.5148000000000001</v>
      </c>
      <c r="D234" s="9">
        <v>6.0731999999999999</v>
      </c>
      <c r="E234" s="9">
        <v>5.2084000000000001</v>
      </c>
      <c r="F234" s="9">
        <v>6.4783999999999997</v>
      </c>
      <c r="G234" s="9">
        <v>7.2756999999999996</v>
      </c>
      <c r="H234" s="2">
        <f t="shared" si="14"/>
        <v>6.9451085487470587</v>
      </c>
      <c r="I234" s="2">
        <f t="shared" si="15"/>
        <v>7.4035230118512985</v>
      </c>
      <c r="J234" s="2">
        <f t="shared" si="16"/>
        <v>7.1740706841925128</v>
      </c>
      <c r="K234" s="2"/>
    </row>
    <row r="235" spans="1:11" x14ac:dyDescent="0.3">
      <c r="A235" t="s">
        <v>228</v>
      </c>
      <c r="B235" s="5">
        <v>34335</v>
      </c>
      <c r="C235" s="9">
        <v>6.3193999999999999</v>
      </c>
      <c r="D235" s="9">
        <v>5.8634000000000004</v>
      </c>
      <c r="E235" s="9">
        <v>5.0243000000000002</v>
      </c>
      <c r="F235" s="9">
        <v>6.2378999999999998</v>
      </c>
      <c r="G235" s="9">
        <v>7.0696000000000003</v>
      </c>
      <c r="H235" s="2">
        <f t="shared" si="14"/>
        <v>6.7092040562041655</v>
      </c>
      <c r="I235" s="2">
        <f t="shared" si="15"/>
        <v>7.2373010354037648</v>
      </c>
      <c r="J235" s="2">
        <f t="shared" si="16"/>
        <v>6.9729266619526165</v>
      </c>
      <c r="K235" s="2"/>
    </row>
    <row r="236" spans="1:11" x14ac:dyDescent="0.3">
      <c r="A236" t="s">
        <v>229</v>
      </c>
      <c r="B236" s="5">
        <v>34366</v>
      </c>
      <c r="C236" s="9">
        <v>6.8045</v>
      </c>
      <c r="D236" s="9">
        <v>6.4215</v>
      </c>
      <c r="E236" s="9">
        <v>5.6121999999999996</v>
      </c>
      <c r="F236" s="9">
        <v>6.8182</v>
      </c>
      <c r="G236" s="9">
        <v>7.5016999999999996</v>
      </c>
      <c r="H236" s="2">
        <f t="shared" ref="H236:H299" si="17">100*(((1+D236/100)^10/(1+E236/100)^5)^(1/5)-1)</f>
        <v>7.2370016177108143</v>
      </c>
      <c r="I236" s="2">
        <f t="shared" ref="I236:I299" si="18">100*(((1+C236/100)^15/(1+D236/100)^10)^(1/5)-1)</f>
        <v>7.5746400931069102</v>
      </c>
      <c r="J236" s="2">
        <f t="shared" si="16"/>
        <v>7.405688181255865</v>
      </c>
      <c r="K236" s="2"/>
    </row>
    <row r="237" spans="1:11" x14ac:dyDescent="0.3">
      <c r="A237" t="s">
        <v>230</v>
      </c>
      <c r="B237" s="5">
        <v>34394</v>
      </c>
      <c r="C237" s="9">
        <v>7.2511999999999999</v>
      </c>
      <c r="D237" s="9">
        <v>6.9795999999999996</v>
      </c>
      <c r="E237" s="9">
        <v>6.2655000000000003</v>
      </c>
      <c r="F237" s="9">
        <v>7.4808000000000003</v>
      </c>
      <c r="G237" s="9">
        <v>7.7866</v>
      </c>
      <c r="H237" s="2">
        <f t="shared" si="17"/>
        <v>7.6984987240449776</v>
      </c>
      <c r="I237" s="2">
        <f t="shared" si="18"/>
        <v>7.7964703663004231</v>
      </c>
      <c r="J237" s="2">
        <f t="shared" si="16"/>
        <v>7.747473409827843</v>
      </c>
      <c r="K237" s="2"/>
    </row>
    <row r="238" spans="1:11" x14ac:dyDescent="0.3">
      <c r="A238" t="s">
        <v>231</v>
      </c>
      <c r="B238" s="5">
        <v>34425</v>
      </c>
      <c r="C238" s="9">
        <v>7.4489999999999998</v>
      </c>
      <c r="D238" s="9">
        <v>7.1931000000000003</v>
      </c>
      <c r="E238" s="9">
        <v>6.6093000000000002</v>
      </c>
      <c r="F238" s="9">
        <v>7.5331999999999999</v>
      </c>
      <c r="G238" s="9">
        <v>7.9427000000000003</v>
      </c>
      <c r="H238" s="2">
        <f t="shared" si="17"/>
        <v>7.7800969297237677</v>
      </c>
      <c r="I238" s="2">
        <f t="shared" si="18"/>
        <v>7.9626341736605211</v>
      </c>
      <c r="J238" s="2">
        <f t="shared" si="16"/>
        <v>7.8713269410617626</v>
      </c>
      <c r="K238" s="2"/>
    </row>
    <row r="239" spans="1:11" x14ac:dyDescent="0.3">
      <c r="A239" t="s">
        <v>232</v>
      </c>
      <c r="B239" s="5">
        <v>34455</v>
      </c>
      <c r="C239" s="9">
        <v>7.6314000000000002</v>
      </c>
      <c r="D239" s="9">
        <v>7.2994000000000003</v>
      </c>
      <c r="E239" s="9">
        <v>6.7214</v>
      </c>
      <c r="F239" s="9">
        <v>7.4936999999999996</v>
      </c>
      <c r="G239" s="9">
        <v>8.2210000000000001</v>
      </c>
      <c r="H239" s="2">
        <f t="shared" si="17"/>
        <v>7.8805304311974966</v>
      </c>
      <c r="I239" s="2">
        <f t="shared" si="18"/>
        <v>8.2984849478108913</v>
      </c>
      <c r="J239" s="2">
        <f t="shared" si="16"/>
        <v>8.0893056738958755</v>
      </c>
      <c r="K239" s="2"/>
    </row>
    <row r="240" spans="1:11" x14ac:dyDescent="0.3">
      <c r="A240" t="s">
        <v>233</v>
      </c>
      <c r="B240" s="5">
        <v>34486</v>
      </c>
      <c r="C240" s="9">
        <v>7.7663000000000002</v>
      </c>
      <c r="D240" s="9">
        <v>7.5170000000000003</v>
      </c>
      <c r="E240" s="9">
        <v>6.9153000000000002</v>
      </c>
      <c r="F240" s="9">
        <v>7.8394000000000004</v>
      </c>
      <c r="G240" s="9">
        <v>8.2864000000000004</v>
      </c>
      <c r="H240" s="2">
        <f t="shared" si="17"/>
        <v>8.1220862589358021</v>
      </c>
      <c r="I240" s="2">
        <f t="shared" si="18"/>
        <v>8.2666354983726755</v>
      </c>
      <c r="J240" s="2">
        <f t="shared" si="16"/>
        <v>8.1943367386658075</v>
      </c>
      <c r="K240" s="2"/>
    </row>
    <row r="241" spans="1:11" x14ac:dyDescent="0.3">
      <c r="A241" t="s">
        <v>234</v>
      </c>
      <c r="B241" s="5">
        <v>34516</v>
      </c>
      <c r="C241" s="9">
        <v>7.4714</v>
      </c>
      <c r="D241" s="9">
        <v>7.2245999999999997</v>
      </c>
      <c r="E241" s="9">
        <v>6.6669</v>
      </c>
      <c r="F241" s="9">
        <v>7.5086000000000004</v>
      </c>
      <c r="G241" s="9">
        <v>7.9604999999999997</v>
      </c>
      <c r="H241" s="2">
        <f t="shared" si="17"/>
        <v>7.785215893215236</v>
      </c>
      <c r="I241" s="2">
        <f t="shared" si="18"/>
        <v>7.966705494054005</v>
      </c>
      <c r="J241" s="2">
        <f t="shared" si="16"/>
        <v>7.8759225265573329</v>
      </c>
      <c r="K241" s="2"/>
    </row>
    <row r="242" spans="1:11" x14ac:dyDescent="0.3">
      <c r="A242" t="s">
        <v>235</v>
      </c>
      <c r="B242" s="5">
        <v>34547</v>
      </c>
      <c r="C242" s="9">
        <v>7.5548000000000002</v>
      </c>
      <c r="D242" s="9">
        <v>7.2685000000000004</v>
      </c>
      <c r="E242" s="9">
        <v>6.7492000000000001</v>
      </c>
      <c r="F242" s="9">
        <v>7.5060000000000002</v>
      </c>
      <c r="G242" s="9">
        <v>8.0230999999999995</v>
      </c>
      <c r="H242" s="2">
        <f t="shared" si="17"/>
        <v>7.790326224927191</v>
      </c>
      <c r="I242" s="2">
        <f t="shared" si="18"/>
        <v>8.1296944465714347</v>
      </c>
      <c r="J242" s="2">
        <f t="shared" si="16"/>
        <v>7.9598769867659458</v>
      </c>
      <c r="K242" s="2"/>
    </row>
    <row r="243" spans="1:11" x14ac:dyDescent="0.3">
      <c r="A243" t="s">
        <v>236</v>
      </c>
      <c r="B243" s="5">
        <v>34578</v>
      </c>
      <c r="C243" s="9">
        <v>8.0005000000000006</v>
      </c>
      <c r="D243" s="9">
        <v>7.6961000000000004</v>
      </c>
      <c r="E243" s="9">
        <v>7.2123999999999997</v>
      </c>
      <c r="F243" s="9">
        <v>7.87</v>
      </c>
      <c r="G243" s="9">
        <v>8.4990000000000006</v>
      </c>
      <c r="H243" s="2">
        <f t="shared" si="17"/>
        <v>8.1819822633389485</v>
      </c>
      <c r="I243" s="2">
        <f t="shared" si="18"/>
        <v>8.6118835659701567</v>
      </c>
      <c r="J243" s="2">
        <f t="shared" si="16"/>
        <v>8.3967197913369382</v>
      </c>
      <c r="K243" s="2"/>
    </row>
    <row r="244" spans="1:11" x14ac:dyDescent="0.3">
      <c r="A244" t="s">
        <v>237</v>
      </c>
      <c r="B244" s="5">
        <v>34608</v>
      </c>
      <c r="C244" s="9">
        <v>8.0328999999999997</v>
      </c>
      <c r="D244" s="9">
        <v>7.8316999999999997</v>
      </c>
      <c r="E244" s="9">
        <v>7.4065000000000003</v>
      </c>
      <c r="F244" s="9">
        <v>8.0786999999999995</v>
      </c>
      <c r="G244" s="9">
        <v>8.3933999999999997</v>
      </c>
      <c r="H244" s="2">
        <f t="shared" si="17"/>
        <v>8.2585832783863111</v>
      </c>
      <c r="I244" s="2">
        <f t="shared" si="18"/>
        <v>8.436426939973396</v>
      </c>
      <c r="J244" s="2">
        <f t="shared" si="16"/>
        <v>8.3474686196764125</v>
      </c>
      <c r="K244" s="2"/>
    </row>
    <row r="245" spans="1:11" x14ac:dyDescent="0.3">
      <c r="A245" t="s">
        <v>238</v>
      </c>
      <c r="B245" s="5">
        <v>34639</v>
      </c>
      <c r="C245" s="9">
        <v>7.9485999999999999</v>
      </c>
      <c r="D245" s="9">
        <v>7.8498999999999999</v>
      </c>
      <c r="E245" s="9">
        <v>7.6791</v>
      </c>
      <c r="F245" s="9">
        <v>7.9577999999999998</v>
      </c>
      <c r="G245" s="9">
        <v>8.0885999999999996</v>
      </c>
      <c r="H245" s="2">
        <f t="shared" si="17"/>
        <v>8.0209709220266703</v>
      </c>
      <c r="I245" s="2">
        <f t="shared" si="18"/>
        <v>8.146271061773902</v>
      </c>
      <c r="J245" s="2">
        <f t="shared" si="16"/>
        <v>8.0836028345164568</v>
      </c>
      <c r="K245" s="2"/>
    </row>
    <row r="246" spans="1:11" x14ac:dyDescent="0.3">
      <c r="A246" t="s">
        <v>239</v>
      </c>
      <c r="B246" s="5">
        <v>34669</v>
      </c>
      <c r="C246" s="9">
        <v>7.8433999999999999</v>
      </c>
      <c r="D246" s="9">
        <v>7.8116000000000003</v>
      </c>
      <c r="E246" s="9">
        <v>7.7417999999999996</v>
      </c>
      <c r="F246" s="9">
        <v>7.8654000000000002</v>
      </c>
      <c r="G246" s="9">
        <v>7.8977000000000004</v>
      </c>
      <c r="H246" s="2">
        <f t="shared" si="17"/>
        <v>7.8814452195898221</v>
      </c>
      <c r="I246" s="2">
        <f t="shared" si="18"/>
        <v>7.9070281418537114</v>
      </c>
      <c r="J246" s="2">
        <f t="shared" si="16"/>
        <v>7.8942359224723813</v>
      </c>
      <c r="K246" s="2"/>
    </row>
    <row r="247" spans="1:11" x14ac:dyDescent="0.3">
      <c r="A247" t="s">
        <v>240</v>
      </c>
      <c r="B247" s="5">
        <v>34700</v>
      </c>
      <c r="C247" s="9">
        <v>7.6666999999999996</v>
      </c>
      <c r="D247" s="9">
        <v>7.5735999999999999</v>
      </c>
      <c r="E247" s="9">
        <v>7.4404000000000003</v>
      </c>
      <c r="F247" s="9">
        <v>7.6368</v>
      </c>
      <c r="G247" s="9">
        <v>7.7915000000000001</v>
      </c>
      <c r="H247" s="2">
        <f t="shared" si="17"/>
        <v>7.7069651356473257</v>
      </c>
      <c r="I247" s="2">
        <f t="shared" si="18"/>
        <v>7.8531417910288059</v>
      </c>
      <c r="J247" s="2">
        <f t="shared" si="16"/>
        <v>7.7800286818312525</v>
      </c>
      <c r="K247" s="2"/>
    </row>
    <row r="248" spans="1:11" x14ac:dyDescent="0.3">
      <c r="A248" t="s">
        <v>241</v>
      </c>
      <c r="B248" s="5">
        <v>34731</v>
      </c>
      <c r="C248" s="9">
        <v>7.4786000000000001</v>
      </c>
      <c r="D248" s="9">
        <v>7.2789999999999999</v>
      </c>
      <c r="E248" s="9">
        <v>6.9888000000000003</v>
      </c>
      <c r="F248" s="9">
        <v>7.3216999999999999</v>
      </c>
      <c r="G248" s="9">
        <v>7.7901999999999996</v>
      </c>
      <c r="H248" s="2">
        <f t="shared" si="17"/>
        <v>7.5699871481874625</v>
      </c>
      <c r="I248" s="2">
        <f t="shared" si="18"/>
        <v>7.8789147997779363</v>
      </c>
      <c r="J248" s="2">
        <f t="shared" si="16"/>
        <v>7.7243402327093591</v>
      </c>
      <c r="K248" s="2"/>
    </row>
    <row r="249" spans="1:11" x14ac:dyDescent="0.3">
      <c r="A249" t="s">
        <v>242</v>
      </c>
      <c r="B249" s="5">
        <v>34759</v>
      </c>
      <c r="C249" s="9">
        <v>7.4546000000000001</v>
      </c>
      <c r="D249" s="9">
        <v>7.2693000000000003</v>
      </c>
      <c r="E249" s="9">
        <v>6.9905999999999997</v>
      </c>
      <c r="F249" s="9">
        <v>7.3146000000000004</v>
      </c>
      <c r="G249" s="9">
        <v>7.7500999999999998</v>
      </c>
      <c r="H249" s="2">
        <f t="shared" si="17"/>
        <v>7.5487259861146905</v>
      </c>
      <c r="I249" s="2">
        <f t="shared" si="18"/>
        <v>7.8261608302014007</v>
      </c>
      <c r="J249" s="2">
        <f t="shared" si="16"/>
        <v>7.6873540637992566</v>
      </c>
      <c r="K249" s="2"/>
    </row>
    <row r="250" spans="1:11" x14ac:dyDescent="0.3">
      <c r="A250" t="s">
        <v>243</v>
      </c>
      <c r="B250" s="5">
        <v>34790</v>
      </c>
      <c r="C250" s="9">
        <v>7.3807</v>
      </c>
      <c r="D250" s="9">
        <v>7.0906000000000002</v>
      </c>
      <c r="E250" s="9">
        <v>6.7925000000000004</v>
      </c>
      <c r="F250" s="9">
        <v>7.0975000000000001</v>
      </c>
      <c r="G250" s="9">
        <v>7.7454000000000001</v>
      </c>
      <c r="H250" s="2">
        <f t="shared" si="17"/>
        <v>7.3895321147084081</v>
      </c>
      <c r="I250" s="2">
        <f t="shared" si="18"/>
        <v>7.9632597029750452</v>
      </c>
      <c r="J250" s="2">
        <f t="shared" si="16"/>
        <v>7.6760137871069389</v>
      </c>
      <c r="K250" s="2"/>
    </row>
    <row r="251" spans="1:11" x14ac:dyDescent="0.3">
      <c r="A251" t="s">
        <v>244</v>
      </c>
      <c r="B251" s="5">
        <v>34820</v>
      </c>
      <c r="C251" s="9">
        <v>6.7169999999999996</v>
      </c>
      <c r="D251" s="9">
        <v>6.4043999999999999</v>
      </c>
      <c r="E251" s="9">
        <v>6.0098000000000003</v>
      </c>
      <c r="F251" s="9">
        <v>6.4149000000000003</v>
      </c>
      <c r="G251" s="9">
        <v>7.1635</v>
      </c>
      <c r="H251" s="2">
        <f t="shared" si="17"/>
        <v>6.8004688185431927</v>
      </c>
      <c r="I251" s="2">
        <f t="shared" si="18"/>
        <v>7.3449578122982251</v>
      </c>
      <c r="J251" s="2">
        <f t="shared" si="16"/>
        <v>7.0723672086322686</v>
      </c>
      <c r="K251" s="2"/>
    </row>
    <row r="252" spans="1:11" x14ac:dyDescent="0.3">
      <c r="A252" t="s">
        <v>245</v>
      </c>
      <c r="B252" s="5">
        <v>34851</v>
      </c>
      <c r="C252" s="9">
        <v>6.6440999999999999</v>
      </c>
      <c r="D252" s="9">
        <v>6.3095999999999997</v>
      </c>
      <c r="E252" s="9">
        <v>5.9423000000000004</v>
      </c>
      <c r="F252" s="9">
        <v>6.2817999999999996</v>
      </c>
      <c r="G252" s="9">
        <v>7.0903</v>
      </c>
      <c r="H252" s="2">
        <f t="shared" si="17"/>
        <v>6.6781734223251732</v>
      </c>
      <c r="I252" s="2">
        <f t="shared" si="18"/>
        <v>7.3162607945975511</v>
      </c>
      <c r="J252" s="2">
        <f t="shared" si="16"/>
        <v>6.9967414460905708</v>
      </c>
      <c r="K252" s="2"/>
    </row>
    <row r="253" spans="1:11" x14ac:dyDescent="0.3">
      <c r="A253" t="s">
        <v>246</v>
      </c>
      <c r="B253" s="5">
        <v>34881</v>
      </c>
      <c r="C253" s="9">
        <v>6.8375000000000004</v>
      </c>
      <c r="D253" s="9">
        <v>6.5370999999999997</v>
      </c>
      <c r="E253" s="9">
        <v>6.1543999999999999</v>
      </c>
      <c r="F253" s="9">
        <v>6.6087999999999996</v>
      </c>
      <c r="G253" s="9">
        <v>7.2396000000000003</v>
      </c>
      <c r="H253" s="2">
        <f t="shared" si="17"/>
        <v>6.9211796817654436</v>
      </c>
      <c r="I253" s="2">
        <f t="shared" si="18"/>
        <v>7.4408434794820399</v>
      </c>
      <c r="J253" s="2">
        <f t="shared" si="16"/>
        <v>7.1806966334429845</v>
      </c>
      <c r="K253" s="2"/>
    </row>
    <row r="254" spans="1:11" x14ac:dyDescent="0.3">
      <c r="A254" t="s">
        <v>247</v>
      </c>
      <c r="B254" s="5">
        <v>34912</v>
      </c>
      <c r="C254" s="9">
        <v>6.6750999999999996</v>
      </c>
      <c r="D254" s="9">
        <v>6.3752000000000004</v>
      </c>
      <c r="E254" s="9">
        <v>6.0324999999999998</v>
      </c>
      <c r="F254" s="9">
        <v>6.4016000000000002</v>
      </c>
      <c r="G254" s="9">
        <v>7.0614999999999997</v>
      </c>
      <c r="H254" s="2">
        <f t="shared" si="17"/>
        <v>6.7190076159668211</v>
      </c>
      <c r="I254" s="2">
        <f t="shared" si="18"/>
        <v>7.2774388774340837</v>
      </c>
      <c r="J254" s="2">
        <f t="shared" si="16"/>
        <v>6.9978589345707443</v>
      </c>
      <c r="K254" s="2"/>
    </row>
    <row r="255" spans="1:11" x14ac:dyDescent="0.3">
      <c r="A255" t="s">
        <v>248</v>
      </c>
      <c r="B255" s="5">
        <v>34943</v>
      </c>
      <c r="C255" s="9">
        <v>6.5526999999999997</v>
      </c>
      <c r="D255" s="9">
        <v>6.2477</v>
      </c>
      <c r="E255" s="9">
        <v>5.96</v>
      </c>
      <c r="F255" s="9">
        <v>6.2070999999999996</v>
      </c>
      <c r="G255" s="9">
        <v>6.9185999999999996</v>
      </c>
      <c r="H255" s="2">
        <f t="shared" si="17"/>
        <v>6.5361811560022298</v>
      </c>
      <c r="I255" s="2">
        <f t="shared" si="18"/>
        <v>7.1653291584876655</v>
      </c>
      <c r="J255" s="2">
        <f t="shared" si="16"/>
        <v>6.8502920953950941</v>
      </c>
      <c r="K255" s="2"/>
    </row>
    <row r="256" spans="1:11" x14ac:dyDescent="0.3">
      <c r="A256" t="s">
        <v>249</v>
      </c>
      <c r="B256" s="5">
        <v>34973</v>
      </c>
      <c r="C256" s="9">
        <v>6.3394000000000004</v>
      </c>
      <c r="D256" s="9">
        <v>6.0861000000000001</v>
      </c>
      <c r="E256" s="9">
        <v>5.7728000000000002</v>
      </c>
      <c r="F256" s="9">
        <v>6.1077000000000004</v>
      </c>
      <c r="G256" s="9">
        <v>6.6836000000000002</v>
      </c>
      <c r="H256" s="2">
        <f t="shared" si="17"/>
        <v>6.4003279974625071</v>
      </c>
      <c r="I256" s="2">
        <f t="shared" si="18"/>
        <v>6.8478158445439696</v>
      </c>
      <c r="J256" s="2">
        <f t="shared" si="16"/>
        <v>6.6238371644537608</v>
      </c>
      <c r="K256" s="2"/>
    </row>
    <row r="257" spans="1:11" x14ac:dyDescent="0.3">
      <c r="A257" t="s">
        <v>250</v>
      </c>
      <c r="B257" s="5">
        <v>35004</v>
      </c>
      <c r="C257" s="9">
        <v>6.1307</v>
      </c>
      <c r="D257" s="9">
        <v>5.8631000000000002</v>
      </c>
      <c r="E257" s="9">
        <v>5.5102000000000002</v>
      </c>
      <c r="F257" s="9">
        <v>5.9044999999999996</v>
      </c>
      <c r="G257" s="9">
        <v>6.5002000000000004</v>
      </c>
      <c r="H257" s="2">
        <f t="shared" si="17"/>
        <v>6.2171803447439444</v>
      </c>
      <c r="I257" s="2">
        <f t="shared" si="18"/>
        <v>6.6679310220902677</v>
      </c>
      <c r="J257" s="2">
        <f t="shared" si="16"/>
        <v>6.4423170847669464</v>
      </c>
      <c r="K257" s="2"/>
    </row>
    <row r="258" spans="1:11" x14ac:dyDescent="0.3">
      <c r="A258" t="s">
        <v>251</v>
      </c>
      <c r="B258" s="5">
        <v>35034</v>
      </c>
      <c r="C258" s="9">
        <v>5.9355000000000002</v>
      </c>
      <c r="D258" s="9">
        <v>5.6835000000000004</v>
      </c>
      <c r="E258" s="9">
        <v>5.3522999999999996</v>
      </c>
      <c r="F258" s="9">
        <v>5.7346000000000004</v>
      </c>
      <c r="G258" s="9">
        <v>6.2765000000000004</v>
      </c>
      <c r="H258" s="2">
        <f t="shared" si="17"/>
        <v>6.0157412059347548</v>
      </c>
      <c r="I258" s="2">
        <f t="shared" si="18"/>
        <v>6.4413040983114955</v>
      </c>
      <c r="J258" s="2">
        <f t="shared" si="16"/>
        <v>6.2283095455669679</v>
      </c>
      <c r="K258" s="2"/>
    </row>
    <row r="259" spans="1:11" x14ac:dyDescent="0.3">
      <c r="A259" t="s">
        <v>252</v>
      </c>
      <c r="B259" s="5">
        <v>35065</v>
      </c>
      <c r="C259" s="9">
        <v>6.0305</v>
      </c>
      <c r="D259" s="9">
        <v>5.7237</v>
      </c>
      <c r="E259" s="9">
        <v>5.2515000000000001</v>
      </c>
      <c r="F259" s="9">
        <v>5.8357999999999999</v>
      </c>
      <c r="G259" s="9">
        <v>6.5007000000000001</v>
      </c>
      <c r="H259" s="2">
        <f t="shared" si="17"/>
        <v>6.1980184766012636</v>
      </c>
      <c r="I259" s="2">
        <f t="shared" si="18"/>
        <v>6.6467734957752267</v>
      </c>
      <c r="J259" s="2">
        <f t="shared" si="16"/>
        <v>6.4221594508129032</v>
      </c>
      <c r="K259" s="2"/>
    </row>
    <row r="260" spans="1:11" x14ac:dyDescent="0.3">
      <c r="A260" t="s">
        <v>253</v>
      </c>
      <c r="B260" s="5">
        <v>35096</v>
      </c>
      <c r="C260" s="9">
        <v>6.5731000000000002</v>
      </c>
      <c r="D260" s="9">
        <v>6.2351999999999999</v>
      </c>
      <c r="E260" s="9">
        <v>5.7470999999999997</v>
      </c>
      <c r="F260" s="9">
        <v>6.3308</v>
      </c>
      <c r="G260" s="9">
        <v>7.0853000000000002</v>
      </c>
      <c r="H260" s="2">
        <f t="shared" si="17"/>
        <v>6.725552937527346</v>
      </c>
      <c r="I260" s="2">
        <f t="shared" si="18"/>
        <v>7.252127672075126</v>
      </c>
      <c r="J260" s="2">
        <f t="shared" si="16"/>
        <v>6.9885163441782527</v>
      </c>
      <c r="K260" s="2"/>
    </row>
    <row r="261" spans="1:11" x14ac:dyDescent="0.3">
      <c r="A261" t="s">
        <v>254</v>
      </c>
      <c r="B261" s="5">
        <v>35125</v>
      </c>
      <c r="C261" s="9">
        <v>6.8190999999999997</v>
      </c>
      <c r="D261" s="9">
        <v>6.4884000000000004</v>
      </c>
      <c r="E261" s="9">
        <v>6.0785</v>
      </c>
      <c r="F261" s="9">
        <v>6.5063000000000004</v>
      </c>
      <c r="G261" s="9">
        <v>7.3003999999999998</v>
      </c>
      <c r="H261" s="2">
        <f t="shared" si="17"/>
        <v>6.8998839025815606</v>
      </c>
      <c r="I261" s="2">
        <f t="shared" si="18"/>
        <v>7.4835841584200535</v>
      </c>
      <c r="J261" s="2">
        <f t="shared" si="16"/>
        <v>7.1913367206905443</v>
      </c>
      <c r="K261" s="2"/>
    </row>
    <row r="262" spans="1:11" x14ac:dyDescent="0.3">
      <c r="A262" t="s">
        <v>255</v>
      </c>
      <c r="B262" s="5">
        <v>35156</v>
      </c>
      <c r="C262" s="9">
        <v>7.0411000000000001</v>
      </c>
      <c r="D262" s="9">
        <v>6.7485999999999997</v>
      </c>
      <c r="E262" s="9">
        <v>6.3654000000000002</v>
      </c>
      <c r="F262" s="9">
        <v>6.7887000000000004</v>
      </c>
      <c r="G262" s="9">
        <v>7.4840999999999998</v>
      </c>
      <c r="H262" s="2">
        <f t="shared" si="17"/>
        <v>7.1331805451772645</v>
      </c>
      <c r="I262" s="2">
        <f t="shared" si="18"/>
        <v>7.6285066187397943</v>
      </c>
      <c r="J262" s="2">
        <f t="shared" si="16"/>
        <v>7.3805579767271423</v>
      </c>
      <c r="K262" s="2"/>
    </row>
    <row r="263" spans="1:11" x14ac:dyDescent="0.3">
      <c r="A263" t="s">
        <v>256</v>
      </c>
      <c r="B263" s="5">
        <v>35186</v>
      </c>
      <c r="C263" s="9">
        <v>7.1356999999999999</v>
      </c>
      <c r="D263" s="9">
        <v>6.8941999999999997</v>
      </c>
      <c r="E263" s="9">
        <v>6.5811999999999999</v>
      </c>
      <c r="F263" s="9">
        <v>6.9478999999999997</v>
      </c>
      <c r="G263" s="9">
        <v>7.4977</v>
      </c>
      <c r="H263" s="2">
        <f t="shared" si="17"/>
        <v>7.2081191958807134</v>
      </c>
      <c r="I263" s="2">
        <f t="shared" si="18"/>
        <v>7.6203380543953037</v>
      </c>
      <c r="J263" s="2">
        <f t="shared" si="16"/>
        <v>7.4140308806842636</v>
      </c>
      <c r="K263" s="2"/>
    </row>
    <row r="264" spans="1:11" x14ac:dyDescent="0.3">
      <c r="A264" t="s">
        <v>257</v>
      </c>
      <c r="B264" s="5">
        <v>35217</v>
      </c>
      <c r="C264" s="9">
        <v>6.9973000000000001</v>
      </c>
      <c r="D264" s="9">
        <v>6.7470999999999997</v>
      </c>
      <c r="E264" s="9">
        <v>6.4135</v>
      </c>
      <c r="F264" s="9">
        <v>6.7716000000000003</v>
      </c>
      <c r="G264" s="9">
        <v>7.3864999999999998</v>
      </c>
      <c r="H264" s="2">
        <f t="shared" si="17"/>
        <v>7.0817458161793523</v>
      </c>
      <c r="I264" s="2">
        <f t="shared" si="18"/>
        <v>7.4994606740190539</v>
      </c>
      <c r="J264" s="2">
        <f t="shared" ref="J264:J327" si="19">100*((((1+C264/100)^15)/(1+E264/100)^5)^(1/10)-1)</f>
        <v>7.2903999585781865</v>
      </c>
      <c r="K264" s="2"/>
    </row>
    <row r="265" spans="1:11" x14ac:dyDescent="0.3">
      <c r="A265" t="s">
        <v>258</v>
      </c>
      <c r="B265" s="5">
        <v>35247</v>
      </c>
      <c r="C265" s="9">
        <v>7.0229999999999997</v>
      </c>
      <c r="D265" s="9">
        <v>6.7984999999999998</v>
      </c>
      <c r="E265" s="9">
        <v>6.4977999999999998</v>
      </c>
      <c r="F265" s="9">
        <v>6.85</v>
      </c>
      <c r="G265" s="9">
        <v>7.3592000000000004</v>
      </c>
      <c r="H265" s="2">
        <f t="shared" si="17"/>
        <v>7.1000490362242097</v>
      </c>
      <c r="I265" s="2">
        <f t="shared" si="18"/>
        <v>7.4734167492599202</v>
      </c>
      <c r="J265" s="2">
        <f t="shared" si="19"/>
        <v>7.2865704733649173</v>
      </c>
      <c r="K265" s="2"/>
    </row>
    <row r="266" spans="1:11" x14ac:dyDescent="0.3">
      <c r="A266" t="s">
        <v>259</v>
      </c>
      <c r="B266" s="5">
        <v>35278</v>
      </c>
      <c r="C266" s="9">
        <v>7.2165999999999997</v>
      </c>
      <c r="D266" s="9">
        <v>6.9875999999999996</v>
      </c>
      <c r="E266" s="9">
        <v>6.6542000000000003</v>
      </c>
      <c r="F266" s="9">
        <v>7.0362999999999998</v>
      </c>
      <c r="G266" s="9">
        <v>7.5849000000000002</v>
      </c>
      <c r="H266" s="2">
        <f t="shared" si="17"/>
        <v>7.3220422051827327</v>
      </c>
      <c r="I266" s="2">
        <f t="shared" si="18"/>
        <v>7.6760715279766023</v>
      </c>
      <c r="J266" s="2">
        <f t="shared" si="19"/>
        <v>7.4989111247820039</v>
      </c>
      <c r="K266" s="2"/>
    </row>
    <row r="267" spans="1:11" x14ac:dyDescent="0.3">
      <c r="A267" t="s">
        <v>260</v>
      </c>
      <c r="B267" s="5">
        <v>35309</v>
      </c>
      <c r="C267" s="9">
        <v>6.9615</v>
      </c>
      <c r="D267" s="9">
        <v>6.7542999999999997</v>
      </c>
      <c r="E267" s="9">
        <v>6.4227999999999996</v>
      </c>
      <c r="F267" s="9">
        <v>6.8757999999999999</v>
      </c>
      <c r="G267" s="9">
        <v>7.2732000000000001</v>
      </c>
      <c r="H267" s="2">
        <f t="shared" si="17"/>
        <v>7.0868326006269244</v>
      </c>
      <c r="I267" s="2">
        <f t="shared" si="18"/>
        <v>7.3771072473581167</v>
      </c>
      <c r="J267" s="2">
        <f t="shared" si="19"/>
        <v>7.2318717030408042</v>
      </c>
      <c r="K267" s="2"/>
    </row>
    <row r="268" spans="1:11" x14ac:dyDescent="0.3">
      <c r="A268" t="s">
        <v>261</v>
      </c>
      <c r="B268" s="5">
        <v>35339</v>
      </c>
      <c r="C268" s="9">
        <v>6.6744000000000003</v>
      </c>
      <c r="D268" s="9">
        <v>6.4092000000000002</v>
      </c>
      <c r="E268" s="9">
        <v>6.0564999999999998</v>
      </c>
      <c r="F268" s="9">
        <v>6.5029000000000003</v>
      </c>
      <c r="G268" s="9">
        <v>7.0362999999999998</v>
      </c>
      <c r="H268" s="2">
        <f t="shared" si="17"/>
        <v>6.7630729341435991</v>
      </c>
      <c r="I268" s="2">
        <f t="shared" si="18"/>
        <v>7.2067844938561221</v>
      </c>
      <c r="J268" s="2">
        <f t="shared" si="19"/>
        <v>6.9846986814122713</v>
      </c>
      <c r="K268" s="2"/>
    </row>
    <row r="269" spans="1:11" x14ac:dyDescent="0.3">
      <c r="A269" t="s">
        <v>262</v>
      </c>
      <c r="B269" s="5">
        <v>35370</v>
      </c>
      <c r="C269" s="9">
        <v>6.3947000000000003</v>
      </c>
      <c r="D269" s="9">
        <v>6.0995999999999997</v>
      </c>
      <c r="E269" s="9">
        <v>5.7775999999999996</v>
      </c>
      <c r="F269" s="9">
        <v>6.1086</v>
      </c>
      <c r="G269" s="9">
        <v>6.7714999999999996</v>
      </c>
      <c r="H269" s="2">
        <f t="shared" si="17"/>
        <v>6.4225802075297711</v>
      </c>
      <c r="I269" s="2">
        <f t="shared" si="18"/>
        <v>6.9873646109976928</v>
      </c>
      <c r="J269" s="2">
        <f t="shared" si="19"/>
        <v>6.7045987364468429</v>
      </c>
      <c r="K269" s="2"/>
    </row>
    <row r="270" spans="1:11" x14ac:dyDescent="0.3">
      <c r="A270" t="s">
        <v>263</v>
      </c>
      <c r="B270" s="5">
        <v>35400</v>
      </c>
      <c r="C270" s="9">
        <v>6.6738</v>
      </c>
      <c r="D270" s="9">
        <v>6.4371999999999998</v>
      </c>
      <c r="E270" s="9">
        <v>6.1599000000000004</v>
      </c>
      <c r="F270" s="9">
        <v>6.5034999999999998</v>
      </c>
      <c r="G270" s="9">
        <v>6.9739000000000004</v>
      </c>
      <c r="H270" s="2">
        <f t="shared" si="17"/>
        <v>6.7152243346122464</v>
      </c>
      <c r="I270" s="2">
        <f t="shared" si="18"/>
        <v>7.1485789885242568</v>
      </c>
      <c r="J270" s="2">
        <f t="shared" si="19"/>
        <v>6.9316821334785006</v>
      </c>
      <c r="K270" s="2"/>
    </row>
    <row r="271" spans="1:11" x14ac:dyDescent="0.3">
      <c r="A271" t="s">
        <v>264</v>
      </c>
      <c r="B271" s="5">
        <v>35431</v>
      </c>
      <c r="C271" s="9">
        <v>6.8</v>
      </c>
      <c r="D271" s="9">
        <v>6.5303000000000004</v>
      </c>
      <c r="E271" s="9">
        <v>6.2172999999999998</v>
      </c>
      <c r="F271" s="9">
        <v>6.5998000000000001</v>
      </c>
      <c r="G271" s="9">
        <v>7.1390000000000002</v>
      </c>
      <c r="H271" s="2">
        <f t="shared" si="17"/>
        <v>6.8442223450417394</v>
      </c>
      <c r="I271" s="2">
        <f t="shared" si="18"/>
        <v>7.3414501061119353</v>
      </c>
      <c r="J271" s="2">
        <f t="shared" si="19"/>
        <v>7.0925476491087602</v>
      </c>
      <c r="K271" s="2"/>
    </row>
    <row r="272" spans="1:11" x14ac:dyDescent="0.3">
      <c r="A272" t="s">
        <v>265</v>
      </c>
      <c r="B272" s="5">
        <v>35462</v>
      </c>
      <c r="C272" s="9">
        <v>6.8475000000000001</v>
      </c>
      <c r="D272" s="9">
        <v>6.5932000000000004</v>
      </c>
      <c r="E272" s="9">
        <v>6.3327</v>
      </c>
      <c r="F272" s="9">
        <v>6.6338999999999997</v>
      </c>
      <c r="G272" s="9">
        <v>7.1496000000000004</v>
      </c>
      <c r="H272" s="2">
        <f t="shared" si="17"/>
        <v>6.8543381879704102</v>
      </c>
      <c r="I272" s="2">
        <f t="shared" si="18"/>
        <v>7.3579215022157252</v>
      </c>
      <c r="J272" s="2">
        <f t="shared" si="19"/>
        <v>7.1058338810512378</v>
      </c>
      <c r="K272" s="2"/>
    </row>
    <row r="273" spans="1:11" x14ac:dyDescent="0.3">
      <c r="A273" t="s">
        <v>266</v>
      </c>
      <c r="B273" s="5">
        <v>35490</v>
      </c>
      <c r="C273" s="9">
        <v>7.1660000000000004</v>
      </c>
      <c r="D273" s="9">
        <v>6.9574999999999996</v>
      </c>
      <c r="E273" s="9">
        <v>6.7061000000000002</v>
      </c>
      <c r="F273" s="9">
        <v>6.9972000000000003</v>
      </c>
      <c r="G273" s="9">
        <v>7.4618000000000002</v>
      </c>
      <c r="H273" s="2">
        <f t="shared" si="17"/>
        <v>7.2094922994093036</v>
      </c>
      <c r="I273" s="2">
        <f t="shared" si="18"/>
        <v>7.5842201247561691</v>
      </c>
      <c r="J273" s="2">
        <f t="shared" si="19"/>
        <v>7.3966927749779643</v>
      </c>
      <c r="K273" s="2"/>
    </row>
    <row r="274" spans="1:11" x14ac:dyDescent="0.3">
      <c r="A274" t="s">
        <v>267</v>
      </c>
      <c r="B274" s="5">
        <v>35521</v>
      </c>
      <c r="C274" s="9">
        <v>6.9894999999999996</v>
      </c>
      <c r="D274" s="9">
        <v>6.7644000000000002</v>
      </c>
      <c r="E274" s="9">
        <v>6.5045000000000002</v>
      </c>
      <c r="F274" s="9">
        <v>6.7873999999999999</v>
      </c>
      <c r="G274" s="9">
        <v>7.3017000000000003</v>
      </c>
      <c r="H274" s="2">
        <f t="shared" si="17"/>
        <v>7.0249342268167148</v>
      </c>
      <c r="I274" s="2">
        <f t="shared" si="18"/>
        <v>7.4411247901142286</v>
      </c>
      <c r="J274" s="2">
        <f t="shared" si="19"/>
        <v>7.2328275945252818</v>
      </c>
      <c r="K274" s="2"/>
    </row>
    <row r="275" spans="1:11" x14ac:dyDescent="0.3">
      <c r="A275" t="s">
        <v>268</v>
      </c>
      <c r="B275" s="5">
        <v>35551</v>
      </c>
      <c r="C275" s="9">
        <v>6.9377000000000004</v>
      </c>
      <c r="D275" s="9">
        <v>6.7081</v>
      </c>
      <c r="E275" s="9">
        <v>6.4356999999999998</v>
      </c>
      <c r="F275" s="9">
        <v>6.7172999999999998</v>
      </c>
      <c r="G275" s="9">
        <v>7.2694000000000001</v>
      </c>
      <c r="H275" s="2">
        <f t="shared" si="17"/>
        <v>6.9811971510498783</v>
      </c>
      <c r="I275" s="2">
        <f t="shared" si="18"/>
        <v>7.3983831292795621</v>
      </c>
      <c r="J275" s="2">
        <f t="shared" si="19"/>
        <v>7.1895871773813846</v>
      </c>
      <c r="K275" s="2"/>
    </row>
    <row r="276" spans="1:11" x14ac:dyDescent="0.3">
      <c r="A276" t="s">
        <v>269</v>
      </c>
      <c r="B276" s="5">
        <v>35582</v>
      </c>
      <c r="C276" s="9">
        <v>6.8076999999999996</v>
      </c>
      <c r="D276" s="9">
        <v>6.5732999999999997</v>
      </c>
      <c r="E276" s="9">
        <v>6.3243</v>
      </c>
      <c r="F276" s="9">
        <v>6.5918999999999999</v>
      </c>
      <c r="G276" s="9">
        <v>7.1127000000000002</v>
      </c>
      <c r="H276" s="2">
        <f t="shared" si="17"/>
        <v>6.8228831310434446</v>
      </c>
      <c r="I276" s="2">
        <f t="shared" si="18"/>
        <v>7.2780477696928525</v>
      </c>
      <c r="J276" s="2">
        <f t="shared" si="19"/>
        <v>7.0502235374984901</v>
      </c>
      <c r="K276" s="2"/>
    </row>
    <row r="277" spans="1:11" x14ac:dyDescent="0.3">
      <c r="A277" t="s">
        <v>270</v>
      </c>
      <c r="B277" s="5">
        <v>35612</v>
      </c>
      <c r="C277" s="9">
        <v>6.2944000000000004</v>
      </c>
      <c r="D277" s="9">
        <v>6.0772000000000004</v>
      </c>
      <c r="E277" s="9">
        <v>5.8373999999999997</v>
      </c>
      <c r="F277" s="9">
        <v>6.0858999999999996</v>
      </c>
      <c r="G277" s="9">
        <v>6.5758999999999999</v>
      </c>
      <c r="H277" s="2">
        <f t="shared" si="17"/>
        <v>6.3175433243825241</v>
      </c>
      <c r="I277" s="2">
        <f t="shared" si="18"/>
        <v>6.7301351042034607</v>
      </c>
      <c r="J277" s="2">
        <f t="shared" si="19"/>
        <v>6.5236394560303612</v>
      </c>
      <c r="K277" s="2"/>
    </row>
    <row r="278" spans="1:11" x14ac:dyDescent="0.3">
      <c r="A278" t="s">
        <v>271</v>
      </c>
      <c r="B278" s="5">
        <v>35643</v>
      </c>
      <c r="C278" s="9">
        <v>6.6376999999999997</v>
      </c>
      <c r="D278" s="9">
        <v>6.4269999999999996</v>
      </c>
      <c r="E278" s="9">
        <v>6.1634000000000002</v>
      </c>
      <c r="F278" s="9">
        <v>6.4431000000000003</v>
      </c>
      <c r="G278" s="9">
        <v>6.9505999999999997</v>
      </c>
      <c r="H278" s="2">
        <f t="shared" si="17"/>
        <v>6.6912545095579201</v>
      </c>
      <c r="I278" s="2">
        <f t="shared" si="18"/>
        <v>7.0603522326145418</v>
      </c>
      <c r="J278" s="2">
        <f t="shared" si="19"/>
        <v>6.8756440351720016</v>
      </c>
      <c r="K278" s="2"/>
    </row>
    <row r="279" spans="1:11" x14ac:dyDescent="0.3">
      <c r="A279" t="s">
        <v>272</v>
      </c>
      <c r="B279" s="5">
        <v>35674</v>
      </c>
      <c r="C279" s="9">
        <v>6.3811999999999998</v>
      </c>
      <c r="D279" s="9">
        <v>6.2164000000000001</v>
      </c>
      <c r="E279" s="9">
        <v>5.9714</v>
      </c>
      <c r="F279" s="9">
        <v>6.2835000000000001</v>
      </c>
      <c r="G279" s="9">
        <v>6.6212999999999997</v>
      </c>
      <c r="H279" s="2">
        <f t="shared" si="17"/>
        <v>6.4619664264131904</v>
      </c>
      <c r="I279" s="2">
        <f t="shared" si="18"/>
        <v>6.7115674827860294</v>
      </c>
      <c r="J279" s="2">
        <f t="shared" si="19"/>
        <v>6.5866938912277684</v>
      </c>
      <c r="K279" s="2"/>
    </row>
    <row r="280" spans="1:11" x14ac:dyDescent="0.3">
      <c r="A280" t="s">
        <v>273</v>
      </c>
      <c r="B280" s="5">
        <v>35704</v>
      </c>
      <c r="C280" s="9">
        <v>6.1532999999999998</v>
      </c>
      <c r="D280" s="9">
        <v>5.9382999999999999</v>
      </c>
      <c r="E280" s="9">
        <v>5.7221000000000002</v>
      </c>
      <c r="F280" s="9">
        <v>5.9074</v>
      </c>
      <c r="G280" s="9">
        <v>6.4318999999999997</v>
      </c>
      <c r="H280" s="2">
        <f t="shared" si="17"/>
        <v>6.1549421255347792</v>
      </c>
      <c r="I280" s="2">
        <f t="shared" si="18"/>
        <v>6.5846099022059512</v>
      </c>
      <c r="J280" s="2">
        <f t="shared" si="19"/>
        <v>6.3695590648065625</v>
      </c>
      <c r="K280" s="2"/>
    </row>
    <row r="281" spans="1:11" x14ac:dyDescent="0.3">
      <c r="A281" t="s">
        <v>274</v>
      </c>
      <c r="B281" s="5">
        <v>35735</v>
      </c>
      <c r="C281" s="9">
        <v>6.0547000000000004</v>
      </c>
      <c r="D281" s="9">
        <v>5.8868999999999998</v>
      </c>
      <c r="E281" s="9">
        <v>5.7808999999999999</v>
      </c>
      <c r="F281" s="9">
        <v>5.8173000000000004</v>
      </c>
      <c r="G281" s="9">
        <v>6.2332999999999998</v>
      </c>
      <c r="H281" s="2">
        <f t="shared" si="17"/>
        <v>5.9930062195538314</v>
      </c>
      <c r="I281" s="2">
        <f t="shared" si="18"/>
        <v>6.3910981642716358</v>
      </c>
      <c r="J281" s="2">
        <f t="shared" si="19"/>
        <v>6.1918656462480959</v>
      </c>
      <c r="K281" s="2"/>
    </row>
    <row r="282" spans="1:11" x14ac:dyDescent="0.3">
      <c r="A282" t="s">
        <v>275</v>
      </c>
      <c r="B282" s="5">
        <v>35765</v>
      </c>
      <c r="C282" s="9">
        <v>5.9401999999999999</v>
      </c>
      <c r="D282" s="9">
        <v>5.7797000000000001</v>
      </c>
      <c r="E282" s="9">
        <v>5.6634000000000002</v>
      </c>
      <c r="F282" s="9">
        <v>5.73</v>
      </c>
      <c r="G282" s="9">
        <v>6.1128999999999998</v>
      </c>
      <c r="H282" s="2">
        <f t="shared" si="17"/>
        <v>5.8961280073327238</v>
      </c>
      <c r="I282" s="2">
        <f t="shared" si="18"/>
        <v>6.2619309515543842</v>
      </c>
      <c r="J282" s="2">
        <f t="shared" si="19"/>
        <v>6.0788717999590736</v>
      </c>
      <c r="K282" s="2"/>
    </row>
    <row r="283" spans="1:11" x14ac:dyDescent="0.3">
      <c r="A283" t="s">
        <v>276</v>
      </c>
      <c r="B283" s="5">
        <v>35796</v>
      </c>
      <c r="C283" s="9">
        <v>5.8398000000000003</v>
      </c>
      <c r="D283" s="9">
        <v>5.6210000000000004</v>
      </c>
      <c r="E283" s="9">
        <v>5.3631000000000002</v>
      </c>
      <c r="F283" s="9">
        <v>5.5857000000000001</v>
      </c>
      <c r="G283" s="9">
        <v>6.1566999999999998</v>
      </c>
      <c r="H283" s="2">
        <f t="shared" si="17"/>
        <v>5.8795312685371082</v>
      </c>
      <c r="I283" s="2">
        <f t="shared" si="18"/>
        <v>6.2787607094478615</v>
      </c>
      <c r="J283" s="2">
        <f t="shared" si="19"/>
        <v>6.0789581760556155</v>
      </c>
      <c r="K283" s="2"/>
    </row>
    <row r="284" spans="1:11" x14ac:dyDescent="0.3">
      <c r="A284" t="s">
        <v>277</v>
      </c>
      <c r="B284" s="5">
        <v>35827</v>
      </c>
      <c r="C284" s="9">
        <v>5.9206000000000003</v>
      </c>
      <c r="D284" s="9">
        <v>5.7290999999999999</v>
      </c>
      <c r="E284" s="9">
        <v>5.5567000000000002</v>
      </c>
      <c r="F284" s="9">
        <v>5.6806999999999999</v>
      </c>
      <c r="G284" s="9">
        <v>6.1535000000000002</v>
      </c>
      <c r="H284" s="2">
        <f t="shared" si="17"/>
        <v>5.9017815715155963</v>
      </c>
      <c r="I284" s="2">
        <f t="shared" si="18"/>
        <v>6.3046411813964198</v>
      </c>
      <c r="J284" s="2">
        <f t="shared" si="19"/>
        <v>6.1030201758205616</v>
      </c>
      <c r="K284" s="2"/>
    </row>
    <row r="285" spans="1:11" x14ac:dyDescent="0.3">
      <c r="A285" t="s">
        <v>278</v>
      </c>
      <c r="B285" s="5">
        <v>35855</v>
      </c>
      <c r="C285" s="9">
        <v>5.9450000000000003</v>
      </c>
      <c r="D285" s="9">
        <v>5.7603999999999997</v>
      </c>
      <c r="E285" s="9">
        <v>5.6154999999999999</v>
      </c>
      <c r="F285" s="9">
        <v>5.7008999999999999</v>
      </c>
      <c r="G285" s="9">
        <v>6.1596000000000002</v>
      </c>
      <c r="H285" s="2">
        <f t="shared" si="17"/>
        <v>5.9054987966728589</v>
      </c>
      <c r="I285" s="2">
        <f t="shared" si="18"/>
        <v>6.315167195284288</v>
      </c>
      <c r="J285" s="2">
        <f t="shared" si="19"/>
        <v>6.1101352909713968</v>
      </c>
      <c r="K285" s="2"/>
    </row>
    <row r="286" spans="1:11" x14ac:dyDescent="0.3">
      <c r="A286" t="s">
        <v>279</v>
      </c>
      <c r="B286" s="5">
        <v>35886</v>
      </c>
      <c r="C286" s="9">
        <v>5.9722</v>
      </c>
      <c r="D286" s="9">
        <v>5.8094000000000001</v>
      </c>
      <c r="E286" s="9">
        <v>5.6071</v>
      </c>
      <c r="F286" s="9">
        <v>5.7633999999999999</v>
      </c>
      <c r="G286" s="9">
        <v>6.2282000000000002</v>
      </c>
      <c r="H286" s="2">
        <f t="shared" si="17"/>
        <v>6.012087524039611</v>
      </c>
      <c r="I286" s="2">
        <f t="shared" si="18"/>
        <v>6.2985518452918221</v>
      </c>
      <c r="J286" s="2">
        <f t="shared" si="19"/>
        <v>6.155223055211656</v>
      </c>
      <c r="K286" s="2"/>
    </row>
    <row r="287" spans="1:11" x14ac:dyDescent="0.3">
      <c r="A287" t="s">
        <v>280</v>
      </c>
      <c r="B287" s="5">
        <v>35916</v>
      </c>
      <c r="C287" s="9">
        <v>5.8067000000000002</v>
      </c>
      <c r="D287" s="9">
        <v>5.6889000000000003</v>
      </c>
      <c r="E287" s="9">
        <v>5.5430000000000001</v>
      </c>
      <c r="F287" s="9">
        <v>5.6875999999999998</v>
      </c>
      <c r="G287" s="9">
        <v>5.9676999999999998</v>
      </c>
      <c r="H287" s="2">
        <f t="shared" si="17"/>
        <v>5.8350016885060807</v>
      </c>
      <c r="I287" s="2">
        <f t="shared" si="18"/>
        <v>6.0426940431494547</v>
      </c>
      <c r="J287" s="2">
        <f t="shared" si="19"/>
        <v>5.9387969683933006</v>
      </c>
      <c r="K287" s="2"/>
    </row>
    <row r="288" spans="1:11" x14ac:dyDescent="0.3">
      <c r="A288" t="s">
        <v>281</v>
      </c>
      <c r="B288" s="5">
        <v>35947</v>
      </c>
      <c r="C288" s="9">
        <v>5.6412000000000004</v>
      </c>
      <c r="D288" s="9">
        <v>5.5412999999999997</v>
      </c>
      <c r="E288" s="9">
        <v>5.4513999999999996</v>
      </c>
      <c r="F288" s="9">
        <v>5.4762000000000004</v>
      </c>
      <c r="G288" s="9">
        <v>5.7781000000000002</v>
      </c>
      <c r="H288" s="2">
        <f t="shared" si="17"/>
        <v>5.6312766420360427</v>
      </c>
      <c r="I288" s="2">
        <f t="shared" si="18"/>
        <v>5.8412837702071618</v>
      </c>
      <c r="J288" s="2">
        <f t="shared" si="19"/>
        <v>5.7362280681460209</v>
      </c>
      <c r="K288" s="2"/>
    </row>
    <row r="289" spans="1:11" x14ac:dyDescent="0.3">
      <c r="A289" t="s">
        <v>282</v>
      </c>
      <c r="B289" s="5">
        <v>35977</v>
      </c>
      <c r="C289" s="9">
        <v>5.7393000000000001</v>
      </c>
      <c r="D289" s="9">
        <v>5.585</v>
      </c>
      <c r="E289" s="9">
        <v>5.4794</v>
      </c>
      <c r="F289" s="9">
        <v>5.4999000000000002</v>
      </c>
      <c r="G289" s="9">
        <v>5.9233000000000002</v>
      </c>
      <c r="H289" s="2">
        <f t="shared" si="17"/>
        <v>5.6907057207378875</v>
      </c>
      <c r="I289" s="2">
        <f t="shared" si="18"/>
        <v>6.0485768031755871</v>
      </c>
      <c r="J289" s="2">
        <f t="shared" si="19"/>
        <v>5.8694900479241197</v>
      </c>
      <c r="K289" s="2"/>
    </row>
    <row r="290" spans="1:11" x14ac:dyDescent="0.3">
      <c r="A290" t="s">
        <v>283</v>
      </c>
      <c r="B290" s="5">
        <v>36008</v>
      </c>
      <c r="C290" s="9">
        <v>5.3951000000000002</v>
      </c>
      <c r="D290" s="9">
        <v>5.1788999999999996</v>
      </c>
      <c r="E290" s="9">
        <v>4.9683000000000002</v>
      </c>
      <c r="F290" s="9">
        <v>5.0959000000000003</v>
      </c>
      <c r="G290" s="9">
        <v>5.6855000000000002</v>
      </c>
      <c r="H290" s="2">
        <f t="shared" si="17"/>
        <v>5.3899225309927301</v>
      </c>
      <c r="I290" s="2">
        <f t="shared" si="18"/>
        <v>5.8288341402239929</v>
      </c>
      <c r="J290" s="2">
        <f t="shared" si="19"/>
        <v>5.6091503212836402</v>
      </c>
      <c r="K290" s="2"/>
    </row>
    <row r="291" spans="1:11" x14ac:dyDescent="0.3">
      <c r="A291" t="s">
        <v>284</v>
      </c>
      <c r="B291" s="5">
        <v>36039</v>
      </c>
      <c r="C291" s="9">
        <v>5.1026999999999996</v>
      </c>
      <c r="D291" s="9">
        <v>4.6909999999999998</v>
      </c>
      <c r="E291" s="9">
        <v>4.3091999999999997</v>
      </c>
      <c r="F291" s="9">
        <v>4.5262000000000002</v>
      </c>
      <c r="G291" s="9">
        <v>5.6304999999999996</v>
      </c>
      <c r="H291" s="2">
        <f t="shared" si="17"/>
        <v>5.0741974916881816</v>
      </c>
      <c r="I291" s="2">
        <f t="shared" si="18"/>
        <v>5.930963428764624</v>
      </c>
      <c r="J291" s="2">
        <f t="shared" si="19"/>
        <v>5.5017107529485187</v>
      </c>
      <c r="K291" s="2"/>
    </row>
    <row r="292" spans="1:11" x14ac:dyDescent="0.3">
      <c r="A292" t="s">
        <v>285</v>
      </c>
      <c r="B292" s="5">
        <v>36069</v>
      </c>
      <c r="C292" s="9">
        <v>5.3678999999999997</v>
      </c>
      <c r="D292" s="9">
        <v>4.9090999999999996</v>
      </c>
      <c r="E292" s="9">
        <v>4.3734000000000002</v>
      </c>
      <c r="F292" s="9">
        <v>4.8019999999999996</v>
      </c>
      <c r="G292" s="9">
        <v>6.0465999999999998</v>
      </c>
      <c r="H292" s="2">
        <f t="shared" si="17"/>
        <v>5.4475494983396322</v>
      </c>
      <c r="I292" s="2">
        <f t="shared" si="18"/>
        <v>6.2915281986074323</v>
      </c>
      <c r="J292" s="2">
        <f t="shared" si="19"/>
        <v>5.868697833575065</v>
      </c>
      <c r="K292" s="2"/>
    </row>
    <row r="293" spans="1:11" x14ac:dyDescent="0.3">
      <c r="A293" t="s">
        <v>286</v>
      </c>
      <c r="B293" s="5">
        <v>36100</v>
      </c>
      <c r="C293" s="9">
        <v>5.2409999999999997</v>
      </c>
      <c r="D293" s="9">
        <v>4.9351000000000003</v>
      </c>
      <c r="E293" s="9">
        <v>4.6327999999999996</v>
      </c>
      <c r="F293" s="9">
        <v>4.8612000000000002</v>
      </c>
      <c r="G293" s="9">
        <v>5.6284000000000001</v>
      </c>
      <c r="H293" s="2">
        <f t="shared" si="17"/>
        <v>5.2382733904664747</v>
      </c>
      <c r="I293" s="2">
        <f t="shared" si="18"/>
        <v>5.8554778190826662</v>
      </c>
      <c r="J293" s="2">
        <f t="shared" si="19"/>
        <v>5.5464244520063266</v>
      </c>
      <c r="K293" s="2"/>
    </row>
    <row r="294" spans="1:11" x14ac:dyDescent="0.3">
      <c r="A294" t="s">
        <v>287</v>
      </c>
      <c r="B294" s="5">
        <v>36130</v>
      </c>
      <c r="C294" s="9">
        <v>5.3170000000000002</v>
      </c>
      <c r="D294" s="9">
        <v>5.0014000000000003</v>
      </c>
      <c r="E294" s="9">
        <v>4.6642999999999999</v>
      </c>
      <c r="F294" s="9">
        <v>4.9444999999999997</v>
      </c>
      <c r="G294" s="9">
        <v>5.7362000000000002</v>
      </c>
      <c r="H294" s="2">
        <f t="shared" si="17"/>
        <v>5.3395857227344967</v>
      </c>
      <c r="I294" s="2">
        <f t="shared" si="18"/>
        <v>5.9510486234969129</v>
      </c>
      <c r="J294" s="2">
        <f t="shared" si="19"/>
        <v>5.6448747876036931</v>
      </c>
      <c r="K294" s="2"/>
    </row>
    <row r="295" spans="1:11" x14ac:dyDescent="0.3">
      <c r="A295" t="s">
        <v>288</v>
      </c>
      <c r="B295" s="5">
        <v>36161</v>
      </c>
      <c r="C295" s="9">
        <v>5.3273000000000001</v>
      </c>
      <c r="D295" s="9">
        <v>4.9817</v>
      </c>
      <c r="E295" s="9">
        <v>4.6013000000000002</v>
      </c>
      <c r="F295" s="9">
        <v>4.8361000000000001</v>
      </c>
      <c r="G295" s="9">
        <v>5.8522999999999996</v>
      </c>
      <c r="H295" s="2">
        <f t="shared" si="17"/>
        <v>5.3634833877781452</v>
      </c>
      <c r="I295" s="2">
        <f t="shared" si="18"/>
        <v>6.0219168933694833</v>
      </c>
      <c r="J295" s="2">
        <f t="shared" si="19"/>
        <v>5.6921874091691471</v>
      </c>
      <c r="K295" s="2"/>
    </row>
    <row r="296" spans="1:11" x14ac:dyDescent="0.3">
      <c r="A296" t="s">
        <v>289</v>
      </c>
      <c r="B296" s="5">
        <v>36192</v>
      </c>
      <c r="C296" s="9">
        <v>5.8377999999999997</v>
      </c>
      <c r="D296" s="9">
        <v>5.5735000000000001</v>
      </c>
      <c r="E296" s="9">
        <v>5.2615999999999996</v>
      </c>
      <c r="F296" s="9">
        <v>5.5063000000000004</v>
      </c>
      <c r="G296" s="9">
        <v>6.2568999999999999</v>
      </c>
      <c r="H296" s="2">
        <f t="shared" si="17"/>
        <v>5.8863241889729911</v>
      </c>
      <c r="I296" s="2">
        <f t="shared" si="18"/>
        <v>6.368386657149383</v>
      </c>
      <c r="J296" s="2">
        <f t="shared" si="19"/>
        <v>6.1270817135614442</v>
      </c>
      <c r="K296" s="2"/>
    </row>
    <row r="297" spans="1:11" x14ac:dyDescent="0.3">
      <c r="A297" t="s">
        <v>290</v>
      </c>
      <c r="B297" s="5">
        <v>36220</v>
      </c>
      <c r="C297" s="9">
        <v>5.9217000000000004</v>
      </c>
      <c r="D297" s="9">
        <v>5.6093000000000002</v>
      </c>
      <c r="E297" s="9">
        <v>5.2030000000000003</v>
      </c>
      <c r="F297" s="9">
        <v>5.5731000000000002</v>
      </c>
      <c r="G297" s="9">
        <v>6.4295</v>
      </c>
      <c r="H297" s="2">
        <f t="shared" si="17"/>
        <v>6.0171691538263961</v>
      </c>
      <c r="I297" s="2">
        <f t="shared" si="18"/>
        <v>6.5492750394089416</v>
      </c>
      <c r="J297" s="2">
        <f t="shared" si="19"/>
        <v>6.2828890982485008</v>
      </c>
      <c r="K297" s="2"/>
    </row>
    <row r="298" spans="1:11" x14ac:dyDescent="0.3">
      <c r="A298" t="s">
        <v>291</v>
      </c>
      <c r="B298" s="5">
        <v>36251</v>
      </c>
      <c r="C298" s="9">
        <v>5.9423000000000004</v>
      </c>
      <c r="D298" s="9">
        <v>5.6317000000000004</v>
      </c>
      <c r="E298" s="9">
        <v>5.2443999999999997</v>
      </c>
      <c r="F298" s="9">
        <v>5.5690999999999997</v>
      </c>
      <c r="G298" s="9">
        <v>6.4447999999999999</v>
      </c>
      <c r="H298" s="2">
        <f t="shared" si="17"/>
        <v>6.0204252662374502</v>
      </c>
      <c r="I298" s="2">
        <f t="shared" si="18"/>
        <v>6.5662425550079062</v>
      </c>
      <c r="J298" s="2">
        <f t="shared" si="19"/>
        <v>6.292983562918919</v>
      </c>
      <c r="K298" s="2"/>
    </row>
    <row r="299" spans="1:11" x14ac:dyDescent="0.3">
      <c r="A299" t="s">
        <v>292</v>
      </c>
      <c r="B299" s="5">
        <v>36281</v>
      </c>
      <c r="C299" s="9">
        <v>6.1395</v>
      </c>
      <c r="D299" s="9">
        <v>5.9241000000000001</v>
      </c>
      <c r="E299" s="9">
        <v>5.6551</v>
      </c>
      <c r="F299" s="9">
        <v>5.9123000000000001</v>
      </c>
      <c r="G299" s="9">
        <v>6.4903000000000004</v>
      </c>
      <c r="H299" s="2">
        <f t="shared" si="17"/>
        <v>6.1937848793858663</v>
      </c>
      <c r="I299" s="2">
        <f t="shared" si="18"/>
        <v>6.5716149588251449</v>
      </c>
      <c r="J299" s="2">
        <f t="shared" si="19"/>
        <v>6.3825321807401858</v>
      </c>
      <c r="K299" s="2"/>
    </row>
    <row r="300" spans="1:11" x14ac:dyDescent="0.3">
      <c r="A300" t="s">
        <v>293</v>
      </c>
      <c r="B300" s="5">
        <v>36312</v>
      </c>
      <c r="C300" s="9">
        <v>6.3093000000000004</v>
      </c>
      <c r="D300" s="9">
        <v>6.0964</v>
      </c>
      <c r="E300" s="9">
        <v>5.7133000000000003</v>
      </c>
      <c r="F300" s="9">
        <v>6.0921000000000003</v>
      </c>
      <c r="G300" s="9">
        <v>6.7662000000000004</v>
      </c>
      <c r="H300" s="2">
        <f t="shared" ref="H300:H363" si="20">100*(((1+D300/100)^10/(1+E300/100)^5)^(1/5)-1)</f>
        <v>6.4808883362831304</v>
      </c>
      <c r="I300" s="2">
        <f t="shared" ref="I300:I363" si="21">100*(((1+C300/100)^15/(1+D300/100)^10)^(1/5)-1)</f>
        <v>6.7363825146277367</v>
      </c>
      <c r="J300" s="2">
        <f t="shared" si="19"/>
        <v>6.6085588869809309</v>
      </c>
      <c r="K300" s="2"/>
    </row>
    <row r="301" spans="1:11" x14ac:dyDescent="0.3">
      <c r="A301" t="s">
        <v>294</v>
      </c>
      <c r="B301" s="5">
        <v>36342</v>
      </c>
      <c r="C301" s="9">
        <v>6.4028</v>
      </c>
      <c r="D301" s="9">
        <v>6.2096999999999998</v>
      </c>
      <c r="E301" s="9">
        <v>5.8823999999999996</v>
      </c>
      <c r="F301" s="9">
        <v>6.2370999999999999</v>
      </c>
      <c r="G301" s="9">
        <v>6.7937000000000003</v>
      </c>
      <c r="H301" s="2">
        <f t="shared" si="20"/>
        <v>6.53801173840034</v>
      </c>
      <c r="I301" s="2">
        <f t="shared" si="21"/>
        <v>6.790053864408363</v>
      </c>
      <c r="J301" s="2">
        <f t="shared" si="19"/>
        <v>6.6639583559073845</v>
      </c>
      <c r="K301" s="2"/>
    </row>
    <row r="302" spans="1:11" x14ac:dyDescent="0.3">
      <c r="A302" t="s">
        <v>295</v>
      </c>
      <c r="B302" s="5">
        <v>36373</v>
      </c>
      <c r="C302" s="9">
        <v>6.4926000000000004</v>
      </c>
      <c r="D302" s="9">
        <v>6.3196000000000003</v>
      </c>
      <c r="E302" s="9">
        <v>5.9455</v>
      </c>
      <c r="F302" s="9">
        <v>6.3562000000000003</v>
      </c>
      <c r="G302" s="9">
        <v>6.9082999999999997</v>
      </c>
      <c r="H302" s="2">
        <f t="shared" si="20"/>
        <v>6.6950209698382723</v>
      </c>
      <c r="I302" s="2">
        <f t="shared" si="21"/>
        <v>6.8394449589685768</v>
      </c>
      <c r="J302" s="2">
        <f t="shared" si="19"/>
        <v>6.767208544117298</v>
      </c>
      <c r="K302" s="2"/>
    </row>
    <row r="303" spans="1:11" x14ac:dyDescent="0.3">
      <c r="A303" t="s">
        <v>296</v>
      </c>
      <c r="B303" s="5">
        <v>36404</v>
      </c>
      <c r="C303" s="9">
        <v>6.4931999999999999</v>
      </c>
      <c r="D303" s="9">
        <v>6.2716000000000003</v>
      </c>
      <c r="E303" s="9">
        <v>5.8407</v>
      </c>
      <c r="F303" s="9">
        <v>6.2866</v>
      </c>
      <c r="G303" s="9">
        <v>6.9922000000000004</v>
      </c>
      <c r="H303" s="2">
        <f t="shared" si="20"/>
        <v>6.70425428554422</v>
      </c>
      <c r="I303" s="2">
        <f t="shared" si="21"/>
        <v>6.9377872198982171</v>
      </c>
      <c r="J303" s="2">
        <f t="shared" si="19"/>
        <v>6.820956933765765</v>
      </c>
      <c r="K303" s="2"/>
    </row>
    <row r="304" spans="1:11" x14ac:dyDescent="0.3">
      <c r="A304" t="s">
        <v>297</v>
      </c>
      <c r="B304" s="5">
        <v>36434</v>
      </c>
      <c r="C304" s="9">
        <v>6.5301999999999998</v>
      </c>
      <c r="D304" s="9">
        <v>6.3353999999999999</v>
      </c>
      <c r="E304" s="9">
        <v>5.9579000000000004</v>
      </c>
      <c r="F304" s="9">
        <v>6.3270999999999997</v>
      </c>
      <c r="G304" s="9">
        <v>6.9781000000000004</v>
      </c>
      <c r="H304" s="2">
        <f t="shared" si="20"/>
        <v>6.7142449327515896</v>
      </c>
      <c r="I304" s="2">
        <f t="shared" si="21"/>
        <v>6.9208712390856908</v>
      </c>
      <c r="J304" s="2">
        <f t="shared" si="19"/>
        <v>6.8175081240476443</v>
      </c>
      <c r="K304" s="2"/>
    </row>
    <row r="305" spans="1:11" x14ac:dyDescent="0.3">
      <c r="A305" t="s">
        <v>298</v>
      </c>
      <c r="B305" s="5">
        <v>36465</v>
      </c>
      <c r="C305" s="9">
        <v>6.6502999999999997</v>
      </c>
      <c r="D305" s="9">
        <v>6.4530000000000003</v>
      </c>
      <c r="E305" s="9">
        <v>6.0796000000000001</v>
      </c>
      <c r="F305" s="9">
        <v>6.4055</v>
      </c>
      <c r="G305" s="9">
        <v>7.1196000000000002</v>
      </c>
      <c r="H305" s="2">
        <f t="shared" si="20"/>
        <v>6.8277143673241447</v>
      </c>
      <c r="I305" s="2">
        <f t="shared" si="21"/>
        <v>7.0459977052581113</v>
      </c>
      <c r="J305" s="2">
        <f t="shared" si="19"/>
        <v>6.9368003403063927</v>
      </c>
      <c r="K305" s="2"/>
    </row>
    <row r="306" spans="1:11" x14ac:dyDescent="0.3">
      <c r="A306" t="s">
        <v>299</v>
      </c>
      <c r="B306" s="5">
        <v>36495</v>
      </c>
      <c r="C306" s="9">
        <v>6.8117000000000001</v>
      </c>
      <c r="D306" s="9">
        <v>6.7008999999999999</v>
      </c>
      <c r="E306" s="9">
        <v>6.3535000000000004</v>
      </c>
      <c r="F306" s="9">
        <v>6.7728999999999999</v>
      </c>
      <c r="G306" s="9">
        <v>7.1624999999999996</v>
      </c>
      <c r="H306" s="2">
        <f t="shared" si="20"/>
        <v>7.0494347699887827</v>
      </c>
      <c r="I306" s="2">
        <f t="shared" si="21"/>
        <v>7.0336452891987422</v>
      </c>
      <c r="J306" s="2">
        <f t="shared" si="19"/>
        <v>7.041539738459468</v>
      </c>
      <c r="K306" s="2"/>
    </row>
    <row r="307" spans="1:11" x14ac:dyDescent="0.3">
      <c r="A307" t="s">
        <v>300</v>
      </c>
      <c r="B307" s="5">
        <v>36526</v>
      </c>
      <c r="C307" s="9">
        <v>6.6561000000000003</v>
      </c>
      <c r="D307" s="9">
        <v>6.6866000000000003</v>
      </c>
      <c r="E307" s="9">
        <v>6.6264000000000003</v>
      </c>
      <c r="F307" s="9">
        <v>6.6862000000000004</v>
      </c>
      <c r="G307" s="9">
        <v>6.7317</v>
      </c>
      <c r="H307" s="2">
        <f t="shared" si="20"/>
        <v>6.7468339882055695</v>
      </c>
      <c r="I307" s="2">
        <f t="shared" si="21"/>
        <v>6.5951261559001439</v>
      </c>
      <c r="J307" s="2">
        <f t="shared" si="19"/>
        <v>6.6709531021247548</v>
      </c>
      <c r="K307" s="2"/>
    </row>
    <row r="308" spans="1:11" x14ac:dyDescent="0.3">
      <c r="A308" t="s">
        <v>301</v>
      </c>
      <c r="B308" s="5">
        <v>36557</v>
      </c>
      <c r="C308" s="9">
        <v>6.3910999999999998</v>
      </c>
      <c r="D308" s="9">
        <v>6.5279999999999996</v>
      </c>
      <c r="E308" s="9">
        <v>6.5507</v>
      </c>
      <c r="F308" s="9">
        <v>6.6208</v>
      </c>
      <c r="G308" s="9">
        <v>6.3136000000000001</v>
      </c>
      <c r="H308" s="2">
        <f t="shared" si="20"/>
        <v>6.5053048361014998</v>
      </c>
      <c r="I308" s="2">
        <f t="shared" si="21"/>
        <v>6.117827567822598</v>
      </c>
      <c r="J308" s="2">
        <f t="shared" si="19"/>
        <v>6.3113896704195982</v>
      </c>
      <c r="K308" s="2"/>
    </row>
    <row r="309" spans="1:11" x14ac:dyDescent="0.3">
      <c r="A309" t="s">
        <v>302</v>
      </c>
      <c r="B309" s="5">
        <v>36586</v>
      </c>
      <c r="C309" s="9">
        <v>6.1222000000000003</v>
      </c>
      <c r="D309" s="9">
        <v>6.1707000000000001</v>
      </c>
      <c r="E309" s="9">
        <v>6.2350000000000003</v>
      </c>
      <c r="F309" s="9">
        <v>6.0434999999999999</v>
      </c>
      <c r="G309" s="9">
        <v>6.1231</v>
      </c>
      <c r="H309" s="2">
        <f t="shared" si="20"/>
        <v>6.1064389183414169</v>
      </c>
      <c r="I309" s="2">
        <f t="shared" si="21"/>
        <v>6.0252664559569569</v>
      </c>
      <c r="J309" s="2">
        <f t="shared" si="19"/>
        <v>6.0658449219628263</v>
      </c>
      <c r="K309" s="2"/>
    </row>
    <row r="310" spans="1:11" x14ac:dyDescent="0.3">
      <c r="A310" t="s">
        <v>303</v>
      </c>
      <c r="B310" s="5">
        <v>36617</v>
      </c>
      <c r="C310" s="9">
        <v>6.2089999999999996</v>
      </c>
      <c r="D310" s="9">
        <v>6.3144</v>
      </c>
      <c r="E310" s="9">
        <v>6.4363000000000001</v>
      </c>
      <c r="F310" s="9">
        <v>6.2436999999999996</v>
      </c>
      <c r="G310" s="9">
        <v>6.1055999999999999</v>
      </c>
      <c r="H310" s="2">
        <f t="shared" si="20"/>
        <v>6.1926396103585191</v>
      </c>
      <c r="I310" s="2">
        <f t="shared" si="21"/>
        <v>5.9985133767992638</v>
      </c>
      <c r="J310" s="2">
        <f t="shared" si="19"/>
        <v>6.095532093751288</v>
      </c>
      <c r="K310" s="2"/>
    </row>
    <row r="311" spans="1:11" x14ac:dyDescent="0.3">
      <c r="A311" t="s">
        <v>304</v>
      </c>
      <c r="B311" s="5">
        <v>36647</v>
      </c>
      <c r="C311" s="9">
        <v>6.2991000000000001</v>
      </c>
      <c r="D311" s="9">
        <v>6.3906999999999998</v>
      </c>
      <c r="E311" s="9">
        <v>6.4675000000000002</v>
      </c>
      <c r="F311" s="9">
        <v>6.3620000000000001</v>
      </c>
      <c r="G311" s="9">
        <v>6.2194000000000003</v>
      </c>
      <c r="H311" s="2">
        <f t="shared" si="20"/>
        <v>6.3139553994411068</v>
      </c>
      <c r="I311" s="2">
        <f t="shared" si="21"/>
        <v>6.1161365287183855</v>
      </c>
      <c r="J311" s="2">
        <f t="shared" si="19"/>
        <v>6.214999910912633</v>
      </c>
      <c r="K311" s="2"/>
    </row>
    <row r="312" spans="1:11" x14ac:dyDescent="0.3">
      <c r="A312" t="s">
        <v>305</v>
      </c>
      <c r="B312" s="5">
        <v>36678</v>
      </c>
      <c r="C312" s="9">
        <v>6.1660000000000004</v>
      </c>
      <c r="D312" s="9">
        <v>6.1737000000000002</v>
      </c>
      <c r="E312" s="9">
        <v>6.1510999999999996</v>
      </c>
      <c r="F312" s="9">
        <v>6.1014999999999997</v>
      </c>
      <c r="G312" s="9">
        <v>6.2214</v>
      </c>
      <c r="H312" s="2">
        <f t="shared" si="20"/>
        <v>6.1963048116316921</v>
      </c>
      <c r="I312" s="2">
        <f t="shared" si="21"/>
        <v>6.1506016752331583</v>
      </c>
      <c r="J312" s="2">
        <f t="shared" si="19"/>
        <v>6.1734507842764019</v>
      </c>
      <c r="K312" s="2"/>
    </row>
    <row r="313" spans="1:11" x14ac:dyDescent="0.3">
      <c r="A313" t="s">
        <v>306</v>
      </c>
      <c r="B313" s="5">
        <v>36708</v>
      </c>
      <c r="C313" s="9">
        <v>6.0419</v>
      </c>
      <c r="D313" s="9">
        <v>6.0890000000000004</v>
      </c>
      <c r="E313" s="9">
        <v>6.1130000000000004</v>
      </c>
      <c r="F313" s="9">
        <v>6.04</v>
      </c>
      <c r="G313" s="9">
        <v>6.0339999999999998</v>
      </c>
      <c r="H313" s="2">
        <f t="shared" si="20"/>
        <v>6.0650054281756516</v>
      </c>
      <c r="I313" s="2">
        <f t="shared" si="21"/>
        <v>5.9477627232332742</v>
      </c>
      <c r="J313" s="2">
        <f t="shared" si="19"/>
        <v>6.006367866948481</v>
      </c>
      <c r="K313" s="2"/>
    </row>
    <row r="314" spans="1:11" x14ac:dyDescent="0.3">
      <c r="A314" t="s">
        <v>307</v>
      </c>
      <c r="B314" s="5">
        <v>36739</v>
      </c>
      <c r="C314" s="9">
        <v>5.8788</v>
      </c>
      <c r="D314" s="9">
        <v>5.8947000000000003</v>
      </c>
      <c r="E314" s="9">
        <v>5.9016999999999999</v>
      </c>
      <c r="F314" s="9">
        <v>5.8136999999999999</v>
      </c>
      <c r="G314" s="9">
        <v>5.9067999999999996</v>
      </c>
      <c r="H314" s="2">
        <f t="shared" si="20"/>
        <v>5.8877004626932461</v>
      </c>
      <c r="I314" s="2">
        <f t="shared" si="21"/>
        <v>5.8470071617563457</v>
      </c>
      <c r="J314" s="2">
        <f t="shared" si="19"/>
        <v>5.8673518570130367</v>
      </c>
      <c r="K314" s="2"/>
    </row>
    <row r="315" spans="1:11" x14ac:dyDescent="0.3">
      <c r="A315" t="s">
        <v>308</v>
      </c>
      <c r="B315" s="5">
        <v>36770</v>
      </c>
      <c r="C315" s="9">
        <v>6.0830000000000002</v>
      </c>
      <c r="D315" s="9">
        <v>5.99</v>
      </c>
      <c r="E315" s="9">
        <v>5.7895000000000003</v>
      </c>
      <c r="F315" s="9">
        <v>5.9463999999999997</v>
      </c>
      <c r="G315" s="9">
        <v>6.3220999999999998</v>
      </c>
      <c r="H315" s="2">
        <f t="shared" si="20"/>
        <v>6.1908800022686838</v>
      </c>
      <c r="I315" s="2">
        <f t="shared" si="21"/>
        <v>6.2692448777147414</v>
      </c>
      <c r="J315" s="2">
        <f t="shared" si="19"/>
        <v>6.2300552138664367</v>
      </c>
      <c r="K315" s="2"/>
    </row>
    <row r="316" spans="1:11" x14ac:dyDescent="0.3">
      <c r="A316" t="s">
        <v>309</v>
      </c>
      <c r="B316" s="5">
        <v>36800</v>
      </c>
      <c r="C316" s="9">
        <v>5.9531000000000001</v>
      </c>
      <c r="D316" s="9">
        <v>5.8845999999999998</v>
      </c>
      <c r="E316" s="9">
        <v>5.7465000000000002</v>
      </c>
      <c r="F316" s="9">
        <v>5.8520000000000003</v>
      </c>
      <c r="G316" s="9">
        <v>6.1176000000000004</v>
      </c>
      <c r="H316" s="2">
        <f t="shared" si="20"/>
        <v>6.0228803521629404</v>
      </c>
      <c r="I316" s="2">
        <f t="shared" si="21"/>
        <v>6.0902329729305427</v>
      </c>
      <c r="J316" s="2">
        <f t="shared" si="19"/>
        <v>6.0565513158998829</v>
      </c>
      <c r="K316" s="2"/>
    </row>
    <row r="317" spans="1:11" x14ac:dyDescent="0.3">
      <c r="A317" t="s">
        <v>310</v>
      </c>
      <c r="B317" s="5">
        <v>36831</v>
      </c>
      <c r="C317" s="9">
        <v>5.7344999999999997</v>
      </c>
      <c r="D317" s="9">
        <v>5.5938999999999997</v>
      </c>
      <c r="E317" s="9">
        <v>5.4063999999999997</v>
      </c>
      <c r="F317" s="9">
        <v>5.4847000000000001</v>
      </c>
      <c r="G317" s="9">
        <v>5.9964000000000004</v>
      </c>
      <c r="H317" s="2">
        <f t="shared" si="20"/>
        <v>5.781733530506683</v>
      </c>
      <c r="I317" s="2">
        <f t="shared" si="21"/>
        <v>6.0162618828539793</v>
      </c>
      <c r="J317" s="2">
        <f t="shared" si="19"/>
        <v>5.898932782122368</v>
      </c>
      <c r="K317" s="2"/>
    </row>
    <row r="318" spans="1:11" x14ac:dyDescent="0.3">
      <c r="A318" t="s">
        <v>311</v>
      </c>
      <c r="B318" s="5">
        <v>36861</v>
      </c>
      <c r="C318" s="9">
        <v>5.5506000000000002</v>
      </c>
      <c r="D318" s="9">
        <v>5.3428000000000004</v>
      </c>
      <c r="E318" s="9">
        <v>5.0442</v>
      </c>
      <c r="F318" s="9">
        <v>5.2885</v>
      </c>
      <c r="G318" s="9">
        <v>5.9065000000000003</v>
      </c>
      <c r="H318" s="2">
        <f t="shared" si="20"/>
        <v>5.6422488042176422</v>
      </c>
      <c r="I318" s="2">
        <f t="shared" si="21"/>
        <v>5.9674305321184784</v>
      </c>
      <c r="J318" s="2">
        <f t="shared" si="19"/>
        <v>5.8047147409684641</v>
      </c>
      <c r="K318" s="2"/>
    </row>
    <row r="319" spans="1:11" x14ac:dyDescent="0.3">
      <c r="A319" t="s">
        <v>312</v>
      </c>
      <c r="B319" s="5">
        <v>36892</v>
      </c>
      <c r="C319" s="9">
        <v>5.6245000000000003</v>
      </c>
      <c r="D319" s="9">
        <v>5.3766999999999996</v>
      </c>
      <c r="E319" s="9">
        <v>4.9337999999999997</v>
      </c>
      <c r="F319" s="9">
        <v>5.4878</v>
      </c>
      <c r="G319" s="9">
        <v>6.0632999999999999</v>
      </c>
      <c r="H319" s="2">
        <f t="shared" si="20"/>
        <v>5.8214693729760736</v>
      </c>
      <c r="I319" s="2">
        <f t="shared" si="21"/>
        <v>6.1218495225926484</v>
      </c>
      <c r="J319" s="2">
        <f t="shared" si="19"/>
        <v>5.9715530180558085</v>
      </c>
      <c r="K319" s="2"/>
    </row>
    <row r="320" spans="1:11" x14ac:dyDescent="0.3">
      <c r="A320" t="s">
        <v>313</v>
      </c>
      <c r="B320" s="5">
        <v>36923</v>
      </c>
      <c r="C320" s="9">
        <v>5.4894999999999996</v>
      </c>
      <c r="D320" s="9">
        <v>5.2146999999999997</v>
      </c>
      <c r="E320" s="9">
        <v>4.7397999999999998</v>
      </c>
      <c r="F320" s="9">
        <v>5.3266999999999998</v>
      </c>
      <c r="G320" s="9">
        <v>5.9631999999999996</v>
      </c>
      <c r="H320" s="2">
        <f t="shared" si="20"/>
        <v>5.6917532407928739</v>
      </c>
      <c r="I320" s="2">
        <f t="shared" si="21"/>
        <v>6.041255044403071</v>
      </c>
      <c r="J320" s="2">
        <f t="shared" si="19"/>
        <v>5.8663599142665834</v>
      </c>
      <c r="K320" s="2"/>
    </row>
    <row r="321" spans="1:11" x14ac:dyDescent="0.3">
      <c r="A321" t="s">
        <v>314</v>
      </c>
      <c r="B321" s="5">
        <v>36951</v>
      </c>
      <c r="C321" s="9">
        <v>5.6043000000000003</v>
      </c>
      <c r="D321" s="9">
        <v>5.2693000000000003</v>
      </c>
      <c r="E321" s="9">
        <v>4.665</v>
      </c>
      <c r="F321" s="9">
        <v>5.4480000000000004</v>
      </c>
      <c r="G321" s="9">
        <v>6.1913</v>
      </c>
      <c r="H321" s="2">
        <f t="shared" si="20"/>
        <v>5.8770890220226635</v>
      </c>
      <c r="I321" s="2">
        <f t="shared" si="21"/>
        <v>6.2775016184701826</v>
      </c>
      <c r="J321" s="2">
        <f t="shared" si="19"/>
        <v>6.0771063891588595</v>
      </c>
      <c r="K321" s="2"/>
    </row>
    <row r="322" spans="1:11" x14ac:dyDescent="0.3">
      <c r="A322" t="s">
        <v>315</v>
      </c>
      <c r="B322" s="5">
        <v>36982</v>
      </c>
      <c r="C322" s="9">
        <v>5.9328000000000003</v>
      </c>
      <c r="D322" s="9">
        <v>5.6192000000000002</v>
      </c>
      <c r="E322" s="9">
        <v>4.9782999999999999</v>
      </c>
      <c r="F322" s="9">
        <v>5.8776000000000002</v>
      </c>
      <c r="G322" s="9">
        <v>6.5248999999999997</v>
      </c>
      <c r="H322" s="2">
        <f t="shared" si="20"/>
        <v>6.2640127401567991</v>
      </c>
      <c r="I322" s="2">
        <f t="shared" si="21"/>
        <v>6.5627961476856456</v>
      </c>
      <c r="J322" s="2">
        <f t="shared" si="19"/>
        <v>6.4132995798194425</v>
      </c>
      <c r="K322" s="2"/>
    </row>
    <row r="323" spans="1:11" x14ac:dyDescent="0.3">
      <c r="A323" t="s">
        <v>316</v>
      </c>
      <c r="B323" s="5">
        <v>37012</v>
      </c>
      <c r="C323" s="9">
        <v>5.9809000000000001</v>
      </c>
      <c r="D323" s="9">
        <v>5.6891999999999996</v>
      </c>
      <c r="E323" s="9">
        <v>5.0330000000000004</v>
      </c>
      <c r="F323" s="9">
        <v>5.9992000000000001</v>
      </c>
      <c r="G323" s="9">
        <v>6.5667</v>
      </c>
      <c r="H323" s="2">
        <f t="shared" si="20"/>
        <v>6.3494996490626621</v>
      </c>
      <c r="I323" s="2">
        <f t="shared" si="21"/>
        <v>6.5667174798708983</v>
      </c>
      <c r="J323" s="2">
        <f t="shared" si="19"/>
        <v>6.458053162864541</v>
      </c>
      <c r="K323" s="2"/>
    </row>
    <row r="324" spans="1:11" x14ac:dyDescent="0.3">
      <c r="A324" t="s">
        <v>317</v>
      </c>
      <c r="B324" s="5">
        <v>37043</v>
      </c>
      <c r="C324" s="9">
        <v>5.9576000000000002</v>
      </c>
      <c r="D324" s="9">
        <v>5.6909999999999998</v>
      </c>
      <c r="E324" s="9">
        <v>5.0477999999999996</v>
      </c>
      <c r="F324" s="9">
        <v>6.0080999999999998</v>
      </c>
      <c r="G324" s="9">
        <v>6.5251000000000001</v>
      </c>
      <c r="H324" s="2">
        <f t="shared" si="20"/>
        <v>6.3381382665796071</v>
      </c>
      <c r="I324" s="2">
        <f t="shared" si="21"/>
        <v>6.4928191498270671</v>
      </c>
      <c r="J324" s="2">
        <f t="shared" si="19"/>
        <v>6.4154506035292158</v>
      </c>
      <c r="K324" s="2"/>
    </row>
    <row r="325" spans="1:11" x14ac:dyDescent="0.3">
      <c r="A325" t="s">
        <v>318</v>
      </c>
      <c r="B325" s="5">
        <v>37073</v>
      </c>
      <c r="C325" s="9">
        <v>5.6486999999999998</v>
      </c>
      <c r="D325" s="9">
        <v>5.3227000000000002</v>
      </c>
      <c r="E325" s="9">
        <v>4.6210000000000004</v>
      </c>
      <c r="F325" s="9">
        <v>5.6460999999999997</v>
      </c>
      <c r="G325" s="9">
        <v>6.2789999999999999</v>
      </c>
      <c r="H325" s="2">
        <f t="shared" si="20"/>
        <v>6.0291063485342189</v>
      </c>
      <c r="I325" s="2">
        <f t="shared" si="21"/>
        <v>6.3037302769554993</v>
      </c>
      <c r="J325" s="2">
        <f t="shared" si="19"/>
        <v>6.1663295154410491</v>
      </c>
      <c r="K325" s="2"/>
    </row>
    <row r="326" spans="1:11" x14ac:dyDescent="0.3">
      <c r="A326" t="s">
        <v>319</v>
      </c>
      <c r="B326" s="5">
        <v>37104</v>
      </c>
      <c r="C326" s="9">
        <v>5.5180999999999996</v>
      </c>
      <c r="D326" s="9">
        <v>5.1871999999999998</v>
      </c>
      <c r="E326" s="9">
        <v>4.4776999999999996</v>
      </c>
      <c r="F326" s="9">
        <v>5.5101000000000004</v>
      </c>
      <c r="G326" s="9">
        <v>6.1571999999999996</v>
      </c>
      <c r="H326" s="2">
        <f t="shared" si="20"/>
        <v>5.9015181597603883</v>
      </c>
      <c r="I326" s="2">
        <f t="shared" si="21"/>
        <v>6.18302613018471</v>
      </c>
      <c r="J326" s="2">
        <f t="shared" si="19"/>
        <v>6.042178730843073</v>
      </c>
      <c r="K326" s="2"/>
    </row>
    <row r="327" spans="1:11" x14ac:dyDescent="0.3">
      <c r="A327" t="s">
        <v>320</v>
      </c>
      <c r="B327" s="5">
        <v>37135</v>
      </c>
      <c r="C327" s="9">
        <v>5.5400999999999998</v>
      </c>
      <c r="D327" s="9">
        <v>5.0456000000000003</v>
      </c>
      <c r="E327" s="9">
        <v>4.0155000000000003</v>
      </c>
      <c r="F327" s="9">
        <v>5.5044000000000004</v>
      </c>
      <c r="G327" s="9">
        <v>6.4721000000000002</v>
      </c>
      <c r="H327" s="2">
        <f t="shared" si="20"/>
        <v>6.0859014219996066</v>
      </c>
      <c r="I327" s="2">
        <f t="shared" si="21"/>
        <v>6.5360945040165541</v>
      </c>
      <c r="J327" s="2">
        <f t="shared" si="19"/>
        <v>6.3107596597726134</v>
      </c>
      <c r="K327" s="2"/>
    </row>
    <row r="328" spans="1:11" x14ac:dyDescent="0.3">
      <c r="A328" t="s">
        <v>321</v>
      </c>
      <c r="B328" s="5">
        <v>37165</v>
      </c>
      <c r="C328" s="9">
        <v>5.1565000000000003</v>
      </c>
      <c r="D328" s="9">
        <v>4.7026000000000003</v>
      </c>
      <c r="E328" s="9">
        <v>3.6829000000000001</v>
      </c>
      <c r="F328" s="9">
        <v>5.2039</v>
      </c>
      <c r="G328" s="9">
        <v>6.0579000000000001</v>
      </c>
      <c r="H328" s="2">
        <f t="shared" si="20"/>
        <v>5.7323285398074297</v>
      </c>
      <c r="I328" s="2">
        <f t="shared" si="21"/>
        <v>6.0702116848797116</v>
      </c>
      <c r="J328" s="2">
        <f t="shared" ref="J328:J391" si="22">100*((((1+C328/100)^15)/(1+E328/100)^5)^(1/10)-1)</f>
        <v>5.9011353581850168</v>
      </c>
      <c r="K328" s="2"/>
    </row>
    <row r="329" spans="1:11" x14ac:dyDescent="0.3">
      <c r="A329" t="s">
        <v>322</v>
      </c>
      <c r="B329" s="5">
        <v>37196</v>
      </c>
      <c r="C329" s="9">
        <v>5.6680999999999999</v>
      </c>
      <c r="D329" s="9">
        <v>5.2472000000000003</v>
      </c>
      <c r="E329" s="9">
        <v>4.2230999999999996</v>
      </c>
      <c r="F329" s="9">
        <v>5.8086000000000002</v>
      </c>
      <c r="G329" s="9">
        <v>6.5476000000000001</v>
      </c>
      <c r="H329" s="2">
        <f t="shared" si="20"/>
        <v>6.2813628441295899</v>
      </c>
      <c r="I329" s="2">
        <f t="shared" si="21"/>
        <v>6.5149564661840298</v>
      </c>
      <c r="J329" s="2">
        <f t="shared" si="22"/>
        <v>6.3980955492586533</v>
      </c>
      <c r="K329" s="2"/>
    </row>
    <row r="330" spans="1:11" x14ac:dyDescent="0.3">
      <c r="A330" t="s">
        <v>323</v>
      </c>
      <c r="B330" s="5">
        <v>37226</v>
      </c>
      <c r="C330" s="9">
        <v>5.8710000000000004</v>
      </c>
      <c r="D330" s="9">
        <v>5.5106000000000002</v>
      </c>
      <c r="E330" s="9">
        <v>4.5575000000000001</v>
      </c>
      <c r="F330" s="9">
        <v>6.1128</v>
      </c>
      <c r="G330" s="9">
        <v>6.6543999999999999</v>
      </c>
      <c r="H330" s="2">
        <f t="shared" si="20"/>
        <v>6.4723880387346888</v>
      </c>
      <c r="I330" s="2">
        <f t="shared" si="21"/>
        <v>6.5954973360795366</v>
      </c>
      <c r="J330" s="2">
        <f t="shared" si="22"/>
        <v>6.5339249044592762</v>
      </c>
      <c r="K330" s="2"/>
    </row>
    <row r="331" spans="1:11" x14ac:dyDescent="0.3">
      <c r="A331" t="s">
        <v>324</v>
      </c>
      <c r="B331" s="5">
        <v>37257</v>
      </c>
      <c r="C331" s="9">
        <v>5.7885</v>
      </c>
      <c r="D331" s="9">
        <v>5.4431000000000003</v>
      </c>
      <c r="E331" s="9">
        <v>4.5244</v>
      </c>
      <c r="F331" s="9">
        <v>6.0128000000000004</v>
      </c>
      <c r="G331" s="9">
        <v>6.5479000000000003</v>
      </c>
      <c r="H331" s="2">
        <f t="shared" si="20"/>
        <v>6.3698747623521124</v>
      </c>
      <c r="I331" s="2">
        <f t="shared" si="21"/>
        <v>6.4826979869223367</v>
      </c>
      <c r="J331" s="2">
        <f t="shared" si="22"/>
        <v>6.4262714240534313</v>
      </c>
      <c r="K331" s="2"/>
    </row>
    <row r="332" spans="1:11" x14ac:dyDescent="0.3">
      <c r="A332" t="s">
        <v>325</v>
      </c>
      <c r="B332" s="5">
        <v>37288</v>
      </c>
      <c r="C332" s="9">
        <v>5.7306999999999997</v>
      </c>
      <c r="D332" s="9">
        <v>5.3371000000000004</v>
      </c>
      <c r="E332" s="9">
        <v>4.3667999999999996</v>
      </c>
      <c r="F332" s="9">
        <v>5.8776000000000002</v>
      </c>
      <c r="G332" s="9">
        <v>6.5602999999999998</v>
      </c>
      <c r="H332" s="2">
        <f t="shared" si="20"/>
        <v>6.316420896396191</v>
      </c>
      <c r="I332" s="2">
        <f t="shared" si="21"/>
        <v>6.5223176434876518</v>
      </c>
      <c r="J332" s="2">
        <f t="shared" si="22"/>
        <v>6.4193194746360094</v>
      </c>
      <c r="K332" s="2"/>
    </row>
    <row r="333" spans="1:11" x14ac:dyDescent="0.3">
      <c r="A333" t="s">
        <v>326</v>
      </c>
      <c r="B333" s="5">
        <v>37316</v>
      </c>
      <c r="C333" s="9">
        <v>6.1277999999999997</v>
      </c>
      <c r="D333" s="9">
        <v>5.8247999999999998</v>
      </c>
      <c r="E333" s="9">
        <v>4.9985999999999997</v>
      </c>
      <c r="F333" s="9">
        <v>6.3574999999999999</v>
      </c>
      <c r="G333" s="9">
        <v>6.8015999999999996</v>
      </c>
      <c r="H333" s="2">
        <f t="shared" si="20"/>
        <v>6.6575011003956464</v>
      </c>
      <c r="I333" s="2">
        <f t="shared" si="21"/>
        <v>6.7364051537034397</v>
      </c>
      <c r="J333" s="2">
        <f t="shared" si="22"/>
        <v>6.6969458332027276</v>
      </c>
      <c r="K333" s="2"/>
    </row>
    <row r="334" spans="1:11" x14ac:dyDescent="0.3">
      <c r="A334" t="s">
        <v>327</v>
      </c>
      <c r="B334" s="5">
        <v>37347</v>
      </c>
      <c r="C334" s="9">
        <v>5.827</v>
      </c>
      <c r="D334" s="9">
        <v>5.4749999999999996</v>
      </c>
      <c r="E334" s="9">
        <v>4.5956000000000001</v>
      </c>
      <c r="F334" s="9">
        <v>6.0114000000000001</v>
      </c>
      <c r="G334" s="9">
        <v>6.5590999999999999</v>
      </c>
      <c r="H334" s="2">
        <f t="shared" si="20"/>
        <v>6.3617936605363967</v>
      </c>
      <c r="I334" s="2">
        <f t="shared" si="21"/>
        <v>6.534528091991465</v>
      </c>
      <c r="J334" s="2">
        <f t="shared" si="22"/>
        <v>6.448125839034935</v>
      </c>
      <c r="K334" s="2"/>
    </row>
    <row r="335" spans="1:11" x14ac:dyDescent="0.3">
      <c r="A335" t="s">
        <v>328</v>
      </c>
      <c r="B335" s="5">
        <v>37377</v>
      </c>
      <c r="C335" s="9">
        <v>5.8628</v>
      </c>
      <c r="D335" s="9">
        <v>5.4222000000000001</v>
      </c>
      <c r="E335" s="9">
        <v>4.4333999999999998</v>
      </c>
      <c r="F335" s="9">
        <v>5.9185999999999996</v>
      </c>
      <c r="G335" s="9">
        <v>6.7332000000000001</v>
      </c>
      <c r="H335" s="2">
        <f t="shared" si="20"/>
        <v>6.4203621910231545</v>
      </c>
      <c r="I335" s="2">
        <f t="shared" si="21"/>
        <v>6.7495320076532472</v>
      </c>
      <c r="J335" s="2">
        <f t="shared" si="22"/>
        <v>6.584820026008753</v>
      </c>
      <c r="K335" s="2"/>
    </row>
    <row r="336" spans="1:11" x14ac:dyDescent="0.3">
      <c r="A336" t="s">
        <v>329</v>
      </c>
      <c r="B336" s="5">
        <v>37408</v>
      </c>
      <c r="C336" s="9">
        <v>5.7413999999999996</v>
      </c>
      <c r="D336" s="9">
        <v>5.2423000000000002</v>
      </c>
      <c r="E336" s="9">
        <v>4.1887999999999996</v>
      </c>
      <c r="F336" s="9">
        <v>5.76</v>
      </c>
      <c r="G336" s="9">
        <v>6.6746999999999996</v>
      </c>
      <c r="H336" s="2">
        <f t="shared" si="20"/>
        <v>6.3064524141750677</v>
      </c>
      <c r="I336" s="2">
        <f t="shared" si="21"/>
        <v>6.7467120049933937</v>
      </c>
      <c r="J336" s="2">
        <f t="shared" si="22"/>
        <v>6.5263547678624079</v>
      </c>
      <c r="K336" s="2"/>
    </row>
    <row r="337" spans="1:11" x14ac:dyDescent="0.3">
      <c r="A337" t="s">
        <v>330</v>
      </c>
      <c r="B337" s="5">
        <v>37438</v>
      </c>
      <c r="C337" s="9">
        <v>5.5335999999999999</v>
      </c>
      <c r="D337" s="9">
        <v>4.9127999999999998</v>
      </c>
      <c r="E337" s="9">
        <v>3.63</v>
      </c>
      <c r="F337" s="9">
        <v>5.4871999999999996</v>
      </c>
      <c r="G337" s="9">
        <v>6.6935000000000002</v>
      </c>
      <c r="H337" s="2">
        <f t="shared" si="20"/>
        <v>6.2114793384155265</v>
      </c>
      <c r="I337" s="2">
        <f t="shared" si="21"/>
        <v>6.7862421073690671</v>
      </c>
      <c r="J337" s="2">
        <f t="shared" si="22"/>
        <v>6.4984729806670583</v>
      </c>
      <c r="K337" s="2"/>
    </row>
    <row r="338" spans="1:11" x14ac:dyDescent="0.3">
      <c r="A338" t="s">
        <v>331</v>
      </c>
      <c r="B338" s="5">
        <v>37469</v>
      </c>
      <c r="C338" s="9">
        <v>5.1814</v>
      </c>
      <c r="D338" s="9">
        <v>4.5587999999999997</v>
      </c>
      <c r="E338" s="9">
        <v>3.2982999999999998</v>
      </c>
      <c r="F338" s="9">
        <v>5.0457999999999998</v>
      </c>
      <c r="G338" s="9">
        <v>6.3548999999999998</v>
      </c>
      <c r="H338" s="2">
        <f t="shared" si="20"/>
        <v>5.8346812816861382</v>
      </c>
      <c r="I338" s="2">
        <f t="shared" si="21"/>
        <v>6.4377439730038066</v>
      </c>
      <c r="J338" s="2">
        <f t="shared" si="22"/>
        <v>6.1357843035258597</v>
      </c>
      <c r="K338" s="2"/>
    </row>
    <row r="339" spans="1:11" x14ac:dyDescent="0.3">
      <c r="A339" t="s">
        <v>332</v>
      </c>
      <c r="B339" s="5">
        <v>37500</v>
      </c>
      <c r="C339" s="9">
        <v>4.8471000000000002</v>
      </c>
      <c r="D339" s="9">
        <v>4.1101000000000001</v>
      </c>
      <c r="E339" s="9">
        <v>2.7597</v>
      </c>
      <c r="F339" s="9">
        <v>4.5263999999999998</v>
      </c>
      <c r="G339" s="9">
        <v>6.1512000000000002</v>
      </c>
      <c r="H339" s="2">
        <f t="shared" si="20"/>
        <v>5.478246063485992</v>
      </c>
      <c r="I339" s="2">
        <f t="shared" si="21"/>
        <v>6.3367886999182277</v>
      </c>
      <c r="J339" s="2">
        <f t="shared" si="22"/>
        <v>5.9066474027522631</v>
      </c>
      <c r="K339" s="2"/>
    </row>
    <row r="340" spans="1:11" x14ac:dyDescent="0.3">
      <c r="A340" t="s">
        <v>333</v>
      </c>
      <c r="B340" s="5">
        <v>37530</v>
      </c>
      <c r="C340" s="9">
        <v>5.1773999999999996</v>
      </c>
      <c r="D340" s="9">
        <v>4.3949999999999996</v>
      </c>
      <c r="E340" s="9">
        <v>2.9251999999999998</v>
      </c>
      <c r="F340" s="9">
        <v>4.8863000000000003</v>
      </c>
      <c r="G340" s="9">
        <v>6.58</v>
      </c>
      <c r="H340" s="2">
        <f t="shared" si="20"/>
        <v>5.8857891459040079</v>
      </c>
      <c r="I340" s="2">
        <f t="shared" si="21"/>
        <v>6.759835299629513</v>
      </c>
      <c r="J340" s="2">
        <f t="shared" si="22"/>
        <v>6.3219140619092284</v>
      </c>
      <c r="K340" s="2"/>
    </row>
    <row r="341" spans="1:11" x14ac:dyDescent="0.3">
      <c r="A341" t="s">
        <v>334</v>
      </c>
      <c r="B341" s="5">
        <v>37561</v>
      </c>
      <c r="C341" s="9">
        <v>5.3052000000000001</v>
      </c>
      <c r="D341" s="9">
        <v>4.6684999999999999</v>
      </c>
      <c r="E341" s="9">
        <v>3.3776999999999999</v>
      </c>
      <c r="F341" s="9">
        <v>5.1843000000000004</v>
      </c>
      <c r="G341" s="9">
        <v>6.4997999999999996</v>
      </c>
      <c r="H341" s="2">
        <f t="shared" si="20"/>
        <v>5.97541725391455</v>
      </c>
      <c r="I341" s="2">
        <f t="shared" si="21"/>
        <v>6.5902427257896967</v>
      </c>
      <c r="J341" s="2">
        <f t="shared" si="22"/>
        <v>6.2823854082208364</v>
      </c>
      <c r="K341" s="2"/>
    </row>
    <row r="342" spans="1:11" x14ac:dyDescent="0.3">
      <c r="A342" t="s">
        <v>335</v>
      </c>
      <c r="B342" s="5">
        <v>37591</v>
      </c>
      <c r="C342" s="9">
        <v>4.9741999999999997</v>
      </c>
      <c r="D342" s="9">
        <v>4.2487000000000004</v>
      </c>
      <c r="E342" s="9">
        <v>2.8458000000000001</v>
      </c>
      <c r="F342" s="9">
        <v>4.7538</v>
      </c>
      <c r="G342" s="9">
        <v>6.2968000000000002</v>
      </c>
      <c r="H342" s="2">
        <f t="shared" si="20"/>
        <v>5.670736692115752</v>
      </c>
      <c r="I342" s="2">
        <f t="shared" si="21"/>
        <v>6.4403820961748792</v>
      </c>
      <c r="J342" s="2">
        <f t="shared" si="22"/>
        <v>6.0548612270700408</v>
      </c>
      <c r="K342" s="2"/>
    </row>
    <row r="343" spans="1:11" x14ac:dyDescent="0.3">
      <c r="A343" t="s">
        <v>336</v>
      </c>
      <c r="B343" s="5">
        <v>37622</v>
      </c>
      <c r="C343" s="9">
        <v>5.0361000000000002</v>
      </c>
      <c r="D343" s="9">
        <v>4.3780999999999999</v>
      </c>
      <c r="E343" s="9">
        <v>3.0605000000000002</v>
      </c>
      <c r="F343" s="9">
        <v>4.9292999999999996</v>
      </c>
      <c r="G343" s="9">
        <v>6.2435</v>
      </c>
      <c r="H343" s="2">
        <f t="shared" si="20"/>
        <v>5.7125451517312742</v>
      </c>
      <c r="I343" s="2">
        <f t="shared" si="21"/>
        <v>6.3645702538842386</v>
      </c>
      <c r="J343" s="2">
        <f t="shared" si="22"/>
        <v>6.0380565434327016</v>
      </c>
      <c r="K343" s="2"/>
    </row>
    <row r="344" spans="1:11" x14ac:dyDescent="0.3">
      <c r="A344" t="s">
        <v>337</v>
      </c>
      <c r="B344" s="5">
        <v>37653</v>
      </c>
      <c r="C344" s="9">
        <v>4.7888000000000002</v>
      </c>
      <c r="D344" s="9">
        <v>4.0785</v>
      </c>
      <c r="E344" s="9">
        <v>2.7336999999999998</v>
      </c>
      <c r="F344" s="9">
        <v>4.5789</v>
      </c>
      <c r="G344" s="9">
        <v>6.0461</v>
      </c>
      <c r="H344" s="2">
        <f t="shared" si="20"/>
        <v>5.4409036397015109</v>
      </c>
      <c r="I344" s="2">
        <f t="shared" si="21"/>
        <v>6.2239757431861387</v>
      </c>
      <c r="J344" s="2">
        <f t="shared" si="22"/>
        <v>5.8317154286146922</v>
      </c>
      <c r="K344" s="2"/>
    </row>
    <row r="345" spans="1:11" x14ac:dyDescent="0.3">
      <c r="A345" t="s">
        <v>338</v>
      </c>
      <c r="B345" s="5">
        <v>37681</v>
      </c>
      <c r="C345" s="9">
        <v>4.9402999999999997</v>
      </c>
      <c r="D345" s="9">
        <v>4.2157999999999998</v>
      </c>
      <c r="E345" s="9">
        <v>2.8389000000000002</v>
      </c>
      <c r="F345" s="9">
        <v>4.7478999999999996</v>
      </c>
      <c r="G345" s="9">
        <v>6.2203999999999997</v>
      </c>
      <c r="H345" s="2">
        <f t="shared" si="20"/>
        <v>5.6111351797811793</v>
      </c>
      <c r="I345" s="2">
        <f t="shared" si="21"/>
        <v>6.4044450146238274</v>
      </c>
      <c r="J345" s="2">
        <f t="shared" si="22"/>
        <v>6.0070480023334483</v>
      </c>
      <c r="K345" s="2"/>
    </row>
    <row r="346" spans="1:11" x14ac:dyDescent="0.3">
      <c r="A346" t="s">
        <v>339</v>
      </c>
      <c r="B346" s="5">
        <v>37712</v>
      </c>
      <c r="C346" s="9">
        <v>4.8860000000000001</v>
      </c>
      <c r="D346" s="9">
        <v>4.2230999999999996</v>
      </c>
      <c r="E346" s="9">
        <v>2.8853</v>
      </c>
      <c r="F346" s="9">
        <v>4.8259999999999996</v>
      </c>
      <c r="G346" s="9">
        <v>6.0827</v>
      </c>
      <c r="H346" s="2">
        <f t="shared" si="20"/>
        <v>5.5782951851236051</v>
      </c>
      <c r="I346" s="2">
        <f t="shared" si="21"/>
        <v>6.2244757332951206</v>
      </c>
      <c r="J346" s="2">
        <f t="shared" si="22"/>
        <v>5.900892606506547</v>
      </c>
      <c r="K346" s="2"/>
    </row>
    <row r="347" spans="1:11" x14ac:dyDescent="0.3">
      <c r="A347" t="s">
        <v>340</v>
      </c>
      <c r="B347" s="5">
        <v>37742</v>
      </c>
      <c r="C347" s="9">
        <v>4.4134000000000002</v>
      </c>
      <c r="D347" s="9">
        <v>3.6701999999999999</v>
      </c>
      <c r="E347" s="9">
        <v>2.3267000000000002</v>
      </c>
      <c r="F347" s="9">
        <v>4.0726000000000004</v>
      </c>
      <c r="G347" s="9">
        <v>5.7077999999999998</v>
      </c>
      <c r="H347" s="2">
        <f t="shared" si="20"/>
        <v>5.0313395041567954</v>
      </c>
      <c r="I347" s="2">
        <f t="shared" si="21"/>
        <v>5.9158219467893902</v>
      </c>
      <c r="J347" s="2">
        <f t="shared" si="22"/>
        <v>5.472653582599607</v>
      </c>
      <c r="K347" s="2"/>
    </row>
    <row r="348" spans="1:11" x14ac:dyDescent="0.3">
      <c r="A348" t="s">
        <v>341</v>
      </c>
      <c r="B348" s="5">
        <v>37773</v>
      </c>
      <c r="C348" s="9">
        <v>4.5709999999999997</v>
      </c>
      <c r="D348" s="9">
        <v>3.8382999999999998</v>
      </c>
      <c r="E348" s="9">
        <v>2.4851000000000001</v>
      </c>
      <c r="F348" s="9">
        <v>4.3243999999999998</v>
      </c>
      <c r="G348" s="9">
        <v>5.8342999999999998</v>
      </c>
      <c r="H348" s="2">
        <f t="shared" si="20"/>
        <v>5.2093674777113907</v>
      </c>
      <c r="I348" s="2">
        <f t="shared" si="21"/>
        <v>6.0519466332388472</v>
      </c>
      <c r="J348" s="2">
        <f t="shared" si="22"/>
        <v>5.6298169318827584</v>
      </c>
      <c r="K348" s="2"/>
    </row>
    <row r="349" spans="1:11" x14ac:dyDescent="0.3">
      <c r="A349" t="s">
        <v>342</v>
      </c>
      <c r="B349" s="5">
        <v>37803</v>
      </c>
      <c r="C349" s="9">
        <v>5.5773999999999999</v>
      </c>
      <c r="D349" s="9">
        <v>4.8686999999999996</v>
      </c>
      <c r="E349" s="9">
        <v>3.3702999999999999</v>
      </c>
      <c r="F349" s="9">
        <v>5.5351999999999997</v>
      </c>
      <c r="G349" s="9">
        <v>6.9295</v>
      </c>
      <c r="H349" s="2">
        <f t="shared" si="20"/>
        <v>6.3888199965560499</v>
      </c>
      <c r="I349" s="2">
        <f t="shared" si="21"/>
        <v>7.0092004960597754</v>
      </c>
      <c r="J349" s="2">
        <f t="shared" si="22"/>
        <v>6.6985593602401083</v>
      </c>
      <c r="K349" s="2"/>
    </row>
    <row r="350" spans="1:11" x14ac:dyDescent="0.3">
      <c r="A350" t="s">
        <v>343</v>
      </c>
      <c r="B350" s="5">
        <v>37834</v>
      </c>
      <c r="C350" s="9">
        <v>5.4292999999999996</v>
      </c>
      <c r="D350" s="9">
        <v>4.8098999999999998</v>
      </c>
      <c r="E350" s="9">
        <v>3.4790000000000001</v>
      </c>
      <c r="F350" s="9">
        <v>5.4542000000000002</v>
      </c>
      <c r="G350" s="9">
        <v>6.6093000000000002</v>
      </c>
      <c r="H350" s="2">
        <f t="shared" si="20"/>
        <v>6.1579174326191533</v>
      </c>
      <c r="I350" s="2">
        <f t="shared" si="21"/>
        <v>6.6791031246289823</v>
      </c>
      <c r="J350" s="2">
        <f t="shared" si="22"/>
        <v>6.4181912141445308</v>
      </c>
      <c r="K350" s="2"/>
    </row>
    <row r="351" spans="1:11" x14ac:dyDescent="0.3">
      <c r="A351" t="s">
        <v>344</v>
      </c>
      <c r="B351" s="5">
        <v>37865</v>
      </c>
      <c r="C351" s="9">
        <v>5.0014000000000003</v>
      </c>
      <c r="D351" s="9">
        <v>4.2797999999999998</v>
      </c>
      <c r="E351" s="9">
        <v>2.859</v>
      </c>
      <c r="F351" s="9">
        <v>4.8638000000000003</v>
      </c>
      <c r="G351" s="9">
        <v>6.3048000000000002</v>
      </c>
      <c r="H351" s="2">
        <f t="shared" si="20"/>
        <v>5.7202256296483567</v>
      </c>
      <c r="I351" s="2">
        <f t="shared" si="21"/>
        <v>6.4596146326366455</v>
      </c>
      <c r="J351" s="2">
        <f t="shared" si="22"/>
        <v>6.0892759868204527</v>
      </c>
      <c r="K351" s="2"/>
    </row>
    <row r="352" spans="1:11" x14ac:dyDescent="0.3">
      <c r="A352" t="s">
        <v>345</v>
      </c>
      <c r="B352" s="5">
        <v>37895</v>
      </c>
      <c r="C352" s="9">
        <v>5.3038999999999996</v>
      </c>
      <c r="D352" s="9">
        <v>4.6386000000000003</v>
      </c>
      <c r="E352" s="9">
        <v>3.2854000000000001</v>
      </c>
      <c r="F352" s="9">
        <v>5.2248000000000001</v>
      </c>
      <c r="G352" s="9">
        <v>6.5354000000000001</v>
      </c>
      <c r="H352" s="2">
        <f t="shared" si="20"/>
        <v>6.0095290327577766</v>
      </c>
      <c r="I352" s="2">
        <f t="shared" si="21"/>
        <v>6.6472169754457688</v>
      </c>
      <c r="J352" s="2">
        <f t="shared" si="22"/>
        <v>6.3278949486978986</v>
      </c>
      <c r="K352" s="2"/>
    </row>
    <row r="353" spans="1:11" x14ac:dyDescent="0.3">
      <c r="A353" t="s">
        <v>346</v>
      </c>
      <c r="B353" s="5">
        <v>37926</v>
      </c>
      <c r="C353" s="9">
        <v>5.2827000000000002</v>
      </c>
      <c r="D353" s="9">
        <v>4.6441999999999997</v>
      </c>
      <c r="E353" s="9">
        <v>3.3866000000000001</v>
      </c>
      <c r="F353" s="9">
        <v>5.1647999999999996</v>
      </c>
      <c r="G353" s="9">
        <v>6.4391999999999996</v>
      </c>
      <c r="H353" s="2">
        <f t="shared" si="20"/>
        <v>5.9170975120567126</v>
      </c>
      <c r="I353" s="2">
        <f t="shared" si="21"/>
        <v>6.571411440055952</v>
      </c>
      <c r="J353" s="2">
        <f t="shared" si="22"/>
        <v>6.243750769134282</v>
      </c>
      <c r="K353" s="2"/>
    </row>
    <row r="354" spans="1:11" x14ac:dyDescent="0.3">
      <c r="A354" t="s">
        <v>347</v>
      </c>
      <c r="B354" s="5">
        <v>37956</v>
      </c>
      <c r="C354" s="9">
        <v>5.2038000000000002</v>
      </c>
      <c r="D354" s="9">
        <v>4.5544000000000002</v>
      </c>
      <c r="E354" s="9">
        <v>3.2465000000000002</v>
      </c>
      <c r="F354" s="9">
        <v>5.1314000000000002</v>
      </c>
      <c r="G354" s="9">
        <v>6.3895</v>
      </c>
      <c r="H354" s="2">
        <f t="shared" si="20"/>
        <v>5.8788681394526865</v>
      </c>
      <c r="I354" s="2">
        <f t="shared" si="21"/>
        <v>6.5147255579493857</v>
      </c>
      <c r="J354" s="2">
        <f t="shared" si="22"/>
        <v>6.1963209450313972</v>
      </c>
      <c r="K354" s="2"/>
    </row>
    <row r="355" spans="1:11" x14ac:dyDescent="0.3">
      <c r="A355" t="s">
        <v>348</v>
      </c>
      <c r="B355" s="5">
        <v>37987</v>
      </c>
      <c r="C355" s="9">
        <v>5.08</v>
      </c>
      <c r="D355" s="9">
        <v>4.4444999999999997</v>
      </c>
      <c r="E355" s="9">
        <v>3.1859999999999999</v>
      </c>
      <c r="F355" s="9">
        <v>4.9861000000000004</v>
      </c>
      <c r="G355" s="9">
        <v>6.2274000000000003</v>
      </c>
      <c r="H355" s="2">
        <f t="shared" si="20"/>
        <v>5.7183491970810074</v>
      </c>
      <c r="I355" s="2">
        <f t="shared" si="21"/>
        <v>6.3626237625385329</v>
      </c>
      <c r="J355" s="2">
        <f t="shared" si="22"/>
        <v>6.0399971729808932</v>
      </c>
      <c r="K355" s="2"/>
    </row>
    <row r="356" spans="1:11" x14ac:dyDescent="0.3">
      <c r="A356" t="s">
        <v>349</v>
      </c>
      <c r="B356" s="5">
        <v>38018</v>
      </c>
      <c r="C356" s="9">
        <v>4.9170999999999996</v>
      </c>
      <c r="D356" s="9">
        <v>4.2744999999999997</v>
      </c>
      <c r="E356" s="9">
        <v>3.0125000000000002</v>
      </c>
      <c r="F356" s="9">
        <v>4.8411999999999997</v>
      </c>
      <c r="G356" s="9">
        <v>6.0545</v>
      </c>
      <c r="H356" s="2">
        <f t="shared" si="20"/>
        <v>5.5519606868098759</v>
      </c>
      <c r="I356" s="2">
        <f t="shared" si="21"/>
        <v>6.2142046269576978</v>
      </c>
      <c r="J356" s="2">
        <f t="shared" si="22"/>
        <v>5.882564906434995</v>
      </c>
      <c r="K356" s="2"/>
    </row>
    <row r="357" spans="1:11" x14ac:dyDescent="0.3">
      <c r="A357" t="s">
        <v>350</v>
      </c>
      <c r="B357" s="5">
        <v>38047</v>
      </c>
      <c r="C357" s="9">
        <v>4.8369</v>
      </c>
      <c r="D357" s="9">
        <v>4.1349999999999998</v>
      </c>
      <c r="E357" s="9">
        <v>2.8163</v>
      </c>
      <c r="F357" s="9">
        <v>4.6266999999999996</v>
      </c>
      <c r="G357" s="9">
        <v>6.0723000000000003</v>
      </c>
      <c r="H357" s="2">
        <f t="shared" si="20"/>
        <v>5.4706133657795641</v>
      </c>
      <c r="I357" s="2">
        <f t="shared" si="21"/>
        <v>6.2549249150154917</v>
      </c>
      <c r="J357" s="2">
        <f t="shared" si="22"/>
        <v>5.8620427911795892</v>
      </c>
      <c r="K357" s="2"/>
    </row>
    <row r="358" spans="1:11" x14ac:dyDescent="0.3">
      <c r="A358" t="s">
        <v>351</v>
      </c>
      <c r="B358" s="5">
        <v>38078</v>
      </c>
      <c r="C358" s="9">
        <v>5.4008000000000003</v>
      </c>
      <c r="D358" s="9">
        <v>4.8209</v>
      </c>
      <c r="E358" s="9">
        <v>3.6657999999999999</v>
      </c>
      <c r="F358" s="9">
        <v>5.3257000000000003</v>
      </c>
      <c r="G358" s="9">
        <v>6.4516</v>
      </c>
      <c r="H358" s="2">
        <f t="shared" si="20"/>
        <v>5.9888707443534583</v>
      </c>
      <c r="I358" s="2">
        <f t="shared" si="21"/>
        <v>6.5702422798497251</v>
      </c>
      <c r="J358" s="2">
        <f t="shared" si="22"/>
        <v>6.2791589832805528</v>
      </c>
      <c r="K358" s="2"/>
    </row>
    <row r="359" spans="1:11" x14ac:dyDescent="0.3">
      <c r="A359" t="s">
        <v>352</v>
      </c>
      <c r="B359" s="5">
        <v>38108</v>
      </c>
      <c r="C359" s="9">
        <v>5.4855999999999998</v>
      </c>
      <c r="D359" s="9">
        <v>4.9516999999999998</v>
      </c>
      <c r="E359" s="9">
        <v>3.8433000000000002</v>
      </c>
      <c r="F359" s="9">
        <v>5.4566999999999997</v>
      </c>
      <c r="G359" s="9">
        <v>6.4843999999999999</v>
      </c>
      <c r="H359" s="2">
        <f t="shared" si="20"/>
        <v>6.0719308120023463</v>
      </c>
      <c r="I359" s="2">
        <f t="shared" si="21"/>
        <v>6.5615618278159982</v>
      </c>
      <c r="J359" s="2">
        <f t="shared" si="22"/>
        <v>6.3164644512740065</v>
      </c>
      <c r="K359" s="2"/>
    </row>
    <row r="360" spans="1:11" x14ac:dyDescent="0.3">
      <c r="A360" t="s">
        <v>353</v>
      </c>
      <c r="B360" s="5">
        <v>38139</v>
      </c>
      <c r="C360" s="9">
        <v>5.4127999999999998</v>
      </c>
      <c r="D360" s="9">
        <v>4.8834</v>
      </c>
      <c r="E360" s="9">
        <v>3.8393000000000002</v>
      </c>
      <c r="F360" s="9">
        <v>5.3151999999999999</v>
      </c>
      <c r="G360" s="9">
        <v>6.3734000000000002</v>
      </c>
      <c r="H360" s="2">
        <f t="shared" si="20"/>
        <v>5.9379983836563177</v>
      </c>
      <c r="I360" s="2">
        <f t="shared" si="21"/>
        <v>6.4796299429378479</v>
      </c>
      <c r="J360" s="2">
        <f t="shared" si="22"/>
        <v>6.2084688939035182</v>
      </c>
      <c r="K360" s="2"/>
    </row>
    <row r="361" spans="1:11" x14ac:dyDescent="0.3">
      <c r="A361" t="s">
        <v>354</v>
      </c>
      <c r="B361" s="5">
        <v>38169</v>
      </c>
      <c r="C361" s="9">
        <v>5.2918000000000003</v>
      </c>
      <c r="D361" s="9">
        <v>4.7544000000000004</v>
      </c>
      <c r="E361" s="9">
        <v>3.7418</v>
      </c>
      <c r="F361" s="9">
        <v>5.1481000000000003</v>
      </c>
      <c r="G361" s="9">
        <v>6.2346000000000004</v>
      </c>
      <c r="H361" s="2">
        <f t="shared" si="20"/>
        <v>5.7768837571740672</v>
      </c>
      <c r="I361" s="2">
        <f t="shared" si="21"/>
        <v>6.3748848820193826</v>
      </c>
      <c r="J361" s="2">
        <f t="shared" si="22"/>
        <v>6.0754629160209461</v>
      </c>
      <c r="K361" s="2"/>
    </row>
    <row r="362" spans="1:11" x14ac:dyDescent="0.3">
      <c r="A362" t="s">
        <v>355</v>
      </c>
      <c r="B362" s="5">
        <v>38200</v>
      </c>
      <c r="C362" s="9">
        <v>4.9973000000000001</v>
      </c>
      <c r="D362" s="9">
        <v>4.3967999999999998</v>
      </c>
      <c r="E362" s="9">
        <v>3.3443999999999998</v>
      </c>
      <c r="F362" s="9">
        <v>4.7271999999999998</v>
      </c>
      <c r="G362" s="9">
        <v>6.024</v>
      </c>
      <c r="H362" s="2">
        <f t="shared" si="20"/>
        <v>5.4599170370140948</v>
      </c>
      <c r="I362" s="2">
        <f t="shared" si="21"/>
        <v>6.2086822622515081</v>
      </c>
      <c r="J362" s="2">
        <f t="shared" si="22"/>
        <v>5.8336374693208626</v>
      </c>
      <c r="K362" s="2"/>
    </row>
    <row r="363" spans="1:11" x14ac:dyDescent="0.3">
      <c r="A363" t="s">
        <v>356</v>
      </c>
      <c r="B363" s="5">
        <v>38231</v>
      </c>
      <c r="C363" s="9">
        <v>4.9459</v>
      </c>
      <c r="D363" s="9">
        <v>4.3677000000000001</v>
      </c>
      <c r="E363" s="9">
        <v>3.4030999999999998</v>
      </c>
      <c r="F363" s="9">
        <v>4.6040000000000001</v>
      </c>
      <c r="G363" s="9">
        <v>5.9256000000000002</v>
      </c>
      <c r="H363" s="2">
        <f t="shared" si="20"/>
        <v>5.3412983101086775</v>
      </c>
      <c r="I363" s="2">
        <f t="shared" si="21"/>
        <v>6.1119274789599887</v>
      </c>
      <c r="J363" s="2">
        <f t="shared" si="22"/>
        <v>5.7259107637372963</v>
      </c>
      <c r="K363" s="2"/>
    </row>
    <row r="364" spans="1:11" x14ac:dyDescent="0.3">
      <c r="A364" t="s">
        <v>357</v>
      </c>
      <c r="B364" s="5">
        <v>38261</v>
      </c>
      <c r="C364" s="9">
        <v>4.8426999999999998</v>
      </c>
      <c r="D364" s="9">
        <v>4.2756999999999996</v>
      </c>
      <c r="E364" s="9">
        <v>3.3138000000000001</v>
      </c>
      <c r="F364" s="9">
        <v>4.5247999999999999</v>
      </c>
      <c r="G364" s="9">
        <v>5.8072999999999997</v>
      </c>
      <c r="H364" s="2">
        <f t="shared" ref="H364:H427" si="23">100*(((1+D364/100)^10/(1+E364/100)^5)^(1/5)-1)</f>
        <v>5.2465557407625818</v>
      </c>
      <c r="I364" s="2">
        <f t="shared" ref="I364:I427" si="24">100*(((1+C364/100)^15/(1+D364/100)^10)^(1/5)-1)</f>
        <v>5.9859659660798759</v>
      </c>
      <c r="J364" s="2">
        <f t="shared" si="22"/>
        <v>5.6156137831314679</v>
      </c>
      <c r="K364" s="2"/>
    </row>
    <row r="365" spans="1:11" x14ac:dyDescent="0.3">
      <c r="A365" t="s">
        <v>358</v>
      </c>
      <c r="B365" s="5">
        <v>38292</v>
      </c>
      <c r="C365" s="9">
        <v>5.0884</v>
      </c>
      <c r="D365" s="9">
        <v>4.5674000000000001</v>
      </c>
      <c r="E365" s="9">
        <v>3.7119</v>
      </c>
      <c r="F365" s="9">
        <v>4.7384000000000004</v>
      </c>
      <c r="G365" s="9">
        <v>5.9832000000000001</v>
      </c>
      <c r="H365" s="2">
        <f t="shared" si="23"/>
        <v>5.429956858952556</v>
      </c>
      <c r="I365" s="2">
        <f t="shared" si="24"/>
        <v>6.1382004754486186</v>
      </c>
      <c r="J365" s="2">
        <f t="shared" si="22"/>
        <v>5.7834859380867965</v>
      </c>
      <c r="K365" s="2"/>
    </row>
    <row r="366" spans="1:11" x14ac:dyDescent="0.3">
      <c r="A366" t="s">
        <v>359</v>
      </c>
      <c r="B366" s="5">
        <v>38322</v>
      </c>
      <c r="C366" s="9">
        <v>4.8983999999999996</v>
      </c>
      <c r="D366" s="9">
        <v>4.407</v>
      </c>
      <c r="E366" s="9">
        <v>3.6246999999999998</v>
      </c>
      <c r="F366" s="9">
        <v>4.524</v>
      </c>
      <c r="G366" s="9">
        <v>5.7363</v>
      </c>
      <c r="H366" s="2">
        <f t="shared" si="23"/>
        <v>5.1952058630809317</v>
      </c>
      <c r="I366" s="2">
        <f t="shared" si="24"/>
        <v>5.8881493271211838</v>
      </c>
      <c r="J366" s="2">
        <f t="shared" si="22"/>
        <v>5.5411088956676124</v>
      </c>
      <c r="K366" s="2"/>
    </row>
    <row r="367" spans="1:11" x14ac:dyDescent="0.3">
      <c r="A367" t="s">
        <v>360</v>
      </c>
      <c r="B367" s="5">
        <v>38353</v>
      </c>
      <c r="C367" s="9">
        <v>4.6616999999999997</v>
      </c>
      <c r="D367" s="9">
        <v>4.2716000000000003</v>
      </c>
      <c r="E367" s="9">
        <v>3.6787999999999998</v>
      </c>
      <c r="F367" s="9">
        <v>4.3243999999999998</v>
      </c>
      <c r="G367" s="9">
        <v>5.3244999999999996</v>
      </c>
      <c r="H367" s="2">
        <f t="shared" si="23"/>
        <v>4.8677894281183853</v>
      </c>
      <c r="I367" s="2">
        <f t="shared" si="24"/>
        <v>5.446283776186811</v>
      </c>
      <c r="J367" s="2">
        <f t="shared" si="22"/>
        <v>5.1566387966959226</v>
      </c>
      <c r="K367" s="2"/>
    </row>
    <row r="368" spans="1:11" x14ac:dyDescent="0.3">
      <c r="A368" t="s">
        <v>361</v>
      </c>
      <c r="B368" s="5">
        <v>38384</v>
      </c>
      <c r="C368" s="9">
        <v>4.8040000000000003</v>
      </c>
      <c r="D368" s="9">
        <v>4.4732000000000003</v>
      </c>
      <c r="E368" s="9">
        <v>3.9756999999999998</v>
      </c>
      <c r="F368" s="9">
        <v>4.5053000000000001</v>
      </c>
      <c r="G368" s="9">
        <v>5.3771000000000004</v>
      </c>
      <c r="H368" s="2">
        <f t="shared" si="23"/>
        <v>4.9730804239836779</v>
      </c>
      <c r="I368" s="2">
        <f t="shared" si="24"/>
        <v>5.4687456144802749</v>
      </c>
      <c r="J368" s="2">
        <f t="shared" si="22"/>
        <v>5.2206211519657986</v>
      </c>
      <c r="K368" s="2"/>
    </row>
    <row r="369" spans="1:11" x14ac:dyDescent="0.3">
      <c r="A369" t="s">
        <v>362</v>
      </c>
      <c r="B369" s="5">
        <v>38412</v>
      </c>
      <c r="C369" s="9">
        <v>4.9084000000000003</v>
      </c>
      <c r="D369" s="9">
        <v>4.6031000000000004</v>
      </c>
      <c r="E369" s="9">
        <v>4.1429</v>
      </c>
      <c r="F369" s="9">
        <v>4.6101999999999999</v>
      </c>
      <c r="G369" s="9">
        <v>5.4545000000000003</v>
      </c>
      <c r="H369" s="2">
        <f t="shared" si="23"/>
        <v>5.0653335907680619</v>
      </c>
      <c r="I369" s="2">
        <f t="shared" si="24"/>
        <v>5.5216757936613181</v>
      </c>
      <c r="J369" s="2">
        <f t="shared" si="22"/>
        <v>5.293257468452861</v>
      </c>
      <c r="K369" s="2"/>
    </row>
    <row r="370" spans="1:11" x14ac:dyDescent="0.3">
      <c r="A370" t="s">
        <v>363</v>
      </c>
      <c r="B370" s="5">
        <v>38443</v>
      </c>
      <c r="C370" s="9">
        <v>4.6151999999999997</v>
      </c>
      <c r="D370" s="9">
        <v>4.2946</v>
      </c>
      <c r="E370" s="9">
        <v>3.8607999999999998</v>
      </c>
      <c r="F370" s="9">
        <v>4.2521000000000004</v>
      </c>
      <c r="G370" s="9">
        <v>5.1505000000000001</v>
      </c>
      <c r="H370" s="2">
        <f t="shared" si="23"/>
        <v>4.7302118716589847</v>
      </c>
      <c r="I370" s="2">
        <f t="shared" si="24"/>
        <v>5.2593595879129484</v>
      </c>
      <c r="J370" s="2">
        <f t="shared" si="22"/>
        <v>4.9944523825771636</v>
      </c>
      <c r="K370" s="2"/>
    </row>
    <row r="371" spans="1:11" x14ac:dyDescent="0.3">
      <c r="A371" t="s">
        <v>364</v>
      </c>
      <c r="B371" s="5">
        <v>38473</v>
      </c>
      <c r="C371" s="9">
        <v>4.3918999999999997</v>
      </c>
      <c r="D371" s="9">
        <v>4.0887000000000002</v>
      </c>
      <c r="E371" s="9">
        <v>3.7128999999999999</v>
      </c>
      <c r="F371" s="9">
        <v>4.0031999999999996</v>
      </c>
      <c r="G371" s="9">
        <v>4.8815999999999997</v>
      </c>
      <c r="H371" s="2">
        <f t="shared" si="23"/>
        <v>4.4658616979179833</v>
      </c>
      <c r="I371" s="2">
        <f t="shared" si="24"/>
        <v>5.0009521467135665</v>
      </c>
      <c r="J371" s="2">
        <f t="shared" si="22"/>
        <v>4.7330651948480185</v>
      </c>
      <c r="K371" s="2"/>
    </row>
    <row r="372" spans="1:11" x14ac:dyDescent="0.3">
      <c r="A372" t="s">
        <v>365</v>
      </c>
      <c r="B372" s="5">
        <v>38504</v>
      </c>
      <c r="C372" s="9">
        <v>4.2744999999999997</v>
      </c>
      <c r="D372" s="9">
        <v>4.0068999999999999</v>
      </c>
      <c r="E372" s="9">
        <v>3.6879</v>
      </c>
      <c r="F372" s="9">
        <v>3.9011999999999998</v>
      </c>
      <c r="G372" s="9">
        <v>4.7098000000000004</v>
      </c>
      <c r="H372" s="2">
        <f t="shared" si="23"/>
        <v>4.3268814163465397</v>
      </c>
      <c r="I372" s="2">
        <f t="shared" si="24"/>
        <v>4.8117673005848793</v>
      </c>
      <c r="J372" s="2">
        <f t="shared" si="22"/>
        <v>4.5690433073088066</v>
      </c>
      <c r="K372" s="2"/>
    </row>
    <row r="373" spans="1:11" x14ac:dyDescent="0.3">
      <c r="A373" t="s">
        <v>366</v>
      </c>
      <c r="B373" s="5">
        <v>38534</v>
      </c>
      <c r="C373" s="9">
        <v>4.5540000000000003</v>
      </c>
      <c r="D373" s="9">
        <v>4.3361000000000001</v>
      </c>
      <c r="E373" s="9">
        <v>4.0842000000000001</v>
      </c>
      <c r="F373" s="9">
        <v>4.2328999999999999</v>
      </c>
      <c r="G373" s="9">
        <v>4.92</v>
      </c>
      <c r="H373" s="2">
        <f t="shared" si="23"/>
        <v>4.5886096372936391</v>
      </c>
      <c r="I373" s="2">
        <f t="shared" si="24"/>
        <v>4.9911661655949402</v>
      </c>
      <c r="J373" s="2">
        <f t="shared" si="22"/>
        <v>4.7896945956883652</v>
      </c>
      <c r="K373" s="2"/>
    </row>
    <row r="374" spans="1:11" x14ac:dyDescent="0.3">
      <c r="A374" t="s">
        <v>367</v>
      </c>
      <c r="B374" s="5">
        <v>38565</v>
      </c>
      <c r="C374" s="9">
        <v>4.3118999999999996</v>
      </c>
      <c r="D374" s="9">
        <v>4.0843999999999996</v>
      </c>
      <c r="E374" s="9">
        <v>3.8260999999999998</v>
      </c>
      <c r="F374" s="9">
        <v>3.9740000000000002</v>
      </c>
      <c r="G374" s="9">
        <v>4.6825000000000001</v>
      </c>
      <c r="H374" s="2">
        <f t="shared" si="23"/>
        <v>4.3433426022936539</v>
      </c>
      <c r="I374" s="2">
        <f t="shared" si="24"/>
        <v>4.7683928449891333</v>
      </c>
      <c r="J374" s="2">
        <f t="shared" si="22"/>
        <v>4.5556517291934329</v>
      </c>
      <c r="K374" s="2"/>
    </row>
    <row r="375" spans="1:11" x14ac:dyDescent="0.3">
      <c r="A375" t="s">
        <v>368</v>
      </c>
      <c r="B375" s="5">
        <v>38596</v>
      </c>
      <c r="C375" s="9">
        <v>4.5795000000000003</v>
      </c>
      <c r="D375" s="9">
        <v>4.4146000000000001</v>
      </c>
      <c r="E375" s="9">
        <v>4.1822999999999997</v>
      </c>
      <c r="F375" s="9">
        <v>4.4253</v>
      </c>
      <c r="G375" s="9">
        <v>4.8304999999999998</v>
      </c>
      <c r="H375" s="2">
        <f t="shared" si="23"/>
        <v>4.6474179698470897</v>
      </c>
      <c r="I375" s="2">
        <f t="shared" si="24"/>
        <v>4.9100816816214143</v>
      </c>
      <c r="J375" s="2">
        <f t="shared" si="22"/>
        <v>4.7786675186673344</v>
      </c>
      <c r="K375" s="2"/>
    </row>
    <row r="376" spans="1:11" x14ac:dyDescent="0.3">
      <c r="A376" t="s">
        <v>369</v>
      </c>
      <c r="B376" s="5">
        <v>38626</v>
      </c>
      <c r="C376" s="9">
        <v>4.8352000000000004</v>
      </c>
      <c r="D376" s="9">
        <v>4.6464999999999996</v>
      </c>
      <c r="E376" s="9">
        <v>4.4082999999999997</v>
      </c>
      <c r="F376" s="9">
        <v>4.5391000000000004</v>
      </c>
      <c r="G376" s="9">
        <v>5.1787999999999998</v>
      </c>
      <c r="H376" s="2">
        <f t="shared" si="23"/>
        <v>4.8852434361061237</v>
      </c>
      <c r="I376" s="2">
        <f t="shared" si="24"/>
        <v>5.2136214128353453</v>
      </c>
      <c r="J376" s="2">
        <f t="shared" si="22"/>
        <v>5.0493041132569472</v>
      </c>
      <c r="K376" s="2"/>
    </row>
    <row r="377" spans="1:11" x14ac:dyDescent="0.3">
      <c r="A377" t="s">
        <v>370</v>
      </c>
      <c r="B377" s="5">
        <v>38657</v>
      </c>
      <c r="C377" s="9">
        <v>4.8095999999999997</v>
      </c>
      <c r="D377" s="9">
        <v>4.6082999999999998</v>
      </c>
      <c r="E377" s="9">
        <v>4.359</v>
      </c>
      <c r="F377" s="9">
        <v>4.4790000000000001</v>
      </c>
      <c r="G377" s="9">
        <v>5.1764000000000001</v>
      </c>
      <c r="H377" s="2">
        <f t="shared" si="23"/>
        <v>4.8581955450895498</v>
      </c>
      <c r="I377" s="2">
        <f t="shared" si="24"/>
        <v>5.2133628431659584</v>
      </c>
      <c r="J377" s="2">
        <f t="shared" si="22"/>
        <v>5.0356290739725917</v>
      </c>
      <c r="K377" s="2"/>
    </row>
    <row r="378" spans="1:11" x14ac:dyDescent="0.3">
      <c r="A378" t="s">
        <v>371</v>
      </c>
      <c r="B378" s="5">
        <v>38687</v>
      </c>
      <c r="C378" s="9">
        <v>4.6029999999999998</v>
      </c>
      <c r="D378" s="9">
        <v>4.4421999999999997</v>
      </c>
      <c r="E378" s="9">
        <v>4.2946</v>
      </c>
      <c r="F378" s="9">
        <v>4.2999000000000001</v>
      </c>
      <c r="G378" s="9">
        <v>4.8681999999999999</v>
      </c>
      <c r="H378" s="2">
        <f t="shared" si="23"/>
        <v>4.5900088867496303</v>
      </c>
      <c r="I378" s="2">
        <f t="shared" si="24"/>
        <v>4.9253430878426707</v>
      </c>
      <c r="J378" s="2">
        <f t="shared" si="22"/>
        <v>4.7575418096602595</v>
      </c>
      <c r="K378" s="2"/>
    </row>
    <row r="379" spans="1:11" x14ac:dyDescent="0.3">
      <c r="A379" t="s">
        <v>372</v>
      </c>
      <c r="B379" s="5">
        <v>38718</v>
      </c>
      <c r="C379" s="9">
        <v>4.7270000000000003</v>
      </c>
      <c r="D379" s="9">
        <v>4.5803000000000003</v>
      </c>
      <c r="E379" s="9">
        <v>4.4371999999999998</v>
      </c>
      <c r="F379" s="9">
        <v>4.4802</v>
      </c>
      <c r="G379" s="9">
        <v>4.9596999999999998</v>
      </c>
      <c r="H379" s="2">
        <f t="shared" si="23"/>
        <v>4.7235960758235329</v>
      </c>
      <c r="I379" s="2">
        <f t="shared" si="24"/>
        <v>5.021017638871017</v>
      </c>
      <c r="J379" s="2">
        <f t="shared" si="22"/>
        <v>4.8722014200382358</v>
      </c>
      <c r="K379" s="2"/>
    </row>
    <row r="380" spans="1:11" x14ac:dyDescent="0.3">
      <c r="A380" t="s">
        <v>373</v>
      </c>
      <c r="B380" s="5">
        <v>38749</v>
      </c>
      <c r="C380" s="9">
        <v>4.6848999999999998</v>
      </c>
      <c r="D380" s="9">
        <v>4.5994000000000002</v>
      </c>
      <c r="E380" s="9">
        <v>4.5576999999999996</v>
      </c>
      <c r="F380" s="9">
        <v>4.4827000000000004</v>
      </c>
      <c r="G380" s="9">
        <v>4.8163</v>
      </c>
      <c r="H380" s="2">
        <f t="shared" si="23"/>
        <v>4.6411166309128893</v>
      </c>
      <c r="I380" s="2">
        <f t="shared" si="24"/>
        <v>4.8561097213313698</v>
      </c>
      <c r="J380" s="2">
        <f t="shared" si="22"/>
        <v>4.748558017824922</v>
      </c>
      <c r="K380" s="2"/>
    </row>
    <row r="381" spans="1:11" x14ac:dyDescent="0.3">
      <c r="A381" t="s">
        <v>374</v>
      </c>
      <c r="B381" s="5">
        <v>38777</v>
      </c>
      <c r="C381" s="9">
        <v>5.0655999999999999</v>
      </c>
      <c r="D381" s="9">
        <v>4.9172000000000002</v>
      </c>
      <c r="E381" s="9">
        <v>4.7603</v>
      </c>
      <c r="F381" s="9">
        <v>4.8051000000000004</v>
      </c>
      <c r="G381" s="9">
        <v>5.3272000000000004</v>
      </c>
      <c r="H381" s="2">
        <f t="shared" si="23"/>
        <v>5.074334989876883</v>
      </c>
      <c r="I381" s="2">
        <f t="shared" si="24"/>
        <v>5.3630300094720695</v>
      </c>
      <c r="J381" s="2">
        <f t="shared" si="22"/>
        <v>5.2185834858259117</v>
      </c>
      <c r="K381" s="2"/>
    </row>
    <row r="382" spans="1:11" x14ac:dyDescent="0.3">
      <c r="A382" t="s">
        <v>375</v>
      </c>
      <c r="B382" s="5">
        <v>38808</v>
      </c>
      <c r="C382" s="9">
        <v>5.3083999999999998</v>
      </c>
      <c r="D382" s="9">
        <v>5.1138000000000003</v>
      </c>
      <c r="E382" s="9">
        <v>4.8554000000000004</v>
      </c>
      <c r="F382" s="9">
        <v>5.0491000000000001</v>
      </c>
      <c r="G382" s="9">
        <v>5.6532999999999998</v>
      </c>
      <c r="H382" s="2">
        <f t="shared" si="23"/>
        <v>5.3728367870419458</v>
      </c>
      <c r="I382" s="2">
        <f t="shared" si="24"/>
        <v>5.698681471587852</v>
      </c>
      <c r="J382" s="2">
        <f t="shared" si="22"/>
        <v>5.5356333723883155</v>
      </c>
      <c r="K382" s="2"/>
    </row>
    <row r="383" spans="1:11" x14ac:dyDescent="0.3">
      <c r="A383" t="s">
        <v>376</v>
      </c>
      <c r="B383" s="5">
        <v>38838</v>
      </c>
      <c r="C383" s="9">
        <v>5.3517000000000001</v>
      </c>
      <c r="D383" s="9">
        <v>5.1718000000000002</v>
      </c>
      <c r="E383" s="9">
        <v>4.9562999999999997</v>
      </c>
      <c r="F383" s="9">
        <v>5.0561999999999996</v>
      </c>
      <c r="G383" s="9">
        <v>5.681</v>
      </c>
      <c r="H383" s="2">
        <f t="shared" si="23"/>
        <v>5.3877424722479583</v>
      </c>
      <c r="I383" s="2">
        <f t="shared" si="24"/>
        <v>5.7124237018836066</v>
      </c>
      <c r="J383" s="2">
        <f t="shared" si="22"/>
        <v>5.5499582435316386</v>
      </c>
      <c r="K383" s="2"/>
    </row>
    <row r="384" spans="1:11" x14ac:dyDescent="0.3">
      <c r="A384" t="s">
        <v>377</v>
      </c>
      <c r="B384" s="5">
        <v>38869</v>
      </c>
      <c r="C384" s="9">
        <v>5.298</v>
      </c>
      <c r="D384" s="9">
        <v>5.1707000000000001</v>
      </c>
      <c r="E384" s="9">
        <v>5.0076000000000001</v>
      </c>
      <c r="F384" s="9">
        <v>5.0453999999999999</v>
      </c>
      <c r="G384" s="9">
        <v>5.5587</v>
      </c>
      <c r="H384" s="2">
        <f t="shared" si="23"/>
        <v>5.3340533303303683</v>
      </c>
      <c r="I384" s="2">
        <f t="shared" si="24"/>
        <v>5.55306244329552</v>
      </c>
      <c r="J384" s="2">
        <f t="shared" si="22"/>
        <v>5.4435010258184757</v>
      </c>
      <c r="K384" s="2"/>
    </row>
    <row r="385" spans="1:11" x14ac:dyDescent="0.3">
      <c r="A385" t="s">
        <v>378</v>
      </c>
      <c r="B385" s="5">
        <v>38899</v>
      </c>
      <c r="C385" s="9">
        <v>5.1675000000000004</v>
      </c>
      <c r="D385" s="9">
        <v>5.0117000000000003</v>
      </c>
      <c r="E385" s="9">
        <v>4.8258000000000001</v>
      </c>
      <c r="F385" s="9">
        <v>4.8973000000000004</v>
      </c>
      <c r="G385" s="9">
        <v>5.4549000000000003</v>
      </c>
      <c r="H385" s="2">
        <f t="shared" si="23"/>
        <v>5.1979296784760987</v>
      </c>
      <c r="I385" s="2">
        <f t="shared" si="24"/>
        <v>5.4797937982476563</v>
      </c>
      <c r="J385" s="2">
        <f t="shared" si="22"/>
        <v>5.3387674623555537</v>
      </c>
      <c r="K385" s="2"/>
    </row>
    <row r="386" spans="1:11" x14ac:dyDescent="0.3">
      <c r="A386" t="s">
        <v>379</v>
      </c>
      <c r="B386" s="5">
        <v>38930</v>
      </c>
      <c r="C386" s="9">
        <v>4.9184000000000001</v>
      </c>
      <c r="D386" s="9">
        <v>4.7853000000000003</v>
      </c>
      <c r="E386" s="9">
        <v>4.6117999999999997</v>
      </c>
      <c r="F386" s="9">
        <v>4.7051999999999996</v>
      </c>
      <c r="G386" s="9">
        <v>5.1528999999999998</v>
      </c>
      <c r="H386" s="2">
        <f t="shared" si="23"/>
        <v>4.9590877519552823</v>
      </c>
      <c r="I386" s="2">
        <f t="shared" si="24"/>
        <v>5.185107412133716</v>
      </c>
      <c r="J386" s="2">
        <f t="shared" si="22"/>
        <v>5.0720368084153256</v>
      </c>
      <c r="K386" s="2"/>
    </row>
    <row r="387" spans="1:11" x14ac:dyDescent="0.3">
      <c r="A387" t="s">
        <v>380</v>
      </c>
      <c r="B387" s="5">
        <v>38961</v>
      </c>
      <c r="C387" s="9">
        <v>4.8117000000000001</v>
      </c>
      <c r="D387" s="9">
        <v>4.6765999999999996</v>
      </c>
      <c r="E387" s="9">
        <v>4.5076999999999998</v>
      </c>
      <c r="F387" s="9">
        <v>4.5808999999999997</v>
      </c>
      <c r="G387" s="9">
        <v>5.0506000000000002</v>
      </c>
      <c r="H387" s="2">
        <f t="shared" si="23"/>
        <v>4.8457729675421168</v>
      </c>
      <c r="I387" s="2">
        <f t="shared" si="24"/>
        <v>5.0824233221828718</v>
      </c>
      <c r="J387" s="2">
        <f t="shared" si="22"/>
        <v>4.9640314513345052</v>
      </c>
      <c r="K387" s="2"/>
    </row>
    <row r="388" spans="1:11" x14ac:dyDescent="0.3">
      <c r="A388" t="s">
        <v>381</v>
      </c>
      <c r="B388" s="5">
        <v>38991</v>
      </c>
      <c r="C388" s="9">
        <v>4.7744999999999997</v>
      </c>
      <c r="D388" s="9">
        <v>4.6422999999999996</v>
      </c>
      <c r="E388" s="9">
        <v>4.4871999999999996</v>
      </c>
      <c r="F388" s="9">
        <v>4.5362</v>
      </c>
      <c r="G388" s="9">
        <v>5.0037000000000003</v>
      </c>
      <c r="H388" s="2">
        <f t="shared" si="23"/>
        <v>4.7976302292529693</v>
      </c>
      <c r="I388" s="2">
        <f t="shared" si="24"/>
        <v>5.0394012561782997</v>
      </c>
      <c r="J388" s="2">
        <f t="shared" si="22"/>
        <v>4.9184461014701863</v>
      </c>
      <c r="K388" s="2"/>
    </row>
    <row r="389" spans="1:11" x14ac:dyDescent="0.3">
      <c r="A389" t="s">
        <v>382</v>
      </c>
      <c r="B389" s="5">
        <v>39022</v>
      </c>
      <c r="C389" s="9">
        <v>4.6321000000000003</v>
      </c>
      <c r="D389" s="9">
        <v>4.4965000000000002</v>
      </c>
      <c r="E389" s="9">
        <v>4.3532000000000002</v>
      </c>
      <c r="F389" s="9">
        <v>4.3621999999999996</v>
      </c>
      <c r="G389" s="9">
        <v>4.8643999999999998</v>
      </c>
      <c r="H389" s="2">
        <f t="shared" si="23"/>
        <v>4.6399967825615507</v>
      </c>
      <c r="I389" s="2">
        <f t="shared" si="24"/>
        <v>4.9038281128112704</v>
      </c>
      <c r="J389" s="2">
        <f t="shared" si="22"/>
        <v>4.7718294018146867</v>
      </c>
      <c r="K389" s="2"/>
    </row>
    <row r="390" spans="1:11" x14ac:dyDescent="0.3">
      <c r="A390" t="s">
        <v>383</v>
      </c>
      <c r="B390" s="5">
        <v>39052</v>
      </c>
      <c r="C390" s="9">
        <v>4.8875999999999999</v>
      </c>
      <c r="D390" s="9">
        <v>4.7443999999999997</v>
      </c>
      <c r="E390" s="9">
        <v>4.6006</v>
      </c>
      <c r="F390" s="9">
        <v>4.6067999999999998</v>
      </c>
      <c r="G390" s="9">
        <v>5.1351000000000004</v>
      </c>
      <c r="H390" s="2">
        <f t="shared" si="23"/>
        <v>4.888397689497026</v>
      </c>
      <c r="I390" s="2">
        <f t="shared" si="24"/>
        <v>5.1745875899317451</v>
      </c>
      <c r="J390" s="2">
        <f t="shared" si="22"/>
        <v>5.0313951633586429</v>
      </c>
      <c r="K390" s="2"/>
    </row>
    <row r="391" spans="1:11" x14ac:dyDescent="0.3">
      <c r="A391" t="s">
        <v>384</v>
      </c>
      <c r="B391" s="5">
        <v>39083</v>
      </c>
      <c r="C391" s="9">
        <v>4.9851000000000001</v>
      </c>
      <c r="D391" s="9">
        <v>4.8475999999999999</v>
      </c>
      <c r="E391" s="9">
        <v>4.7306999999999997</v>
      </c>
      <c r="F391" s="9">
        <v>4.7249999999999996</v>
      </c>
      <c r="G391" s="9">
        <v>5.1939000000000002</v>
      </c>
      <c r="H391" s="2">
        <f t="shared" si="23"/>
        <v>4.9646304833253163</v>
      </c>
      <c r="I391" s="2">
        <f t="shared" si="24"/>
        <v>5.2606412002198955</v>
      </c>
      <c r="J391" s="2">
        <f t="shared" si="22"/>
        <v>5.1125316411843036</v>
      </c>
      <c r="K391" s="2"/>
    </row>
    <row r="392" spans="1:11" x14ac:dyDescent="0.3">
      <c r="A392" t="s">
        <v>385</v>
      </c>
      <c r="B392" s="5">
        <v>39114</v>
      </c>
      <c r="C392" s="9">
        <v>4.7549999999999999</v>
      </c>
      <c r="D392" s="9">
        <v>4.6097000000000001</v>
      </c>
      <c r="E392" s="9">
        <v>4.4280999999999997</v>
      </c>
      <c r="F392" s="9">
        <v>4.4992999999999999</v>
      </c>
      <c r="G392" s="9">
        <v>5.0171999999999999</v>
      </c>
      <c r="H392" s="2">
        <f t="shared" si="23"/>
        <v>4.7916158015898214</v>
      </c>
      <c r="I392" s="2">
        <f t="shared" si="24"/>
        <v>5.0462057334464294</v>
      </c>
      <c r="J392" s="2">
        <f t="shared" ref="J392:J455" si="25">100*((((1+C392/100)^15)/(1+E392/100)^5)^(1/10)-1)</f>
        <v>4.9188335459086296</v>
      </c>
      <c r="K392" s="2"/>
    </row>
    <row r="393" spans="1:11" x14ac:dyDescent="0.3">
      <c r="A393" t="s">
        <v>386</v>
      </c>
      <c r="B393" s="5">
        <v>39142</v>
      </c>
      <c r="C393" s="9">
        <v>4.9036999999999997</v>
      </c>
      <c r="D393" s="9">
        <v>4.718</v>
      </c>
      <c r="E393" s="9">
        <v>4.4619</v>
      </c>
      <c r="F393" s="9">
        <v>4.6294000000000004</v>
      </c>
      <c r="G393" s="9">
        <v>5.2362000000000002</v>
      </c>
      <c r="H393" s="2">
        <f t="shared" si="23"/>
        <v>4.9747278577165543</v>
      </c>
      <c r="I393" s="2">
        <f t="shared" si="24"/>
        <v>5.2760885083989573</v>
      </c>
      <c r="J393" s="2">
        <f t="shared" si="25"/>
        <v>5.1253001950247068</v>
      </c>
      <c r="K393" s="2"/>
    </row>
    <row r="394" spans="1:11" x14ac:dyDescent="0.3">
      <c r="A394" t="s">
        <v>387</v>
      </c>
      <c r="B394" s="5">
        <v>39173</v>
      </c>
      <c r="C394" s="9">
        <v>4.8578000000000001</v>
      </c>
      <c r="D394" s="9">
        <v>4.6792999999999996</v>
      </c>
      <c r="E394" s="9">
        <v>4.4333</v>
      </c>
      <c r="F394" s="9">
        <v>4.5930999999999997</v>
      </c>
      <c r="G394" s="9">
        <v>5.1749999999999998</v>
      </c>
      <c r="H394" s="2">
        <f t="shared" si="23"/>
        <v>4.9258794703413766</v>
      </c>
      <c r="I394" s="2">
        <f t="shared" si="24"/>
        <v>5.2157136580180286</v>
      </c>
      <c r="J394" s="2">
        <f t="shared" si="25"/>
        <v>5.0706966269242537</v>
      </c>
      <c r="K394" s="2"/>
    </row>
    <row r="395" spans="1:11" x14ac:dyDescent="0.3">
      <c r="A395" t="s">
        <v>388</v>
      </c>
      <c r="B395" s="5">
        <v>39203</v>
      </c>
      <c r="C395" s="9">
        <v>5.0869999999999997</v>
      </c>
      <c r="D395" s="9">
        <v>4.9291999999999998</v>
      </c>
      <c r="E395" s="9">
        <v>4.7679999999999998</v>
      </c>
      <c r="F395" s="9">
        <v>4.7915000000000001</v>
      </c>
      <c r="G395" s="9">
        <v>5.3635000000000002</v>
      </c>
      <c r="H395" s="2">
        <f t="shared" si="23"/>
        <v>5.0906480284055977</v>
      </c>
      <c r="I395" s="2">
        <f t="shared" si="24"/>
        <v>5.4033122895023933</v>
      </c>
      <c r="J395" s="2">
        <f t="shared" si="25"/>
        <v>5.2468640523042565</v>
      </c>
      <c r="K395" s="2"/>
    </row>
    <row r="396" spans="1:11" x14ac:dyDescent="0.3">
      <c r="A396" t="s">
        <v>389</v>
      </c>
      <c r="B396" s="5">
        <v>39234</v>
      </c>
      <c r="C396" s="9">
        <v>5.2104999999999997</v>
      </c>
      <c r="D396" s="9">
        <v>5.0698999999999996</v>
      </c>
      <c r="E396" s="9">
        <v>4.8474000000000004</v>
      </c>
      <c r="F396" s="9">
        <v>5.0228000000000002</v>
      </c>
      <c r="G396" s="9">
        <v>5.5031999999999996</v>
      </c>
      <c r="H396" s="2">
        <f t="shared" si="23"/>
        <v>5.2928721743219498</v>
      </c>
      <c r="I396" s="2">
        <f t="shared" si="24"/>
        <v>5.4922646863009073</v>
      </c>
      <c r="J396" s="2">
        <f t="shared" si="25"/>
        <v>5.3925212763904717</v>
      </c>
      <c r="K396" s="2"/>
    </row>
    <row r="397" spans="1:11" x14ac:dyDescent="0.3">
      <c r="A397" t="s">
        <v>390</v>
      </c>
      <c r="B397" s="5">
        <v>39264</v>
      </c>
      <c r="C397" s="9">
        <v>5.0063000000000004</v>
      </c>
      <c r="D397" s="9">
        <v>4.8569000000000004</v>
      </c>
      <c r="E397" s="9">
        <v>4.5452000000000004</v>
      </c>
      <c r="F397" s="9">
        <v>4.8747999999999996</v>
      </c>
      <c r="G397" s="9">
        <v>5.3433000000000002</v>
      </c>
      <c r="H397" s="2">
        <f t="shared" si="23"/>
        <v>5.1695293290366484</v>
      </c>
      <c r="I397" s="2">
        <f t="shared" si="24"/>
        <v>5.3057388981747833</v>
      </c>
      <c r="J397" s="2">
        <f t="shared" si="25"/>
        <v>5.237612076516962</v>
      </c>
      <c r="K397" s="2"/>
    </row>
    <row r="398" spans="1:11" x14ac:dyDescent="0.3">
      <c r="A398" t="s">
        <v>391</v>
      </c>
      <c r="B398" s="5">
        <v>39295</v>
      </c>
      <c r="C398" s="9">
        <v>4.9096000000000002</v>
      </c>
      <c r="D398" s="9">
        <v>4.6651999999999996</v>
      </c>
      <c r="E398" s="9">
        <v>4.2100999999999997</v>
      </c>
      <c r="F398" s="9">
        <v>4.6456</v>
      </c>
      <c r="G398" s="9">
        <v>5.4390999999999998</v>
      </c>
      <c r="H398" s="2">
        <f t="shared" si="23"/>
        <v>5.1222874849942368</v>
      </c>
      <c r="I398" s="2">
        <f t="shared" si="24"/>
        <v>5.4001134019386221</v>
      </c>
      <c r="J398" s="2">
        <f t="shared" si="25"/>
        <v>5.2611087818743574</v>
      </c>
      <c r="K398" s="2"/>
    </row>
    <row r="399" spans="1:11" x14ac:dyDescent="0.3">
      <c r="A399" t="s">
        <v>392</v>
      </c>
      <c r="B399" s="5">
        <v>39326</v>
      </c>
      <c r="C399" s="9">
        <v>4.9396000000000004</v>
      </c>
      <c r="D399" s="9">
        <v>4.7130000000000001</v>
      </c>
      <c r="E399" s="9">
        <v>4.1752000000000002</v>
      </c>
      <c r="F399" s="9">
        <v>4.8006000000000002</v>
      </c>
      <c r="G399" s="9">
        <v>5.4974999999999996</v>
      </c>
      <c r="H399" s="2">
        <f t="shared" si="23"/>
        <v>5.2535763694238069</v>
      </c>
      <c r="I399" s="2">
        <f t="shared" si="24"/>
        <v>5.3942721552877382</v>
      </c>
      <c r="J399" s="2">
        <f t="shared" si="25"/>
        <v>5.3239007689917184</v>
      </c>
      <c r="K399" s="2"/>
    </row>
    <row r="400" spans="1:11" x14ac:dyDescent="0.3">
      <c r="A400" t="s">
        <v>393</v>
      </c>
      <c r="B400" s="5">
        <v>39356</v>
      </c>
      <c r="C400" s="9">
        <v>4.8227000000000002</v>
      </c>
      <c r="D400" s="9">
        <v>4.6041999999999996</v>
      </c>
      <c r="E400" s="9">
        <v>4.0846</v>
      </c>
      <c r="F400" s="9">
        <v>4.6867000000000001</v>
      </c>
      <c r="G400" s="9">
        <v>5.3526999999999996</v>
      </c>
      <c r="H400" s="2">
        <f t="shared" si="23"/>
        <v>5.1263938915074858</v>
      </c>
      <c r="I400" s="2">
        <f t="shared" si="24"/>
        <v>5.2610701789724157</v>
      </c>
      <c r="J400" s="2">
        <f t="shared" si="25"/>
        <v>5.1937104825011238</v>
      </c>
      <c r="K400" s="2"/>
    </row>
    <row r="401" spans="1:11" x14ac:dyDescent="0.3">
      <c r="A401" t="s">
        <v>394</v>
      </c>
      <c r="B401" s="5">
        <v>39387</v>
      </c>
      <c r="C401" s="9">
        <v>4.4976000000000003</v>
      </c>
      <c r="D401" s="9">
        <v>4.2134</v>
      </c>
      <c r="E401" s="9">
        <v>3.4251999999999998</v>
      </c>
      <c r="F401" s="9">
        <v>4.4653</v>
      </c>
      <c r="G401" s="9">
        <v>5.2126999999999999</v>
      </c>
      <c r="H401" s="2">
        <f t="shared" si="23"/>
        <v>5.0076068459137479</v>
      </c>
      <c r="I401" s="2">
        <f t="shared" si="24"/>
        <v>5.0683272361001785</v>
      </c>
      <c r="J401" s="2">
        <f t="shared" si="25"/>
        <v>5.0379626533484156</v>
      </c>
      <c r="K401" s="2"/>
    </row>
    <row r="402" spans="1:11" x14ac:dyDescent="0.3">
      <c r="A402" t="s">
        <v>395</v>
      </c>
      <c r="B402" s="5">
        <v>39417</v>
      </c>
      <c r="C402" s="9">
        <v>4.5838000000000001</v>
      </c>
      <c r="D402" s="9">
        <v>4.2858999999999998</v>
      </c>
      <c r="E402" s="9">
        <v>3.4321999999999999</v>
      </c>
      <c r="F402" s="9">
        <v>4.5460000000000003</v>
      </c>
      <c r="G402" s="9">
        <v>5.3688000000000002</v>
      </c>
      <c r="H402" s="2">
        <f t="shared" si="23"/>
        <v>5.1466461973157296</v>
      </c>
      <c r="I402" s="2">
        <f t="shared" si="24"/>
        <v>5.1821553476993687</v>
      </c>
      <c r="J402" s="2">
        <f t="shared" si="25"/>
        <v>5.1643992737829825</v>
      </c>
      <c r="K402" s="2"/>
    </row>
    <row r="403" spans="1:11" x14ac:dyDescent="0.3">
      <c r="A403" t="s">
        <v>396</v>
      </c>
      <c r="B403" s="5">
        <v>39448</v>
      </c>
      <c r="C403" s="9">
        <v>4.4608999999999996</v>
      </c>
      <c r="D403" s="9">
        <v>3.9584999999999999</v>
      </c>
      <c r="E403" s="9">
        <v>2.8393000000000002</v>
      </c>
      <c r="F403" s="9">
        <v>4.2778</v>
      </c>
      <c r="G403" s="9">
        <v>5.5407999999999999</v>
      </c>
      <c r="H403" s="2">
        <f t="shared" si="23"/>
        <v>5.0898802524910414</v>
      </c>
      <c r="I403" s="2">
        <f t="shared" si="24"/>
        <v>5.4729955754529547</v>
      </c>
      <c r="J403" s="2">
        <f t="shared" si="25"/>
        <v>5.2812636459871998</v>
      </c>
      <c r="K403" s="2"/>
    </row>
    <row r="404" spans="1:11" x14ac:dyDescent="0.3">
      <c r="A404" t="s">
        <v>397</v>
      </c>
      <c r="B404" s="5">
        <v>39479</v>
      </c>
      <c r="C404" s="9">
        <v>4.4923000000000002</v>
      </c>
      <c r="D404" s="9">
        <v>3.8837000000000002</v>
      </c>
      <c r="E404" s="9">
        <v>2.5737999999999999</v>
      </c>
      <c r="F404" s="9">
        <v>4.3507999999999996</v>
      </c>
      <c r="G404" s="9">
        <v>5.7153</v>
      </c>
      <c r="H404" s="2">
        <f t="shared" si="23"/>
        <v>5.210327838980322</v>
      </c>
      <c r="I404" s="2">
        <f t="shared" si="24"/>
        <v>5.7202172908121796</v>
      </c>
      <c r="J404" s="2">
        <f t="shared" si="25"/>
        <v>5.4649644212455328</v>
      </c>
      <c r="K404" s="2"/>
    </row>
    <row r="405" spans="1:11" x14ac:dyDescent="0.3">
      <c r="A405" t="s">
        <v>398</v>
      </c>
      <c r="B405" s="5">
        <v>39508</v>
      </c>
      <c r="C405" s="9">
        <v>4.51</v>
      </c>
      <c r="D405" s="9">
        <v>3.8235999999999999</v>
      </c>
      <c r="E405" s="9">
        <v>2.4401999999999999</v>
      </c>
      <c r="F405" s="9">
        <v>4.1029</v>
      </c>
      <c r="G405" s="9">
        <v>5.9454000000000002</v>
      </c>
      <c r="H405" s="2">
        <f t="shared" si="23"/>
        <v>5.225682075591398</v>
      </c>
      <c r="I405" s="2">
        <f t="shared" si="24"/>
        <v>5.8964438123893181</v>
      </c>
      <c r="J405" s="2">
        <f t="shared" si="25"/>
        <v>5.5605301688950837</v>
      </c>
      <c r="K405" s="2"/>
    </row>
    <row r="406" spans="1:11" x14ac:dyDescent="0.3">
      <c r="A406" t="s">
        <v>399</v>
      </c>
      <c r="B406" s="5">
        <v>39539</v>
      </c>
      <c r="C406" s="9">
        <v>4.6017000000000001</v>
      </c>
      <c r="D406" s="9">
        <v>4.0743</v>
      </c>
      <c r="E406" s="9">
        <v>3.0541</v>
      </c>
      <c r="F406" s="9">
        <v>4.3832000000000004</v>
      </c>
      <c r="G406" s="9">
        <v>5.6071</v>
      </c>
      <c r="H406" s="2">
        <f t="shared" si="23"/>
        <v>5.1045996276712913</v>
      </c>
      <c r="I406" s="2">
        <f t="shared" si="24"/>
        <v>5.6645313950542064</v>
      </c>
      <c r="J406" s="2">
        <f t="shared" si="25"/>
        <v>5.3841936303669513</v>
      </c>
      <c r="K406" s="2"/>
    </row>
    <row r="407" spans="1:11" x14ac:dyDescent="0.3">
      <c r="A407" t="s">
        <v>400</v>
      </c>
      <c r="B407" s="5">
        <v>39569</v>
      </c>
      <c r="C407" s="9">
        <v>4.8219000000000003</v>
      </c>
      <c r="D407" s="9">
        <v>4.3746</v>
      </c>
      <c r="E407" s="9">
        <v>3.4609999999999999</v>
      </c>
      <c r="F407" s="9">
        <v>4.7176</v>
      </c>
      <c r="G407" s="9">
        <v>5.6825000000000001</v>
      </c>
      <c r="H407" s="2">
        <f t="shared" si="23"/>
        <v>5.2962674356521022</v>
      </c>
      <c r="I407" s="2">
        <f t="shared" si="24"/>
        <v>5.7222589615318897</v>
      </c>
      <c r="J407" s="2">
        <f t="shared" si="25"/>
        <v>5.5090482068468338</v>
      </c>
      <c r="K407" s="2"/>
    </row>
    <row r="408" spans="1:11" x14ac:dyDescent="0.3">
      <c r="A408" t="s">
        <v>401</v>
      </c>
      <c r="B408" s="5">
        <v>39600</v>
      </c>
      <c r="C408" s="9">
        <v>4.6867999999999999</v>
      </c>
      <c r="D408" s="9">
        <v>4.2552000000000003</v>
      </c>
      <c r="E408" s="9">
        <v>3.3763000000000001</v>
      </c>
      <c r="F408" s="9">
        <v>4.5567000000000002</v>
      </c>
      <c r="G408" s="9">
        <v>5.5343999999999998</v>
      </c>
      <c r="H408" s="2">
        <f t="shared" si="23"/>
        <v>5.1415723627175502</v>
      </c>
      <c r="I408" s="2">
        <f t="shared" si="24"/>
        <v>5.5553676636149074</v>
      </c>
      <c r="J408" s="2">
        <f t="shared" si="25"/>
        <v>5.3482668461006133</v>
      </c>
      <c r="K408" s="2"/>
    </row>
    <row r="409" spans="1:11" x14ac:dyDescent="0.3">
      <c r="A409" t="s">
        <v>402</v>
      </c>
      <c r="B409" s="5">
        <v>39630</v>
      </c>
      <c r="C409" s="9">
        <v>4.7466999999999997</v>
      </c>
      <c r="D409" s="9">
        <v>4.2500999999999998</v>
      </c>
      <c r="E409" s="9">
        <v>3.2694000000000001</v>
      </c>
      <c r="F409" s="9">
        <v>4.5414000000000003</v>
      </c>
      <c r="G409" s="9">
        <v>5.7188999999999997</v>
      </c>
      <c r="H409" s="2">
        <f t="shared" si="23"/>
        <v>5.2401132379000792</v>
      </c>
      <c r="I409" s="2">
        <f t="shared" si="24"/>
        <v>5.7470079972600896</v>
      </c>
      <c r="J409" s="2">
        <f t="shared" si="25"/>
        <v>5.4932561645566702</v>
      </c>
      <c r="K409" s="2"/>
    </row>
    <row r="410" spans="1:11" x14ac:dyDescent="0.3">
      <c r="A410" t="s">
        <v>403</v>
      </c>
      <c r="B410" s="5">
        <v>39661</v>
      </c>
      <c r="C410" s="9">
        <v>4.6006999999999998</v>
      </c>
      <c r="D410" s="9">
        <v>4.1067</v>
      </c>
      <c r="E410" s="9">
        <v>3.0806</v>
      </c>
      <c r="F410" s="9">
        <v>4.3791000000000002</v>
      </c>
      <c r="G410" s="9">
        <v>5.6315</v>
      </c>
      <c r="H410" s="2">
        <f t="shared" si="23"/>
        <v>5.1430141548457931</v>
      </c>
      <c r="I410" s="2">
        <f t="shared" si="24"/>
        <v>5.5957434081855606</v>
      </c>
      <c r="J410" s="2">
        <f t="shared" si="25"/>
        <v>5.3691356321115435</v>
      </c>
      <c r="K410" s="2"/>
    </row>
    <row r="411" spans="1:11" x14ac:dyDescent="0.3">
      <c r="A411" t="s">
        <v>404</v>
      </c>
      <c r="B411" s="5">
        <v>39692</v>
      </c>
      <c r="C411" s="9">
        <v>4.6395</v>
      </c>
      <c r="D411" s="9">
        <v>4.2393999999999998</v>
      </c>
      <c r="E411" s="9">
        <v>2.9759000000000002</v>
      </c>
      <c r="F411" s="9">
        <v>4.7461000000000002</v>
      </c>
      <c r="G411" s="9">
        <v>5.7835999999999999</v>
      </c>
      <c r="H411" s="2">
        <f t="shared" si="23"/>
        <v>5.5184029696268677</v>
      </c>
      <c r="I411" s="2">
        <f t="shared" si="24"/>
        <v>5.4443129818656955</v>
      </c>
      <c r="J411" s="2">
        <f t="shared" si="25"/>
        <v>5.4813514706555155</v>
      </c>
      <c r="K411" s="2"/>
    </row>
    <row r="412" spans="1:11" x14ac:dyDescent="0.3">
      <c r="A412" t="s">
        <v>405</v>
      </c>
      <c r="B412" s="5">
        <v>39722</v>
      </c>
      <c r="C412" s="9">
        <v>5.2106000000000003</v>
      </c>
      <c r="D412" s="9">
        <v>4.8354999999999997</v>
      </c>
      <c r="E412" s="9">
        <v>2.8675000000000002</v>
      </c>
      <c r="F412" s="9">
        <v>5.7378</v>
      </c>
      <c r="G412" s="9">
        <v>6.907</v>
      </c>
      <c r="H412" s="2">
        <f t="shared" si="23"/>
        <v>6.8411506087928453</v>
      </c>
      <c r="I412" s="2">
        <f t="shared" si="24"/>
        <v>5.9648311101939022</v>
      </c>
      <c r="J412" s="2">
        <f t="shared" si="25"/>
        <v>6.4020887007370852</v>
      </c>
      <c r="K412" s="2"/>
    </row>
    <row r="413" spans="1:11" x14ac:dyDescent="0.3">
      <c r="A413" t="s">
        <v>406</v>
      </c>
      <c r="B413" s="5">
        <v>39753</v>
      </c>
      <c r="C413" s="9">
        <v>4.0601000000000003</v>
      </c>
      <c r="D413" s="9">
        <v>3.6351</v>
      </c>
      <c r="E413" s="9">
        <v>1.9280999999999999</v>
      </c>
      <c r="F413" s="9">
        <v>4.3174999999999999</v>
      </c>
      <c r="G413" s="9">
        <v>5.5842000000000001</v>
      </c>
      <c r="H413" s="2">
        <f t="shared" si="23"/>
        <v>5.3706872983014575</v>
      </c>
      <c r="I413" s="2">
        <f t="shared" si="24"/>
        <v>4.9153358296559535</v>
      </c>
      <c r="J413" s="2">
        <f t="shared" si="25"/>
        <v>5.1427650601930885</v>
      </c>
      <c r="K413" s="2"/>
    </row>
    <row r="414" spans="1:11" x14ac:dyDescent="0.3">
      <c r="A414" t="s">
        <v>407</v>
      </c>
      <c r="B414" s="5">
        <v>39783</v>
      </c>
      <c r="C414" s="9">
        <v>3.2856999999999998</v>
      </c>
      <c r="D414" s="9">
        <v>2.8791000000000002</v>
      </c>
      <c r="E414" s="9">
        <v>1.5568</v>
      </c>
      <c r="F414" s="9">
        <v>3.3658000000000001</v>
      </c>
      <c r="G414" s="9">
        <v>4.5239000000000003</v>
      </c>
      <c r="H414" s="2">
        <f t="shared" si="23"/>
        <v>4.2186167426504273</v>
      </c>
      <c r="I414" s="2">
        <f t="shared" si="24"/>
        <v>4.1037272591200047</v>
      </c>
      <c r="J414" s="2">
        <f t="shared" si="25"/>
        <v>4.161156160536339</v>
      </c>
      <c r="K414" s="2"/>
    </row>
    <row r="415" spans="1:11" x14ac:dyDescent="0.3">
      <c r="A415" t="s">
        <v>408</v>
      </c>
      <c r="B415" s="5">
        <v>39814</v>
      </c>
      <c r="C415" s="9">
        <v>4.1520999999999999</v>
      </c>
      <c r="D415" s="9">
        <v>3.5787</v>
      </c>
      <c r="E415" s="9">
        <v>1.9961</v>
      </c>
      <c r="F415" s="9">
        <v>4.1083999999999996</v>
      </c>
      <c r="G415" s="9">
        <v>5.6738999999999997</v>
      </c>
      <c r="H415" s="2">
        <f t="shared" si="23"/>
        <v>5.1858560640063667</v>
      </c>
      <c r="I415" s="2">
        <f t="shared" si="24"/>
        <v>5.3084404056128021</v>
      </c>
      <c r="J415" s="2">
        <f t="shared" si="25"/>
        <v>5.2471303876251874</v>
      </c>
      <c r="K415" s="2"/>
    </row>
    <row r="416" spans="1:11" x14ac:dyDescent="0.3">
      <c r="A416" t="s">
        <v>409</v>
      </c>
      <c r="B416" s="5">
        <v>39845</v>
      </c>
      <c r="C416" s="9">
        <v>4.2431999999999999</v>
      </c>
      <c r="D416" s="9">
        <v>3.6951999999999998</v>
      </c>
      <c r="E416" s="9">
        <v>2.1273</v>
      </c>
      <c r="F416" s="9">
        <v>4.2450999999999999</v>
      </c>
      <c r="G416" s="9">
        <v>5.7230999999999996</v>
      </c>
      <c r="H416" s="2">
        <f t="shared" si="23"/>
        <v>5.2871710408480377</v>
      </c>
      <c r="I416" s="2">
        <f t="shared" si="24"/>
        <v>5.3479033828207179</v>
      </c>
      <c r="J416" s="2">
        <f t="shared" si="25"/>
        <v>5.3175328341002137</v>
      </c>
      <c r="K416" s="2"/>
    </row>
    <row r="417" spans="1:11" x14ac:dyDescent="0.3">
      <c r="A417" t="s">
        <v>410</v>
      </c>
      <c r="B417" s="5">
        <v>39873</v>
      </c>
      <c r="C417" s="9">
        <v>3.7837999999999998</v>
      </c>
      <c r="D417" s="9">
        <v>3.1547000000000001</v>
      </c>
      <c r="E417" s="9">
        <v>1.7454000000000001</v>
      </c>
      <c r="F417" s="9">
        <v>3.5446</v>
      </c>
      <c r="G417" s="9">
        <v>5.1744000000000003</v>
      </c>
      <c r="H417" s="2">
        <f t="shared" si="23"/>
        <v>4.5835205531650658</v>
      </c>
      <c r="I417" s="2">
        <f t="shared" si="24"/>
        <v>5.0535332995620186</v>
      </c>
      <c r="J417" s="2">
        <f t="shared" si="25"/>
        <v>4.8182634802607094</v>
      </c>
      <c r="K417" s="2"/>
    </row>
    <row r="418" spans="1:11" x14ac:dyDescent="0.3">
      <c r="A418" t="s">
        <v>411</v>
      </c>
      <c r="B418" s="5">
        <v>39904</v>
      </c>
      <c r="C418" s="9">
        <v>4.3129</v>
      </c>
      <c r="D418" s="9">
        <v>3.6265000000000001</v>
      </c>
      <c r="E418" s="9">
        <v>2.1246999999999998</v>
      </c>
      <c r="F418" s="9">
        <v>4.1066000000000003</v>
      </c>
      <c r="G418" s="9">
        <v>5.7754000000000003</v>
      </c>
      <c r="H418" s="2">
        <f t="shared" si="23"/>
        <v>5.1503847967240057</v>
      </c>
      <c r="I418" s="2">
        <f t="shared" si="24"/>
        <v>5.699369820407707</v>
      </c>
      <c r="J418" s="2">
        <f t="shared" si="25"/>
        <v>5.4245199628013774</v>
      </c>
      <c r="K418" s="2"/>
    </row>
    <row r="419" spans="1:11" x14ac:dyDescent="0.3">
      <c r="A419" t="s">
        <v>412</v>
      </c>
      <c r="B419" s="5">
        <v>39934</v>
      </c>
      <c r="C419" s="9">
        <v>4.5808</v>
      </c>
      <c r="D419" s="9">
        <v>3.9965000000000002</v>
      </c>
      <c r="E419" s="9">
        <v>2.3540999999999999</v>
      </c>
      <c r="F419" s="9">
        <v>4.6989999999999998</v>
      </c>
      <c r="G419" s="9">
        <v>6.0472000000000001</v>
      </c>
      <c r="H419" s="2">
        <f t="shared" si="23"/>
        <v>5.6652543693902047</v>
      </c>
      <c r="I419" s="2">
        <f t="shared" si="24"/>
        <v>5.7592670402189849</v>
      </c>
      <c r="J419" s="2">
        <f t="shared" si="25"/>
        <v>5.712250253814033</v>
      </c>
      <c r="K419" s="2"/>
    </row>
    <row r="420" spans="1:11" x14ac:dyDescent="0.3">
      <c r="A420" t="s">
        <v>413</v>
      </c>
      <c r="B420" s="5">
        <v>39965</v>
      </c>
      <c r="C420" s="9">
        <v>4.4840999999999998</v>
      </c>
      <c r="D420" s="9">
        <v>4.0183999999999997</v>
      </c>
      <c r="E420" s="9">
        <v>2.5783999999999998</v>
      </c>
      <c r="F420" s="9">
        <v>4.7724000000000002</v>
      </c>
      <c r="G420" s="9">
        <v>5.6912000000000003</v>
      </c>
      <c r="H420" s="2">
        <f t="shared" si="23"/>
        <v>5.4786147820593767</v>
      </c>
      <c r="I420" s="2">
        <f t="shared" si="24"/>
        <v>5.421764280609076</v>
      </c>
      <c r="J420" s="2">
        <f t="shared" si="25"/>
        <v>5.4501857001657106</v>
      </c>
      <c r="K420" s="2"/>
    </row>
    <row r="421" spans="1:11" x14ac:dyDescent="0.3">
      <c r="A421" t="s">
        <v>414</v>
      </c>
      <c r="B421" s="5">
        <v>39995</v>
      </c>
      <c r="C421" s="9">
        <v>4.4638</v>
      </c>
      <c r="D421" s="9">
        <v>3.9615</v>
      </c>
      <c r="E421" s="9">
        <v>2.5577000000000001</v>
      </c>
      <c r="F421" s="9">
        <v>4.6509999999999998</v>
      </c>
      <c r="G421" s="9">
        <v>5.6797000000000004</v>
      </c>
      <c r="H421" s="2">
        <f t="shared" si="23"/>
        <v>5.3845150802913855</v>
      </c>
      <c r="I421" s="2">
        <f t="shared" si="24"/>
        <v>5.4756924583360789</v>
      </c>
      <c r="J421" s="2">
        <f t="shared" si="25"/>
        <v>5.430093912884737</v>
      </c>
      <c r="K421" s="2"/>
    </row>
    <row r="422" spans="1:11" x14ac:dyDescent="0.3">
      <c r="A422" t="s">
        <v>415</v>
      </c>
      <c r="B422" s="5">
        <v>40026</v>
      </c>
      <c r="C422" s="9">
        <v>4.3269000000000002</v>
      </c>
      <c r="D422" s="9">
        <v>3.8593000000000002</v>
      </c>
      <c r="E422" s="9">
        <v>2.4300000000000002</v>
      </c>
      <c r="F422" s="9">
        <v>4.5974000000000004</v>
      </c>
      <c r="G422" s="9">
        <v>5.5305999999999997</v>
      </c>
      <c r="H422" s="2">
        <f t="shared" si="23"/>
        <v>5.3085443374988106</v>
      </c>
      <c r="I422" s="2">
        <f t="shared" si="24"/>
        <v>5.2684252274447729</v>
      </c>
      <c r="J422" s="2">
        <f t="shared" si="25"/>
        <v>5.2884828715992427</v>
      </c>
      <c r="K422" s="2"/>
    </row>
    <row r="423" spans="1:11" x14ac:dyDescent="0.3">
      <c r="A423" t="s">
        <v>416</v>
      </c>
      <c r="B423" s="5">
        <v>40057</v>
      </c>
      <c r="C423" s="9">
        <v>4.1737000000000002</v>
      </c>
      <c r="D423" s="9">
        <v>3.7149999999999999</v>
      </c>
      <c r="E423" s="9">
        <v>2.3386999999999998</v>
      </c>
      <c r="F423" s="9">
        <v>4.4245000000000001</v>
      </c>
      <c r="G423" s="9">
        <v>5.3331</v>
      </c>
      <c r="H423" s="2">
        <f t="shared" si="23"/>
        <v>5.1098091435595849</v>
      </c>
      <c r="I423" s="2">
        <f t="shared" si="24"/>
        <v>5.0971950453701842</v>
      </c>
      <c r="J423" s="2">
        <f t="shared" si="25"/>
        <v>5.103501905228236</v>
      </c>
      <c r="K423" s="2"/>
    </row>
    <row r="424" spans="1:11" x14ac:dyDescent="0.3">
      <c r="A424" t="s">
        <v>417</v>
      </c>
      <c r="B424" s="5">
        <v>40087</v>
      </c>
      <c r="C424" s="9">
        <v>4.3235999999999999</v>
      </c>
      <c r="D424" s="9">
        <v>3.7947000000000002</v>
      </c>
      <c r="E424" s="9">
        <v>2.3477000000000001</v>
      </c>
      <c r="F424" s="9">
        <v>4.4964000000000004</v>
      </c>
      <c r="G424" s="9">
        <v>5.5678000000000001</v>
      </c>
      <c r="H424" s="2">
        <f t="shared" si="23"/>
        <v>5.2621578021782689</v>
      </c>
      <c r="I424" s="2">
        <f t="shared" si="24"/>
        <v>5.3894989786451797</v>
      </c>
      <c r="J424" s="2">
        <f t="shared" si="25"/>
        <v>5.3258091456346524</v>
      </c>
      <c r="K424" s="2"/>
    </row>
    <row r="425" spans="1:11" x14ac:dyDescent="0.3">
      <c r="A425" t="s">
        <v>418</v>
      </c>
      <c r="B425" s="5">
        <v>40118</v>
      </c>
      <c r="C425" s="9">
        <v>4.1711999999999998</v>
      </c>
      <c r="D425" s="9">
        <v>3.5710999999999999</v>
      </c>
      <c r="E425" s="9">
        <v>2.0255000000000001</v>
      </c>
      <c r="F425" s="9">
        <v>4.2656999999999998</v>
      </c>
      <c r="G425" s="9">
        <v>5.5082000000000004</v>
      </c>
      <c r="H425" s="2">
        <f t="shared" si="23"/>
        <v>5.1401145322492958</v>
      </c>
      <c r="I425" s="2">
        <f t="shared" si="24"/>
        <v>5.3818512416764275</v>
      </c>
      <c r="J425" s="2">
        <f t="shared" si="25"/>
        <v>5.2609134920000411</v>
      </c>
      <c r="K425" s="2"/>
    </row>
    <row r="426" spans="1:11" x14ac:dyDescent="0.3">
      <c r="A426" t="s">
        <v>419</v>
      </c>
      <c r="B426" s="5">
        <v>40148</v>
      </c>
      <c r="C426" s="9">
        <v>4.7367999999999997</v>
      </c>
      <c r="D426" s="9">
        <v>4.1824000000000003</v>
      </c>
      <c r="E426" s="9">
        <v>2.6823999999999999</v>
      </c>
      <c r="F426" s="9">
        <v>4.9151999999999996</v>
      </c>
      <c r="G426" s="9">
        <v>6.0331999999999999</v>
      </c>
      <c r="H426" s="2">
        <f t="shared" si="23"/>
        <v>5.7043122264380575</v>
      </c>
      <c r="I426" s="2">
        <f t="shared" si="24"/>
        <v>5.8544663120953189</v>
      </c>
      <c r="J426" s="2">
        <f t="shared" si="25"/>
        <v>5.7793626262547138</v>
      </c>
      <c r="K426" s="2"/>
    </row>
    <row r="427" spans="1:11" x14ac:dyDescent="0.3">
      <c r="A427" t="s">
        <v>420</v>
      </c>
      <c r="B427" s="5">
        <v>40179</v>
      </c>
      <c r="C427" s="9">
        <v>4.5099</v>
      </c>
      <c r="D427" s="9">
        <v>3.9561000000000002</v>
      </c>
      <c r="E427" s="9">
        <v>2.3833000000000002</v>
      </c>
      <c r="F427" s="9">
        <v>4.7647000000000004</v>
      </c>
      <c r="G427" s="9">
        <v>5.8174000000000001</v>
      </c>
      <c r="H427" s="2">
        <f t="shared" si="23"/>
        <v>5.5530611653463069</v>
      </c>
      <c r="I427" s="2">
        <f t="shared" si="24"/>
        <v>5.6263664076236175</v>
      </c>
      <c r="J427" s="2">
        <f t="shared" si="25"/>
        <v>5.5897074250003564</v>
      </c>
      <c r="K427" s="2"/>
    </row>
    <row r="428" spans="1:11" x14ac:dyDescent="0.3">
      <c r="A428" t="s">
        <v>421</v>
      </c>
      <c r="B428" s="5">
        <v>40210</v>
      </c>
      <c r="C428" s="9">
        <v>4.5404999999999998</v>
      </c>
      <c r="D428" s="9">
        <v>3.9531999999999998</v>
      </c>
      <c r="E428" s="9">
        <v>2.3382999999999998</v>
      </c>
      <c r="F428" s="9">
        <v>4.7405999999999997</v>
      </c>
      <c r="G428" s="9">
        <v>5.9055999999999997</v>
      </c>
      <c r="H428" s="2">
        <f t="shared" ref="H428:H491" si="26">100*(((1+D428/100)^10/(1+E428/100)^5)^(1/5)-1)</f>
        <v>5.5935831476582987</v>
      </c>
      <c r="I428" s="2">
        <f t="shared" ref="I428:I491" si="27">100*(((1+C428/100)^15/(1+D428/100)^10)^(1/5)-1)</f>
        <v>5.7250728777683779</v>
      </c>
      <c r="J428" s="2">
        <f t="shared" si="25"/>
        <v>5.6593075583541319</v>
      </c>
      <c r="K428" s="2"/>
    </row>
    <row r="429" spans="1:11" x14ac:dyDescent="0.3">
      <c r="A429" t="s">
        <v>422</v>
      </c>
      <c r="B429" s="5">
        <v>40238</v>
      </c>
      <c r="C429" s="9">
        <v>4.6932</v>
      </c>
      <c r="D429" s="9">
        <v>4.1185999999999998</v>
      </c>
      <c r="E429" s="9">
        <v>2.6032000000000002</v>
      </c>
      <c r="F429" s="9">
        <v>4.9226000000000001</v>
      </c>
      <c r="G429" s="9">
        <v>5.9549000000000003</v>
      </c>
      <c r="H429" s="2">
        <f t="shared" si="26"/>
        <v>5.6563817303943553</v>
      </c>
      <c r="I429" s="2">
        <f t="shared" si="27"/>
        <v>5.8519306464419607</v>
      </c>
      <c r="J429" s="2">
        <f t="shared" si="25"/>
        <v>5.7541109899738263</v>
      </c>
      <c r="K429" s="2"/>
    </row>
    <row r="430" spans="1:11" x14ac:dyDescent="0.3">
      <c r="A430" t="s">
        <v>423</v>
      </c>
      <c r="B430" s="5">
        <v>40269</v>
      </c>
      <c r="C430" s="9">
        <v>4.4846000000000004</v>
      </c>
      <c r="D430" s="9">
        <v>3.9333</v>
      </c>
      <c r="E430" s="9">
        <v>2.4748999999999999</v>
      </c>
      <c r="F430" s="9">
        <v>4.7149999999999999</v>
      </c>
      <c r="G430" s="9">
        <v>5.6904000000000003</v>
      </c>
      <c r="H430" s="2">
        <f t="shared" si="26"/>
        <v>5.4124556246456734</v>
      </c>
      <c r="I430" s="2">
        <f t="shared" si="27"/>
        <v>5.5959883982722669</v>
      </c>
      <c r="J430" s="2">
        <f t="shared" si="25"/>
        <v>5.5041821027653537</v>
      </c>
      <c r="K430" s="2"/>
    </row>
    <row r="431" spans="1:11" x14ac:dyDescent="0.3">
      <c r="A431" t="s">
        <v>424</v>
      </c>
      <c r="B431" s="5">
        <v>40299</v>
      </c>
      <c r="C431" s="9">
        <v>4.1711</v>
      </c>
      <c r="D431" s="9">
        <v>3.6032000000000002</v>
      </c>
      <c r="E431" s="9">
        <v>2.1819000000000002</v>
      </c>
      <c r="F431" s="9">
        <v>4.3220999999999998</v>
      </c>
      <c r="G431" s="9">
        <v>5.3689</v>
      </c>
      <c r="H431" s="2">
        <f t="shared" si="26"/>
        <v>5.0442695843393226</v>
      </c>
      <c r="I431" s="2">
        <f t="shared" si="27"/>
        <v>5.3162558796242099</v>
      </c>
      <c r="J431" s="2">
        <f t="shared" si="25"/>
        <v>5.180174815563543</v>
      </c>
      <c r="K431" s="2"/>
    </row>
    <row r="432" spans="1:11" x14ac:dyDescent="0.3">
      <c r="A432" t="s">
        <v>425</v>
      </c>
      <c r="B432" s="5">
        <v>40330</v>
      </c>
      <c r="C432" s="9">
        <v>3.8416999999999999</v>
      </c>
      <c r="D432" s="9">
        <v>3.24</v>
      </c>
      <c r="E432" s="9">
        <v>1.8368</v>
      </c>
      <c r="F432" s="9">
        <v>3.8561000000000001</v>
      </c>
      <c r="G432" s="9">
        <v>5.0717999999999996</v>
      </c>
      <c r="H432" s="2">
        <f t="shared" si="26"/>
        <v>4.6625345651081007</v>
      </c>
      <c r="I432" s="2">
        <f t="shared" si="27"/>
        <v>5.0556408631979854</v>
      </c>
      <c r="J432" s="2">
        <f t="shared" si="25"/>
        <v>4.8589034994360514</v>
      </c>
      <c r="K432" s="2"/>
    </row>
    <row r="433" spans="1:11" x14ac:dyDescent="0.3">
      <c r="A433" t="s">
        <v>426</v>
      </c>
      <c r="B433" s="5">
        <v>40360</v>
      </c>
      <c r="C433" s="9">
        <v>3.8344</v>
      </c>
      <c r="D433" s="9">
        <v>3.1736</v>
      </c>
      <c r="E433" s="9">
        <v>1.6479999999999999</v>
      </c>
      <c r="F433" s="9">
        <v>3.7294999999999998</v>
      </c>
      <c r="G433" s="9">
        <v>5.218</v>
      </c>
      <c r="H433" s="2">
        <f t="shared" si="26"/>
        <v>4.7220972076184475</v>
      </c>
      <c r="I433" s="2">
        <f t="shared" si="27"/>
        <v>5.1687238614519071</v>
      </c>
      <c r="J433" s="2">
        <f t="shared" si="25"/>
        <v>4.9451729400649791</v>
      </c>
      <c r="K433" s="2"/>
    </row>
    <row r="434" spans="1:11" x14ac:dyDescent="0.3">
      <c r="A434" t="s">
        <v>427</v>
      </c>
      <c r="B434" s="5">
        <v>40391</v>
      </c>
      <c r="C434" s="9">
        <v>3.2755999999999998</v>
      </c>
      <c r="D434" s="9">
        <v>2.6629999999999998</v>
      </c>
      <c r="E434" s="9">
        <v>1.3768</v>
      </c>
      <c r="F434" s="9">
        <v>3.0861999999999998</v>
      </c>
      <c r="G434" s="9">
        <v>4.4680999999999997</v>
      </c>
      <c r="H434" s="2">
        <f t="shared" si="26"/>
        <v>3.9655184322251014</v>
      </c>
      <c r="I434" s="2">
        <f t="shared" si="27"/>
        <v>4.5117881418278882</v>
      </c>
      <c r="J434" s="2">
        <f t="shared" si="25"/>
        <v>4.2382954409942997</v>
      </c>
      <c r="K434" s="2"/>
    </row>
    <row r="435" spans="1:11" x14ac:dyDescent="0.3">
      <c r="A435" t="s">
        <v>428</v>
      </c>
      <c r="B435" s="5">
        <v>40422</v>
      </c>
      <c r="C435" s="9">
        <v>3.4321000000000002</v>
      </c>
      <c r="D435" s="9">
        <v>2.7339000000000002</v>
      </c>
      <c r="E435" s="9">
        <v>1.3243</v>
      </c>
      <c r="F435" s="9">
        <v>3.1374</v>
      </c>
      <c r="G435" s="9">
        <v>4.7739000000000003</v>
      </c>
      <c r="H435" s="2">
        <f t="shared" si="26"/>
        <v>4.1631100260253628</v>
      </c>
      <c r="I435" s="2">
        <f t="shared" si="27"/>
        <v>4.8427675665284164</v>
      </c>
      <c r="J435" s="2">
        <f t="shared" si="25"/>
        <v>4.5023862572779016</v>
      </c>
      <c r="K435" s="2"/>
    </row>
    <row r="436" spans="1:11" x14ac:dyDescent="0.3">
      <c r="A436" t="s">
        <v>429</v>
      </c>
      <c r="B436" s="5">
        <v>40452</v>
      </c>
      <c r="C436" s="9">
        <v>3.6978</v>
      </c>
      <c r="D436" s="9">
        <v>2.8481999999999998</v>
      </c>
      <c r="E436" s="9">
        <v>1.236</v>
      </c>
      <c r="F436" s="9">
        <v>3.22</v>
      </c>
      <c r="G436" s="9">
        <v>5.2831999999999999</v>
      </c>
      <c r="H436" s="2">
        <f t="shared" si="26"/>
        <v>4.4860745509502253</v>
      </c>
      <c r="I436" s="2">
        <f t="shared" si="27"/>
        <v>5.4181128948581625</v>
      </c>
      <c r="J436" s="2">
        <f t="shared" si="25"/>
        <v>4.9510590844734637</v>
      </c>
      <c r="K436" s="2"/>
    </row>
    <row r="437" spans="1:11" x14ac:dyDescent="0.3">
      <c r="A437" t="s">
        <v>430</v>
      </c>
      <c r="B437" s="5">
        <v>40483</v>
      </c>
      <c r="C437" s="9">
        <v>3.8525999999999998</v>
      </c>
      <c r="D437" s="9">
        <v>3.0356000000000001</v>
      </c>
      <c r="E437" s="9">
        <v>1.4857</v>
      </c>
      <c r="F437" s="9">
        <v>3.4546000000000001</v>
      </c>
      <c r="G437" s="9">
        <v>5.3493000000000004</v>
      </c>
      <c r="H437" s="2">
        <f t="shared" si="26"/>
        <v>4.609170231471027</v>
      </c>
      <c r="I437" s="2">
        <f t="shared" si="27"/>
        <v>5.5060860778152865</v>
      </c>
      <c r="J437" s="2">
        <f t="shared" si="25"/>
        <v>5.0566709874742655</v>
      </c>
      <c r="K437" s="2"/>
    </row>
    <row r="438" spans="1:11" x14ac:dyDescent="0.3">
      <c r="A438" t="s">
        <v>431</v>
      </c>
      <c r="B438" s="5">
        <v>40513</v>
      </c>
      <c r="C438" s="9">
        <v>4.2252000000000001</v>
      </c>
      <c r="D438" s="9">
        <v>3.5448</v>
      </c>
      <c r="E438" s="9">
        <v>2.0129000000000001</v>
      </c>
      <c r="F438" s="9">
        <v>4.2610000000000001</v>
      </c>
      <c r="G438" s="9">
        <v>5.5495999999999999</v>
      </c>
      <c r="H438" s="2">
        <f t="shared" si="26"/>
        <v>5.099704126046789</v>
      </c>
      <c r="I438" s="2">
        <f t="shared" si="27"/>
        <v>5.5994422444961334</v>
      </c>
      <c r="J438" s="2">
        <f t="shared" si="25"/>
        <v>5.3492768640208022</v>
      </c>
      <c r="K438" s="2"/>
    </row>
    <row r="439" spans="1:11" x14ac:dyDescent="0.3">
      <c r="A439" t="s">
        <v>432</v>
      </c>
      <c r="B439" s="5">
        <v>40544</v>
      </c>
      <c r="C439" s="9">
        <v>4.4287000000000001</v>
      </c>
      <c r="D439" s="9">
        <v>3.6494</v>
      </c>
      <c r="E439" s="9">
        <v>1.9616</v>
      </c>
      <c r="F439" s="9">
        <v>4.3356000000000003</v>
      </c>
      <c r="G439" s="9">
        <v>5.9325999999999999</v>
      </c>
      <c r="H439" s="2">
        <f t="shared" si="26"/>
        <v>5.3651386439600879</v>
      </c>
      <c r="I439" s="2">
        <f t="shared" si="27"/>
        <v>6.004921825009224</v>
      </c>
      <c r="J439" s="2">
        <f t="shared" si="25"/>
        <v>5.6845461031755917</v>
      </c>
      <c r="K439" s="2"/>
    </row>
    <row r="440" spans="1:11" x14ac:dyDescent="0.3">
      <c r="A440" t="s">
        <v>433</v>
      </c>
      <c r="B440" s="5">
        <v>40575</v>
      </c>
      <c r="C440" s="9">
        <v>4.3235000000000001</v>
      </c>
      <c r="D440" s="9">
        <v>3.6385000000000001</v>
      </c>
      <c r="E440" s="9">
        <v>2.1436000000000002</v>
      </c>
      <c r="F440" s="9">
        <v>4.3685999999999998</v>
      </c>
      <c r="G440" s="9">
        <v>5.6051000000000002</v>
      </c>
      <c r="H440" s="2">
        <f t="shared" si="26"/>
        <v>5.1552782773468087</v>
      </c>
      <c r="I440" s="2">
        <f t="shared" si="27"/>
        <v>5.7071124736335799</v>
      </c>
      <c r="J440" s="2">
        <f t="shared" si="25"/>
        <v>5.4308343325601305</v>
      </c>
      <c r="K440" s="2"/>
    </row>
    <row r="441" spans="1:11" x14ac:dyDescent="0.3">
      <c r="A441" t="s">
        <v>434</v>
      </c>
      <c r="B441" s="5">
        <v>40603</v>
      </c>
      <c r="C441" s="9">
        <v>4.3673000000000002</v>
      </c>
      <c r="D441" s="9">
        <v>3.6977000000000002</v>
      </c>
      <c r="E441" s="9">
        <v>2.2544</v>
      </c>
      <c r="F441" s="9">
        <v>4.4017999999999997</v>
      </c>
      <c r="G441" s="9">
        <v>5.6119000000000003</v>
      </c>
      <c r="H441" s="2">
        <f t="shared" si="26"/>
        <v>5.161371885121846</v>
      </c>
      <c r="I441" s="2">
        <f t="shared" si="27"/>
        <v>5.7194992051023519</v>
      </c>
      <c r="J441" s="2">
        <f t="shared" si="25"/>
        <v>5.4400662529031862</v>
      </c>
      <c r="K441" s="2"/>
    </row>
    <row r="442" spans="1:11" x14ac:dyDescent="0.3">
      <c r="A442" t="s">
        <v>435</v>
      </c>
      <c r="B442" s="5">
        <v>40634</v>
      </c>
      <c r="C442" s="9">
        <v>4.2499000000000002</v>
      </c>
      <c r="D442" s="9">
        <v>3.5526</v>
      </c>
      <c r="E442" s="9">
        <v>1.9799</v>
      </c>
      <c r="F442" s="9">
        <v>4.2397999999999998</v>
      </c>
      <c r="G442" s="9">
        <v>5.6253000000000002</v>
      </c>
      <c r="H442" s="2">
        <f t="shared" si="26"/>
        <v>5.1495536547888188</v>
      </c>
      <c r="I442" s="2">
        <f t="shared" si="27"/>
        <v>5.6586180039477574</v>
      </c>
      <c r="J442" s="2">
        <f t="shared" si="25"/>
        <v>5.4037785038892228</v>
      </c>
      <c r="K442" s="2"/>
    </row>
    <row r="443" spans="1:11" x14ac:dyDescent="0.3">
      <c r="A443" t="s">
        <v>436</v>
      </c>
      <c r="B443" s="5">
        <v>40664</v>
      </c>
      <c r="C443" s="9">
        <v>4.0022000000000002</v>
      </c>
      <c r="D443" s="9">
        <v>3.27</v>
      </c>
      <c r="E443" s="9">
        <v>1.6716</v>
      </c>
      <c r="F443" s="9">
        <v>3.8504999999999998</v>
      </c>
      <c r="G443" s="9">
        <v>5.4537000000000004</v>
      </c>
      <c r="H443" s="2">
        <f t="shared" si="26"/>
        <v>4.8935287730300203</v>
      </c>
      <c r="I443" s="2">
        <f t="shared" si="27"/>
        <v>5.4822110358274667</v>
      </c>
      <c r="J443" s="2">
        <f t="shared" si="25"/>
        <v>5.1874580847421692</v>
      </c>
      <c r="K443" s="2"/>
    </row>
    <row r="444" spans="1:11" x14ac:dyDescent="0.3">
      <c r="A444" t="s">
        <v>437</v>
      </c>
      <c r="B444" s="5">
        <v>40695</v>
      </c>
      <c r="C444" s="9">
        <v>4.2027000000000001</v>
      </c>
      <c r="D444" s="9">
        <v>3.4302000000000001</v>
      </c>
      <c r="E444" s="9">
        <v>1.7521</v>
      </c>
      <c r="F444" s="9">
        <v>4.0110999999999999</v>
      </c>
      <c r="G444" s="9">
        <v>5.7492999999999999</v>
      </c>
      <c r="H444" s="2">
        <f t="shared" si="26"/>
        <v>5.1359752972174544</v>
      </c>
      <c r="I444" s="2">
        <f t="shared" si="27"/>
        <v>5.7650520481068002</v>
      </c>
      <c r="J444" s="2">
        <f t="shared" si="25"/>
        <v>5.4500445682156951</v>
      </c>
      <c r="K444" s="2"/>
    </row>
    <row r="445" spans="1:11" x14ac:dyDescent="0.3">
      <c r="A445" t="s">
        <v>438</v>
      </c>
      <c r="B445" s="5">
        <v>40725</v>
      </c>
      <c r="C445" s="9">
        <v>3.8824999999999998</v>
      </c>
      <c r="D445" s="9">
        <v>3.0173999999999999</v>
      </c>
      <c r="E445" s="9">
        <v>1.3384</v>
      </c>
      <c r="F445" s="9">
        <v>3.4119000000000002</v>
      </c>
      <c r="G445" s="9">
        <v>5.5354999999999999</v>
      </c>
      <c r="H445" s="2">
        <f t="shared" si="26"/>
        <v>4.7242180926479582</v>
      </c>
      <c r="I445" s="2">
        <f t="shared" si="27"/>
        <v>5.6345553252654001</v>
      </c>
      <c r="J445" s="2">
        <f t="shared" si="25"/>
        <v>5.1784018228218764</v>
      </c>
      <c r="K445" s="2"/>
    </row>
    <row r="446" spans="1:11" x14ac:dyDescent="0.3">
      <c r="A446" t="s">
        <v>439</v>
      </c>
      <c r="B446" s="5">
        <v>40756</v>
      </c>
      <c r="C446" s="9">
        <v>3.2307000000000001</v>
      </c>
      <c r="D446" s="9">
        <v>2.3950999999999998</v>
      </c>
      <c r="E446" s="9">
        <v>0.97019999999999995</v>
      </c>
      <c r="F446" s="9">
        <v>2.6402999999999999</v>
      </c>
      <c r="G446" s="9">
        <v>4.6877000000000004</v>
      </c>
      <c r="H446" s="2">
        <f t="shared" si="26"/>
        <v>3.840108309283341</v>
      </c>
      <c r="I446" s="2">
        <f t="shared" si="27"/>
        <v>4.9224125049637024</v>
      </c>
      <c r="J446" s="2">
        <f t="shared" si="25"/>
        <v>4.3798576286954827</v>
      </c>
      <c r="K446" s="2"/>
    </row>
    <row r="447" spans="1:11" x14ac:dyDescent="0.3">
      <c r="A447" t="s">
        <v>440</v>
      </c>
      <c r="B447" s="5">
        <v>40787</v>
      </c>
      <c r="C447" s="9">
        <v>2.6937000000000002</v>
      </c>
      <c r="D447" s="9">
        <v>2.0606</v>
      </c>
      <c r="E447" s="9">
        <v>0.95189999999999997</v>
      </c>
      <c r="F447" s="9">
        <v>2.2713999999999999</v>
      </c>
      <c r="G447" s="9">
        <v>3.8285</v>
      </c>
      <c r="H447" s="2">
        <f t="shared" si="26"/>
        <v>3.1814762511651384</v>
      </c>
      <c r="I447" s="2">
        <f t="shared" si="27"/>
        <v>3.9717060560128692</v>
      </c>
      <c r="J447" s="2">
        <f t="shared" si="25"/>
        <v>3.5758375259964392</v>
      </c>
      <c r="K447" s="2"/>
    </row>
    <row r="448" spans="1:11" x14ac:dyDescent="0.3">
      <c r="A448" t="s">
        <v>441</v>
      </c>
      <c r="B448" s="5">
        <v>40817</v>
      </c>
      <c r="C448" s="9">
        <v>2.9740000000000002</v>
      </c>
      <c r="D448" s="9">
        <v>2.3062999999999998</v>
      </c>
      <c r="E448" s="9">
        <v>1.0185</v>
      </c>
      <c r="F448" s="9">
        <v>2.5972</v>
      </c>
      <c r="G448" s="9">
        <v>4.2560000000000002</v>
      </c>
      <c r="H448" s="2">
        <f t="shared" si="26"/>
        <v>3.6105170804357822</v>
      </c>
      <c r="I448" s="2">
        <f t="shared" si="27"/>
        <v>4.3225016323207521</v>
      </c>
      <c r="J448" s="2">
        <f t="shared" si="25"/>
        <v>3.9658998770719878</v>
      </c>
      <c r="K448" s="2"/>
    </row>
    <row r="449" spans="1:11" x14ac:dyDescent="0.3">
      <c r="A449" t="s">
        <v>442</v>
      </c>
      <c r="B449" s="5">
        <v>40848</v>
      </c>
      <c r="C449" s="9">
        <v>2.8517999999999999</v>
      </c>
      <c r="D449" s="9">
        <v>2.2063000000000001</v>
      </c>
      <c r="E449" s="9">
        <v>0.98460000000000003</v>
      </c>
      <c r="F449" s="9">
        <v>2.4752000000000001</v>
      </c>
      <c r="G449" s="9">
        <v>4.0738000000000003</v>
      </c>
      <c r="H449" s="2">
        <f t="shared" si="26"/>
        <v>3.4427799851660223</v>
      </c>
      <c r="I449" s="2">
        <f t="shared" si="27"/>
        <v>4.1550560184318908</v>
      </c>
      <c r="J449" s="2">
        <f t="shared" si="25"/>
        <v>3.7983070384931317</v>
      </c>
      <c r="K449" s="2"/>
    </row>
    <row r="450" spans="1:11" x14ac:dyDescent="0.3">
      <c r="A450" t="s">
        <v>443</v>
      </c>
      <c r="B450" s="5">
        <v>40878</v>
      </c>
      <c r="C450" s="9">
        <v>2.6337000000000002</v>
      </c>
      <c r="D450" s="9">
        <v>1.9843</v>
      </c>
      <c r="E450" s="9">
        <v>0.87780000000000002</v>
      </c>
      <c r="F450" s="9">
        <v>2.1707999999999998</v>
      </c>
      <c r="G450" s="9">
        <v>3.7801</v>
      </c>
      <c r="H450" s="2">
        <f t="shared" si="26"/>
        <v>3.1029368849241568</v>
      </c>
      <c r="I450" s="2">
        <f t="shared" si="27"/>
        <v>3.9449317806397266</v>
      </c>
      <c r="J450" s="2">
        <f t="shared" si="25"/>
        <v>3.5230783008650901</v>
      </c>
      <c r="K450" s="2"/>
    </row>
    <row r="451" spans="1:11" x14ac:dyDescent="0.3">
      <c r="A451" t="s">
        <v>444</v>
      </c>
      <c r="B451" s="5">
        <v>40909</v>
      </c>
      <c r="C451" s="9">
        <v>2.6438999999999999</v>
      </c>
      <c r="D451" s="9">
        <v>1.9013</v>
      </c>
      <c r="E451" s="9">
        <v>0.74319999999999997</v>
      </c>
      <c r="F451" s="9">
        <v>2.0070999999999999</v>
      </c>
      <c r="G451" s="9">
        <v>3.8978000000000002</v>
      </c>
      <c r="H451" s="2">
        <f t="shared" si="26"/>
        <v>3.0727130137815584</v>
      </c>
      <c r="I451" s="2">
        <f t="shared" si="27"/>
        <v>4.1453744045031105</v>
      </c>
      <c r="J451" s="2">
        <f t="shared" si="25"/>
        <v>3.6076555458532722</v>
      </c>
      <c r="K451" s="2"/>
    </row>
    <row r="452" spans="1:11" x14ac:dyDescent="0.3">
      <c r="A452" t="s">
        <v>445</v>
      </c>
      <c r="B452" s="5">
        <v>40940</v>
      </c>
      <c r="C452" s="9">
        <v>2.79</v>
      </c>
      <c r="D452" s="9">
        <v>2.0579000000000001</v>
      </c>
      <c r="E452" s="9">
        <v>0.90559999999999996</v>
      </c>
      <c r="F452" s="9">
        <v>2.1932999999999998</v>
      </c>
      <c r="G452" s="9">
        <v>4.0229999999999997</v>
      </c>
      <c r="H452" s="2">
        <f t="shared" si="26"/>
        <v>3.2233587869255897</v>
      </c>
      <c r="I452" s="2">
        <f t="shared" si="27"/>
        <v>4.2699925643081338</v>
      </c>
      <c r="J452" s="2">
        <f t="shared" si="25"/>
        <v>3.7453558149743937</v>
      </c>
      <c r="K452" s="2"/>
    </row>
    <row r="453" spans="1:11" x14ac:dyDescent="0.3">
      <c r="A453" t="s">
        <v>446</v>
      </c>
      <c r="B453" s="5">
        <v>40969</v>
      </c>
      <c r="C453" s="9">
        <v>3.0859999999999999</v>
      </c>
      <c r="D453" s="9">
        <v>2.3458999999999999</v>
      </c>
      <c r="E453" s="9">
        <v>1.0853999999999999</v>
      </c>
      <c r="F453" s="9">
        <v>2.5588000000000002</v>
      </c>
      <c r="G453" s="9">
        <v>4.3944999999999999</v>
      </c>
      <c r="H453" s="2">
        <f t="shared" si="26"/>
        <v>3.622117999335206</v>
      </c>
      <c r="I453" s="2">
        <f t="shared" si="27"/>
        <v>4.5822944893034512</v>
      </c>
      <c r="J453" s="2">
        <f t="shared" si="25"/>
        <v>4.1010992267220159</v>
      </c>
      <c r="K453" s="2"/>
    </row>
    <row r="454" spans="1:11" x14ac:dyDescent="0.3">
      <c r="A454" t="s">
        <v>447</v>
      </c>
      <c r="B454" s="5">
        <v>41000</v>
      </c>
      <c r="C454" s="9">
        <v>2.7839999999999998</v>
      </c>
      <c r="D454" s="9">
        <v>2.0287999999999999</v>
      </c>
      <c r="E454" s="9">
        <v>0.85619999999999996</v>
      </c>
      <c r="F454" s="9">
        <v>2.1495000000000002</v>
      </c>
      <c r="G454" s="9">
        <v>4.0449999999999999</v>
      </c>
      <c r="H454" s="2">
        <f t="shared" si="26"/>
        <v>3.2150331803102006</v>
      </c>
      <c r="I454" s="2">
        <f t="shared" si="27"/>
        <v>4.3112109649896091</v>
      </c>
      <c r="J454" s="2">
        <f t="shared" si="25"/>
        <v>3.7616745278801877</v>
      </c>
      <c r="K454" s="2"/>
    </row>
    <row r="455" spans="1:11" x14ac:dyDescent="0.3">
      <c r="A455" t="s">
        <v>448</v>
      </c>
      <c r="B455" s="5">
        <v>41030</v>
      </c>
      <c r="C455" s="9">
        <v>2.2734000000000001</v>
      </c>
      <c r="D455" s="9">
        <v>1.6145</v>
      </c>
      <c r="E455" s="9">
        <v>0.7026</v>
      </c>
      <c r="F455" s="9">
        <v>1.6568000000000001</v>
      </c>
      <c r="G455" s="9">
        <v>3.2848999999999999</v>
      </c>
      <c r="H455" s="2">
        <f t="shared" si="26"/>
        <v>2.5346575982149622</v>
      </c>
      <c r="I455" s="2">
        <f t="shared" si="27"/>
        <v>3.6040452414607405</v>
      </c>
      <c r="J455" s="2">
        <f t="shared" si="25"/>
        <v>3.0679644924801464</v>
      </c>
      <c r="K455" s="2"/>
    </row>
    <row r="456" spans="1:11" x14ac:dyDescent="0.3">
      <c r="A456" t="s">
        <v>449</v>
      </c>
      <c r="B456" s="5">
        <v>41061</v>
      </c>
      <c r="C456" s="9">
        <v>2.3940999999999999</v>
      </c>
      <c r="D456" s="9">
        <v>1.7073</v>
      </c>
      <c r="E456" s="9">
        <v>0.77039999999999997</v>
      </c>
      <c r="F456" s="9">
        <v>1.7498</v>
      </c>
      <c r="G456" s="9">
        <v>3.4380000000000002</v>
      </c>
      <c r="H456" s="2">
        <f t="shared" si="26"/>
        <v>2.6529107087994053</v>
      </c>
      <c r="I456" s="2">
        <f t="shared" si="27"/>
        <v>3.7816446031392781</v>
      </c>
      <c r="J456" s="2">
        <f t="shared" ref="J456:J519" si="28">100*((((1+C456/100)^15)/(1+E456/100)^5)^(1/10)-1)</f>
        <v>3.215734733898068</v>
      </c>
      <c r="K456" s="2"/>
    </row>
    <row r="457" spans="1:11" x14ac:dyDescent="0.3">
      <c r="A457" t="s">
        <v>450</v>
      </c>
      <c r="B457" s="5">
        <v>41091</v>
      </c>
      <c r="C457" s="9">
        <v>2.2088999999999999</v>
      </c>
      <c r="D457" s="9">
        <v>1.5522</v>
      </c>
      <c r="E457" s="9">
        <v>0.62729999999999997</v>
      </c>
      <c r="F457" s="9">
        <v>1.5911</v>
      </c>
      <c r="G457" s="9">
        <v>3.2387999999999999</v>
      </c>
      <c r="H457" s="2">
        <f t="shared" si="26"/>
        <v>2.4856010728699029</v>
      </c>
      <c r="I457" s="2">
        <f t="shared" si="27"/>
        <v>3.5350673593843807</v>
      </c>
      <c r="J457" s="2">
        <f t="shared" si="28"/>
        <v>3.0089977159596604</v>
      </c>
      <c r="K457" s="2"/>
    </row>
    <row r="458" spans="1:11" x14ac:dyDescent="0.3">
      <c r="A458" t="s">
        <v>451</v>
      </c>
      <c r="B458" s="5">
        <v>41122</v>
      </c>
      <c r="C458" s="9">
        <v>2.298</v>
      </c>
      <c r="D458" s="9">
        <v>1.6092</v>
      </c>
      <c r="E458" s="9">
        <v>0.63349999999999995</v>
      </c>
      <c r="F458" s="9">
        <v>1.6454</v>
      </c>
      <c r="G458" s="9">
        <v>3.3858999999999999</v>
      </c>
      <c r="H458" s="2">
        <f t="shared" si="26"/>
        <v>2.5943599759523428</v>
      </c>
      <c r="I458" s="2">
        <f t="shared" si="27"/>
        <v>3.6896396002006115</v>
      </c>
      <c r="J458" s="2">
        <f t="shared" si="28"/>
        <v>3.1405459114879131</v>
      </c>
      <c r="K458" s="2"/>
    </row>
    <row r="459" spans="1:11" x14ac:dyDescent="0.3">
      <c r="A459" t="s">
        <v>452</v>
      </c>
      <c r="B459" s="5">
        <v>41153</v>
      </c>
      <c r="C459" s="9">
        <v>2.4283999999999999</v>
      </c>
      <c r="D459" s="9">
        <v>1.6759999999999999</v>
      </c>
      <c r="E459" s="9">
        <v>0.6522</v>
      </c>
      <c r="F459" s="9">
        <v>1.6911</v>
      </c>
      <c r="G459" s="9">
        <v>3.5869</v>
      </c>
      <c r="H459" s="2">
        <f t="shared" si="26"/>
        <v>2.7102137459489528</v>
      </c>
      <c r="I459" s="2">
        <f t="shared" si="27"/>
        <v>3.9499444278812801</v>
      </c>
      <c r="J459" s="2">
        <f t="shared" si="28"/>
        <v>3.328219819501399</v>
      </c>
      <c r="K459" s="2"/>
    </row>
    <row r="460" spans="1:11" x14ac:dyDescent="0.3">
      <c r="A460" t="s">
        <v>453</v>
      </c>
      <c r="B460" s="5">
        <v>41183</v>
      </c>
      <c r="C460" s="9">
        <v>2.4634</v>
      </c>
      <c r="D460" s="9">
        <v>1.7522</v>
      </c>
      <c r="E460" s="9">
        <v>0.75449999999999995</v>
      </c>
      <c r="F460" s="9">
        <v>1.8057000000000001</v>
      </c>
      <c r="G460" s="9">
        <v>3.5691999999999999</v>
      </c>
      <c r="H460" s="2">
        <f t="shared" si="26"/>
        <v>2.7597795119821189</v>
      </c>
      <c r="I460" s="2">
        <f t="shared" si="27"/>
        <v>3.9007476046908574</v>
      </c>
      <c r="J460" s="2">
        <f t="shared" si="28"/>
        <v>3.3286887315818747</v>
      </c>
      <c r="K460" s="2"/>
    </row>
    <row r="461" spans="1:11" x14ac:dyDescent="0.3">
      <c r="A461" t="s">
        <v>454</v>
      </c>
      <c r="B461" s="5">
        <v>41214</v>
      </c>
      <c r="C461" s="9">
        <v>2.3742000000000001</v>
      </c>
      <c r="D461" s="9">
        <v>1.6458999999999999</v>
      </c>
      <c r="E461" s="9">
        <v>0.65920000000000001</v>
      </c>
      <c r="F461" s="9">
        <v>1.6648000000000001</v>
      </c>
      <c r="G461" s="9">
        <v>3.4849000000000001</v>
      </c>
      <c r="H461" s="2">
        <f t="shared" si="26"/>
        <v>2.6422720110034659</v>
      </c>
      <c r="I461" s="2">
        <f t="shared" si="27"/>
        <v>3.8464923513182869</v>
      </c>
      <c r="J461" s="2">
        <f t="shared" si="28"/>
        <v>3.2426264452459774</v>
      </c>
      <c r="K461" s="2"/>
    </row>
    <row r="462" spans="1:11" x14ac:dyDescent="0.3">
      <c r="A462" t="s">
        <v>455</v>
      </c>
      <c r="B462" s="5">
        <v>41244</v>
      </c>
      <c r="C462" s="9">
        <v>2.5535999999999999</v>
      </c>
      <c r="D462" s="9">
        <v>1.8137000000000001</v>
      </c>
      <c r="E462" s="9">
        <v>0.75390000000000001</v>
      </c>
      <c r="F462" s="9">
        <v>1.8784000000000001</v>
      </c>
      <c r="G462" s="9">
        <v>3.7229999999999999</v>
      </c>
      <c r="H462" s="2">
        <f t="shared" si="26"/>
        <v>2.8846477177558505</v>
      </c>
      <c r="I462" s="2">
        <f t="shared" si="27"/>
        <v>4.0495700681779434</v>
      </c>
      <c r="J462" s="2">
        <f t="shared" si="28"/>
        <v>3.4654694168467115</v>
      </c>
      <c r="K462" s="2"/>
    </row>
    <row r="463" spans="1:11" x14ac:dyDescent="0.3">
      <c r="A463" t="s">
        <v>456</v>
      </c>
      <c r="B463" s="5">
        <v>41275</v>
      </c>
      <c r="C463" s="9">
        <v>2.8140999999999998</v>
      </c>
      <c r="D463" s="9">
        <v>2.0760000000000001</v>
      </c>
      <c r="E463" s="9">
        <v>0.89649999999999996</v>
      </c>
      <c r="F463" s="9">
        <v>2.2279</v>
      </c>
      <c r="G463" s="9">
        <v>4.0659999999999998</v>
      </c>
      <c r="H463" s="2">
        <f t="shared" si="26"/>
        <v>3.2692885878103262</v>
      </c>
      <c r="I463" s="2">
        <f t="shared" si="27"/>
        <v>4.3063499447122844</v>
      </c>
      <c r="J463" s="2">
        <f t="shared" si="28"/>
        <v>3.786523951723253</v>
      </c>
      <c r="K463" s="2"/>
    </row>
    <row r="464" spans="1:11" x14ac:dyDescent="0.3">
      <c r="A464" t="s">
        <v>457</v>
      </c>
      <c r="B464" s="5">
        <v>41306</v>
      </c>
      <c r="C464" s="9">
        <v>2.7332000000000001</v>
      </c>
      <c r="D464" s="9">
        <v>1.9522999999999999</v>
      </c>
      <c r="E464" s="9">
        <v>0.78859999999999997</v>
      </c>
      <c r="F464" s="9">
        <v>2.0398999999999998</v>
      </c>
      <c r="G464" s="9">
        <v>4.0058999999999996</v>
      </c>
      <c r="H464" s="2">
        <f t="shared" si="26"/>
        <v>3.1294360204427996</v>
      </c>
      <c r="I464" s="2">
        <f t="shared" si="27"/>
        <v>4.3129896403333312</v>
      </c>
      <c r="J464" s="2">
        <f t="shared" si="28"/>
        <v>3.7195246383913361</v>
      </c>
      <c r="K464" s="2"/>
    </row>
    <row r="465" spans="1:11" x14ac:dyDescent="0.3">
      <c r="A465" t="s">
        <v>458</v>
      </c>
      <c r="B465" s="5">
        <v>41334</v>
      </c>
      <c r="C465" s="9">
        <v>2.7147000000000001</v>
      </c>
      <c r="D465" s="9">
        <v>1.919</v>
      </c>
      <c r="E465" s="9">
        <v>0.78500000000000003</v>
      </c>
      <c r="F465" s="9">
        <v>1.9888999999999999</v>
      </c>
      <c r="G465" s="9">
        <v>3.9653999999999998</v>
      </c>
      <c r="H465" s="2">
        <f t="shared" si="26"/>
        <v>3.0657593987200693</v>
      </c>
      <c r="I465" s="2">
        <f t="shared" si="27"/>
        <v>4.3247850194398696</v>
      </c>
      <c r="J465" s="2">
        <f t="shared" si="28"/>
        <v>3.6933613696498169</v>
      </c>
      <c r="K465" s="2"/>
    </row>
    <row r="466" spans="1:11" x14ac:dyDescent="0.3">
      <c r="A466" t="s">
        <v>459</v>
      </c>
      <c r="B466" s="5">
        <v>41365</v>
      </c>
      <c r="C466" s="9">
        <v>2.4851000000000001</v>
      </c>
      <c r="D466" s="9">
        <v>1.7356</v>
      </c>
      <c r="E466" s="9">
        <v>0.68799999999999994</v>
      </c>
      <c r="F466" s="9">
        <v>1.7859</v>
      </c>
      <c r="G466" s="9">
        <v>3.6482999999999999</v>
      </c>
      <c r="H466" s="2">
        <f t="shared" si="26"/>
        <v>2.7940996678849306</v>
      </c>
      <c r="I466" s="2">
        <f t="shared" si="27"/>
        <v>4.0007056841507183</v>
      </c>
      <c r="J466" s="2">
        <f t="shared" si="28"/>
        <v>3.3956425852992966</v>
      </c>
      <c r="K466" s="2"/>
    </row>
    <row r="467" spans="1:11" x14ac:dyDescent="0.3">
      <c r="A467" t="s">
        <v>460</v>
      </c>
      <c r="B467" s="5">
        <v>41395</v>
      </c>
      <c r="C467" s="9">
        <v>2.9630000000000001</v>
      </c>
      <c r="D467" s="9">
        <v>2.2458</v>
      </c>
      <c r="E467" s="9">
        <v>1.0528999999999999</v>
      </c>
      <c r="F467" s="9">
        <v>2.4615</v>
      </c>
      <c r="G467" s="9">
        <v>4.1928999999999998</v>
      </c>
      <c r="H467" s="2">
        <f t="shared" si="26"/>
        <v>3.4527818364440854</v>
      </c>
      <c r="I467" s="2">
        <f t="shared" si="27"/>
        <v>4.4125276198475838</v>
      </c>
      <c r="J467" s="2">
        <f t="shared" si="28"/>
        <v>3.9315468991383051</v>
      </c>
      <c r="K467" s="2"/>
    </row>
    <row r="468" spans="1:11" x14ac:dyDescent="0.3">
      <c r="A468" t="s">
        <v>461</v>
      </c>
      <c r="B468" s="5">
        <v>41426</v>
      </c>
      <c r="C468" s="9">
        <v>3.2625999999999999</v>
      </c>
      <c r="D468" s="9">
        <v>2.6389999999999998</v>
      </c>
      <c r="E468" s="9">
        <v>1.4126000000000001</v>
      </c>
      <c r="F468" s="9">
        <v>3.1097000000000001</v>
      </c>
      <c r="G468" s="9">
        <v>4.3826999999999998</v>
      </c>
      <c r="H468" s="2">
        <f t="shared" si="26"/>
        <v>3.880231065962203</v>
      </c>
      <c r="I468" s="2">
        <f t="shared" si="27"/>
        <v>4.5211893701756267</v>
      </c>
      <c r="J468" s="2">
        <f t="shared" si="28"/>
        <v>4.2002173849125635</v>
      </c>
      <c r="K468" s="2"/>
    </row>
    <row r="469" spans="1:11" x14ac:dyDescent="0.3">
      <c r="A469" t="s">
        <v>462</v>
      </c>
      <c r="B469" s="5">
        <v>41456</v>
      </c>
      <c r="C469" s="9">
        <v>3.3875000000000002</v>
      </c>
      <c r="D469" s="9">
        <v>2.7456999999999998</v>
      </c>
      <c r="E469" s="9">
        <v>1.3913</v>
      </c>
      <c r="F469" s="9">
        <v>3.2517999999999998</v>
      </c>
      <c r="G469" s="9">
        <v>4.6172000000000004</v>
      </c>
      <c r="H469" s="2">
        <f t="shared" si="26"/>
        <v>4.1181922757672629</v>
      </c>
      <c r="I469" s="2">
        <f t="shared" si="27"/>
        <v>4.6831520342409227</v>
      </c>
      <c r="J469" s="2">
        <f t="shared" si="28"/>
        <v>4.4002899973677012</v>
      </c>
      <c r="K469" s="2"/>
    </row>
    <row r="470" spans="1:11" x14ac:dyDescent="0.3">
      <c r="A470" t="s">
        <v>463</v>
      </c>
      <c r="B470" s="5">
        <v>41487</v>
      </c>
      <c r="C470" s="9">
        <v>3.4891999999999999</v>
      </c>
      <c r="D470" s="9">
        <v>2.9340000000000002</v>
      </c>
      <c r="E470" s="9">
        <v>1.6428</v>
      </c>
      <c r="F470" s="9">
        <v>3.5600999999999998</v>
      </c>
      <c r="G470" s="9">
        <v>4.5838999999999999</v>
      </c>
      <c r="H470" s="2">
        <f t="shared" si="26"/>
        <v>4.2416025139015989</v>
      </c>
      <c r="I470" s="2">
        <f t="shared" si="27"/>
        <v>4.6085999779148512</v>
      </c>
      <c r="J470" s="2">
        <f t="shared" si="28"/>
        <v>4.424940021211099</v>
      </c>
      <c r="K470" s="2"/>
    </row>
    <row r="471" spans="1:11" x14ac:dyDescent="0.3">
      <c r="A471" t="s">
        <v>464</v>
      </c>
      <c r="B471" s="5">
        <v>41518</v>
      </c>
      <c r="C471" s="9">
        <v>3.4255</v>
      </c>
      <c r="D471" s="9">
        <v>2.78</v>
      </c>
      <c r="E471" s="9">
        <v>1.4196</v>
      </c>
      <c r="F471" s="9">
        <v>3.2885</v>
      </c>
      <c r="G471" s="9">
        <v>4.6567999999999996</v>
      </c>
      <c r="H471" s="2">
        <f t="shared" si="26"/>
        <v>4.1586478353296652</v>
      </c>
      <c r="I471" s="2">
        <f t="shared" si="27"/>
        <v>4.7286874645632748</v>
      </c>
      <c r="J471" s="2">
        <f t="shared" si="28"/>
        <v>4.4432787491744286</v>
      </c>
      <c r="K471" s="2"/>
    </row>
    <row r="472" spans="1:11" x14ac:dyDescent="0.3">
      <c r="A472" t="s">
        <v>465</v>
      </c>
      <c r="B472" s="5">
        <v>41548</v>
      </c>
      <c r="C472" s="9">
        <v>3.3536999999999999</v>
      </c>
      <c r="D472" s="9">
        <v>2.7075</v>
      </c>
      <c r="E472" s="9">
        <v>1.3372999999999999</v>
      </c>
      <c r="F472" s="9">
        <v>3.1802000000000001</v>
      </c>
      <c r="G472" s="9">
        <v>4.6109999999999998</v>
      </c>
      <c r="H472" s="2">
        <f t="shared" si="26"/>
        <v>4.0962267225394644</v>
      </c>
      <c r="I472" s="2">
        <f t="shared" si="27"/>
        <v>4.6583225792048211</v>
      </c>
      <c r="J472" s="2">
        <f t="shared" si="28"/>
        <v>4.3768962731004724</v>
      </c>
      <c r="K472" s="2"/>
    </row>
    <row r="473" spans="1:11" x14ac:dyDescent="0.3">
      <c r="A473" t="s">
        <v>466</v>
      </c>
      <c r="B473" s="5">
        <v>41579</v>
      </c>
      <c r="C473" s="9">
        <v>3.5958999999999999</v>
      </c>
      <c r="D473" s="9">
        <v>2.9255</v>
      </c>
      <c r="E473" s="9">
        <v>1.3997999999999999</v>
      </c>
      <c r="F473" s="9">
        <v>3.4729999999999999</v>
      </c>
      <c r="G473" s="9">
        <v>4.9783999999999997</v>
      </c>
      <c r="H473" s="2">
        <f t="shared" si="26"/>
        <v>4.4741562631287257</v>
      </c>
      <c r="I473" s="2">
        <f t="shared" si="27"/>
        <v>4.9498282904579582</v>
      </c>
      <c r="J473" s="2">
        <f t="shared" si="28"/>
        <v>4.7117221738131487</v>
      </c>
      <c r="K473" s="2"/>
    </row>
    <row r="474" spans="1:11" x14ac:dyDescent="0.3">
      <c r="A474" t="s">
        <v>467</v>
      </c>
      <c r="B474" s="5">
        <v>41609</v>
      </c>
      <c r="C474" s="9">
        <v>3.7606000000000002</v>
      </c>
      <c r="D474" s="9">
        <v>3.2097000000000002</v>
      </c>
      <c r="E474" s="9">
        <v>1.7626999999999999</v>
      </c>
      <c r="F474" s="9">
        <v>3.9786000000000001</v>
      </c>
      <c r="G474" s="9">
        <v>4.9321000000000002</v>
      </c>
      <c r="H474" s="2">
        <f t="shared" si="26"/>
        <v>4.6772754072956113</v>
      </c>
      <c r="I474" s="2">
        <f t="shared" si="27"/>
        <v>4.8712372736845033</v>
      </c>
      <c r="J474" s="2">
        <f t="shared" si="28"/>
        <v>4.7742114568337657</v>
      </c>
      <c r="K474" s="2"/>
    </row>
    <row r="475" spans="1:11" x14ac:dyDescent="0.3">
      <c r="A475" t="s">
        <v>468</v>
      </c>
      <c r="B475" s="5">
        <v>41640</v>
      </c>
      <c r="C475" s="9">
        <v>3.3732000000000002</v>
      </c>
      <c r="D475" s="9">
        <v>2.8218999999999999</v>
      </c>
      <c r="E475" s="9">
        <v>1.5297000000000001</v>
      </c>
      <c r="F475" s="9">
        <v>3.4481000000000002</v>
      </c>
      <c r="G475" s="9">
        <v>4.4634999999999998</v>
      </c>
      <c r="H475" s="2">
        <f t="shared" si="26"/>
        <v>4.1305462304133789</v>
      </c>
      <c r="I475" s="2">
        <f t="shared" si="27"/>
        <v>4.4846835613814751</v>
      </c>
      <c r="J475" s="2">
        <f t="shared" si="28"/>
        <v>4.3074646032514208</v>
      </c>
      <c r="K475" s="2"/>
    </row>
    <row r="476" spans="1:11" x14ac:dyDescent="0.3">
      <c r="A476" t="s">
        <v>469</v>
      </c>
      <c r="B476" s="5">
        <v>41671</v>
      </c>
      <c r="C476" s="9">
        <v>3.3342999999999998</v>
      </c>
      <c r="D476" s="9">
        <v>2.7970000000000002</v>
      </c>
      <c r="E476" s="9">
        <v>1.5398000000000001</v>
      </c>
      <c r="F476" s="9">
        <v>3.4413999999999998</v>
      </c>
      <c r="G476" s="9">
        <v>4.3772000000000002</v>
      </c>
      <c r="H476" s="2">
        <f t="shared" si="26"/>
        <v>4.0697658356624755</v>
      </c>
      <c r="I476" s="2">
        <f t="shared" si="27"/>
        <v>4.4173397677308435</v>
      </c>
      <c r="J476" s="2">
        <f t="shared" si="28"/>
        <v>4.2434079393539159</v>
      </c>
      <c r="K476" s="2"/>
    </row>
    <row r="477" spans="1:11" x14ac:dyDescent="0.3">
      <c r="A477" t="s">
        <v>470</v>
      </c>
      <c r="B477" s="5">
        <v>41699</v>
      </c>
      <c r="C477" s="9">
        <v>3.3056000000000001</v>
      </c>
      <c r="D477" s="9">
        <v>2.86</v>
      </c>
      <c r="E477" s="9">
        <v>1.764</v>
      </c>
      <c r="F477" s="9">
        <v>3.5712999999999999</v>
      </c>
      <c r="G477" s="9">
        <v>4.1527000000000003</v>
      </c>
      <c r="H477" s="2">
        <f t="shared" si="26"/>
        <v>3.9678039385244057</v>
      </c>
      <c r="I477" s="2">
        <f t="shared" si="27"/>
        <v>4.202599516424077</v>
      </c>
      <c r="J477" s="2">
        <f t="shared" si="28"/>
        <v>4.0851355209194029</v>
      </c>
      <c r="K477" s="2"/>
    </row>
    <row r="478" spans="1:11" x14ac:dyDescent="0.3">
      <c r="A478" t="s">
        <v>471</v>
      </c>
      <c r="B478" s="5">
        <v>41730</v>
      </c>
      <c r="C478" s="9">
        <v>3.2139000000000002</v>
      </c>
      <c r="D478" s="9">
        <v>2.7890000000000001</v>
      </c>
      <c r="E478" s="9">
        <v>1.7197</v>
      </c>
      <c r="F478" s="9">
        <v>3.4903</v>
      </c>
      <c r="G478" s="9">
        <v>4.0336999999999996</v>
      </c>
      <c r="H478" s="2">
        <f t="shared" si="26"/>
        <v>3.8695407182679498</v>
      </c>
      <c r="I478" s="2">
        <f t="shared" si="27"/>
        <v>4.0689765016703072</v>
      </c>
      <c r="J478" s="2">
        <f t="shared" si="28"/>
        <v>3.9692107897752349</v>
      </c>
      <c r="K478" s="2"/>
    </row>
    <row r="479" spans="1:11" x14ac:dyDescent="0.3">
      <c r="A479" t="s">
        <v>472</v>
      </c>
      <c r="B479" s="5">
        <v>41760</v>
      </c>
      <c r="C479" s="9">
        <v>3.0253999999999999</v>
      </c>
      <c r="D479" s="9">
        <v>2.5830000000000002</v>
      </c>
      <c r="E479" s="9">
        <v>1.5659000000000001</v>
      </c>
      <c r="F479" s="9">
        <v>3.2016</v>
      </c>
      <c r="G479" s="9">
        <v>3.8330000000000002</v>
      </c>
      <c r="H479" s="2">
        <f t="shared" si="26"/>
        <v>3.6102854304446819</v>
      </c>
      <c r="I479" s="2">
        <f t="shared" si="27"/>
        <v>3.9159319178954322</v>
      </c>
      <c r="J479" s="2">
        <f t="shared" si="28"/>
        <v>3.762996134382135</v>
      </c>
      <c r="K479" s="2"/>
    </row>
    <row r="480" spans="1:11" x14ac:dyDescent="0.3">
      <c r="A480" t="s">
        <v>473</v>
      </c>
      <c r="B480" s="5">
        <v>41791</v>
      </c>
      <c r="C480" s="9">
        <v>3.0629</v>
      </c>
      <c r="D480" s="9">
        <v>2.6345999999999998</v>
      </c>
      <c r="E480" s="9">
        <v>1.6474</v>
      </c>
      <c r="F480" s="9">
        <v>3.242</v>
      </c>
      <c r="G480" s="9">
        <v>3.8494999999999999</v>
      </c>
      <c r="H480" s="2">
        <f t="shared" si="26"/>
        <v>3.6313876907820397</v>
      </c>
      <c r="I480" s="2">
        <f t="shared" si="27"/>
        <v>3.9248694190772593</v>
      </c>
      <c r="J480" s="2">
        <f t="shared" si="28"/>
        <v>3.7780248100834468</v>
      </c>
      <c r="K480" s="2"/>
    </row>
    <row r="481" spans="1:11" x14ac:dyDescent="0.3">
      <c r="A481" t="s">
        <v>474</v>
      </c>
      <c r="B481" s="5">
        <v>41821</v>
      </c>
      <c r="C481" s="9">
        <v>3.0543999999999998</v>
      </c>
      <c r="D481" s="9">
        <v>2.6758000000000002</v>
      </c>
      <c r="E481" s="9">
        <v>1.8078000000000001</v>
      </c>
      <c r="F481" s="9">
        <v>3.2785000000000002</v>
      </c>
      <c r="G481" s="9">
        <v>3.7288999999999999</v>
      </c>
      <c r="H481" s="2">
        <f t="shared" si="26"/>
        <v>3.5512004545820597</v>
      </c>
      <c r="I481" s="2">
        <f t="shared" si="27"/>
        <v>3.8157932219176738</v>
      </c>
      <c r="J481" s="2">
        <f t="shared" si="28"/>
        <v>3.6834124355204612</v>
      </c>
      <c r="K481" s="2"/>
    </row>
    <row r="482" spans="1:11" x14ac:dyDescent="0.3">
      <c r="A482" t="s">
        <v>475</v>
      </c>
      <c r="B482" s="5">
        <v>41852</v>
      </c>
      <c r="C482" s="9">
        <v>2.7991999999999999</v>
      </c>
      <c r="D482" s="9">
        <v>2.4432999999999998</v>
      </c>
      <c r="E482" s="9">
        <v>1.6719999999999999</v>
      </c>
      <c r="F482" s="9">
        <v>2.9784000000000002</v>
      </c>
      <c r="G482" s="9">
        <v>3.4016000000000002</v>
      </c>
      <c r="H482" s="2">
        <f t="shared" si="26"/>
        <v>3.2204512047564471</v>
      </c>
      <c r="I482" s="2">
        <f t="shared" si="27"/>
        <v>3.5147136101469023</v>
      </c>
      <c r="J482" s="2">
        <f t="shared" si="28"/>
        <v>3.3674776956974295</v>
      </c>
      <c r="K482" s="2"/>
    </row>
    <row r="483" spans="1:11" x14ac:dyDescent="0.3">
      <c r="A483" t="s">
        <v>476</v>
      </c>
      <c r="B483" s="5">
        <v>41883</v>
      </c>
      <c r="C483" s="9">
        <v>2.9582000000000002</v>
      </c>
      <c r="D483" s="9">
        <v>2.6152000000000002</v>
      </c>
      <c r="E483" s="9">
        <v>1.8308</v>
      </c>
      <c r="F483" s="9">
        <v>3.1779000000000002</v>
      </c>
      <c r="G483" s="9">
        <v>3.5634000000000001</v>
      </c>
      <c r="H483" s="2">
        <f t="shared" si="26"/>
        <v>3.4056422127686226</v>
      </c>
      <c r="I483" s="2">
        <f t="shared" si="27"/>
        <v>3.6476433519766038</v>
      </c>
      <c r="J483" s="2">
        <f t="shared" si="28"/>
        <v>3.5265720704164893</v>
      </c>
      <c r="K483" s="2"/>
    </row>
    <row r="484" spans="1:11" x14ac:dyDescent="0.3">
      <c r="A484" t="s">
        <v>477</v>
      </c>
      <c r="B484" s="5">
        <v>41913</v>
      </c>
      <c r="C484" s="9">
        <v>2.7985000000000002</v>
      </c>
      <c r="D484" s="9">
        <v>2.4582000000000002</v>
      </c>
      <c r="E484" s="9">
        <v>1.6728000000000001</v>
      </c>
      <c r="F484" s="9">
        <v>3.0211000000000001</v>
      </c>
      <c r="G484" s="9">
        <v>3.3933</v>
      </c>
      <c r="H484" s="2">
        <f t="shared" si="26"/>
        <v>3.2496670421194418</v>
      </c>
      <c r="I484" s="2">
        <f t="shared" si="27"/>
        <v>3.4824945247566852</v>
      </c>
      <c r="J484" s="2">
        <f t="shared" si="28"/>
        <v>3.3660152292283918</v>
      </c>
      <c r="K484" s="2"/>
    </row>
    <row r="485" spans="1:11" x14ac:dyDescent="0.3">
      <c r="A485" t="s">
        <v>478</v>
      </c>
      <c r="B485" s="5">
        <v>41944</v>
      </c>
      <c r="C485" s="9">
        <v>2.6097000000000001</v>
      </c>
      <c r="D485" s="9">
        <v>2.2717000000000001</v>
      </c>
      <c r="E485" s="9">
        <v>1.5416000000000001</v>
      </c>
      <c r="F485" s="9">
        <v>2.774</v>
      </c>
      <c r="G485" s="9">
        <v>3.1783000000000001</v>
      </c>
      <c r="H485" s="2">
        <f t="shared" si="26"/>
        <v>3.0070495332947367</v>
      </c>
      <c r="I485" s="2">
        <f t="shared" si="27"/>
        <v>3.2890548828025779</v>
      </c>
      <c r="J485" s="2">
        <f t="shared" si="28"/>
        <v>3.1479558331624968</v>
      </c>
      <c r="K485" s="2"/>
    </row>
    <row r="486" spans="1:11" x14ac:dyDescent="0.3">
      <c r="A486" t="s">
        <v>479</v>
      </c>
      <c r="B486" s="5">
        <v>41974</v>
      </c>
      <c r="C486" s="9">
        <v>2.4626999999999999</v>
      </c>
      <c r="D486" s="9">
        <v>2.2431999999999999</v>
      </c>
      <c r="E486" s="9">
        <v>1.6912</v>
      </c>
      <c r="F486" s="9">
        <v>2.7404999999999999</v>
      </c>
      <c r="G486" s="9">
        <v>2.8273000000000001</v>
      </c>
      <c r="H486" s="2">
        <f t="shared" si="26"/>
        <v>2.7981963654672093</v>
      </c>
      <c r="I486" s="2">
        <f t="shared" si="27"/>
        <v>2.9031147071432173</v>
      </c>
      <c r="J486" s="2">
        <f t="shared" si="28"/>
        <v>2.8506421578548435</v>
      </c>
      <c r="K486" s="2"/>
    </row>
    <row r="487" spans="1:11" x14ac:dyDescent="0.3">
      <c r="A487" t="s">
        <v>480</v>
      </c>
      <c r="B487" s="5">
        <v>42005</v>
      </c>
      <c r="C487" s="9">
        <v>2.0432000000000001</v>
      </c>
      <c r="D487" s="9">
        <v>1.7743</v>
      </c>
      <c r="E487" s="9">
        <v>1.2219</v>
      </c>
      <c r="F487" s="9">
        <v>2.0874000000000001</v>
      </c>
      <c r="G487" s="9">
        <v>2.5087999999999999</v>
      </c>
      <c r="H487" s="2">
        <f t="shared" si="26"/>
        <v>2.3297146219345866</v>
      </c>
      <c r="I487" s="2">
        <f t="shared" si="27"/>
        <v>2.5831332760273273</v>
      </c>
      <c r="J487" s="2">
        <f t="shared" si="28"/>
        <v>2.4563455973311443</v>
      </c>
      <c r="K487" s="2"/>
    </row>
    <row r="488" spans="1:11" x14ac:dyDescent="0.3">
      <c r="A488" t="s">
        <v>481</v>
      </c>
      <c r="B488" s="5">
        <v>42036</v>
      </c>
      <c r="C488" s="9">
        <v>2.3576999999999999</v>
      </c>
      <c r="D488" s="9">
        <v>2.0964</v>
      </c>
      <c r="E488" s="9">
        <v>1.5442</v>
      </c>
      <c r="F488" s="9">
        <v>2.4975999999999998</v>
      </c>
      <c r="G488" s="9">
        <v>2.7805</v>
      </c>
      <c r="H488" s="2">
        <f t="shared" si="26"/>
        <v>2.6516028779585588</v>
      </c>
      <c r="I488" s="2">
        <f t="shared" si="27"/>
        <v>2.8823079828105946</v>
      </c>
      <c r="J488" s="2">
        <f t="shared" si="28"/>
        <v>2.7668906906270996</v>
      </c>
      <c r="K488" s="2"/>
    </row>
    <row r="489" spans="1:11" x14ac:dyDescent="0.3">
      <c r="A489" t="s">
        <v>482</v>
      </c>
      <c r="B489" s="5">
        <v>42064</v>
      </c>
      <c r="C489" s="9">
        <v>2.2968999999999999</v>
      </c>
      <c r="D489" s="9">
        <v>2.02</v>
      </c>
      <c r="E489" s="9">
        <v>1.4128000000000001</v>
      </c>
      <c r="F489" s="9">
        <v>2.4331</v>
      </c>
      <c r="G489" s="9">
        <v>2.762</v>
      </c>
      <c r="H489" s="2">
        <f t="shared" si="26"/>
        <v>2.6308355552750795</v>
      </c>
      <c r="I489" s="2">
        <f t="shared" si="27"/>
        <v>2.8529567039354831</v>
      </c>
      <c r="J489" s="2">
        <f t="shared" si="28"/>
        <v>2.7418361031932736</v>
      </c>
      <c r="K489" s="2"/>
    </row>
    <row r="490" spans="1:11" x14ac:dyDescent="0.3">
      <c r="A490" t="s">
        <v>483</v>
      </c>
      <c r="B490" s="5">
        <v>42095</v>
      </c>
      <c r="C490" s="9">
        <v>2.4598</v>
      </c>
      <c r="D490" s="9">
        <v>2.1413000000000002</v>
      </c>
      <c r="E490" s="9">
        <v>1.4692000000000001</v>
      </c>
      <c r="F490" s="9">
        <v>2.5617000000000001</v>
      </c>
      <c r="G490" s="9">
        <v>2.9878</v>
      </c>
      <c r="H490" s="2">
        <f t="shared" si="26"/>
        <v>2.8178517785692581</v>
      </c>
      <c r="I490" s="2">
        <f t="shared" si="27"/>
        <v>3.0997825650368904</v>
      </c>
      <c r="J490" s="2">
        <f t="shared" si="28"/>
        <v>2.9587206708333369</v>
      </c>
      <c r="K490" s="2"/>
    </row>
    <row r="491" spans="1:11" x14ac:dyDescent="0.3">
      <c r="A491" t="s">
        <v>484</v>
      </c>
      <c r="B491" s="5">
        <v>42125</v>
      </c>
      <c r="C491" s="9">
        <v>2.5806</v>
      </c>
      <c r="D491" s="9">
        <v>2.2319</v>
      </c>
      <c r="E491" s="9">
        <v>1.5224</v>
      </c>
      <c r="F491" s="9">
        <v>2.6619000000000002</v>
      </c>
      <c r="G491" s="9">
        <v>3.1442999999999999</v>
      </c>
      <c r="H491" s="2">
        <f t="shared" si="26"/>
        <v>2.9463584155812184</v>
      </c>
      <c r="I491" s="2">
        <f t="shared" si="27"/>
        <v>3.2815721707586398</v>
      </c>
      <c r="J491" s="2">
        <f t="shared" si="28"/>
        <v>3.1138290745506003</v>
      </c>
      <c r="K491" s="2"/>
    </row>
    <row r="492" spans="1:11" x14ac:dyDescent="0.3">
      <c r="A492" t="s">
        <v>485</v>
      </c>
      <c r="B492" s="5">
        <v>42156</v>
      </c>
      <c r="C492" s="9">
        <v>2.7867000000000002</v>
      </c>
      <c r="D492" s="9">
        <v>2.4556</v>
      </c>
      <c r="E492" s="9">
        <v>1.6751</v>
      </c>
      <c r="F492" s="9">
        <v>2.9929000000000001</v>
      </c>
      <c r="G492" s="9">
        <v>3.3593999999999999</v>
      </c>
      <c r="H492" s="2">
        <f t="shared" ref="H492:H555" si="29">100*(((1+D492/100)^10/(1+E492/100)^5)^(1/5)-1)</f>
        <v>3.2420914398904044</v>
      </c>
      <c r="I492" s="2">
        <f t="shared" ref="I492:I555" si="30">100*(((1+C492/100)^15/(1+D492/100)^10)^(1/5)-1)</f>
        <v>3.4521134495927308</v>
      </c>
      <c r="J492" s="2">
        <f t="shared" si="28"/>
        <v>3.3470490938796393</v>
      </c>
      <c r="K492" s="2"/>
    </row>
    <row r="493" spans="1:11" x14ac:dyDescent="0.3">
      <c r="A493" t="s">
        <v>486</v>
      </c>
      <c r="B493" s="5">
        <v>42186</v>
      </c>
      <c r="C493" s="9">
        <v>2.5596000000000001</v>
      </c>
      <c r="D493" s="9">
        <v>2.2698999999999998</v>
      </c>
      <c r="E493" s="9">
        <v>1.5827</v>
      </c>
      <c r="F493" s="9">
        <v>2.7515999999999998</v>
      </c>
      <c r="G493" s="9">
        <v>3.0531000000000001</v>
      </c>
      <c r="H493" s="2">
        <f t="shared" si="29"/>
        <v>2.9617488608788545</v>
      </c>
      <c r="I493" s="2">
        <f t="shared" si="30"/>
        <v>3.1414642246396784</v>
      </c>
      <c r="J493" s="2">
        <f t="shared" si="28"/>
        <v>3.0515673662495635</v>
      </c>
      <c r="K493" s="2"/>
    </row>
    <row r="494" spans="1:11" x14ac:dyDescent="0.3">
      <c r="A494" t="s">
        <v>487</v>
      </c>
      <c r="B494" s="5">
        <v>42217</v>
      </c>
      <c r="C494" s="9">
        <v>2.6311</v>
      </c>
      <c r="D494" s="9">
        <v>2.3048000000000002</v>
      </c>
      <c r="E494" s="9">
        <v>1.6109</v>
      </c>
      <c r="F494" s="9">
        <v>2.7166000000000001</v>
      </c>
      <c r="G494" s="9">
        <v>3.1785000000000001</v>
      </c>
      <c r="H494" s="2">
        <f t="shared" si="29"/>
        <v>3.0034386373902988</v>
      </c>
      <c r="I494" s="2">
        <f t="shared" si="30"/>
        <v>3.286825509851421</v>
      </c>
      <c r="J494" s="2">
        <f t="shared" si="28"/>
        <v>3.1450347493994446</v>
      </c>
      <c r="K494" s="2"/>
    </row>
    <row r="495" spans="1:11" x14ac:dyDescent="0.3">
      <c r="A495" t="s">
        <v>488</v>
      </c>
      <c r="B495" s="5">
        <v>42248</v>
      </c>
      <c r="C495" s="9">
        <v>2.4923999999999999</v>
      </c>
      <c r="D495" s="9">
        <v>2.1362000000000001</v>
      </c>
      <c r="E495" s="9">
        <v>1.4187000000000001</v>
      </c>
      <c r="F495" s="9">
        <v>2.4908000000000001</v>
      </c>
      <c r="G495" s="9">
        <v>3.0910000000000002</v>
      </c>
      <c r="H495" s="2">
        <f t="shared" si="29"/>
        <v>2.8587760485985658</v>
      </c>
      <c r="I495" s="2">
        <f t="shared" si="30"/>
        <v>3.2085310748643181</v>
      </c>
      <c r="J495" s="2">
        <f t="shared" si="28"/>
        <v>3.0335051531019896</v>
      </c>
      <c r="K495" s="2"/>
    </row>
    <row r="496" spans="1:11" x14ac:dyDescent="0.3">
      <c r="A496" t="s">
        <v>489</v>
      </c>
      <c r="B496" s="5">
        <v>42278</v>
      </c>
      <c r="C496" s="9">
        <v>2.5466000000000002</v>
      </c>
      <c r="D496" s="9">
        <v>2.2401</v>
      </c>
      <c r="E496" s="9">
        <v>1.5743</v>
      </c>
      <c r="F496" s="9">
        <v>2.6518999999999999</v>
      </c>
      <c r="G496" s="9">
        <v>3.0562</v>
      </c>
      <c r="H496" s="2">
        <f t="shared" si="29"/>
        <v>2.9102641909419802</v>
      </c>
      <c r="I496" s="2">
        <f t="shared" si="30"/>
        <v>3.1623592732629602</v>
      </c>
      <c r="J496" s="2">
        <f t="shared" si="28"/>
        <v>3.0362346331248791</v>
      </c>
      <c r="K496" s="2"/>
    </row>
    <row r="497" spans="1:11" x14ac:dyDescent="0.3">
      <c r="A497" t="s">
        <v>490</v>
      </c>
      <c r="B497" s="5">
        <v>42309</v>
      </c>
      <c r="C497" s="9">
        <v>2.6027</v>
      </c>
      <c r="D497" s="9">
        <v>2.3147000000000002</v>
      </c>
      <c r="E497" s="9">
        <v>1.6988000000000001</v>
      </c>
      <c r="F497" s="9">
        <v>2.6827999999999999</v>
      </c>
      <c r="G497" s="9">
        <v>3.0775999999999999</v>
      </c>
      <c r="H497" s="2">
        <f t="shared" si="29"/>
        <v>2.9343299634804199</v>
      </c>
      <c r="I497" s="2">
        <f t="shared" si="30"/>
        <v>3.181134307821698</v>
      </c>
      <c r="J497" s="2">
        <f t="shared" si="28"/>
        <v>3.0576582542389596</v>
      </c>
      <c r="K497" s="2"/>
    </row>
    <row r="498" spans="1:11" x14ac:dyDescent="0.3">
      <c r="A498" t="s">
        <v>491</v>
      </c>
      <c r="B498" s="5">
        <v>42339</v>
      </c>
      <c r="C498" s="9">
        <v>2.6373000000000002</v>
      </c>
      <c r="D498" s="9">
        <v>2.3774999999999999</v>
      </c>
      <c r="E498" s="9">
        <v>1.7961</v>
      </c>
      <c r="F498" s="9">
        <v>2.7446000000000002</v>
      </c>
      <c r="G498" s="9">
        <v>3.0733000000000001</v>
      </c>
      <c r="H498" s="2">
        <f t="shared" si="29"/>
        <v>2.9622206179804822</v>
      </c>
      <c r="I498" s="2">
        <f t="shared" si="30"/>
        <v>3.1588795306827011</v>
      </c>
      <c r="J498" s="2">
        <f t="shared" si="28"/>
        <v>3.0605031665468907</v>
      </c>
      <c r="K498" s="2"/>
    </row>
    <row r="499" spans="1:11" x14ac:dyDescent="0.3">
      <c r="A499" t="s">
        <v>492</v>
      </c>
      <c r="B499" s="5">
        <v>42370</v>
      </c>
      <c r="C499" s="9">
        <v>2.3472</v>
      </c>
      <c r="D499" s="9">
        <v>2.0221</v>
      </c>
      <c r="E499" s="9">
        <v>1.3751</v>
      </c>
      <c r="F499" s="9">
        <v>2.2818999999999998</v>
      </c>
      <c r="G499" s="9">
        <v>2.9142000000000001</v>
      </c>
      <c r="H499" s="2">
        <f t="shared" si="29"/>
        <v>2.6732293078872482</v>
      </c>
      <c r="I499" s="2">
        <f t="shared" si="30"/>
        <v>3.0005111574651799</v>
      </c>
      <c r="J499" s="2">
        <f t="shared" si="28"/>
        <v>2.8367400343866533</v>
      </c>
      <c r="K499" s="2"/>
    </row>
    <row r="500" spans="1:11" x14ac:dyDescent="0.3">
      <c r="A500" t="s">
        <v>493</v>
      </c>
      <c r="B500" s="5">
        <v>42401</v>
      </c>
      <c r="C500" s="9">
        <v>2.1505000000000001</v>
      </c>
      <c r="D500" s="9">
        <v>1.8408</v>
      </c>
      <c r="E500" s="9">
        <v>1.2685</v>
      </c>
      <c r="F500" s="9">
        <v>2.0558999999999998</v>
      </c>
      <c r="G500" s="9">
        <v>2.6549999999999998</v>
      </c>
      <c r="H500" s="2">
        <f t="shared" si="29"/>
        <v>2.4163342464833537</v>
      </c>
      <c r="I500" s="2">
        <f t="shared" si="30"/>
        <v>2.7727282765527717</v>
      </c>
      <c r="J500" s="2">
        <f t="shared" si="28"/>
        <v>2.5943765057054202</v>
      </c>
      <c r="K500" s="2"/>
    </row>
    <row r="501" spans="1:11" x14ac:dyDescent="0.3">
      <c r="A501" t="s">
        <v>494</v>
      </c>
      <c r="B501" s="5">
        <v>42430</v>
      </c>
      <c r="C501" s="9">
        <v>2.1701999999999999</v>
      </c>
      <c r="D501" s="9">
        <v>1.8582000000000001</v>
      </c>
      <c r="E501" s="9">
        <v>1.2468999999999999</v>
      </c>
      <c r="F501" s="9">
        <v>2.0954999999999999</v>
      </c>
      <c r="G501" s="9">
        <v>2.7052</v>
      </c>
      <c r="H501" s="2">
        <f t="shared" si="29"/>
        <v>2.4731908556212767</v>
      </c>
      <c r="I501" s="2">
        <f t="shared" si="30"/>
        <v>2.797069971908317</v>
      </c>
      <c r="J501" s="2">
        <f t="shared" si="28"/>
        <v>2.6350026581088759</v>
      </c>
      <c r="K501" s="2"/>
    </row>
    <row r="502" spans="1:11" x14ac:dyDescent="0.3">
      <c r="A502" t="s">
        <v>495</v>
      </c>
      <c r="B502" s="5">
        <v>42461</v>
      </c>
      <c r="C502" s="9">
        <v>2.2050000000000001</v>
      </c>
      <c r="D502" s="9">
        <v>1.8931</v>
      </c>
      <c r="E502" s="9">
        <v>1.3149999999999999</v>
      </c>
      <c r="F502" s="9">
        <v>2.1463000000000001</v>
      </c>
      <c r="G502" s="9">
        <v>2.6962000000000002</v>
      </c>
      <c r="H502" s="2">
        <f t="shared" si="29"/>
        <v>2.474498619256793</v>
      </c>
      <c r="I502" s="2">
        <f t="shared" si="30"/>
        <v>2.8316671481581013</v>
      </c>
      <c r="J502" s="2">
        <f t="shared" si="28"/>
        <v>2.6529275432016108</v>
      </c>
      <c r="K502" s="2"/>
    </row>
    <row r="503" spans="1:11" x14ac:dyDescent="0.3">
      <c r="A503" t="s">
        <v>496</v>
      </c>
      <c r="B503" s="5">
        <v>42491</v>
      </c>
      <c r="C503" s="9">
        <v>2.1753</v>
      </c>
      <c r="D503" s="9">
        <v>1.9125000000000001</v>
      </c>
      <c r="E503" s="9">
        <v>1.4053</v>
      </c>
      <c r="F503" s="9">
        <v>2.1734</v>
      </c>
      <c r="G503" s="9">
        <v>2.5785999999999998</v>
      </c>
      <c r="H503" s="2">
        <f t="shared" si="29"/>
        <v>2.4222368677968564</v>
      </c>
      <c r="I503" s="2">
        <f t="shared" si="30"/>
        <v>2.7029347809515603</v>
      </c>
      <c r="J503" s="2">
        <f t="shared" si="28"/>
        <v>2.5624897959898085</v>
      </c>
      <c r="K503" s="2"/>
    </row>
    <row r="504" spans="1:11" x14ac:dyDescent="0.3">
      <c r="A504" t="s">
        <v>497</v>
      </c>
      <c r="B504" s="5">
        <v>42522</v>
      </c>
      <c r="C504" s="9">
        <v>1.8005</v>
      </c>
      <c r="D504" s="9">
        <v>1.5344</v>
      </c>
      <c r="E504" s="9">
        <v>1.0371999999999999</v>
      </c>
      <c r="F504" s="9">
        <v>1.7572000000000001</v>
      </c>
      <c r="G504" s="9">
        <v>2.2086999999999999</v>
      </c>
      <c r="H504" s="2">
        <f t="shared" si="29"/>
        <v>2.0340467012149865</v>
      </c>
      <c r="I504" s="2">
        <f t="shared" si="30"/>
        <v>2.3347940016963165</v>
      </c>
      <c r="J504" s="2">
        <f t="shared" si="28"/>
        <v>2.1843097071575723</v>
      </c>
      <c r="K504" s="2"/>
    </row>
    <row r="505" spans="1:11" x14ac:dyDescent="0.3">
      <c r="A505" t="s">
        <v>498</v>
      </c>
      <c r="B505" s="5">
        <v>42552</v>
      </c>
      <c r="C505" s="9">
        <v>1.7344999999999999</v>
      </c>
      <c r="D505" s="9">
        <v>1.4984</v>
      </c>
      <c r="E505" s="9">
        <v>1.0543</v>
      </c>
      <c r="F505" s="9">
        <v>1.6906000000000001</v>
      </c>
      <c r="G505" s="9">
        <v>2.1034000000000002</v>
      </c>
      <c r="H505" s="2">
        <f t="shared" si="29"/>
        <v>1.9444516716260685</v>
      </c>
      <c r="I505" s="2">
        <f t="shared" si="30"/>
        <v>2.2083488860591638</v>
      </c>
      <c r="J505" s="2">
        <f t="shared" si="28"/>
        <v>2.0763149974153183</v>
      </c>
      <c r="K505" s="2"/>
    </row>
    <row r="506" spans="1:11" x14ac:dyDescent="0.3">
      <c r="A506" t="s">
        <v>499</v>
      </c>
      <c r="B506" s="5">
        <v>42583</v>
      </c>
      <c r="C506" s="9">
        <v>1.8474999999999999</v>
      </c>
      <c r="D506" s="9">
        <v>1.625</v>
      </c>
      <c r="E506" s="9">
        <v>1.2347999999999999</v>
      </c>
      <c r="F506" s="9">
        <v>1.8243</v>
      </c>
      <c r="G506" s="9">
        <v>2.1613000000000002</v>
      </c>
      <c r="H506" s="2">
        <f t="shared" si="29"/>
        <v>2.0167039891421101</v>
      </c>
      <c r="I506" s="2">
        <f t="shared" si="30"/>
        <v>2.2939625056833002</v>
      </c>
      <c r="J506" s="2">
        <f t="shared" si="28"/>
        <v>2.1552391843839613</v>
      </c>
      <c r="K506" s="2"/>
    </row>
    <row r="507" spans="1:11" x14ac:dyDescent="0.3">
      <c r="A507" t="s">
        <v>500</v>
      </c>
      <c r="B507" s="5">
        <v>42614</v>
      </c>
      <c r="C507" s="9">
        <v>1.931</v>
      </c>
      <c r="D507" s="9">
        <v>1.6495</v>
      </c>
      <c r="E507" s="9">
        <v>1.1934</v>
      </c>
      <c r="F507" s="9">
        <v>1.8249</v>
      </c>
      <c r="G507" s="9">
        <v>2.3334000000000001</v>
      </c>
      <c r="H507" s="2">
        <f t="shared" si="29"/>
        <v>2.1076557389117845</v>
      </c>
      <c r="I507" s="2">
        <f t="shared" si="30"/>
        <v>2.4963408496564421</v>
      </c>
      <c r="J507" s="2">
        <f t="shared" si="28"/>
        <v>2.3018136983645077</v>
      </c>
      <c r="K507" s="2"/>
    </row>
    <row r="508" spans="1:11" x14ac:dyDescent="0.3">
      <c r="A508" t="s">
        <v>501</v>
      </c>
      <c r="B508" s="5">
        <v>42644</v>
      </c>
      <c r="C508" s="9">
        <v>2.1953999999999998</v>
      </c>
      <c r="D508" s="9">
        <v>1.8928</v>
      </c>
      <c r="E508" s="9">
        <v>1.3656999999999999</v>
      </c>
      <c r="F508" s="9">
        <v>2.1097000000000001</v>
      </c>
      <c r="G508" s="9">
        <v>2.6545999999999998</v>
      </c>
      <c r="H508" s="2">
        <f t="shared" si="29"/>
        <v>2.4226409114720404</v>
      </c>
      <c r="I508" s="2">
        <f t="shared" si="30"/>
        <v>2.8032986422382056</v>
      </c>
      <c r="J508" s="2">
        <f t="shared" si="28"/>
        <v>2.61279326355357</v>
      </c>
      <c r="K508" s="2"/>
    </row>
    <row r="509" spans="1:11" x14ac:dyDescent="0.3">
      <c r="A509" t="s">
        <v>502</v>
      </c>
      <c r="B509" s="5">
        <v>42675</v>
      </c>
      <c r="C509" s="9">
        <v>2.7035</v>
      </c>
      <c r="D509" s="9">
        <v>2.4691000000000001</v>
      </c>
      <c r="E509" s="9">
        <v>1.9036</v>
      </c>
      <c r="F509" s="9">
        <v>2.8759999999999999</v>
      </c>
      <c r="G509" s="9">
        <v>3.1019999999999999</v>
      </c>
      <c r="H509" s="2">
        <f t="shared" si="29"/>
        <v>3.0377381644024481</v>
      </c>
      <c r="I509" s="2">
        <f t="shared" si="30"/>
        <v>3.1739098098252816</v>
      </c>
      <c r="J509" s="2">
        <f t="shared" si="28"/>
        <v>3.1058015069106215</v>
      </c>
      <c r="K509" s="2"/>
    </row>
    <row r="510" spans="1:11" x14ac:dyDescent="0.3">
      <c r="A510" t="s">
        <v>503</v>
      </c>
      <c r="B510" s="5">
        <v>42705</v>
      </c>
      <c r="C510" s="9">
        <v>2.7724000000000002</v>
      </c>
      <c r="D510" s="9">
        <v>2.5466000000000002</v>
      </c>
      <c r="E510" s="9">
        <v>1.9785999999999999</v>
      </c>
      <c r="F510" s="9">
        <v>2.9626999999999999</v>
      </c>
      <c r="G510" s="9">
        <v>3.1688000000000001</v>
      </c>
      <c r="H510" s="2">
        <f t="shared" si="29"/>
        <v>3.1177636441370948</v>
      </c>
      <c r="I510" s="2">
        <f t="shared" si="30"/>
        <v>3.2254926792950389</v>
      </c>
      <c r="J510" s="2">
        <f t="shared" si="28"/>
        <v>3.1716141007455123</v>
      </c>
      <c r="K510" s="2"/>
    </row>
    <row r="511" spans="1:11" x14ac:dyDescent="0.3">
      <c r="A511" t="s">
        <v>504</v>
      </c>
      <c r="B511" s="5">
        <v>42736</v>
      </c>
      <c r="C511" s="9">
        <v>2.766</v>
      </c>
      <c r="D511" s="9">
        <v>2.5257999999999998</v>
      </c>
      <c r="E511" s="9">
        <v>1.9585999999999999</v>
      </c>
      <c r="F511" s="9">
        <v>2.9129</v>
      </c>
      <c r="G511" s="9">
        <v>3.1812</v>
      </c>
      <c r="H511" s="2">
        <f t="shared" si="29"/>
        <v>3.0961553575666878</v>
      </c>
      <c r="I511" s="2">
        <f t="shared" si="30"/>
        <v>3.2480895580597524</v>
      </c>
      <c r="J511" s="2">
        <f t="shared" si="28"/>
        <v>3.1720944899815695</v>
      </c>
      <c r="K511" s="2"/>
    </row>
    <row r="512" spans="1:11" x14ac:dyDescent="0.3">
      <c r="A512" t="s">
        <v>505</v>
      </c>
      <c r="B512" s="5">
        <v>42767</v>
      </c>
      <c r="C512" s="9">
        <v>2.6665999999999999</v>
      </c>
      <c r="D512" s="9">
        <v>2.4369999999999998</v>
      </c>
      <c r="E512" s="9">
        <v>1.9411</v>
      </c>
      <c r="F512" s="9">
        <v>2.7862</v>
      </c>
      <c r="G512" s="9">
        <v>3.0257999999999998</v>
      </c>
      <c r="H512" s="2">
        <f t="shared" si="29"/>
        <v>2.9353123421269611</v>
      </c>
      <c r="I512" s="2">
        <f t="shared" si="30"/>
        <v>3.1273450143681103</v>
      </c>
      <c r="J512" s="2">
        <f t="shared" si="28"/>
        <v>3.0312839387545809</v>
      </c>
      <c r="K512" s="2"/>
    </row>
    <row r="513" spans="1:11" x14ac:dyDescent="0.3">
      <c r="A513" t="s">
        <v>506</v>
      </c>
      <c r="B513" s="5">
        <v>42795</v>
      </c>
      <c r="C513" s="9">
        <v>2.7046000000000001</v>
      </c>
      <c r="D513" s="9">
        <v>2.4697</v>
      </c>
      <c r="E513" s="9">
        <v>1.9676</v>
      </c>
      <c r="F513" s="9">
        <v>2.8370000000000002</v>
      </c>
      <c r="G513" s="9">
        <v>3.0587</v>
      </c>
      <c r="H513" s="2">
        <f t="shared" si="29"/>
        <v>2.9742723972124407</v>
      </c>
      <c r="I513" s="2">
        <f t="shared" si="30"/>
        <v>3.1760166780934851</v>
      </c>
      <c r="J513" s="2">
        <f t="shared" si="28"/>
        <v>3.0750951795307957</v>
      </c>
      <c r="K513" s="2"/>
    </row>
    <row r="514" spans="1:11" x14ac:dyDescent="0.3">
      <c r="A514" t="s">
        <v>507</v>
      </c>
      <c r="B514" s="5">
        <v>42826</v>
      </c>
      <c r="C514" s="9">
        <v>2.6103999999999998</v>
      </c>
      <c r="D514" s="9">
        <v>2.3517000000000001</v>
      </c>
      <c r="E514" s="9">
        <v>1.8473999999999999</v>
      </c>
      <c r="F514" s="9">
        <v>2.6480999999999999</v>
      </c>
      <c r="G514" s="9">
        <v>2.9984000000000002</v>
      </c>
      <c r="H514" s="2">
        <f t="shared" si="29"/>
        <v>2.8584970543185095</v>
      </c>
      <c r="I514" s="2">
        <f t="shared" si="30"/>
        <v>3.1297632915589402</v>
      </c>
      <c r="J514" s="2">
        <f t="shared" si="28"/>
        <v>2.9940408651752071</v>
      </c>
      <c r="K514" s="2"/>
    </row>
    <row r="515" spans="1:11" x14ac:dyDescent="0.3">
      <c r="A515" t="s">
        <v>508</v>
      </c>
      <c r="B515" s="5">
        <v>42856</v>
      </c>
      <c r="C515" s="9">
        <v>2.5301</v>
      </c>
      <c r="D515" s="9">
        <v>2.2667999999999999</v>
      </c>
      <c r="E515" s="9">
        <v>1.7890999999999999</v>
      </c>
      <c r="F515" s="9">
        <v>2.5299999999999998</v>
      </c>
      <c r="G515" s="9">
        <v>2.9104000000000001</v>
      </c>
      <c r="H515" s="2">
        <f t="shared" si="29"/>
        <v>2.7467418637162178</v>
      </c>
      <c r="I515" s="2">
        <f t="shared" si="30"/>
        <v>3.0587354519908239</v>
      </c>
      <c r="J515" s="2">
        <f t="shared" si="28"/>
        <v>2.9026204150638835</v>
      </c>
      <c r="K515" s="2"/>
    </row>
    <row r="516" spans="1:11" x14ac:dyDescent="0.3">
      <c r="A516" t="s">
        <v>509</v>
      </c>
      <c r="B516" s="5">
        <v>42887</v>
      </c>
      <c r="C516" s="9">
        <v>2.5657999999999999</v>
      </c>
      <c r="D516" s="9">
        <v>2.3557000000000001</v>
      </c>
      <c r="E516" s="9">
        <v>1.9008</v>
      </c>
      <c r="F516" s="9">
        <v>2.6295000000000002</v>
      </c>
      <c r="G516" s="9">
        <v>2.9115000000000002</v>
      </c>
      <c r="H516" s="2">
        <f t="shared" si="29"/>
        <v>2.8126307397979389</v>
      </c>
      <c r="I516" s="2">
        <f t="shared" si="30"/>
        <v>2.9872946678876744</v>
      </c>
      <c r="J516" s="2">
        <f t="shared" si="28"/>
        <v>2.8999256441922583</v>
      </c>
      <c r="K516" s="2"/>
    </row>
    <row r="517" spans="1:11" x14ac:dyDescent="0.3">
      <c r="A517" t="s">
        <v>510</v>
      </c>
      <c r="B517" s="5">
        <v>42917</v>
      </c>
      <c r="C517" s="9">
        <v>2.5977000000000001</v>
      </c>
      <c r="D517" s="9">
        <v>2.3477000000000001</v>
      </c>
      <c r="E517" s="9">
        <v>1.8541000000000001</v>
      </c>
      <c r="F517" s="9">
        <v>2.6040999999999999</v>
      </c>
      <c r="G517" s="9">
        <v>2.9967999999999999</v>
      </c>
      <c r="H517" s="2">
        <f t="shared" si="29"/>
        <v>2.8436920584443692</v>
      </c>
      <c r="I517" s="2">
        <f t="shared" si="30"/>
        <v>3.0995334820016707</v>
      </c>
      <c r="J517" s="2">
        <f t="shared" si="28"/>
        <v>2.9715333128154109</v>
      </c>
      <c r="K517" s="2"/>
    </row>
    <row r="518" spans="1:11" x14ac:dyDescent="0.3">
      <c r="A518" t="s">
        <v>511</v>
      </c>
      <c r="B518" s="5">
        <v>42948</v>
      </c>
      <c r="C518" s="9">
        <v>2.3997000000000002</v>
      </c>
      <c r="D518" s="9">
        <v>2.1589999999999998</v>
      </c>
      <c r="E518" s="9">
        <v>1.7259</v>
      </c>
      <c r="F518" s="9">
        <v>2.3574000000000002</v>
      </c>
      <c r="G518" s="9">
        <v>2.7618</v>
      </c>
      <c r="H518" s="2">
        <f t="shared" si="29"/>
        <v>2.593943931683107</v>
      </c>
      <c r="I518" s="2">
        <f t="shared" si="30"/>
        <v>2.8828026984990762</v>
      </c>
      <c r="J518" s="2">
        <f t="shared" si="28"/>
        <v>2.7382717957832314</v>
      </c>
      <c r="K518" s="2"/>
    </row>
    <row r="519" spans="1:11" x14ac:dyDescent="0.3">
      <c r="A519" t="s">
        <v>512</v>
      </c>
      <c r="B519" s="5">
        <v>42979</v>
      </c>
      <c r="C519" s="9">
        <v>2.5762</v>
      </c>
      <c r="D519" s="9">
        <v>2.3637999999999999</v>
      </c>
      <c r="E519" s="9">
        <v>1.9390000000000001</v>
      </c>
      <c r="F519" s="9">
        <v>2.5933999999999999</v>
      </c>
      <c r="G519" s="9">
        <v>2.9144000000000001</v>
      </c>
      <c r="H519" s="2">
        <f t="shared" si="29"/>
        <v>2.7903702257232377</v>
      </c>
      <c r="I519" s="2">
        <f t="shared" si="30"/>
        <v>3.0023230740642504</v>
      </c>
      <c r="J519" s="2">
        <f t="shared" si="28"/>
        <v>2.8962920755292387</v>
      </c>
      <c r="K519" s="2"/>
    </row>
    <row r="520" spans="1:11" x14ac:dyDescent="0.3">
      <c r="A520" t="s">
        <v>513</v>
      </c>
      <c r="B520" s="5">
        <v>43009</v>
      </c>
      <c r="C520" s="9">
        <v>2.5954999999999999</v>
      </c>
      <c r="D520" s="9">
        <v>2.4009</v>
      </c>
      <c r="E520" s="9">
        <v>2.0211000000000001</v>
      </c>
      <c r="F520" s="9">
        <v>2.6078999999999999</v>
      </c>
      <c r="G520" s="9">
        <v>2.8972000000000002</v>
      </c>
      <c r="H520" s="2">
        <f t="shared" si="29"/>
        <v>2.7821139039865272</v>
      </c>
      <c r="I520" s="2">
        <f t="shared" si="30"/>
        <v>2.9858101410784821</v>
      </c>
      <c r="J520" s="2">
        <f t="shared" ref="J520:J583" si="31">100*((((1+C520/100)^15)/(1+E520/100)^5)^(1/10)-1)</f>
        <v>2.883911611168144</v>
      </c>
      <c r="K520" s="2"/>
    </row>
    <row r="521" spans="1:11" x14ac:dyDescent="0.3">
      <c r="A521" t="s">
        <v>514</v>
      </c>
      <c r="B521" s="5">
        <v>43040</v>
      </c>
      <c r="C521" s="9">
        <v>2.6082999999999998</v>
      </c>
      <c r="D521" s="9">
        <v>2.4518</v>
      </c>
      <c r="E521" s="9">
        <v>2.1465000000000001</v>
      </c>
      <c r="F521" s="9">
        <v>2.6147</v>
      </c>
      <c r="G521" s="9">
        <v>2.8553999999999999</v>
      </c>
      <c r="H521" s="2">
        <f t="shared" si="29"/>
        <v>2.7580124942117479</v>
      </c>
      <c r="I521" s="2">
        <f t="shared" si="30"/>
        <v>2.9220175487700395</v>
      </c>
      <c r="J521" s="2">
        <f t="shared" si="31"/>
        <v>2.8399823279156022</v>
      </c>
      <c r="K521" s="2"/>
    </row>
    <row r="522" spans="1:11" x14ac:dyDescent="0.3">
      <c r="A522" t="s">
        <v>515</v>
      </c>
      <c r="B522" s="5">
        <v>43070</v>
      </c>
      <c r="C522" s="9">
        <v>2.5402</v>
      </c>
      <c r="D522" s="9">
        <v>2.4319999999999999</v>
      </c>
      <c r="E522" s="9">
        <v>2.1911999999999998</v>
      </c>
      <c r="F522" s="9">
        <v>2.5880000000000001</v>
      </c>
      <c r="G522" s="9">
        <v>2.7159</v>
      </c>
      <c r="H522" s="2">
        <f t="shared" si="29"/>
        <v>2.6733674132410457</v>
      </c>
      <c r="I522" s="2">
        <f t="shared" si="30"/>
        <v>2.7569429991260552</v>
      </c>
      <c r="J522" s="2">
        <f t="shared" si="31"/>
        <v>2.7151467058813994</v>
      </c>
      <c r="K522" s="2"/>
    </row>
    <row r="523" spans="1:11" x14ac:dyDescent="0.3">
      <c r="A523" t="s">
        <v>516</v>
      </c>
      <c r="B523" s="5">
        <v>43101</v>
      </c>
      <c r="C523" s="9">
        <v>2.8020999999999998</v>
      </c>
      <c r="D523" s="9">
        <v>2.7275</v>
      </c>
      <c r="E523" s="9">
        <v>2.5249999999999999</v>
      </c>
      <c r="F523" s="9">
        <v>2.9113000000000002</v>
      </c>
      <c r="G523" s="9">
        <v>2.9298999999999999</v>
      </c>
      <c r="H523" s="2">
        <f t="shared" si="29"/>
        <v>2.9303999634235467</v>
      </c>
      <c r="I523" s="2">
        <f t="shared" si="30"/>
        <v>2.9514625613529466</v>
      </c>
      <c r="J523" s="2">
        <f t="shared" si="31"/>
        <v>2.9409307236897053</v>
      </c>
      <c r="K523" s="2"/>
    </row>
    <row r="524" spans="1:11" x14ac:dyDescent="0.3">
      <c r="A524" t="s">
        <v>517</v>
      </c>
      <c r="B524" s="5">
        <v>43132</v>
      </c>
      <c r="C524" s="9">
        <v>2.9882</v>
      </c>
      <c r="D524" s="9">
        <v>2.8980000000000001</v>
      </c>
      <c r="E524" s="9">
        <v>2.6541000000000001</v>
      </c>
      <c r="F524" s="9">
        <v>3.0905999999999998</v>
      </c>
      <c r="G524" s="9">
        <v>3.1551999999999998</v>
      </c>
      <c r="H524" s="2">
        <f t="shared" si="29"/>
        <v>3.1424794918079479</v>
      </c>
      <c r="I524" s="2">
        <f t="shared" si="30"/>
        <v>3.1688372762543437</v>
      </c>
      <c r="J524" s="2">
        <f t="shared" si="31"/>
        <v>3.1556575421810562</v>
      </c>
      <c r="K524" s="2"/>
    </row>
    <row r="525" spans="1:11" x14ac:dyDescent="0.3">
      <c r="A525" t="s">
        <v>518</v>
      </c>
      <c r="B525" s="5">
        <v>43160</v>
      </c>
      <c r="C525" s="9">
        <v>2.8212999999999999</v>
      </c>
      <c r="D525" s="9">
        <v>2.7418999999999998</v>
      </c>
      <c r="E525" s="9">
        <v>2.5649000000000002</v>
      </c>
      <c r="F525" s="9">
        <v>2.8795000000000002</v>
      </c>
      <c r="G525" s="9">
        <v>2.9437000000000002</v>
      </c>
      <c r="H525" s="2">
        <f t="shared" si="29"/>
        <v>2.9192054553750957</v>
      </c>
      <c r="I525" s="2">
        <f t="shared" si="30"/>
        <v>2.9802841308373074</v>
      </c>
      <c r="J525" s="2">
        <f t="shared" si="31"/>
        <v>2.949740263463263</v>
      </c>
      <c r="K525" s="2"/>
    </row>
    <row r="526" spans="1:11" x14ac:dyDescent="0.3">
      <c r="A526" t="s">
        <v>519</v>
      </c>
      <c r="B526" s="5">
        <v>43191</v>
      </c>
      <c r="C526" s="9">
        <v>3.0019999999999998</v>
      </c>
      <c r="D526" s="9">
        <v>2.9399000000000002</v>
      </c>
      <c r="E526" s="9">
        <v>2.7972000000000001</v>
      </c>
      <c r="F526" s="9">
        <v>3.0716999999999999</v>
      </c>
      <c r="G526" s="9">
        <v>3.0973000000000002</v>
      </c>
      <c r="H526" s="2">
        <f t="shared" si="29"/>
        <v>3.0827980918740616</v>
      </c>
      <c r="I526" s="2">
        <f t="shared" si="30"/>
        <v>3.126312410799259</v>
      </c>
      <c r="J526" s="2">
        <f t="shared" si="31"/>
        <v>3.1045529557349294</v>
      </c>
      <c r="K526" s="2"/>
    </row>
    <row r="527" spans="1:11" x14ac:dyDescent="0.3">
      <c r="A527" t="s">
        <v>520</v>
      </c>
      <c r="B527" s="5">
        <v>43221</v>
      </c>
      <c r="C527" s="9">
        <v>2.8895</v>
      </c>
      <c r="D527" s="9">
        <v>2.8304999999999998</v>
      </c>
      <c r="E527" s="9">
        <v>2.6850999999999998</v>
      </c>
      <c r="F527" s="9">
        <v>2.9571000000000001</v>
      </c>
      <c r="G527" s="9">
        <v>2.9855</v>
      </c>
      <c r="H527" s="2">
        <f t="shared" si="29"/>
        <v>2.9761058834241849</v>
      </c>
      <c r="I527" s="2">
        <f t="shared" si="30"/>
        <v>3.0076015748951468</v>
      </c>
      <c r="J527" s="2">
        <f t="shared" si="31"/>
        <v>2.9918525252069283</v>
      </c>
      <c r="K527" s="2"/>
    </row>
    <row r="528" spans="1:11" x14ac:dyDescent="0.3">
      <c r="A528" t="s">
        <v>521</v>
      </c>
      <c r="B528" s="5">
        <v>43252</v>
      </c>
      <c r="C528" s="9">
        <v>2.9156</v>
      </c>
      <c r="D528" s="9">
        <v>2.8651</v>
      </c>
      <c r="E528" s="9">
        <v>2.7311999999999999</v>
      </c>
      <c r="F528" s="9">
        <v>2.9620000000000002</v>
      </c>
      <c r="G528" s="9">
        <v>3.0150999999999999</v>
      </c>
      <c r="H528" s="2">
        <f t="shared" si="29"/>
        <v>2.999174525460635</v>
      </c>
      <c r="I528" s="2">
        <f t="shared" si="30"/>
        <v>3.0166743887091396</v>
      </c>
      <c r="J528" s="2">
        <f t="shared" si="31"/>
        <v>3.007924085456648</v>
      </c>
      <c r="K528" s="2"/>
    </row>
    <row r="529" spans="1:11" x14ac:dyDescent="0.3">
      <c r="A529" t="s">
        <v>522</v>
      </c>
      <c r="B529" s="5">
        <v>43282</v>
      </c>
      <c r="C529" s="9">
        <v>3.0167999999999999</v>
      </c>
      <c r="D529" s="9">
        <v>2.9544000000000001</v>
      </c>
      <c r="E529" s="9">
        <v>2.8357000000000001</v>
      </c>
      <c r="F529" s="9">
        <v>2.9967000000000001</v>
      </c>
      <c r="G529" s="9">
        <v>3.1278999999999999</v>
      </c>
      <c r="H529" s="2">
        <f t="shared" si="29"/>
        <v>3.0732370116603569</v>
      </c>
      <c r="I529" s="2">
        <f t="shared" si="30"/>
        <v>3.1417134836391636</v>
      </c>
      <c r="J529" s="2">
        <f t="shared" si="31"/>
        <v>3.1074695630142202</v>
      </c>
      <c r="K529" s="2"/>
    </row>
    <row r="530" spans="1:11" x14ac:dyDescent="0.3">
      <c r="A530" t="s">
        <v>523</v>
      </c>
      <c r="B530" s="5">
        <v>43313</v>
      </c>
      <c r="C530" s="9">
        <v>2.9339</v>
      </c>
      <c r="D530" s="9">
        <v>2.8555999999999999</v>
      </c>
      <c r="E530" s="9">
        <v>2.7431000000000001</v>
      </c>
      <c r="F530" s="9">
        <v>2.8755000000000002</v>
      </c>
      <c r="G530" s="9">
        <v>3.0516000000000001</v>
      </c>
      <c r="H530" s="2">
        <f t="shared" si="29"/>
        <v>2.9682231834546657</v>
      </c>
      <c r="I530" s="2">
        <f t="shared" si="30"/>
        <v>3.0906788656836381</v>
      </c>
      <c r="J530" s="2">
        <f t="shared" si="31"/>
        <v>3.0294328314757202</v>
      </c>
      <c r="K530" s="2"/>
    </row>
    <row r="531" spans="1:11" x14ac:dyDescent="0.3">
      <c r="A531" t="s">
        <v>524</v>
      </c>
      <c r="B531" s="5">
        <v>43344</v>
      </c>
      <c r="C531" s="9">
        <v>3.1162000000000001</v>
      </c>
      <c r="D531" s="9">
        <v>3.0463</v>
      </c>
      <c r="E531" s="9">
        <v>2.9333999999999998</v>
      </c>
      <c r="F531" s="9">
        <v>3.0760999999999998</v>
      </c>
      <c r="G531" s="9">
        <v>3.2282000000000002</v>
      </c>
      <c r="H531" s="2">
        <f t="shared" si="29"/>
        <v>3.1593238316231398</v>
      </c>
      <c r="I531" s="2">
        <f t="shared" si="30"/>
        <v>3.2561422791925088</v>
      </c>
      <c r="J531" s="2">
        <f t="shared" si="31"/>
        <v>3.2077217023192217</v>
      </c>
      <c r="K531" s="2"/>
    </row>
    <row r="532" spans="1:11" x14ac:dyDescent="0.3">
      <c r="A532" t="s">
        <v>525</v>
      </c>
      <c r="B532" s="5">
        <v>43374</v>
      </c>
      <c r="C532" s="9">
        <v>3.2755000000000001</v>
      </c>
      <c r="D532" s="9">
        <v>3.153</v>
      </c>
      <c r="E532" s="9">
        <v>2.9832999999999998</v>
      </c>
      <c r="F532" s="9">
        <v>3.1617999999999999</v>
      </c>
      <c r="G532" s="9">
        <v>3.4611000000000001</v>
      </c>
      <c r="H532" s="2">
        <f t="shared" si="29"/>
        <v>3.3229796384462551</v>
      </c>
      <c r="I532" s="2">
        <f t="shared" si="30"/>
        <v>3.5209365997185715</v>
      </c>
      <c r="J532" s="2">
        <f t="shared" si="31"/>
        <v>3.4219107561139994</v>
      </c>
      <c r="K532" s="2"/>
    </row>
    <row r="533" spans="1:11" x14ac:dyDescent="0.3">
      <c r="A533" t="s">
        <v>526</v>
      </c>
      <c r="B533" s="5">
        <v>43405</v>
      </c>
      <c r="C533" s="9">
        <v>3.1574</v>
      </c>
      <c r="D533" s="9">
        <v>3.0070999999999999</v>
      </c>
      <c r="E533" s="9">
        <v>2.8502000000000001</v>
      </c>
      <c r="F533" s="9">
        <v>2.9546000000000001</v>
      </c>
      <c r="G533" s="9">
        <v>3.3668999999999998</v>
      </c>
      <c r="H533" s="2">
        <f t="shared" si="29"/>
        <v>3.164239354031384</v>
      </c>
      <c r="I533" s="2">
        <f t="shared" si="30"/>
        <v>3.4586582384293241</v>
      </c>
      <c r="J533" s="2">
        <f t="shared" si="31"/>
        <v>3.3113439161269298</v>
      </c>
      <c r="K533" s="2"/>
    </row>
    <row r="534" spans="1:11" x14ac:dyDescent="0.3">
      <c r="A534" t="s">
        <v>527</v>
      </c>
      <c r="B534" s="5">
        <v>43435</v>
      </c>
      <c r="C534" s="9">
        <v>2.8300999999999998</v>
      </c>
      <c r="D534" s="9">
        <v>2.6991000000000001</v>
      </c>
      <c r="E534" s="9">
        <v>2.5065</v>
      </c>
      <c r="F534" s="9">
        <v>2.7035999999999998</v>
      </c>
      <c r="G534" s="9">
        <v>3.0289000000000001</v>
      </c>
      <c r="H534" s="2">
        <f t="shared" si="29"/>
        <v>2.8920618771492546</v>
      </c>
      <c r="I534" s="2">
        <f t="shared" si="30"/>
        <v>3.0926015125747996</v>
      </c>
      <c r="J534" s="2">
        <f t="shared" si="31"/>
        <v>2.9922828852149363</v>
      </c>
      <c r="K534" s="2"/>
    </row>
    <row r="535" spans="1:11" x14ac:dyDescent="0.3">
      <c r="A535" t="s">
        <v>528</v>
      </c>
      <c r="B535" s="5">
        <v>43466</v>
      </c>
      <c r="C535" s="9">
        <v>2.7829000000000002</v>
      </c>
      <c r="D535" s="9">
        <v>2.6206</v>
      </c>
      <c r="E535" s="9">
        <v>2.4409000000000001</v>
      </c>
      <c r="F535" s="9">
        <v>2.5792999999999999</v>
      </c>
      <c r="G535" s="9">
        <v>3.0011000000000001</v>
      </c>
      <c r="H535" s="2">
        <f t="shared" si="29"/>
        <v>2.8006152265355189</v>
      </c>
      <c r="I535" s="2">
        <f t="shared" si="30"/>
        <v>3.1082704645087667</v>
      </c>
      <c r="J535" s="2">
        <f t="shared" si="31"/>
        <v>2.9543279260057176</v>
      </c>
      <c r="K535" s="2"/>
    </row>
    <row r="536" spans="1:11" x14ac:dyDescent="0.3">
      <c r="A536" t="s">
        <v>529</v>
      </c>
      <c r="B536" s="5">
        <v>43497</v>
      </c>
      <c r="C536" s="9">
        <v>2.8881999999999999</v>
      </c>
      <c r="D536" s="9">
        <v>2.7271000000000001</v>
      </c>
      <c r="E536" s="9">
        <v>2.5459000000000001</v>
      </c>
      <c r="F536" s="9">
        <v>2.7075</v>
      </c>
      <c r="G536" s="9">
        <v>3.0979000000000001</v>
      </c>
      <c r="H536" s="2">
        <f t="shared" si="29"/>
        <v>2.9086201828644631</v>
      </c>
      <c r="I536" s="2">
        <f t="shared" si="30"/>
        <v>3.2111583230780782</v>
      </c>
      <c r="J536" s="2">
        <f t="shared" si="31"/>
        <v>3.0597782381814209</v>
      </c>
      <c r="K536" s="2"/>
    </row>
    <row r="537" spans="1:11" x14ac:dyDescent="0.3">
      <c r="A537" t="s">
        <v>530</v>
      </c>
      <c r="B537" s="5">
        <v>43525</v>
      </c>
      <c r="C537" s="9">
        <v>2.5659000000000001</v>
      </c>
      <c r="D537" s="9">
        <v>2.4142999999999999</v>
      </c>
      <c r="E537" s="9">
        <v>2.2397999999999998</v>
      </c>
      <c r="F537" s="9">
        <v>2.3786</v>
      </c>
      <c r="G537" s="9">
        <v>2.7669999999999999</v>
      </c>
      <c r="H537" s="2">
        <f t="shared" si="29"/>
        <v>2.5890978316663427</v>
      </c>
      <c r="I537" s="2">
        <f t="shared" si="30"/>
        <v>2.869773555355204</v>
      </c>
      <c r="J537" s="2">
        <f t="shared" si="31"/>
        <v>2.7293398362497889</v>
      </c>
      <c r="K537" s="2"/>
    </row>
    <row r="538" spans="1:11" x14ac:dyDescent="0.3">
      <c r="A538" t="s">
        <v>531</v>
      </c>
      <c r="B538" s="5">
        <v>43556</v>
      </c>
      <c r="C538" s="9">
        <v>2.6890000000000001</v>
      </c>
      <c r="D538" s="9">
        <v>2.5223</v>
      </c>
      <c r="E538" s="9">
        <v>2.2877999999999998</v>
      </c>
      <c r="F538" s="9">
        <v>2.5272999999999999</v>
      </c>
      <c r="G538" s="9">
        <v>2.9317000000000002</v>
      </c>
      <c r="H538" s="2">
        <f t="shared" si="29"/>
        <v>2.7573376032136832</v>
      </c>
      <c r="I538" s="2">
        <f t="shared" si="30"/>
        <v>3.0232135971822283</v>
      </c>
      <c r="J538" s="2">
        <f t="shared" si="31"/>
        <v>2.8901897197864512</v>
      </c>
      <c r="K538" s="2"/>
    </row>
    <row r="539" spans="1:11" x14ac:dyDescent="0.3">
      <c r="A539" t="s">
        <v>532</v>
      </c>
      <c r="B539" s="5">
        <v>43586</v>
      </c>
      <c r="C539" s="9">
        <v>2.3182</v>
      </c>
      <c r="D539" s="9">
        <v>2.1594000000000002</v>
      </c>
      <c r="E539" s="9">
        <v>1.9447000000000001</v>
      </c>
      <c r="F539" s="9">
        <v>2.1877</v>
      </c>
      <c r="G539" s="9">
        <v>2.5192000000000001</v>
      </c>
      <c r="H539" s="2">
        <f t="shared" si="29"/>
        <v>2.3745521675967218</v>
      </c>
      <c r="I539" s="2">
        <f t="shared" si="30"/>
        <v>2.6365409158514819</v>
      </c>
      <c r="J539" s="2">
        <f t="shared" si="31"/>
        <v>2.5054628412140456</v>
      </c>
      <c r="K539" s="2"/>
    </row>
    <row r="540" spans="1:11" x14ac:dyDescent="0.3">
      <c r="A540" t="s">
        <v>533</v>
      </c>
      <c r="B540" s="5">
        <v>43617</v>
      </c>
      <c r="C540" s="9">
        <v>2.2235999999999998</v>
      </c>
      <c r="D540" s="9">
        <v>2.0186999999999999</v>
      </c>
      <c r="E540" s="9">
        <v>1.7702</v>
      </c>
      <c r="F540" s="9">
        <v>2.0226999999999999</v>
      </c>
      <c r="G540" s="9">
        <v>2.4779</v>
      </c>
      <c r="H540" s="2">
        <f t="shared" si="29"/>
        <v>2.2678067812581304</v>
      </c>
      <c r="I540" s="2">
        <f t="shared" si="30"/>
        <v>2.6346354240252667</v>
      </c>
      <c r="J540" s="2">
        <f t="shared" si="31"/>
        <v>2.4510569228501922</v>
      </c>
      <c r="K540" s="2"/>
    </row>
    <row r="541" spans="1:11" x14ac:dyDescent="0.3">
      <c r="A541" t="s">
        <v>534</v>
      </c>
      <c r="B541" s="5">
        <v>43647</v>
      </c>
      <c r="C541" s="9">
        <v>2.2143999999999999</v>
      </c>
      <c r="D541" s="9">
        <v>2.0209000000000001</v>
      </c>
      <c r="E541" s="9">
        <v>1.847</v>
      </c>
      <c r="F541" s="9">
        <v>1.9745999999999999</v>
      </c>
      <c r="G541" s="9">
        <v>2.4174000000000002</v>
      </c>
      <c r="H541" s="2">
        <f t="shared" si="29"/>
        <v>2.1950969278427213</v>
      </c>
      <c r="I541" s="2">
        <f t="shared" si="30"/>
        <v>2.6025017131352524</v>
      </c>
      <c r="J541" s="2">
        <f t="shared" si="31"/>
        <v>2.3985967072450043</v>
      </c>
      <c r="K541" s="2"/>
    </row>
    <row r="542" spans="1:11" x14ac:dyDescent="0.3">
      <c r="A542" t="s">
        <v>535</v>
      </c>
      <c r="B542" s="5">
        <v>43678</v>
      </c>
      <c r="C542" s="9">
        <v>1.6876</v>
      </c>
      <c r="D542" s="9">
        <v>1.5224</v>
      </c>
      <c r="E542" s="9">
        <v>1.4016</v>
      </c>
      <c r="F542" s="9">
        <v>1.4538</v>
      </c>
      <c r="G542" s="9">
        <v>1.8444</v>
      </c>
      <c r="H542" s="2">
        <f t="shared" si="29"/>
        <v>1.6433439093662905</v>
      </c>
      <c r="I542" s="2">
        <f t="shared" si="30"/>
        <v>2.0188068911759283</v>
      </c>
      <c r="J542" s="2">
        <f t="shared" si="31"/>
        <v>1.8309023531807078</v>
      </c>
      <c r="K542" s="2"/>
    </row>
    <row r="543" spans="1:11" x14ac:dyDescent="0.3">
      <c r="A543" t="s">
        <v>536</v>
      </c>
      <c r="B543" s="5">
        <v>43709</v>
      </c>
      <c r="C543" s="9">
        <v>1.8561000000000001</v>
      </c>
      <c r="D543" s="9">
        <v>1.6939</v>
      </c>
      <c r="E543" s="9">
        <v>1.5642</v>
      </c>
      <c r="F543" s="9">
        <v>1.6256999999999999</v>
      </c>
      <c r="G543" s="9">
        <v>2.0230999999999999</v>
      </c>
      <c r="H543" s="2">
        <f t="shared" si="29"/>
        <v>1.8237656301137717</v>
      </c>
      <c r="I543" s="2">
        <f t="shared" si="30"/>
        <v>2.1812765311601146</v>
      </c>
      <c r="J543" s="2">
        <f t="shared" si="31"/>
        <v>2.0023644495297477</v>
      </c>
      <c r="K543" s="2"/>
    </row>
    <row r="544" spans="1:11" x14ac:dyDescent="0.3">
      <c r="A544" t="s">
        <v>537</v>
      </c>
      <c r="B544" s="5">
        <v>43739</v>
      </c>
      <c r="C544" s="9">
        <v>1.9136</v>
      </c>
      <c r="D544" s="9">
        <v>1.7044999999999999</v>
      </c>
      <c r="E544" s="9">
        <v>1.5313000000000001</v>
      </c>
      <c r="F544" s="9">
        <v>1.6380999999999999</v>
      </c>
      <c r="G544" s="9">
        <v>2.1395</v>
      </c>
      <c r="H544" s="2">
        <f t="shared" si="29"/>
        <v>1.877995458050874</v>
      </c>
      <c r="I544" s="2">
        <f t="shared" si="30"/>
        <v>2.3330905851971728</v>
      </c>
      <c r="J544" s="2">
        <f t="shared" si="31"/>
        <v>2.1052894704629121</v>
      </c>
      <c r="K544" s="2"/>
    </row>
    <row r="545" spans="1:11" x14ac:dyDescent="0.3">
      <c r="A545" t="s">
        <v>538</v>
      </c>
      <c r="B545" s="5">
        <v>43770</v>
      </c>
      <c r="C545" s="9">
        <v>1.9926999999999999</v>
      </c>
      <c r="D545" s="9">
        <v>1.8089999999999999</v>
      </c>
      <c r="E545" s="9">
        <v>1.6479999999999999</v>
      </c>
      <c r="F545" s="9">
        <v>1.7587999999999999</v>
      </c>
      <c r="G545" s="9">
        <v>2.1977000000000002</v>
      </c>
      <c r="H545" s="2">
        <f t="shared" si="29"/>
        <v>1.9702550074767844</v>
      </c>
      <c r="I545" s="2">
        <f t="shared" si="30"/>
        <v>2.3610949803980708</v>
      </c>
      <c r="J545" s="2">
        <f t="shared" si="31"/>
        <v>2.1654880964983247</v>
      </c>
      <c r="K545" s="2"/>
    </row>
    <row r="546" spans="1:11" x14ac:dyDescent="0.3">
      <c r="A546" t="s">
        <v>539</v>
      </c>
      <c r="B546" s="5">
        <v>43800</v>
      </c>
      <c r="C546" s="9">
        <v>2.1648999999999998</v>
      </c>
      <c r="D546" s="9">
        <v>1.9611000000000001</v>
      </c>
      <c r="E546" s="9">
        <v>1.7101</v>
      </c>
      <c r="F546" s="9">
        <v>1.9870000000000001</v>
      </c>
      <c r="G546" s="9">
        <v>2.4264000000000001</v>
      </c>
      <c r="H546" s="2">
        <f t="shared" si="29"/>
        <v>2.2127194173440223</v>
      </c>
      <c r="I546" s="2">
        <f t="shared" si="30"/>
        <v>2.5737228814626256</v>
      </c>
      <c r="J546" s="2">
        <f t="shared" si="31"/>
        <v>2.3930620524424961</v>
      </c>
      <c r="K546" s="2"/>
    </row>
    <row r="547" spans="1:11" x14ac:dyDescent="0.3">
      <c r="A547" t="s">
        <v>540</v>
      </c>
      <c r="B547" s="5">
        <v>43831</v>
      </c>
      <c r="C547" s="9">
        <v>1.738</v>
      </c>
      <c r="D547" s="9">
        <v>1.5287999999999999</v>
      </c>
      <c r="E547" s="9">
        <v>1.3254999999999999</v>
      </c>
      <c r="F547" s="9">
        <v>1.4926999999999999</v>
      </c>
      <c r="G547" s="9">
        <v>1.9748000000000001</v>
      </c>
      <c r="H547" s="2">
        <f t="shared" si="29"/>
        <v>1.7325079021568879</v>
      </c>
      <c r="I547" s="2">
        <f t="shared" si="30"/>
        <v>2.1576940574201675</v>
      </c>
      <c r="J547" s="2">
        <f t="shared" si="31"/>
        <v>1.944879312119574</v>
      </c>
      <c r="K547" s="2"/>
    </row>
    <row r="548" spans="1:11" x14ac:dyDescent="0.3">
      <c r="A548" t="s">
        <v>541</v>
      </c>
      <c r="B548" s="5">
        <v>43862</v>
      </c>
      <c r="C548" s="9">
        <v>1.3666</v>
      </c>
      <c r="D548" s="9">
        <v>1.149</v>
      </c>
      <c r="E548" s="9">
        <v>0.9214</v>
      </c>
      <c r="F548" s="9">
        <v>1.1586000000000001</v>
      </c>
      <c r="G548" s="9">
        <v>1.6076999999999999</v>
      </c>
      <c r="H548" s="2">
        <f t="shared" si="29"/>
        <v>1.3771132881628567</v>
      </c>
      <c r="I548" s="2">
        <f t="shared" si="30"/>
        <v>1.8032053637967227</v>
      </c>
      <c r="J548" s="2">
        <f t="shared" si="31"/>
        <v>1.5899359349326847</v>
      </c>
      <c r="K548" s="2"/>
    </row>
    <row r="549" spans="1:11" x14ac:dyDescent="0.3">
      <c r="A549" t="s">
        <v>542</v>
      </c>
      <c r="B549" s="5">
        <v>43891</v>
      </c>
      <c r="C549" s="9">
        <v>1.0591999999999999</v>
      </c>
      <c r="D549" s="9">
        <v>0.78580000000000005</v>
      </c>
      <c r="E549" s="9">
        <v>0.45019999999999999</v>
      </c>
      <c r="F549" s="9">
        <v>0.81269999999999998</v>
      </c>
      <c r="G549" s="9">
        <v>1.4140999999999999</v>
      </c>
      <c r="H549" s="2">
        <f t="shared" si="29"/>
        <v>1.1225212258412443</v>
      </c>
      <c r="I549" s="2">
        <f t="shared" si="30"/>
        <v>1.6082269550520945</v>
      </c>
      <c r="J549" s="2">
        <f t="shared" si="31"/>
        <v>1.3650831745446235</v>
      </c>
      <c r="K549" s="2"/>
    </row>
    <row r="550" spans="1:11" x14ac:dyDescent="0.3">
      <c r="A550" t="s">
        <v>543</v>
      </c>
      <c r="B550" s="5">
        <v>43922</v>
      </c>
      <c r="C550" s="9">
        <v>0.95179999999999998</v>
      </c>
      <c r="D550" s="9">
        <v>0.69610000000000005</v>
      </c>
      <c r="E550" s="9">
        <v>0.39829999999999999</v>
      </c>
      <c r="F550" s="9">
        <v>0.73370000000000002</v>
      </c>
      <c r="G550" s="9">
        <v>1.2585</v>
      </c>
      <c r="H550" s="2">
        <f t="shared" si="29"/>
        <v>0.99478333009623832</v>
      </c>
      <c r="I550" s="2">
        <f t="shared" si="30"/>
        <v>1.4651495640576773</v>
      </c>
      <c r="J550" s="2">
        <f t="shared" si="31"/>
        <v>1.2296932514260561</v>
      </c>
      <c r="K550" s="2"/>
    </row>
    <row r="551" spans="1:11" x14ac:dyDescent="0.3">
      <c r="A551" t="s">
        <v>544</v>
      </c>
      <c r="B551" s="5">
        <v>43952</v>
      </c>
      <c r="C551" s="9">
        <v>0.99380000000000002</v>
      </c>
      <c r="D551" s="9">
        <v>0.68420000000000003</v>
      </c>
      <c r="E551" s="9">
        <v>0.33610000000000001</v>
      </c>
      <c r="F551" s="9">
        <v>0.70660000000000001</v>
      </c>
      <c r="G551" s="9">
        <v>1.3609</v>
      </c>
      <c r="H551" s="2">
        <f t="shared" si="29"/>
        <v>1.0335076770973117</v>
      </c>
      <c r="I551" s="2">
        <f t="shared" si="30"/>
        <v>1.615858951272009</v>
      </c>
      <c r="J551" s="2">
        <f t="shared" si="31"/>
        <v>1.3242649391949968</v>
      </c>
      <c r="K551" s="2"/>
    </row>
    <row r="552" spans="1:11" x14ac:dyDescent="0.3">
      <c r="A552" t="s">
        <v>545</v>
      </c>
      <c r="B552" s="5">
        <v>43983</v>
      </c>
      <c r="C552" s="9">
        <v>0.99309999999999998</v>
      </c>
      <c r="D552" s="9">
        <v>0.68220000000000003</v>
      </c>
      <c r="E552" s="9">
        <v>0.31929999999999997</v>
      </c>
      <c r="F552" s="9">
        <v>0.70399999999999996</v>
      </c>
      <c r="G552" s="9">
        <v>1.3751</v>
      </c>
      <c r="H552" s="2">
        <f t="shared" si="29"/>
        <v>1.0464127724177041</v>
      </c>
      <c r="I552" s="2">
        <f t="shared" si="30"/>
        <v>1.6177830806838989</v>
      </c>
      <c r="J552" s="2">
        <f t="shared" si="31"/>
        <v>1.3316952102785384</v>
      </c>
      <c r="K552" s="2"/>
    </row>
    <row r="553" spans="1:11" x14ac:dyDescent="0.3">
      <c r="A553" t="s">
        <v>546</v>
      </c>
      <c r="B553" s="5">
        <v>44013</v>
      </c>
      <c r="C553" s="9">
        <v>0.81379999999999997</v>
      </c>
      <c r="D553" s="9">
        <v>0.55169999999999997</v>
      </c>
      <c r="E553" s="9">
        <v>0.24310000000000001</v>
      </c>
      <c r="F553" s="9">
        <v>0.57050000000000001</v>
      </c>
      <c r="G553" s="9">
        <v>1.1362000000000001</v>
      </c>
      <c r="H553" s="2">
        <f t="shared" si="29"/>
        <v>0.86125003007688772</v>
      </c>
      <c r="I553" s="2">
        <f t="shared" si="30"/>
        <v>1.3400513655700053</v>
      </c>
      <c r="J553" s="2">
        <f t="shared" si="31"/>
        <v>1.1003672537522879</v>
      </c>
      <c r="K553" s="2"/>
    </row>
    <row r="554" spans="1:11" x14ac:dyDescent="0.3">
      <c r="A554" t="s">
        <v>547</v>
      </c>
      <c r="B554" s="5">
        <v>44044</v>
      </c>
      <c r="C554" s="9">
        <v>1.0765</v>
      </c>
      <c r="D554" s="9">
        <v>0.73199999999999998</v>
      </c>
      <c r="E554" s="9">
        <v>0.30740000000000001</v>
      </c>
      <c r="F554" s="9">
        <v>0.74280000000000002</v>
      </c>
      <c r="G554" s="9">
        <v>1.5375000000000001</v>
      </c>
      <c r="H554" s="2">
        <f t="shared" si="29"/>
        <v>1.158397326617977</v>
      </c>
      <c r="I554" s="2">
        <f t="shared" si="30"/>
        <v>1.7690385640352524</v>
      </c>
      <c r="J554" s="2">
        <f t="shared" si="31"/>
        <v>1.4632585649041019</v>
      </c>
      <c r="K554" s="2"/>
    </row>
    <row r="555" spans="1:11" x14ac:dyDescent="0.3">
      <c r="A555" t="s">
        <v>548</v>
      </c>
      <c r="B555" s="5">
        <v>44075</v>
      </c>
      <c r="C555" s="9">
        <v>1.0215000000000001</v>
      </c>
      <c r="D555" s="9">
        <v>0.68930000000000002</v>
      </c>
      <c r="E555" s="9">
        <v>0.29730000000000001</v>
      </c>
      <c r="F555" s="9">
        <v>0.69869999999999999</v>
      </c>
      <c r="G555" s="9">
        <v>1.4463999999999999</v>
      </c>
      <c r="H555" s="2">
        <f t="shared" si="29"/>
        <v>1.0828320851109741</v>
      </c>
      <c r="I555" s="2">
        <f t="shared" si="30"/>
        <v>1.689191656767064</v>
      </c>
      <c r="J555" s="2">
        <f t="shared" si="31"/>
        <v>1.3855585629021006</v>
      </c>
      <c r="K555" s="2"/>
    </row>
    <row r="556" spans="1:11" x14ac:dyDescent="0.3">
      <c r="A556" t="s">
        <v>549</v>
      </c>
      <c r="B556" s="5">
        <v>44105</v>
      </c>
      <c r="C556" s="9">
        <v>1.2299</v>
      </c>
      <c r="D556" s="9">
        <v>0.89790000000000003</v>
      </c>
      <c r="E556" s="9">
        <v>0.41239999999999999</v>
      </c>
      <c r="F556" s="9">
        <v>0.97560000000000002</v>
      </c>
      <c r="G556" s="9">
        <v>1.7181</v>
      </c>
      <c r="H556" s="2">
        <f t="shared" ref="H556:H608" si="32">100*(((1+D556/100)^10/(1+E556/100)^5)^(1/5)-1)</f>
        <v>1.3857474217327859</v>
      </c>
      <c r="I556" s="2">
        <f t="shared" ref="I556:I608" si="33">100*(((1+C556/100)^15/(1+D556/100)^10)^(1/5)-1)</f>
        <v>1.8971808877797702</v>
      </c>
      <c r="J556" s="2">
        <f t="shared" si="31"/>
        <v>1.6411424791902718</v>
      </c>
      <c r="K556" s="2"/>
    </row>
    <row r="557" spans="1:11" x14ac:dyDescent="0.3">
      <c r="A557" t="s">
        <v>550</v>
      </c>
      <c r="B557" s="5">
        <v>44136</v>
      </c>
      <c r="C557" s="9">
        <v>1.1728000000000001</v>
      </c>
      <c r="D557" s="9">
        <v>0.85550000000000004</v>
      </c>
      <c r="E557" s="9">
        <v>0.3931</v>
      </c>
      <c r="F557" s="9">
        <v>0.92789999999999995</v>
      </c>
      <c r="G557" s="9">
        <v>1.6398999999999999</v>
      </c>
      <c r="H557" s="2">
        <f t="shared" si="32"/>
        <v>1.3200297654918813</v>
      </c>
      <c r="I557" s="2">
        <f t="shared" si="33"/>
        <v>1.8103978991292013</v>
      </c>
      <c r="J557" s="2">
        <f t="shared" si="31"/>
        <v>1.5649178879023395</v>
      </c>
      <c r="K557" s="2"/>
    </row>
    <row r="558" spans="1:11" x14ac:dyDescent="0.3">
      <c r="A558" t="s">
        <v>551</v>
      </c>
      <c r="B558" s="5">
        <v>44166</v>
      </c>
      <c r="C558" s="9">
        <v>1.2775000000000001</v>
      </c>
      <c r="D558" s="9">
        <v>0.93310000000000004</v>
      </c>
      <c r="E558" s="9">
        <v>0.39</v>
      </c>
      <c r="F558" s="9">
        <v>1.014</v>
      </c>
      <c r="G558" s="9">
        <v>1.8318000000000001</v>
      </c>
      <c r="H558" s="2">
        <f t="shared" si="32"/>
        <v>1.4791381174419804</v>
      </c>
      <c r="I558" s="2">
        <f t="shared" si="33"/>
        <v>1.9698294546691919</v>
      </c>
      <c r="J558" s="2">
        <f t="shared" si="31"/>
        <v>1.7241879153742756</v>
      </c>
      <c r="K558" s="2"/>
    </row>
    <row r="559" spans="1:11" x14ac:dyDescent="0.3">
      <c r="A559" t="s">
        <v>552</v>
      </c>
      <c r="B559" s="5">
        <v>44197</v>
      </c>
      <c r="C559" s="9">
        <v>1.5152000000000001</v>
      </c>
      <c r="D559" s="9">
        <v>1.1332</v>
      </c>
      <c r="E559" s="9">
        <v>0.47789999999999999</v>
      </c>
      <c r="F559" s="9">
        <v>1.2626999999999999</v>
      </c>
      <c r="G559" s="9">
        <v>2.1674000000000002</v>
      </c>
      <c r="H559" s="2">
        <f t="shared" si="32"/>
        <v>1.7927737566170832</v>
      </c>
      <c r="I559" s="2">
        <f t="shared" si="33"/>
        <v>2.2835341176158819</v>
      </c>
      <c r="J559" s="2">
        <f t="shared" si="31"/>
        <v>2.0378588929702124</v>
      </c>
      <c r="K559" s="2"/>
    </row>
    <row r="560" spans="1:11" x14ac:dyDescent="0.3">
      <c r="A560" t="s">
        <v>553</v>
      </c>
      <c r="B560" s="5">
        <v>44228</v>
      </c>
      <c r="C560" s="9">
        <v>1.9162999999999999</v>
      </c>
      <c r="D560" s="9">
        <v>1.5406</v>
      </c>
      <c r="E560" s="9">
        <v>0.77039999999999997</v>
      </c>
      <c r="F560" s="9">
        <v>1.8452</v>
      </c>
      <c r="G560" s="9">
        <v>2.5971000000000002</v>
      </c>
      <c r="H560" s="2">
        <f t="shared" si="32"/>
        <v>2.3166867290394855</v>
      </c>
      <c r="I560" s="2">
        <f t="shared" si="33"/>
        <v>2.6718754108849829</v>
      </c>
      <c r="J560" s="2">
        <f t="shared" si="31"/>
        <v>2.4941272088234934</v>
      </c>
      <c r="K560" s="2"/>
    </row>
    <row r="561" spans="1:11" x14ac:dyDescent="0.3">
      <c r="A561" t="s">
        <v>554</v>
      </c>
      <c r="B561" s="5">
        <v>44256</v>
      </c>
      <c r="C561" s="9">
        <v>2.2016</v>
      </c>
      <c r="D561" s="9">
        <v>1.851</v>
      </c>
      <c r="E561" s="9">
        <v>0.9395</v>
      </c>
      <c r="F561" s="9">
        <v>2.2884000000000002</v>
      </c>
      <c r="G561" s="9">
        <v>2.9571000000000001</v>
      </c>
      <c r="H561" s="2">
        <f t="shared" si="32"/>
        <v>2.7707309923270973</v>
      </c>
      <c r="I561" s="2">
        <f t="shared" si="33"/>
        <v>2.9064247479819283</v>
      </c>
      <c r="J561" s="2">
        <f t="shared" si="31"/>
        <v>2.838555489451533</v>
      </c>
      <c r="K561" s="2"/>
    </row>
    <row r="562" spans="1:11" x14ac:dyDescent="0.3">
      <c r="A562" t="s">
        <v>555</v>
      </c>
      <c r="B562" s="5">
        <v>44287</v>
      </c>
      <c r="C562" s="9">
        <v>2.0832999999999999</v>
      </c>
      <c r="D562" s="9">
        <v>1.7403999999999999</v>
      </c>
      <c r="E562" s="9">
        <v>0.87680000000000002</v>
      </c>
      <c r="F562" s="9">
        <v>2.1297000000000001</v>
      </c>
      <c r="G562" s="9">
        <v>2.8136000000000001</v>
      </c>
      <c r="H562" s="2">
        <f t="shared" si="32"/>
        <v>2.6113932257961991</v>
      </c>
      <c r="I562" s="2">
        <f t="shared" si="33"/>
        <v>2.7725709664623288</v>
      </c>
      <c r="J562" s="2">
        <f t="shared" si="31"/>
        <v>2.6919504745416267</v>
      </c>
      <c r="K562" s="2"/>
    </row>
    <row r="563" spans="1:11" x14ac:dyDescent="0.3">
      <c r="A563" t="s">
        <v>556</v>
      </c>
      <c r="B563" s="5">
        <v>44317</v>
      </c>
      <c r="C563" s="9">
        <v>2.0621999999999998</v>
      </c>
      <c r="D563" s="9">
        <v>1.6805000000000001</v>
      </c>
      <c r="E563" s="9">
        <v>0.80459999999999998</v>
      </c>
      <c r="F563" s="9">
        <v>2.0232999999999999</v>
      </c>
      <c r="G563" s="9">
        <v>2.8365</v>
      </c>
      <c r="H563" s="2">
        <f t="shared" si="32"/>
        <v>2.5640107718298388</v>
      </c>
      <c r="I563" s="2">
        <f t="shared" si="33"/>
        <v>2.829903987453819</v>
      </c>
      <c r="J563" s="2">
        <f t="shared" si="31"/>
        <v>2.6968713264208466</v>
      </c>
      <c r="K563" s="2"/>
    </row>
    <row r="564" spans="1:11" x14ac:dyDescent="0.3">
      <c r="A564" t="s">
        <v>557</v>
      </c>
      <c r="B564" s="5">
        <v>44348</v>
      </c>
      <c r="C564" s="9">
        <v>1.8424</v>
      </c>
      <c r="D564" s="9">
        <v>1.5303</v>
      </c>
      <c r="E564" s="9">
        <v>0.88480000000000003</v>
      </c>
      <c r="F564" s="9">
        <v>1.8438000000000001</v>
      </c>
      <c r="G564" s="9">
        <v>2.3877999999999999</v>
      </c>
      <c r="H564" s="2">
        <f t="shared" si="32"/>
        <v>2.1799301588544706</v>
      </c>
      <c r="I564" s="2">
        <f t="shared" si="33"/>
        <v>2.4694810971043202</v>
      </c>
      <c r="J564" s="2">
        <f t="shared" si="31"/>
        <v>2.3246032091802205</v>
      </c>
      <c r="K564" s="2"/>
    </row>
    <row r="565" spans="1:11" x14ac:dyDescent="0.3">
      <c r="A565" t="s">
        <v>558</v>
      </c>
      <c r="B565" s="5">
        <v>44378</v>
      </c>
      <c r="C565" s="9">
        <v>1.6332</v>
      </c>
      <c r="D565" s="9">
        <v>1.3047</v>
      </c>
      <c r="E565" s="9">
        <v>0.71089999999999998</v>
      </c>
      <c r="F565" s="9">
        <v>1.5403</v>
      </c>
      <c r="G565" s="9">
        <v>2.1650999999999998</v>
      </c>
      <c r="H565" s="2">
        <f t="shared" si="32"/>
        <v>1.9020010951148247</v>
      </c>
      <c r="I565" s="2">
        <f t="shared" si="33"/>
        <v>2.2933991277428456</v>
      </c>
      <c r="J565" s="2">
        <f t="shared" si="31"/>
        <v>2.0975125550974028</v>
      </c>
      <c r="K565" s="2"/>
    </row>
    <row r="566" spans="1:11" x14ac:dyDescent="0.3">
      <c r="A566" t="s">
        <v>559</v>
      </c>
      <c r="B566" s="5">
        <v>44409</v>
      </c>
      <c r="C566" s="9">
        <v>1.6632</v>
      </c>
      <c r="D566" s="9">
        <v>1.3601000000000001</v>
      </c>
      <c r="E566" s="9">
        <v>0.78839999999999999</v>
      </c>
      <c r="F566" s="9">
        <v>1.6329</v>
      </c>
      <c r="G566" s="9">
        <v>2.153</v>
      </c>
      <c r="H566" s="2">
        <f t="shared" si="32"/>
        <v>1.9350428423310584</v>
      </c>
      <c r="I566" s="2">
        <f t="shared" si="33"/>
        <v>2.2721218160826062</v>
      </c>
      <c r="J566" s="2">
        <f t="shared" si="31"/>
        <v>2.1034432274371628</v>
      </c>
      <c r="K566" s="2"/>
    </row>
    <row r="567" spans="1:11" x14ac:dyDescent="0.3">
      <c r="A567" t="s">
        <v>560</v>
      </c>
      <c r="B567" s="5">
        <v>44440</v>
      </c>
      <c r="C567" s="9">
        <v>1.8592</v>
      </c>
      <c r="D567" s="9">
        <v>1.591</v>
      </c>
      <c r="E567" s="9">
        <v>0.99839999999999995</v>
      </c>
      <c r="F567" s="9">
        <v>1.9617</v>
      </c>
      <c r="G567" s="9">
        <v>2.3216000000000001</v>
      </c>
      <c r="H567" s="2">
        <f t="shared" si="32"/>
        <v>2.1870770329035061</v>
      </c>
      <c r="I567" s="2">
        <f t="shared" si="33"/>
        <v>2.397726011342538</v>
      </c>
      <c r="J567" s="2">
        <f t="shared" si="31"/>
        <v>2.2923472988825688</v>
      </c>
      <c r="K567" s="2"/>
    </row>
    <row r="568" spans="1:11" x14ac:dyDescent="0.3">
      <c r="A568" t="s">
        <v>561</v>
      </c>
      <c r="B568" s="5">
        <v>44470</v>
      </c>
      <c r="C568" s="9">
        <v>1.8259000000000001</v>
      </c>
      <c r="D568" s="9">
        <v>1.6338999999999999</v>
      </c>
      <c r="E568" s="9">
        <v>1.1892</v>
      </c>
      <c r="F568" s="9">
        <v>1.9643999999999999</v>
      </c>
      <c r="G568" s="9">
        <v>2.1606999999999998</v>
      </c>
      <c r="H568" s="2">
        <f t="shared" si="32"/>
        <v>2.0805543398900506</v>
      </c>
      <c r="I568" s="2">
        <f t="shared" si="33"/>
        <v>2.2109888260808175</v>
      </c>
      <c r="J568" s="2">
        <f t="shared" si="31"/>
        <v>2.145750763282539</v>
      </c>
      <c r="K568" s="2"/>
    </row>
    <row r="569" spans="1:11" x14ac:dyDescent="0.3">
      <c r="A569" t="s">
        <v>562</v>
      </c>
      <c r="B569" s="5">
        <v>44501</v>
      </c>
      <c r="C569" s="9">
        <v>1.6821999999999999</v>
      </c>
      <c r="D569" s="9">
        <v>1.5065</v>
      </c>
      <c r="E569" s="9">
        <v>1.1613</v>
      </c>
      <c r="F569" s="9">
        <v>1.7529999999999999</v>
      </c>
      <c r="G569" s="9">
        <v>1.9561999999999999</v>
      </c>
      <c r="H569" s="2">
        <f t="shared" si="32"/>
        <v>1.8528779508567128</v>
      </c>
      <c r="I569" s="2">
        <f t="shared" si="33"/>
        <v>2.0345128962623749</v>
      </c>
      <c r="J569" s="2">
        <f t="shared" si="31"/>
        <v>1.943654970763764</v>
      </c>
      <c r="K569" s="2"/>
    </row>
    <row r="570" spans="1:11" x14ac:dyDescent="0.3">
      <c r="A570" t="s">
        <v>563</v>
      </c>
      <c r="B570" s="5">
        <v>44531</v>
      </c>
      <c r="C570" s="9">
        <v>1.7709999999999999</v>
      </c>
      <c r="D570" s="9">
        <v>1.5907</v>
      </c>
      <c r="E570" s="9">
        <v>1.2699</v>
      </c>
      <c r="F570" s="9">
        <v>1.7958000000000001</v>
      </c>
      <c r="G570" s="9">
        <v>2.0305</v>
      </c>
      <c r="H570" s="2">
        <f t="shared" si="32"/>
        <v>1.912516221404359</v>
      </c>
      <c r="I570" s="2">
        <f t="shared" si="33"/>
        <v>2.1325605403284209</v>
      </c>
      <c r="J570" s="2">
        <f t="shared" si="31"/>
        <v>2.0224790563323936</v>
      </c>
      <c r="K570" s="2"/>
    </row>
    <row r="571" spans="1:11" x14ac:dyDescent="0.3">
      <c r="A571" t="s">
        <v>564</v>
      </c>
      <c r="B571" s="5">
        <v>44562</v>
      </c>
      <c r="C571" s="9">
        <v>2.0295000000000001</v>
      </c>
      <c r="D571" s="9">
        <v>1.8728</v>
      </c>
      <c r="E571" s="9">
        <v>1.6325000000000001</v>
      </c>
      <c r="F571" s="9">
        <v>2.0135000000000001</v>
      </c>
      <c r="G571" s="9">
        <v>2.2441</v>
      </c>
      <c r="H571" s="2">
        <f t="shared" si="32"/>
        <v>2.1136681655966605</v>
      </c>
      <c r="I571" s="2">
        <f t="shared" si="33"/>
        <v>2.3436234751587515</v>
      </c>
      <c r="J571" s="2">
        <f t="shared" si="31"/>
        <v>2.2285811620562868</v>
      </c>
      <c r="K571" s="2"/>
    </row>
    <row r="572" spans="1:11" x14ac:dyDescent="0.3">
      <c r="A572" t="s">
        <v>565</v>
      </c>
      <c r="B572" s="5">
        <v>44593</v>
      </c>
      <c r="C572" s="9">
        <v>2.0905</v>
      </c>
      <c r="D572" s="9">
        <v>1.9016</v>
      </c>
      <c r="E572" s="9">
        <v>1.744</v>
      </c>
      <c r="F572" s="9">
        <v>1.8883000000000001</v>
      </c>
      <c r="G572" s="9">
        <v>2.3041999999999998</v>
      </c>
      <c r="H572" s="2">
        <f t="shared" si="32"/>
        <v>2.0594441201446712</v>
      </c>
      <c r="I572" s="2">
        <f t="shared" si="33"/>
        <v>2.4693511687521985</v>
      </c>
      <c r="J572" s="2">
        <f t="shared" si="31"/>
        <v>2.2641922651068791</v>
      </c>
      <c r="K572" s="2"/>
    </row>
    <row r="573" spans="1:11" x14ac:dyDescent="0.3">
      <c r="A573" t="s">
        <v>566</v>
      </c>
      <c r="B573" s="5">
        <v>44621</v>
      </c>
      <c r="C573" s="9">
        <v>2.4476</v>
      </c>
      <c r="D573" s="9">
        <v>2.3639999999999999</v>
      </c>
      <c r="E573" s="9">
        <v>2.4479000000000002</v>
      </c>
      <c r="F573" s="9">
        <v>2.2029000000000001</v>
      </c>
      <c r="G573" s="9">
        <v>2.4784999999999999</v>
      </c>
      <c r="H573" s="2">
        <f t="shared" si="32"/>
        <v>2.2801687101444035</v>
      </c>
      <c r="I573" s="2">
        <f t="shared" si="33"/>
        <v>2.6150048824570726</v>
      </c>
      <c r="J573" s="2">
        <f t="shared" si="31"/>
        <v>2.447450000329443</v>
      </c>
      <c r="K573" s="2"/>
    </row>
    <row r="574" spans="1:11" x14ac:dyDescent="0.3">
      <c r="A574" t="s">
        <v>567</v>
      </c>
      <c r="B574" s="5">
        <v>44652</v>
      </c>
      <c r="C574" s="9">
        <v>3.0175999999999998</v>
      </c>
      <c r="D574" s="9">
        <v>2.9477000000000002</v>
      </c>
      <c r="E574" s="9">
        <v>2.9325000000000001</v>
      </c>
      <c r="F574" s="9">
        <v>2.9014000000000002</v>
      </c>
      <c r="G574" s="9">
        <v>3.0766</v>
      </c>
      <c r="H574" s="2">
        <f t="shared" si="32"/>
        <v>2.9629022445777364</v>
      </c>
      <c r="I574" s="2">
        <f t="shared" si="33"/>
        <v>3.1575424154938192</v>
      </c>
      <c r="J574" s="2">
        <f t="shared" si="31"/>
        <v>3.0601763801972659</v>
      </c>
      <c r="K574" s="2"/>
    </row>
    <row r="575" spans="1:11" x14ac:dyDescent="0.3">
      <c r="A575" t="s">
        <v>568</v>
      </c>
      <c r="B575" s="5">
        <v>44682</v>
      </c>
      <c r="C575" s="9">
        <v>3.0861999999999998</v>
      </c>
      <c r="D575" s="9">
        <v>2.9234</v>
      </c>
      <c r="E575" s="9">
        <v>2.8340000000000001</v>
      </c>
      <c r="F575" s="9">
        <v>2.9146000000000001</v>
      </c>
      <c r="G575" s="9">
        <v>3.2288000000000001</v>
      </c>
      <c r="H575" s="2">
        <f t="shared" si="32"/>
        <v>3.0128777209871949</v>
      </c>
      <c r="I575" s="2">
        <f t="shared" si="33"/>
        <v>3.4125729383472025</v>
      </c>
      <c r="J575" s="2">
        <f t="shared" si="31"/>
        <v>3.2125318501131872</v>
      </c>
      <c r="K575" s="2"/>
    </row>
    <row r="576" spans="1:11" x14ac:dyDescent="0.3">
      <c r="A576" t="s">
        <v>569</v>
      </c>
      <c r="B576" s="5">
        <v>44713</v>
      </c>
      <c r="C576" s="9">
        <v>3.2031000000000001</v>
      </c>
      <c r="D576" s="9">
        <v>3.0985</v>
      </c>
      <c r="E576" s="9">
        <v>2.9956</v>
      </c>
      <c r="F576" s="9">
        <v>3.0588000000000002</v>
      </c>
      <c r="G576" s="9">
        <v>3.3395999999999999</v>
      </c>
      <c r="H576" s="2">
        <f t="shared" si="32"/>
        <v>3.2015028044887428</v>
      </c>
      <c r="I576" s="2">
        <f t="shared" si="33"/>
        <v>3.4126184777712565</v>
      </c>
      <c r="J576" s="2">
        <f t="shared" si="31"/>
        <v>3.3070067122904945</v>
      </c>
      <c r="K576" s="2"/>
    </row>
    <row r="577" spans="1:11" x14ac:dyDescent="0.3">
      <c r="A577" t="s">
        <v>570</v>
      </c>
      <c r="B577" s="5">
        <v>44743</v>
      </c>
      <c r="C577" s="9">
        <v>2.9142000000000001</v>
      </c>
      <c r="D577" s="9">
        <v>2.7069000000000001</v>
      </c>
      <c r="E577" s="9">
        <v>2.7134</v>
      </c>
      <c r="F577" s="9">
        <v>2.4910000000000001</v>
      </c>
      <c r="G577" s="9">
        <v>3.0350999999999999</v>
      </c>
      <c r="H577" s="2">
        <f t="shared" si="32"/>
        <v>2.7004004113387436</v>
      </c>
      <c r="I577" s="2">
        <f t="shared" si="33"/>
        <v>3.3300560656175815</v>
      </c>
      <c r="J577" s="2">
        <f t="shared" si="31"/>
        <v>3.0147471601275511</v>
      </c>
      <c r="K577" s="2"/>
    </row>
    <row r="578" spans="1:11" x14ac:dyDescent="0.3">
      <c r="A578" t="s">
        <v>571</v>
      </c>
      <c r="B578" s="5">
        <v>44774</v>
      </c>
      <c r="C578" s="9">
        <v>3.3022</v>
      </c>
      <c r="D578" s="9">
        <v>3.1974999999999998</v>
      </c>
      <c r="E578" s="9">
        <v>3.3149000000000002</v>
      </c>
      <c r="F578" s="9">
        <v>3.0106999999999999</v>
      </c>
      <c r="G578" s="9">
        <v>3.2919</v>
      </c>
      <c r="H578" s="2">
        <f t="shared" si="32"/>
        <v>3.0802334053461777</v>
      </c>
      <c r="I578" s="2">
        <f t="shared" si="33"/>
        <v>3.5119187808977381</v>
      </c>
      <c r="J578" s="2">
        <f t="shared" si="31"/>
        <v>3.2958505854430609</v>
      </c>
      <c r="K578" s="2"/>
    </row>
    <row r="579" spans="1:11" x14ac:dyDescent="0.3">
      <c r="A579" t="s">
        <v>572</v>
      </c>
      <c r="B579" s="5">
        <v>44805</v>
      </c>
      <c r="C579" s="9">
        <v>3.911</v>
      </c>
      <c r="D579" s="9">
        <v>3.8767</v>
      </c>
      <c r="E579" s="9">
        <v>4.0521000000000003</v>
      </c>
      <c r="F579" s="9">
        <v>3.6461000000000001</v>
      </c>
      <c r="G579" s="9">
        <v>3.8563999999999998</v>
      </c>
      <c r="H579" s="2">
        <f t="shared" si="32"/>
        <v>3.7015956707264985</v>
      </c>
      <c r="I579" s="2">
        <f t="shared" si="33"/>
        <v>3.9796339812342429</v>
      </c>
      <c r="J579" s="2">
        <f t="shared" si="31"/>
        <v>3.8405217682966342</v>
      </c>
      <c r="K579" s="2"/>
    </row>
    <row r="580" spans="1:11" x14ac:dyDescent="0.3">
      <c r="A580" t="s">
        <v>573</v>
      </c>
      <c r="B580" s="5">
        <v>44835</v>
      </c>
      <c r="C580" s="9">
        <v>4.2728000000000002</v>
      </c>
      <c r="D580" s="9">
        <v>4.1877000000000004</v>
      </c>
      <c r="E580" s="9">
        <v>4.2426000000000004</v>
      </c>
      <c r="F580" s="9">
        <v>4.0012999999999996</v>
      </c>
      <c r="G580" s="9">
        <v>4.306</v>
      </c>
      <c r="H580" s="2">
        <f t="shared" si="32"/>
        <v>4.1328289134192397</v>
      </c>
      <c r="I580" s="2">
        <f t="shared" si="33"/>
        <v>4.4432085845569347</v>
      </c>
      <c r="J580" s="2">
        <f t="shared" si="31"/>
        <v>4.2879032807939144</v>
      </c>
      <c r="K580" s="2"/>
    </row>
    <row r="581" spans="1:11" x14ac:dyDescent="0.3">
      <c r="A581" t="s">
        <v>574</v>
      </c>
      <c r="B581" s="5">
        <v>44866</v>
      </c>
      <c r="C581" s="9">
        <v>3.8304</v>
      </c>
      <c r="D581" s="9">
        <v>3.6783999999999999</v>
      </c>
      <c r="E581" s="9">
        <v>3.8220999999999998</v>
      </c>
      <c r="F581" s="9">
        <v>3.3277999999999999</v>
      </c>
      <c r="G581" s="9">
        <v>3.8624999999999998</v>
      </c>
      <c r="H581" s="2">
        <f t="shared" si="32"/>
        <v>3.5348988949366111</v>
      </c>
      <c r="I581" s="2">
        <f t="shared" si="33"/>
        <v>4.1350688555391146</v>
      </c>
      <c r="J581" s="2">
        <f t="shared" si="31"/>
        <v>3.8345502488237537</v>
      </c>
      <c r="K581" s="2"/>
    </row>
    <row r="582" spans="1:11" x14ac:dyDescent="0.3">
      <c r="A582" t="s">
        <v>575</v>
      </c>
      <c r="B582" s="5">
        <v>44896</v>
      </c>
      <c r="C582" s="9">
        <v>4.0052000000000003</v>
      </c>
      <c r="D582" s="9">
        <v>3.8708</v>
      </c>
      <c r="E582" s="9">
        <v>3.9802</v>
      </c>
      <c r="F582" s="9">
        <v>3.5674999999999999</v>
      </c>
      <c r="G582" s="9">
        <v>4.0526</v>
      </c>
      <c r="H582" s="2">
        <f t="shared" si="32"/>
        <v>3.7615151022983184</v>
      </c>
      <c r="I582" s="2">
        <f t="shared" si="33"/>
        <v>4.2745219315963201</v>
      </c>
      <c r="J582" s="2">
        <f t="shared" si="31"/>
        <v>4.0177022539445995</v>
      </c>
      <c r="K582" s="2"/>
    </row>
    <row r="583" spans="1:11" x14ac:dyDescent="0.3">
      <c r="A583" t="s">
        <v>576</v>
      </c>
      <c r="B583" s="5">
        <v>44927</v>
      </c>
      <c r="C583" s="9">
        <v>3.6337999999999999</v>
      </c>
      <c r="D583" s="9">
        <v>3.5015999999999998</v>
      </c>
      <c r="E583" s="9">
        <v>3.5895000000000001</v>
      </c>
      <c r="F583" s="9">
        <v>3.1417000000000002</v>
      </c>
      <c r="G583" s="9">
        <v>3.722</v>
      </c>
      <c r="H583" s="2">
        <f t="shared" si="32"/>
        <v>3.4137745868065617</v>
      </c>
      <c r="I583" s="2">
        <f t="shared" si="33"/>
        <v>3.8987067829167055</v>
      </c>
      <c r="J583" s="2">
        <f t="shared" si="31"/>
        <v>3.6559571038213834</v>
      </c>
      <c r="K583" s="2"/>
    </row>
    <row r="584" spans="1:11" x14ac:dyDescent="0.3">
      <c r="A584" t="s">
        <v>577</v>
      </c>
      <c r="B584" s="5">
        <v>44958</v>
      </c>
      <c r="C584" s="9">
        <v>3.9706000000000001</v>
      </c>
      <c r="D584" s="9">
        <v>3.9645000000000001</v>
      </c>
      <c r="E584" s="9">
        <v>4.1261000000000001</v>
      </c>
      <c r="F584" s="9">
        <v>3.6882999999999999</v>
      </c>
      <c r="G584" s="9">
        <v>3.9131</v>
      </c>
      <c r="H584" s="2">
        <f t="shared" si="32"/>
        <v>3.8031507974465306</v>
      </c>
      <c r="I584" s="2">
        <f t="shared" si="33"/>
        <v>3.9828010737529285</v>
      </c>
      <c r="J584" s="2">
        <f t="shared" ref="J584:J608" si="34">100*((((1+C584/100)^15)/(1+E584/100)^5)^(1/10)-1)</f>
        <v>3.8929371045003158</v>
      </c>
      <c r="K584" s="2"/>
    </row>
    <row r="585" spans="1:11" x14ac:dyDescent="0.3">
      <c r="A585" t="s">
        <v>578</v>
      </c>
      <c r="B585" s="5">
        <v>44986</v>
      </c>
      <c r="C585" s="9">
        <v>3.6240999999999999</v>
      </c>
      <c r="D585" s="9">
        <v>3.5217000000000001</v>
      </c>
      <c r="E585" s="9">
        <v>3.5796000000000001</v>
      </c>
      <c r="F585" s="9">
        <v>3.2690999999999999</v>
      </c>
      <c r="G585" s="9">
        <v>3.6785999999999999</v>
      </c>
      <c r="H585" s="2">
        <f t="shared" si="32"/>
        <v>3.4638323655430403</v>
      </c>
      <c r="I585" s="2">
        <f t="shared" si="33"/>
        <v>3.8292039715551507</v>
      </c>
      <c r="J585" s="2">
        <f t="shared" si="34"/>
        <v>3.6463571687917806</v>
      </c>
      <c r="K585" s="2"/>
    </row>
    <row r="586" spans="1:11" x14ac:dyDescent="0.3">
      <c r="A586" t="s">
        <v>579</v>
      </c>
      <c r="B586" s="5">
        <v>45017</v>
      </c>
      <c r="C586" s="9">
        <v>3.5969000000000002</v>
      </c>
      <c r="D586" s="9">
        <v>3.4729000000000001</v>
      </c>
      <c r="E586" s="9">
        <v>3.4855</v>
      </c>
      <c r="F586" s="9">
        <v>3.1983000000000001</v>
      </c>
      <c r="G586" s="9">
        <v>3.7023000000000001</v>
      </c>
      <c r="H586" s="2">
        <f t="shared" si="32"/>
        <v>3.4603015341279741</v>
      </c>
      <c r="I586" s="2">
        <f t="shared" si="33"/>
        <v>3.8453459759638431</v>
      </c>
      <c r="J586" s="2">
        <f t="shared" si="34"/>
        <v>3.6526449618583534</v>
      </c>
      <c r="K586" s="2"/>
    </row>
    <row r="587" spans="1:11" x14ac:dyDescent="0.3">
      <c r="A587" t="s">
        <v>580</v>
      </c>
      <c r="B587" s="5">
        <v>45047</v>
      </c>
      <c r="C587" s="9">
        <v>3.8302</v>
      </c>
      <c r="D587" s="9">
        <v>3.6854</v>
      </c>
      <c r="E587" s="9">
        <v>3.7103000000000002</v>
      </c>
      <c r="F587" s="9">
        <v>3.3384</v>
      </c>
      <c r="G587" s="9">
        <v>3.9670000000000001</v>
      </c>
      <c r="H587" s="2">
        <f t="shared" si="32"/>
        <v>3.660505978287576</v>
      </c>
      <c r="I587" s="2">
        <f t="shared" si="33"/>
        <v>4.1204069359924267</v>
      </c>
      <c r="J587" s="2">
        <f t="shared" si="34"/>
        <v>3.8902019713609848</v>
      </c>
      <c r="K587" s="2"/>
    </row>
    <row r="588" spans="1:11" x14ac:dyDescent="0.3">
      <c r="A588" t="s">
        <v>581</v>
      </c>
      <c r="B588" s="5">
        <v>45078</v>
      </c>
      <c r="C588" s="9">
        <v>3.8502999999999998</v>
      </c>
      <c r="D588" s="9">
        <v>3.8321999999999998</v>
      </c>
      <c r="E588" s="9">
        <v>4.0728999999999997</v>
      </c>
      <c r="F588" s="9">
        <v>3.4813000000000001</v>
      </c>
      <c r="G588" s="9">
        <v>3.7496999999999998</v>
      </c>
      <c r="H588" s="2">
        <f t="shared" si="32"/>
        <v>3.5920566914153351</v>
      </c>
      <c r="I588" s="2">
        <f t="shared" si="33"/>
        <v>3.8865094661107769</v>
      </c>
      <c r="J588" s="2">
        <f t="shared" si="34"/>
        <v>3.7391786071520938</v>
      </c>
      <c r="K588" s="2"/>
    </row>
    <row r="589" spans="1:11" x14ac:dyDescent="0.3">
      <c r="A589" t="s">
        <v>582</v>
      </c>
      <c r="B589" s="5">
        <v>45108</v>
      </c>
      <c r="C589" s="9">
        <v>4.0456000000000003</v>
      </c>
      <c r="D589" s="9">
        <v>3.9773999999999998</v>
      </c>
      <c r="E589" s="9">
        <v>4.1203000000000003</v>
      </c>
      <c r="F589" s="9">
        <v>3.5554000000000001</v>
      </c>
      <c r="G589" s="9">
        <v>4.0910000000000002</v>
      </c>
      <c r="H589" s="2">
        <f t="shared" si="32"/>
        <v>3.8346961232343491</v>
      </c>
      <c r="I589" s="2">
        <f t="shared" si="33"/>
        <v>4.1821342288882457</v>
      </c>
      <c r="J589" s="2">
        <f t="shared" si="34"/>
        <v>4.0082700996734388</v>
      </c>
      <c r="K589" s="2"/>
    </row>
    <row r="590" spans="1:11" x14ac:dyDescent="0.3">
      <c r="A590" t="s">
        <v>583</v>
      </c>
      <c r="B590" s="5">
        <v>45139</v>
      </c>
      <c r="C590" s="9">
        <v>4.2393999999999998</v>
      </c>
      <c r="D590" s="9">
        <v>4.1026999999999996</v>
      </c>
      <c r="E590" s="9">
        <v>4.1928000000000001</v>
      </c>
      <c r="F590" s="9">
        <v>3.7265000000000001</v>
      </c>
      <c r="G590" s="9">
        <v>4.34</v>
      </c>
      <c r="H590" s="2">
        <f t="shared" si="32"/>
        <v>4.0126779133490942</v>
      </c>
      <c r="I590" s="2">
        <f t="shared" si="33"/>
        <v>4.5133387488341059</v>
      </c>
      <c r="J590" s="2">
        <f t="shared" si="34"/>
        <v>4.2627078150727193</v>
      </c>
      <c r="K590" s="2"/>
    </row>
    <row r="591" spans="1:11" x14ac:dyDescent="0.3">
      <c r="A591" t="s">
        <v>584</v>
      </c>
      <c r="B591" s="5">
        <v>45170</v>
      </c>
      <c r="C591" s="9">
        <v>4.7872000000000003</v>
      </c>
      <c r="D591" s="9">
        <v>4.657</v>
      </c>
      <c r="E591" s="9">
        <v>4.5739999999999998</v>
      </c>
      <c r="F591" s="9">
        <v>4.4667000000000003</v>
      </c>
      <c r="G591" s="9">
        <v>4.9622999999999999</v>
      </c>
      <c r="H591" s="2">
        <f t="shared" si="32"/>
        <v>4.7400658767953852</v>
      </c>
      <c r="I591" s="2">
        <f t="shared" si="33"/>
        <v>5.0480861328857207</v>
      </c>
      <c r="J591" s="2">
        <f t="shared" si="34"/>
        <v>4.8939629425341469</v>
      </c>
      <c r="K591" s="2"/>
    </row>
    <row r="592" spans="1:11" x14ac:dyDescent="0.3">
      <c r="A592" t="s">
        <v>585</v>
      </c>
      <c r="B592" s="5">
        <v>45200</v>
      </c>
      <c r="C592" s="9">
        <v>5.1273</v>
      </c>
      <c r="D592" s="9">
        <v>4.9558999999999997</v>
      </c>
      <c r="E592" s="9">
        <v>4.7747000000000002</v>
      </c>
      <c r="F592" s="9">
        <v>4.8057999999999996</v>
      </c>
      <c r="G592" s="9">
        <v>5.4067999999999996</v>
      </c>
      <c r="H592" s="2">
        <f t="shared" si="32"/>
        <v>5.1374133718349757</v>
      </c>
      <c r="I592" s="2">
        <f t="shared" si="33"/>
        <v>5.4709401800772772</v>
      </c>
      <c r="J592" s="2">
        <f t="shared" si="34"/>
        <v>5.3040447296724746</v>
      </c>
      <c r="K592" s="2"/>
    </row>
    <row r="593" spans="1:11" x14ac:dyDescent="0.3">
      <c r="A593" t="s">
        <v>586</v>
      </c>
      <c r="B593" s="5">
        <v>45231</v>
      </c>
      <c r="C593" s="9">
        <v>4.6284000000000001</v>
      </c>
      <c r="D593" s="9">
        <v>4.4364999999999997</v>
      </c>
      <c r="E593" s="9">
        <v>4.2849000000000004</v>
      </c>
      <c r="F593" s="9">
        <v>4.2054999999999998</v>
      </c>
      <c r="G593" s="9">
        <v>4.9161999999999999</v>
      </c>
      <c r="H593" s="2">
        <f t="shared" si="32"/>
        <v>4.5883203824331309</v>
      </c>
      <c r="I593" s="2">
        <f t="shared" si="33"/>
        <v>5.0132584852645046</v>
      </c>
      <c r="J593" s="2">
        <f t="shared" si="34"/>
        <v>4.8005740578748402</v>
      </c>
      <c r="K593" s="2"/>
    </row>
    <row r="594" spans="1:11" x14ac:dyDescent="0.3">
      <c r="A594" t="s">
        <v>587</v>
      </c>
      <c r="B594" s="5">
        <v>45261</v>
      </c>
      <c r="C594" s="9">
        <v>4.0465</v>
      </c>
      <c r="D594" s="9">
        <v>3.9083999999999999</v>
      </c>
      <c r="E594" s="9">
        <v>3.8262999999999998</v>
      </c>
      <c r="F594" s="9">
        <v>3.7353999999999998</v>
      </c>
      <c r="G594" s="9">
        <v>4.2144000000000004</v>
      </c>
      <c r="H594" s="2">
        <f t="shared" si="32"/>
        <v>3.9905649200635995</v>
      </c>
      <c r="I594" s="2">
        <f t="shared" si="33"/>
        <v>4.3232508715101314</v>
      </c>
      <c r="J594" s="2">
        <f t="shared" si="34"/>
        <v>4.1567750673275006</v>
      </c>
      <c r="K594" s="2"/>
    </row>
    <row r="595" spans="1:11" x14ac:dyDescent="0.3">
      <c r="A595" t="s">
        <v>588</v>
      </c>
      <c r="B595" s="5">
        <v>45292</v>
      </c>
      <c r="C595" s="9">
        <v>4.1825999999999999</v>
      </c>
      <c r="D595" s="9">
        <v>4.0072999999999999</v>
      </c>
      <c r="E595" s="9">
        <v>3.879</v>
      </c>
      <c r="F595" s="9">
        <v>3.8481000000000001</v>
      </c>
      <c r="G595" s="9">
        <v>4.3947000000000003</v>
      </c>
      <c r="H595" s="2">
        <f t="shared" si="32"/>
        <v>4.135758462153083</v>
      </c>
      <c r="I595" s="2">
        <f t="shared" si="33"/>
        <v>4.5340868806736712</v>
      </c>
      <c r="J595" s="2">
        <f t="shared" si="34"/>
        <v>4.3347325796522895</v>
      </c>
      <c r="K595" s="2"/>
    </row>
    <row r="596" spans="1:11" x14ac:dyDescent="0.3">
      <c r="A596" t="s">
        <v>589</v>
      </c>
      <c r="B596" s="5">
        <v>45323</v>
      </c>
      <c r="C596" s="9">
        <v>4.3956999999999997</v>
      </c>
      <c r="D596" s="9">
        <v>4.2644000000000002</v>
      </c>
      <c r="E596" s="9">
        <v>4.2187000000000001</v>
      </c>
      <c r="F596" s="9">
        <v>4.0515999999999996</v>
      </c>
      <c r="G596" s="9">
        <v>4.5523999999999996</v>
      </c>
      <c r="H596" s="2">
        <f t="shared" si="32"/>
        <v>4.3101200394938477</v>
      </c>
      <c r="I596" s="2">
        <f t="shared" si="33"/>
        <v>4.6587962458894738</v>
      </c>
      <c r="J596" s="2">
        <f t="shared" si="34"/>
        <v>4.4843126962017088</v>
      </c>
      <c r="K596" s="2"/>
    </row>
    <row r="597" spans="1:11" x14ac:dyDescent="0.3">
      <c r="A597" t="s">
        <v>590</v>
      </c>
      <c r="B597" s="5">
        <v>45352</v>
      </c>
      <c r="C597" s="9">
        <v>4.3156999999999996</v>
      </c>
      <c r="D597" s="9">
        <v>4.1817000000000002</v>
      </c>
      <c r="E597" s="9">
        <v>4.1738</v>
      </c>
      <c r="F597" s="9">
        <v>3.9363000000000001</v>
      </c>
      <c r="G597" s="9">
        <v>4.4474</v>
      </c>
      <c r="H597" s="2">
        <f t="shared" si="32"/>
        <v>4.1896005990949892</v>
      </c>
      <c r="I597" s="2">
        <f t="shared" si="33"/>
        <v>4.5842172798606695</v>
      </c>
      <c r="J597" s="2">
        <f t="shared" si="34"/>
        <v>4.3867224667852645</v>
      </c>
      <c r="K597" s="2"/>
    </row>
    <row r="598" spans="1:11" x14ac:dyDescent="0.3">
      <c r="A598" t="s">
        <v>591</v>
      </c>
      <c r="B598" s="5">
        <v>45383</v>
      </c>
      <c r="C598" s="9">
        <v>4.7727000000000004</v>
      </c>
      <c r="D598" s="9">
        <v>4.6410999999999998</v>
      </c>
      <c r="E598" s="9">
        <v>4.6703999999999999</v>
      </c>
      <c r="F598" s="9">
        <v>4.4156000000000004</v>
      </c>
      <c r="G598" s="9">
        <v>4.8692000000000002</v>
      </c>
      <c r="H598" s="2">
        <f t="shared" si="32"/>
        <v>4.6118082018412165</v>
      </c>
      <c r="I598" s="2">
        <f t="shared" si="33"/>
        <v>5.0363967212727845</v>
      </c>
      <c r="J598" s="2">
        <f t="shared" si="34"/>
        <v>4.8238874876251225</v>
      </c>
      <c r="K598" s="2"/>
    </row>
    <row r="599" spans="1:11" x14ac:dyDescent="0.3">
      <c r="A599" t="s">
        <v>592</v>
      </c>
      <c r="B599" s="5">
        <v>45413</v>
      </c>
      <c r="C599" s="9">
        <v>4.6025</v>
      </c>
      <c r="D599" s="9">
        <v>4.5012999999999996</v>
      </c>
      <c r="E599" s="9">
        <v>4.4702000000000002</v>
      </c>
      <c r="F599" s="9">
        <v>4.3338999999999999</v>
      </c>
      <c r="G599" s="9">
        <v>4.7107000000000001</v>
      </c>
      <c r="H599" s="2">
        <f t="shared" si="32"/>
        <v>4.5324092582382347</v>
      </c>
      <c r="I599" s="2">
        <f t="shared" si="33"/>
        <v>4.8051941038810275</v>
      </c>
      <c r="J599" s="2">
        <f t="shared" si="34"/>
        <v>4.6687128155113555</v>
      </c>
      <c r="K599" s="2"/>
    </row>
    <row r="600" spans="1:11" x14ac:dyDescent="0.3">
      <c r="A600" t="s">
        <v>593</v>
      </c>
      <c r="B600" s="5">
        <v>45444</v>
      </c>
      <c r="C600" s="9">
        <v>4.4859</v>
      </c>
      <c r="D600" s="9">
        <v>4.3357999999999999</v>
      </c>
      <c r="E600" s="9">
        <v>4.2873000000000001</v>
      </c>
      <c r="F600" s="9">
        <v>4.1033999999999997</v>
      </c>
      <c r="G600" s="9">
        <v>4.6577000000000002</v>
      </c>
      <c r="H600" s="2">
        <f t="shared" si="32"/>
        <v>4.3843225554789589</v>
      </c>
      <c r="I600" s="2">
        <f t="shared" si="33"/>
        <v>4.7867481231007369</v>
      </c>
      <c r="J600" s="2">
        <f t="shared" si="34"/>
        <v>4.5853417818265685</v>
      </c>
      <c r="K600" s="2"/>
    </row>
    <row r="601" spans="1:11" x14ac:dyDescent="0.3">
      <c r="A601" t="s">
        <v>594</v>
      </c>
      <c r="B601" s="5">
        <v>45474</v>
      </c>
      <c r="C601" s="9">
        <v>4.2803000000000004</v>
      </c>
      <c r="D601" s="9">
        <v>4.0780000000000003</v>
      </c>
      <c r="E601" s="9">
        <v>3.9224000000000001</v>
      </c>
      <c r="F601" s="9">
        <v>3.8994</v>
      </c>
      <c r="G601" s="9">
        <v>4.5343</v>
      </c>
      <c r="H601" s="2">
        <f t="shared" si="32"/>
        <v>4.2338329753739412</v>
      </c>
      <c r="I601" s="2">
        <f t="shared" si="33"/>
        <v>4.6860804167825565</v>
      </c>
      <c r="J601" s="2">
        <f t="shared" si="34"/>
        <v>4.4597119515915606</v>
      </c>
      <c r="K601" s="2"/>
    </row>
    <row r="602" spans="1:11" x14ac:dyDescent="0.3">
      <c r="A602" t="s">
        <v>595</v>
      </c>
      <c r="B602" s="5">
        <v>45505</v>
      </c>
      <c r="C602" s="9">
        <v>4.1238000000000001</v>
      </c>
      <c r="D602" s="9">
        <v>3.9146999999999998</v>
      </c>
      <c r="E602" s="9">
        <v>3.71</v>
      </c>
      <c r="F602" s="9">
        <v>3.8170999999999999</v>
      </c>
      <c r="G602" s="9">
        <v>4.3973000000000004</v>
      </c>
      <c r="H602" s="2">
        <f t="shared" si="32"/>
        <v>4.119804031337404</v>
      </c>
      <c r="I602" s="2">
        <f t="shared" si="33"/>
        <v>4.5432631168663917</v>
      </c>
      <c r="J602" s="2">
        <f t="shared" si="34"/>
        <v>4.3313187327979286</v>
      </c>
      <c r="K602" s="2"/>
    </row>
    <row r="603" spans="1:11" x14ac:dyDescent="0.3">
      <c r="A603" t="s">
        <v>596</v>
      </c>
      <c r="B603" s="5">
        <v>45536</v>
      </c>
      <c r="C603" s="9">
        <v>4.0334000000000003</v>
      </c>
      <c r="D603" s="9">
        <v>3.8033999999999999</v>
      </c>
      <c r="E603" s="9">
        <v>3.5714000000000001</v>
      </c>
      <c r="F603" s="9">
        <v>3.7376</v>
      </c>
      <c r="G603" s="9">
        <v>4.3284000000000002</v>
      </c>
      <c r="H603" s="2">
        <f t="shared" si="32"/>
        <v>4.0359196801433406</v>
      </c>
      <c r="I603" s="2">
        <f t="shared" si="33"/>
        <v>4.4949299808288101</v>
      </c>
      <c r="J603" s="2">
        <f t="shared" si="34"/>
        <v>4.2651722411069848</v>
      </c>
      <c r="K603" s="2"/>
    </row>
    <row r="604" spans="1:11" x14ac:dyDescent="0.3">
      <c r="A604" t="s">
        <v>597</v>
      </c>
      <c r="B604" s="5">
        <v>45566</v>
      </c>
      <c r="C604" s="9">
        <v>4.4425999999999997</v>
      </c>
      <c r="D604" s="9">
        <v>4.2994000000000003</v>
      </c>
      <c r="E604" s="9">
        <v>4.1224999999999996</v>
      </c>
      <c r="F604" s="9">
        <v>4.2880000000000003</v>
      </c>
      <c r="G604" s="9">
        <v>4.6420000000000003</v>
      </c>
      <c r="H604" s="2">
        <f t="shared" si="32"/>
        <v>4.4766005460875169</v>
      </c>
      <c r="I604" s="2">
        <f t="shared" si="33"/>
        <v>4.7295900980683037</v>
      </c>
      <c r="J604" s="2">
        <f t="shared" si="34"/>
        <v>4.6030188380400627</v>
      </c>
      <c r="K604" s="2"/>
    </row>
    <row r="605" spans="1:11" x14ac:dyDescent="0.3">
      <c r="A605" t="s">
        <v>598</v>
      </c>
      <c r="B605" s="5">
        <v>45597</v>
      </c>
      <c r="C605" s="9">
        <v>4.3758999999999997</v>
      </c>
      <c r="D605" s="9">
        <v>4.1936999999999998</v>
      </c>
      <c r="E605" s="9">
        <v>4.0273000000000003</v>
      </c>
      <c r="F605" s="9">
        <v>4.0782999999999996</v>
      </c>
      <c r="G605" s="9">
        <v>4.6250999999999998</v>
      </c>
      <c r="H605" s="2">
        <f t="shared" si="32"/>
        <v>4.3603661701303142</v>
      </c>
      <c r="I605" s="2">
        <f t="shared" si="33"/>
        <v>4.7412563780746542</v>
      </c>
      <c r="J605" s="2">
        <f t="shared" si="34"/>
        <v>4.5506378207965215</v>
      </c>
      <c r="K605" s="2"/>
    </row>
    <row r="606" spans="1:11" x14ac:dyDescent="0.3">
      <c r="A606" t="s">
        <v>599</v>
      </c>
      <c r="B606" s="5">
        <v>45627</v>
      </c>
      <c r="C606" s="9">
        <v>4.7854999999999999</v>
      </c>
      <c r="D606" s="9">
        <v>4.5923999999999996</v>
      </c>
      <c r="E606" s="9">
        <v>4.3513999999999999</v>
      </c>
      <c r="F606" s="9">
        <v>4.5998999999999999</v>
      </c>
      <c r="G606" s="9">
        <v>5.0579000000000001</v>
      </c>
      <c r="H606" s="2">
        <f t="shared" si="32"/>
        <v>4.8339565905201276</v>
      </c>
      <c r="I606" s="2">
        <f t="shared" si="33"/>
        <v>5.1727701702123818</v>
      </c>
      <c r="J606" s="2">
        <f t="shared" si="34"/>
        <v>5.0032267243668826</v>
      </c>
      <c r="K606" s="2"/>
    </row>
    <row r="607" spans="1:11" x14ac:dyDescent="0.3">
      <c r="A607" t="s">
        <v>654</v>
      </c>
      <c r="B607" s="5">
        <v>45658</v>
      </c>
      <c r="C607" s="9">
        <v>4.7754000000000003</v>
      </c>
      <c r="D607" s="9">
        <v>4.5975999999999999</v>
      </c>
      <c r="E607" s="9">
        <v>4.343</v>
      </c>
      <c r="F607" s="9">
        <v>4.6405000000000003</v>
      </c>
      <c r="G607" s="9">
        <v>5.0366999999999997</v>
      </c>
      <c r="H607" s="2">
        <f t="shared" si="32"/>
        <v>4.8528212315152919</v>
      </c>
      <c r="I607" s="2">
        <f t="shared" si="33"/>
        <v>5.1319072125652898</v>
      </c>
      <c r="J607" s="2">
        <f t="shared" si="34"/>
        <v>4.9922714902738141</v>
      </c>
      <c r="K607" s="2"/>
    </row>
    <row r="608" spans="1:11" x14ac:dyDescent="0.3">
      <c r="A608" t="s">
        <v>1736</v>
      </c>
      <c r="B608" s="5">
        <v>45689</v>
      </c>
      <c r="C608" s="9">
        <v>4.4508000000000001</v>
      </c>
      <c r="D608" s="9">
        <v>4.2594000000000003</v>
      </c>
      <c r="E608" s="9">
        <v>4.0152000000000001</v>
      </c>
      <c r="F608" s="9">
        <v>4.2598000000000003</v>
      </c>
      <c r="G608" s="9">
        <v>4.7191999999999998</v>
      </c>
      <c r="H608" s="2">
        <f t="shared" si="32"/>
        <v>4.5041733165922082</v>
      </c>
      <c r="I608" s="2">
        <f t="shared" si="33"/>
        <v>4.8346547646814564</v>
      </c>
      <c r="J608" s="2">
        <f t="shared" si="34"/>
        <v>4.6692836084845757</v>
      </c>
      <c r="K608" s="2"/>
    </row>
    <row r="609" spans="1:10" x14ac:dyDescent="0.3">
      <c r="A609" t="s">
        <v>3116</v>
      </c>
      <c r="B609" s="5">
        <v>45717</v>
      </c>
      <c r="C609" s="9">
        <v>4.5045999999999999</v>
      </c>
      <c r="D609" s="9">
        <v>4.2571000000000003</v>
      </c>
      <c r="E609" s="9">
        <v>3.9350999999999998</v>
      </c>
      <c r="F609" s="9">
        <v>4.2538999999999998</v>
      </c>
      <c r="G609" s="9">
        <v>4.8613</v>
      </c>
      <c r="H609" s="2">
        <f t="shared" ref="H609:H611" si="35">100*(((1+D609/100)^10/(1+E609/100)^5)^(1/5)-1)</f>
        <v>4.5800975840692981</v>
      </c>
      <c r="I609" s="2">
        <f t="shared" ref="I609:I611" si="36">100*(((1+C609/100)^15/(1+D609/100)^10)^(1/5)-1)</f>
        <v>5.0013640445456531</v>
      </c>
      <c r="J609" s="2">
        <f t="shared" ref="J609:J611" si="37">100*((((1+C609/100)^15)/(1+E609/100)^5)^(1/10)-1)</f>
        <v>4.7905191238165834</v>
      </c>
    </row>
    <row r="610" spans="1:10" x14ac:dyDescent="0.3">
      <c r="A610" t="s">
        <v>3117</v>
      </c>
      <c r="B610" s="5">
        <v>45748</v>
      </c>
      <c r="C610" s="9">
        <v>4.5841000000000003</v>
      </c>
      <c r="D610" s="9">
        <v>4.2276999999999996</v>
      </c>
      <c r="E610" s="9">
        <v>3.7105000000000001</v>
      </c>
      <c r="F610" s="9">
        <v>4.2603999999999997</v>
      </c>
      <c r="G610" s="9">
        <v>5.1395</v>
      </c>
      <c r="H610" s="2">
        <f t="shared" si="35"/>
        <v>4.7474792551380984</v>
      </c>
      <c r="I610" s="2">
        <f t="shared" si="36"/>
        <v>5.300560228711837</v>
      </c>
      <c r="J610" s="2">
        <f t="shared" si="37"/>
        <v>5.0236556596246595</v>
      </c>
    </row>
    <row r="611" spans="1:10" x14ac:dyDescent="0.3">
      <c r="A611" t="s">
        <v>3118</v>
      </c>
      <c r="B611" s="5">
        <v>45778</v>
      </c>
      <c r="C611" s="9">
        <v>4.8559999999999999</v>
      </c>
      <c r="D611" s="9">
        <v>4.4753999999999996</v>
      </c>
      <c r="E611" s="9">
        <v>3.9559000000000002</v>
      </c>
      <c r="F611" s="9">
        <v>4.4461000000000004</v>
      </c>
      <c r="G611" s="9">
        <v>5.4482999999999997</v>
      </c>
      <c r="H611" s="2">
        <f t="shared" si="35"/>
        <v>4.9974961032514864</v>
      </c>
      <c r="I611" s="2">
        <f t="shared" si="36"/>
        <v>5.6213645859823025</v>
      </c>
      <c r="J611" s="2">
        <f t="shared" si="37"/>
        <v>5.3089683575752389</v>
      </c>
    </row>
    <row r="612" spans="1:10" x14ac:dyDescent="0.3">
      <c r="A612" t="s">
        <v>3119</v>
      </c>
      <c r="B612" s="5">
        <v>45809</v>
      </c>
      <c r="C612" s="9">
        <v>4.6694000000000004</v>
      </c>
      <c r="D612" s="9">
        <v>4.2904999999999998</v>
      </c>
      <c r="E612" s="9">
        <v>3.7730999999999999</v>
      </c>
      <c r="F612" s="9">
        <v>4.2826000000000004</v>
      </c>
      <c r="G612" s="9">
        <v>5.2445000000000004</v>
      </c>
      <c r="H612" s="2">
        <f t="shared" ref="H612:H617" si="38">100*(((1+D612/100)^10/(1+E612/100)^5)^(1/5)-1)</f>
        <v>4.8104796931960125</v>
      </c>
      <c r="I612" s="2">
        <f t="shared" ref="I612:I617" si="39">100*(((1+C612/100)^15/(1+D612/100)^10)^(1/5)-1)</f>
        <v>5.4313347698953462</v>
      </c>
      <c r="J612" s="2">
        <f t="shared" ref="J612:J617" si="40">100*((((1+C612/100)^15)/(1+E612/100)^5)^(1/10)-1)</f>
        <v>5.1204488761661837</v>
      </c>
    </row>
    <row r="613" spans="1:10" x14ac:dyDescent="0.3">
      <c r="A613" t="s">
        <v>3240</v>
      </c>
      <c r="B613" s="5">
        <v>45839</v>
      </c>
      <c r="C613" s="9">
        <v>4.7762000000000002</v>
      </c>
      <c r="D613" s="9">
        <v>4.4085999999999999</v>
      </c>
      <c r="E613" s="9">
        <v>3.9340000000000002</v>
      </c>
      <c r="F613" s="9">
        <v>4.3586</v>
      </c>
      <c r="G613" s="9">
        <v>5.3280000000000003</v>
      </c>
      <c r="H613" s="2">
        <f t="shared" si="38"/>
        <v>4.885367194180934</v>
      </c>
      <c r="I613" s="2">
        <f t="shared" si="39"/>
        <v>5.5152872759766325</v>
      </c>
      <c r="J613" s="2">
        <f t="shared" si="40"/>
        <v>5.1998557534196355</v>
      </c>
    </row>
    <row r="614" spans="1:10" x14ac:dyDescent="0.3">
      <c r="A614" t="s">
        <v>3241</v>
      </c>
      <c r="B614" s="5">
        <v>45870</v>
      </c>
      <c r="C614" s="9">
        <v>4.7579000000000002</v>
      </c>
      <c r="D614" s="9">
        <v>4.2885</v>
      </c>
      <c r="E614" s="9">
        <v>3.6797</v>
      </c>
      <c r="F614" s="9">
        <v>4.2419000000000002</v>
      </c>
      <c r="G614" s="9">
        <v>5.4584999999999999</v>
      </c>
      <c r="H614" s="2">
        <f t="shared" si="38"/>
        <v>4.9008748313315031</v>
      </c>
      <c r="I614" s="2">
        <f t="shared" si="39"/>
        <v>5.7030477833950322</v>
      </c>
      <c r="J614" s="2">
        <f t="shared" si="40"/>
        <v>5.301197451957651</v>
      </c>
    </row>
    <row r="615" spans="1:10" x14ac:dyDescent="0.3">
      <c r="A615" t="s">
        <v>3242</v>
      </c>
      <c r="B615" s="5">
        <v>45901</v>
      </c>
      <c r="C615" s="9">
        <v>4.5852000000000004</v>
      </c>
      <c r="D615" s="9">
        <v>4.2103000000000002</v>
      </c>
      <c r="E615" s="9">
        <v>3.7195</v>
      </c>
      <c r="F615" s="9">
        <v>4.1988000000000003</v>
      </c>
      <c r="G615" s="9">
        <v>5.1375000000000002</v>
      </c>
      <c r="H615" s="2">
        <f t="shared" si="38"/>
        <v>4.7034224624106225</v>
      </c>
      <c r="I615" s="2">
        <f t="shared" si="39"/>
        <v>5.3390509974859279</v>
      </c>
      <c r="J615" s="2">
        <f t="shared" si="40"/>
        <v>5.020755845590763</v>
      </c>
    </row>
    <row r="616" spans="1:10" x14ac:dyDescent="0.3">
      <c r="A616" t="s">
        <v>3243</v>
      </c>
      <c r="B616" s="5">
        <v>45931</v>
      </c>
      <c r="C616" s="9">
        <v>4.5316000000000001</v>
      </c>
      <c r="D616" s="9">
        <v>4.1651999999999996</v>
      </c>
      <c r="E616" s="9">
        <v>3.6901000000000002</v>
      </c>
      <c r="F616" s="9">
        <v>4.1433999999999997</v>
      </c>
      <c r="G616" s="9">
        <v>5.0728</v>
      </c>
      <c r="H616" s="2">
        <f t="shared" si="38"/>
        <v>4.6424768713696052</v>
      </c>
      <c r="I616" s="2">
        <f t="shared" si="39"/>
        <v>5.2682709578564246</v>
      </c>
      <c r="J616" s="2">
        <f t="shared" si="40"/>
        <v>4.9549075031585232</v>
      </c>
    </row>
    <row r="617" spans="1:10" x14ac:dyDescent="0.3">
      <c r="A617" t="s">
        <v>3259</v>
      </c>
      <c r="B617" s="5">
        <v>45962</v>
      </c>
      <c r="C617" s="9">
        <v>4.5138999999999996</v>
      </c>
      <c r="D617" s="9">
        <v>4.0983000000000001</v>
      </c>
      <c r="E617" s="9">
        <v>3.5787</v>
      </c>
      <c r="F617" s="9">
        <v>4.0507999999999997</v>
      </c>
      <c r="G617" s="9">
        <v>5.1193999999999997</v>
      </c>
      <c r="H617" s="2">
        <f t="shared" si="38"/>
        <v>4.6205065606152784</v>
      </c>
      <c r="I617" s="2">
        <f t="shared" si="39"/>
        <v>5.3500843240219753</v>
      </c>
      <c r="J617" s="2">
        <f t="shared" si="40"/>
        <v>4.9846616805651056</v>
      </c>
    </row>
  </sheetData>
  <phoneticPr fontId="6" type="noConversion"/>
  <hyperlinks>
    <hyperlink ref="N2" r:id="rId1" xr:uid="{1F00932E-2F13-4DD8-9B04-A4E54A2D42B2}"/>
  </hyperlinks>
  <pageMargins left="0.7" right="0.7" top="0.75" bottom="0.75" header="0.3" footer="0.3"/>
  <headerFooter>
    <oddHeader>&amp;L&amp;"Calibri"&amp;11&amp;K000000 NONCONFIDENTIAL // EXTERNAL&amp;1#_x000D_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AA765-15A1-4113-AF56-424377D75C97}">
  <dimension ref="A1:DE66"/>
  <sheetViews>
    <sheetView workbookViewId="0">
      <pane xSplit="2" ySplit="5" topLeftCell="C6" activePane="bottomRight" state="frozen"/>
      <selection pane="topRight" activeCell="C1" sqref="C1"/>
      <selection pane="bottomLeft" activeCell="A6" sqref="A6"/>
      <selection pane="bottomRight" activeCell="CQ55" sqref="CQ55"/>
    </sheetView>
  </sheetViews>
  <sheetFormatPr defaultRowHeight="14.4" x14ac:dyDescent="0.3"/>
  <cols>
    <col min="4" max="5"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1765</v>
      </c>
      <c r="AW2" t="s">
        <v>1766</v>
      </c>
      <c r="AX2" t="s">
        <v>1767</v>
      </c>
      <c r="AY2" t="s">
        <v>1768</v>
      </c>
      <c r="AZ2" t="s">
        <v>1769</v>
      </c>
      <c r="BA2" t="s">
        <v>1770</v>
      </c>
      <c r="BB2" t="s">
        <v>1771</v>
      </c>
      <c r="BC2" t="s">
        <v>1772</v>
      </c>
      <c r="BD2" t="s">
        <v>1773</v>
      </c>
      <c r="BE2" t="s">
        <v>1774</v>
      </c>
      <c r="BF2" t="s">
        <v>1775</v>
      </c>
      <c r="BG2" t="s">
        <v>1776</v>
      </c>
      <c r="BH2" t="s">
        <v>1777</v>
      </c>
      <c r="BJ2" t="s">
        <v>1778</v>
      </c>
      <c r="BK2" t="s">
        <v>1779</v>
      </c>
      <c r="BL2" t="s">
        <v>1780</v>
      </c>
      <c r="BM2" t="s">
        <v>1781</v>
      </c>
      <c r="BN2" t="s">
        <v>1782</v>
      </c>
      <c r="BO2" t="s">
        <v>1783</v>
      </c>
      <c r="BP2" t="s">
        <v>1784</v>
      </c>
      <c r="BQ2" t="s">
        <v>1785</v>
      </c>
      <c r="BR2" t="s">
        <v>1786</v>
      </c>
      <c r="BS2" t="s">
        <v>1787</v>
      </c>
      <c r="BT2" t="s">
        <v>1788</v>
      </c>
      <c r="BU2" t="s">
        <v>1789</v>
      </c>
      <c r="BV2" t="s">
        <v>1790</v>
      </c>
      <c r="BW2" t="s">
        <v>1791</v>
      </c>
      <c r="BX2" t="s">
        <v>1792</v>
      </c>
      <c r="BY2" t="s">
        <v>1793</v>
      </c>
      <c r="BZ2" t="s">
        <v>1794</v>
      </c>
      <c r="CA2" t="s">
        <v>1795</v>
      </c>
      <c r="CB2" t="s">
        <v>1796</v>
      </c>
      <c r="CC2" t="s">
        <v>1797</v>
      </c>
      <c r="CD2" t="s">
        <v>1798</v>
      </c>
      <c r="CE2" t="s">
        <v>1799</v>
      </c>
      <c r="CF2" t="s">
        <v>1800</v>
      </c>
      <c r="CG2" t="s">
        <v>1801</v>
      </c>
      <c r="CH2" t="s">
        <v>1802</v>
      </c>
      <c r="CI2" t="s">
        <v>1803</v>
      </c>
      <c r="CJ2" t="s">
        <v>1804</v>
      </c>
      <c r="CK2" t="s">
        <v>1805</v>
      </c>
      <c r="CL2" t="s">
        <v>1806</v>
      </c>
      <c r="CM2" t="s">
        <v>1807</v>
      </c>
      <c r="CN2" t="s">
        <v>1808</v>
      </c>
      <c r="CO2" t="s">
        <v>1809</v>
      </c>
      <c r="CP2" t="s">
        <v>1810</v>
      </c>
      <c r="CQ2" t="s">
        <v>1811</v>
      </c>
      <c r="CR2" t="s">
        <v>1812</v>
      </c>
      <c r="CS2" t="s">
        <v>3030</v>
      </c>
    </row>
    <row r="3" spans="1:109" x14ac:dyDescent="0.3">
      <c r="A3" s="14" t="s">
        <v>642</v>
      </c>
      <c r="C3" t="s">
        <v>3028</v>
      </c>
      <c r="D3" t="s">
        <v>3028</v>
      </c>
      <c r="E3" t="s">
        <v>3028</v>
      </c>
      <c r="F3" t="s">
        <v>3028</v>
      </c>
      <c r="G3" t="s">
        <v>3028</v>
      </c>
      <c r="H3" t="s">
        <v>3028</v>
      </c>
      <c r="I3" t="s">
        <v>3028</v>
      </c>
      <c r="AU3" t="s">
        <v>1815</v>
      </c>
      <c r="AW3" t="s">
        <v>1816</v>
      </c>
      <c r="AX3" t="s">
        <v>1817</v>
      </c>
      <c r="AY3" t="s">
        <v>1818</v>
      </c>
      <c r="AZ3" t="s">
        <v>1819</v>
      </c>
      <c r="BA3" t="s">
        <v>1820</v>
      </c>
      <c r="BB3" t="s">
        <v>1821</v>
      </c>
      <c r="BC3" t="s">
        <v>1822</v>
      </c>
      <c r="BD3" t="s">
        <v>1823</v>
      </c>
      <c r="BE3" t="s">
        <v>1824</v>
      </c>
      <c r="BF3" t="s">
        <v>1825</v>
      </c>
      <c r="BG3" t="s">
        <v>1826</v>
      </c>
      <c r="BH3" t="s">
        <v>1827</v>
      </c>
      <c r="BJ3" t="s">
        <v>1828</v>
      </c>
      <c r="BK3" t="s">
        <v>1829</v>
      </c>
      <c r="BL3" t="s">
        <v>1830</v>
      </c>
      <c r="BM3" t="s">
        <v>1831</v>
      </c>
      <c r="BN3" t="s">
        <v>1832</v>
      </c>
      <c r="BO3" t="s">
        <v>1833</v>
      </c>
      <c r="BP3" t="s">
        <v>1834</v>
      </c>
      <c r="BQ3" t="s">
        <v>1835</v>
      </c>
      <c r="BR3" t="s">
        <v>1836</v>
      </c>
      <c r="BS3" t="s">
        <v>1837</v>
      </c>
      <c r="BT3" t="s">
        <v>1838</v>
      </c>
      <c r="BU3" t="s">
        <v>1839</v>
      </c>
      <c r="BV3" t="s">
        <v>1840</v>
      </c>
      <c r="BW3" t="s">
        <v>1842</v>
      </c>
      <c r="BX3" t="s">
        <v>1844</v>
      </c>
      <c r="BY3" t="s">
        <v>1846</v>
      </c>
      <c r="BZ3" t="s">
        <v>1848</v>
      </c>
      <c r="CA3" t="s">
        <v>1850</v>
      </c>
      <c r="CB3" t="s">
        <v>1852</v>
      </c>
      <c r="CC3" t="s">
        <v>1854</v>
      </c>
      <c r="CD3" t="s">
        <v>1856</v>
      </c>
      <c r="CE3" t="s">
        <v>1858</v>
      </c>
      <c r="CF3" t="s">
        <v>1860</v>
      </c>
      <c r="CG3" t="s">
        <v>1862</v>
      </c>
      <c r="CH3" t="s">
        <v>1864</v>
      </c>
      <c r="CI3" t="s">
        <v>1866</v>
      </c>
      <c r="CJ3" t="s">
        <v>1868</v>
      </c>
      <c r="CK3" t="s">
        <v>1869</v>
      </c>
      <c r="CL3" t="s">
        <v>1871</v>
      </c>
      <c r="CM3" t="s">
        <v>1872</v>
      </c>
      <c r="CN3" t="s">
        <v>1873</v>
      </c>
      <c r="CO3" t="s">
        <v>1875</v>
      </c>
      <c r="CP3" t="s">
        <v>1877</v>
      </c>
      <c r="CQ3" t="s">
        <v>1879</v>
      </c>
      <c r="CR3" t="s">
        <v>1881</v>
      </c>
      <c r="CS3" t="s">
        <v>3032</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1855</v>
      </c>
      <c r="CE4" t="s">
        <v>1857</v>
      </c>
      <c r="CF4" t="s">
        <v>1859</v>
      </c>
      <c r="CG4" t="s">
        <v>1861</v>
      </c>
      <c r="CH4" t="s">
        <v>1863</v>
      </c>
      <c r="CI4" t="s">
        <v>1865</v>
      </c>
      <c r="CJ4" t="s">
        <v>1867</v>
      </c>
      <c r="CK4" t="s">
        <v>1867</v>
      </c>
      <c r="CL4" t="s">
        <v>1870</v>
      </c>
      <c r="CM4" t="s">
        <v>1870</v>
      </c>
      <c r="CN4" t="s">
        <v>1870</v>
      </c>
      <c r="CO4" t="s">
        <v>1874</v>
      </c>
      <c r="CP4" t="s">
        <v>1876</v>
      </c>
      <c r="CQ4" t="s">
        <v>1878</v>
      </c>
      <c r="CR4" t="s">
        <v>1880</v>
      </c>
      <c r="CS4" t="s">
        <v>3031</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395</v>
      </c>
    </row>
    <row r="7" spans="1:109" x14ac:dyDescent="0.3">
      <c r="A7" t="s">
        <v>1743</v>
      </c>
      <c r="B7" s="16">
        <v>27760</v>
      </c>
      <c r="C7" s="3">
        <f>$CS$6-SUM(cbo_deficit!C$7:'cbo_deficit'!C7)</f>
        <v>469</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477</v>
      </c>
      <c r="CU7" s="5"/>
      <c r="CV7" s="19"/>
      <c r="CW7" s="20"/>
      <c r="CZ7" s="5"/>
    </row>
    <row r="8" spans="1:109" x14ac:dyDescent="0.3">
      <c r="A8" t="s">
        <v>1744</v>
      </c>
      <c r="B8" s="16">
        <v>28126</v>
      </c>
      <c r="C8" s="3">
        <f>$CS$6-SUM(cbo_deficit!C$7:'cbo_deficit'!C8)</f>
        <v>506</v>
      </c>
      <c r="D8" s="3">
        <f>$CS$7-SUM(cbo_deficit!D$8:'cbo_deficit'!D8)</f>
        <v>528</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549</v>
      </c>
      <c r="CU8" s="5"/>
      <c r="CV8" s="19"/>
      <c r="CW8" s="20"/>
      <c r="CZ8" s="5"/>
    </row>
    <row r="9" spans="1:109" x14ac:dyDescent="0.3">
      <c r="A9" t="s">
        <v>1745</v>
      </c>
      <c r="B9" s="16">
        <v>28491</v>
      </c>
      <c r="C9" s="3">
        <f>$CS$6-SUM(cbo_deficit!C$7:'cbo_deficit'!C9)</f>
        <v>509</v>
      </c>
      <c r="D9" s="3">
        <f>$CS$7-SUM(cbo_deficit!D$8:'cbo_deficit'!D9)</f>
        <v>572</v>
      </c>
      <c r="E9" s="3">
        <f>$CS$8-SUM(cbo_deficit!E$9:'cbo_deficit'!E9)</f>
        <v>610</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607</v>
      </c>
      <c r="CT9" s="3"/>
      <c r="CU9" s="5"/>
      <c r="CV9" s="19"/>
      <c r="CW9" s="20"/>
      <c r="CZ9" s="5"/>
    </row>
    <row r="10" spans="1:109" x14ac:dyDescent="0.3">
      <c r="A10" t="s">
        <v>1746</v>
      </c>
      <c r="B10" s="16">
        <v>28856</v>
      </c>
      <c r="C10" s="3">
        <f>$CS$6-SUM(cbo_deficit!C$7:'cbo_deficit'!C10)</f>
        <v>480</v>
      </c>
      <c r="D10" s="3">
        <f>$CS$7-SUM(cbo_deficit!D$8:'cbo_deficit'!D10)</f>
        <v>588</v>
      </c>
      <c r="E10" s="3">
        <f>$CS$8-SUM(cbo_deficit!E$9:'cbo_deficit'!E10)</f>
        <v>648</v>
      </c>
      <c r="F10" s="3">
        <f>$CS$9-SUM(cbo_deficit!F$10:'cbo_deficit'!F10)</f>
        <v>648</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640</v>
      </c>
      <c r="CU10" s="5"/>
      <c r="CV10" s="19"/>
      <c r="CW10" s="20"/>
      <c r="CZ10" s="5"/>
    </row>
    <row r="11" spans="1:109" x14ac:dyDescent="0.3">
      <c r="A11" t="s">
        <v>1747</v>
      </c>
      <c r="B11" s="16">
        <v>29221</v>
      </c>
      <c r="C11" s="3">
        <f>$CS$6-SUM(cbo_deficit!C$7:'cbo_deficit'!C11)</f>
        <v>422</v>
      </c>
      <c r="D11" s="3">
        <f>$CS$7-SUM(cbo_deficit!D$8:'cbo_deficit'!D11)</f>
        <v>576</v>
      </c>
      <c r="E11" s="3">
        <f>$CS$8-SUM(cbo_deficit!E$9:'cbo_deficit'!E11)</f>
        <v>658</v>
      </c>
      <c r="F11" s="3">
        <f>$CS$9-SUM(cbo_deficit!F$10:'cbo_deficit'!F11)</f>
        <v>697</v>
      </c>
      <c r="G11" s="3">
        <f>$CS$10-SUM(cbo_deficit!G$11:'cbo_deficit'!G11)</f>
        <v>684</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712</v>
      </c>
      <c r="CU11" s="5"/>
      <c r="CV11" s="19"/>
      <c r="CW11" s="20"/>
      <c r="CZ11" s="5"/>
    </row>
    <row r="12" spans="1:109" x14ac:dyDescent="0.3">
      <c r="A12" t="s">
        <v>1748</v>
      </c>
      <c r="B12" s="16">
        <v>29587</v>
      </c>
      <c r="C12" s="3">
        <f>$CS$6-SUM(cbo_deficit!C$7:'cbo_deficit'!C12)</f>
        <v>330</v>
      </c>
      <c r="D12" s="3">
        <f>$CS$7-SUM(cbo_deficit!D$8:'cbo_deficit'!D12)</f>
        <v>530</v>
      </c>
      <c r="E12" s="3">
        <f>$CS$8-SUM(cbo_deficit!E$9:'cbo_deficit'!E12)</f>
        <v>633</v>
      </c>
      <c r="F12" s="3">
        <f>$CS$9-SUM(cbo_deficit!F$10:'cbo_deficit'!F12)</f>
        <v>727</v>
      </c>
      <c r="G12" s="3">
        <f>$CS$10-SUM(cbo_deficit!G$11:'cbo_deficit'!G12)</f>
        <v>731</v>
      </c>
      <c r="H12" s="3">
        <f>$CS$11-SUM(cbo_deficit!H$12:'cbo_deficit'!H12)</f>
        <v>760</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789</v>
      </c>
      <c r="CU12" s="5"/>
      <c r="CV12" s="19"/>
      <c r="CW12" s="20"/>
      <c r="CZ12" s="5"/>
    </row>
    <row r="13" spans="1:109" x14ac:dyDescent="0.3">
      <c r="A13" t="s">
        <v>1749</v>
      </c>
      <c r="B13" s="16">
        <v>29952</v>
      </c>
      <c r="C13" s="3" t="e">
        <v>#N/A</v>
      </c>
      <c r="D13" s="3">
        <f>$CS$7-SUM(cbo_deficit!D$8:'cbo_deficit'!D13)</f>
        <v>448</v>
      </c>
      <c r="E13" s="3">
        <f>$CS$8-SUM(cbo_deficit!E$9:'cbo_deficit'!E13)</f>
        <v>571</v>
      </c>
      <c r="F13" s="3">
        <f>$CS$9-SUM(cbo_deficit!F$10:'cbo_deficit'!F13)</f>
        <v>721</v>
      </c>
      <c r="G13" s="3">
        <f>$CS$10-SUM(cbo_deficit!G$11:'cbo_deficit'!G13)</f>
        <v>763</v>
      </c>
      <c r="H13" s="3">
        <f>$CS$11-SUM(cbo_deficit!H$12:'cbo_deficit'!H13)</f>
        <v>790</v>
      </c>
      <c r="I13" s="3">
        <f>$CS$12-SUM(cbo_deficit!I$13:'cbo_deficit'!I13)</f>
        <v>918</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925</v>
      </c>
      <c r="CU13" s="5"/>
      <c r="CV13" s="19"/>
      <c r="CW13" s="20"/>
      <c r="CZ13" s="5"/>
      <c r="DE13" s="5"/>
    </row>
    <row r="14" spans="1:109" x14ac:dyDescent="0.3">
      <c r="A14" t="s">
        <v>1750</v>
      </c>
      <c r="B14" s="16">
        <v>30317</v>
      </c>
      <c r="C14" s="3" t="e">
        <v>#N/A</v>
      </c>
      <c r="D14" s="3" t="e">
        <v>#N/A</v>
      </c>
      <c r="E14" s="3">
        <f>$CS$8-SUM(cbo_deficit!E$9:'cbo_deficit'!E14)</f>
        <v>475</v>
      </c>
      <c r="F14" s="3">
        <f>$CS$9-SUM(cbo_deficit!F$10:'cbo_deficit'!F14)</f>
        <v>678</v>
      </c>
      <c r="G14" s="3">
        <f>$CS$10-SUM(cbo_deficit!G$11:'cbo_deficit'!G14)</f>
        <v>778</v>
      </c>
      <c r="H14" s="3">
        <f>$CS$11-SUM(cbo_deficit!H$12:'cbo_deficit'!H14)</f>
        <v>772</v>
      </c>
      <c r="I14" s="3">
        <f>$CS$12-SUM(cbo_deficit!I$13:'cbo_deficit'!I14)</f>
        <v>1094</v>
      </c>
      <c r="J14">
        <v>1128</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1137</v>
      </c>
      <c r="CU14" s="5"/>
      <c r="CV14" s="19"/>
      <c r="CW14" s="20"/>
      <c r="CZ14" s="5"/>
      <c r="DE14" s="5"/>
    </row>
    <row r="15" spans="1:109" x14ac:dyDescent="0.3">
      <c r="A15" t="s">
        <v>1751</v>
      </c>
      <c r="B15" s="16">
        <v>30682</v>
      </c>
      <c r="C15" s="3" t="e">
        <v>#N/A</v>
      </c>
      <c r="D15" s="3" t="e">
        <v>#N/A</v>
      </c>
      <c r="E15" s="3" t="e">
        <v>#N/A</v>
      </c>
      <c r="F15" s="3">
        <f>$CS$9-SUM(cbo_deficit!F$10:'cbo_deficit'!F15)</f>
        <v>584</v>
      </c>
      <c r="G15" s="3">
        <f>$CS$10-SUM(cbo_deficit!G$11:'cbo_deficit'!G15)</f>
        <v>760</v>
      </c>
      <c r="H15" s="3">
        <f>$CS$11-SUM(cbo_deficit!H$12:'cbo_deficit'!H15)</f>
        <v>696</v>
      </c>
      <c r="I15" s="3">
        <f>$CS$12-SUM(cbo_deficit!I$13:'cbo_deficit'!I15)</f>
        <v>1300</v>
      </c>
      <c r="J15">
        <v>1340</v>
      </c>
      <c r="K15">
        <v>1327</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1307</v>
      </c>
      <c r="CU15" s="5"/>
      <c r="CV15" s="19"/>
      <c r="CW15" s="20"/>
      <c r="CZ15" s="5"/>
      <c r="DE15" s="5"/>
    </row>
    <row r="16" spans="1:109" x14ac:dyDescent="0.3">
      <c r="A16" s="5" t="s">
        <v>1752</v>
      </c>
      <c r="B16" s="16">
        <v>31048</v>
      </c>
      <c r="C16" s="3" t="e">
        <v>#N/A</v>
      </c>
      <c r="D16" s="3" t="e">
        <v>#N/A</v>
      </c>
      <c r="E16" s="3" t="e">
        <v>#N/A</v>
      </c>
      <c r="F16" s="3" t="e">
        <v>#N/A</v>
      </c>
      <c r="G16" s="3">
        <f>$CS$10-SUM(cbo_deficit!G$11:'cbo_deficit'!G16)</f>
        <v>700</v>
      </c>
      <c r="H16" s="3">
        <f>$CS$11-SUM(cbo_deficit!H$12:'cbo_deficit'!H16)</f>
        <v>558</v>
      </c>
      <c r="I16" s="3">
        <f>$CS$12-SUM(cbo_deficit!I$13:'cbo_deficit'!I16)</f>
        <v>1526</v>
      </c>
      <c r="J16">
        <v>1571</v>
      </c>
      <c r="K16">
        <v>1534</v>
      </c>
      <c r="L16">
        <v>1526</v>
      </c>
      <c r="M16">
        <v>1522</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1507</v>
      </c>
      <c r="CU16" s="5"/>
      <c r="CV16" s="19"/>
      <c r="CW16" s="20"/>
      <c r="CZ16" s="5"/>
      <c r="DE16" s="5"/>
    </row>
    <row r="17" spans="1:109" x14ac:dyDescent="0.3">
      <c r="A17" s="5" t="s">
        <v>1753</v>
      </c>
      <c r="B17" s="16">
        <v>31413</v>
      </c>
      <c r="C17" s="3" t="e">
        <v>#N/A</v>
      </c>
      <c r="D17" s="3" t="e">
        <v>#N/A</v>
      </c>
      <c r="E17" s="3" t="e">
        <v>#N/A</v>
      </c>
      <c r="F17" s="3" t="e">
        <v>#N/A</v>
      </c>
      <c r="G17" s="3" t="e">
        <v>#N/A</v>
      </c>
      <c r="H17" s="3">
        <f>$CS$11-SUM(cbo_deficit!H$12:'cbo_deficit'!H17)</f>
        <v>349</v>
      </c>
      <c r="I17" s="3">
        <f>$CS$12-SUM(cbo_deficit!I$13:'cbo_deficit'!I17)</f>
        <v>1780</v>
      </c>
      <c r="J17">
        <v>1820</v>
      </c>
      <c r="K17">
        <v>1763</v>
      </c>
      <c r="L17">
        <v>1740</v>
      </c>
      <c r="M17">
        <v>1701</v>
      </c>
      <c r="N17">
        <v>1720</v>
      </c>
      <c r="O17">
        <v>1739</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1741</v>
      </c>
      <c r="CU17" s="5"/>
      <c r="CV17" s="19"/>
      <c r="CW17" s="20"/>
      <c r="CZ17" s="5"/>
      <c r="DE17" s="5"/>
    </row>
    <row r="18" spans="1:109" x14ac:dyDescent="0.3">
      <c r="A18" s="5" t="s">
        <v>1754</v>
      </c>
      <c r="B18" s="16">
        <v>31778</v>
      </c>
      <c r="C18" s="3" t="e">
        <v>#N/A</v>
      </c>
      <c r="D18" s="3" t="e">
        <v>#N/A</v>
      </c>
      <c r="E18" s="3" t="e">
        <v>#N/A</v>
      </c>
      <c r="F18" s="3" t="e">
        <v>#N/A</v>
      </c>
      <c r="G18" s="3" t="e">
        <v>#N/A</v>
      </c>
      <c r="H18" s="3" t="e">
        <v>#N/A</v>
      </c>
      <c r="I18" s="3">
        <f>$CS$12-SUM(cbo_deficit!I$13:'cbo_deficit'!I18)</f>
        <v>2050</v>
      </c>
      <c r="J18">
        <v>2087</v>
      </c>
      <c r="K18">
        <v>2024</v>
      </c>
      <c r="L18">
        <v>1972</v>
      </c>
      <c r="M18">
        <v>1861</v>
      </c>
      <c r="N18">
        <v>1900</v>
      </c>
      <c r="O18">
        <v>1924</v>
      </c>
      <c r="P18">
        <v>1910</v>
      </c>
      <c r="Q18">
        <v>1901</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1890</v>
      </c>
      <c r="CU18" s="5"/>
      <c r="CV18" s="19"/>
      <c r="CW18" s="20"/>
      <c r="CZ18" s="5"/>
      <c r="DE18" s="5"/>
    </row>
    <row r="19" spans="1:109" x14ac:dyDescent="0.3">
      <c r="A19" s="5" t="s">
        <v>1755</v>
      </c>
      <c r="B19" s="16">
        <v>32143</v>
      </c>
      <c r="C19" s="3" t="e">
        <v>#N/A</v>
      </c>
      <c r="D19" s="3" t="e">
        <v>#N/A</v>
      </c>
      <c r="E19" s="3" t="e">
        <v>#N/A</v>
      </c>
      <c r="F19" s="3" t="e">
        <v>#N/A</v>
      </c>
      <c r="G19" s="3" t="e">
        <v>#N/A</v>
      </c>
      <c r="H19" s="3" t="e">
        <v>#N/A</v>
      </c>
      <c r="I19" s="3" t="e">
        <v>#N/A</v>
      </c>
      <c r="J19">
        <v>2372</v>
      </c>
      <c r="K19">
        <v>2318</v>
      </c>
      <c r="L19">
        <v>2220</v>
      </c>
      <c r="M19">
        <v>2002</v>
      </c>
      <c r="N19">
        <v>2064</v>
      </c>
      <c r="O19">
        <v>2071</v>
      </c>
      <c r="P19">
        <v>2077</v>
      </c>
      <c r="Q19">
        <v>2077</v>
      </c>
      <c r="R19">
        <v>2041</v>
      </c>
      <c r="S19">
        <v>2031</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2052</v>
      </c>
      <c r="CU19" s="5"/>
      <c r="CV19" s="19"/>
      <c r="CW19" s="20"/>
      <c r="CZ19" s="5"/>
      <c r="DE19" s="5"/>
    </row>
    <row r="20" spans="1:109" x14ac:dyDescent="0.3">
      <c r="A20" s="5" t="s">
        <v>1756</v>
      </c>
      <c r="B20" s="16">
        <v>32509</v>
      </c>
      <c r="C20" s="3" t="e">
        <v>#N/A</v>
      </c>
      <c r="D20" s="3" t="e">
        <v>#N/A</v>
      </c>
      <c r="E20" s="3" t="e">
        <v>#N/A</v>
      </c>
      <c r="F20" s="3" t="e">
        <v>#N/A</v>
      </c>
      <c r="G20" s="3" t="e">
        <v>#N/A</v>
      </c>
      <c r="H20" s="3" t="e">
        <v>#N/A</v>
      </c>
      <c r="I20" s="3" t="e">
        <v>#N/A</v>
      </c>
      <c r="J20" s="3" t="e">
        <v>#N/A</v>
      </c>
      <c r="K20">
        <v>2656</v>
      </c>
      <c r="L20">
        <v>2490</v>
      </c>
      <c r="M20">
        <v>2133</v>
      </c>
      <c r="N20">
        <v>2207</v>
      </c>
      <c r="O20">
        <v>2195</v>
      </c>
      <c r="P20">
        <v>2236</v>
      </c>
      <c r="Q20">
        <v>2266</v>
      </c>
      <c r="R20">
        <v>2216</v>
      </c>
      <c r="S20">
        <v>2178</v>
      </c>
      <c r="T20">
        <v>2190</v>
      </c>
      <c r="U20">
        <v>2196</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2191</v>
      </c>
      <c r="CU20" s="5"/>
      <c r="CV20" s="19"/>
      <c r="CW20" s="20"/>
      <c r="CZ20" s="5"/>
      <c r="DE20" s="5"/>
    </row>
    <row r="21" spans="1:109" x14ac:dyDescent="0.3">
      <c r="A21" t="s">
        <v>1757</v>
      </c>
      <c r="B21" s="16">
        <v>32874</v>
      </c>
      <c r="C21" s="3" t="e">
        <v>#N/A</v>
      </c>
      <c r="D21" s="3" t="e">
        <v>#N/A</v>
      </c>
      <c r="E21" s="3" t="e">
        <v>#N/A</v>
      </c>
      <c r="F21" s="3" t="e">
        <v>#N/A</v>
      </c>
      <c r="G21" s="3" t="e">
        <v>#N/A</v>
      </c>
      <c r="H21" s="3" t="e">
        <v>#N/A</v>
      </c>
      <c r="I21" s="3" t="e">
        <v>#N/A</v>
      </c>
      <c r="J21" s="3" t="e">
        <v>#N/A</v>
      </c>
      <c r="K21" s="3" t="e">
        <v>#N/A</v>
      </c>
      <c r="L21">
        <v>2786</v>
      </c>
      <c r="M21">
        <v>2252</v>
      </c>
      <c r="N21">
        <v>2326</v>
      </c>
      <c r="O21">
        <v>2290</v>
      </c>
      <c r="P21">
        <v>2367</v>
      </c>
      <c r="Q21">
        <v>2440</v>
      </c>
      <c r="R21">
        <v>2382</v>
      </c>
      <c r="S21">
        <v>2313</v>
      </c>
      <c r="T21">
        <v>2331</v>
      </c>
      <c r="U21">
        <v>2338</v>
      </c>
      <c r="V21">
        <v>2324</v>
      </c>
      <c r="W21">
        <v>2378</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2412</v>
      </c>
      <c r="CU21" s="5"/>
      <c r="CV21" s="19"/>
      <c r="CW21" s="20"/>
      <c r="CZ21" s="5"/>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2429</v>
      </c>
      <c r="O22">
        <v>2358</v>
      </c>
      <c r="P22">
        <v>2473</v>
      </c>
      <c r="Q22">
        <v>2601</v>
      </c>
      <c r="R22">
        <v>2537</v>
      </c>
      <c r="S22">
        <v>2441</v>
      </c>
      <c r="T22">
        <v>2469</v>
      </c>
      <c r="U22">
        <v>2481</v>
      </c>
      <c r="V22">
        <v>2460</v>
      </c>
      <c r="W22">
        <v>2607</v>
      </c>
      <c r="X22">
        <v>2693</v>
      </c>
      <c r="Y22">
        <v>2684</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2689</v>
      </c>
      <c r="CU22" s="5"/>
      <c r="CV22" s="19"/>
      <c r="CW22" s="20"/>
      <c r="CZ22" s="5"/>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2556</v>
      </c>
      <c r="Q23">
        <v>2750</v>
      </c>
      <c r="R23">
        <v>2687</v>
      </c>
      <c r="S23">
        <v>2566</v>
      </c>
      <c r="T23">
        <v>2603</v>
      </c>
      <c r="U23">
        <v>2621</v>
      </c>
      <c r="V23">
        <v>2593</v>
      </c>
      <c r="W23">
        <v>2844</v>
      </c>
      <c r="X23">
        <v>2973</v>
      </c>
      <c r="Y23">
        <v>3040</v>
      </c>
      <c r="Z23">
        <v>3033</v>
      </c>
      <c r="AA23">
        <v>3000</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3000</v>
      </c>
      <c r="CU23" s="5"/>
      <c r="CV23" s="19"/>
      <c r="CW23" s="20"/>
      <c r="CZ23" s="5"/>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2820</v>
      </c>
      <c r="S24">
        <v>2686</v>
      </c>
      <c r="T24">
        <v>2732</v>
      </c>
      <c r="U24">
        <v>2762</v>
      </c>
      <c r="V24">
        <v>2734</v>
      </c>
      <c r="W24">
        <v>3038</v>
      </c>
      <c r="X24">
        <v>3185</v>
      </c>
      <c r="Y24">
        <v>3315</v>
      </c>
      <c r="Z24">
        <v>3360</v>
      </c>
      <c r="AA24">
        <v>3326</v>
      </c>
      <c r="AB24">
        <v>3290</v>
      </c>
      <c r="AC24">
        <v>3249</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3248</v>
      </c>
      <c r="CT24" s="3"/>
      <c r="CU24" s="5"/>
      <c r="CV24" s="19"/>
      <c r="CW24" s="20"/>
      <c r="CZ24" s="5"/>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2806</v>
      </c>
      <c r="T25">
        <v>2853</v>
      </c>
      <c r="U25">
        <v>2890</v>
      </c>
      <c r="V25">
        <v>2862</v>
      </c>
      <c r="W25">
        <v>3183</v>
      </c>
      <c r="X25">
        <v>3346</v>
      </c>
      <c r="Y25">
        <v>3548</v>
      </c>
      <c r="Z25">
        <v>3624</v>
      </c>
      <c r="AA25">
        <v>3597</v>
      </c>
      <c r="AB25">
        <v>3585</v>
      </c>
      <c r="AC25">
        <v>3507</v>
      </c>
      <c r="AD25">
        <v>3462</v>
      </c>
      <c r="AE25">
        <v>3440</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3433</v>
      </c>
      <c r="CT25" s="3"/>
      <c r="CU25" s="5"/>
      <c r="CV25" s="19"/>
      <c r="CW25" s="20"/>
      <c r="CZ25" s="5"/>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2979</v>
      </c>
      <c r="W26">
        <v>3321</v>
      </c>
      <c r="X26">
        <v>3405</v>
      </c>
      <c r="Y26">
        <v>3708</v>
      </c>
      <c r="Z26">
        <v>3824</v>
      </c>
      <c r="AA26">
        <v>3847</v>
      </c>
      <c r="AB26">
        <v>3874</v>
      </c>
      <c r="AC26">
        <v>3713</v>
      </c>
      <c r="AD26">
        <v>3642</v>
      </c>
      <c r="AE26">
        <v>3611</v>
      </c>
      <c r="AF26">
        <v>3617</v>
      </c>
      <c r="AG26">
        <v>3605</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3604</v>
      </c>
      <c r="CT26" s="3"/>
      <c r="CU26" s="5"/>
      <c r="CV26" s="19"/>
      <c r="CW26" s="20"/>
      <c r="CZ26" s="5"/>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3465</v>
      </c>
      <c r="Y27">
        <v>3867</v>
      </c>
      <c r="Z27">
        <v>4010</v>
      </c>
      <c r="AA27">
        <v>4107</v>
      </c>
      <c r="AB27">
        <v>4169</v>
      </c>
      <c r="AC27">
        <v>3919</v>
      </c>
      <c r="AD27">
        <v>3822</v>
      </c>
      <c r="AE27">
        <v>3801</v>
      </c>
      <c r="AF27">
        <v>3838</v>
      </c>
      <c r="AG27">
        <v>3809</v>
      </c>
      <c r="AH27">
        <v>3791</v>
      </c>
      <c r="AI27">
        <v>3770</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3734</v>
      </c>
      <c r="CT27" s="3"/>
      <c r="CU27" s="5"/>
      <c r="CV27" s="19"/>
      <c r="CW27" s="20"/>
      <c r="CZ27" s="5"/>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4244</v>
      </c>
      <c r="AA28">
        <v>4403</v>
      </c>
      <c r="AB28">
        <v>4496</v>
      </c>
      <c r="AC28">
        <v>4137</v>
      </c>
      <c r="AD28">
        <v>4021</v>
      </c>
      <c r="AE28">
        <v>4011</v>
      </c>
      <c r="AF28">
        <v>4077</v>
      </c>
      <c r="AG28">
        <v>4044</v>
      </c>
      <c r="AH28">
        <v>3987</v>
      </c>
      <c r="AI28">
        <v>3967</v>
      </c>
      <c r="AJ28">
        <v>3869</v>
      </c>
      <c r="AK28">
        <v>3784</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3772</v>
      </c>
      <c r="CT28" s="3"/>
      <c r="CU28" s="5"/>
      <c r="CV28" s="19"/>
      <c r="CW28" s="20"/>
      <c r="CZ28" s="5"/>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s="3" t="e">
        <v>#N/A</v>
      </c>
      <c r="AA29" s="3" t="e">
        <v>#N/A</v>
      </c>
      <c r="AB29">
        <v>4863</v>
      </c>
      <c r="AC29">
        <v>4357</v>
      </c>
      <c r="AD29">
        <v>4218</v>
      </c>
      <c r="AE29">
        <v>4226</v>
      </c>
      <c r="AF29">
        <v>4317</v>
      </c>
      <c r="AG29">
        <v>4289</v>
      </c>
      <c r="AH29">
        <v>4184</v>
      </c>
      <c r="AI29">
        <v>4181</v>
      </c>
      <c r="AJ29">
        <v>4009</v>
      </c>
      <c r="AK29">
        <v>3859</v>
      </c>
      <c r="AL29">
        <v>3790</v>
      </c>
      <c r="AM29">
        <v>3717</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3721</v>
      </c>
      <c r="CU29" s="5"/>
      <c r="CV29" s="19"/>
      <c r="CW29" s="20"/>
      <c r="CZ29" s="5"/>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s="3" t="e">
        <v>#N/A</v>
      </c>
      <c r="AA30" s="3" t="e">
        <v>#N/A</v>
      </c>
      <c r="AB30">
        <v>5275</v>
      </c>
      <c r="AC30">
        <v>4601</v>
      </c>
      <c r="AD30">
        <v>4441</v>
      </c>
      <c r="AE30">
        <v>4476</v>
      </c>
      <c r="AF30">
        <v>4589</v>
      </c>
      <c r="AG30">
        <v>4568</v>
      </c>
      <c r="AH30">
        <v>4395</v>
      </c>
      <c r="AI30">
        <v>4422</v>
      </c>
      <c r="AJ30">
        <v>4173</v>
      </c>
      <c r="AK30">
        <v>3926</v>
      </c>
      <c r="AL30">
        <v>3806</v>
      </c>
      <c r="AM30">
        <v>3655</v>
      </c>
      <c r="AN30">
        <v>3630</v>
      </c>
      <c r="AO30">
        <v>3618</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3632</v>
      </c>
      <c r="CU30" s="5"/>
      <c r="CV30" s="19"/>
      <c r="CW30" s="20"/>
      <c r="CZ30" s="5"/>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s="3" t="e">
        <v>#N/A</v>
      </c>
      <c r="AA31" s="3" t="e">
        <v>#N/A</v>
      </c>
      <c r="AB31">
        <v>5739</v>
      </c>
      <c r="AC31">
        <v>4873</v>
      </c>
      <c r="AD31">
        <v>4686</v>
      </c>
      <c r="AE31">
        <v>4753</v>
      </c>
      <c r="AF31">
        <v>4891</v>
      </c>
      <c r="AG31">
        <v>4873</v>
      </c>
      <c r="AH31">
        <v>4614</v>
      </c>
      <c r="AI31">
        <v>4687</v>
      </c>
      <c r="AJ31">
        <v>4358</v>
      </c>
      <c r="AK31">
        <v>3988</v>
      </c>
      <c r="AL31">
        <v>3821</v>
      </c>
      <c r="AM31">
        <v>3589</v>
      </c>
      <c r="AN31">
        <v>3515</v>
      </c>
      <c r="AO31">
        <v>3473</v>
      </c>
      <c r="AP31">
        <v>3455</v>
      </c>
      <c r="AQ31">
        <v>3409</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3410</v>
      </c>
      <c r="CU31" s="5"/>
      <c r="CV31" s="19"/>
      <c r="CW31" s="20"/>
      <c r="CZ31" s="5"/>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s="3" t="e">
        <v>#N/A</v>
      </c>
      <c r="AA32" s="3" t="e">
        <v>#N/A</v>
      </c>
      <c r="AB32">
        <v>6261</v>
      </c>
      <c r="AC32">
        <v>5176</v>
      </c>
      <c r="AD32">
        <v>4961</v>
      </c>
      <c r="AE32">
        <v>5059</v>
      </c>
      <c r="AF32" s="3" t="e">
        <v>#N/A</v>
      </c>
      <c r="AG32">
        <v>5199</v>
      </c>
      <c r="AH32">
        <v>4841</v>
      </c>
      <c r="AI32">
        <v>4966</v>
      </c>
      <c r="AJ32">
        <v>4539</v>
      </c>
      <c r="AK32">
        <v>4039</v>
      </c>
      <c r="AL32">
        <v>3821</v>
      </c>
      <c r="AM32">
        <v>3518</v>
      </c>
      <c r="AN32">
        <v>3378</v>
      </c>
      <c r="AO32">
        <v>3297</v>
      </c>
      <c r="AP32">
        <v>3292</v>
      </c>
      <c r="AQ32">
        <v>3158</v>
      </c>
      <c r="AR32">
        <v>3148</v>
      </c>
      <c r="AS32">
        <v>3294</v>
      </c>
      <c r="AT32" s="3" t="e">
        <v>#N/A</v>
      </c>
      <c r="AU32" s="3">
        <v>3320</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3320</v>
      </c>
      <c r="CU32" s="5"/>
      <c r="CV32" s="19"/>
      <c r="CW32" s="20"/>
      <c r="CZ32" s="5"/>
    </row>
    <row r="33" spans="1:104"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s="3" t="e">
        <v>#N/A</v>
      </c>
      <c r="AA33" s="3" t="e">
        <v>#N/A</v>
      </c>
      <c r="AB33">
        <v>6850</v>
      </c>
      <c r="AC33">
        <v>5517</v>
      </c>
      <c r="AD33">
        <v>5268</v>
      </c>
      <c r="AE33">
        <v>5397</v>
      </c>
      <c r="AF33" s="3" t="e">
        <v>#N/A</v>
      </c>
      <c r="AG33">
        <v>5557</v>
      </c>
      <c r="AH33">
        <v>5085</v>
      </c>
      <c r="AI33">
        <v>5268</v>
      </c>
      <c r="AJ33">
        <v>4740</v>
      </c>
      <c r="AK33">
        <v>4021</v>
      </c>
      <c r="AL33">
        <v>3765</v>
      </c>
      <c r="AM33">
        <v>3395</v>
      </c>
      <c r="AN33">
        <v>3183</v>
      </c>
      <c r="AO33">
        <v>3066</v>
      </c>
      <c r="AP33">
        <v>3097</v>
      </c>
      <c r="AQ33">
        <v>2854</v>
      </c>
      <c r="AR33">
        <v>2848</v>
      </c>
      <c r="AS33">
        <v>3138</v>
      </c>
      <c r="AT33">
        <v>3380</v>
      </c>
      <c r="AU33" s="3">
        <v>3504</v>
      </c>
      <c r="AV33" s="3">
        <v>3540</v>
      </c>
      <c r="AW33" s="3">
        <v>3540</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3540</v>
      </c>
      <c r="CU33" s="5"/>
      <c r="CV33" s="19"/>
      <c r="CW33" s="20"/>
      <c r="CZ33" s="5"/>
    </row>
    <row r="34" spans="1:104"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v>7512</v>
      </c>
      <c r="AC34">
        <v>5896</v>
      </c>
      <c r="AD34">
        <v>5611</v>
      </c>
      <c r="AE34">
        <v>5771</v>
      </c>
      <c r="AF34" s="3" t="e">
        <v>#N/A</v>
      </c>
      <c r="AG34">
        <v>5949</v>
      </c>
      <c r="AH34">
        <v>5345</v>
      </c>
      <c r="AI34">
        <v>5593</v>
      </c>
      <c r="AJ34">
        <v>4954</v>
      </c>
      <c r="AK34">
        <v>4020</v>
      </c>
      <c r="AL34">
        <v>3725</v>
      </c>
      <c r="AM34">
        <v>3275</v>
      </c>
      <c r="AN34">
        <v>2989</v>
      </c>
      <c r="AO34">
        <v>2835</v>
      </c>
      <c r="AP34">
        <v>2884</v>
      </c>
      <c r="AQ34">
        <v>2522</v>
      </c>
      <c r="AR34">
        <v>2509</v>
      </c>
      <c r="AS34">
        <v>2983</v>
      </c>
      <c r="AT34">
        <v>3410</v>
      </c>
      <c r="AU34" s="3">
        <v>3676</v>
      </c>
      <c r="AV34" s="3">
        <v>3766</v>
      </c>
      <c r="AW34" s="3">
        <v>3986</v>
      </c>
      <c r="AX34" s="3">
        <v>3914</v>
      </c>
      <c r="AY34" s="3">
        <v>3914</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3913</v>
      </c>
      <c r="CU34" s="5"/>
      <c r="CV34" s="19"/>
      <c r="CW34" s="20"/>
      <c r="CZ34" s="5"/>
    </row>
    <row r="35" spans="1:104"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v>5995</v>
      </c>
      <c r="AE35">
        <v>6188</v>
      </c>
      <c r="AF35" s="3" t="e">
        <v>#N/A</v>
      </c>
      <c r="AG35">
        <v>6380</v>
      </c>
      <c r="AH35">
        <v>5627</v>
      </c>
      <c r="AI35">
        <v>5947</v>
      </c>
      <c r="AJ35">
        <v>5184</v>
      </c>
      <c r="AK35">
        <v>4003</v>
      </c>
      <c r="AL35">
        <v>3668</v>
      </c>
      <c r="AM35">
        <v>3136</v>
      </c>
      <c r="AN35">
        <v>2770</v>
      </c>
      <c r="AO35">
        <v>2584</v>
      </c>
      <c r="AP35">
        <v>2651</v>
      </c>
      <c r="AQ35">
        <v>2165</v>
      </c>
      <c r="AR35">
        <v>2131</v>
      </c>
      <c r="AS35">
        <v>2797</v>
      </c>
      <c r="AT35">
        <v>3373</v>
      </c>
      <c r="AU35" s="3">
        <v>3805</v>
      </c>
      <c r="AV35" s="3">
        <v>3927</v>
      </c>
      <c r="AW35" s="3">
        <v>4443</v>
      </c>
      <c r="AX35" s="3">
        <v>4393</v>
      </c>
      <c r="AY35" s="3">
        <v>4334</v>
      </c>
      <c r="AZ35" s="3">
        <v>4296</v>
      </c>
      <c r="BA35" s="3">
        <v>4296</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4296</v>
      </c>
      <c r="CU35" s="5"/>
      <c r="CV35" s="19"/>
      <c r="CW35" s="20"/>
      <c r="CZ35" s="5"/>
    </row>
    <row r="36" spans="1:104"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6860</v>
      </c>
      <c r="AH36">
        <v>5936</v>
      </c>
      <c r="AI36">
        <v>6333</v>
      </c>
      <c r="AJ36">
        <v>5448</v>
      </c>
      <c r="AK36">
        <v>3978</v>
      </c>
      <c r="AL36">
        <v>3606</v>
      </c>
      <c r="AM36">
        <v>2981</v>
      </c>
      <c r="AN36">
        <v>2529</v>
      </c>
      <c r="AO36">
        <v>2312</v>
      </c>
      <c r="AP36">
        <v>2394</v>
      </c>
      <c r="AQ36">
        <v>1774</v>
      </c>
      <c r="AR36">
        <v>1714</v>
      </c>
      <c r="AS36">
        <v>2572</v>
      </c>
      <c r="AT36">
        <v>3288</v>
      </c>
      <c r="AU36" s="3">
        <v>3862</v>
      </c>
      <c r="AV36" s="3">
        <v>4013</v>
      </c>
      <c r="AW36" s="3">
        <v>4790</v>
      </c>
      <c r="AX36" s="3">
        <v>4771</v>
      </c>
      <c r="AY36" s="3">
        <v>4694</v>
      </c>
      <c r="AZ36" s="3">
        <v>4665</v>
      </c>
      <c r="BA36" s="3">
        <v>4621</v>
      </c>
      <c r="BB36" s="3">
        <v>4592</v>
      </c>
      <c r="BC36" s="3">
        <v>4592</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4592</v>
      </c>
      <c r="CU36" s="5"/>
      <c r="CV36" s="19"/>
      <c r="CW36" s="20"/>
      <c r="CZ36" s="5"/>
    </row>
    <row r="37" spans="1:104"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6746</v>
      </c>
      <c r="AJ37">
        <v>5723</v>
      </c>
      <c r="AK37">
        <v>3916</v>
      </c>
      <c r="AL37">
        <v>3503</v>
      </c>
      <c r="AM37">
        <v>2779</v>
      </c>
      <c r="AN37">
        <v>2237</v>
      </c>
      <c r="AO37">
        <v>1992</v>
      </c>
      <c r="AP37">
        <v>2080</v>
      </c>
      <c r="AQ37">
        <v>1315</v>
      </c>
      <c r="AR37">
        <v>1251</v>
      </c>
      <c r="AS37">
        <v>2300</v>
      </c>
      <c r="AT37">
        <v>3177</v>
      </c>
      <c r="AU37" s="3">
        <v>3865</v>
      </c>
      <c r="AV37" s="3">
        <v>4045</v>
      </c>
      <c r="AW37" s="3">
        <v>5027</v>
      </c>
      <c r="AX37" s="3">
        <v>5055</v>
      </c>
      <c r="AY37" s="3">
        <v>5009</v>
      </c>
      <c r="AZ37" s="3">
        <v>4971</v>
      </c>
      <c r="BA37" s="3">
        <v>4943</v>
      </c>
      <c r="BB37" s="3">
        <v>4925</v>
      </c>
      <c r="BC37" s="3">
        <v>4851</v>
      </c>
      <c r="BD37" s="3">
        <v>4829</v>
      </c>
      <c r="BE37" s="3">
        <v>4829</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4829</v>
      </c>
      <c r="CU37" s="5"/>
      <c r="CV37" s="19"/>
      <c r="CW37" s="20"/>
    </row>
    <row r="38" spans="1:104"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6011</v>
      </c>
      <c r="AK38">
        <v>3842</v>
      </c>
      <c r="AL38">
        <v>3386</v>
      </c>
      <c r="AM38">
        <v>2557</v>
      </c>
      <c r="AN38">
        <v>1917</v>
      </c>
      <c r="AO38">
        <v>1640</v>
      </c>
      <c r="AP38">
        <v>1721</v>
      </c>
      <c r="AQ38">
        <v>1081</v>
      </c>
      <c r="AR38">
        <v>1128</v>
      </c>
      <c r="AS38">
        <v>1976</v>
      </c>
      <c r="AT38">
        <v>3027</v>
      </c>
      <c r="AU38" s="3">
        <v>3829</v>
      </c>
      <c r="AV38" s="3">
        <v>4034</v>
      </c>
      <c r="AW38" s="3">
        <v>5242</v>
      </c>
      <c r="AX38" s="3">
        <v>5338</v>
      </c>
      <c r="AY38" s="3">
        <v>5329</v>
      </c>
      <c r="AZ38" s="3">
        <v>5246</v>
      </c>
      <c r="BA38" s="3">
        <v>5281</v>
      </c>
      <c r="BB38" s="3">
        <v>5204</v>
      </c>
      <c r="BC38" s="3">
        <v>5149</v>
      </c>
      <c r="BD38" s="3">
        <v>4995</v>
      </c>
      <c r="BE38" s="3">
        <v>4993</v>
      </c>
      <c r="BF38" s="3">
        <v>5035</v>
      </c>
      <c r="BG38" s="3">
        <v>5035</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5035</v>
      </c>
      <c r="CU38" s="5"/>
      <c r="CV38" s="19"/>
      <c r="CW38" s="20"/>
    </row>
    <row r="39" spans="1:104"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3259</v>
      </c>
      <c r="AM39">
        <v>2320</v>
      </c>
      <c r="AN39">
        <v>1574</v>
      </c>
      <c r="AO39">
        <v>1267</v>
      </c>
      <c r="AP39">
        <v>1330</v>
      </c>
      <c r="AQ39">
        <v>989</v>
      </c>
      <c r="AR39">
        <v>1039</v>
      </c>
      <c r="AS39">
        <v>1601</v>
      </c>
      <c r="AT39">
        <v>2840</v>
      </c>
      <c r="AU39" s="3">
        <v>3757</v>
      </c>
      <c r="AV39" s="3">
        <v>3983</v>
      </c>
      <c r="AW39" s="3">
        <v>5450</v>
      </c>
      <c r="AX39" s="3">
        <v>5630</v>
      </c>
      <c r="AY39" s="3">
        <v>5660</v>
      </c>
      <c r="AZ39" s="3">
        <v>5494</v>
      </c>
      <c r="BA39" s="3">
        <v>5630</v>
      </c>
      <c r="BB39" s="3">
        <v>5477</v>
      </c>
      <c r="BC39" s="3">
        <v>5434</v>
      </c>
      <c r="BD39" s="3">
        <v>5104</v>
      </c>
      <c r="BE39" s="3">
        <v>5163</v>
      </c>
      <c r="BF39" s="3">
        <v>5232</v>
      </c>
      <c r="BG39" s="3">
        <v>5425</v>
      </c>
      <c r="BH39" s="3">
        <v>5803</v>
      </c>
      <c r="BI39">
        <v>5803</v>
      </c>
      <c r="BJ39" s="3">
        <v>5803</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5803</v>
      </c>
      <c r="CU39" s="5"/>
      <c r="CV39" s="19"/>
      <c r="CW39" s="20"/>
    </row>
    <row r="40" spans="1:104"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1206</v>
      </c>
      <c r="AO40">
        <v>865</v>
      </c>
      <c r="AP40">
        <v>1016</v>
      </c>
      <c r="AQ40">
        <v>887</v>
      </c>
      <c r="AR40">
        <v>939</v>
      </c>
      <c r="AS40">
        <v>1165</v>
      </c>
      <c r="AT40">
        <v>2605</v>
      </c>
      <c r="AU40" s="3">
        <v>3639</v>
      </c>
      <c r="AV40" s="3">
        <v>3894</v>
      </c>
      <c r="AW40" s="3">
        <v>5631</v>
      </c>
      <c r="AX40" s="3">
        <v>5912</v>
      </c>
      <c r="AY40" s="3">
        <v>5984</v>
      </c>
      <c r="AZ40" s="3">
        <v>5716</v>
      </c>
      <c r="BA40" s="3">
        <v>5964</v>
      </c>
      <c r="BB40" s="3">
        <v>5732</v>
      </c>
      <c r="BC40" s="3">
        <v>5750</v>
      </c>
      <c r="BD40" s="3">
        <v>5232</v>
      </c>
      <c r="BE40" s="3">
        <v>5392</v>
      </c>
      <c r="BF40" s="3">
        <v>5443</v>
      </c>
      <c r="BG40" s="3">
        <v>5870</v>
      </c>
      <c r="BH40" s="3">
        <v>7193</v>
      </c>
      <c r="BI40">
        <v>7703</v>
      </c>
      <c r="BJ40" s="3">
        <v>7612</v>
      </c>
      <c r="BK40" s="3">
        <v>7544</v>
      </c>
      <c r="BL40" s="3">
        <v>7545</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7545</v>
      </c>
      <c r="CU40" s="5"/>
      <c r="CV40" s="19"/>
      <c r="CW40" s="20"/>
    </row>
    <row r="41" spans="1:104"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941</v>
      </c>
      <c r="AQ41">
        <v>830</v>
      </c>
      <c r="AR41">
        <v>878</v>
      </c>
      <c r="AS41">
        <v>930</v>
      </c>
      <c r="AT41">
        <v>2325</v>
      </c>
      <c r="AU41" s="3">
        <v>3476</v>
      </c>
      <c r="AV41">
        <v>3766</v>
      </c>
      <c r="AW41" s="3">
        <v>5784</v>
      </c>
      <c r="AX41" s="3">
        <v>6185</v>
      </c>
      <c r="AY41" s="3">
        <v>6295</v>
      </c>
      <c r="AZ41" s="3">
        <v>5919</v>
      </c>
      <c r="BA41" s="3">
        <v>6292</v>
      </c>
      <c r="BB41" s="3">
        <v>5967</v>
      </c>
      <c r="BC41" s="3">
        <v>6088</v>
      </c>
      <c r="BD41" s="3">
        <v>5380</v>
      </c>
      <c r="BE41" s="3">
        <v>5661</v>
      </c>
      <c r="BF41" s="3">
        <v>5698</v>
      </c>
      <c r="BG41" s="3">
        <v>6319</v>
      </c>
      <c r="BH41" s="3">
        <v>7829</v>
      </c>
      <c r="BI41">
        <v>8658</v>
      </c>
      <c r="BJ41" s="3">
        <v>8868</v>
      </c>
      <c r="BK41" s="3">
        <v>8797</v>
      </c>
      <c r="BL41" s="3">
        <v>9031</v>
      </c>
      <c r="BM41" s="3">
        <v>9018</v>
      </c>
      <c r="BN41" s="3">
        <v>9019</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9019</v>
      </c>
      <c r="CU41" s="5"/>
      <c r="CV41" s="19"/>
      <c r="CW41" s="20"/>
    </row>
    <row r="42" spans="1:104"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818</v>
      </c>
      <c r="AS42">
        <v>876</v>
      </c>
      <c r="AT42">
        <v>1900</v>
      </c>
      <c r="AU42" s="3">
        <v>3167</v>
      </c>
      <c r="AV42">
        <v>3501</v>
      </c>
      <c r="AW42" s="3">
        <v>5800</v>
      </c>
      <c r="AX42" s="3">
        <v>6356</v>
      </c>
      <c r="AY42" s="3">
        <v>6506</v>
      </c>
      <c r="AZ42" s="3">
        <v>6012</v>
      </c>
      <c r="BA42" s="3">
        <v>6520</v>
      </c>
      <c r="BB42" s="3">
        <v>6092</v>
      </c>
      <c r="BC42" s="3">
        <v>6324</v>
      </c>
      <c r="BD42" s="3">
        <v>5403</v>
      </c>
      <c r="BE42" s="3">
        <v>5807</v>
      </c>
      <c r="BF42" s="3">
        <v>5827</v>
      </c>
      <c r="BG42" s="3">
        <v>6662</v>
      </c>
      <c r="BH42" s="3">
        <v>8238</v>
      </c>
      <c r="BI42">
        <v>9340</v>
      </c>
      <c r="BJ42" s="3">
        <v>9782</v>
      </c>
      <c r="BK42" s="3">
        <v>9785</v>
      </c>
      <c r="BL42" s="3">
        <v>10007</v>
      </c>
      <c r="BM42" s="3">
        <v>10430</v>
      </c>
      <c r="BN42" s="3">
        <v>10164</v>
      </c>
      <c r="BO42" s="3">
        <v>10128</v>
      </c>
      <c r="BP42" s="3">
        <v>10128</v>
      </c>
      <c r="BQ42" s="3">
        <v>10128</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10128</v>
      </c>
      <c r="CU42" s="5"/>
      <c r="CV42" s="19"/>
      <c r="CW42" s="20"/>
    </row>
    <row r="43" spans="1:104"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1273</v>
      </c>
      <c r="AU43" s="3">
        <v>2658</v>
      </c>
      <c r="AV43">
        <v>3062</v>
      </c>
      <c r="AW43" s="3">
        <v>5645</v>
      </c>
      <c r="AX43" s="3">
        <v>6388</v>
      </c>
      <c r="AY43" s="3">
        <v>6588</v>
      </c>
      <c r="AZ43" s="3">
        <v>5955</v>
      </c>
      <c r="BA43" s="3">
        <v>6605</v>
      </c>
      <c r="BB43" s="3">
        <v>6064</v>
      </c>
      <c r="BC43" s="3">
        <v>6387</v>
      </c>
      <c r="BD43" s="3">
        <v>5242</v>
      </c>
      <c r="BE43" s="3">
        <v>5756</v>
      </c>
      <c r="BF43" s="3">
        <v>5751</v>
      </c>
      <c r="BG43" s="3">
        <v>6805</v>
      </c>
      <c r="BH43" s="3">
        <v>8475</v>
      </c>
      <c r="BI43">
        <v>9712</v>
      </c>
      <c r="BJ43" s="3">
        <v>10382</v>
      </c>
      <c r="BK43" s="3">
        <v>10479</v>
      </c>
      <c r="BL43" s="3">
        <v>10790</v>
      </c>
      <c r="BM43" s="3">
        <v>11598</v>
      </c>
      <c r="BN43" s="3">
        <v>11153</v>
      </c>
      <c r="BO43" s="3">
        <v>11242</v>
      </c>
      <c r="BP43" s="3">
        <v>11347</v>
      </c>
      <c r="BQ43" s="3">
        <v>11318</v>
      </c>
      <c r="BR43" s="3">
        <v>11280</v>
      </c>
      <c r="BS43" s="3">
        <v>11281</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11281</v>
      </c>
      <c r="CU43" s="5"/>
      <c r="CV43" s="19"/>
      <c r="CW43" s="20"/>
    </row>
    <row r="44" spans="1:104"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v>2565</v>
      </c>
      <c r="AW44" s="3">
        <v>5438</v>
      </c>
      <c r="AX44" s="3">
        <v>6409</v>
      </c>
      <c r="AY44" s="3">
        <v>6675</v>
      </c>
      <c r="AZ44" s="3">
        <v>5884</v>
      </c>
      <c r="BA44" s="3">
        <v>6691</v>
      </c>
      <c r="BB44" s="3">
        <v>6032</v>
      </c>
      <c r="BC44" s="3">
        <v>6469</v>
      </c>
      <c r="BD44" s="3">
        <v>5089</v>
      </c>
      <c r="BE44" s="3">
        <v>5730</v>
      </c>
      <c r="BF44" s="3">
        <v>5701</v>
      </c>
      <c r="BG44" s="3">
        <v>6968</v>
      </c>
      <c r="BH44" s="3">
        <v>8516</v>
      </c>
      <c r="BI44">
        <v>10016</v>
      </c>
      <c r="BJ44" s="3">
        <v>10870</v>
      </c>
      <c r="BK44" s="3">
        <v>11056</v>
      </c>
      <c r="BL44" s="3">
        <v>11422</v>
      </c>
      <c r="BM44" s="3">
        <v>12386</v>
      </c>
      <c r="BN44" s="3">
        <v>11773</v>
      </c>
      <c r="BO44" s="3">
        <v>11945</v>
      </c>
      <c r="BP44" s="3">
        <v>12068</v>
      </c>
      <c r="BQ44" s="3">
        <v>12064</v>
      </c>
      <c r="BR44" s="3">
        <v>12229</v>
      </c>
      <c r="BS44" s="3">
        <v>12036</v>
      </c>
      <c r="BT44" s="3">
        <v>11982</v>
      </c>
      <c r="BU44" s="3">
        <v>11983</v>
      </c>
      <c r="BV44" s="3">
        <v>11983</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11983</v>
      </c>
      <c r="CU44" s="5"/>
      <c r="CV44" s="19"/>
      <c r="CW44" s="20"/>
    </row>
    <row r="45" spans="1:104"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6399</v>
      </c>
      <c r="AY45" s="3">
        <v>6753</v>
      </c>
      <c r="AZ45" s="3">
        <v>5784</v>
      </c>
      <c r="BA45" s="3">
        <v>6762</v>
      </c>
      <c r="BB45" s="3">
        <v>5981</v>
      </c>
      <c r="BC45" s="3">
        <v>6539</v>
      </c>
      <c r="BD45" s="3">
        <v>4912</v>
      </c>
      <c r="BE45" s="3">
        <v>5674</v>
      </c>
      <c r="BF45" s="3">
        <v>5613</v>
      </c>
      <c r="BG45" s="3">
        <v>7155</v>
      </c>
      <c r="BH45" s="3">
        <v>8734</v>
      </c>
      <c r="BI45">
        <v>10372</v>
      </c>
      <c r="BJ45" s="3">
        <v>11439</v>
      </c>
      <c r="BK45" s="3">
        <v>11556</v>
      </c>
      <c r="BL45" s="3">
        <v>11950</v>
      </c>
      <c r="BM45" s="3">
        <v>12996</v>
      </c>
      <c r="BN45" s="3">
        <v>12148</v>
      </c>
      <c r="BO45" s="3">
        <v>12401</v>
      </c>
      <c r="BP45" s="3">
        <v>12556</v>
      </c>
      <c r="BQ45" s="3">
        <v>12545</v>
      </c>
      <c r="BR45" s="3">
        <v>12937</v>
      </c>
      <c r="BS45" s="3">
        <v>12685</v>
      </c>
      <c r="BT45" s="3">
        <v>12717</v>
      </c>
      <c r="BU45" s="3">
        <v>12740</v>
      </c>
      <c r="BV45" s="3">
        <v>12797</v>
      </c>
      <c r="BW45" s="3">
        <v>12780</v>
      </c>
      <c r="BX45" s="3">
        <v>12780</v>
      </c>
      <c r="BY45" s="3">
        <v>12780</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12780</v>
      </c>
      <c r="CU45" s="5"/>
      <c r="CV45" s="19"/>
      <c r="CW45" s="20"/>
    </row>
    <row r="46" spans="1:104"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5658</v>
      </c>
      <c r="BA46" s="3">
        <v>6820</v>
      </c>
      <c r="BB46" s="3">
        <v>5912</v>
      </c>
      <c r="BC46" s="3">
        <v>6600</v>
      </c>
      <c r="BD46" s="3">
        <v>4709</v>
      </c>
      <c r="BE46" s="3">
        <v>5595</v>
      </c>
      <c r="BF46" s="3">
        <v>5503</v>
      </c>
      <c r="BG46" s="3">
        <v>7331</v>
      </c>
      <c r="BH46" s="3">
        <v>8925</v>
      </c>
      <c r="BI46">
        <v>10684</v>
      </c>
      <c r="BJ46" s="3">
        <v>11986</v>
      </c>
      <c r="BK46" s="3">
        <v>12055</v>
      </c>
      <c r="BL46" s="3">
        <v>12544</v>
      </c>
      <c r="BM46" s="3">
        <v>13625</v>
      </c>
      <c r="BN46" s="3">
        <v>12463</v>
      </c>
      <c r="BO46" s="3">
        <v>12783</v>
      </c>
      <c r="BP46" s="3">
        <v>12909</v>
      </c>
      <c r="BQ46" s="3">
        <v>12861</v>
      </c>
      <c r="BR46" s="3">
        <v>13462</v>
      </c>
      <c r="BS46" s="3">
        <v>13156</v>
      </c>
      <c r="BT46" s="3">
        <v>13263</v>
      </c>
      <c r="BU46" s="3">
        <v>13285</v>
      </c>
      <c r="BV46" s="3">
        <v>13305</v>
      </c>
      <c r="BW46" s="3">
        <v>13366</v>
      </c>
      <c r="BX46" s="3">
        <v>13366</v>
      </c>
      <c r="BY46" s="3">
        <v>13175</v>
      </c>
      <c r="BZ46" s="3">
        <v>13117</v>
      </c>
      <c r="CA46" s="3">
        <v>13117</v>
      </c>
      <c r="CB46" s="3">
        <v>13117</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13117</v>
      </c>
      <c r="CU46" s="5"/>
      <c r="CV46" s="19"/>
      <c r="CW46" s="20"/>
    </row>
    <row r="47" spans="1:104"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5848</v>
      </c>
      <c r="BC47" s="3">
        <v>6696</v>
      </c>
      <c r="BD47" s="3">
        <v>4521</v>
      </c>
      <c r="BE47" s="3">
        <v>5543</v>
      </c>
      <c r="BF47" s="3">
        <v>5414</v>
      </c>
      <c r="BG47" s="3">
        <v>7553</v>
      </c>
      <c r="BH47" s="3">
        <v>9149</v>
      </c>
      <c r="BI47">
        <v>11034</v>
      </c>
      <c r="BJ47" s="3">
        <v>12581</v>
      </c>
      <c r="BK47" s="3">
        <v>12595</v>
      </c>
      <c r="BL47" s="3">
        <v>13214</v>
      </c>
      <c r="BM47" s="3">
        <v>14358</v>
      </c>
      <c r="BN47" s="3">
        <v>12840</v>
      </c>
      <c r="BO47" s="3">
        <v>13188</v>
      </c>
      <c r="BP47" s="3">
        <v>13263</v>
      </c>
      <c r="BQ47" s="3">
        <v>13144</v>
      </c>
      <c r="BR47" s="3">
        <v>14025</v>
      </c>
      <c r="BS47" s="3">
        <v>13666</v>
      </c>
      <c r="BT47" s="3">
        <v>13861</v>
      </c>
      <c r="BU47" s="3">
        <v>13884</v>
      </c>
      <c r="BV47" s="3">
        <v>13927</v>
      </c>
      <c r="BW47" s="3">
        <v>13897</v>
      </c>
      <c r="BX47" s="3">
        <v>13897</v>
      </c>
      <c r="BY47" s="3">
        <v>13821</v>
      </c>
      <c r="BZ47" s="3">
        <v>13978</v>
      </c>
      <c r="CA47" s="3">
        <v>13951</v>
      </c>
      <c r="CB47" s="3">
        <v>14073</v>
      </c>
      <c r="CC47" s="3">
        <v>14168</v>
      </c>
      <c r="CD47" s="3">
        <v>14168</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14168</v>
      </c>
      <c r="CU47" s="5"/>
      <c r="CV47" s="19"/>
      <c r="CW47" s="20"/>
    </row>
    <row r="48" spans="1:104"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4274</v>
      </c>
      <c r="BE48" s="3">
        <v>5439</v>
      </c>
      <c r="BF48" s="3">
        <v>5269</v>
      </c>
      <c r="BG48" s="3">
        <v>7742</v>
      </c>
      <c r="BH48" s="3">
        <v>9335</v>
      </c>
      <c r="BI48">
        <v>11365</v>
      </c>
      <c r="BJ48" s="3">
        <v>13174</v>
      </c>
      <c r="BK48" s="3">
        <v>13133</v>
      </c>
      <c r="BL48" s="3">
        <v>13885</v>
      </c>
      <c r="BM48" s="3">
        <v>15064</v>
      </c>
      <c r="BN48" s="3">
        <v>13169</v>
      </c>
      <c r="BO48" s="3">
        <v>13509</v>
      </c>
      <c r="BP48" s="3">
        <v>13560</v>
      </c>
      <c r="BQ48" s="3">
        <v>13371</v>
      </c>
      <c r="BR48" s="3">
        <v>14642</v>
      </c>
      <c r="BS48" s="3">
        <v>14223</v>
      </c>
      <c r="BT48" s="3">
        <v>14507</v>
      </c>
      <c r="BU48" s="3">
        <v>14523</v>
      </c>
      <c r="BV48" s="3">
        <v>14521</v>
      </c>
      <c r="BW48" s="3">
        <v>14428</v>
      </c>
      <c r="BX48" s="3">
        <v>14428</v>
      </c>
      <c r="BY48" s="3">
        <v>14338</v>
      </c>
      <c r="BZ48" s="3">
        <v>14613</v>
      </c>
      <c r="CA48" s="3">
        <v>14572</v>
      </c>
      <c r="CB48" s="3">
        <v>14743</v>
      </c>
      <c r="CC48" s="3">
        <v>14838</v>
      </c>
      <c r="CD48" s="3">
        <v>14656</v>
      </c>
      <c r="CE48" s="3">
        <v>14665</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14665</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5050</v>
      </c>
      <c r="BG49" s="3">
        <v>7890</v>
      </c>
      <c r="BH49" s="3">
        <v>9127</v>
      </c>
      <c r="BI49">
        <v>11334</v>
      </c>
      <c r="BJ49" s="3">
        <v>13611</v>
      </c>
      <c r="BK49" s="3">
        <v>13678</v>
      </c>
      <c r="BL49" s="3">
        <v>14546</v>
      </c>
      <c r="BM49" s="3">
        <v>15767</v>
      </c>
      <c r="BN49" s="3">
        <v>13473</v>
      </c>
      <c r="BO49" s="3">
        <v>13801</v>
      </c>
      <c r="BP49" s="3">
        <v>13820</v>
      </c>
      <c r="BQ49" s="3">
        <v>13536</v>
      </c>
      <c r="BR49" s="3">
        <v>15316</v>
      </c>
      <c r="BS49" s="3">
        <v>14827</v>
      </c>
      <c r="BT49" s="3">
        <v>15218</v>
      </c>
      <c r="BU49" s="3">
        <v>15202</v>
      </c>
      <c r="BV49" s="3">
        <v>15135</v>
      </c>
      <c r="BW49" s="3">
        <v>14983</v>
      </c>
      <c r="BX49" s="3">
        <v>14983</v>
      </c>
      <c r="BY49" s="3">
        <v>14864</v>
      </c>
      <c r="BZ49" s="3">
        <v>15244</v>
      </c>
      <c r="CA49" s="3">
        <v>15177</v>
      </c>
      <c r="CB49" s="3">
        <v>15325</v>
      </c>
      <c r="CC49" s="3">
        <v>15416</v>
      </c>
      <c r="CD49" s="3">
        <v>15537</v>
      </c>
      <c r="CE49" s="3">
        <v>15688</v>
      </c>
      <c r="CF49" s="3">
        <v>15751</v>
      </c>
      <c r="CG49" s="3">
        <v>15750</v>
      </c>
      <c r="CH49" s="3">
        <v>15750</v>
      </c>
      <c r="CI49" s="3" t="e">
        <v>#N/A</v>
      </c>
      <c r="CJ49" s="3" t="e">
        <v>#N/A</v>
      </c>
      <c r="CK49" s="3" t="e">
        <v>#N/A</v>
      </c>
      <c r="CL49" s="3" t="e">
        <v>#N/A</v>
      </c>
      <c r="CM49" s="3" t="e">
        <v>#N/A</v>
      </c>
      <c r="CN49" s="3" t="e">
        <v>#N/A</v>
      </c>
      <c r="CO49" s="3" t="e">
        <v>#N/A</v>
      </c>
      <c r="CP49" s="3" t="e">
        <v>#N/A</v>
      </c>
      <c r="CQ49" s="3" t="e">
        <v>#N/A</v>
      </c>
      <c r="CR49" s="3" t="e">
        <v>#N/A</v>
      </c>
      <c r="CS49" s="3">
        <v>15750</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9344</v>
      </c>
      <c r="BI50">
        <v>11753</v>
      </c>
      <c r="BJ50" s="3">
        <v>14324</v>
      </c>
      <c r="BK50" s="3">
        <v>14329</v>
      </c>
      <c r="BL50" s="3">
        <v>15281</v>
      </c>
      <c r="BM50" s="3">
        <v>16557</v>
      </c>
      <c r="BN50" s="3">
        <v>13820</v>
      </c>
      <c r="BO50" s="3">
        <v>14148</v>
      </c>
      <c r="BP50" s="3">
        <v>14123</v>
      </c>
      <c r="BQ50" s="3">
        <v>13746</v>
      </c>
      <c r="BR50" s="3">
        <v>16092</v>
      </c>
      <c r="BS50" s="3">
        <v>15537</v>
      </c>
      <c r="BT50" s="3">
        <v>16028</v>
      </c>
      <c r="BU50" s="3">
        <v>15977</v>
      </c>
      <c r="BV50" s="3">
        <v>15850</v>
      </c>
      <c r="BW50" s="3">
        <v>15654</v>
      </c>
      <c r="BX50" s="3">
        <v>15654</v>
      </c>
      <c r="BY50" s="3">
        <v>15528</v>
      </c>
      <c r="BZ50" s="3">
        <v>16033</v>
      </c>
      <c r="CA50" s="3">
        <v>15934</v>
      </c>
      <c r="CB50" s="3">
        <v>16001</v>
      </c>
      <c r="CC50" s="3">
        <v>16092</v>
      </c>
      <c r="CD50" s="3">
        <v>16282</v>
      </c>
      <c r="CE50" s="3">
        <v>16762</v>
      </c>
      <c r="CF50" s="3">
        <v>16636</v>
      </c>
      <c r="CG50" s="3">
        <v>16621</v>
      </c>
      <c r="CH50" s="3">
        <v>16685</v>
      </c>
      <c r="CI50" s="3">
        <v>16803</v>
      </c>
      <c r="CJ50" s="3">
        <v>16801</v>
      </c>
      <c r="CK50" s="3">
        <v>16801</v>
      </c>
      <c r="CL50" s="3" t="e">
        <v>#N/A</v>
      </c>
      <c r="CM50" s="3" t="e">
        <v>#N/A</v>
      </c>
      <c r="CN50" s="3" t="e">
        <v>#N/A</v>
      </c>
      <c r="CO50" s="3" t="e">
        <v>#N/A</v>
      </c>
      <c r="CP50" s="3" t="e">
        <v>#N/A</v>
      </c>
      <c r="CQ50" s="3" t="e">
        <v>#N/A</v>
      </c>
      <c r="CR50" s="3" t="e">
        <v>#N/A</v>
      </c>
      <c r="CS50" s="3">
        <v>16801</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15027</v>
      </c>
      <c r="BL51" s="3">
        <v>16073</v>
      </c>
      <c r="BM51" s="3">
        <v>17392</v>
      </c>
      <c r="BN51" s="3">
        <v>14181</v>
      </c>
      <c r="BO51" s="3">
        <v>14512</v>
      </c>
      <c r="BP51" s="3">
        <v>14432</v>
      </c>
      <c r="BQ51" s="3">
        <v>13964</v>
      </c>
      <c r="BR51" s="3">
        <v>16957</v>
      </c>
      <c r="BS51" s="3">
        <v>16330</v>
      </c>
      <c r="BT51" s="3">
        <v>16925</v>
      </c>
      <c r="BU51" s="3">
        <v>16835</v>
      </c>
      <c r="BV51" s="3">
        <v>16642</v>
      </c>
      <c r="BW51" s="3">
        <v>16409</v>
      </c>
      <c r="BX51" s="3">
        <v>16409</v>
      </c>
      <c r="BY51" s="3">
        <v>16277</v>
      </c>
      <c r="BZ51" s="3">
        <v>16886</v>
      </c>
      <c r="CA51" s="3">
        <v>16771</v>
      </c>
      <c r="CB51" s="3">
        <v>16758</v>
      </c>
      <c r="CC51" s="3">
        <v>16845</v>
      </c>
      <c r="CD51" s="3">
        <v>17108</v>
      </c>
      <c r="CE51" s="3">
        <v>17827</v>
      </c>
      <c r="CF51" s="3">
        <v>17601</v>
      </c>
      <c r="CG51" s="3">
        <v>17576</v>
      </c>
      <c r="CH51" s="3">
        <v>17755</v>
      </c>
      <c r="CI51" s="3">
        <v>17855</v>
      </c>
      <c r="CJ51" s="3">
        <v>17835</v>
      </c>
      <c r="CK51" s="3">
        <v>20270</v>
      </c>
      <c r="CL51" s="3">
        <v>21019</v>
      </c>
      <c r="CM51" s="3">
        <v>21017</v>
      </c>
      <c r="CN51" s="3" t="e">
        <v>#N/A</v>
      </c>
      <c r="CO51" s="3" t="e">
        <v>#N/A</v>
      </c>
      <c r="CP51" s="3" t="e">
        <v>#N/A</v>
      </c>
      <c r="CQ51" s="3" t="e">
        <v>#N/A</v>
      </c>
      <c r="CR51" s="3" t="e">
        <v>#N/A</v>
      </c>
      <c r="CS51" s="3">
        <v>21017</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18253</v>
      </c>
      <c r="BN52" s="3">
        <v>14541</v>
      </c>
      <c r="BO52" s="3">
        <v>14872</v>
      </c>
      <c r="BP52" s="3">
        <v>14741</v>
      </c>
      <c r="BQ52" s="3">
        <v>14181</v>
      </c>
      <c r="BR52" s="3">
        <v>17876</v>
      </c>
      <c r="BS52" s="3">
        <v>17168</v>
      </c>
      <c r="BT52" s="3">
        <v>17899</v>
      </c>
      <c r="BU52" s="3">
        <v>17769</v>
      </c>
      <c r="BV52" s="3">
        <v>17518</v>
      </c>
      <c r="BW52" s="3">
        <v>17226</v>
      </c>
      <c r="BX52" s="3">
        <v>17226</v>
      </c>
      <c r="BY52" s="3">
        <v>17102</v>
      </c>
      <c r="BZ52" s="3">
        <v>17813</v>
      </c>
      <c r="CA52" s="3">
        <v>17692</v>
      </c>
      <c r="CB52" s="3">
        <v>17597</v>
      </c>
      <c r="CC52" s="3">
        <v>17704</v>
      </c>
      <c r="CD52" s="3">
        <v>18037</v>
      </c>
      <c r="CE52" s="3">
        <v>18998</v>
      </c>
      <c r="CF52" s="3">
        <v>18626</v>
      </c>
      <c r="CG52" s="3">
        <v>18589</v>
      </c>
      <c r="CH52" s="3">
        <v>18841</v>
      </c>
      <c r="CI52" s="3">
        <v>18886</v>
      </c>
      <c r="CJ52" s="3">
        <v>18816</v>
      </c>
      <c r="CK52" s="3">
        <v>21931</v>
      </c>
      <c r="CL52" s="3">
        <v>22461</v>
      </c>
      <c r="CM52" s="3">
        <v>23012</v>
      </c>
      <c r="CN52" s="3">
        <v>22284</v>
      </c>
      <c r="CO52" s="3" t="e">
        <v>#N/A</v>
      </c>
      <c r="CP52" s="3" t="e">
        <v>#N/A</v>
      </c>
      <c r="CQ52" s="3" t="e">
        <v>#N/A</v>
      </c>
      <c r="CR52" s="3" t="e">
        <v>#N/A</v>
      </c>
      <c r="CS52" s="3">
        <v>22283</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15291</v>
      </c>
      <c r="BP53" s="3">
        <v>15115</v>
      </c>
      <c r="BQ53" s="3">
        <v>14464</v>
      </c>
      <c r="BR53" s="3">
        <v>18902</v>
      </c>
      <c r="BS53" s="3">
        <v>18118</v>
      </c>
      <c r="BT53" s="3">
        <v>19001</v>
      </c>
      <c r="BU53" s="3">
        <v>18823</v>
      </c>
      <c r="BV53" s="3">
        <v>18520</v>
      </c>
      <c r="BW53" s="3">
        <v>18179</v>
      </c>
      <c r="BX53" s="3">
        <v>18179</v>
      </c>
      <c r="BY53" s="3">
        <v>18044</v>
      </c>
      <c r="BZ53" s="3">
        <v>18891</v>
      </c>
      <c r="CA53" s="3">
        <v>18766</v>
      </c>
      <c r="CB53" s="3">
        <v>18584</v>
      </c>
      <c r="CC53" s="3">
        <v>18721</v>
      </c>
      <c r="CD53" s="3">
        <v>19109</v>
      </c>
      <c r="CE53" s="3">
        <v>20319</v>
      </c>
      <c r="CF53" s="3">
        <v>19795</v>
      </c>
      <c r="CG53" s="3">
        <v>19748</v>
      </c>
      <c r="CH53" s="3">
        <v>20042</v>
      </c>
      <c r="CI53" s="3">
        <v>20066</v>
      </c>
      <c r="CJ53" s="3">
        <v>19996</v>
      </c>
      <c r="CK53" s="3">
        <v>23320</v>
      </c>
      <c r="CL53" s="3">
        <v>23541</v>
      </c>
      <c r="CM53" s="3">
        <v>24392</v>
      </c>
      <c r="CN53" s="3">
        <v>24173</v>
      </c>
      <c r="CO53" s="3">
        <v>24257</v>
      </c>
      <c r="CP53" s="3">
        <v>24252</v>
      </c>
      <c r="CQ53" s="3" t="e">
        <v>#N/A</v>
      </c>
      <c r="CR53" s="3" t="e">
        <v>#N/A</v>
      </c>
      <c r="CS53" s="3">
        <v>24252</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19944</v>
      </c>
      <c r="BS54" s="3">
        <v>19070</v>
      </c>
      <c r="BT54" s="3">
        <v>20115</v>
      </c>
      <c r="BU54" s="3">
        <v>19885</v>
      </c>
      <c r="BV54" s="3">
        <v>19534</v>
      </c>
      <c r="BW54" s="3">
        <v>19138</v>
      </c>
      <c r="BX54" s="3">
        <v>19138</v>
      </c>
      <c r="BY54" s="3">
        <v>18993</v>
      </c>
      <c r="BZ54" s="3">
        <v>20003</v>
      </c>
      <c r="CA54" s="3">
        <v>19880</v>
      </c>
      <c r="CB54" s="3">
        <v>19608</v>
      </c>
      <c r="CC54" s="3">
        <v>19776</v>
      </c>
      <c r="CD54" s="3">
        <v>20212</v>
      </c>
      <c r="CE54" s="3">
        <v>21638</v>
      </c>
      <c r="CF54" s="3">
        <v>20976</v>
      </c>
      <c r="CG54" s="3">
        <v>20910</v>
      </c>
      <c r="CH54" s="3">
        <v>21264</v>
      </c>
      <c r="CI54" s="3">
        <v>21248</v>
      </c>
      <c r="CJ54" s="3">
        <v>21144</v>
      </c>
      <c r="CK54" s="3">
        <v>24520</v>
      </c>
      <c r="CL54" s="3">
        <v>24547</v>
      </c>
      <c r="CM54" s="3">
        <v>25156</v>
      </c>
      <c r="CN54" s="3">
        <v>25193</v>
      </c>
      <c r="CO54" s="3">
        <v>25716</v>
      </c>
      <c r="CP54" s="3">
        <v>25767</v>
      </c>
      <c r="CQ54" s="3">
        <v>26240</v>
      </c>
      <c r="CR54" s="3">
        <v>26236</v>
      </c>
      <c r="CS54" s="3">
        <v>26236</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21260</v>
      </c>
      <c r="BU55" s="3">
        <v>20947</v>
      </c>
      <c r="BV55" s="3">
        <v>20554</v>
      </c>
      <c r="BW55" s="3">
        <v>20089</v>
      </c>
      <c r="BX55" s="3">
        <v>20089</v>
      </c>
      <c r="BY55" s="3">
        <v>19933</v>
      </c>
      <c r="BZ55" s="3">
        <v>21129</v>
      </c>
      <c r="CA55" s="3">
        <v>21012</v>
      </c>
      <c r="CB55" s="3">
        <v>20649</v>
      </c>
      <c r="CC55" s="3">
        <v>20858</v>
      </c>
      <c r="CD55" s="3">
        <v>21342</v>
      </c>
      <c r="CE55" s="3">
        <v>22932</v>
      </c>
      <c r="CF55" s="3">
        <v>22112</v>
      </c>
      <c r="CG55" s="3">
        <v>22021</v>
      </c>
      <c r="CH55" s="3">
        <v>22457</v>
      </c>
      <c r="CI55" s="3">
        <v>22453</v>
      </c>
      <c r="CJ55" s="3">
        <v>22339</v>
      </c>
      <c r="CK55" s="3">
        <v>25657</v>
      </c>
      <c r="CL55" s="3">
        <v>25488</v>
      </c>
      <c r="CM55" s="3">
        <v>25959</v>
      </c>
      <c r="CN55" s="3">
        <v>26217</v>
      </c>
      <c r="CO55" s="3">
        <v>27370</v>
      </c>
      <c r="CP55" s="3">
        <v>27388</v>
      </c>
      <c r="CQ55" s="3">
        <v>27897</v>
      </c>
      <c r="CR55" s="3">
        <v>28178</v>
      </c>
      <c r="CS55" s="3">
        <v>28199</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21182</v>
      </c>
      <c r="BX56" s="3">
        <v>21182</v>
      </c>
      <c r="BY56" s="3">
        <v>21001</v>
      </c>
      <c r="BZ56" s="3">
        <v>22399</v>
      </c>
      <c r="CA56" s="3">
        <v>22280</v>
      </c>
      <c r="CB56" s="3">
        <v>21824</v>
      </c>
      <c r="CC56" s="3">
        <v>22078</v>
      </c>
      <c r="CD56" s="3">
        <v>22613</v>
      </c>
      <c r="CE56" s="3">
        <v>24338</v>
      </c>
      <c r="CF56" s="3">
        <v>23372</v>
      </c>
      <c r="CG56" s="3">
        <v>23253</v>
      </c>
      <c r="CH56" s="3">
        <v>23784</v>
      </c>
      <c r="CI56" s="3">
        <v>23827</v>
      </c>
      <c r="CJ56" s="3">
        <v>23694</v>
      </c>
      <c r="CK56" s="3">
        <v>26818</v>
      </c>
      <c r="CL56" s="3">
        <v>26559</v>
      </c>
      <c r="CM56" s="3">
        <v>26967</v>
      </c>
      <c r="CN56" s="3">
        <v>27561</v>
      </c>
      <c r="CO56" s="3">
        <v>29214</v>
      </c>
      <c r="CP56" s="3">
        <v>29246</v>
      </c>
      <c r="CQ56" s="3">
        <v>29749</v>
      </c>
      <c r="CR56" s="3">
        <v>30188</v>
      </c>
      <c r="CS56" s="3">
        <v>30103</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23817</v>
      </c>
      <c r="CA57" s="3">
        <v>23672</v>
      </c>
      <c r="CB57" s="3">
        <v>23118</v>
      </c>
      <c r="CC57" s="3">
        <v>23430</v>
      </c>
      <c r="CD57" s="3">
        <v>24014</v>
      </c>
      <c r="CE57" s="3">
        <v>25715</v>
      </c>
      <c r="CF57" s="3">
        <v>24625</v>
      </c>
      <c r="CG57" s="3">
        <v>24476</v>
      </c>
      <c r="CH57" s="3">
        <v>25102</v>
      </c>
      <c r="CI57" s="3">
        <v>25196</v>
      </c>
      <c r="CJ57" s="3">
        <v>25053</v>
      </c>
      <c r="CK57" s="3">
        <v>27888</v>
      </c>
      <c r="CL57" s="3">
        <v>27596</v>
      </c>
      <c r="CM57" s="3">
        <v>28062</v>
      </c>
      <c r="CN57" s="3">
        <v>28925</v>
      </c>
      <c r="CO57" s="3">
        <v>30927</v>
      </c>
      <c r="CP57" s="3">
        <v>31054</v>
      </c>
      <c r="CQ57" s="3">
        <v>31515</v>
      </c>
      <c r="CR57" s="3">
        <v>32118</v>
      </c>
      <c r="CS57" s="3">
        <v>31883</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24893</v>
      </c>
      <c r="CD58" s="3">
        <v>25524</v>
      </c>
      <c r="CE58" s="3">
        <v>27087</v>
      </c>
      <c r="CF58" s="3">
        <v>25866</v>
      </c>
      <c r="CG58" s="3">
        <v>25684</v>
      </c>
      <c r="CH58" s="3">
        <v>26407</v>
      </c>
      <c r="CI58" s="3">
        <v>26545</v>
      </c>
      <c r="CJ58" s="3">
        <v>26398</v>
      </c>
      <c r="CK58" s="3">
        <v>28993</v>
      </c>
      <c r="CL58" s="3">
        <v>28702</v>
      </c>
      <c r="CM58" s="3">
        <v>29185</v>
      </c>
      <c r="CN58" s="3">
        <v>30326</v>
      </c>
      <c r="CO58" s="3">
        <v>32645</v>
      </c>
      <c r="CP58" s="3">
        <v>32866</v>
      </c>
      <c r="CQ58" s="3">
        <v>33233</v>
      </c>
      <c r="CR58" s="3">
        <v>33949</v>
      </c>
      <c r="CS58" s="3">
        <v>33636</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28671</v>
      </c>
      <c r="CF59" s="3">
        <v>27338</v>
      </c>
      <c r="CG59" s="3">
        <v>27116</v>
      </c>
      <c r="CH59" s="3">
        <v>27917</v>
      </c>
      <c r="CI59" s="3">
        <v>28152</v>
      </c>
      <c r="CJ59" s="3">
        <v>27970</v>
      </c>
      <c r="CK59" s="3">
        <v>30396</v>
      </c>
      <c r="CL59" s="3">
        <v>30162</v>
      </c>
      <c r="CM59" s="3">
        <v>30733</v>
      </c>
      <c r="CN59" s="3">
        <v>32105</v>
      </c>
      <c r="CO59" s="3">
        <v>34642</v>
      </c>
      <c r="CP59" s="3">
        <v>34895</v>
      </c>
      <c r="CQ59" s="3">
        <v>35141</v>
      </c>
      <c r="CR59" s="3">
        <v>35960</v>
      </c>
      <c r="CS59" s="3">
        <v>35601</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28739</v>
      </c>
      <c r="CG60" s="3">
        <v>28455</v>
      </c>
      <c r="CH60" s="3">
        <v>29322</v>
      </c>
      <c r="CI60" s="3">
        <v>29667</v>
      </c>
      <c r="CJ60" s="3">
        <v>29479</v>
      </c>
      <c r="CK60" s="3">
        <v>31773</v>
      </c>
      <c r="CL60" s="3">
        <v>31593</v>
      </c>
      <c r="CM60" s="3">
        <v>32119</v>
      </c>
      <c r="CN60" s="3">
        <v>33760</v>
      </c>
      <c r="CO60" s="3">
        <v>36406</v>
      </c>
      <c r="CP60" s="3">
        <v>36830</v>
      </c>
      <c r="CQ60" s="3">
        <v>36916</v>
      </c>
      <c r="CR60" s="3">
        <v>37965</v>
      </c>
      <c r="CS60" s="3">
        <v>37581</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31447</v>
      </c>
      <c r="CJ61" s="3">
        <v>31292</v>
      </c>
      <c r="CK61" s="3">
        <v>33457</v>
      </c>
      <c r="CL61" s="3">
        <v>33331</v>
      </c>
      <c r="CM61" s="3">
        <v>33913</v>
      </c>
      <c r="CN61" s="3">
        <v>35808</v>
      </c>
      <c r="CO61" s="3">
        <v>38604</v>
      </c>
      <c r="CP61" s="3">
        <v>39015</v>
      </c>
      <c r="CQ61" s="3">
        <v>38868</v>
      </c>
      <c r="CR61" s="3">
        <v>40198</v>
      </c>
      <c r="CS61" s="3">
        <v>39748</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35304</v>
      </c>
      <c r="CM62" s="3">
        <v>35827</v>
      </c>
      <c r="CN62" s="3">
        <v>37949</v>
      </c>
      <c r="CO62" s="3">
        <v>40945</v>
      </c>
      <c r="CP62" s="3">
        <v>41347</v>
      </c>
      <c r="CQ62" s="3">
        <v>40945</v>
      </c>
      <c r="CR62" s="3">
        <v>42508</v>
      </c>
      <c r="CS62" s="3">
        <v>41992</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40213</v>
      </c>
      <c r="CO63" s="3">
        <v>43482</v>
      </c>
      <c r="CP63" s="3">
        <v>43861</v>
      </c>
      <c r="CQ63" s="3">
        <v>43201</v>
      </c>
      <c r="CR63" s="3">
        <v>45014</v>
      </c>
      <c r="CS63" s="3">
        <v>44372</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46445</v>
      </c>
      <c r="CP64" s="3">
        <v>46709</v>
      </c>
      <c r="CQ64" s="3">
        <v>45739</v>
      </c>
      <c r="CR64" s="3">
        <v>47819</v>
      </c>
      <c r="CS64" s="3">
        <v>46985</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48300</v>
      </c>
      <c r="CR65" s="3">
        <v>50664</v>
      </c>
      <c r="CS65" s="3">
        <v>49556</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52056</v>
      </c>
    </row>
  </sheetData>
  <hyperlinks>
    <hyperlink ref="L5" r:id="rId1" display="https://www.cbo.gov/sites/default/files/99th-congress-1985-1986/reports/85-cbo-001.pdf" xr:uid="{A0A8A764-8B16-4D76-B7D9-05002DA25844}"/>
    <hyperlink ref="N5" r:id="rId2" display="https://www.cbo.gov/sites/default/files/99th-congress-1985-1986/reports/doc05b-entire_1.pdf" xr:uid="{15110A9A-0090-465D-A8AE-3F818DF41D9D}"/>
    <hyperlink ref="M5" r:id="rId3" display="https://www.cbo.gov/sites/default/files/99th-congress-1985-1986/reports/85-cbo-014.pdf" xr:uid="{F8D94F01-3D4E-4CB6-A67D-F9FFABED8FF6}"/>
    <hyperlink ref="O5" r:id="rId4" display="https://www.cbo.gov/sites/default/files/99th-congress-1985-1986/reports/doc19b-entire0.pdf" xr:uid="{6F76192E-1EF5-4100-BA02-0858027A2106}"/>
    <hyperlink ref="P5" r:id="rId5" display="https://www.cbo.gov/sites/default/files/100th-congress-1987-1988/reports/doc01b-entire_0.pdf" xr:uid="{26554E9C-A5A3-4A98-99D3-2EB842AAC749}"/>
    <hyperlink ref="Q5" r:id="rId6" display="https://www.cbo.gov/sites/default/files/100th-congress-1987-1988/reports/doc11b-entire.pdf" xr:uid="{7B2E1186-FD68-41AA-B820-CC2AD6DFA173}"/>
    <hyperlink ref="R5" r:id="rId7" display="https://www.cbo.gov/sites/default/files/100th-congress-1987-1988/reports/88-cbo-0110.pdf" xr:uid="{4E129BB4-AD4F-41AD-8FFE-F092AB8AC49F}"/>
    <hyperlink ref="S5" r:id="rId8" display="https://www.cbo.gov/sites/default/files/100th-congress-1987-1988/reports/doc05b-entire.pdf" xr:uid="{79B8F1AB-A555-4295-B800-A58CCB0AE016}"/>
    <hyperlink ref="T5" r:id="rId9" display="https://www.cbo.gov/sites/default/files/101st-congress-1989-1990/reports/89-cbo-032.pdf" xr:uid="{CFCEAE60-9EB0-4B86-B6E8-240CBBA1ED47}"/>
    <hyperlink ref="U5" r:id="rId10" display="https://www.cbo.gov/sites/default/files/101st-congress-1989-1990/reports/89-cbo-038.pdf" xr:uid="{A59C9955-BABF-4DB0-9F18-B6741499DBC8}"/>
    <hyperlink ref="V5" r:id="rId11" display="https://www.cbo.gov/sites/default/files/101st-congress-1989-1990/reports/90-cbo-006.pdf" xr:uid="{038F69C0-2B35-4E62-8A3A-0FB9EF694960}"/>
    <hyperlink ref="W5" r:id="rId12" display="https://www.cbo.gov/sites/default/files/101st-congress-1989-1990/reports/199007theeconomicandbudget.pdf" xr:uid="{D5D8FC36-E922-475C-A7EB-2E46FD92BB76}"/>
    <hyperlink ref="X5" r:id="rId13" display="https://www.cbo.gov/sites/default/files/102nd-congress-1991-1992/reports/91-cbo-002.pdf" xr:uid="{D86B50D8-1513-4038-A6AA-998487B92627}"/>
    <hyperlink ref="Y5" r:id="rId14" display="https://www.cbo.gov/sites/default/files/cbofiles/attachments/1991_08_theeconoutlookupdate.pdf" xr:uid="{3EDCDA7B-E124-4176-88EE-6506D2AD36B2}"/>
    <hyperlink ref="Z5" r:id="rId15" display="https://www.cbo.gov/sites/default/files/102nd-congress-1991-1992/reports/1992_01_econoutlook.pdf" xr:uid="{A739B4E5-45A3-4827-8933-FBC95656AA34}"/>
    <hyperlink ref="AA5" r:id="rId16" display="https://www.cbo.gov/sites/default/files/102nd-congress-1991-1992/reports/1992_07_outlookupdate.pdf" xr:uid="{6618E729-6902-4D3C-B78E-9ABAD9EEA23C}"/>
    <hyperlink ref="AB5" r:id="rId17" display="https://www.cbo.gov/sites/default/files/103rd-congress-1993-1994/reports/93doc03.pdf" xr:uid="{6869C0F6-D68B-402D-9314-D6A44C067AA9}"/>
    <hyperlink ref="AC5" r:id="rId18" display="https://www.cbo.gov/sites/default/files/103rd-congress-1993-1994/reports/09-1993-outlookentirerpt_0.pdf" xr:uid="{5255C505-CFBF-40A5-85DB-F2A3085BBF25}"/>
    <hyperlink ref="AD5" r:id="rId19" display="https://www.cbo.gov/sites/default/files/103rd-congress-1993-1994/reports/doc06_0.pdf" xr:uid="{4E370491-5BD0-4F41-841C-5DF73E77AC0E}"/>
    <hyperlink ref="AE5" r:id="rId20" display="https://www.cbo.gov/sites/default/files/103rd-congress-1993-1994/reports/doc43.pdf" xr:uid="{17C99065-CEF9-483F-B88E-CA1145DCBB84}"/>
    <hyperlink ref="AF5" r:id="rId21" display="https://www.cbo.gov/sites/default/files/104th-congress-1995-1996/reports/doc07-entire.pdf" xr:uid="{02FBFD96-B8BC-4625-AD43-BA620CEA88AE}"/>
    <hyperlink ref="AG5" r:id="rId22" display="https://www.cbo.gov/sites/default/files/104th-congress-1995-1996/reports/entirereport_9.pdf" xr:uid="{11917B2A-5687-4E67-B94D-707E3EAC57C3}"/>
    <hyperlink ref="AI5" r:id="rId23" display="https://www.cbo.gov/sites/default/files/104th-congress-1995-1996/reports/entirereport_7.pdf" xr:uid="{E410268E-48AB-4A3D-A2F1-C22FE06BABDE}"/>
    <hyperlink ref="AJ5" r:id="rId24" display="https://www.cbo.gov/sites/default/files/cbofiles/attachments/Eb01-97.pdf" xr:uid="{AA2EFAA9-7423-479D-A9A2-483B1598F474}"/>
    <hyperlink ref="AK5" r:id="rId25" display="https://www.cbo.gov/sites/default/files/105th-congress-1997-1998/reports/Eb09-97.pdf" xr:uid="{14BE3520-972B-48B3-86A9-F8F1B885AFED}"/>
    <hyperlink ref="AL5" r:id="rId26" display="https://www.cbo.gov/sites/default/files/105th-congress-1997-1998/reports/eb01-98.pdf" xr:uid="{5B059DF5-628F-4959-83B3-D8D71D5E8500}"/>
    <hyperlink ref="AM5" r:id="rId27" display="https://www.cbo.gov/sites/default/files/105th-congress-1997-1998/reports/eb0898.pdf" xr:uid="{4AB23FEB-C107-49BD-A642-1B1EADBE3B96}"/>
    <hyperlink ref="AN5" r:id="rId28" display="https://www.cbo.gov/sites/default/files/106th-congress-1999-2000/reports/eb0199.pdf" xr:uid="{3208E3CE-1F6E-4DB4-9E16-713BC0CC228A}"/>
    <hyperlink ref="AO5" r:id="rId29" display="https://www.cbo.gov/sites/default/files/106th-congress-1999-2000/reports/eb07-99.pdf" xr:uid="{DDD60CAB-1EDE-4E44-AC39-97675B8E31A7}"/>
    <hyperlink ref="AH5" r:id="rId30" display="https://www.cbo.gov/sites/default/files/104th-congress-1995-1996/reports/eb1295.pdf" xr:uid="{6CBA2B53-3771-49C5-8FA0-0F4F284A4572}"/>
    <hyperlink ref="AP5" r:id="rId31" display="https://www.cbo.gov/sites/default/files/106th-congress-1999-2000/reports/eb0100.pdf" xr:uid="{040CA2E5-D9A3-486A-BF5F-B91911F75FC0}"/>
    <hyperlink ref="AQ5" r:id="rId32" display="https://www.cbo.gov/sites/default/files/106th-congress-1999-2000/reports/eb0700.pdf" xr:uid="{FC5DD3A2-3041-463D-B0BD-F3F99683A38C}"/>
    <hyperlink ref="AR5" r:id="rId33" display="https://www.cbo.gov/sites/default/files/107th-congress-2001-2002/reports/entire-report.pdf" xr:uid="{9A433E48-D082-4187-9BA4-0169539A3EB0}"/>
    <hyperlink ref="AS5" r:id="rId34" display="https://www.cbo.gov/sites/default/files/107th-congress-2001-2002/reports/entirereport_2.pdf" xr:uid="{516C4FF3-5886-4D32-BA1F-0A5488FCFEF0}"/>
    <hyperlink ref="AT5" r:id="rId35" display="https://www.cbo.gov/sites/default/files/107th-congress-2001-2002/reports/entirereport_4.pdf" xr:uid="{04E1DD1D-DFD4-470F-8AA8-40955FC8282E}"/>
    <hyperlink ref="BI5" r:id="rId36" display="https://www.cbo.gov/sites/default/files/111th-congress-2009-2010/reports/03-20-presidentbudget.pdf" xr:uid="{03A98489-1696-49AE-835B-9FFD19A8233E}"/>
    <hyperlink ref="AV5" r:id="rId37" display="https://www.cbo.gov/sites/default/files/108th-congress-2003-2004/reports/entirereport_witherrata.pdf" xr:uid="{A0860A4D-1C84-4637-9A74-C78511B3C5CE}"/>
    <hyperlink ref="K5" r:id="rId38" display="https://www.cbo.gov/sites/default/files/98th-congress-1983-1984/reports/84doc05b.pdf" xr:uid="{128CDF89-711E-4110-8DDC-A4DA136AAD65}"/>
    <hyperlink ref="J5" r:id="rId39" display="https://www.cbo.gov/sites/default/files/98th-congress-1983-1984/reports/doc05a.pdf" xr:uid="{866F8B1B-1289-4E4A-8245-8C2D5F254FF9}"/>
    <hyperlink ref="I5" r:id="rId40" display="https://www.cbo.gov/sites/default/files/97th-congress-1981-1982/reports/doc04b-entire_1.pdf" xr:uid="{DA53E04E-FE3A-478A-BC00-494FA9B33C68}"/>
    <hyperlink ref="H5" r:id="rId41" display="https://www.cbo.gov/sites/default/files/97th-congress-1981-1982/reports/doc25-entire_0.pdf" xr:uid="{BA662A48-3F57-4685-BD5F-70F413DAE21E}"/>
    <hyperlink ref="G5" r:id="rId42" display="https://www.cbo.gov/sites/default/files/96th-congress-1979-1980/reports/80doc06b.pdf" xr:uid="{65D784B3-8628-4451-AE07-CF1A76AE2BDC}"/>
    <hyperlink ref="F5" r:id="rId43" display="https://www.cbo.gov/sites/default/files/96th-congress-1979-1980/reports/79doc653.pdf" xr:uid="{37544B8C-8B5C-4B70-A483-DD5BF5BEFDE4}"/>
    <hyperlink ref="E5" r:id="rId44" display="https://www.cbo.gov/sites/default/files/95th-congress-1977-1978/reports/1977_12_puppy.pdf" xr:uid="{18D76B0A-F2B3-4F59-9182-EBCF2F441182}"/>
    <hyperlink ref="D5" r:id="rId45" display="https://www.cbo.gov/sites/default/files/94th-congress-1975-1976/reports/1976_12_fiscal.pdf" xr:uid="{F8D9D771-A27D-413D-A42B-EF658F4A5840}"/>
    <hyperlink ref="C5" r:id="rId46" display="https://www.cbo.gov/sites/default/files/94th-congress-1975-1976/reports/76doc547.pdf" xr:uid="{71767C69-0C56-4EF4-AB59-3B9048C1DFA0}"/>
  </hyperlinks>
  <pageMargins left="0.7" right="0.7" top="0.75" bottom="0.75" header="0.3" footer="0.3"/>
  <headerFooter>
    <oddHeader>&amp;L&amp;"Calibri"&amp;11&amp;K000000 NONCONFIDENTIAL // EXTERNAL&amp;1#_x000D_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6BD1-7068-4689-AD3F-94A00139BF81}">
  <dimension ref="A1:DH105"/>
  <sheetViews>
    <sheetView workbookViewId="0">
      <pane xSplit="2" ySplit="5" topLeftCell="CQ63" activePane="bottomRight" state="frozen"/>
      <selection pane="topRight" activeCell="C1" sqref="C1"/>
      <selection pane="bottomLeft" activeCell="A6" sqref="A6"/>
      <selection pane="bottomRight" activeCell="CY107" sqref="CY107"/>
    </sheetView>
  </sheetViews>
  <sheetFormatPr defaultRowHeight="14.4" x14ac:dyDescent="0.3"/>
  <cols>
    <col min="4" max="5" width="9.5546875" bestFit="1" customWidth="1"/>
    <col min="34" max="34" width="9.21875" bestFit="1" customWidth="1"/>
    <col min="83" max="87" width="9.21875" customWidth="1"/>
    <col min="99" max="99" width="9.5546875" bestFit="1" customWidth="1"/>
    <col min="100" max="100" width="23.77734375" bestFit="1" customWidth="1"/>
    <col min="101" max="101" width="22.44140625" bestFit="1" customWidth="1"/>
    <col min="102" max="102" width="9.44140625" bestFit="1" customWidth="1"/>
    <col min="103" max="103" width="22.44140625" bestFit="1" customWidth="1"/>
    <col min="105" max="105" width="22.44140625" bestFit="1" customWidth="1"/>
    <col min="106" max="106" width="9.44140625" bestFit="1" customWidth="1"/>
    <col min="107" max="107" width="9.44140625" customWidth="1"/>
    <col min="108" max="108" width="12" bestFit="1" customWidth="1"/>
    <col min="110" max="111" width="9.21875" customWidth="1"/>
  </cols>
  <sheetData>
    <row r="1" spans="1:112"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2" x14ac:dyDescent="0.3">
      <c r="A2" t="s">
        <v>1741</v>
      </c>
      <c r="B2" t="s">
        <v>894</v>
      </c>
      <c r="AU2" t="s">
        <v>1105</v>
      </c>
      <c r="AW2" t="s">
        <v>1102</v>
      </c>
      <c r="AX2" t="s">
        <v>1099</v>
      </c>
      <c r="AY2" t="s">
        <v>1103</v>
      </c>
      <c r="AZ2" t="s">
        <v>1083</v>
      </c>
      <c r="BA2" t="s">
        <v>1084</v>
      </c>
      <c r="BB2" t="s">
        <v>1087</v>
      </c>
      <c r="BC2" t="s">
        <v>1088</v>
      </c>
      <c r="BD2" t="s">
        <v>1091</v>
      </c>
      <c r="BE2" t="s">
        <v>1092</v>
      </c>
      <c r="BF2" t="s">
        <v>1095</v>
      </c>
      <c r="BG2" t="s">
        <v>1096</v>
      </c>
      <c r="BH2" t="s">
        <v>1075</v>
      </c>
      <c r="BJ2" t="s">
        <v>1076</v>
      </c>
      <c r="BK2" t="s">
        <v>1077</v>
      </c>
      <c r="BL2" t="s">
        <v>1078</v>
      </c>
      <c r="BM2" t="s">
        <v>1079</v>
      </c>
      <c r="BN2" t="s">
        <v>1080</v>
      </c>
      <c r="BO2" t="s">
        <v>1054</v>
      </c>
      <c r="BP2" t="s">
        <v>1055</v>
      </c>
      <c r="BQ2" t="s">
        <v>1056</v>
      </c>
      <c r="BR2" t="s">
        <v>1019</v>
      </c>
      <c r="BS2" t="s">
        <v>1020</v>
      </c>
      <c r="BT2" t="s">
        <v>1016</v>
      </c>
      <c r="BU2" t="s">
        <v>1017</v>
      </c>
      <c r="BV2" t="s">
        <v>1018</v>
      </c>
      <c r="BW2" t="s">
        <v>1013</v>
      </c>
      <c r="BX2" t="s">
        <v>1014</v>
      </c>
      <c r="BY2" t="s">
        <v>1015</v>
      </c>
      <c r="BZ2" t="s">
        <v>1010</v>
      </c>
      <c r="CA2" t="s">
        <v>1011</v>
      </c>
      <c r="CB2" t="s">
        <v>1012</v>
      </c>
      <c r="CC2" t="s">
        <v>991</v>
      </c>
      <c r="CD2" t="s">
        <v>992</v>
      </c>
      <c r="CE2" t="s">
        <v>917</v>
      </c>
      <c r="CF2" t="s">
        <v>978</v>
      </c>
      <c r="CG2" t="s">
        <v>979</v>
      </c>
      <c r="CH2" t="s">
        <v>918</v>
      </c>
      <c r="CI2" t="s">
        <v>921</v>
      </c>
      <c r="CJ2" t="s">
        <v>924</v>
      </c>
      <c r="CK2" t="s">
        <v>926</v>
      </c>
      <c r="CL2" t="s">
        <v>929</v>
      </c>
      <c r="CM2" t="s">
        <v>932</v>
      </c>
      <c r="CN2" t="s">
        <v>935</v>
      </c>
      <c r="CO2" t="s">
        <v>938</v>
      </c>
      <c r="CP2" t="s">
        <v>941</v>
      </c>
      <c r="CQ2" t="s">
        <v>942</v>
      </c>
      <c r="CR2" t="s">
        <v>959</v>
      </c>
      <c r="CS2" t="s">
        <v>3125</v>
      </c>
    </row>
    <row r="3" spans="1:112" x14ac:dyDescent="0.3">
      <c r="A3" s="14" t="s">
        <v>642</v>
      </c>
      <c r="J3" t="s">
        <v>3027</v>
      </c>
      <c r="AU3" t="s">
        <v>1108</v>
      </c>
      <c r="AW3" t="s">
        <v>1111</v>
      </c>
      <c r="AX3" t="s">
        <v>1114</v>
      </c>
      <c r="AY3" t="s">
        <v>1117</v>
      </c>
      <c r="AZ3" t="s">
        <v>1120</v>
      </c>
      <c r="BA3" t="s">
        <v>1123</v>
      </c>
      <c r="BB3" t="s">
        <v>1126</v>
      </c>
      <c r="BC3" t="s">
        <v>1129</v>
      </c>
      <c r="BD3" t="s">
        <v>1132</v>
      </c>
      <c r="BE3" t="s">
        <v>1135</v>
      </c>
      <c r="BF3" t="s">
        <v>1138</v>
      </c>
      <c r="BG3" t="s">
        <v>1141</v>
      </c>
      <c r="BH3" t="s">
        <v>1144</v>
      </c>
      <c r="BJ3" t="s">
        <v>1147</v>
      </c>
      <c r="BK3" t="s">
        <v>1150</v>
      </c>
      <c r="BL3" t="s">
        <v>1153</v>
      </c>
      <c r="BM3" t="s">
        <v>1156</v>
      </c>
      <c r="BN3" t="s">
        <v>1159</v>
      </c>
      <c r="BO3" t="s">
        <v>1062</v>
      </c>
      <c r="BP3" t="s">
        <v>1065</v>
      </c>
      <c r="BQ3" t="s">
        <v>1068</v>
      </c>
      <c r="BR3" t="s">
        <v>1023</v>
      </c>
      <c r="BS3" t="s">
        <v>1026</v>
      </c>
      <c r="BT3" t="s">
        <v>1029</v>
      </c>
      <c r="BU3" t="s">
        <v>1032</v>
      </c>
      <c r="BV3" t="s">
        <v>1035</v>
      </c>
      <c r="BW3" t="s">
        <v>1038</v>
      </c>
      <c r="BX3" t="s">
        <v>1041</v>
      </c>
      <c r="BY3" t="s">
        <v>1044</v>
      </c>
      <c r="BZ3" t="s">
        <v>1047</v>
      </c>
      <c r="CA3" t="s">
        <v>1050</v>
      </c>
      <c r="CB3" t="s">
        <v>1053</v>
      </c>
      <c r="CC3" t="s">
        <v>995</v>
      </c>
      <c r="CD3" t="s">
        <v>998</v>
      </c>
      <c r="CE3" t="s">
        <v>916</v>
      </c>
      <c r="CF3" t="s">
        <v>982</v>
      </c>
      <c r="CG3" t="s">
        <v>985</v>
      </c>
      <c r="CH3" t="s">
        <v>920</v>
      </c>
      <c r="CI3" t="s">
        <v>923</v>
      </c>
      <c r="CJ3" t="s">
        <v>925</v>
      </c>
      <c r="CK3" t="s">
        <v>928</v>
      </c>
      <c r="CL3" t="s">
        <v>931</v>
      </c>
      <c r="CM3" t="s">
        <v>934</v>
      </c>
      <c r="CN3" t="s">
        <v>937</v>
      </c>
      <c r="CO3" t="s">
        <v>940</v>
      </c>
      <c r="CP3" t="s">
        <v>944</v>
      </c>
      <c r="CQ3" t="s">
        <v>946</v>
      </c>
      <c r="CR3" t="s">
        <v>962</v>
      </c>
      <c r="CS3" t="s">
        <v>3124</v>
      </c>
    </row>
    <row r="4" spans="1:112"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1107</v>
      </c>
      <c r="AV4" s="5">
        <v>37622</v>
      </c>
      <c r="AW4" s="14" t="s">
        <v>1110</v>
      </c>
      <c r="AX4" s="14" t="s">
        <v>1113</v>
      </c>
      <c r="AY4" s="14" t="s">
        <v>1116</v>
      </c>
      <c r="AZ4" s="14" t="s">
        <v>1119</v>
      </c>
      <c r="BA4" s="14" t="s">
        <v>1122</v>
      </c>
      <c r="BB4" s="14" t="s">
        <v>1125</v>
      </c>
      <c r="BC4" s="14" t="s">
        <v>1128</v>
      </c>
      <c r="BD4" s="14" t="s">
        <v>1131</v>
      </c>
      <c r="BE4" s="14" t="s">
        <v>1134</v>
      </c>
      <c r="BF4" s="14" t="s">
        <v>1137</v>
      </c>
      <c r="BG4" s="14" t="s">
        <v>1140</v>
      </c>
      <c r="BH4" s="14" t="s">
        <v>1143</v>
      </c>
      <c r="BI4" s="5">
        <v>39873</v>
      </c>
      <c r="BJ4" s="14" t="s">
        <v>1146</v>
      </c>
      <c r="BK4" s="14" t="s">
        <v>1149</v>
      </c>
      <c r="BL4" s="14" t="s">
        <v>1152</v>
      </c>
      <c r="BM4" s="14" t="s">
        <v>1155</v>
      </c>
      <c r="BN4" s="14" t="s">
        <v>1158</v>
      </c>
      <c r="BO4" s="14" t="s">
        <v>1061</v>
      </c>
      <c r="BP4" s="14" t="s">
        <v>1064</v>
      </c>
      <c r="BQ4" s="14" t="s">
        <v>1067</v>
      </c>
      <c r="BR4" s="14" t="s">
        <v>1022</v>
      </c>
      <c r="BS4" s="14" t="s">
        <v>1025</v>
      </c>
      <c r="BT4" s="14" t="s">
        <v>1028</v>
      </c>
      <c r="BU4" s="14" t="s">
        <v>1031</v>
      </c>
      <c r="BV4" s="14" t="s">
        <v>1034</v>
      </c>
      <c r="BW4" s="14" t="s">
        <v>1037</v>
      </c>
      <c r="BX4" s="14" t="s">
        <v>1040</v>
      </c>
      <c r="BY4" s="14" t="s">
        <v>1043</v>
      </c>
      <c r="BZ4" s="14" t="s">
        <v>1046</v>
      </c>
      <c r="CA4" s="14" t="s">
        <v>1049</v>
      </c>
      <c r="CB4" s="14" t="s">
        <v>1052</v>
      </c>
      <c r="CC4" s="14" t="s">
        <v>994</v>
      </c>
      <c r="CD4" s="14" t="s">
        <v>997</v>
      </c>
      <c r="CE4" t="s">
        <v>915</v>
      </c>
      <c r="CF4" t="s">
        <v>981</v>
      </c>
      <c r="CG4" t="s">
        <v>984</v>
      </c>
      <c r="CH4" t="s">
        <v>919</v>
      </c>
      <c r="CI4" t="s">
        <v>922</v>
      </c>
      <c r="CJ4" t="s">
        <v>958</v>
      </c>
      <c r="CK4" t="s">
        <v>927</v>
      </c>
      <c r="CL4" t="s">
        <v>930</v>
      </c>
      <c r="CM4" t="s">
        <v>933</v>
      </c>
      <c r="CN4" t="s">
        <v>936</v>
      </c>
      <c r="CO4" t="s">
        <v>939</v>
      </c>
      <c r="CP4" t="s">
        <v>943</v>
      </c>
      <c r="CQ4" t="s">
        <v>945</v>
      </c>
      <c r="CR4" t="s">
        <v>961</v>
      </c>
      <c r="CS4" t="s">
        <v>3123</v>
      </c>
      <c r="DD4" s="42" t="s">
        <v>3253</v>
      </c>
      <c r="DE4" s="42"/>
      <c r="DF4" s="42" t="s">
        <v>3254</v>
      </c>
      <c r="DG4" s="42"/>
    </row>
    <row r="5" spans="1:112"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1106</v>
      </c>
      <c r="AV5" s="25">
        <v>37622</v>
      </c>
      <c r="AW5" s="14" t="s">
        <v>1109</v>
      </c>
      <c r="AX5" s="14" t="s">
        <v>1112</v>
      </c>
      <c r="AY5" s="14" t="s">
        <v>1115</v>
      </c>
      <c r="AZ5" s="14" t="s">
        <v>1118</v>
      </c>
      <c r="BA5" s="14" t="s">
        <v>1121</v>
      </c>
      <c r="BB5" s="14" t="s">
        <v>1124</v>
      </c>
      <c r="BC5" s="14" t="s">
        <v>1127</v>
      </c>
      <c r="BD5" s="14" t="s">
        <v>1130</v>
      </c>
      <c r="BE5" s="14" t="s">
        <v>1133</v>
      </c>
      <c r="BF5" s="14" t="s">
        <v>1136</v>
      </c>
      <c r="BG5" s="14" t="s">
        <v>1139</v>
      </c>
      <c r="BH5" s="14" t="s">
        <v>1142</v>
      </c>
      <c r="BI5" s="25">
        <v>39873</v>
      </c>
      <c r="BJ5" s="14" t="s">
        <v>1145</v>
      </c>
      <c r="BK5" s="14" t="s">
        <v>1148</v>
      </c>
      <c r="BL5" s="14" t="s">
        <v>1151</v>
      </c>
      <c r="BM5" s="14" t="s">
        <v>1154</v>
      </c>
      <c r="BN5" s="14" t="s">
        <v>1157</v>
      </c>
      <c r="BO5" s="14" t="s">
        <v>1060</v>
      </c>
      <c r="BP5" s="14" t="s">
        <v>1063</v>
      </c>
      <c r="BQ5" s="14" t="s">
        <v>1066</v>
      </c>
      <c r="BR5" s="14" t="s">
        <v>1021</v>
      </c>
      <c r="BS5" s="14" t="s">
        <v>1024</v>
      </c>
      <c r="BT5" s="14" t="s">
        <v>1027</v>
      </c>
      <c r="BU5" s="14" t="s">
        <v>1030</v>
      </c>
      <c r="BV5" s="14" t="s">
        <v>1033</v>
      </c>
      <c r="BW5" s="14" t="s">
        <v>1036</v>
      </c>
      <c r="BX5" s="14" t="s">
        <v>1039</v>
      </c>
      <c r="BY5" s="14" t="s">
        <v>1042</v>
      </c>
      <c r="BZ5" s="14" t="s">
        <v>1045</v>
      </c>
      <c r="CA5" s="14" t="s">
        <v>1048</v>
      </c>
      <c r="CB5" s="14" t="s">
        <v>1051</v>
      </c>
      <c r="CC5" s="14" t="s">
        <v>993</v>
      </c>
      <c r="CD5" s="14" t="s">
        <v>996</v>
      </c>
      <c r="CE5" t="s">
        <v>947</v>
      </c>
      <c r="CF5" t="s">
        <v>980</v>
      </c>
      <c r="CG5" t="s">
        <v>983</v>
      </c>
      <c r="CH5" t="s">
        <v>948</v>
      </c>
      <c r="CI5" t="s">
        <v>949</v>
      </c>
      <c r="CJ5" t="s">
        <v>957</v>
      </c>
      <c r="CK5" t="s">
        <v>950</v>
      </c>
      <c r="CL5" t="s">
        <v>951</v>
      </c>
      <c r="CM5" t="s">
        <v>952</v>
      </c>
      <c r="CN5" t="s">
        <v>953</v>
      </c>
      <c r="CO5" t="s">
        <v>954</v>
      </c>
      <c r="CP5" t="s">
        <v>955</v>
      </c>
      <c r="CQ5" t="s">
        <v>956</v>
      </c>
      <c r="CR5" t="s">
        <v>960</v>
      </c>
      <c r="CS5" t="s">
        <v>3122</v>
      </c>
      <c r="CU5" s="28"/>
      <c r="CV5" s="28" t="s">
        <v>986</v>
      </c>
      <c r="CW5" s="29">
        <v>0</v>
      </c>
      <c r="CX5" s="28"/>
      <c r="CY5" s="29">
        <v>5</v>
      </c>
      <c r="CZ5" s="28"/>
      <c r="DA5" s="29">
        <v>10</v>
      </c>
      <c r="DB5" s="28"/>
      <c r="DC5" s="28"/>
      <c r="DD5" s="28">
        <v>0</v>
      </c>
      <c r="DE5" s="28">
        <v>5</v>
      </c>
      <c r="DF5" s="28">
        <v>0</v>
      </c>
      <c r="DG5" s="28">
        <v>5</v>
      </c>
    </row>
    <row r="6" spans="1:112" x14ac:dyDescent="0.3">
      <c r="A6" t="s">
        <v>1742</v>
      </c>
      <c r="B6" s="16">
        <v>27395</v>
      </c>
      <c r="C6" s="10" t="e">
        <f>100*cbo_debt!C6/cbo_ngdp!C6</f>
        <v>#N/A</v>
      </c>
      <c r="D6" s="10" t="e">
        <f>100*cbo_debt!D6/cbo_ngdp!D6</f>
        <v>#N/A</v>
      </c>
      <c r="E6" s="10" t="e">
        <f>100*cbo_debt!E6/cbo_ngdp!E6</f>
        <v>#N/A</v>
      </c>
      <c r="F6" s="10" t="e">
        <f>100*cbo_debt!F6/cbo_ngdp!F6</f>
        <v>#N/A</v>
      </c>
      <c r="G6" s="10" t="e">
        <f>100*cbo_debt!G6/cbo_ngdp!G6</f>
        <v>#N/A</v>
      </c>
      <c r="H6" s="10" t="e">
        <f>100*cbo_debt!H6/cbo_ngdp!H6</f>
        <v>#N/A</v>
      </c>
      <c r="I6" s="10" t="e">
        <f>100*cbo_debt!I6/cbo_ngdp!I6</f>
        <v>#N/A</v>
      </c>
      <c r="J6" s="10" t="e">
        <f>100*cbo_debt!J6/cbo_ngdp!B6</f>
        <v>#N/A</v>
      </c>
      <c r="K6" s="10" t="e">
        <f>100*cbo_debt!K6/cbo_ngdp!K6</f>
        <v>#N/A</v>
      </c>
      <c r="L6" s="10" t="e">
        <f>100*cbo_debt!L6/cbo_ngdp!L6</f>
        <v>#N/A</v>
      </c>
      <c r="M6" s="10" t="e">
        <f>100*cbo_debt!M6/cbo_ngdp!M6</f>
        <v>#N/A</v>
      </c>
      <c r="N6" s="10" t="e">
        <f>100*cbo_debt!N6/cbo_ngdp!N6</f>
        <v>#N/A</v>
      </c>
      <c r="O6" s="10" t="e">
        <f>100*cbo_debt!O6/cbo_ngdp!O6</f>
        <v>#N/A</v>
      </c>
      <c r="P6" s="10" t="e">
        <f>100*cbo_debt!P6/cbo_ngdp!P6</f>
        <v>#N/A</v>
      </c>
      <c r="Q6" s="10" t="e">
        <f>100*cbo_debt!Q6/cbo_ngdp!Q6</f>
        <v>#N/A</v>
      </c>
      <c r="R6" s="10" t="e">
        <f>100*cbo_debt!R6/cbo_ngdp!R6</f>
        <v>#N/A</v>
      </c>
      <c r="S6" s="10" t="e">
        <f>100*cbo_debt!S6/cbo_ngdp!S6</f>
        <v>#N/A</v>
      </c>
      <c r="T6" s="10" t="e">
        <f>100*cbo_debt!T6/cbo_ngdp!T6</f>
        <v>#N/A</v>
      </c>
      <c r="U6" s="10" t="e">
        <f>100*cbo_debt!U6/cbo_ngdp!U6</f>
        <v>#N/A</v>
      </c>
      <c r="V6" s="10" t="e">
        <f>100*cbo_debt!V6/cbo_ngdp!V6</f>
        <v>#N/A</v>
      </c>
      <c r="W6" s="10" t="e">
        <f>100*cbo_debt!W6/cbo_ngdp!W6</f>
        <v>#N/A</v>
      </c>
      <c r="X6" s="10" t="e">
        <f>100*cbo_debt!X6/cbo_ngdp!X6</f>
        <v>#N/A</v>
      </c>
      <c r="Y6" s="10" t="e">
        <f>100*cbo_debt!Y6/cbo_ngdp!Y6</f>
        <v>#N/A</v>
      </c>
      <c r="Z6" s="10" t="e">
        <f>100*cbo_debt!Z6/cbo_ngdp!Z6</f>
        <v>#N/A</v>
      </c>
      <c r="AA6" s="10" t="e">
        <f>100*cbo_debt!AA6/cbo_ngdp!AA6</f>
        <v>#N/A</v>
      </c>
      <c r="AB6" s="10" t="e">
        <f>100*cbo_debt!AB6/cbo_ngdp!AB6</f>
        <v>#N/A</v>
      </c>
      <c r="AC6" s="10" t="e">
        <f>100*cbo_debt!AC6/cbo_ngdp!AC6</f>
        <v>#N/A</v>
      </c>
      <c r="AD6" s="10" t="e">
        <f>100*cbo_debt!AD6/cbo_ngdp!AD6</f>
        <v>#N/A</v>
      </c>
      <c r="AE6" s="10" t="e">
        <f>100*cbo_debt!AE6/cbo_ngdp!AE6</f>
        <v>#N/A</v>
      </c>
      <c r="AF6" s="10" t="e">
        <f>100*cbo_debt!AF6/cbo_ngdp!AF6</f>
        <v>#N/A</v>
      </c>
      <c r="AG6" s="10" t="e">
        <f>100*cbo_debt!AG6/cbo_ngdp!AG6</f>
        <v>#N/A</v>
      </c>
      <c r="AH6" s="10" t="e">
        <f>100*cbo_debt!AH6/cbo_ngdp!AH6</f>
        <v>#N/A</v>
      </c>
      <c r="AI6" s="10" t="e">
        <f>100*cbo_debt!AI6/cbo_ngdp!AI6</f>
        <v>#N/A</v>
      </c>
      <c r="AJ6" s="10" t="e">
        <f>100*cbo_debt!AJ6/cbo_ngdp!AJ6</f>
        <v>#N/A</v>
      </c>
      <c r="AK6" s="10" t="e">
        <f>100*cbo_debt!AK6/cbo_ngdp!AK6</f>
        <v>#N/A</v>
      </c>
      <c r="AL6" s="10" t="e">
        <f>100*cbo_debt!AL6/cbo_ngdp!AL6</f>
        <v>#N/A</v>
      </c>
      <c r="AM6" s="10" t="e">
        <f>100*cbo_debt!AM6/cbo_ngdp!AM6</f>
        <v>#N/A</v>
      </c>
      <c r="AN6" s="10" t="e">
        <f>100*cbo_debt!AN6/cbo_ngdp!AN6</f>
        <v>#N/A</v>
      </c>
      <c r="AO6" s="10" t="e">
        <f>100*cbo_debt!AO6/cbo_ngdp!AO6</f>
        <v>#N/A</v>
      </c>
      <c r="AP6" s="10" t="e">
        <f>100*cbo_debt!AP6/cbo_ngdp!AP6</f>
        <v>#N/A</v>
      </c>
      <c r="AQ6" s="10" t="e">
        <f>100*cbo_debt!AQ6/cbo_ngdp!AQ6</f>
        <v>#N/A</v>
      </c>
      <c r="AR6" s="10" t="e">
        <f>100*cbo_debt!AR6/cbo_ngdp!AR6</f>
        <v>#N/A</v>
      </c>
      <c r="AS6" s="10" t="e">
        <f>100*cbo_debt!AS6/cbo_ngdp!AS6</f>
        <v>#N/A</v>
      </c>
      <c r="AT6" s="10" t="e">
        <f>100*cbo_debt!AT6/cbo_ngdp!AT6</f>
        <v>#N/A</v>
      </c>
      <c r="AU6" s="10" t="e">
        <v>#N/A</v>
      </c>
      <c r="AV6" s="10" t="e">
        <f>100*cbo_debt!AV6/cbo_ngdp!AV6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24.579962663347853</v>
      </c>
      <c r="CU6" s="28"/>
      <c r="CV6" s="28" t="s">
        <v>963</v>
      </c>
      <c r="CW6" s="28" t="s">
        <v>976</v>
      </c>
      <c r="CX6" s="28" t="s">
        <v>977</v>
      </c>
      <c r="CY6" s="28" t="s">
        <v>976</v>
      </c>
      <c r="CZ6" s="28" t="s">
        <v>977</v>
      </c>
      <c r="DA6" s="28" t="s">
        <v>976</v>
      </c>
      <c r="DB6" s="28" t="s">
        <v>977</v>
      </c>
      <c r="DC6" s="28"/>
      <c r="DD6" s="28"/>
      <c r="DE6" s="28"/>
      <c r="DF6" s="28"/>
      <c r="DG6" s="28"/>
    </row>
    <row r="7" spans="1:112" x14ac:dyDescent="0.3">
      <c r="A7" t="s">
        <v>1743</v>
      </c>
      <c r="B7" s="16">
        <v>27760</v>
      </c>
      <c r="C7" s="10">
        <f>100*cbo_debt!C7/cbo_ngdp!C7</f>
        <v>27.669616519174042</v>
      </c>
      <c r="D7" s="10" t="e">
        <f>100*cbo_debt!D7/cbo_ngdp!D7</f>
        <v>#N/A</v>
      </c>
      <c r="E7" s="10" t="e">
        <f>100*cbo_debt!E7/cbo_ngdp!E7</f>
        <v>#N/A</v>
      </c>
      <c r="F7" s="10" t="e">
        <f>100*cbo_debt!F7/cbo_ngdp!F7</f>
        <v>#N/A</v>
      </c>
      <c r="G7" s="10" t="e">
        <f>100*cbo_debt!G7/cbo_ngdp!G7</f>
        <v>#N/A</v>
      </c>
      <c r="H7" s="10" t="e">
        <f>100*cbo_debt!H7/cbo_ngdp!H7</f>
        <v>#N/A</v>
      </c>
      <c r="I7" s="10" t="e">
        <f>100*cbo_debt!I7/cbo_ngdp!I7</f>
        <v>#N/A</v>
      </c>
      <c r="J7" s="10" t="e">
        <f>100*cbo_debt!J7/cbo_ngdp!B7</f>
        <v>#N/A</v>
      </c>
      <c r="K7" s="10" t="e">
        <f>100*cbo_debt!K7/cbo_ngdp!K7</f>
        <v>#N/A</v>
      </c>
      <c r="L7" s="10" t="e">
        <f>100*cbo_debt!L7/cbo_ngdp!L7</f>
        <v>#N/A</v>
      </c>
      <c r="M7" s="10" t="e">
        <f>100*cbo_debt!M7/cbo_ngdp!M7</f>
        <v>#N/A</v>
      </c>
      <c r="N7" s="10" t="e">
        <f>100*cbo_debt!N7/cbo_ngdp!N7</f>
        <v>#N/A</v>
      </c>
      <c r="O7" s="10" t="e">
        <f>100*cbo_debt!O7/cbo_ngdp!O7</f>
        <v>#N/A</v>
      </c>
      <c r="P7" s="10" t="e">
        <f>100*cbo_debt!P7/cbo_ngdp!P7</f>
        <v>#N/A</v>
      </c>
      <c r="Q7" s="10" t="e">
        <f>100*cbo_debt!Q7/cbo_ngdp!Q7</f>
        <v>#N/A</v>
      </c>
      <c r="R7" s="10" t="e">
        <f>100*cbo_debt!R7/cbo_ngdp!R7</f>
        <v>#N/A</v>
      </c>
      <c r="S7" s="10" t="e">
        <f>100*cbo_debt!S7/cbo_ngdp!S7</f>
        <v>#N/A</v>
      </c>
      <c r="T7" s="10" t="e">
        <f>100*cbo_debt!T7/cbo_ngdp!T7</f>
        <v>#N/A</v>
      </c>
      <c r="U7" s="10" t="e">
        <f>100*cbo_debt!U7/cbo_ngdp!U7</f>
        <v>#N/A</v>
      </c>
      <c r="V7" s="10" t="e">
        <f>100*cbo_debt!V7/cbo_ngdp!V7</f>
        <v>#N/A</v>
      </c>
      <c r="W7" s="10" t="e">
        <f>100*cbo_debt!W7/cbo_ngdp!W7</f>
        <v>#N/A</v>
      </c>
      <c r="X7" s="10" t="e">
        <f>100*cbo_debt!X7/cbo_ngdp!X7</f>
        <v>#N/A</v>
      </c>
      <c r="Y7" s="10" t="e">
        <f>100*cbo_debt!Y7/cbo_ngdp!Y7</f>
        <v>#N/A</v>
      </c>
      <c r="Z7" s="10" t="e">
        <f>100*cbo_debt!Z7/cbo_ngdp!Z7</f>
        <v>#N/A</v>
      </c>
      <c r="AA7" s="10" t="e">
        <f>100*cbo_debt!AA7/cbo_ngdp!AA7</f>
        <v>#N/A</v>
      </c>
      <c r="AB7" s="10" t="e">
        <f>100*cbo_debt!AB7/cbo_ngdp!AB7</f>
        <v>#N/A</v>
      </c>
      <c r="AC7" s="10" t="e">
        <f>100*cbo_debt!AC7/cbo_ngdp!AC7</f>
        <v>#N/A</v>
      </c>
      <c r="AD7" s="10" t="e">
        <f>100*cbo_debt!AD7/cbo_ngdp!AD7</f>
        <v>#N/A</v>
      </c>
      <c r="AE7" s="10" t="e">
        <f>100*cbo_debt!AE7/cbo_ngdp!AE7</f>
        <v>#N/A</v>
      </c>
      <c r="AF7" s="10" t="e">
        <f>100*cbo_debt!AF7/cbo_ngdp!AF7</f>
        <v>#N/A</v>
      </c>
      <c r="AG7" s="10" t="e">
        <f>100*cbo_debt!AG7/cbo_ngdp!AG7</f>
        <v>#N/A</v>
      </c>
      <c r="AH7" s="10" t="e">
        <f>100*cbo_debt!AH7/cbo_ngdp!AH7</f>
        <v>#N/A</v>
      </c>
      <c r="AI7" s="10" t="e">
        <f>100*cbo_debt!AI7/cbo_ngdp!AI7</f>
        <v>#N/A</v>
      </c>
      <c r="AJ7" s="10" t="e">
        <f>100*cbo_debt!AJ7/cbo_ngdp!AJ7</f>
        <v>#N/A</v>
      </c>
      <c r="AK7" s="10" t="e">
        <f>100*cbo_debt!AK7/cbo_ngdp!AK7</f>
        <v>#N/A</v>
      </c>
      <c r="AL7" s="10" t="e">
        <f>100*cbo_debt!AL7/cbo_ngdp!AL7</f>
        <v>#N/A</v>
      </c>
      <c r="AM7" s="10" t="e">
        <f>100*cbo_debt!AM7/cbo_ngdp!AM7</f>
        <v>#N/A</v>
      </c>
      <c r="AN7" s="10" t="e">
        <f>100*cbo_debt!AN7/cbo_ngdp!AN7</f>
        <v>#N/A</v>
      </c>
      <c r="AO7" s="10" t="e">
        <f>100*cbo_debt!AO7/cbo_ngdp!AO7</f>
        <v>#N/A</v>
      </c>
      <c r="AP7" s="10" t="e">
        <f>100*cbo_debt!AP7/cbo_ngdp!AP7</f>
        <v>#N/A</v>
      </c>
      <c r="AQ7" s="10" t="e">
        <f>100*cbo_debt!AQ7/cbo_ngdp!AQ7</f>
        <v>#N/A</v>
      </c>
      <c r="AR7" s="10" t="e">
        <f>100*cbo_debt!AR7/cbo_ngdp!AR7</f>
        <v>#N/A</v>
      </c>
      <c r="AS7" s="10" t="e">
        <f>100*cbo_debt!AS7/cbo_ngdp!AS7</f>
        <v>#N/A</v>
      </c>
      <c r="AT7" s="10" t="e">
        <f>100*cbo_debt!AT7/cbo_ngdp!AT7</f>
        <v>#N/A</v>
      </c>
      <c r="AU7" s="10" t="e">
        <v>#N/A</v>
      </c>
      <c r="AV7" s="10" t="e">
        <f>100*cbo_debt!AV7/cbo_ngdp!AV7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26.707726763717805</v>
      </c>
      <c r="CU7" s="20">
        <v>27760</v>
      </c>
      <c r="CV7" s="20" t="str">
        <f ca="1">OFFSET(C$1,0,ROWS($1:1)-1)</f>
        <v>1976A</v>
      </c>
      <c r="CW7" s="19">
        <f ca="1">LEFT(CV7,4)+$CW$5</f>
        <v>1976</v>
      </c>
      <c r="CX7" s="30" cm="1">
        <f t="array" aca="1" ref="CX7" ca="1">INDEX($C$6:$CS$100,MATCH(CW7,YEAR($B$6:$B$100),0),MATCH(CV7,$C$1:$CS$1,0))</f>
        <v>27.669616519174042</v>
      </c>
      <c r="CY7" s="19">
        <f ca="1">LEFT(CV7,4)+$CY$5</f>
        <v>1981</v>
      </c>
      <c r="CZ7" s="30" cm="1">
        <f t="array" aca="1" ref="CZ7" ca="1">INDEX($C$6:$CS$100,MATCH(CY7,YEAR($B$6:$B$100),0),MATCH(CV7,$C$1:$CS$1,0))</f>
        <v>10.731707317073171</v>
      </c>
      <c r="DA7" s="19">
        <f ca="1">LEFT(CV7,4)+$DA$5</f>
        <v>1986</v>
      </c>
      <c r="DB7" s="28" t="e" cm="1">
        <f t="array" aca="1" ref="DB7" ca="1">INDEX($C$6:$CS$100,MATCH(DA7,YEAR($B$6:$B$100),0),MATCH(CV7,$C$1:$CS$1,0))</f>
        <v>#N/A</v>
      </c>
      <c r="DC7" s="28"/>
      <c r="DD7" s="41">
        <f ca="1">VLOOKUP(DATE(CW7,1,1),$B$6:$CS$66,96,FALSE)</f>
        <v>26.707726763717805</v>
      </c>
      <c r="DE7" s="41">
        <f ca="1">VLOOKUP(DATE(CY7,1,1),$B$6:$CS$66,96,FALSE)</f>
        <v>25.183530162783274</v>
      </c>
      <c r="DF7" s="28"/>
      <c r="DG7" s="28"/>
    </row>
    <row r="8" spans="1:112" x14ac:dyDescent="0.3">
      <c r="A8" t="s">
        <v>1744</v>
      </c>
      <c r="B8" s="16">
        <v>28126</v>
      </c>
      <c r="C8" s="10">
        <f>100*cbo_debt!C8/cbo_ngdp!C8</f>
        <v>26.176927056389033</v>
      </c>
      <c r="D8" s="10">
        <f>100*cbo_debt!D8/cbo_ngdp!D8</f>
        <v>28.758169934640524</v>
      </c>
      <c r="E8" s="10" t="e">
        <f>100*cbo_debt!E8/cbo_ngdp!E8</f>
        <v>#N/A</v>
      </c>
      <c r="F8" s="10" t="e">
        <f>100*cbo_debt!F8/cbo_ngdp!F8</f>
        <v>#N/A</v>
      </c>
      <c r="G8" s="10" t="e">
        <f>100*cbo_debt!G8/cbo_ngdp!G8</f>
        <v>#N/A</v>
      </c>
      <c r="H8" s="10" t="e">
        <f>100*cbo_debt!H8/cbo_ngdp!H8</f>
        <v>#N/A</v>
      </c>
      <c r="I8" s="10" t="e">
        <f>100*cbo_debt!I8/cbo_ngdp!I8</f>
        <v>#N/A</v>
      </c>
      <c r="J8" s="10" t="e">
        <f>100*cbo_debt!J8/cbo_ngdp!B8</f>
        <v>#N/A</v>
      </c>
      <c r="K8" s="10" t="e">
        <f>100*cbo_debt!K8/cbo_ngdp!K8</f>
        <v>#N/A</v>
      </c>
      <c r="L8" s="10" t="e">
        <f>100*cbo_debt!L8/cbo_ngdp!L8</f>
        <v>#N/A</v>
      </c>
      <c r="M8" s="10" t="e">
        <f>100*cbo_debt!M8/cbo_ngdp!M8</f>
        <v>#N/A</v>
      </c>
      <c r="N8" s="10" t="e">
        <f>100*cbo_debt!N8/cbo_ngdp!N8</f>
        <v>#N/A</v>
      </c>
      <c r="O8" s="10" t="e">
        <f>100*cbo_debt!O8/cbo_ngdp!O8</f>
        <v>#N/A</v>
      </c>
      <c r="P8" s="10" t="e">
        <f>100*cbo_debt!P8/cbo_ngdp!P8</f>
        <v>#N/A</v>
      </c>
      <c r="Q8" s="10" t="e">
        <f>100*cbo_debt!Q8/cbo_ngdp!Q8</f>
        <v>#N/A</v>
      </c>
      <c r="R8" s="10" t="e">
        <f>100*cbo_debt!R8/cbo_ngdp!R8</f>
        <v>#N/A</v>
      </c>
      <c r="S8" s="10" t="e">
        <f>100*cbo_debt!S8/cbo_ngdp!S8</f>
        <v>#N/A</v>
      </c>
      <c r="T8" s="10" t="e">
        <f>100*cbo_debt!T8/cbo_ngdp!T8</f>
        <v>#N/A</v>
      </c>
      <c r="U8" s="10" t="e">
        <f>100*cbo_debt!U8/cbo_ngdp!U8</f>
        <v>#N/A</v>
      </c>
      <c r="V8" s="10" t="e">
        <f>100*cbo_debt!V8/cbo_ngdp!V8</f>
        <v>#N/A</v>
      </c>
      <c r="W8" s="10" t="e">
        <f>100*cbo_debt!W8/cbo_ngdp!W8</f>
        <v>#N/A</v>
      </c>
      <c r="X8" s="10" t="e">
        <f>100*cbo_debt!X8/cbo_ngdp!X8</f>
        <v>#N/A</v>
      </c>
      <c r="Y8" s="10" t="e">
        <f>100*cbo_debt!Y8/cbo_ngdp!Y8</f>
        <v>#N/A</v>
      </c>
      <c r="Z8" s="10" t="e">
        <f>100*cbo_debt!Z8/cbo_ngdp!Z8</f>
        <v>#N/A</v>
      </c>
      <c r="AA8" s="10" t="e">
        <f>100*cbo_debt!AA8/cbo_ngdp!AA8</f>
        <v>#N/A</v>
      </c>
      <c r="AB8" s="10" t="e">
        <f>100*cbo_debt!AB8/cbo_ngdp!AB8</f>
        <v>#N/A</v>
      </c>
      <c r="AC8" s="10" t="e">
        <f>100*cbo_debt!AC8/cbo_ngdp!AC8</f>
        <v>#N/A</v>
      </c>
      <c r="AD8" s="10" t="e">
        <f>100*cbo_debt!AD8/cbo_ngdp!AD8</f>
        <v>#N/A</v>
      </c>
      <c r="AE8" s="10" t="e">
        <f>100*cbo_debt!AE8/cbo_ngdp!AE8</f>
        <v>#N/A</v>
      </c>
      <c r="AF8" s="10" t="e">
        <f>100*cbo_debt!AF8/cbo_ngdp!AF8</f>
        <v>#N/A</v>
      </c>
      <c r="AG8" s="10" t="e">
        <f>100*cbo_debt!AG8/cbo_ngdp!AG8</f>
        <v>#N/A</v>
      </c>
      <c r="AH8" s="10" t="e">
        <f>100*cbo_debt!AH8/cbo_ngdp!AH8</f>
        <v>#N/A</v>
      </c>
      <c r="AI8" s="10" t="e">
        <f>100*cbo_debt!AI8/cbo_ngdp!AI8</f>
        <v>#N/A</v>
      </c>
      <c r="AJ8" s="10" t="e">
        <f>100*cbo_debt!AJ8/cbo_ngdp!AJ8</f>
        <v>#N/A</v>
      </c>
      <c r="AK8" s="10" t="e">
        <f>100*cbo_debt!AK8/cbo_ngdp!AK8</f>
        <v>#N/A</v>
      </c>
      <c r="AL8" s="10" t="e">
        <f>100*cbo_debt!AL8/cbo_ngdp!AL8</f>
        <v>#N/A</v>
      </c>
      <c r="AM8" s="10" t="e">
        <f>100*cbo_debt!AM8/cbo_ngdp!AM8</f>
        <v>#N/A</v>
      </c>
      <c r="AN8" s="10" t="e">
        <f>100*cbo_debt!AN8/cbo_ngdp!AN8</f>
        <v>#N/A</v>
      </c>
      <c r="AO8" s="10" t="e">
        <f>100*cbo_debt!AO8/cbo_ngdp!AO8</f>
        <v>#N/A</v>
      </c>
      <c r="AP8" s="10" t="e">
        <f>100*cbo_debt!AP8/cbo_ngdp!AP8</f>
        <v>#N/A</v>
      </c>
      <c r="AQ8" s="10" t="e">
        <f>100*cbo_debt!AQ8/cbo_ngdp!AQ8</f>
        <v>#N/A</v>
      </c>
      <c r="AR8" s="10" t="e">
        <f>100*cbo_debt!AR8/cbo_ngdp!AR8</f>
        <v>#N/A</v>
      </c>
      <c r="AS8" s="10" t="e">
        <f>100*cbo_debt!AS8/cbo_ngdp!AS8</f>
        <v>#N/A</v>
      </c>
      <c r="AT8" s="10" t="e">
        <f>100*cbo_debt!AT8/cbo_ngdp!AT8</f>
        <v>#N/A</v>
      </c>
      <c r="AU8" s="10" t="e">
        <v>#N/A</v>
      </c>
      <c r="AV8" s="10" t="e">
        <f>100*cbo_debt!AV8/cbo_ngdp!AV8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27.124505928853754</v>
      </c>
      <c r="CU8" s="20">
        <v>28095</v>
      </c>
      <c r="CV8" s="20" t="str">
        <f ca="1">OFFSET(C$1,0,ROWS($1:2)-1)</f>
        <v>1976B</v>
      </c>
      <c r="CW8" s="40">
        <f ca="1">LEFT(CV8,4)+$CW$5+1</f>
        <v>1977</v>
      </c>
      <c r="CX8" s="30" cm="1">
        <f t="array" aca="1" ref="CX8" ca="1">INDEX($C$6:$CS$100,MATCH(CW8,YEAR($B$6:$B$100),0),MATCH(CV8,$C$1:$CS$1,0))</f>
        <v>28.758169934640524</v>
      </c>
      <c r="CY8" s="19">
        <f t="shared" ref="CY8:CY100" ca="1" si="0">LEFT(CV8,4)+$CY$5</f>
        <v>1981</v>
      </c>
      <c r="CZ8" s="30" cm="1">
        <f t="array" aca="1" ref="CZ8" ca="1">INDEX($C$6:$CS$100,MATCH(CY8,YEAR($B$6:$B$100),0),MATCH(CV8,$C$1:$CS$1,0))</f>
        <v>19.343065693430656</v>
      </c>
      <c r="DA8" s="19">
        <f t="shared" ref="DA8:DA12" ca="1" si="1">LEFT(CV8,4)+$DA$5</f>
        <v>1986</v>
      </c>
      <c r="DB8" s="28" t="e" cm="1">
        <f t="array" aca="1" ref="DB8" ca="1">INDEX($C$6:$CS$100,MATCH(DA8,YEAR($B$6:$B$100),0),MATCH(CV8,$C$1:$CS$1,0))</f>
        <v>#N/A</v>
      </c>
      <c r="DC8" s="28"/>
      <c r="DD8" s="41">
        <f t="shared" ref="DD8:DD71" ca="1" si="2">VLOOKUP(DATE(CW8,1,1),$B$6:$CS$66,96,FALSE)</f>
        <v>27.124505928853754</v>
      </c>
      <c r="DE8" s="41">
        <f t="shared" ref="DE8:DE71" ca="1" si="3">VLOOKUP(DATE(CY8,1,1),$B$6:$CS$66,96,FALSE)</f>
        <v>25.183530162783274</v>
      </c>
      <c r="DF8" s="19"/>
      <c r="DG8" s="28"/>
    </row>
    <row r="9" spans="1:112" x14ac:dyDescent="0.3">
      <c r="A9" t="s">
        <v>1745</v>
      </c>
      <c r="B9" s="16">
        <v>28491</v>
      </c>
      <c r="C9" s="10">
        <f>100*cbo_debt!C9/cbo_ngdp!C9</f>
        <v>23.083900226757368</v>
      </c>
      <c r="D9" s="10">
        <f>100*cbo_debt!D9/cbo_ngdp!D9</f>
        <v>28.121927236971484</v>
      </c>
      <c r="E9" s="10">
        <f>100*cbo_debt!E9/cbo_ngdp!E9</f>
        <v>29.654837141468157</v>
      </c>
      <c r="F9" s="10" t="e">
        <f>100*cbo_debt!F9/cbo_ngdp!F9</f>
        <v>#N/A</v>
      </c>
      <c r="G9" s="10" t="e">
        <f>100*cbo_debt!G9/cbo_ngdp!G9</f>
        <v>#N/A</v>
      </c>
      <c r="H9" s="10" t="e">
        <f>100*cbo_debt!H9/cbo_ngdp!H9</f>
        <v>#N/A</v>
      </c>
      <c r="I9" s="10" t="e">
        <f>100*cbo_debt!I9/cbo_ngdp!I9</f>
        <v>#N/A</v>
      </c>
      <c r="J9" s="10" t="e">
        <f>100*cbo_debt!J9/cbo_ngdp!B9</f>
        <v>#N/A</v>
      </c>
      <c r="K9" s="10" t="e">
        <f>100*cbo_debt!K9/cbo_ngdp!K9</f>
        <v>#N/A</v>
      </c>
      <c r="L9" s="10" t="e">
        <f>100*cbo_debt!L9/cbo_ngdp!L9</f>
        <v>#N/A</v>
      </c>
      <c r="M9" s="10" t="e">
        <f>100*cbo_debt!M9/cbo_ngdp!M9</f>
        <v>#N/A</v>
      </c>
      <c r="N9" s="10" t="e">
        <f>100*cbo_debt!N9/cbo_ngdp!N9</f>
        <v>#N/A</v>
      </c>
      <c r="O9" s="10" t="e">
        <f>100*cbo_debt!O9/cbo_ngdp!O9</f>
        <v>#N/A</v>
      </c>
      <c r="P9" s="10" t="e">
        <f>100*cbo_debt!P9/cbo_ngdp!P9</f>
        <v>#N/A</v>
      </c>
      <c r="Q9" s="10" t="e">
        <f>100*cbo_debt!Q9/cbo_ngdp!Q9</f>
        <v>#N/A</v>
      </c>
      <c r="R9" s="10" t="e">
        <f>100*cbo_debt!R9/cbo_ngdp!R9</f>
        <v>#N/A</v>
      </c>
      <c r="S9" s="10" t="e">
        <f>100*cbo_debt!S9/cbo_ngdp!S9</f>
        <v>#N/A</v>
      </c>
      <c r="T9" s="10" t="e">
        <f>100*cbo_debt!T9/cbo_ngdp!T9</f>
        <v>#N/A</v>
      </c>
      <c r="U9" s="10" t="e">
        <f>100*cbo_debt!U9/cbo_ngdp!U9</f>
        <v>#N/A</v>
      </c>
      <c r="V9" s="10" t="e">
        <f>100*cbo_debt!V9/cbo_ngdp!V9</f>
        <v>#N/A</v>
      </c>
      <c r="W9" s="10" t="e">
        <f>100*cbo_debt!W9/cbo_ngdp!W9</f>
        <v>#N/A</v>
      </c>
      <c r="X9" s="10" t="e">
        <f>100*cbo_debt!X9/cbo_ngdp!X9</f>
        <v>#N/A</v>
      </c>
      <c r="Y9" s="10" t="e">
        <f>100*cbo_debt!Y9/cbo_ngdp!Y9</f>
        <v>#N/A</v>
      </c>
      <c r="Z9" s="10" t="e">
        <f>100*cbo_debt!Z9/cbo_ngdp!Z9</f>
        <v>#N/A</v>
      </c>
      <c r="AA9" s="10" t="e">
        <f>100*cbo_debt!AA9/cbo_ngdp!AA9</f>
        <v>#N/A</v>
      </c>
      <c r="AB9" s="10" t="e">
        <f>100*cbo_debt!AB9/cbo_ngdp!AB9</f>
        <v>#N/A</v>
      </c>
      <c r="AC9" s="10" t="e">
        <f>100*cbo_debt!AC9/cbo_ngdp!AC9</f>
        <v>#N/A</v>
      </c>
      <c r="AD9" s="10" t="e">
        <f>100*cbo_debt!AD9/cbo_ngdp!AD9</f>
        <v>#N/A</v>
      </c>
      <c r="AE9" s="10" t="e">
        <f>100*cbo_debt!AE9/cbo_ngdp!AE9</f>
        <v>#N/A</v>
      </c>
      <c r="AF9" s="10" t="e">
        <f>100*cbo_debt!AF9/cbo_ngdp!AF9</f>
        <v>#N/A</v>
      </c>
      <c r="AG9" s="10" t="e">
        <f>100*cbo_debt!AG9/cbo_ngdp!AG9</f>
        <v>#N/A</v>
      </c>
      <c r="AH9" s="10" t="e">
        <f>100*cbo_debt!AH9/cbo_ngdp!AH9</f>
        <v>#N/A</v>
      </c>
      <c r="AI9" s="10" t="e">
        <f>100*cbo_debt!AI9/cbo_ngdp!AI9</f>
        <v>#N/A</v>
      </c>
      <c r="AJ9" s="10" t="e">
        <f>100*cbo_debt!AJ9/cbo_ngdp!AJ9</f>
        <v>#N/A</v>
      </c>
      <c r="AK9" s="10" t="e">
        <f>100*cbo_debt!AK9/cbo_ngdp!AK9</f>
        <v>#N/A</v>
      </c>
      <c r="AL9" s="10" t="e">
        <f>100*cbo_debt!AL9/cbo_ngdp!AL9</f>
        <v>#N/A</v>
      </c>
      <c r="AM9" s="10" t="e">
        <f>100*cbo_debt!AM9/cbo_ngdp!AM9</f>
        <v>#N/A</v>
      </c>
      <c r="AN9" s="10" t="e">
        <f>100*cbo_debt!AN9/cbo_ngdp!AN9</f>
        <v>#N/A</v>
      </c>
      <c r="AO9" s="10" t="e">
        <f>100*cbo_debt!AO9/cbo_ngdp!AO9</f>
        <v>#N/A</v>
      </c>
      <c r="AP9" s="10" t="e">
        <f>100*cbo_debt!AP9/cbo_ngdp!AP9</f>
        <v>#N/A</v>
      </c>
      <c r="AQ9" s="10" t="e">
        <f>100*cbo_debt!AQ9/cbo_ngdp!AQ9</f>
        <v>#N/A</v>
      </c>
      <c r="AR9" s="10" t="e">
        <f>100*cbo_debt!AR9/cbo_ngdp!AR9</f>
        <v>#N/A</v>
      </c>
      <c r="AS9" s="10" t="e">
        <f>100*cbo_debt!AS9/cbo_ngdp!AS9</f>
        <v>#N/A</v>
      </c>
      <c r="AT9" s="10" t="e">
        <f>100*cbo_debt!AT9/cbo_ngdp!AT9</f>
        <v>#N/A</v>
      </c>
      <c r="AU9" s="10" t="e">
        <v>#N/A</v>
      </c>
      <c r="AV9" s="10" t="e">
        <f>100*cbo_debt!AV9/cbo_ngdp!AV9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26.704795424549054</v>
      </c>
      <c r="CT9" s="3"/>
      <c r="CU9" s="20">
        <v>28460</v>
      </c>
      <c r="CV9" s="20" t="str">
        <f ca="1">OFFSET(C$1,0,ROWS($1:3)-1)</f>
        <v>1977A</v>
      </c>
      <c r="CW9" s="40">
        <f ca="1">LEFT(CV9,4)+$CW$5+1</f>
        <v>1978</v>
      </c>
      <c r="CX9" s="30" cm="1">
        <f t="array" aca="1" ref="CX9" ca="1">INDEX($C$6:$CS$100,MATCH(CW9,YEAR($B$6:$B$100),0),MATCH(CV9,$C$1:$CS$1,0))</f>
        <v>29.654837141468157</v>
      </c>
      <c r="CY9" s="19">
        <f t="shared" ca="1" si="0"/>
        <v>1982</v>
      </c>
      <c r="CZ9" s="30" cm="1">
        <f t="array" aca="1" ref="CZ9" ca="1">INDEX($C$6:$CS$100,MATCH(CY9,YEAR($B$6:$B$100),0),MATCH(CV9,$C$1:$CS$1,0))</f>
        <v>18.544982137057485</v>
      </c>
      <c r="DA9" s="19">
        <f t="shared" ca="1" si="1"/>
        <v>1987</v>
      </c>
      <c r="DB9" s="28" t="e" cm="1">
        <f t="array" aca="1" ref="DB9" ca="1">INDEX($C$6:$CS$100,MATCH(DA9,YEAR($B$6:$B$100),0),MATCH(CV9,$C$1:$CS$1,0))</f>
        <v>#N/A</v>
      </c>
      <c r="DC9" s="28"/>
      <c r="DD9" s="41">
        <f t="shared" ca="1" si="2"/>
        <v>26.704795424549054</v>
      </c>
      <c r="DE9" s="41">
        <f t="shared" ca="1" si="3"/>
        <v>27.920313914880772</v>
      </c>
      <c r="DF9" s="19"/>
      <c r="DG9" s="28"/>
    </row>
    <row r="10" spans="1:112" x14ac:dyDescent="0.3">
      <c r="A10" t="s">
        <v>1746</v>
      </c>
      <c r="B10" s="16">
        <v>28856</v>
      </c>
      <c r="C10" s="10">
        <f>100*cbo_debt!C10/cbo_ngdp!C10</f>
        <v>19.315895372233399</v>
      </c>
      <c r="D10" s="10">
        <f>100*cbo_debt!D10/cbo_ngdp!D10</f>
        <v>26.168224299065422</v>
      </c>
      <c r="E10" s="10">
        <f>100*cbo_debt!E10/cbo_ngdp!E10</f>
        <v>28.496042216358838</v>
      </c>
      <c r="F10" s="10">
        <f>100*cbo_debt!F10/cbo_ngdp!F10</f>
        <v>28.173913043478262</v>
      </c>
      <c r="G10" s="10" t="e">
        <f>100*cbo_debt!G10/cbo_ngdp!G10</f>
        <v>#N/A</v>
      </c>
      <c r="H10" s="10" t="e">
        <f>100*cbo_debt!H10/cbo_ngdp!H10</f>
        <v>#N/A</v>
      </c>
      <c r="I10" s="10" t="e">
        <f>100*cbo_debt!I10/cbo_ngdp!I10</f>
        <v>#N/A</v>
      </c>
      <c r="J10" s="10" t="e">
        <f>100*cbo_debt!J10/cbo_ngdp!B10</f>
        <v>#N/A</v>
      </c>
      <c r="K10" s="10" t="e">
        <f>100*cbo_debt!K10/cbo_ngdp!K10</f>
        <v>#N/A</v>
      </c>
      <c r="L10" s="10" t="e">
        <f>100*cbo_debt!L10/cbo_ngdp!L10</f>
        <v>#N/A</v>
      </c>
      <c r="M10" s="10" t="e">
        <f>100*cbo_debt!M10/cbo_ngdp!M10</f>
        <v>#N/A</v>
      </c>
      <c r="N10" s="10" t="e">
        <f>100*cbo_debt!N10/cbo_ngdp!N10</f>
        <v>#N/A</v>
      </c>
      <c r="O10" s="10" t="e">
        <f>100*cbo_debt!O10/cbo_ngdp!O10</f>
        <v>#N/A</v>
      </c>
      <c r="P10" s="10" t="e">
        <f>100*cbo_debt!P10/cbo_ngdp!P10</f>
        <v>#N/A</v>
      </c>
      <c r="Q10" s="10" t="e">
        <f>100*cbo_debt!Q10/cbo_ngdp!Q10</f>
        <v>#N/A</v>
      </c>
      <c r="R10" s="10" t="e">
        <f>100*cbo_debt!R10/cbo_ngdp!R10</f>
        <v>#N/A</v>
      </c>
      <c r="S10" s="10" t="e">
        <f>100*cbo_debt!S10/cbo_ngdp!S10</f>
        <v>#N/A</v>
      </c>
      <c r="T10" s="10" t="e">
        <f>100*cbo_debt!T10/cbo_ngdp!T10</f>
        <v>#N/A</v>
      </c>
      <c r="U10" s="10" t="e">
        <f>100*cbo_debt!U10/cbo_ngdp!U10</f>
        <v>#N/A</v>
      </c>
      <c r="V10" s="10" t="e">
        <f>100*cbo_debt!V10/cbo_ngdp!V10</f>
        <v>#N/A</v>
      </c>
      <c r="W10" s="10" t="e">
        <f>100*cbo_debt!W10/cbo_ngdp!W10</f>
        <v>#N/A</v>
      </c>
      <c r="X10" s="10" t="e">
        <f>100*cbo_debt!X10/cbo_ngdp!X10</f>
        <v>#N/A</v>
      </c>
      <c r="Y10" s="10" t="e">
        <f>100*cbo_debt!Y10/cbo_ngdp!Y10</f>
        <v>#N/A</v>
      </c>
      <c r="Z10" s="10" t="e">
        <f>100*cbo_debt!Z10/cbo_ngdp!Z10</f>
        <v>#N/A</v>
      </c>
      <c r="AA10" s="10" t="e">
        <f>100*cbo_debt!AA10/cbo_ngdp!AA10</f>
        <v>#N/A</v>
      </c>
      <c r="AB10" s="10" t="e">
        <f>100*cbo_debt!AB10/cbo_ngdp!AB10</f>
        <v>#N/A</v>
      </c>
      <c r="AC10" s="10" t="e">
        <f>100*cbo_debt!AC10/cbo_ngdp!AC10</f>
        <v>#N/A</v>
      </c>
      <c r="AD10" s="10" t="e">
        <f>100*cbo_debt!AD10/cbo_ngdp!AD10</f>
        <v>#N/A</v>
      </c>
      <c r="AE10" s="10" t="e">
        <f>100*cbo_debt!AE10/cbo_ngdp!AE10</f>
        <v>#N/A</v>
      </c>
      <c r="AF10" s="10" t="e">
        <f>100*cbo_debt!AF10/cbo_ngdp!AF10</f>
        <v>#N/A</v>
      </c>
      <c r="AG10" s="10" t="e">
        <f>100*cbo_debt!AG10/cbo_ngdp!AG10</f>
        <v>#N/A</v>
      </c>
      <c r="AH10" s="10" t="e">
        <f>100*cbo_debt!AH10/cbo_ngdp!AH10</f>
        <v>#N/A</v>
      </c>
      <c r="AI10" s="10" t="e">
        <f>100*cbo_debt!AI10/cbo_ngdp!AI10</f>
        <v>#N/A</v>
      </c>
      <c r="AJ10" s="10" t="e">
        <f>100*cbo_debt!AJ10/cbo_ngdp!AJ10</f>
        <v>#N/A</v>
      </c>
      <c r="AK10" s="10" t="e">
        <f>100*cbo_debt!AK10/cbo_ngdp!AK10</f>
        <v>#N/A</v>
      </c>
      <c r="AL10" s="10" t="e">
        <f>100*cbo_debt!AL10/cbo_ngdp!AL10</f>
        <v>#N/A</v>
      </c>
      <c r="AM10" s="10" t="e">
        <f>100*cbo_debt!AM10/cbo_ngdp!AM10</f>
        <v>#N/A</v>
      </c>
      <c r="AN10" s="10" t="e">
        <f>100*cbo_debt!AN10/cbo_ngdp!AN10</f>
        <v>#N/A</v>
      </c>
      <c r="AO10" s="10" t="e">
        <f>100*cbo_debt!AO10/cbo_ngdp!AO10</f>
        <v>#N/A</v>
      </c>
      <c r="AP10" s="10" t="e">
        <f>100*cbo_debt!AP10/cbo_ngdp!AP10</f>
        <v>#N/A</v>
      </c>
      <c r="AQ10" s="10" t="e">
        <f>100*cbo_debt!AQ10/cbo_ngdp!AQ10</f>
        <v>#N/A</v>
      </c>
      <c r="AR10" s="10" t="e">
        <f>100*cbo_debt!AR10/cbo_ngdp!AR10</f>
        <v>#N/A</v>
      </c>
      <c r="AS10" s="10" t="e">
        <f>100*cbo_debt!AS10/cbo_ngdp!AS10</f>
        <v>#N/A</v>
      </c>
      <c r="AT10" s="10" t="e">
        <f>100*cbo_debt!AT10/cbo_ngdp!AT10</f>
        <v>#N/A</v>
      </c>
      <c r="AU10" s="10" t="e">
        <v>#N/A</v>
      </c>
      <c r="AV10" s="10" t="e">
        <f>100*cbo_debt!AV10/cbo_ngdp!AV10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24.941543257989089</v>
      </c>
      <c r="CU10" s="20">
        <v>28856</v>
      </c>
      <c r="CV10" s="20" t="str">
        <f ca="1">OFFSET(C$1,0,ROWS($1:4)-1)</f>
        <v>1979A</v>
      </c>
      <c r="CW10" s="19">
        <f t="shared" ref="CW10:CW71" ca="1" si="4">LEFT(CV10,4)+$CW$5</f>
        <v>1979</v>
      </c>
      <c r="CX10" s="30" cm="1">
        <f t="array" aca="1" ref="CX10" ca="1">INDEX($C$6:$CS$100,MATCH(CW10,YEAR($B$6:$B$100),0),MATCH(CV10,$C$1:$CS$1,0))</f>
        <v>28.173913043478262</v>
      </c>
      <c r="CY10" s="19">
        <f t="shared" ca="1" si="0"/>
        <v>1984</v>
      </c>
      <c r="CZ10" s="30" cm="1">
        <f t="array" aca="1" ref="CZ10" ca="1">INDEX($C$6:$CS$100,MATCH(CY10,YEAR($B$6:$B$100),0),MATCH(CV10,$C$1:$CS$1,0))</f>
        <v>15.024440442500643</v>
      </c>
      <c r="DA10" s="19">
        <f t="shared" ca="1" si="1"/>
        <v>1989</v>
      </c>
      <c r="DB10" s="28" t="e" cm="1">
        <f t="array" aca="1" ref="DB10" ca="1">INDEX($C$6:$CS$100,MATCH(DA10,YEAR($B$6:$B$100),0),MATCH(CV10,$C$1:$CS$1,0))</f>
        <v>#N/A</v>
      </c>
      <c r="DC10" s="28"/>
      <c r="DD10" s="41">
        <f t="shared" ca="1" si="2"/>
        <v>24.941543257989089</v>
      </c>
      <c r="DE10" s="41">
        <f t="shared" ca="1" si="3"/>
        <v>33.096986578880724</v>
      </c>
      <c r="DF10" s="19"/>
      <c r="DG10" s="28"/>
    </row>
    <row r="11" spans="1:112" x14ac:dyDescent="0.3">
      <c r="A11" t="s">
        <v>1747</v>
      </c>
      <c r="B11" s="16">
        <v>29221</v>
      </c>
      <c r="C11" s="10">
        <f>100*cbo_debt!C11/cbo_ngdp!C11</f>
        <v>15.179856115107913</v>
      </c>
      <c r="D11" s="10">
        <f>100*cbo_debt!D11/cbo_ngdp!D11</f>
        <v>23.188405797101449</v>
      </c>
      <c r="E11" s="10">
        <f>100*cbo_debt!E11/cbo_ngdp!E11</f>
        <v>26.121476776498611</v>
      </c>
      <c r="F11" s="10">
        <f>100*cbo_debt!F11/cbo_ngdp!F11</f>
        <v>27.603960396039604</v>
      </c>
      <c r="G11" s="10">
        <f>100*cbo_debt!G11/cbo_ngdp!G11</f>
        <v>27.306976744186048</v>
      </c>
      <c r="H11" s="10" t="e">
        <f>100*cbo_debt!H11/cbo_ngdp!H11</f>
        <v>#N/A</v>
      </c>
      <c r="I11" s="10" t="e">
        <f>100*cbo_debt!I11/cbo_ngdp!I11</f>
        <v>#N/A</v>
      </c>
      <c r="J11" s="10" t="e">
        <f>100*cbo_debt!J11/cbo_ngdp!B11</f>
        <v>#N/A</v>
      </c>
      <c r="K11" s="10" t="e">
        <f>100*cbo_debt!K11/cbo_ngdp!K11</f>
        <v>#N/A</v>
      </c>
      <c r="L11" s="10" t="e">
        <f>100*cbo_debt!L11/cbo_ngdp!L11</f>
        <v>#N/A</v>
      </c>
      <c r="M11" s="10" t="e">
        <f>100*cbo_debt!M11/cbo_ngdp!M11</f>
        <v>#N/A</v>
      </c>
      <c r="N11" s="10" t="e">
        <f>100*cbo_debt!N11/cbo_ngdp!N11</f>
        <v>#N/A</v>
      </c>
      <c r="O11" s="10" t="e">
        <f>100*cbo_debt!O11/cbo_ngdp!O11</f>
        <v>#N/A</v>
      </c>
      <c r="P11" s="10" t="e">
        <f>100*cbo_debt!P11/cbo_ngdp!P11</f>
        <v>#N/A</v>
      </c>
      <c r="Q11" s="10" t="e">
        <f>100*cbo_debt!Q11/cbo_ngdp!Q11</f>
        <v>#N/A</v>
      </c>
      <c r="R11" s="10" t="e">
        <f>100*cbo_debt!R11/cbo_ngdp!R11</f>
        <v>#N/A</v>
      </c>
      <c r="S11" s="10" t="e">
        <f>100*cbo_debt!S11/cbo_ngdp!S11</f>
        <v>#N/A</v>
      </c>
      <c r="T11" s="10" t="e">
        <f>100*cbo_debt!T11/cbo_ngdp!T11</f>
        <v>#N/A</v>
      </c>
      <c r="U11" s="10" t="e">
        <f>100*cbo_debt!U11/cbo_ngdp!U11</f>
        <v>#N/A</v>
      </c>
      <c r="V11" s="10" t="e">
        <f>100*cbo_debt!V11/cbo_ngdp!V11</f>
        <v>#N/A</v>
      </c>
      <c r="W11" s="10" t="e">
        <f>100*cbo_debt!W11/cbo_ngdp!W11</f>
        <v>#N/A</v>
      </c>
      <c r="X11" s="10" t="e">
        <f>100*cbo_debt!X11/cbo_ngdp!X11</f>
        <v>#N/A</v>
      </c>
      <c r="Y11" s="10" t="e">
        <f>100*cbo_debt!Y11/cbo_ngdp!Y11</f>
        <v>#N/A</v>
      </c>
      <c r="Z11" s="10" t="e">
        <f>100*cbo_debt!Z11/cbo_ngdp!Z11</f>
        <v>#N/A</v>
      </c>
      <c r="AA11" s="10" t="e">
        <f>100*cbo_debt!AA11/cbo_ngdp!AA11</f>
        <v>#N/A</v>
      </c>
      <c r="AB11" s="10" t="e">
        <f>100*cbo_debt!AB11/cbo_ngdp!AB11</f>
        <v>#N/A</v>
      </c>
      <c r="AC11" s="10" t="e">
        <f>100*cbo_debt!AC11/cbo_ngdp!AC11</f>
        <v>#N/A</v>
      </c>
      <c r="AD11" s="10" t="e">
        <f>100*cbo_debt!AD11/cbo_ngdp!AD11</f>
        <v>#N/A</v>
      </c>
      <c r="AE11" s="10" t="e">
        <f>100*cbo_debt!AE11/cbo_ngdp!AE11</f>
        <v>#N/A</v>
      </c>
      <c r="AF11" s="10" t="e">
        <f>100*cbo_debt!AF11/cbo_ngdp!AF11</f>
        <v>#N/A</v>
      </c>
      <c r="AG11" s="10" t="e">
        <f>100*cbo_debt!AG11/cbo_ngdp!AG11</f>
        <v>#N/A</v>
      </c>
      <c r="AH11" s="10" t="e">
        <f>100*cbo_debt!AH11/cbo_ngdp!AH11</f>
        <v>#N/A</v>
      </c>
      <c r="AI11" s="10" t="e">
        <f>100*cbo_debt!AI11/cbo_ngdp!AI11</f>
        <v>#N/A</v>
      </c>
      <c r="AJ11" s="10" t="e">
        <f>100*cbo_debt!AJ11/cbo_ngdp!AJ11</f>
        <v>#N/A</v>
      </c>
      <c r="AK11" s="10" t="e">
        <f>100*cbo_debt!AK11/cbo_ngdp!AK11</f>
        <v>#N/A</v>
      </c>
      <c r="AL11" s="10" t="e">
        <f>100*cbo_debt!AL11/cbo_ngdp!AL11</f>
        <v>#N/A</v>
      </c>
      <c r="AM11" s="10" t="e">
        <f>100*cbo_debt!AM11/cbo_ngdp!AM11</f>
        <v>#N/A</v>
      </c>
      <c r="AN11" s="10" t="e">
        <f>100*cbo_debt!AN11/cbo_ngdp!AN11</f>
        <v>#N/A</v>
      </c>
      <c r="AO11" s="10" t="e">
        <f>100*cbo_debt!AO11/cbo_ngdp!AO11</f>
        <v>#N/A</v>
      </c>
      <c r="AP11" s="10" t="e">
        <f>100*cbo_debt!AP11/cbo_ngdp!AP11</f>
        <v>#N/A</v>
      </c>
      <c r="AQ11" s="10" t="e">
        <f>100*cbo_debt!AQ11/cbo_ngdp!AQ11</f>
        <v>#N/A</v>
      </c>
      <c r="AR11" s="10" t="e">
        <f>100*cbo_debt!AR11/cbo_ngdp!AR11</f>
        <v>#N/A</v>
      </c>
      <c r="AS11" s="10" t="e">
        <f>100*cbo_debt!AS11/cbo_ngdp!AS11</f>
        <v>#N/A</v>
      </c>
      <c r="AT11" s="10" t="e">
        <f>100*cbo_debt!AT11/cbo_ngdp!AT11</f>
        <v>#N/A</v>
      </c>
      <c r="AU11" s="10" t="e">
        <v>#N/A</v>
      </c>
      <c r="AV11" s="10" t="e">
        <f>100*cbo_debt!AV11/cbo_ngdp!AV11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25.501432664756447</v>
      </c>
      <c r="CU11" s="20">
        <v>29252</v>
      </c>
      <c r="CV11" s="20" t="str">
        <f ca="1">OFFSET(C$1,0,ROWS($1:5)-1)</f>
        <v>1980A</v>
      </c>
      <c r="CW11" s="19">
        <f t="shared" ca="1" si="4"/>
        <v>1980</v>
      </c>
      <c r="CX11" s="30" cm="1">
        <f t="array" aca="1" ref="CX11" ca="1">INDEX($C$6:$CS$100,MATCH(CW11,YEAR($B$6:$B$100),0),MATCH(CV11,$C$1:$CS$1,0))</f>
        <v>27.306976744186048</v>
      </c>
      <c r="CY11" s="19">
        <f t="shared" ca="1" si="0"/>
        <v>1985</v>
      </c>
      <c r="CZ11" s="30" cm="1">
        <f t="array" aca="1" ref="CZ11" ca="1">INDEX($C$6:$CS$100,MATCH(CY11,YEAR($B$6:$B$100),0),MATCH(CV11,$C$1:$CS$1,0))</f>
        <v>15.871657754010696</v>
      </c>
      <c r="DA11" s="19">
        <f t="shared" ca="1" si="1"/>
        <v>1990</v>
      </c>
      <c r="DB11" s="28" t="e" cm="1">
        <f t="array" aca="1" ref="DB11" ca="1">INDEX($C$6:$CS$100,MATCH(DA11,YEAR($B$6:$B$100),0),MATCH(CV11,$C$1:$CS$1,0))</f>
        <v>#N/A</v>
      </c>
      <c r="DC11" s="28"/>
      <c r="DD11" s="41">
        <f t="shared" ca="1" si="2"/>
        <v>25.501432664756447</v>
      </c>
      <c r="DE11" s="41">
        <f t="shared" ca="1" si="3"/>
        <v>35.33411488862837</v>
      </c>
      <c r="DF11" s="28"/>
      <c r="DG11" s="28"/>
    </row>
    <row r="12" spans="1:112" x14ac:dyDescent="0.3">
      <c r="A12" t="s">
        <v>1748</v>
      </c>
      <c r="B12" s="16">
        <v>29587</v>
      </c>
      <c r="C12" s="10">
        <f>100*cbo_debt!C12/cbo_ngdp!C12</f>
        <v>10.731707317073171</v>
      </c>
      <c r="D12" s="10">
        <f>100*cbo_debt!D12/cbo_ngdp!D12</f>
        <v>19.343065693430656</v>
      </c>
      <c r="E12" s="10">
        <f>100*cbo_debt!E12/cbo_ngdp!E12</f>
        <v>22.745238950772549</v>
      </c>
      <c r="F12" s="10">
        <f>100*cbo_debt!F12/cbo_ngdp!F12</f>
        <v>25.835110163468372</v>
      </c>
      <c r="G12" s="10">
        <f>100*cbo_debt!G12/cbo_ngdp!G12</f>
        <v>26.454020979020978</v>
      </c>
      <c r="H12" s="10">
        <f>100*cbo_debt!H12/cbo_ngdp!H12</f>
        <v>26.916666666666668</v>
      </c>
      <c r="I12" s="10" t="e">
        <f>100*cbo_debt!I12/cbo_ngdp!I12</f>
        <v>#N/A</v>
      </c>
      <c r="J12" s="10" t="e">
        <f>100*cbo_debt!J12/cbo_ngdp!B12</f>
        <v>#N/A</v>
      </c>
      <c r="K12" s="10" t="e">
        <f>100*cbo_debt!K12/cbo_ngdp!K12</f>
        <v>#N/A</v>
      </c>
      <c r="L12" s="10" t="e">
        <f>100*cbo_debt!L12/cbo_ngdp!L12</f>
        <v>#N/A</v>
      </c>
      <c r="M12" s="10" t="e">
        <f>100*cbo_debt!M12/cbo_ngdp!M12</f>
        <v>#N/A</v>
      </c>
      <c r="N12" s="10" t="e">
        <f>100*cbo_debt!N12/cbo_ngdp!N12</f>
        <v>#N/A</v>
      </c>
      <c r="O12" s="10" t="e">
        <f>100*cbo_debt!O12/cbo_ngdp!O12</f>
        <v>#N/A</v>
      </c>
      <c r="P12" s="10" t="e">
        <f>100*cbo_debt!P12/cbo_ngdp!P12</f>
        <v>#N/A</v>
      </c>
      <c r="Q12" s="10" t="e">
        <f>100*cbo_debt!Q12/cbo_ngdp!Q12</f>
        <v>#N/A</v>
      </c>
      <c r="R12" s="10" t="e">
        <f>100*cbo_debt!R12/cbo_ngdp!R12</f>
        <v>#N/A</v>
      </c>
      <c r="S12" s="10" t="e">
        <f>100*cbo_debt!S12/cbo_ngdp!S12</f>
        <v>#N/A</v>
      </c>
      <c r="T12" s="10" t="e">
        <f>100*cbo_debt!T12/cbo_ngdp!T12</f>
        <v>#N/A</v>
      </c>
      <c r="U12" s="10" t="e">
        <f>100*cbo_debt!U12/cbo_ngdp!U12</f>
        <v>#N/A</v>
      </c>
      <c r="V12" s="10" t="e">
        <f>100*cbo_debt!V12/cbo_ngdp!V12</f>
        <v>#N/A</v>
      </c>
      <c r="W12" s="10" t="e">
        <f>100*cbo_debt!W12/cbo_ngdp!W12</f>
        <v>#N/A</v>
      </c>
      <c r="X12" s="10" t="e">
        <f>100*cbo_debt!X12/cbo_ngdp!X12</f>
        <v>#N/A</v>
      </c>
      <c r="Y12" s="10" t="e">
        <f>100*cbo_debt!Y12/cbo_ngdp!Y12</f>
        <v>#N/A</v>
      </c>
      <c r="Z12" s="10" t="e">
        <f>100*cbo_debt!Z12/cbo_ngdp!Z12</f>
        <v>#N/A</v>
      </c>
      <c r="AA12" s="10" t="e">
        <f>100*cbo_debt!AA12/cbo_ngdp!AA12</f>
        <v>#N/A</v>
      </c>
      <c r="AB12" s="10" t="e">
        <f>100*cbo_debt!AB12/cbo_ngdp!AB12</f>
        <v>#N/A</v>
      </c>
      <c r="AC12" s="10" t="e">
        <f>100*cbo_debt!AC12/cbo_ngdp!AC12</f>
        <v>#N/A</v>
      </c>
      <c r="AD12" s="10" t="e">
        <f>100*cbo_debt!AD12/cbo_ngdp!AD12</f>
        <v>#N/A</v>
      </c>
      <c r="AE12" s="10" t="e">
        <f>100*cbo_debt!AE12/cbo_ngdp!AE12</f>
        <v>#N/A</v>
      </c>
      <c r="AF12" s="10" t="e">
        <f>100*cbo_debt!AF12/cbo_ngdp!AF12</f>
        <v>#N/A</v>
      </c>
      <c r="AG12" s="10" t="e">
        <f>100*cbo_debt!AG12/cbo_ngdp!AG12</f>
        <v>#N/A</v>
      </c>
      <c r="AH12" s="10" t="e">
        <f>100*cbo_debt!AH12/cbo_ngdp!AH12</f>
        <v>#N/A</v>
      </c>
      <c r="AI12" s="10" t="e">
        <f>100*cbo_debt!AI12/cbo_ngdp!AI12</f>
        <v>#N/A</v>
      </c>
      <c r="AJ12" s="10" t="e">
        <f>100*cbo_debt!AJ12/cbo_ngdp!AJ12</f>
        <v>#N/A</v>
      </c>
      <c r="AK12" s="10" t="e">
        <f>100*cbo_debt!AK12/cbo_ngdp!AK12</f>
        <v>#N/A</v>
      </c>
      <c r="AL12" s="10" t="e">
        <f>100*cbo_debt!AL12/cbo_ngdp!AL12</f>
        <v>#N/A</v>
      </c>
      <c r="AM12" s="10" t="e">
        <f>100*cbo_debt!AM12/cbo_ngdp!AM12</f>
        <v>#N/A</v>
      </c>
      <c r="AN12" s="10" t="e">
        <f>100*cbo_debt!AN12/cbo_ngdp!AN12</f>
        <v>#N/A</v>
      </c>
      <c r="AO12" s="10" t="e">
        <f>100*cbo_debt!AO12/cbo_ngdp!AO12</f>
        <v>#N/A</v>
      </c>
      <c r="AP12" s="10" t="e">
        <f>100*cbo_debt!AP12/cbo_ngdp!AP12</f>
        <v>#N/A</v>
      </c>
      <c r="AQ12" s="10" t="e">
        <f>100*cbo_debt!AQ12/cbo_ngdp!AQ12</f>
        <v>#N/A</v>
      </c>
      <c r="AR12" s="10" t="e">
        <f>100*cbo_debt!AR12/cbo_ngdp!AR12</f>
        <v>#N/A</v>
      </c>
      <c r="AS12" s="10" t="e">
        <f>100*cbo_debt!AS12/cbo_ngdp!AS12</f>
        <v>#N/A</v>
      </c>
      <c r="AT12" s="10" t="e">
        <f>100*cbo_debt!AT12/cbo_ngdp!AT12</f>
        <v>#N/A</v>
      </c>
      <c r="AU12" s="10" t="e">
        <v>#N/A</v>
      </c>
      <c r="AV12" s="10" t="e">
        <f>100*cbo_debt!AV12/cbo_ngdp!AV12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25.183530162783274</v>
      </c>
      <c r="CU12" s="20">
        <v>29768</v>
      </c>
      <c r="CV12" s="20" t="str">
        <f ca="1">OFFSET(C$1,0,ROWS($1:6)-1)</f>
        <v>1981A</v>
      </c>
      <c r="CW12" s="19">
        <f t="shared" ca="1" si="4"/>
        <v>1981</v>
      </c>
      <c r="CX12" s="30" cm="1">
        <f t="array" aca="1" ref="CX12" ca="1">INDEX($C$6:$CS$100,MATCH(CW12,YEAR($B$6:$B$100),0),MATCH(CV12,$C$1:$CS$1,0))</f>
        <v>26.916666666666668</v>
      </c>
      <c r="CY12" s="19">
        <f t="shared" ca="1" si="0"/>
        <v>1986</v>
      </c>
      <c r="CZ12" s="30" cm="1">
        <f t="array" aca="1" ref="CZ12" ca="1">INDEX($C$6:$CS$100,MATCH(CY12,YEAR($B$6:$B$100),0),MATCH(CV12,$C$1:$CS$1,0))</f>
        <v>7.1803827751196163</v>
      </c>
      <c r="DA12" s="19">
        <f t="shared" ca="1" si="1"/>
        <v>1991</v>
      </c>
      <c r="DB12" s="28" t="e" cm="1">
        <f t="array" aca="1" ref="DB12" ca="1">INDEX($C$6:$CS$100,MATCH(DA12,YEAR($B$6:$B$100),0),MATCH(CV12,$C$1:$CS$1,0))</f>
        <v>#N/A</v>
      </c>
      <c r="DC12" s="28"/>
      <c r="DD12" s="41">
        <f t="shared" ca="1" si="2"/>
        <v>25.183530162783274</v>
      </c>
      <c r="DE12" s="41">
        <f t="shared" ca="1" si="3"/>
        <v>38.466637207247018</v>
      </c>
      <c r="DF12" s="41">
        <f ca="1">(DD12-CX12)^2</f>
        <v>3.0037621410931528</v>
      </c>
      <c r="DG12" s="41">
        <f ca="1">(DE12-CZ12)^2</f>
        <v>978.82971639181142</v>
      </c>
    </row>
    <row r="13" spans="1:112" x14ac:dyDescent="0.3">
      <c r="A13" t="s">
        <v>1749</v>
      </c>
      <c r="B13" s="16">
        <v>29952</v>
      </c>
      <c r="C13" s="10" t="e">
        <f>100*cbo_debt!C13/cbo_ngdp!C13</f>
        <v>#N/A</v>
      </c>
      <c r="D13" s="10">
        <f>100*cbo_debt!D13/cbo_ngdp!D13</f>
        <v>14.805023132848644</v>
      </c>
      <c r="E13" s="10">
        <f>100*cbo_debt!E13/cbo_ngdp!E13</f>
        <v>18.544982137057485</v>
      </c>
      <c r="F13" s="10">
        <f>100*cbo_debt!F13/cbo_ngdp!F13</f>
        <v>22.954473097739573</v>
      </c>
      <c r="G13" s="10">
        <f>100*cbo_debt!G13/cbo_ngdp!G13</f>
        <v>24.5</v>
      </c>
      <c r="H13" s="10">
        <f>100*cbo_debt!H13/cbo_ngdp!H13</f>
        <v>23.700000000000003</v>
      </c>
      <c r="I13" s="10">
        <f>100*cbo_debt!I13/cbo_ngdp!I13</f>
        <v>29.888372093023261</v>
      </c>
      <c r="J13" s="10" t="e">
        <f>100*cbo_debt!J13/cbo_ngdp!B13</f>
        <v>#N/A</v>
      </c>
      <c r="K13" s="10" t="e">
        <f>100*cbo_debt!K13/cbo_ngdp!K13</f>
        <v>#N/A</v>
      </c>
      <c r="L13" s="10" t="e">
        <f>100*cbo_debt!L13/cbo_ngdp!L13</f>
        <v>#N/A</v>
      </c>
      <c r="M13" s="10" t="e">
        <f>100*cbo_debt!M13/cbo_ngdp!M13</f>
        <v>#N/A</v>
      </c>
      <c r="N13" s="10" t="e">
        <f>100*cbo_debt!N13/cbo_ngdp!N13</f>
        <v>#N/A</v>
      </c>
      <c r="O13" s="10" t="e">
        <f>100*cbo_debt!O13/cbo_ngdp!O13</f>
        <v>#N/A</v>
      </c>
      <c r="P13" s="10" t="e">
        <f>100*cbo_debt!P13/cbo_ngdp!P13</f>
        <v>#N/A</v>
      </c>
      <c r="Q13" s="10" t="e">
        <f>100*cbo_debt!Q13/cbo_ngdp!Q13</f>
        <v>#N/A</v>
      </c>
      <c r="R13" s="10" t="e">
        <f>100*cbo_debt!R13/cbo_ngdp!R13</f>
        <v>#N/A</v>
      </c>
      <c r="S13" s="10" t="e">
        <f>100*cbo_debt!S13/cbo_ngdp!S13</f>
        <v>#N/A</v>
      </c>
      <c r="T13" s="10" t="e">
        <f>100*cbo_debt!T13/cbo_ngdp!T13</f>
        <v>#N/A</v>
      </c>
      <c r="U13" s="10" t="e">
        <f>100*cbo_debt!U13/cbo_ngdp!U13</f>
        <v>#N/A</v>
      </c>
      <c r="V13" s="10" t="e">
        <f>100*cbo_debt!V13/cbo_ngdp!V13</f>
        <v>#N/A</v>
      </c>
      <c r="W13" s="10" t="e">
        <f>100*cbo_debt!W13/cbo_ngdp!W13</f>
        <v>#N/A</v>
      </c>
      <c r="X13" s="10" t="e">
        <f>100*cbo_debt!X13/cbo_ngdp!X13</f>
        <v>#N/A</v>
      </c>
      <c r="Y13" s="10" t="e">
        <f>100*cbo_debt!Y13/cbo_ngdp!Y13</f>
        <v>#N/A</v>
      </c>
      <c r="Z13" s="10" t="e">
        <f>100*cbo_debt!Z13/cbo_ngdp!Z13</f>
        <v>#N/A</v>
      </c>
      <c r="AA13" s="10" t="e">
        <f>100*cbo_debt!AA13/cbo_ngdp!AA13</f>
        <v>#N/A</v>
      </c>
      <c r="AB13" s="10" t="e">
        <f>100*cbo_debt!AB13/cbo_ngdp!AB13</f>
        <v>#N/A</v>
      </c>
      <c r="AC13" s="10" t="e">
        <f>100*cbo_debt!AC13/cbo_ngdp!AC13</f>
        <v>#N/A</v>
      </c>
      <c r="AD13" s="10" t="e">
        <f>100*cbo_debt!AD13/cbo_ngdp!AD13</f>
        <v>#N/A</v>
      </c>
      <c r="AE13" s="10" t="e">
        <f>100*cbo_debt!AE13/cbo_ngdp!AE13</f>
        <v>#N/A</v>
      </c>
      <c r="AF13" s="10" t="e">
        <f>100*cbo_debt!AF13/cbo_ngdp!AF13</f>
        <v>#N/A</v>
      </c>
      <c r="AG13" s="10" t="e">
        <f>100*cbo_debt!AG13/cbo_ngdp!AG13</f>
        <v>#N/A</v>
      </c>
      <c r="AH13" s="10" t="e">
        <f>100*cbo_debt!AH13/cbo_ngdp!AH13</f>
        <v>#N/A</v>
      </c>
      <c r="AI13" s="10" t="e">
        <f>100*cbo_debt!AI13/cbo_ngdp!AI13</f>
        <v>#N/A</v>
      </c>
      <c r="AJ13" s="10" t="e">
        <f>100*cbo_debt!AJ13/cbo_ngdp!AJ13</f>
        <v>#N/A</v>
      </c>
      <c r="AK13" s="10" t="e">
        <f>100*cbo_debt!AK13/cbo_ngdp!AK13</f>
        <v>#N/A</v>
      </c>
      <c r="AL13" s="10" t="e">
        <f>100*cbo_debt!AL13/cbo_ngdp!AL13</f>
        <v>#N/A</v>
      </c>
      <c r="AM13" s="10" t="e">
        <f>100*cbo_debt!AM13/cbo_ngdp!AM13</f>
        <v>#N/A</v>
      </c>
      <c r="AN13" s="10" t="e">
        <f>100*cbo_debt!AN13/cbo_ngdp!AN13</f>
        <v>#N/A</v>
      </c>
      <c r="AO13" s="10" t="e">
        <f>100*cbo_debt!AO13/cbo_ngdp!AO13</f>
        <v>#N/A</v>
      </c>
      <c r="AP13" s="10" t="e">
        <f>100*cbo_debt!AP13/cbo_ngdp!AP13</f>
        <v>#N/A</v>
      </c>
      <c r="AQ13" s="10" t="e">
        <f>100*cbo_debt!AQ13/cbo_ngdp!AQ13</f>
        <v>#N/A</v>
      </c>
      <c r="AR13" s="10" t="e">
        <f>100*cbo_debt!AR13/cbo_ngdp!AR13</f>
        <v>#N/A</v>
      </c>
      <c r="AS13" s="10" t="e">
        <f>100*cbo_debt!AS13/cbo_ngdp!AS13</f>
        <v>#N/A</v>
      </c>
      <c r="AT13" s="10" t="e">
        <f>100*cbo_debt!AT13/cbo_ngdp!AT13</f>
        <v>#N/A</v>
      </c>
      <c r="AU13" s="10" t="e">
        <v>#N/A</v>
      </c>
      <c r="AV13" s="10" t="e">
        <f>100*cbo_debt!AV13/cbo_ngdp!AV13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27.920313914880772</v>
      </c>
      <c r="CU13" s="20">
        <v>29983</v>
      </c>
      <c r="CV13" s="20" t="str">
        <f ca="1">OFFSET(C$1,0,ROWS($1:7)-1)</f>
        <v>1982A</v>
      </c>
      <c r="CW13" s="19">
        <f t="shared" ca="1" si="4"/>
        <v>1982</v>
      </c>
      <c r="CX13" s="30" cm="1">
        <f t="array" aca="1" ref="CX13" ca="1">INDEX($C$6:$CS$100,MATCH(CW13,YEAR($B$6:$B$100),0),MATCH(CV13,$C$1:$CS$1,0))</f>
        <v>29.888372093023261</v>
      </c>
      <c r="CY13" s="19">
        <f t="shared" ca="1" si="0"/>
        <v>1987</v>
      </c>
      <c r="CZ13" s="30" cm="1">
        <f t="array" aca="1" ref="CZ13" ca="1">INDEX($C$6:$CS$100,MATCH(CY13,YEAR($B$6:$B$100),0),MATCH(CV13,$C$1:$CS$1,0))</f>
        <v>41.000000000000007</v>
      </c>
      <c r="DA13" s="19">
        <f t="shared" ref="DA13:DA76" ca="1" si="5">LEFT(CV13,4)+$DA$5</f>
        <v>1992</v>
      </c>
      <c r="DB13" s="28" t="e" cm="1">
        <f t="array" aca="1" ref="DB13" ca="1">INDEX($C$6:$CS$100,MATCH(DA13,YEAR($B$6:$B$100),0),MATCH(CV13,$C$1:$CS$1,0))</f>
        <v>#N/A</v>
      </c>
      <c r="DC13" s="28"/>
      <c r="DD13" s="41">
        <f t="shared" ca="1" si="2"/>
        <v>27.920313914880772</v>
      </c>
      <c r="DE13" s="41">
        <f t="shared" ca="1" si="3"/>
        <v>39.63926174496644</v>
      </c>
      <c r="DF13" s="41">
        <f t="shared" ref="DF13:DF76" ca="1" si="6">(DD13-CX13)^2</f>
        <v>3.8732529925535304</v>
      </c>
      <c r="DG13" s="41">
        <f t="shared" ref="DG13:DG76" ca="1" si="7">(DE13-CZ13)^2</f>
        <v>1.8516085987117972</v>
      </c>
      <c r="DH13" s="5"/>
    </row>
    <row r="14" spans="1:112" x14ac:dyDescent="0.3">
      <c r="A14" t="s">
        <v>1750</v>
      </c>
      <c r="B14" s="16">
        <v>30317</v>
      </c>
      <c r="C14" s="10" t="e">
        <f>100*cbo_debt!C14/cbo_ngdp!C14</f>
        <v>#N/A</v>
      </c>
      <c r="D14" s="10" t="e">
        <f>100*cbo_debt!D14/cbo_ngdp!D14</f>
        <v>#N/A</v>
      </c>
      <c r="E14" s="10">
        <f>100*cbo_debt!E14/cbo_ngdp!E14</f>
        <v>14.024210215529967</v>
      </c>
      <c r="F14" s="10">
        <f>100*cbo_debt!F14/cbo_ngdp!F14</f>
        <v>19.37696484709917</v>
      </c>
      <c r="G14" s="10">
        <f>100*cbo_debt!G14/cbo_ngdp!G14</f>
        <v>22.213387978142077</v>
      </c>
      <c r="H14" s="10">
        <f>100*cbo_debt!H14/cbo_ngdp!H14</f>
        <v>21.444444444444443</v>
      </c>
      <c r="I14" s="10">
        <f>100*cbo_debt!I14/cbo_ngdp!I14</f>
        <v>31.701136363636362</v>
      </c>
      <c r="J14" s="10">
        <v>35.6</v>
      </c>
      <c r="K14" s="10" t="e">
        <f>100*cbo_debt!K14/cbo_ngdp!K14</f>
        <v>#N/A</v>
      </c>
      <c r="L14" s="10" t="e">
        <f>100*cbo_debt!L14/cbo_ngdp!L14</f>
        <v>#N/A</v>
      </c>
      <c r="M14" s="10" t="e">
        <f>100*cbo_debt!M14/cbo_ngdp!M14</f>
        <v>#N/A</v>
      </c>
      <c r="N14" s="10" t="e">
        <f>100*cbo_debt!N14/cbo_ngdp!N14</f>
        <v>#N/A</v>
      </c>
      <c r="O14" s="10" t="e">
        <f>100*cbo_debt!O14/cbo_ngdp!O14</f>
        <v>#N/A</v>
      </c>
      <c r="P14" s="10" t="e">
        <f>100*cbo_debt!P14/cbo_ngdp!P14</f>
        <v>#N/A</v>
      </c>
      <c r="Q14" s="10" t="e">
        <f>100*cbo_debt!Q14/cbo_ngdp!Q14</f>
        <v>#N/A</v>
      </c>
      <c r="R14" s="10" t="e">
        <f>100*cbo_debt!R14/cbo_ngdp!R14</f>
        <v>#N/A</v>
      </c>
      <c r="S14" s="10" t="e">
        <f>100*cbo_debt!S14/cbo_ngdp!S14</f>
        <v>#N/A</v>
      </c>
      <c r="T14" s="10" t="e">
        <f>100*cbo_debt!T14/cbo_ngdp!T14</f>
        <v>#N/A</v>
      </c>
      <c r="U14" s="10" t="e">
        <f>100*cbo_debt!U14/cbo_ngdp!U14</f>
        <v>#N/A</v>
      </c>
      <c r="V14" s="10" t="e">
        <f>100*cbo_debt!V14/cbo_ngdp!V14</f>
        <v>#N/A</v>
      </c>
      <c r="W14" s="10" t="e">
        <f>100*cbo_debt!W14/cbo_ngdp!W14</f>
        <v>#N/A</v>
      </c>
      <c r="X14" s="10" t="e">
        <f>100*cbo_debt!X14/cbo_ngdp!X14</f>
        <v>#N/A</v>
      </c>
      <c r="Y14" s="10" t="e">
        <f>100*cbo_debt!Y14/cbo_ngdp!Y14</f>
        <v>#N/A</v>
      </c>
      <c r="Z14" s="10" t="e">
        <f>100*cbo_debt!Z14/cbo_ngdp!Z14</f>
        <v>#N/A</v>
      </c>
      <c r="AA14" s="10" t="e">
        <f>100*cbo_debt!AA14/cbo_ngdp!AA14</f>
        <v>#N/A</v>
      </c>
      <c r="AB14" s="10" t="e">
        <f>100*cbo_debt!AB14/cbo_ngdp!AB14</f>
        <v>#N/A</v>
      </c>
      <c r="AC14" s="10" t="e">
        <f>100*cbo_debt!AC14/cbo_ngdp!AC14</f>
        <v>#N/A</v>
      </c>
      <c r="AD14" s="10" t="e">
        <f>100*cbo_debt!AD14/cbo_ngdp!AD14</f>
        <v>#N/A</v>
      </c>
      <c r="AE14" s="10" t="e">
        <f>100*cbo_debt!AE14/cbo_ngdp!AE14</f>
        <v>#N/A</v>
      </c>
      <c r="AF14" s="10" t="e">
        <f>100*cbo_debt!AF14/cbo_ngdp!AF14</f>
        <v>#N/A</v>
      </c>
      <c r="AG14" s="10" t="e">
        <f>100*cbo_debt!AG14/cbo_ngdp!AG14</f>
        <v>#N/A</v>
      </c>
      <c r="AH14" s="10" t="e">
        <f>100*cbo_debt!AH14/cbo_ngdp!AH14</f>
        <v>#N/A</v>
      </c>
      <c r="AI14" s="10" t="e">
        <f>100*cbo_debt!AI14/cbo_ngdp!AI14</f>
        <v>#N/A</v>
      </c>
      <c r="AJ14" s="10" t="e">
        <f>100*cbo_debt!AJ14/cbo_ngdp!AJ14</f>
        <v>#N/A</v>
      </c>
      <c r="AK14" s="10" t="e">
        <f>100*cbo_debt!AK14/cbo_ngdp!AK14</f>
        <v>#N/A</v>
      </c>
      <c r="AL14" s="10" t="e">
        <f>100*cbo_debt!AL14/cbo_ngdp!AL14</f>
        <v>#N/A</v>
      </c>
      <c r="AM14" s="10" t="e">
        <f>100*cbo_debt!AM14/cbo_ngdp!AM14</f>
        <v>#N/A</v>
      </c>
      <c r="AN14" s="10" t="e">
        <f>100*cbo_debt!AN14/cbo_ngdp!AN14</f>
        <v>#N/A</v>
      </c>
      <c r="AO14" s="10" t="e">
        <f>100*cbo_debt!AO14/cbo_ngdp!AO14</f>
        <v>#N/A</v>
      </c>
      <c r="AP14" s="10" t="e">
        <f>100*cbo_debt!AP14/cbo_ngdp!AP14</f>
        <v>#N/A</v>
      </c>
      <c r="AQ14" s="10" t="e">
        <f>100*cbo_debt!AQ14/cbo_ngdp!AQ14</f>
        <v>#N/A</v>
      </c>
      <c r="AR14" s="10" t="e">
        <f>100*cbo_debt!AR14/cbo_ngdp!AR14</f>
        <v>#N/A</v>
      </c>
      <c r="AS14" s="10" t="e">
        <f>100*cbo_debt!AS14/cbo_ngdp!AS14</f>
        <v>#N/A</v>
      </c>
      <c r="AT14" s="10" t="e">
        <f>100*cbo_debt!AT14/cbo_ngdp!AT14</f>
        <v>#N/A</v>
      </c>
      <c r="AU14" s="10" t="e">
        <v>#N/A</v>
      </c>
      <c r="AV14" s="10" t="e">
        <f>100*cbo_debt!AV14/cbo_ngdp!AV14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32.154977375565608</v>
      </c>
      <c r="CU14" s="20">
        <v>30348</v>
      </c>
      <c r="CV14" s="20" t="str">
        <f ca="1">OFFSET(C$1,0,ROWS($1:8)-1)</f>
        <v>1983A</v>
      </c>
      <c r="CW14" s="19">
        <f t="shared" ca="1" si="4"/>
        <v>1983</v>
      </c>
      <c r="CX14" s="30" cm="1">
        <f t="array" aca="1" ref="CX14" ca="1">INDEX($C$6:$CS$100,MATCH(CW14,YEAR($B$6:$B$100),0),MATCH(CV14,$C$1:$CS$1,0))</f>
        <v>35.6</v>
      </c>
      <c r="CY14" s="19">
        <f t="shared" ca="1" si="0"/>
        <v>1988</v>
      </c>
      <c r="CZ14" s="30" cm="1">
        <f t="array" aca="1" ref="CZ14" ca="1">INDEX($C$6:$CS$100,MATCH(CY14,YEAR($B$6:$B$100),0),MATCH(CV14,$C$1:$CS$1,0))</f>
        <v>49.5</v>
      </c>
      <c r="DA14" s="19">
        <f t="shared" ca="1" si="5"/>
        <v>1993</v>
      </c>
      <c r="DB14" s="28" t="e" cm="1">
        <f t="array" aca="1" ref="DB14" ca="1">INDEX($C$6:$CS$100,MATCH(DA14,YEAR($B$6:$B$100),0),MATCH(CV14,$C$1:$CS$1,0))</f>
        <v>#N/A</v>
      </c>
      <c r="DC14" s="28"/>
      <c r="DD14" s="41">
        <f t="shared" ca="1" si="2"/>
        <v>32.154977375565608</v>
      </c>
      <c r="DE14" s="41">
        <f t="shared" ca="1" si="3"/>
        <v>39.92994746059545</v>
      </c>
      <c r="DF14" s="41">
        <f t="shared" ca="1" si="6"/>
        <v>11.868180882864838</v>
      </c>
      <c r="DG14" s="41">
        <f t="shared" ca="1" si="7"/>
        <v>91.585905606963479</v>
      </c>
      <c r="DH14" s="5"/>
    </row>
    <row r="15" spans="1:112" x14ac:dyDescent="0.3">
      <c r="A15" t="s">
        <v>1751</v>
      </c>
      <c r="B15" s="16">
        <v>30682</v>
      </c>
      <c r="C15" s="10" t="e">
        <f>100*cbo_debt!C15/cbo_ngdp!C15</f>
        <v>#N/A</v>
      </c>
      <c r="D15" s="10" t="e">
        <f>100*cbo_debt!D15/cbo_ngdp!D15</f>
        <v>#N/A</v>
      </c>
      <c r="E15" s="10" t="e">
        <f>100*cbo_debt!E15/cbo_ngdp!E15</f>
        <v>#N/A</v>
      </c>
      <c r="F15" s="10">
        <f>100*cbo_debt!F15/cbo_ngdp!F15</f>
        <v>15.024440442500643</v>
      </c>
      <c r="G15" s="10">
        <f>100*cbo_debt!G15/cbo_ngdp!G15</f>
        <v>19.345454545454544</v>
      </c>
      <c r="H15" s="10">
        <f>100*cbo_debt!H15/cbo_ngdp!H15</f>
        <v>17.399999999999999</v>
      </c>
      <c r="I15" s="10">
        <f>100*cbo_debt!I15/cbo_ngdp!I15</f>
        <v>34.077669902912625</v>
      </c>
      <c r="J15" s="10">
        <v>38.299999999999997</v>
      </c>
      <c r="K15" s="10">
        <f>100*cbo_debt!K15/cbo_ngdp!K15</f>
        <v>37.243895593600897</v>
      </c>
      <c r="L15" s="10" t="e">
        <f>100*cbo_debt!L15/cbo_ngdp!L15</f>
        <v>#N/A</v>
      </c>
      <c r="M15" s="10" t="e">
        <f>100*cbo_debt!M15/cbo_ngdp!M15</f>
        <v>#N/A</v>
      </c>
      <c r="N15" s="10" t="e">
        <f>100*cbo_debt!N15/cbo_ngdp!N15</f>
        <v>#N/A</v>
      </c>
      <c r="O15" s="10" t="e">
        <f>100*cbo_debt!O15/cbo_ngdp!O15</f>
        <v>#N/A</v>
      </c>
      <c r="P15" s="10" t="e">
        <f>100*cbo_debt!P15/cbo_ngdp!P15</f>
        <v>#N/A</v>
      </c>
      <c r="Q15" s="10" t="e">
        <f>100*cbo_debt!Q15/cbo_ngdp!Q15</f>
        <v>#N/A</v>
      </c>
      <c r="R15" s="10" t="e">
        <f>100*cbo_debt!R15/cbo_ngdp!R15</f>
        <v>#N/A</v>
      </c>
      <c r="S15" s="10" t="e">
        <f>100*cbo_debt!S15/cbo_ngdp!S15</f>
        <v>#N/A</v>
      </c>
      <c r="T15" s="10" t="e">
        <f>100*cbo_debt!T15/cbo_ngdp!T15</f>
        <v>#N/A</v>
      </c>
      <c r="U15" s="10" t="e">
        <f>100*cbo_debt!U15/cbo_ngdp!U15</f>
        <v>#N/A</v>
      </c>
      <c r="V15" s="10" t="e">
        <f>100*cbo_debt!V15/cbo_ngdp!V15</f>
        <v>#N/A</v>
      </c>
      <c r="W15" s="10" t="e">
        <f>100*cbo_debt!W15/cbo_ngdp!W15</f>
        <v>#N/A</v>
      </c>
      <c r="X15" s="10" t="e">
        <f>100*cbo_debt!X15/cbo_ngdp!X15</f>
        <v>#N/A</v>
      </c>
      <c r="Y15" s="10" t="e">
        <f>100*cbo_debt!Y15/cbo_ngdp!Y15</f>
        <v>#N/A</v>
      </c>
      <c r="Z15" s="10" t="e">
        <f>100*cbo_debt!Z15/cbo_ngdp!Z15</f>
        <v>#N/A</v>
      </c>
      <c r="AA15" s="10" t="e">
        <f>100*cbo_debt!AA15/cbo_ngdp!AA15</f>
        <v>#N/A</v>
      </c>
      <c r="AB15" s="10" t="e">
        <f>100*cbo_debt!AB15/cbo_ngdp!AB15</f>
        <v>#N/A</v>
      </c>
      <c r="AC15" s="10" t="e">
        <f>100*cbo_debt!AC15/cbo_ngdp!AC15</f>
        <v>#N/A</v>
      </c>
      <c r="AD15" s="10" t="e">
        <f>100*cbo_debt!AD15/cbo_ngdp!AD15</f>
        <v>#N/A</v>
      </c>
      <c r="AE15" s="10" t="e">
        <f>100*cbo_debt!AE15/cbo_ngdp!AE15</f>
        <v>#N/A</v>
      </c>
      <c r="AF15" s="10" t="e">
        <f>100*cbo_debt!AF15/cbo_ngdp!AF15</f>
        <v>#N/A</v>
      </c>
      <c r="AG15" s="10" t="e">
        <f>100*cbo_debt!AG15/cbo_ngdp!AG15</f>
        <v>#N/A</v>
      </c>
      <c r="AH15" s="10" t="e">
        <f>100*cbo_debt!AH15/cbo_ngdp!AH15</f>
        <v>#N/A</v>
      </c>
      <c r="AI15" s="10" t="e">
        <f>100*cbo_debt!AI15/cbo_ngdp!AI15</f>
        <v>#N/A</v>
      </c>
      <c r="AJ15" s="10" t="e">
        <f>100*cbo_debt!AJ15/cbo_ngdp!AJ15</f>
        <v>#N/A</v>
      </c>
      <c r="AK15" s="10" t="e">
        <f>100*cbo_debt!AK15/cbo_ngdp!AK15</f>
        <v>#N/A</v>
      </c>
      <c r="AL15" s="10" t="e">
        <f>100*cbo_debt!AL15/cbo_ngdp!AL15</f>
        <v>#N/A</v>
      </c>
      <c r="AM15" s="10" t="e">
        <f>100*cbo_debt!AM15/cbo_ngdp!AM15</f>
        <v>#N/A</v>
      </c>
      <c r="AN15" s="10" t="e">
        <f>100*cbo_debt!AN15/cbo_ngdp!AN15</f>
        <v>#N/A</v>
      </c>
      <c r="AO15" s="10" t="e">
        <f>100*cbo_debt!AO15/cbo_ngdp!AO15</f>
        <v>#N/A</v>
      </c>
      <c r="AP15" s="10" t="e">
        <f>100*cbo_debt!AP15/cbo_ngdp!AP15</f>
        <v>#N/A</v>
      </c>
      <c r="AQ15" s="10" t="e">
        <f>100*cbo_debt!AQ15/cbo_ngdp!AQ15</f>
        <v>#N/A</v>
      </c>
      <c r="AR15" s="10" t="e">
        <f>100*cbo_debt!AR15/cbo_ngdp!AR15</f>
        <v>#N/A</v>
      </c>
      <c r="AS15" s="10" t="e">
        <f>100*cbo_debt!AS15/cbo_ngdp!AS15</f>
        <v>#N/A</v>
      </c>
      <c r="AT15" s="10" t="e">
        <f>100*cbo_debt!AT15/cbo_ngdp!AT15</f>
        <v>#N/A</v>
      </c>
      <c r="AU15" s="10" t="e">
        <v>#N/A</v>
      </c>
      <c r="AV15" s="10" t="e">
        <f>100*cbo_debt!AV15/cbo_ngdp!AV15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33.096986578880724</v>
      </c>
      <c r="CU15" s="20">
        <v>30713</v>
      </c>
      <c r="CV15" s="20" t="str">
        <f ca="1">OFFSET(C$1,0,ROWS($1:9)-1)</f>
        <v>1984A</v>
      </c>
      <c r="CW15" s="19">
        <f t="shared" ca="1" si="4"/>
        <v>1984</v>
      </c>
      <c r="CX15" s="30" cm="1">
        <f t="array" aca="1" ref="CX15" ca="1">INDEX($C$6:$CS$100,MATCH(CW15,YEAR($B$6:$B$100),0),MATCH(CV15,$C$1:$CS$1,0))</f>
        <v>37.243895593600897</v>
      </c>
      <c r="CY15" s="19">
        <f t="shared" ca="1" si="0"/>
        <v>1989</v>
      </c>
      <c r="CZ15" s="30" cm="1">
        <f t="array" aca="1" ref="CZ15" ca="1">INDEX($C$6:$CS$100,MATCH(CY15,YEAR($B$6:$B$100),0),MATCH(CV15,$C$1:$CS$1,0))</f>
        <v>49.37720765941625</v>
      </c>
      <c r="DA15" s="19">
        <f t="shared" ca="1" si="5"/>
        <v>1994</v>
      </c>
      <c r="DB15" s="28" t="e" cm="1">
        <f t="array" aca="1" ref="DB15" ca="1">INDEX($C$6:$CS$100,MATCH(DA15,YEAR($B$6:$B$100),0),MATCH(CV15,$C$1:$CS$1,0))</f>
        <v>#N/A</v>
      </c>
      <c r="DC15" s="28"/>
      <c r="DD15" s="41">
        <f t="shared" ca="1" si="2"/>
        <v>33.096986578880724</v>
      </c>
      <c r="DE15" s="41">
        <f t="shared" ca="1" si="3"/>
        <v>39.441944194419442</v>
      </c>
      <c r="DF15" s="41">
        <f t="shared" ca="1" si="6"/>
        <v>17.196854376367433</v>
      </c>
      <c r="DG15" s="41">
        <f t="shared" ca="1" si="7"/>
        <v>98.709460118900381</v>
      </c>
      <c r="DH15" s="5"/>
    </row>
    <row r="16" spans="1:112" x14ac:dyDescent="0.3">
      <c r="A16" s="5" t="s">
        <v>1752</v>
      </c>
      <c r="B16" s="16">
        <v>31048</v>
      </c>
      <c r="C16" s="10" t="e">
        <f>100*cbo_debt!C16/cbo_ngdp!C16</f>
        <v>#N/A</v>
      </c>
      <c r="D16" s="10" t="e">
        <f>100*cbo_debt!D16/cbo_ngdp!D16</f>
        <v>#N/A</v>
      </c>
      <c r="E16" s="10" t="e">
        <f>100*cbo_debt!E16/cbo_ngdp!E16</f>
        <v>#N/A</v>
      </c>
      <c r="F16" s="10" t="e">
        <f>100*cbo_debt!F16/cbo_ngdp!F16</f>
        <v>#N/A</v>
      </c>
      <c r="G16" s="10">
        <f>100*cbo_debt!G16/cbo_ngdp!G16</f>
        <v>15.871657754010696</v>
      </c>
      <c r="H16" s="10">
        <f>100*cbo_debt!H16/cbo_ngdp!H16</f>
        <v>12.534782608695652</v>
      </c>
      <c r="I16" s="10">
        <f>100*cbo_debt!I16/cbo_ngdp!I16</f>
        <v>36.461946902654873</v>
      </c>
      <c r="J16" s="10">
        <v>41.1</v>
      </c>
      <c r="K16" s="10">
        <f>100*cbo_debt!K16/cbo_ngdp!K16</f>
        <v>39.232736572890026</v>
      </c>
      <c r="L16" s="10">
        <f>100*cbo_debt!L16/cbo_ngdp!L16</f>
        <v>39.584954604409859</v>
      </c>
      <c r="M16" s="10">
        <f>100*cbo_debt!M16/cbo_ngdp!M16</f>
        <v>39.635416666666664</v>
      </c>
      <c r="N16" s="10" t="e">
        <f>100*cbo_debt!N16/cbo_ngdp!N16</f>
        <v>#N/A</v>
      </c>
      <c r="O16" s="10" t="e">
        <f>100*cbo_debt!O16/cbo_ngdp!O16</f>
        <v>#N/A</v>
      </c>
      <c r="P16" s="10" t="e">
        <f>100*cbo_debt!P16/cbo_ngdp!P16</f>
        <v>#N/A</v>
      </c>
      <c r="Q16" s="10" t="e">
        <f>100*cbo_debt!Q16/cbo_ngdp!Q16</f>
        <v>#N/A</v>
      </c>
      <c r="R16" s="10" t="e">
        <f>100*cbo_debt!R16/cbo_ngdp!R16</f>
        <v>#N/A</v>
      </c>
      <c r="S16" s="10" t="e">
        <f>100*cbo_debt!S16/cbo_ngdp!S16</f>
        <v>#N/A</v>
      </c>
      <c r="T16" s="10" t="e">
        <f>100*cbo_debt!T16/cbo_ngdp!T16</f>
        <v>#N/A</v>
      </c>
      <c r="U16" s="10" t="e">
        <f>100*cbo_debt!U16/cbo_ngdp!U16</f>
        <v>#N/A</v>
      </c>
      <c r="V16" s="10" t="e">
        <f>100*cbo_debt!V16/cbo_ngdp!V16</f>
        <v>#N/A</v>
      </c>
      <c r="W16" s="10" t="e">
        <f>100*cbo_debt!W16/cbo_ngdp!W16</f>
        <v>#N/A</v>
      </c>
      <c r="X16" s="10" t="e">
        <f>100*cbo_debt!X16/cbo_ngdp!X16</f>
        <v>#N/A</v>
      </c>
      <c r="Y16" s="10" t="e">
        <f>100*cbo_debt!Y16/cbo_ngdp!Y16</f>
        <v>#N/A</v>
      </c>
      <c r="Z16" s="10" t="e">
        <f>100*cbo_debt!Z16/cbo_ngdp!Z16</f>
        <v>#N/A</v>
      </c>
      <c r="AA16" s="10" t="e">
        <f>100*cbo_debt!AA16/cbo_ngdp!AA16</f>
        <v>#N/A</v>
      </c>
      <c r="AB16" s="10" t="e">
        <f>100*cbo_debt!AB16/cbo_ngdp!AB16</f>
        <v>#N/A</v>
      </c>
      <c r="AC16" s="10" t="e">
        <f>100*cbo_debt!AC16/cbo_ngdp!AC16</f>
        <v>#N/A</v>
      </c>
      <c r="AD16" s="10" t="e">
        <f>100*cbo_debt!AD16/cbo_ngdp!AD16</f>
        <v>#N/A</v>
      </c>
      <c r="AE16" s="10" t="e">
        <f>100*cbo_debt!AE16/cbo_ngdp!AE16</f>
        <v>#N/A</v>
      </c>
      <c r="AF16" s="10" t="e">
        <f>100*cbo_debt!AF16/cbo_ngdp!AF16</f>
        <v>#N/A</v>
      </c>
      <c r="AG16" s="10" t="e">
        <f>100*cbo_debt!AG16/cbo_ngdp!AG16</f>
        <v>#N/A</v>
      </c>
      <c r="AH16" s="10" t="e">
        <f>100*cbo_debt!AH16/cbo_ngdp!AH16</f>
        <v>#N/A</v>
      </c>
      <c r="AI16" s="10" t="e">
        <f>100*cbo_debt!AI16/cbo_ngdp!AI16</f>
        <v>#N/A</v>
      </c>
      <c r="AJ16" s="10" t="e">
        <f>100*cbo_debt!AJ16/cbo_ngdp!AJ16</f>
        <v>#N/A</v>
      </c>
      <c r="AK16" s="10" t="e">
        <f>100*cbo_debt!AK16/cbo_ngdp!AK16</f>
        <v>#N/A</v>
      </c>
      <c r="AL16" s="10" t="e">
        <f>100*cbo_debt!AL16/cbo_ngdp!AL16</f>
        <v>#N/A</v>
      </c>
      <c r="AM16" s="10" t="e">
        <f>100*cbo_debt!AM16/cbo_ngdp!AM16</f>
        <v>#N/A</v>
      </c>
      <c r="AN16" s="10" t="e">
        <f>100*cbo_debt!AN16/cbo_ngdp!AN16</f>
        <v>#N/A</v>
      </c>
      <c r="AO16" s="10" t="e">
        <f>100*cbo_debt!AO16/cbo_ngdp!AO16</f>
        <v>#N/A</v>
      </c>
      <c r="AP16" s="10" t="e">
        <f>100*cbo_debt!AP16/cbo_ngdp!AP16</f>
        <v>#N/A</v>
      </c>
      <c r="AQ16" s="10" t="e">
        <f>100*cbo_debt!AQ16/cbo_ngdp!AQ16</f>
        <v>#N/A</v>
      </c>
      <c r="AR16" s="10" t="e">
        <f>100*cbo_debt!AR16/cbo_ngdp!AR16</f>
        <v>#N/A</v>
      </c>
      <c r="AS16" s="10" t="e">
        <f>100*cbo_debt!AS16/cbo_ngdp!AS16</f>
        <v>#N/A</v>
      </c>
      <c r="AT16" s="10" t="e">
        <f>100*cbo_debt!AT16/cbo_ngdp!AT16</f>
        <v>#N/A</v>
      </c>
      <c r="AU16" s="10" t="e">
        <v>#N/A</v>
      </c>
      <c r="AV16" s="10" t="e">
        <f>100*cbo_debt!AV16/cbo_ngdp!AV16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35.33411488862837</v>
      </c>
      <c r="CU16" s="20">
        <v>31079</v>
      </c>
      <c r="CV16" s="20" t="str">
        <f ca="1">OFFSET(C$1,0,ROWS($1:10)-1)</f>
        <v>1985A</v>
      </c>
      <c r="CW16" s="19">
        <f t="shared" ca="1" si="4"/>
        <v>1985</v>
      </c>
      <c r="CX16" s="30" cm="1">
        <f t="array" aca="1" ref="CX16" ca="1">INDEX($C$6:$CS$100,MATCH(CW16,YEAR($B$6:$B$100),0),MATCH(CV16,$C$1:$CS$1,0))</f>
        <v>39.584954604409859</v>
      </c>
      <c r="CY16" s="19">
        <f t="shared" ca="1" si="0"/>
        <v>1990</v>
      </c>
      <c r="CZ16" s="30" cm="1">
        <f t="array" aca="1" ref="CZ16" ca="1">INDEX($C$6:$CS$100,MATCH(CY16,YEAR($B$6:$B$100),0),MATCH(CV16,$C$1:$CS$1,0))</f>
        <v>49.696753478415985</v>
      </c>
      <c r="DA16" s="19">
        <f t="shared" ca="1" si="5"/>
        <v>1995</v>
      </c>
      <c r="DB16" s="28" t="e" cm="1">
        <f t="array" aca="1" ref="DB16" ca="1">INDEX($C$6:$CS$100,MATCH(DA16,YEAR($B$6:$B$100),0),MATCH(CV16,$C$1:$CS$1,0))</f>
        <v>#N/A</v>
      </c>
      <c r="DC16" s="28"/>
      <c r="DD16" s="41">
        <f t="shared" ca="1" si="2"/>
        <v>35.33411488862837</v>
      </c>
      <c r="DE16" s="41">
        <f t="shared" ca="1" si="3"/>
        <v>40.888286150194951</v>
      </c>
      <c r="DF16" s="41">
        <f t="shared" ca="1" si="6"/>
        <v>18.069638289265246</v>
      </c>
      <c r="DG16" s="41">
        <f t="shared" ca="1" si="7"/>
        <v>77.589096672337419</v>
      </c>
      <c r="DH16" s="5"/>
    </row>
    <row r="17" spans="1:112" x14ac:dyDescent="0.3">
      <c r="A17" s="5" t="s">
        <v>1753</v>
      </c>
      <c r="B17" s="16">
        <v>31413</v>
      </c>
      <c r="C17" s="10" t="e">
        <f>100*cbo_debt!C17/cbo_ngdp!C17</f>
        <v>#N/A</v>
      </c>
      <c r="D17" s="10" t="e">
        <f>100*cbo_debt!D17/cbo_ngdp!D17</f>
        <v>#N/A</v>
      </c>
      <c r="E17" s="10" t="e">
        <f>100*cbo_debt!E17/cbo_ngdp!E17</f>
        <v>#N/A</v>
      </c>
      <c r="F17" s="10" t="e">
        <f>100*cbo_debt!F17/cbo_ngdp!F17</f>
        <v>#N/A</v>
      </c>
      <c r="G17" s="10" t="e">
        <f>100*cbo_debt!G17/cbo_ngdp!G17</f>
        <v>#N/A</v>
      </c>
      <c r="H17" s="10">
        <f>100*cbo_debt!H17/cbo_ngdp!H17</f>
        <v>7.1803827751196163</v>
      </c>
      <c r="I17" s="10">
        <f>100*cbo_debt!I17/cbo_ngdp!I17</f>
        <v>39.244094488188971</v>
      </c>
      <c r="J17" s="10">
        <v>43.9</v>
      </c>
      <c r="K17" s="10">
        <f>100*cbo_debt!K17/cbo_ngdp!K17</f>
        <v>41.472594683603859</v>
      </c>
      <c r="L17" s="10">
        <f>100*cbo_debt!L17/cbo_ngdp!L17</f>
        <v>41.847041847041844</v>
      </c>
      <c r="M17" s="10">
        <f>100*cbo_debt!M17/cbo_ngdp!M17</f>
        <v>41.106814886418562</v>
      </c>
      <c r="N17" s="10">
        <f>100*cbo_debt!N17/cbo_ngdp!N17</f>
        <v>41.030534351145036</v>
      </c>
      <c r="O17" s="10">
        <f>100*cbo_debt!O17/cbo_ngdp!O17</f>
        <v>41.762728146013451</v>
      </c>
      <c r="P17" s="10" t="e">
        <f>100*cbo_debt!P17/cbo_ngdp!P17</f>
        <v>#N/A</v>
      </c>
      <c r="Q17" s="10" t="e">
        <f>100*cbo_debt!Q17/cbo_ngdp!Q17</f>
        <v>#N/A</v>
      </c>
      <c r="R17" s="10" t="e">
        <f>100*cbo_debt!R17/cbo_ngdp!R17</f>
        <v>#N/A</v>
      </c>
      <c r="S17" s="10" t="e">
        <f>100*cbo_debt!S17/cbo_ngdp!S17</f>
        <v>#N/A</v>
      </c>
      <c r="T17" s="10" t="e">
        <f>100*cbo_debt!T17/cbo_ngdp!T17</f>
        <v>#N/A</v>
      </c>
      <c r="U17" s="10" t="e">
        <f>100*cbo_debt!U17/cbo_ngdp!U17</f>
        <v>#N/A</v>
      </c>
      <c r="V17" s="10" t="e">
        <f>100*cbo_debt!V17/cbo_ngdp!V17</f>
        <v>#N/A</v>
      </c>
      <c r="W17" s="10" t="e">
        <f>100*cbo_debt!W17/cbo_ngdp!W17</f>
        <v>#N/A</v>
      </c>
      <c r="X17" s="10" t="e">
        <f>100*cbo_debt!X17/cbo_ngdp!X17</f>
        <v>#N/A</v>
      </c>
      <c r="Y17" s="10" t="e">
        <f>100*cbo_debt!Y17/cbo_ngdp!Y17</f>
        <v>#N/A</v>
      </c>
      <c r="Z17" s="10" t="e">
        <f>100*cbo_debt!Z17/cbo_ngdp!Z17</f>
        <v>#N/A</v>
      </c>
      <c r="AA17" s="10" t="e">
        <f>100*cbo_debt!AA17/cbo_ngdp!AA17</f>
        <v>#N/A</v>
      </c>
      <c r="AB17" s="10" t="e">
        <f>100*cbo_debt!AB17/cbo_ngdp!AB17</f>
        <v>#N/A</v>
      </c>
      <c r="AC17" s="10" t="e">
        <f>100*cbo_debt!AC17/cbo_ngdp!AC17</f>
        <v>#N/A</v>
      </c>
      <c r="AD17" s="10" t="e">
        <f>100*cbo_debt!AD17/cbo_ngdp!AD17</f>
        <v>#N/A</v>
      </c>
      <c r="AE17" s="10" t="e">
        <f>100*cbo_debt!AE17/cbo_ngdp!AE17</f>
        <v>#N/A</v>
      </c>
      <c r="AF17" s="10" t="e">
        <f>100*cbo_debt!AF17/cbo_ngdp!AF17</f>
        <v>#N/A</v>
      </c>
      <c r="AG17" s="10" t="e">
        <f>100*cbo_debt!AG17/cbo_ngdp!AG17</f>
        <v>#N/A</v>
      </c>
      <c r="AH17" s="10" t="e">
        <f>100*cbo_debt!AH17/cbo_ngdp!AH17</f>
        <v>#N/A</v>
      </c>
      <c r="AI17" s="10" t="e">
        <f>100*cbo_debt!AI17/cbo_ngdp!AI17</f>
        <v>#N/A</v>
      </c>
      <c r="AJ17" s="10" t="e">
        <f>100*cbo_debt!AJ17/cbo_ngdp!AJ17</f>
        <v>#N/A</v>
      </c>
      <c r="AK17" s="10" t="e">
        <f>100*cbo_debt!AK17/cbo_ngdp!AK17</f>
        <v>#N/A</v>
      </c>
      <c r="AL17" s="10" t="e">
        <f>100*cbo_debt!AL17/cbo_ngdp!AL17</f>
        <v>#N/A</v>
      </c>
      <c r="AM17" s="10" t="e">
        <f>100*cbo_debt!AM17/cbo_ngdp!AM17</f>
        <v>#N/A</v>
      </c>
      <c r="AN17" s="10" t="e">
        <f>100*cbo_debt!AN17/cbo_ngdp!AN17</f>
        <v>#N/A</v>
      </c>
      <c r="AO17" s="10" t="e">
        <f>100*cbo_debt!AO17/cbo_ngdp!AO17</f>
        <v>#N/A</v>
      </c>
      <c r="AP17" s="10" t="e">
        <f>100*cbo_debt!AP17/cbo_ngdp!AP17</f>
        <v>#N/A</v>
      </c>
      <c r="AQ17" s="10" t="e">
        <f>100*cbo_debt!AQ17/cbo_ngdp!AQ17</f>
        <v>#N/A</v>
      </c>
      <c r="AR17" s="10" t="e">
        <f>100*cbo_debt!AR17/cbo_ngdp!AR17</f>
        <v>#N/A</v>
      </c>
      <c r="AS17" s="10" t="e">
        <f>100*cbo_debt!AS17/cbo_ngdp!AS17</f>
        <v>#N/A</v>
      </c>
      <c r="AT17" s="10" t="e">
        <f>100*cbo_debt!AT17/cbo_ngdp!AT17</f>
        <v>#N/A</v>
      </c>
      <c r="AU17" s="10" t="e">
        <v>#N/A</v>
      </c>
      <c r="AV17" s="10" t="e">
        <f>100*cbo_debt!AV17/cbo_ngdp!AV17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38.466637207247018</v>
      </c>
      <c r="CU17" s="20">
        <v>31260</v>
      </c>
      <c r="CV17" s="20" t="str">
        <f ca="1">OFFSET(C$1,0,ROWS($1:11)-1)</f>
        <v>1985B</v>
      </c>
      <c r="CW17" s="19">
        <f t="shared" ca="1" si="4"/>
        <v>1985</v>
      </c>
      <c r="CX17" s="30" cm="1">
        <f t="array" aca="1" ref="CX17" ca="1">INDEX($C$6:$CS$100,MATCH(CW17,YEAR($B$6:$B$100),0),MATCH(CV17,$C$1:$CS$1,0))</f>
        <v>39.635416666666664</v>
      </c>
      <c r="CY17" s="19">
        <f t="shared" ca="1" si="0"/>
        <v>1990</v>
      </c>
      <c r="CZ17" s="30" cm="1">
        <f t="array" aca="1" ref="CZ17" ca="1">INDEX($C$6:$CS$100,MATCH(CY17,YEAR($B$6:$B$100),0),MATCH(CV17,$C$1:$CS$1,0))</f>
        <v>40.235840628908342</v>
      </c>
      <c r="DA17" s="19">
        <f t="shared" ca="1" si="5"/>
        <v>1995</v>
      </c>
      <c r="DB17" s="28" t="e" cm="1">
        <f t="array" aca="1" ref="DB17" ca="1">INDEX($C$6:$CS$100,MATCH(DA17,YEAR($B$6:$B$100),0),MATCH(CV17,$C$1:$CS$1,0))</f>
        <v>#N/A</v>
      </c>
      <c r="DC17" s="28"/>
      <c r="DD17" s="41">
        <f t="shared" ca="1" si="2"/>
        <v>35.33411488862837</v>
      </c>
      <c r="DE17" s="41">
        <f t="shared" ca="1" si="3"/>
        <v>40.888286150194951</v>
      </c>
      <c r="DF17" s="41">
        <f t="shared" ca="1" si="6"/>
        <v>18.501196985755389</v>
      </c>
      <c r="DG17" s="41">
        <f t="shared" ca="1" si="7"/>
        <v>0.42568515824695458</v>
      </c>
      <c r="DH17" s="5"/>
    </row>
    <row r="18" spans="1:112" x14ac:dyDescent="0.3">
      <c r="A18" s="5" t="s">
        <v>1754</v>
      </c>
      <c r="B18" s="16">
        <v>31778</v>
      </c>
      <c r="C18" s="10" t="e">
        <f>100*cbo_debt!C18/cbo_ngdp!C18</f>
        <v>#N/A</v>
      </c>
      <c r="D18" s="10" t="e">
        <f>100*cbo_debt!D18/cbo_ngdp!D18</f>
        <v>#N/A</v>
      </c>
      <c r="E18" s="10" t="e">
        <f>100*cbo_debt!E18/cbo_ngdp!E18</f>
        <v>#N/A</v>
      </c>
      <c r="F18" s="10" t="e">
        <f>100*cbo_debt!F18/cbo_ngdp!F18</f>
        <v>#N/A</v>
      </c>
      <c r="G18" s="10" t="e">
        <f>100*cbo_debt!G18/cbo_ngdp!G18</f>
        <v>#N/A</v>
      </c>
      <c r="H18" s="10" t="e">
        <f>100*cbo_debt!H18/cbo_ngdp!H18</f>
        <v>#N/A</v>
      </c>
      <c r="I18" s="10">
        <f>100*cbo_debt!I18/cbo_ngdp!I18</f>
        <v>41.000000000000007</v>
      </c>
      <c r="J18" s="10">
        <v>46.8</v>
      </c>
      <c r="K18" s="10">
        <f>100*cbo_debt!K18/cbo_ngdp!K18</f>
        <v>43.885516045099742</v>
      </c>
      <c r="L18" s="10">
        <f>100*cbo_debt!L18/cbo_ngdp!L18</f>
        <v>43.98840062458175</v>
      </c>
      <c r="M18" s="10">
        <f>100*cbo_debt!M18/cbo_ngdp!M18</f>
        <v>41.707754370237559</v>
      </c>
      <c r="N18" s="10">
        <f>100*cbo_debt!N18/cbo_ngdp!N18</f>
        <v>42.184724689165186</v>
      </c>
      <c r="O18" s="10">
        <f>100*cbo_debt!O18/cbo_ngdp!O18</f>
        <v>43.499886954555734</v>
      </c>
      <c r="P18" s="10">
        <f>100*cbo_debt!P18/cbo_ngdp!P18</f>
        <v>43.418958854285066</v>
      </c>
      <c r="Q18" s="10">
        <f>100*cbo_debt!Q18/cbo_ngdp!Q18</f>
        <v>43.116352914493085</v>
      </c>
      <c r="R18" s="10" t="e">
        <f>100*cbo_debt!R18/cbo_ngdp!R18</f>
        <v>#N/A</v>
      </c>
      <c r="S18" s="10" t="e">
        <f>100*cbo_debt!S18/cbo_ngdp!S18</f>
        <v>#N/A</v>
      </c>
      <c r="T18" s="10" t="e">
        <f>100*cbo_debt!T18/cbo_ngdp!T18</f>
        <v>#N/A</v>
      </c>
      <c r="U18" s="10" t="e">
        <f>100*cbo_debt!U18/cbo_ngdp!U18</f>
        <v>#N/A</v>
      </c>
      <c r="V18" s="10" t="e">
        <f>100*cbo_debt!V18/cbo_ngdp!V18</f>
        <v>#N/A</v>
      </c>
      <c r="W18" s="10" t="e">
        <f>100*cbo_debt!W18/cbo_ngdp!W18</f>
        <v>#N/A</v>
      </c>
      <c r="X18" s="10" t="e">
        <f>100*cbo_debt!X18/cbo_ngdp!X18</f>
        <v>#N/A</v>
      </c>
      <c r="Y18" s="10" t="e">
        <f>100*cbo_debt!Y18/cbo_ngdp!Y18</f>
        <v>#N/A</v>
      </c>
      <c r="Z18" s="10" t="e">
        <f>100*cbo_debt!Z18/cbo_ngdp!Z18</f>
        <v>#N/A</v>
      </c>
      <c r="AA18" s="10" t="e">
        <f>100*cbo_debt!AA18/cbo_ngdp!AA18</f>
        <v>#N/A</v>
      </c>
      <c r="AB18" s="10" t="e">
        <f>100*cbo_debt!AB18/cbo_ngdp!AB18</f>
        <v>#N/A</v>
      </c>
      <c r="AC18" s="10" t="e">
        <f>100*cbo_debt!AC18/cbo_ngdp!AC18</f>
        <v>#N/A</v>
      </c>
      <c r="AD18" s="10" t="e">
        <f>100*cbo_debt!AD18/cbo_ngdp!AD18</f>
        <v>#N/A</v>
      </c>
      <c r="AE18" s="10" t="e">
        <f>100*cbo_debt!AE18/cbo_ngdp!AE18</f>
        <v>#N/A</v>
      </c>
      <c r="AF18" s="10" t="e">
        <f>100*cbo_debt!AF18/cbo_ngdp!AF18</f>
        <v>#N/A</v>
      </c>
      <c r="AG18" s="10" t="e">
        <f>100*cbo_debt!AG18/cbo_ngdp!AG18</f>
        <v>#N/A</v>
      </c>
      <c r="AH18" s="10" t="e">
        <f>100*cbo_debt!AH18/cbo_ngdp!AH18</f>
        <v>#N/A</v>
      </c>
      <c r="AI18" s="10" t="e">
        <f>100*cbo_debt!AI18/cbo_ngdp!AI18</f>
        <v>#N/A</v>
      </c>
      <c r="AJ18" s="10" t="e">
        <f>100*cbo_debt!AJ18/cbo_ngdp!AJ18</f>
        <v>#N/A</v>
      </c>
      <c r="AK18" s="10" t="e">
        <f>100*cbo_debt!AK18/cbo_ngdp!AK18</f>
        <v>#N/A</v>
      </c>
      <c r="AL18" s="10" t="e">
        <f>100*cbo_debt!AL18/cbo_ngdp!AL18</f>
        <v>#N/A</v>
      </c>
      <c r="AM18" s="10" t="e">
        <f>100*cbo_debt!AM18/cbo_ngdp!AM18</f>
        <v>#N/A</v>
      </c>
      <c r="AN18" s="10" t="e">
        <f>100*cbo_debt!AN18/cbo_ngdp!AN18</f>
        <v>#N/A</v>
      </c>
      <c r="AO18" s="10" t="e">
        <f>100*cbo_debt!AO18/cbo_ngdp!AO18</f>
        <v>#N/A</v>
      </c>
      <c r="AP18" s="10" t="e">
        <f>100*cbo_debt!AP18/cbo_ngdp!AP18</f>
        <v>#N/A</v>
      </c>
      <c r="AQ18" s="10" t="e">
        <f>100*cbo_debt!AQ18/cbo_ngdp!AQ18</f>
        <v>#N/A</v>
      </c>
      <c r="AR18" s="10" t="e">
        <f>100*cbo_debt!AR18/cbo_ngdp!AR18</f>
        <v>#N/A</v>
      </c>
      <c r="AS18" s="10" t="e">
        <f>100*cbo_debt!AS18/cbo_ngdp!AS18</f>
        <v>#N/A</v>
      </c>
      <c r="AT18" s="10" t="e">
        <f>100*cbo_debt!AT18/cbo_ngdp!AT18</f>
        <v>#N/A</v>
      </c>
      <c r="AU18" s="10" t="e">
        <v>#N/A</v>
      </c>
      <c r="AV18" s="10" t="e">
        <f>100*cbo_debt!AV18/cbo_ngdp!AV18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39.63926174496644</v>
      </c>
      <c r="CU18" s="20">
        <v>31444</v>
      </c>
      <c r="CV18" s="20" t="str">
        <f ca="1">OFFSET(C$1,0,ROWS($1:12)-1)</f>
        <v>1986A</v>
      </c>
      <c r="CW18" s="19">
        <f t="shared" ca="1" si="4"/>
        <v>1986</v>
      </c>
      <c r="CX18" s="30" cm="1">
        <f t="array" aca="1" ref="CX18" ca="1">INDEX($C$6:$CS$100,MATCH(CW18,YEAR($B$6:$B$100),0),MATCH(CV18,$C$1:$CS$1,0))</f>
        <v>41.030534351145036</v>
      </c>
      <c r="CY18" s="19">
        <f t="shared" ca="1" si="0"/>
        <v>1991</v>
      </c>
      <c r="CZ18" s="30" cm="1">
        <f t="array" aca="1" ref="CZ18" ca="1">INDEX($C$6:$CS$100,MATCH(CY18,YEAR($B$6:$B$100),0),MATCH(CV18,$C$1:$CS$1,0))</f>
        <v>40.168678683644785</v>
      </c>
      <c r="DA18" s="19">
        <f t="shared" ca="1" si="5"/>
        <v>1996</v>
      </c>
      <c r="DB18" s="28" t="e" cm="1">
        <f t="array" aca="1" ref="DB18" ca="1">INDEX($C$6:$CS$100,MATCH(DA18,YEAR($B$6:$B$100),0),MATCH(CV18,$C$1:$CS$1,0))</f>
        <v>#N/A</v>
      </c>
      <c r="DC18" s="28"/>
      <c r="DD18" s="41">
        <f t="shared" ca="1" si="2"/>
        <v>38.466637207247018</v>
      </c>
      <c r="DE18" s="41">
        <f t="shared" ca="1" si="3"/>
        <v>44.132611193172487</v>
      </c>
      <c r="DF18" s="41">
        <f t="shared" ca="1" si="6"/>
        <v>6.5735685644884132</v>
      </c>
      <c r="DG18" s="41">
        <f t="shared" ca="1" si="7"/>
        <v>15.712760940090583</v>
      </c>
      <c r="DH18" s="5"/>
    </row>
    <row r="19" spans="1:112" x14ac:dyDescent="0.3">
      <c r="A19" s="5" t="s">
        <v>1755</v>
      </c>
      <c r="B19" s="16">
        <v>32143</v>
      </c>
      <c r="C19" s="10" t="e">
        <f>100*cbo_debt!C19/cbo_ngdp!C19</f>
        <v>#N/A</v>
      </c>
      <c r="D19" s="10" t="e">
        <f>100*cbo_debt!D19/cbo_ngdp!D19</f>
        <v>#N/A</v>
      </c>
      <c r="E19" s="10" t="e">
        <f>100*cbo_debt!E19/cbo_ngdp!E19</f>
        <v>#N/A</v>
      </c>
      <c r="F19" s="10" t="e">
        <f>100*cbo_debt!F19/cbo_ngdp!F19</f>
        <v>#N/A</v>
      </c>
      <c r="G19" s="10" t="e">
        <f>100*cbo_debt!G19/cbo_ngdp!G19</f>
        <v>#N/A</v>
      </c>
      <c r="H19" s="10" t="e">
        <f>100*cbo_debt!H19/cbo_ngdp!H19</f>
        <v>#N/A</v>
      </c>
      <c r="I19" s="10" t="e">
        <f>100*cbo_debt!I19/cbo_ngdp!I19</f>
        <v>#N/A</v>
      </c>
      <c r="J19" s="10">
        <v>49.5</v>
      </c>
      <c r="K19" s="10">
        <f>100*cbo_debt!K19/cbo_ngdp!K19</f>
        <v>46.480850210547423</v>
      </c>
      <c r="L19" s="10">
        <f>100*cbo_debt!L19/cbo_ngdp!L19</f>
        <v>45.962732919254655</v>
      </c>
      <c r="M19" s="10">
        <f>100*cbo_debt!M19/cbo_ngdp!M19</f>
        <v>41.595678371078328</v>
      </c>
      <c r="N19" s="10">
        <f>100*cbo_debt!N19/cbo_ngdp!N19</f>
        <v>42.662257131045884</v>
      </c>
      <c r="O19" s="10">
        <f>100*cbo_debt!O19/cbo_ngdp!O19</f>
        <v>43.572480538607195</v>
      </c>
      <c r="P19" s="10">
        <f>100*cbo_debt!P19/cbo_ngdp!P19</f>
        <v>44.21030225627927</v>
      </c>
      <c r="Q19" s="10">
        <f>100*cbo_debt!Q19/cbo_ngdp!Q19</f>
        <v>44.022891055532007</v>
      </c>
      <c r="R19" s="10">
        <f>100*cbo_debt!R19/cbo_ngdp!R19</f>
        <v>43.629756306113727</v>
      </c>
      <c r="S19" s="10">
        <f>100*cbo_debt!S19/cbo_ngdp!S19</f>
        <v>42.587544558607675</v>
      </c>
      <c r="T19" s="10" t="e">
        <f>100*cbo_debt!T19/cbo_ngdp!T19</f>
        <v>#N/A</v>
      </c>
      <c r="U19" s="10" t="e">
        <f>100*cbo_debt!U19/cbo_ngdp!U19</f>
        <v>#N/A</v>
      </c>
      <c r="V19" s="10" t="e">
        <f>100*cbo_debt!V19/cbo_ngdp!V19</f>
        <v>#N/A</v>
      </c>
      <c r="W19" s="10" t="e">
        <f>100*cbo_debt!W19/cbo_ngdp!W19</f>
        <v>#N/A</v>
      </c>
      <c r="X19" s="10" t="e">
        <f>100*cbo_debt!X19/cbo_ngdp!X19</f>
        <v>#N/A</v>
      </c>
      <c r="Y19" s="10" t="e">
        <f>100*cbo_debt!Y19/cbo_ngdp!Y19</f>
        <v>#N/A</v>
      </c>
      <c r="Z19" s="10" t="e">
        <f>100*cbo_debt!Z19/cbo_ngdp!Z19</f>
        <v>#N/A</v>
      </c>
      <c r="AA19" s="10" t="e">
        <f>100*cbo_debt!AA19/cbo_ngdp!AA19</f>
        <v>#N/A</v>
      </c>
      <c r="AB19" s="10" t="e">
        <f>100*cbo_debt!AB19/cbo_ngdp!AB19</f>
        <v>#N/A</v>
      </c>
      <c r="AC19" s="10" t="e">
        <f>100*cbo_debt!AC19/cbo_ngdp!AC19</f>
        <v>#N/A</v>
      </c>
      <c r="AD19" s="10" t="e">
        <f>100*cbo_debt!AD19/cbo_ngdp!AD19</f>
        <v>#N/A</v>
      </c>
      <c r="AE19" s="10" t="e">
        <f>100*cbo_debt!AE19/cbo_ngdp!AE19</f>
        <v>#N/A</v>
      </c>
      <c r="AF19" s="10" t="e">
        <f>100*cbo_debt!AF19/cbo_ngdp!AF19</f>
        <v>#N/A</v>
      </c>
      <c r="AG19" s="10" t="e">
        <f>100*cbo_debt!AG19/cbo_ngdp!AG19</f>
        <v>#N/A</v>
      </c>
      <c r="AH19" s="10" t="e">
        <f>100*cbo_debt!AH19/cbo_ngdp!AH19</f>
        <v>#N/A</v>
      </c>
      <c r="AI19" s="10" t="e">
        <f>100*cbo_debt!AI19/cbo_ngdp!AI19</f>
        <v>#N/A</v>
      </c>
      <c r="AJ19" s="10" t="e">
        <f>100*cbo_debt!AJ19/cbo_ngdp!AJ19</f>
        <v>#N/A</v>
      </c>
      <c r="AK19" s="10" t="e">
        <f>100*cbo_debt!AK19/cbo_ngdp!AK19</f>
        <v>#N/A</v>
      </c>
      <c r="AL19" s="10" t="e">
        <f>100*cbo_debt!AL19/cbo_ngdp!AL19</f>
        <v>#N/A</v>
      </c>
      <c r="AM19" s="10" t="e">
        <f>100*cbo_debt!AM19/cbo_ngdp!AM19</f>
        <v>#N/A</v>
      </c>
      <c r="AN19" s="10" t="e">
        <f>100*cbo_debt!AN19/cbo_ngdp!AN19</f>
        <v>#N/A</v>
      </c>
      <c r="AO19" s="10" t="e">
        <f>100*cbo_debt!AO19/cbo_ngdp!AO19</f>
        <v>#N/A</v>
      </c>
      <c r="AP19" s="10" t="e">
        <f>100*cbo_debt!AP19/cbo_ngdp!AP19</f>
        <v>#N/A</v>
      </c>
      <c r="AQ19" s="10" t="e">
        <f>100*cbo_debt!AQ19/cbo_ngdp!AQ19</f>
        <v>#N/A</v>
      </c>
      <c r="AR19" s="10" t="e">
        <f>100*cbo_debt!AR19/cbo_ngdp!AR19</f>
        <v>#N/A</v>
      </c>
      <c r="AS19" s="10" t="e">
        <f>100*cbo_debt!AS19/cbo_ngdp!AS19</f>
        <v>#N/A</v>
      </c>
      <c r="AT19" s="10" t="e">
        <f>100*cbo_debt!AT19/cbo_ngdp!AT19</f>
        <v>#N/A</v>
      </c>
      <c r="AU19" s="10" t="e">
        <v>#N/A</v>
      </c>
      <c r="AV19" s="10" t="e">
        <f>100*cbo_debt!AV19/cbo_ngdp!AV19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39.92994746059545</v>
      </c>
      <c r="CU19" s="20">
        <v>31625</v>
      </c>
      <c r="CV19" s="20" t="str">
        <f ca="1">OFFSET(C$1,0,ROWS($1:13)-1)</f>
        <v>1986B</v>
      </c>
      <c r="CW19" s="19">
        <f t="shared" ca="1" si="4"/>
        <v>1986</v>
      </c>
      <c r="CX19" s="30" cm="1">
        <f t="array" aca="1" ref="CX19" ca="1">INDEX($C$6:$CS$100,MATCH(CW19,YEAR($B$6:$B$100),0),MATCH(CV19,$C$1:$CS$1,0))</f>
        <v>41.762728146013451</v>
      </c>
      <c r="CY19" s="19">
        <f t="shared" ca="1" si="0"/>
        <v>1991</v>
      </c>
      <c r="CZ19" s="30" cm="1">
        <f t="array" aca="1" ref="CZ19" ca="1">INDEX($C$6:$CS$100,MATCH(CY19,YEAR($B$6:$B$100),0),MATCH(CV19,$C$1:$CS$1,0))</f>
        <v>40.129339686861812</v>
      </c>
      <c r="DA19" s="19">
        <f t="shared" ca="1" si="5"/>
        <v>1996</v>
      </c>
      <c r="DB19" s="28" t="e" cm="1">
        <f t="array" aca="1" ref="DB19" ca="1">INDEX($C$6:$CS$100,MATCH(DA19,YEAR($B$6:$B$100),0),MATCH(CV19,$C$1:$CS$1,0))</f>
        <v>#N/A</v>
      </c>
      <c r="DC19" s="28"/>
      <c r="DD19" s="41">
        <f t="shared" ca="1" si="2"/>
        <v>38.466637207247018</v>
      </c>
      <c r="DE19" s="41">
        <f t="shared" ca="1" si="3"/>
        <v>44.132611193172487</v>
      </c>
      <c r="DF19" s="41">
        <f t="shared" ca="1" si="6"/>
        <v>10.864215476618186</v>
      </c>
      <c r="DG19" s="41">
        <f t="shared" ca="1" si="7"/>
        <v>16.026182753238942</v>
      </c>
      <c r="DH19" s="5"/>
    </row>
    <row r="20" spans="1:112" x14ac:dyDescent="0.3">
      <c r="A20" s="5" t="s">
        <v>1756</v>
      </c>
      <c r="B20" s="16">
        <v>32509</v>
      </c>
      <c r="C20" s="10" t="e">
        <f>100*cbo_debt!C20/cbo_ngdp!C20</f>
        <v>#N/A</v>
      </c>
      <c r="D20" s="10" t="e">
        <f>100*cbo_debt!D20/cbo_ngdp!D20</f>
        <v>#N/A</v>
      </c>
      <c r="E20" s="10" t="e">
        <f>100*cbo_debt!E20/cbo_ngdp!E20</f>
        <v>#N/A</v>
      </c>
      <c r="F20" s="10" t="e">
        <f>100*cbo_debt!F20/cbo_ngdp!F20</f>
        <v>#N/A</v>
      </c>
      <c r="G20" s="10" t="e">
        <f>100*cbo_debt!G20/cbo_ngdp!G20</f>
        <v>#N/A</v>
      </c>
      <c r="H20" s="10" t="e">
        <f>100*cbo_debt!H20/cbo_ngdp!H20</f>
        <v>#N/A</v>
      </c>
      <c r="I20" s="10" t="e">
        <f>100*cbo_debt!I20/cbo_ngdp!I20</f>
        <v>#N/A</v>
      </c>
      <c r="J20" s="10" t="e">
        <f>100*cbo_debt!J20/cbo_ngdp!B20</f>
        <v>#N/A</v>
      </c>
      <c r="K20" s="10">
        <f>100*cbo_debt!K20/cbo_ngdp!K20</f>
        <v>49.37720765941625</v>
      </c>
      <c r="L20" s="10">
        <f>100*cbo_debt!L20/cbo_ngdp!L20</f>
        <v>47.847809377402001</v>
      </c>
      <c r="M20" s="10">
        <f>100*cbo_debt!M20/cbo_ngdp!M20</f>
        <v>41.098265895953759</v>
      </c>
      <c r="N20" s="10">
        <f>100*cbo_debt!N20/cbo_ngdp!N20</f>
        <v>42.328346758726504</v>
      </c>
      <c r="O20" s="10">
        <f>100*cbo_debt!O20/cbo_ngdp!O20</f>
        <v>43.022344178753428</v>
      </c>
      <c r="P20" s="10">
        <f>100*cbo_debt!P20/cbo_ngdp!P20</f>
        <v>44.426783230677529</v>
      </c>
      <c r="Q20" s="10">
        <f>100*cbo_debt!Q20/cbo_ngdp!Q20</f>
        <v>45.004965243296922</v>
      </c>
      <c r="R20" s="10">
        <f>100*cbo_debt!R20/cbo_ngdp!R20</f>
        <v>44.462279293739968</v>
      </c>
      <c r="S20" s="10">
        <f>100*cbo_debt!S20/cbo_ngdp!S20</f>
        <v>42.689141513132107</v>
      </c>
      <c r="T20" s="10">
        <f>100*cbo_debt!T20/cbo_ngdp!T20</f>
        <v>42.756735650136669</v>
      </c>
      <c r="U20" s="10">
        <f>100*cbo_debt!U20/cbo_ngdp!U20</f>
        <v>42.740365901128847</v>
      </c>
      <c r="V20" s="10" t="e">
        <f>100*cbo_debt!V20/cbo_ngdp!V20</f>
        <v>#N/A</v>
      </c>
      <c r="W20" s="10" t="e">
        <f>100*cbo_debt!W20/cbo_ngdp!W20</f>
        <v>#N/A</v>
      </c>
      <c r="X20" s="10" t="e">
        <f>100*cbo_debt!X20/cbo_ngdp!X20</f>
        <v>#N/A</v>
      </c>
      <c r="Y20" s="10" t="e">
        <f>100*cbo_debt!Y20/cbo_ngdp!Y20</f>
        <v>#N/A</v>
      </c>
      <c r="Z20" s="10" t="e">
        <f>100*cbo_debt!Z20/cbo_ngdp!Z20</f>
        <v>#N/A</v>
      </c>
      <c r="AA20" s="10" t="e">
        <f>100*cbo_debt!AA20/cbo_ngdp!AA20</f>
        <v>#N/A</v>
      </c>
      <c r="AB20" s="10" t="e">
        <f>100*cbo_debt!AB20/cbo_ngdp!AB20</f>
        <v>#N/A</v>
      </c>
      <c r="AC20" s="10" t="e">
        <f>100*cbo_debt!AC20/cbo_ngdp!AC20</f>
        <v>#N/A</v>
      </c>
      <c r="AD20" s="10" t="e">
        <f>100*cbo_debt!AD20/cbo_ngdp!AD20</f>
        <v>#N/A</v>
      </c>
      <c r="AE20" s="10" t="e">
        <f>100*cbo_debt!AE20/cbo_ngdp!AE20</f>
        <v>#N/A</v>
      </c>
      <c r="AF20" s="10" t="e">
        <f>100*cbo_debt!AF20/cbo_ngdp!AF20</f>
        <v>#N/A</v>
      </c>
      <c r="AG20" s="10" t="e">
        <f>100*cbo_debt!AG20/cbo_ngdp!AG20</f>
        <v>#N/A</v>
      </c>
      <c r="AH20" s="10" t="e">
        <f>100*cbo_debt!AH20/cbo_ngdp!AH20</f>
        <v>#N/A</v>
      </c>
      <c r="AI20" s="10" t="e">
        <f>100*cbo_debt!AI20/cbo_ngdp!AI20</f>
        <v>#N/A</v>
      </c>
      <c r="AJ20" s="10" t="e">
        <f>100*cbo_debt!AJ20/cbo_ngdp!AJ20</f>
        <v>#N/A</v>
      </c>
      <c r="AK20" s="10" t="e">
        <f>100*cbo_debt!AK20/cbo_ngdp!AK20</f>
        <v>#N/A</v>
      </c>
      <c r="AL20" s="10" t="e">
        <f>100*cbo_debt!AL20/cbo_ngdp!AL20</f>
        <v>#N/A</v>
      </c>
      <c r="AM20" s="10" t="e">
        <f>100*cbo_debt!AM20/cbo_ngdp!AM20</f>
        <v>#N/A</v>
      </c>
      <c r="AN20" s="10" t="e">
        <f>100*cbo_debt!AN20/cbo_ngdp!AN20</f>
        <v>#N/A</v>
      </c>
      <c r="AO20" s="10" t="e">
        <f>100*cbo_debt!AO20/cbo_ngdp!AO20</f>
        <v>#N/A</v>
      </c>
      <c r="AP20" s="10" t="e">
        <f>100*cbo_debt!AP20/cbo_ngdp!AP20</f>
        <v>#N/A</v>
      </c>
      <c r="AQ20" s="10" t="e">
        <f>100*cbo_debt!AQ20/cbo_ngdp!AQ20</f>
        <v>#N/A</v>
      </c>
      <c r="AR20" s="10" t="e">
        <f>100*cbo_debt!AR20/cbo_ngdp!AR20</f>
        <v>#N/A</v>
      </c>
      <c r="AS20" s="10" t="e">
        <f>100*cbo_debt!AS20/cbo_ngdp!AS20</f>
        <v>#N/A</v>
      </c>
      <c r="AT20" s="10" t="e">
        <f>100*cbo_debt!AT20/cbo_ngdp!AT20</f>
        <v>#N/A</v>
      </c>
      <c r="AU20" s="10" t="e">
        <v>#N/A</v>
      </c>
      <c r="AV20" s="10" t="e">
        <f>100*cbo_debt!AV20/cbo_ngdp!AV20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39.441944194419442</v>
      </c>
      <c r="CU20" s="20">
        <v>31778</v>
      </c>
      <c r="CV20" s="20" t="str">
        <f ca="1">OFFSET(C$1,0,ROWS($1:14)-1)</f>
        <v>1987A</v>
      </c>
      <c r="CW20" s="19">
        <f t="shared" ca="1" si="4"/>
        <v>1987</v>
      </c>
      <c r="CX20" s="30" cm="1">
        <f t="array" aca="1" ref="CX20" ca="1">INDEX($C$6:$CS$100,MATCH(CW20,YEAR($B$6:$B$100),0),MATCH(CV20,$C$1:$CS$1,0))</f>
        <v>43.418958854285066</v>
      </c>
      <c r="CY20" s="19">
        <f t="shared" ca="1" si="0"/>
        <v>1992</v>
      </c>
      <c r="CZ20" s="30" cm="1">
        <f t="array" aca="1" ref="CZ20" ca="1">INDEX($C$6:$CS$100,MATCH(CY20,YEAR($B$6:$B$100),0),MATCH(CV20,$C$1:$CS$1,0))</f>
        <v>41.31910766246363</v>
      </c>
      <c r="DA20" s="19">
        <f t="shared" ca="1" si="5"/>
        <v>1997</v>
      </c>
      <c r="DB20" s="28" t="e" cm="1">
        <f t="array" aca="1" ref="DB20" ca="1">INDEX($C$6:$CS$100,MATCH(DA20,YEAR($B$6:$B$100),0),MATCH(CV20,$C$1:$CS$1,0))</f>
        <v>#N/A</v>
      </c>
      <c r="DC20" s="28"/>
      <c r="DD20" s="41">
        <f t="shared" ca="1" si="2"/>
        <v>39.63926174496644</v>
      </c>
      <c r="DE20" s="41">
        <f t="shared" ca="1" si="3"/>
        <v>46.758104738154614</v>
      </c>
      <c r="DF20" s="41">
        <f t="shared" ca="1" si="6"/>
        <v>14.286110238191576</v>
      </c>
      <c r="DG20" s="41">
        <f t="shared" ca="1" si="7"/>
        <v>29.582689189375081</v>
      </c>
      <c r="DH20" s="5"/>
    </row>
    <row r="21" spans="1:112" x14ac:dyDescent="0.3">
      <c r="A21" t="s">
        <v>1757</v>
      </c>
      <c r="B21" s="16">
        <v>32874</v>
      </c>
      <c r="C21" s="10" t="e">
        <f>100*cbo_debt!C21/cbo_ngdp!C21</f>
        <v>#N/A</v>
      </c>
      <c r="D21" s="10" t="e">
        <f>100*cbo_debt!D21/cbo_ngdp!D21</f>
        <v>#N/A</v>
      </c>
      <c r="E21" s="10" t="e">
        <f>100*cbo_debt!E21/cbo_ngdp!E21</f>
        <v>#N/A</v>
      </c>
      <c r="F21" s="10" t="e">
        <f>100*cbo_debt!F21/cbo_ngdp!F21</f>
        <v>#N/A</v>
      </c>
      <c r="G21" s="10" t="e">
        <f>100*cbo_debt!G21/cbo_ngdp!G21</f>
        <v>#N/A</v>
      </c>
      <c r="H21" s="10" t="e">
        <f>100*cbo_debt!H21/cbo_ngdp!H21</f>
        <v>#N/A</v>
      </c>
      <c r="I21" s="10" t="e">
        <f>100*cbo_debt!I21/cbo_ngdp!I21</f>
        <v>#N/A</v>
      </c>
      <c r="J21" s="10" t="e">
        <f>100*cbo_debt!J21/cbo_ngdp!B21</f>
        <v>#N/A</v>
      </c>
      <c r="K21" s="10" t="e">
        <f>100*cbo_debt!K21/cbo_ngdp!K21</f>
        <v>#N/A</v>
      </c>
      <c r="L21" s="10">
        <f>100*cbo_debt!L21/cbo_ngdp!L21</f>
        <v>49.696753478415985</v>
      </c>
      <c r="M21" s="10">
        <f>100*cbo_debt!M21/cbo_ngdp!M21</f>
        <v>40.235840628908342</v>
      </c>
      <c r="N21" s="10">
        <f>100*cbo_debt!N21/cbo_ngdp!N21</f>
        <v>41.395266061576791</v>
      </c>
      <c r="O21" s="10">
        <f>100*cbo_debt!O21/cbo_ngdp!O21</f>
        <v>41.811210516706225</v>
      </c>
      <c r="P21" s="10">
        <f>100*cbo_debt!P21/cbo_ngdp!P21</f>
        <v>43.784683684794672</v>
      </c>
      <c r="Q21" s="10">
        <f>100*cbo_debt!Q21/cbo_ngdp!Q21</f>
        <v>45.353159851301115</v>
      </c>
      <c r="R21" s="10">
        <f>100*cbo_debt!R21/cbo_ngdp!R21</f>
        <v>44.723995493803983</v>
      </c>
      <c r="S21" s="10">
        <f>100*cbo_debt!S21/cbo_ngdp!S21</f>
        <v>42.518382352941174</v>
      </c>
      <c r="T21" s="10">
        <f>100*cbo_debt!T21/cbo_ngdp!T21</f>
        <v>42.739273927392738</v>
      </c>
      <c r="U21" s="10">
        <f>100*cbo_debt!U21/cbo_ngdp!U21</f>
        <v>42.796997986454329</v>
      </c>
      <c r="V21" s="10">
        <f>100*cbo_debt!V21/cbo_ngdp!V21</f>
        <v>42.595307917888562</v>
      </c>
      <c r="W21" s="10">
        <f>100*cbo_debt!W21/cbo_ngdp!W21</f>
        <v>43.457602339181285</v>
      </c>
      <c r="X21" s="10" t="e">
        <f>100*cbo_debt!X21/cbo_ngdp!X21</f>
        <v>#N/A</v>
      </c>
      <c r="Y21" s="10" t="e">
        <f>100*cbo_debt!Y21/cbo_ngdp!Y21</f>
        <v>#N/A</v>
      </c>
      <c r="Z21" s="10" t="e">
        <f>100*cbo_debt!Z21/cbo_ngdp!Z21</f>
        <v>#N/A</v>
      </c>
      <c r="AA21" s="10" t="e">
        <f>100*cbo_debt!AA21/cbo_ngdp!AA21</f>
        <v>#N/A</v>
      </c>
      <c r="AB21" s="10" t="e">
        <f>100*cbo_debt!AB21/cbo_ngdp!AB21</f>
        <v>#N/A</v>
      </c>
      <c r="AC21" s="10" t="e">
        <f>100*cbo_debt!AC21/cbo_ngdp!AC21</f>
        <v>#N/A</v>
      </c>
      <c r="AD21" s="10" t="e">
        <f>100*cbo_debt!AD21/cbo_ngdp!AD21</f>
        <v>#N/A</v>
      </c>
      <c r="AE21" s="10" t="e">
        <f>100*cbo_debt!AE21/cbo_ngdp!AE21</f>
        <v>#N/A</v>
      </c>
      <c r="AF21" s="10" t="e">
        <f>100*cbo_debt!AF21/cbo_ngdp!AF21</f>
        <v>#N/A</v>
      </c>
      <c r="AG21" s="10" t="e">
        <f>100*cbo_debt!AG21/cbo_ngdp!AG21</f>
        <v>#N/A</v>
      </c>
      <c r="AH21" s="10" t="e">
        <f>100*cbo_debt!AH21/cbo_ngdp!AH21</f>
        <v>#N/A</v>
      </c>
      <c r="AI21" s="10" t="e">
        <f>100*cbo_debt!AI21/cbo_ngdp!AI21</f>
        <v>#N/A</v>
      </c>
      <c r="AJ21" s="10" t="e">
        <f>100*cbo_debt!AJ21/cbo_ngdp!AJ21</f>
        <v>#N/A</v>
      </c>
      <c r="AK21" s="10" t="e">
        <f>100*cbo_debt!AK21/cbo_ngdp!AK21</f>
        <v>#N/A</v>
      </c>
      <c r="AL21" s="10" t="e">
        <f>100*cbo_debt!AL21/cbo_ngdp!AL21</f>
        <v>#N/A</v>
      </c>
      <c r="AM21" s="10" t="e">
        <f>100*cbo_debt!AM21/cbo_ngdp!AM21</f>
        <v>#N/A</v>
      </c>
      <c r="AN21" s="10" t="e">
        <f>100*cbo_debt!AN21/cbo_ngdp!AN21</f>
        <v>#N/A</v>
      </c>
      <c r="AO21" s="10" t="e">
        <f>100*cbo_debt!AO21/cbo_ngdp!AO21</f>
        <v>#N/A</v>
      </c>
      <c r="AP21" s="10" t="e">
        <f>100*cbo_debt!AP21/cbo_ngdp!AP21</f>
        <v>#N/A</v>
      </c>
      <c r="AQ21" s="10" t="e">
        <f>100*cbo_debt!AQ21/cbo_ngdp!AQ21</f>
        <v>#N/A</v>
      </c>
      <c r="AR21" s="10" t="e">
        <f>100*cbo_debt!AR21/cbo_ngdp!AR21</f>
        <v>#N/A</v>
      </c>
      <c r="AS21" s="10" t="e">
        <f>100*cbo_debt!AS21/cbo_ngdp!AS21</f>
        <v>#N/A</v>
      </c>
      <c r="AT21" s="10" t="e">
        <f>100*cbo_debt!AT21/cbo_ngdp!AT21</f>
        <v>#N/A</v>
      </c>
      <c r="AU21" s="10" t="e">
        <v>#N/A</v>
      </c>
      <c r="AV21" s="10" t="e">
        <f>100*cbo_debt!AV21/cbo_ngdp!AV21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40.888286150194951</v>
      </c>
      <c r="CU21" s="20">
        <v>31990</v>
      </c>
      <c r="CV21" s="20" t="str">
        <f ca="1">OFFSET(C$1,0,ROWS($1:15)-1)</f>
        <v>1987B</v>
      </c>
      <c r="CW21" s="19">
        <f t="shared" ca="1" si="4"/>
        <v>1987</v>
      </c>
      <c r="CX21" s="30" cm="1">
        <f t="array" aca="1" ref="CX21" ca="1">INDEX($C$6:$CS$100,MATCH(CW21,YEAR($B$6:$B$100),0),MATCH(CV21,$C$1:$CS$1,0))</f>
        <v>43.116352914493085</v>
      </c>
      <c r="CY21" s="19">
        <f t="shared" ca="1" si="0"/>
        <v>1992</v>
      </c>
      <c r="CZ21" s="30" cm="1">
        <f t="array" aca="1" ref="CZ21" ca="1">INDEX($C$6:$CS$100,MATCH(CY21,YEAR($B$6:$B$100),0),MATCH(CV21,$C$1:$CS$1,0))</f>
        <v>44.780980296368668</v>
      </c>
      <c r="DA21" s="19">
        <f t="shared" ca="1" si="5"/>
        <v>1997</v>
      </c>
      <c r="DB21" s="28" t="e" cm="1">
        <f t="array" aca="1" ref="DB21" ca="1">INDEX($C$6:$CS$100,MATCH(DA21,YEAR($B$6:$B$100),0),MATCH(CV21,$C$1:$CS$1,0))</f>
        <v>#N/A</v>
      </c>
      <c r="DC21" s="28"/>
      <c r="DD21" s="41">
        <f t="shared" ca="1" si="2"/>
        <v>39.63926174496644</v>
      </c>
      <c r="DE21" s="41">
        <f t="shared" ca="1" si="3"/>
        <v>46.758104738154614</v>
      </c>
      <c r="DF21" s="41">
        <f t="shared" ca="1" si="6"/>
        <v>12.090163001200171</v>
      </c>
      <c r="DG21" s="41">
        <f t="shared" ca="1" si="7"/>
        <v>3.9090210583073901</v>
      </c>
      <c r="DH21" s="5"/>
    </row>
    <row r="22" spans="1:112" x14ac:dyDescent="0.3">
      <c r="A22" t="s">
        <v>1758</v>
      </c>
      <c r="B22" s="16">
        <v>33239</v>
      </c>
      <c r="C22" s="10" t="e">
        <f>100*cbo_debt!C22/cbo_ngdp!C22</f>
        <v>#N/A</v>
      </c>
      <c r="D22" s="10" t="e">
        <f>100*cbo_debt!D22/cbo_ngdp!D22</f>
        <v>#N/A</v>
      </c>
      <c r="E22" s="10" t="e">
        <f>100*cbo_debt!E22/cbo_ngdp!E22</f>
        <v>#N/A</v>
      </c>
      <c r="F22" s="10" t="e">
        <f>100*cbo_debt!F22/cbo_ngdp!F22</f>
        <v>#N/A</v>
      </c>
      <c r="G22" s="10" t="e">
        <f>100*cbo_debt!G22/cbo_ngdp!G22</f>
        <v>#N/A</v>
      </c>
      <c r="H22" s="10" t="e">
        <f>100*cbo_debt!H22/cbo_ngdp!H22</f>
        <v>#N/A</v>
      </c>
      <c r="I22" s="10" t="e">
        <f>100*cbo_debt!I22/cbo_ngdp!I22</f>
        <v>#N/A</v>
      </c>
      <c r="J22" s="10" t="e">
        <f>100*cbo_debt!J22/cbo_ngdp!B22</f>
        <v>#N/A</v>
      </c>
      <c r="K22" s="10" t="e">
        <f>100*cbo_debt!K22/cbo_ngdp!K22</f>
        <v>#N/A</v>
      </c>
      <c r="L22" s="10" t="e">
        <f>100*cbo_debt!L22/cbo_ngdp!L22</f>
        <v>#N/A</v>
      </c>
      <c r="M22" s="10" t="e">
        <f>100*cbo_debt!M22/cbo_ngdp!M22</f>
        <v>#N/A</v>
      </c>
      <c r="N22" s="10">
        <f>100*cbo_debt!N22/cbo_ngdp!N22</f>
        <v>40.168678683644785</v>
      </c>
      <c r="O22" s="10">
        <f>100*cbo_debt!O22/cbo_ngdp!O22</f>
        <v>40.129339686861812</v>
      </c>
      <c r="P22" s="10">
        <f>100*cbo_debt!P22/cbo_ngdp!P22</f>
        <v>42.696823204419893</v>
      </c>
      <c r="Q22" s="10">
        <f>100*cbo_debt!Q22/cbo_ngdp!Q22</f>
        <v>45.258395684705064</v>
      </c>
      <c r="R22" s="10">
        <f>100*cbo_debt!R22/cbo_ngdp!R22</f>
        <v>44.610515210128362</v>
      </c>
      <c r="S22" s="10">
        <f>100*cbo_debt!S22/cbo_ngdp!S22</f>
        <v>42.158894645941281</v>
      </c>
      <c r="T22" s="10">
        <f>100*cbo_debt!T22/cbo_ngdp!T22</f>
        <v>42.48107364074329</v>
      </c>
      <c r="U22" s="10">
        <f>100*cbo_debt!U22/cbo_ngdp!U22</f>
        <v>42.58496395468589</v>
      </c>
      <c r="V22" s="10">
        <f>100*cbo_debt!V22/cbo_ngdp!V22</f>
        <v>42.413793103448278</v>
      </c>
      <c r="W22" s="10">
        <f>100*cbo_debt!W22/cbo_ngdp!W22</f>
        <v>44.701646090534979</v>
      </c>
      <c r="X22" s="10">
        <f>100*cbo_debt!X22/cbo_ngdp!X22</f>
        <v>47.884068278805124</v>
      </c>
      <c r="Y22" s="10">
        <f>100*cbo_debt!Y22/cbo_ngdp!Y22</f>
        <v>48.005723484170986</v>
      </c>
      <c r="Z22" s="10" t="e">
        <f>100*cbo_debt!Z22/cbo_ngdp!Z22</f>
        <v>#N/A</v>
      </c>
      <c r="AA22" s="10" t="e">
        <f>100*cbo_debt!AA22/cbo_ngdp!AA22</f>
        <v>#N/A</v>
      </c>
      <c r="AB22" s="10" t="e">
        <f>100*cbo_debt!AB22/cbo_ngdp!AB22</f>
        <v>#N/A</v>
      </c>
      <c r="AC22" s="10" t="e">
        <f>100*cbo_debt!AC22/cbo_ngdp!AC22</f>
        <v>#N/A</v>
      </c>
      <c r="AD22" s="10" t="e">
        <f>100*cbo_debt!AD22/cbo_ngdp!AD22</f>
        <v>#N/A</v>
      </c>
      <c r="AE22" s="10" t="e">
        <f>100*cbo_debt!AE22/cbo_ngdp!AE22</f>
        <v>#N/A</v>
      </c>
      <c r="AF22" s="10" t="e">
        <f>100*cbo_debt!AF22/cbo_ngdp!AF22</f>
        <v>#N/A</v>
      </c>
      <c r="AG22" s="10" t="e">
        <f>100*cbo_debt!AG22/cbo_ngdp!AG22</f>
        <v>#N/A</v>
      </c>
      <c r="AH22" s="10" t="e">
        <f>100*cbo_debt!AH22/cbo_ngdp!AH22</f>
        <v>#N/A</v>
      </c>
      <c r="AI22" s="10" t="e">
        <f>100*cbo_debt!AI22/cbo_ngdp!AI22</f>
        <v>#N/A</v>
      </c>
      <c r="AJ22" s="10" t="e">
        <f>100*cbo_debt!AJ22/cbo_ngdp!AJ22</f>
        <v>#N/A</v>
      </c>
      <c r="AK22" s="10" t="e">
        <f>100*cbo_debt!AK22/cbo_ngdp!AK22</f>
        <v>#N/A</v>
      </c>
      <c r="AL22" s="10" t="e">
        <f>100*cbo_debt!AL22/cbo_ngdp!AL22</f>
        <v>#N/A</v>
      </c>
      <c r="AM22" s="10" t="e">
        <f>100*cbo_debt!AM22/cbo_ngdp!AM22</f>
        <v>#N/A</v>
      </c>
      <c r="AN22" s="10" t="e">
        <f>100*cbo_debt!AN22/cbo_ngdp!AN22</f>
        <v>#N/A</v>
      </c>
      <c r="AO22" s="10" t="e">
        <f>100*cbo_debt!AO22/cbo_ngdp!AO22</f>
        <v>#N/A</v>
      </c>
      <c r="AP22" s="10" t="e">
        <f>100*cbo_debt!AP22/cbo_ngdp!AP22</f>
        <v>#N/A</v>
      </c>
      <c r="AQ22" s="10" t="e">
        <f>100*cbo_debt!AQ22/cbo_ngdp!AQ22</f>
        <v>#N/A</v>
      </c>
      <c r="AR22" s="10" t="e">
        <f>100*cbo_debt!AR22/cbo_ngdp!AR22</f>
        <v>#N/A</v>
      </c>
      <c r="AS22" s="10" t="e">
        <f>100*cbo_debt!AS22/cbo_ngdp!AS22</f>
        <v>#N/A</v>
      </c>
      <c r="AT22" s="10" t="e">
        <f>100*cbo_debt!AT22/cbo_ngdp!AT22</f>
        <v>#N/A</v>
      </c>
      <c r="AU22" s="10" t="e">
        <v>#N/A</v>
      </c>
      <c r="AV22" s="10" t="e">
        <f>100*cbo_debt!AV22/cbo_ngdp!AV22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44.132611193172487</v>
      </c>
      <c r="CU22" s="20">
        <v>32174</v>
      </c>
      <c r="CV22" s="20" t="str">
        <f ca="1">OFFSET(C$1,0,ROWS($1:16)-1)</f>
        <v>1988A</v>
      </c>
      <c r="CW22" s="19">
        <f t="shared" ca="1" si="4"/>
        <v>1988</v>
      </c>
      <c r="CX22" s="30" cm="1">
        <f t="array" aca="1" ref="CX22" ca="1">INDEX($C$6:$CS$100,MATCH(CW22,YEAR($B$6:$B$100),0),MATCH(CV22,$C$1:$CS$1,0))</f>
        <v>43.629756306113727</v>
      </c>
      <c r="CY22" s="19">
        <f t="shared" ca="1" si="0"/>
        <v>1993</v>
      </c>
      <c r="CZ22" s="30" cm="1">
        <f t="array" aca="1" ref="CZ22" ca="1">INDEX($C$6:$CS$100,MATCH(CY22,YEAR($B$6:$B$100),0),MATCH(CV22,$C$1:$CS$1,0))</f>
        <v>43.404648299215019</v>
      </c>
      <c r="DA22" s="19">
        <f t="shared" ca="1" si="5"/>
        <v>1998</v>
      </c>
      <c r="DB22" s="28" t="e" cm="1">
        <f t="array" aca="1" ref="DB22" ca="1">INDEX($C$6:$CS$100,MATCH(DA22,YEAR($B$6:$B$100),0),MATCH(CV22,$C$1:$CS$1,0))</f>
        <v>#N/A</v>
      </c>
      <c r="DC22" s="28"/>
      <c r="DD22" s="41">
        <f t="shared" ca="1" si="2"/>
        <v>39.92994746059545</v>
      </c>
      <c r="DE22" s="41">
        <f t="shared" ca="1" si="3"/>
        <v>47.940959409594093</v>
      </c>
      <c r="DF22" s="41">
        <f t="shared" ca="1" si="6"/>
        <v>13.688585493375284</v>
      </c>
      <c r="DG22" s="41">
        <f t="shared" ca="1" si="7"/>
        <v>20.578118490148629</v>
      </c>
      <c r="DH22" s="5"/>
    </row>
    <row r="23" spans="1:112" x14ac:dyDescent="0.3">
      <c r="A23" t="s">
        <v>1759</v>
      </c>
      <c r="B23" s="16">
        <v>33604</v>
      </c>
      <c r="C23" s="10" t="e">
        <f>100*cbo_debt!C23/cbo_ngdp!C23</f>
        <v>#N/A</v>
      </c>
      <c r="D23" s="10" t="e">
        <f>100*cbo_debt!D23/cbo_ngdp!D23</f>
        <v>#N/A</v>
      </c>
      <c r="E23" s="10" t="e">
        <f>100*cbo_debt!E23/cbo_ngdp!E23</f>
        <v>#N/A</v>
      </c>
      <c r="F23" s="10" t="e">
        <f>100*cbo_debt!F23/cbo_ngdp!F23</f>
        <v>#N/A</v>
      </c>
      <c r="G23" s="10" t="e">
        <f>100*cbo_debt!G23/cbo_ngdp!G23</f>
        <v>#N/A</v>
      </c>
      <c r="H23" s="10" t="e">
        <f>100*cbo_debt!H23/cbo_ngdp!H23</f>
        <v>#N/A</v>
      </c>
      <c r="I23" s="10" t="e">
        <f>100*cbo_debt!I23/cbo_ngdp!I23</f>
        <v>#N/A</v>
      </c>
      <c r="J23" s="10" t="e">
        <f>100*cbo_debt!J23/cbo_ngdp!B23</f>
        <v>#N/A</v>
      </c>
      <c r="K23" s="10" t="e">
        <f>100*cbo_debt!K23/cbo_ngdp!K23</f>
        <v>#N/A</v>
      </c>
      <c r="L23" s="10" t="e">
        <f>100*cbo_debt!L23/cbo_ngdp!L23</f>
        <v>#N/A</v>
      </c>
      <c r="M23" s="10" t="e">
        <f>100*cbo_debt!M23/cbo_ngdp!M23</f>
        <v>#N/A</v>
      </c>
      <c r="N23" s="10" t="e">
        <f>100*cbo_debt!N23/cbo_ngdp!N23</f>
        <v>#N/A</v>
      </c>
      <c r="O23" s="10" t="e">
        <f>100*cbo_debt!O23/cbo_ngdp!O23</f>
        <v>#N/A</v>
      </c>
      <c r="P23" s="10">
        <f>100*cbo_debt!P23/cbo_ngdp!P23</f>
        <v>41.31910766246363</v>
      </c>
      <c r="Q23" s="10">
        <f>100*cbo_debt!Q23/cbo_ngdp!Q23</f>
        <v>44.780980296368668</v>
      </c>
      <c r="R23" s="10">
        <f>100*cbo_debt!R23/cbo_ngdp!R23</f>
        <v>44.215896001316437</v>
      </c>
      <c r="S23" s="10">
        <f>100*cbo_debt!S23/cbo_ngdp!S23</f>
        <v>41.622060016220601</v>
      </c>
      <c r="T23" s="10">
        <f>100*cbo_debt!T23/cbo_ngdp!T23</f>
        <v>42.092496765847351</v>
      </c>
      <c r="U23" s="10">
        <f>100*cbo_debt!U23/cbo_ngdp!U23</f>
        <v>42.104417670682729</v>
      </c>
      <c r="V23" s="10">
        <f>100*cbo_debt!V23/cbo_ngdp!V23</f>
        <v>41.957928802588995</v>
      </c>
      <c r="W23" s="10">
        <f>100*cbo_debt!W23/cbo_ngdp!W23</f>
        <v>45.760257441673367</v>
      </c>
      <c r="X23" s="10">
        <f>100*cbo_debt!X23/cbo_ngdp!X23</f>
        <v>49.525237381309346</v>
      </c>
      <c r="Y23" s="10">
        <f>100*cbo_debt!Y23/cbo_ngdp!Y23</f>
        <v>51.187068530055562</v>
      </c>
      <c r="Z23" s="10">
        <f>100*cbo_debt!Z23/cbo_ngdp!Z23</f>
        <v>51.881628463906942</v>
      </c>
      <c r="AA23" s="10">
        <f>100*cbo_debt!AA23/cbo_ngdp!AA23</f>
        <v>51.299589603283174</v>
      </c>
      <c r="AB23" s="10" t="e">
        <f>100*cbo_debt!AB23/cbo_ngdp!AB23</f>
        <v>#N/A</v>
      </c>
      <c r="AC23" s="10" t="e">
        <f>100*cbo_debt!AC23/cbo_ngdp!AC23</f>
        <v>#N/A</v>
      </c>
      <c r="AD23" s="10" t="e">
        <f>100*cbo_debt!AD23/cbo_ngdp!AD23</f>
        <v>#N/A</v>
      </c>
      <c r="AE23" s="10" t="e">
        <f>100*cbo_debt!AE23/cbo_ngdp!AE23</f>
        <v>#N/A</v>
      </c>
      <c r="AF23" s="10" t="e">
        <f>100*cbo_debt!AF23/cbo_ngdp!AF23</f>
        <v>#N/A</v>
      </c>
      <c r="AG23" s="10" t="e">
        <f>100*cbo_debt!AG23/cbo_ngdp!AG23</f>
        <v>#N/A</v>
      </c>
      <c r="AH23" s="10" t="e">
        <f>100*cbo_debt!AH23/cbo_ngdp!AH23</f>
        <v>#N/A</v>
      </c>
      <c r="AI23" s="10" t="e">
        <f>100*cbo_debt!AI23/cbo_ngdp!AI23</f>
        <v>#N/A</v>
      </c>
      <c r="AJ23" s="10" t="e">
        <f>100*cbo_debt!AJ23/cbo_ngdp!AJ23</f>
        <v>#N/A</v>
      </c>
      <c r="AK23" s="10" t="e">
        <f>100*cbo_debt!AK23/cbo_ngdp!AK23</f>
        <v>#N/A</v>
      </c>
      <c r="AL23" s="10" t="e">
        <f>100*cbo_debt!AL23/cbo_ngdp!AL23</f>
        <v>#N/A</v>
      </c>
      <c r="AM23" s="10" t="e">
        <f>100*cbo_debt!AM23/cbo_ngdp!AM23</f>
        <v>#N/A</v>
      </c>
      <c r="AN23" s="10" t="e">
        <f>100*cbo_debt!AN23/cbo_ngdp!AN23</f>
        <v>#N/A</v>
      </c>
      <c r="AO23" s="10" t="e">
        <f>100*cbo_debt!AO23/cbo_ngdp!AO23</f>
        <v>#N/A</v>
      </c>
      <c r="AP23" s="10" t="e">
        <f>100*cbo_debt!AP23/cbo_ngdp!AP23</f>
        <v>#N/A</v>
      </c>
      <c r="AQ23" s="10" t="e">
        <f>100*cbo_debt!AQ23/cbo_ngdp!AQ23</f>
        <v>#N/A</v>
      </c>
      <c r="AR23" s="10" t="e">
        <f>100*cbo_debt!AR23/cbo_ngdp!AR23</f>
        <v>#N/A</v>
      </c>
      <c r="AS23" s="10" t="e">
        <f>100*cbo_debt!AS23/cbo_ngdp!AS23</f>
        <v>#N/A</v>
      </c>
      <c r="AT23" s="10" t="e">
        <f>100*cbo_debt!AT23/cbo_ngdp!AT23</f>
        <v>#N/A</v>
      </c>
      <c r="AU23" s="10" t="e">
        <v>#N/A</v>
      </c>
      <c r="AV23" s="10" t="e">
        <f>100*cbo_debt!AV23/cbo_ngdp!AV23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46.758104738154614</v>
      </c>
      <c r="CU23" s="20">
        <v>32356</v>
      </c>
      <c r="CV23" s="20" t="str">
        <f ca="1">OFFSET(C$1,0,ROWS($1:17)-1)</f>
        <v>1988B</v>
      </c>
      <c r="CW23" s="19">
        <f t="shared" ca="1" si="4"/>
        <v>1988</v>
      </c>
      <c r="CX23" s="30" cm="1">
        <f t="array" aca="1" ref="CX23" ca="1">INDEX($C$6:$CS$100,MATCH(CW23,YEAR($B$6:$B$100),0),MATCH(CV23,$C$1:$CS$1,0))</f>
        <v>42.587544558607675</v>
      </c>
      <c r="CY23" s="19">
        <f t="shared" ca="1" si="0"/>
        <v>1993</v>
      </c>
      <c r="CZ23" s="30" cm="1">
        <f t="array" aca="1" ref="CZ23" ca="1">INDEX($C$6:$CS$100,MATCH(CY23,YEAR($B$6:$B$100),0),MATCH(CV23,$C$1:$CS$1,0))</f>
        <v>40.913937547600916</v>
      </c>
      <c r="DA23" s="19">
        <f t="shared" ca="1" si="5"/>
        <v>1998</v>
      </c>
      <c r="DB23" s="28" t="e" cm="1">
        <f t="array" aca="1" ref="DB23" ca="1">INDEX($C$6:$CS$100,MATCH(DA23,YEAR($B$6:$B$100),0),MATCH(CV23,$C$1:$CS$1,0))</f>
        <v>#N/A</v>
      </c>
      <c r="DC23" s="28"/>
      <c r="DD23" s="41">
        <f t="shared" ca="1" si="2"/>
        <v>39.92994746059545</v>
      </c>
      <c r="DE23" s="41">
        <f t="shared" ca="1" si="3"/>
        <v>47.940959409594093</v>
      </c>
      <c r="DF23" s="41">
        <f t="shared" ca="1" si="6"/>
        <v>7.0628223353630002</v>
      </c>
      <c r="DG23" s="41">
        <f t="shared" ca="1" si="7"/>
        <v>49.379036248930056</v>
      </c>
      <c r="DH23" s="5"/>
    </row>
    <row r="24" spans="1:112" x14ac:dyDescent="0.3">
      <c r="A24" t="s">
        <v>1760</v>
      </c>
      <c r="B24" s="16">
        <v>33970</v>
      </c>
      <c r="C24" s="10" t="e">
        <f>100*cbo_debt!C24/cbo_ngdp!C24</f>
        <v>#N/A</v>
      </c>
      <c r="D24" s="10" t="e">
        <f>100*cbo_debt!D24/cbo_ngdp!D24</f>
        <v>#N/A</v>
      </c>
      <c r="E24" s="10" t="e">
        <f>100*cbo_debt!E24/cbo_ngdp!E24</f>
        <v>#N/A</v>
      </c>
      <c r="F24" s="10" t="e">
        <f>100*cbo_debt!F24/cbo_ngdp!F24</f>
        <v>#N/A</v>
      </c>
      <c r="G24" s="10" t="e">
        <f>100*cbo_debt!G24/cbo_ngdp!G24</f>
        <v>#N/A</v>
      </c>
      <c r="H24" s="10" t="e">
        <f>100*cbo_debt!H24/cbo_ngdp!H24</f>
        <v>#N/A</v>
      </c>
      <c r="I24" s="10" t="e">
        <f>100*cbo_debt!I24/cbo_ngdp!I24</f>
        <v>#N/A</v>
      </c>
      <c r="J24" s="10" t="e">
        <f>100*cbo_debt!J24/cbo_ngdp!B24</f>
        <v>#N/A</v>
      </c>
      <c r="K24" s="10" t="e">
        <f>100*cbo_debt!K24/cbo_ngdp!K24</f>
        <v>#N/A</v>
      </c>
      <c r="L24" s="10" t="e">
        <f>100*cbo_debt!L24/cbo_ngdp!L24</f>
        <v>#N/A</v>
      </c>
      <c r="M24" s="10" t="e">
        <f>100*cbo_debt!M24/cbo_ngdp!M24</f>
        <v>#N/A</v>
      </c>
      <c r="N24" s="10" t="e">
        <f>100*cbo_debt!N24/cbo_ngdp!N24</f>
        <v>#N/A</v>
      </c>
      <c r="O24" s="10" t="e">
        <f>100*cbo_debt!O24/cbo_ngdp!O24</f>
        <v>#N/A</v>
      </c>
      <c r="P24" s="10" t="e">
        <f>100*cbo_debt!P24/cbo_ngdp!P24</f>
        <v>#N/A</v>
      </c>
      <c r="Q24" s="10" t="e">
        <f>100*cbo_debt!Q24/cbo_ngdp!Q24</f>
        <v>#N/A</v>
      </c>
      <c r="R24" s="10">
        <f>100*cbo_debt!R24/cbo_ngdp!R24</f>
        <v>43.404648299215019</v>
      </c>
      <c r="S24" s="10">
        <f>100*cbo_debt!S24/cbo_ngdp!S24</f>
        <v>40.913937547600916</v>
      </c>
      <c r="T24" s="10">
        <f>100*cbo_debt!T24/cbo_ngdp!T24</f>
        <v>41.513447804285065</v>
      </c>
      <c r="U24" s="10">
        <f>100*cbo_debt!U24/cbo_ngdp!U24</f>
        <v>41.521346963319303</v>
      </c>
      <c r="V24" s="10">
        <f>100*cbo_debt!V24/cbo_ngdp!V24</f>
        <v>41.531216770469392</v>
      </c>
      <c r="W24" s="10">
        <f>100*cbo_debt!W24/cbo_ngdp!W24</f>
        <v>45.891238670694861</v>
      </c>
      <c r="X24" s="10">
        <f>100*cbo_debt!X24/cbo_ngdp!X24</f>
        <v>49.72677595628415</v>
      </c>
      <c r="Y24" s="10">
        <f>100*cbo_debt!Y24/cbo_ngdp!Y24</f>
        <v>52.494061757719713</v>
      </c>
      <c r="Z24" s="10">
        <f>100*cbo_debt!Z24/cbo_ngdp!Z24</f>
        <v>53.872053872053876</v>
      </c>
      <c r="AA24" s="10">
        <f>100*cbo_debt!AA24/cbo_ngdp!AA24</f>
        <v>53.705796867430969</v>
      </c>
      <c r="AB24" s="10">
        <f>100*cbo_debt!AB24/cbo_ngdp!AB24</f>
        <v>53.296614288028515</v>
      </c>
      <c r="AC24" s="10">
        <f>100*cbo_debt!AC24/cbo_ngdp!AC24</f>
        <v>52.496364517692683</v>
      </c>
      <c r="AD24" s="10" t="e">
        <f>100*cbo_debt!AD24/cbo_ngdp!AD24</f>
        <v>#N/A</v>
      </c>
      <c r="AE24" s="10" t="e">
        <f>100*cbo_debt!AE24/cbo_ngdp!AE24</f>
        <v>#N/A</v>
      </c>
      <c r="AF24" s="10" t="e">
        <f>100*cbo_debt!AF24/cbo_ngdp!AF24</f>
        <v>#N/A</v>
      </c>
      <c r="AG24" s="10" t="e">
        <f>100*cbo_debt!AG24/cbo_ngdp!AG24</f>
        <v>#N/A</v>
      </c>
      <c r="AH24" s="10" t="e">
        <f>100*cbo_debt!AH24/cbo_ngdp!AH24</f>
        <v>#N/A</v>
      </c>
      <c r="AI24" s="10" t="e">
        <f>100*cbo_debt!AI24/cbo_ngdp!AI24</f>
        <v>#N/A</v>
      </c>
      <c r="AJ24" s="10" t="e">
        <f>100*cbo_debt!AJ24/cbo_ngdp!AJ24</f>
        <v>#N/A</v>
      </c>
      <c r="AK24" s="10" t="e">
        <f>100*cbo_debt!AK24/cbo_ngdp!AK24</f>
        <v>#N/A</v>
      </c>
      <c r="AL24" s="10" t="e">
        <f>100*cbo_debt!AL24/cbo_ngdp!AL24</f>
        <v>#N/A</v>
      </c>
      <c r="AM24" s="10" t="e">
        <f>100*cbo_debt!AM24/cbo_ngdp!AM24</f>
        <v>#N/A</v>
      </c>
      <c r="AN24" s="10" t="e">
        <f>100*cbo_debt!AN24/cbo_ngdp!AN24</f>
        <v>#N/A</v>
      </c>
      <c r="AO24" s="10" t="e">
        <f>100*cbo_debt!AO24/cbo_ngdp!AO24</f>
        <v>#N/A</v>
      </c>
      <c r="AP24" s="10" t="e">
        <f>100*cbo_debt!AP24/cbo_ngdp!AP24</f>
        <v>#N/A</v>
      </c>
      <c r="AQ24" s="10" t="e">
        <f>100*cbo_debt!AQ24/cbo_ngdp!AQ24</f>
        <v>#N/A</v>
      </c>
      <c r="AR24" s="10" t="e">
        <f>100*cbo_debt!AR24/cbo_ngdp!AR24</f>
        <v>#N/A</v>
      </c>
      <c r="AS24" s="10" t="e">
        <f>100*cbo_debt!AS24/cbo_ngdp!AS24</f>
        <v>#N/A</v>
      </c>
      <c r="AT24" s="10" t="e">
        <f>100*cbo_debt!AT24/cbo_ngdp!AT24</f>
        <v>#N/A</v>
      </c>
      <c r="AU24" s="10" t="e">
        <v>#N/A</v>
      </c>
      <c r="AV24" s="10" t="e">
        <f>100*cbo_debt!AV24/cbo_ngdp!AV24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47.940959409594093</v>
      </c>
      <c r="CT24" s="3"/>
      <c r="CU24" s="20">
        <v>32509</v>
      </c>
      <c r="CV24" s="20" t="str">
        <f ca="1">OFFSET(C$1,0,ROWS($1:18)-1)</f>
        <v>1989A</v>
      </c>
      <c r="CW24" s="19">
        <f t="shared" ca="1" si="4"/>
        <v>1989</v>
      </c>
      <c r="CX24" s="30" cm="1">
        <f t="array" aca="1" ref="CX24" ca="1">INDEX($C$6:$CS$100,MATCH(CW24,YEAR($B$6:$B$100),0),MATCH(CV24,$C$1:$CS$1,0))</f>
        <v>42.756735650136669</v>
      </c>
      <c r="CY24" s="19">
        <f t="shared" ca="1" si="0"/>
        <v>1994</v>
      </c>
      <c r="CZ24" s="30" cm="1">
        <f t="array" aca="1" ref="CZ24" ca="1">INDEX($C$6:$CS$100,MATCH(CY24,YEAR($B$6:$B$100),0),MATCH(CV24,$C$1:$CS$1,0))</f>
        <v>40.722238081644306</v>
      </c>
      <c r="DA24" s="19">
        <f t="shared" ca="1" si="5"/>
        <v>1999</v>
      </c>
      <c r="DB24" s="28" t="e" cm="1">
        <f t="array" aca="1" ref="DB24" ca="1">INDEX($C$6:$CS$100,MATCH(DA24,YEAR($B$6:$B$100),0),MATCH(CV24,$C$1:$CS$1,0))</f>
        <v>#N/A</v>
      </c>
      <c r="DC24" s="28"/>
      <c r="DD24" s="41">
        <f t="shared" ca="1" si="2"/>
        <v>39.441944194419442</v>
      </c>
      <c r="DE24" s="41">
        <f t="shared" ca="1" si="3"/>
        <v>47.833356555663926</v>
      </c>
      <c r="DF24" s="41">
        <f t="shared" ca="1" si="6"/>
        <v>10.987842394895933</v>
      </c>
      <c r="DG24" s="41">
        <f t="shared" ca="1" si="7"/>
        <v>50.568005951543121</v>
      </c>
      <c r="DH24" s="5"/>
    </row>
    <row r="25" spans="1:112" x14ac:dyDescent="0.3">
      <c r="A25" t="s">
        <v>1761</v>
      </c>
      <c r="B25" s="16">
        <v>34335</v>
      </c>
      <c r="C25" s="10" t="e">
        <f>100*cbo_debt!C25/cbo_ngdp!C25</f>
        <v>#N/A</v>
      </c>
      <c r="D25" s="10" t="e">
        <f>100*cbo_debt!D25/cbo_ngdp!D25</f>
        <v>#N/A</v>
      </c>
      <c r="E25" s="10" t="e">
        <f>100*cbo_debt!E25/cbo_ngdp!E25</f>
        <v>#N/A</v>
      </c>
      <c r="F25" s="10" t="e">
        <f>100*cbo_debt!F25/cbo_ngdp!F25</f>
        <v>#N/A</v>
      </c>
      <c r="G25" s="10" t="e">
        <f>100*cbo_debt!G25/cbo_ngdp!G25</f>
        <v>#N/A</v>
      </c>
      <c r="H25" s="10" t="e">
        <f>100*cbo_debt!H25/cbo_ngdp!H25</f>
        <v>#N/A</v>
      </c>
      <c r="I25" s="10" t="e">
        <f>100*cbo_debt!I25/cbo_ngdp!I25</f>
        <v>#N/A</v>
      </c>
      <c r="J25" s="10" t="e">
        <f>100*cbo_debt!J25/cbo_ngdp!B25</f>
        <v>#N/A</v>
      </c>
      <c r="K25" s="10" t="e">
        <f>100*cbo_debt!K25/cbo_ngdp!K25</f>
        <v>#N/A</v>
      </c>
      <c r="L25" s="10" t="e">
        <f>100*cbo_debt!L25/cbo_ngdp!L25</f>
        <v>#N/A</v>
      </c>
      <c r="M25" s="10" t="e">
        <f>100*cbo_debt!M25/cbo_ngdp!M25</f>
        <v>#N/A</v>
      </c>
      <c r="N25" s="10" t="e">
        <f>100*cbo_debt!N25/cbo_ngdp!N25</f>
        <v>#N/A</v>
      </c>
      <c r="O25" s="10" t="e">
        <f>100*cbo_debt!O25/cbo_ngdp!O25</f>
        <v>#N/A</v>
      </c>
      <c r="P25" s="10" t="e">
        <f>100*cbo_debt!P25/cbo_ngdp!P25</f>
        <v>#N/A</v>
      </c>
      <c r="Q25" s="10" t="e">
        <f>100*cbo_debt!Q25/cbo_ngdp!Q25</f>
        <v>#N/A</v>
      </c>
      <c r="R25" s="10" t="e">
        <f>100*cbo_debt!R25/cbo_ngdp!R25</f>
        <v>#N/A</v>
      </c>
      <c r="S25" s="10">
        <f>100*cbo_debt!S25/cbo_ngdp!S25</f>
        <v>40.131578947368418</v>
      </c>
      <c r="T25" s="10">
        <f>100*cbo_debt!T25/cbo_ngdp!T25</f>
        <v>40.722238081644306</v>
      </c>
      <c r="U25" s="10">
        <f>100*cbo_debt!U25/cbo_ngdp!U25</f>
        <v>40.658413055711875</v>
      </c>
      <c r="V25" s="10">
        <f>100*cbo_debt!V25/cbo_ngdp!V25</f>
        <v>40.827389443651924</v>
      </c>
      <c r="W25" s="10">
        <f>100*cbo_debt!W25/cbo_ngdp!W25</f>
        <v>45.129732028923861</v>
      </c>
      <c r="X25" s="10">
        <f>100*cbo_debt!X25/cbo_ngdp!X25</f>
        <v>49.111991780419785</v>
      </c>
      <c r="Y25" s="10">
        <f>100*cbo_debt!Y25/cbo_ngdp!Y25</f>
        <v>52.963128825197792</v>
      </c>
      <c r="Z25" s="10">
        <f>100*cbo_debt!Z25/cbo_ngdp!Z25</f>
        <v>54.734934299954688</v>
      </c>
      <c r="AA25" s="10">
        <f>100*cbo_debt!AA25/cbo_ngdp!AA25</f>
        <v>54.782211392019491</v>
      </c>
      <c r="AB25" s="10">
        <f>100*cbo_debt!AB25/cbo_ngdp!AB25</f>
        <v>55.086047940995698</v>
      </c>
      <c r="AC25" s="10">
        <f>100*cbo_debt!AC25/cbo_ngdp!AC25</f>
        <v>53.771849126034958</v>
      </c>
      <c r="AD25" s="10">
        <f>100*cbo_debt!AD25/cbo_ngdp!AD25</f>
        <v>52.162121440409827</v>
      </c>
      <c r="AE25" s="10">
        <f>100*cbo_debt!AE25/cbo_ngdp!AE25</f>
        <v>51.520143777145428</v>
      </c>
      <c r="AF25" s="10" t="e">
        <f>100*cbo_debt!AF25/cbo_ngdp!AF25</f>
        <v>#N/A</v>
      </c>
      <c r="AG25" s="10" t="e">
        <f>100*cbo_debt!AG25/cbo_ngdp!AG25</f>
        <v>#N/A</v>
      </c>
      <c r="AH25" s="10" t="e">
        <f>100*cbo_debt!AH25/cbo_ngdp!AH25</f>
        <v>#N/A</v>
      </c>
      <c r="AI25" s="10" t="e">
        <f>100*cbo_debt!AI25/cbo_ngdp!AI25</f>
        <v>#N/A</v>
      </c>
      <c r="AJ25" s="10" t="e">
        <f>100*cbo_debt!AJ25/cbo_ngdp!AJ25</f>
        <v>#N/A</v>
      </c>
      <c r="AK25" s="10" t="e">
        <f>100*cbo_debt!AK25/cbo_ngdp!AK25</f>
        <v>#N/A</v>
      </c>
      <c r="AL25" s="10" t="e">
        <f>100*cbo_debt!AL25/cbo_ngdp!AL25</f>
        <v>#N/A</v>
      </c>
      <c r="AM25" s="10" t="e">
        <f>100*cbo_debt!AM25/cbo_ngdp!AM25</f>
        <v>#N/A</v>
      </c>
      <c r="AN25" s="10" t="e">
        <f>100*cbo_debt!AN25/cbo_ngdp!AN25</f>
        <v>#N/A</v>
      </c>
      <c r="AO25" s="10" t="e">
        <f>100*cbo_debt!AO25/cbo_ngdp!AO25</f>
        <v>#N/A</v>
      </c>
      <c r="AP25" s="10" t="e">
        <f>100*cbo_debt!AP25/cbo_ngdp!AP25</f>
        <v>#N/A</v>
      </c>
      <c r="AQ25" s="10" t="e">
        <f>100*cbo_debt!AQ25/cbo_ngdp!AQ25</f>
        <v>#N/A</v>
      </c>
      <c r="AR25" s="10" t="e">
        <f>100*cbo_debt!AR25/cbo_ngdp!AR25</f>
        <v>#N/A</v>
      </c>
      <c r="AS25" s="10" t="e">
        <f>100*cbo_debt!AS25/cbo_ngdp!AS25</f>
        <v>#N/A</v>
      </c>
      <c r="AT25" s="10" t="e">
        <f>100*cbo_debt!AT25/cbo_ngdp!AT25</f>
        <v>#N/A</v>
      </c>
      <c r="AU25" s="10" t="e">
        <v>#N/A</v>
      </c>
      <c r="AV25" s="10" t="e">
        <f>100*cbo_debt!AV25/cbo_ngdp!AV25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47.833356555663926</v>
      </c>
      <c r="CT25" s="3"/>
      <c r="CU25" s="20">
        <v>32721</v>
      </c>
      <c r="CV25" s="20" t="str">
        <f ca="1">OFFSET(C$1,0,ROWS($1:19)-1)</f>
        <v>1989B</v>
      </c>
      <c r="CW25" s="19">
        <f t="shared" ca="1" si="4"/>
        <v>1989</v>
      </c>
      <c r="CX25" s="30" cm="1">
        <f t="array" aca="1" ref="CX25" ca="1">INDEX($C$6:$CS$100,MATCH(CW25,YEAR($B$6:$B$100),0),MATCH(CV25,$C$1:$CS$1,0))</f>
        <v>42.740365901128847</v>
      </c>
      <c r="CY25" s="19">
        <f t="shared" ca="1" si="0"/>
        <v>1994</v>
      </c>
      <c r="CZ25" s="30" cm="1">
        <f t="array" aca="1" ref="CZ25" ca="1">INDEX($C$6:$CS$100,MATCH(CY25,YEAR($B$6:$B$100),0),MATCH(CV25,$C$1:$CS$1,0))</f>
        <v>40.658413055711875</v>
      </c>
      <c r="DA25" s="19">
        <f t="shared" ca="1" si="5"/>
        <v>1999</v>
      </c>
      <c r="DB25" s="28" t="e" cm="1">
        <f t="array" aca="1" ref="DB25" ca="1">INDEX($C$6:$CS$100,MATCH(DA25,YEAR($B$6:$B$100),0),MATCH(CV25,$C$1:$CS$1,0))</f>
        <v>#N/A</v>
      </c>
      <c r="DC25" s="28"/>
      <c r="DD25" s="41">
        <f t="shared" ca="1" si="2"/>
        <v>39.441944194419442</v>
      </c>
      <c r="DE25" s="41">
        <f t="shared" ca="1" si="3"/>
        <v>47.833356555663926</v>
      </c>
      <c r="DF25" s="41">
        <f t="shared" ca="1" si="6"/>
        <v>10.879585755291785</v>
      </c>
      <c r="DG25" s="41">
        <f t="shared" ca="1" si="7"/>
        <v>51.479814227504178</v>
      </c>
      <c r="DH25" s="5"/>
    </row>
    <row r="26" spans="1:112" x14ac:dyDescent="0.3">
      <c r="A26" t="s">
        <v>1762</v>
      </c>
      <c r="B26" s="16">
        <v>34700</v>
      </c>
      <c r="C26" s="10" t="e">
        <f>100*cbo_debt!C26/cbo_ngdp!C26</f>
        <v>#N/A</v>
      </c>
      <c r="D26" s="10" t="e">
        <f>100*cbo_debt!D26/cbo_ngdp!D26</f>
        <v>#N/A</v>
      </c>
      <c r="E26" s="10" t="e">
        <f>100*cbo_debt!E26/cbo_ngdp!E26</f>
        <v>#N/A</v>
      </c>
      <c r="F26" s="10" t="e">
        <f>100*cbo_debt!F26/cbo_ngdp!F26</f>
        <v>#N/A</v>
      </c>
      <c r="G26" s="10" t="e">
        <f>100*cbo_debt!G26/cbo_ngdp!G26</f>
        <v>#N/A</v>
      </c>
      <c r="H26" s="10" t="e">
        <f>100*cbo_debt!H26/cbo_ngdp!H26</f>
        <v>#N/A</v>
      </c>
      <c r="I26" s="10" t="e">
        <f>100*cbo_debt!I26/cbo_ngdp!I26</f>
        <v>#N/A</v>
      </c>
      <c r="J26" s="10" t="e">
        <f>100*cbo_debt!J26/cbo_ngdp!B26</f>
        <v>#N/A</v>
      </c>
      <c r="K26" s="10" t="e">
        <f>100*cbo_debt!K26/cbo_ngdp!K26</f>
        <v>#N/A</v>
      </c>
      <c r="L26" s="10" t="e">
        <f>100*cbo_debt!L26/cbo_ngdp!L26</f>
        <v>#N/A</v>
      </c>
      <c r="M26" s="10" t="e">
        <f>100*cbo_debt!M26/cbo_ngdp!M26</f>
        <v>#N/A</v>
      </c>
      <c r="N26" s="10" t="e">
        <f>100*cbo_debt!N26/cbo_ngdp!N26</f>
        <v>#N/A</v>
      </c>
      <c r="O26" s="10" t="e">
        <f>100*cbo_debt!O26/cbo_ngdp!O26</f>
        <v>#N/A</v>
      </c>
      <c r="P26" s="10" t="e">
        <f>100*cbo_debt!P26/cbo_ngdp!P26</f>
        <v>#N/A</v>
      </c>
      <c r="Q26" s="10" t="e">
        <f>100*cbo_debt!Q26/cbo_ngdp!Q26</f>
        <v>#N/A</v>
      </c>
      <c r="R26" s="10" t="e">
        <f>100*cbo_debt!R26/cbo_ngdp!R26</f>
        <v>#N/A</v>
      </c>
      <c r="S26" s="10" t="e">
        <f>100*cbo_debt!S26/cbo_ngdp!S26</f>
        <v>#N/A</v>
      </c>
      <c r="T26" s="10" t="e">
        <f>100*cbo_debt!T26/cbo_ngdp!T26</f>
        <v>#N/A</v>
      </c>
      <c r="U26" s="10" t="e">
        <f>100*cbo_debt!U26/cbo_ngdp!U26</f>
        <v>#N/A</v>
      </c>
      <c r="V26" s="10">
        <f>100*cbo_debt!V26/cbo_ngdp!V26</f>
        <v>39.922272849102114</v>
      </c>
      <c r="W26" s="10">
        <f>100*cbo_debt!W26/cbo_ngdp!W26</f>
        <v>44.19749800372638</v>
      </c>
      <c r="X26" s="10">
        <f>100*cbo_debt!X26/cbo_ngdp!X26</f>
        <v>46.991443555064862</v>
      </c>
      <c r="Y26" s="10">
        <f>100*cbo_debt!Y26/cbo_ngdp!Y26</f>
        <v>52.181255277230512</v>
      </c>
      <c r="Z26" s="10">
        <f>100*cbo_debt!Z26/cbo_ngdp!Z26</f>
        <v>54.597372929754428</v>
      </c>
      <c r="AA26" s="10">
        <f>100*cbo_debt!AA26/cbo_ngdp!AA26</f>
        <v>55.456249099034167</v>
      </c>
      <c r="AB26" s="10">
        <f>100*cbo_debt!AB26/cbo_ngdp!AB26</f>
        <v>56.513493800145881</v>
      </c>
      <c r="AC26" s="10">
        <f>100*cbo_debt!AC26/cbo_ngdp!AC26</f>
        <v>54.109589041095887</v>
      </c>
      <c r="AD26" s="10">
        <f>100*cbo_debt!AD26/cbo_ngdp!AD26</f>
        <v>51.984013702540679</v>
      </c>
      <c r="AE26" s="10">
        <f>100*cbo_debt!AE26/cbo_ngdp!AE26</f>
        <v>51.074964639321074</v>
      </c>
      <c r="AF26" s="10">
        <f>100*cbo_debt!AF26/cbo_ngdp!AF26</f>
        <v>51.407049459920408</v>
      </c>
      <c r="AG26" s="10">
        <f>100*cbo_debt!AG26/cbo_ngdp!AG26</f>
        <v>51.558924485125857</v>
      </c>
      <c r="AH26" s="10" t="e">
        <f>100*cbo_debt!AH26/cbo_ngdp!AH26</f>
        <v>#N/A</v>
      </c>
      <c r="AI26" s="10" t="e">
        <f>100*cbo_debt!AI26/cbo_ngdp!AI26</f>
        <v>#N/A</v>
      </c>
      <c r="AJ26" s="10" t="e">
        <f>100*cbo_debt!AJ26/cbo_ngdp!AJ26</f>
        <v>#N/A</v>
      </c>
      <c r="AK26" s="10" t="e">
        <f>100*cbo_debt!AK26/cbo_ngdp!AK26</f>
        <v>#N/A</v>
      </c>
      <c r="AL26" s="10" t="e">
        <f>100*cbo_debt!AL26/cbo_ngdp!AL26</f>
        <v>#N/A</v>
      </c>
      <c r="AM26" s="10" t="e">
        <f>100*cbo_debt!AM26/cbo_ngdp!AM26</f>
        <v>#N/A</v>
      </c>
      <c r="AN26" s="10" t="e">
        <f>100*cbo_debt!AN26/cbo_ngdp!AN26</f>
        <v>#N/A</v>
      </c>
      <c r="AO26" s="10" t="e">
        <f>100*cbo_debt!AO26/cbo_ngdp!AO26</f>
        <v>#N/A</v>
      </c>
      <c r="AP26" s="10" t="e">
        <f>100*cbo_debt!AP26/cbo_ngdp!AP26</f>
        <v>#N/A</v>
      </c>
      <c r="AQ26" s="10" t="e">
        <f>100*cbo_debt!AQ26/cbo_ngdp!AQ26</f>
        <v>#N/A</v>
      </c>
      <c r="AR26" s="10" t="e">
        <f>100*cbo_debt!AR26/cbo_ngdp!AR26</f>
        <v>#N/A</v>
      </c>
      <c r="AS26" s="10" t="e">
        <f>100*cbo_debt!AS26/cbo_ngdp!AS26</f>
        <v>#N/A</v>
      </c>
      <c r="AT26" s="10" t="e">
        <f>100*cbo_debt!AT26/cbo_ngdp!AT26</f>
        <v>#N/A</v>
      </c>
      <c r="AU26" s="10" t="e">
        <v>#N/A</v>
      </c>
      <c r="AV26" s="10" t="e">
        <f>100*cbo_debt!AV26/cbo_ngdp!AV26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47.671957671957671</v>
      </c>
      <c r="CT26" s="3"/>
      <c r="CU26" s="20">
        <v>32874</v>
      </c>
      <c r="CV26" s="20" t="str">
        <f ca="1">OFFSET(C$1,0,ROWS($1:20)-1)</f>
        <v>1990A</v>
      </c>
      <c r="CW26" s="19">
        <f t="shared" ca="1" si="4"/>
        <v>1990</v>
      </c>
      <c r="CX26" s="30" cm="1">
        <f t="array" aca="1" ref="CX26" ca="1">INDEX($C$6:$CS$100,MATCH(CW26,YEAR($B$6:$B$100),0),MATCH(CV26,$C$1:$CS$1,0))</f>
        <v>42.595307917888562</v>
      </c>
      <c r="CY26" s="19">
        <f t="shared" ca="1" si="0"/>
        <v>1995</v>
      </c>
      <c r="CZ26" s="30" cm="1">
        <f t="array" aca="1" ref="CZ26" ca="1">INDEX($C$6:$CS$100,MATCH(CY26,YEAR($B$6:$B$100),0),MATCH(CV26,$C$1:$CS$1,0))</f>
        <v>39.922272849102114</v>
      </c>
      <c r="DA26" s="19">
        <f t="shared" ca="1" si="5"/>
        <v>2000</v>
      </c>
      <c r="DB26" s="28" t="e" cm="1">
        <f t="array" aca="1" ref="DB26" ca="1">INDEX($C$6:$CS$100,MATCH(DA26,YEAR($B$6:$B$100),0),MATCH(CV26,$C$1:$CS$1,0))</f>
        <v>#N/A</v>
      </c>
      <c r="DC26" s="28"/>
      <c r="DD26" s="41">
        <f t="shared" ca="1" si="2"/>
        <v>40.888286150194951</v>
      </c>
      <c r="DE26" s="41">
        <f t="shared" ca="1" si="3"/>
        <v>47.671957671957671</v>
      </c>
      <c r="DF26" s="41">
        <f t="shared" ca="1" si="6"/>
        <v>2.9139233153798205</v>
      </c>
      <c r="DG26" s="41">
        <f t="shared" ca="1" si="7"/>
        <v>60.057614853597755</v>
      </c>
      <c r="DH26" s="5"/>
    </row>
    <row r="27" spans="1:112" x14ac:dyDescent="0.3">
      <c r="A27" t="s">
        <v>1763</v>
      </c>
      <c r="B27" s="16">
        <v>35065</v>
      </c>
      <c r="C27" s="10" t="e">
        <f>100*cbo_debt!C27/cbo_ngdp!C27</f>
        <v>#N/A</v>
      </c>
      <c r="D27" s="10" t="e">
        <f>100*cbo_debt!D27/cbo_ngdp!D27</f>
        <v>#N/A</v>
      </c>
      <c r="E27" s="10" t="e">
        <f>100*cbo_debt!E27/cbo_ngdp!E27</f>
        <v>#N/A</v>
      </c>
      <c r="F27" s="10" t="e">
        <f>100*cbo_debt!F27/cbo_ngdp!F27</f>
        <v>#N/A</v>
      </c>
      <c r="G27" s="10" t="e">
        <f>100*cbo_debt!G27/cbo_ngdp!G27</f>
        <v>#N/A</v>
      </c>
      <c r="H27" s="10" t="e">
        <f>100*cbo_debt!H27/cbo_ngdp!H27</f>
        <v>#N/A</v>
      </c>
      <c r="I27" s="10" t="e">
        <f>100*cbo_debt!I27/cbo_ngdp!I27</f>
        <v>#N/A</v>
      </c>
      <c r="J27" s="10" t="e">
        <f>100*cbo_debt!J27/cbo_ngdp!B27</f>
        <v>#N/A</v>
      </c>
      <c r="K27" s="10" t="e">
        <f>100*cbo_debt!K27/cbo_ngdp!K27</f>
        <v>#N/A</v>
      </c>
      <c r="L27" s="10" t="e">
        <f>100*cbo_debt!L27/cbo_ngdp!L27</f>
        <v>#N/A</v>
      </c>
      <c r="M27" s="10" t="e">
        <f>100*cbo_debt!M27/cbo_ngdp!M27</f>
        <v>#N/A</v>
      </c>
      <c r="N27" s="10" t="e">
        <f>100*cbo_debt!N27/cbo_ngdp!N27</f>
        <v>#N/A</v>
      </c>
      <c r="O27" s="10" t="e">
        <f>100*cbo_debt!O27/cbo_ngdp!O27</f>
        <v>#N/A</v>
      </c>
      <c r="P27" s="10" t="e">
        <f>100*cbo_debt!P27/cbo_ngdp!P27</f>
        <v>#N/A</v>
      </c>
      <c r="Q27" s="10" t="e">
        <f>100*cbo_debt!Q27/cbo_ngdp!Q27</f>
        <v>#N/A</v>
      </c>
      <c r="R27" s="10" t="e">
        <f>100*cbo_debt!R27/cbo_ngdp!R27</f>
        <v>#N/A</v>
      </c>
      <c r="S27" s="10" t="e">
        <f>100*cbo_debt!S27/cbo_ngdp!S27</f>
        <v>#N/A</v>
      </c>
      <c r="T27" s="10" t="e">
        <f>100*cbo_debt!T27/cbo_ngdp!T27</f>
        <v>#N/A</v>
      </c>
      <c r="U27" s="10" t="e">
        <f>100*cbo_debt!U27/cbo_ngdp!U27</f>
        <v>#N/A</v>
      </c>
      <c r="V27" s="10" t="e">
        <f>100*cbo_debt!V27/cbo_ngdp!V27</f>
        <v>#N/A</v>
      </c>
      <c r="W27" s="10" t="e">
        <f>100*cbo_debt!W27/cbo_ngdp!W27</f>
        <v>#N/A</v>
      </c>
      <c r="X27" s="10">
        <f>100*cbo_debt!X27/cbo_ngdp!X27</f>
        <v>44.970798182998053</v>
      </c>
      <c r="Y27" s="10">
        <f>100*cbo_debt!Y27/cbo_ngdp!Y27</f>
        <v>51.300079596710006</v>
      </c>
      <c r="Z27" s="10">
        <f>100*cbo_debt!Z27/cbo_ngdp!Z27</f>
        <v>54.086862692203937</v>
      </c>
      <c r="AA27" s="10">
        <f>100*cbo_debt!AA27/cbo_ngdp!AA27</f>
        <v>56.121891227111234</v>
      </c>
      <c r="AB27" s="10">
        <f>100*cbo_debt!AB27/cbo_ngdp!AB27</f>
        <v>57.886698139405723</v>
      </c>
      <c r="AC27" s="10">
        <f>100*cbo_debt!AC27/cbo_ngdp!AC27</f>
        <v>54.249723145071982</v>
      </c>
      <c r="AD27" s="10">
        <f>100*cbo_debt!AD27/cbo_ngdp!AD27</f>
        <v>51.746547522339561</v>
      </c>
      <c r="AE27" s="10">
        <f>100*cbo_debt!AE27/cbo_ngdp!AE27</f>
        <v>51.150585385547032</v>
      </c>
      <c r="AF27" s="10">
        <f>100*cbo_debt!AF27/cbo_ngdp!AF27</f>
        <v>52.075983717774761</v>
      </c>
      <c r="AG27" s="10">
        <f>100*cbo_debt!AG27/cbo_ngdp!AG27</f>
        <v>52.213845099383143</v>
      </c>
      <c r="AH27" s="10">
        <f>100*cbo_debt!AH27/cbo_ngdp!AH27</f>
        <v>51.73307860262009</v>
      </c>
      <c r="AI27" s="10">
        <f>100*cbo_debt!AI27/cbo_ngdp!AI27</f>
        <v>50.327059137631828</v>
      </c>
      <c r="AJ27" s="10" t="e">
        <f>100*cbo_debt!AJ27/cbo_ngdp!AJ27</f>
        <v>#N/A</v>
      </c>
      <c r="AK27" s="10" t="e">
        <f>100*cbo_debt!AK27/cbo_ngdp!AK27</f>
        <v>#N/A</v>
      </c>
      <c r="AL27" s="10" t="e">
        <f>100*cbo_debt!AL27/cbo_ngdp!AL27</f>
        <v>#N/A</v>
      </c>
      <c r="AM27" s="10" t="e">
        <f>100*cbo_debt!AM27/cbo_ngdp!AM27</f>
        <v>#N/A</v>
      </c>
      <c r="AN27" s="10" t="e">
        <f>100*cbo_debt!AN27/cbo_ngdp!AN27</f>
        <v>#N/A</v>
      </c>
      <c r="AO27" s="10" t="e">
        <f>100*cbo_debt!AO27/cbo_ngdp!AO27</f>
        <v>#N/A</v>
      </c>
      <c r="AP27" s="10" t="e">
        <f>100*cbo_debt!AP27/cbo_ngdp!AP27</f>
        <v>#N/A</v>
      </c>
      <c r="AQ27" s="10" t="e">
        <f>100*cbo_debt!AQ27/cbo_ngdp!AQ27</f>
        <v>#N/A</v>
      </c>
      <c r="AR27" s="10" t="e">
        <f>100*cbo_debt!AR27/cbo_ngdp!AR27</f>
        <v>#N/A</v>
      </c>
      <c r="AS27" s="10" t="e">
        <f>100*cbo_debt!AS27/cbo_ngdp!AS27</f>
        <v>#N/A</v>
      </c>
      <c r="AT27" s="10" t="e">
        <f>100*cbo_debt!AT27/cbo_ngdp!AT27</f>
        <v>#N/A</v>
      </c>
      <c r="AU27" s="10" t="e">
        <v>#N/A</v>
      </c>
      <c r="AV27" s="10" t="e">
        <f>100*cbo_debt!AV27/cbo_ngdp!AV27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46.962646208024147</v>
      </c>
      <c r="CT27" s="3"/>
      <c r="CU27" s="20">
        <v>33055</v>
      </c>
      <c r="CV27" s="20" t="str">
        <f ca="1">OFFSET(C$1,0,ROWS($1:21)-1)</f>
        <v>1990B</v>
      </c>
      <c r="CW27" s="19">
        <f t="shared" ca="1" si="4"/>
        <v>1990</v>
      </c>
      <c r="CX27" s="30" cm="1">
        <f t="array" aca="1" ref="CX27" ca="1">INDEX($C$6:$CS$100,MATCH(CW27,YEAR($B$6:$B$100),0),MATCH(CV27,$C$1:$CS$1,0))</f>
        <v>43.457602339181285</v>
      </c>
      <c r="CY27" s="19">
        <f t="shared" ca="1" si="0"/>
        <v>1995</v>
      </c>
      <c r="CZ27" s="30" cm="1">
        <f t="array" aca="1" ref="CZ27" ca="1">INDEX($C$6:$CS$100,MATCH(CY27,YEAR($B$6:$B$100),0),MATCH(CV27,$C$1:$CS$1,0))</f>
        <v>44.19749800372638</v>
      </c>
      <c r="DA27" s="19">
        <f t="shared" ca="1" si="5"/>
        <v>2000</v>
      </c>
      <c r="DB27" s="28" t="e" cm="1">
        <f t="array" aca="1" ref="DB27" ca="1">INDEX($C$6:$CS$100,MATCH(DA27,YEAR($B$6:$B$100),0),MATCH(CV27,$C$1:$CS$1,0))</f>
        <v>#N/A</v>
      </c>
      <c r="DC27" s="28"/>
      <c r="DD27" s="41">
        <f t="shared" ca="1" si="2"/>
        <v>40.888286150194951</v>
      </c>
      <c r="DE27" s="41">
        <f t="shared" ca="1" si="3"/>
        <v>47.671957671957671</v>
      </c>
      <c r="DF27" s="41">
        <f t="shared" ca="1" si="6"/>
        <v>6.6013856789872634</v>
      </c>
      <c r="DG27" s="41">
        <f t="shared" ca="1" si="7"/>
        <v>12.071869986165888</v>
      </c>
      <c r="DH27" s="5"/>
    </row>
    <row r="28" spans="1:112" x14ac:dyDescent="0.3">
      <c r="A28" t="s">
        <v>1764</v>
      </c>
      <c r="B28" s="16">
        <v>35431</v>
      </c>
      <c r="C28" s="10" t="e">
        <f>100*cbo_debt!C28/cbo_ngdp!C28</f>
        <v>#N/A</v>
      </c>
      <c r="D28" s="10" t="e">
        <f>100*cbo_debt!D28/cbo_ngdp!D28</f>
        <v>#N/A</v>
      </c>
      <c r="E28" s="10" t="e">
        <f>100*cbo_debt!E28/cbo_ngdp!E28</f>
        <v>#N/A</v>
      </c>
      <c r="F28" s="10" t="e">
        <f>100*cbo_debt!F28/cbo_ngdp!F28</f>
        <v>#N/A</v>
      </c>
      <c r="G28" s="10" t="e">
        <f>100*cbo_debt!G28/cbo_ngdp!G28</f>
        <v>#N/A</v>
      </c>
      <c r="H28" s="10" t="e">
        <f>100*cbo_debt!H28/cbo_ngdp!H28</f>
        <v>#N/A</v>
      </c>
      <c r="I28" s="10" t="e">
        <f>100*cbo_debt!I28/cbo_ngdp!I28</f>
        <v>#N/A</v>
      </c>
      <c r="J28" s="10" t="e">
        <f>100*cbo_debt!J28/cbo_ngdp!B28</f>
        <v>#N/A</v>
      </c>
      <c r="K28" s="10" t="e">
        <f>100*cbo_debt!K28/cbo_ngdp!K28</f>
        <v>#N/A</v>
      </c>
      <c r="L28" s="10" t="e">
        <f>100*cbo_debt!L28/cbo_ngdp!L28</f>
        <v>#N/A</v>
      </c>
      <c r="M28" s="10" t="e">
        <f>100*cbo_debt!M28/cbo_ngdp!M28</f>
        <v>#N/A</v>
      </c>
      <c r="N28" s="10" t="e">
        <f>100*cbo_debt!N28/cbo_ngdp!N28</f>
        <v>#N/A</v>
      </c>
      <c r="O28" s="10" t="e">
        <f>100*cbo_debt!O28/cbo_ngdp!O28</f>
        <v>#N/A</v>
      </c>
      <c r="P28" s="10" t="e">
        <f>100*cbo_debt!P28/cbo_ngdp!P28</f>
        <v>#N/A</v>
      </c>
      <c r="Q28" s="10" t="e">
        <f>100*cbo_debt!Q28/cbo_ngdp!Q28</f>
        <v>#N/A</v>
      </c>
      <c r="R28" s="10" t="e">
        <f>100*cbo_debt!R28/cbo_ngdp!R28</f>
        <v>#N/A</v>
      </c>
      <c r="S28" s="10" t="e">
        <f>100*cbo_debt!S28/cbo_ngdp!S28</f>
        <v>#N/A</v>
      </c>
      <c r="T28" s="10" t="e">
        <f>100*cbo_debt!T28/cbo_ngdp!T28</f>
        <v>#N/A</v>
      </c>
      <c r="U28" s="10" t="e">
        <f>100*cbo_debt!U28/cbo_ngdp!U28</f>
        <v>#N/A</v>
      </c>
      <c r="V28" s="10" t="e">
        <f>100*cbo_debt!V28/cbo_ngdp!V28</f>
        <v>#N/A</v>
      </c>
      <c r="W28" s="10" t="e">
        <f>100*cbo_debt!W28/cbo_ngdp!W28</f>
        <v>#N/A</v>
      </c>
      <c r="X28" s="10" t="e">
        <f>100*cbo_debt!X28/cbo_ngdp!X28</f>
        <v>#N/A</v>
      </c>
      <c r="Y28" s="10" t="e">
        <f>100*cbo_debt!Y28/cbo_ngdp!Y28</f>
        <v>#N/A</v>
      </c>
      <c r="Z28" s="10">
        <f>100*cbo_debt!Z28/cbo_ngdp!Z28</f>
        <v>54.070582239775767</v>
      </c>
      <c r="AA28" s="10">
        <f>100*cbo_debt!AA28/cbo_ngdp!AA28</f>
        <v>57.144711226476311</v>
      </c>
      <c r="AB28" s="10">
        <f>100*cbo_debt!AB28/cbo_ngdp!AB28</f>
        <v>59.604931724777941</v>
      </c>
      <c r="AC28" s="10">
        <f>100*cbo_debt!AC28/cbo_ngdp!AC28</f>
        <v>54.427049072490462</v>
      </c>
      <c r="AD28" s="10">
        <f>100*cbo_debt!AD28/cbo_ngdp!AD28</f>
        <v>51.683804627249359</v>
      </c>
      <c r="AE28" s="10">
        <f>100*cbo_debt!AE28/cbo_ngdp!AE28</f>
        <v>51.42307692307692</v>
      </c>
      <c r="AF28" s="10">
        <f>100*cbo_debt!AF28/cbo_ngdp!AF28</f>
        <v>52.626823286433456</v>
      </c>
      <c r="AG28" s="10">
        <f>100*cbo_debt!AG28/cbo_ngdp!AG28</f>
        <v>52.745532802921609</v>
      </c>
      <c r="AH28" s="10">
        <f>100*cbo_debt!AH28/cbo_ngdp!AH28</f>
        <v>51.819599688068628</v>
      </c>
      <c r="AI28" s="10">
        <f>100*cbo_debt!AI28/cbo_ngdp!AI28</f>
        <v>50.515726473958999</v>
      </c>
      <c r="AJ28" s="10">
        <f>100*cbo_debt!AJ28/cbo_ngdp!AJ28</f>
        <v>49.418827436454208</v>
      </c>
      <c r="AK28" s="10">
        <f>100*cbo_debt!AK28/cbo_ngdp!AK28</f>
        <v>47.567567567567565</v>
      </c>
      <c r="AL28" s="10" t="e">
        <f>100*cbo_debt!AL28/cbo_ngdp!AL28</f>
        <v>#N/A</v>
      </c>
      <c r="AM28" s="10" t="e">
        <f>100*cbo_debt!AM28/cbo_ngdp!AM28</f>
        <v>#N/A</v>
      </c>
      <c r="AN28" s="10" t="e">
        <f>100*cbo_debt!AN28/cbo_ngdp!AN28</f>
        <v>#N/A</v>
      </c>
      <c r="AO28" s="10" t="e">
        <f>100*cbo_debt!AO28/cbo_ngdp!AO28</f>
        <v>#N/A</v>
      </c>
      <c r="AP28" s="10" t="e">
        <f>100*cbo_debt!AP28/cbo_ngdp!AP28</f>
        <v>#N/A</v>
      </c>
      <c r="AQ28" s="10" t="e">
        <f>100*cbo_debt!AQ28/cbo_ngdp!AQ28</f>
        <v>#N/A</v>
      </c>
      <c r="AR28" s="10" t="e">
        <f>100*cbo_debt!AR28/cbo_ngdp!AR28</f>
        <v>#N/A</v>
      </c>
      <c r="AS28" s="10" t="e">
        <f>100*cbo_debt!AS28/cbo_ngdp!AS28</f>
        <v>#N/A</v>
      </c>
      <c r="AT28" s="10" t="e">
        <f>100*cbo_debt!AT28/cbo_ngdp!AT28</f>
        <v>#N/A</v>
      </c>
      <c r="AU28" s="10" t="e">
        <v>#N/A</v>
      </c>
      <c r="AV28" s="10" t="e">
        <f>100*cbo_debt!AV28/cbo_ngdp!AV28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44.633771151343034</v>
      </c>
      <c r="CT28" s="3"/>
      <c r="CU28" s="20">
        <v>33239</v>
      </c>
      <c r="CV28" s="20" t="str">
        <f ca="1">OFFSET(C$1,0,ROWS($1:22)-1)</f>
        <v>1991A</v>
      </c>
      <c r="CW28" s="19">
        <f t="shared" ca="1" si="4"/>
        <v>1991</v>
      </c>
      <c r="CX28" s="30" cm="1">
        <f t="array" aca="1" ref="CX28" ca="1">INDEX($C$6:$CS$100,MATCH(CW28,YEAR($B$6:$B$100),0),MATCH(CV28,$C$1:$CS$1,0))</f>
        <v>47.884068278805124</v>
      </c>
      <c r="CY28" s="19">
        <f t="shared" ca="1" si="0"/>
        <v>1996</v>
      </c>
      <c r="CZ28" s="30" cm="1">
        <f t="array" aca="1" ref="CZ28" ca="1">INDEX($C$6:$CS$100,MATCH(CY28,YEAR($B$6:$B$100),0),MATCH(CV28,$C$1:$CS$1,0))</f>
        <v>44.970798182998053</v>
      </c>
      <c r="DA28" s="19">
        <f t="shared" ca="1" si="5"/>
        <v>2001</v>
      </c>
      <c r="DB28" s="28" t="e" cm="1">
        <f t="array" aca="1" ref="DB28" ca="1">INDEX($C$6:$CS$100,MATCH(DA28,YEAR($B$6:$B$100),0),MATCH(CV28,$C$1:$CS$1,0))</f>
        <v>#N/A</v>
      </c>
      <c r="DC28" s="28"/>
      <c r="DD28" s="41">
        <f t="shared" ca="1" si="2"/>
        <v>44.132611193172487</v>
      </c>
      <c r="DE28" s="41">
        <f t="shared" ca="1" si="3"/>
        <v>46.962646208024147</v>
      </c>
      <c r="DF28" s="41">
        <f t="shared" ca="1" si="6"/>
        <v>14.073430265343321</v>
      </c>
      <c r="DG28" s="41">
        <f t="shared" ca="1" si="7"/>
        <v>3.9674585548003516</v>
      </c>
    </row>
    <row r="29" spans="1:112" x14ac:dyDescent="0.3">
      <c r="A29" t="s">
        <v>602</v>
      </c>
      <c r="B29" s="16">
        <v>35796</v>
      </c>
      <c r="C29" s="10" t="e">
        <f>100*cbo_debt!C29/cbo_ngdp!C29</f>
        <v>#N/A</v>
      </c>
      <c r="D29" s="10" t="e">
        <f>100*cbo_debt!D29/cbo_ngdp!D29</f>
        <v>#N/A</v>
      </c>
      <c r="E29" s="10" t="e">
        <f>100*cbo_debt!E29/cbo_ngdp!E29</f>
        <v>#N/A</v>
      </c>
      <c r="F29" s="10" t="e">
        <f>100*cbo_debt!F29/cbo_ngdp!F29</f>
        <v>#N/A</v>
      </c>
      <c r="G29" s="10" t="e">
        <f>100*cbo_debt!G29/cbo_ngdp!G29</f>
        <v>#N/A</v>
      </c>
      <c r="H29" s="10" t="e">
        <f>100*cbo_debt!H29/cbo_ngdp!H29</f>
        <v>#N/A</v>
      </c>
      <c r="I29" s="10" t="e">
        <f>100*cbo_debt!I29/cbo_ngdp!I29</f>
        <v>#N/A</v>
      </c>
      <c r="J29" s="10" t="e">
        <f>100*cbo_debt!J29/cbo_ngdp!B29</f>
        <v>#N/A</v>
      </c>
      <c r="K29" s="10" t="e">
        <f>100*cbo_debt!K29/cbo_ngdp!K29</f>
        <v>#N/A</v>
      </c>
      <c r="L29" s="10" t="e">
        <f>100*cbo_debt!L29/cbo_ngdp!L29</f>
        <v>#N/A</v>
      </c>
      <c r="M29" s="10" t="e">
        <f>100*cbo_debt!M29/cbo_ngdp!M29</f>
        <v>#N/A</v>
      </c>
      <c r="N29" s="10" t="e">
        <f>100*cbo_debt!N29/cbo_ngdp!N29</f>
        <v>#N/A</v>
      </c>
      <c r="O29" s="10" t="e">
        <f>100*cbo_debt!O29/cbo_ngdp!O29</f>
        <v>#N/A</v>
      </c>
      <c r="P29" s="10" t="e">
        <f>100*cbo_debt!P29/cbo_ngdp!P29</f>
        <v>#N/A</v>
      </c>
      <c r="Q29" s="10" t="e">
        <f>100*cbo_debt!Q29/cbo_ngdp!Q29</f>
        <v>#N/A</v>
      </c>
      <c r="R29" s="10" t="e">
        <f>100*cbo_debt!R29/cbo_ngdp!R29</f>
        <v>#N/A</v>
      </c>
      <c r="S29" s="10" t="e">
        <f>100*cbo_debt!S29/cbo_ngdp!S29</f>
        <v>#N/A</v>
      </c>
      <c r="T29" s="10" t="e">
        <f>100*cbo_debt!T29/cbo_ngdp!T29</f>
        <v>#N/A</v>
      </c>
      <c r="U29" s="10" t="e">
        <f>100*cbo_debt!U29/cbo_ngdp!U29</f>
        <v>#N/A</v>
      </c>
      <c r="V29" s="10" t="e">
        <f>100*cbo_debt!V29/cbo_ngdp!V29</f>
        <v>#N/A</v>
      </c>
      <c r="W29" s="10" t="e">
        <f>100*cbo_debt!W29/cbo_ngdp!W29</f>
        <v>#N/A</v>
      </c>
      <c r="X29" s="10" t="e">
        <f>100*cbo_debt!X29/cbo_ngdp!X29</f>
        <v>#N/A</v>
      </c>
      <c r="Y29" s="10" t="e">
        <f>100*cbo_debt!Y29/cbo_ngdp!Y29</f>
        <v>#N/A</v>
      </c>
      <c r="Z29" s="10" t="e">
        <f>100*cbo_debt!Z29/cbo_ngdp!Z29</f>
        <v>#N/A</v>
      </c>
      <c r="AA29" s="10" t="e">
        <f>100*cbo_debt!AA29/cbo_ngdp!AA29</f>
        <v>#N/A</v>
      </c>
      <c r="AB29" s="10">
        <f>100*cbo_debt!AB29/cbo_ngdp!AB29</f>
        <v>61.76806808078242</v>
      </c>
      <c r="AC29" s="10">
        <f>100*cbo_debt!AC29/cbo_ngdp!AC29</f>
        <v>54.571643286573149</v>
      </c>
      <c r="AD29" s="10">
        <f>100*cbo_debt!AD29/cbo_ngdp!AD29</f>
        <v>51.533292608430052</v>
      </c>
      <c r="AE29" s="10">
        <f>100*cbo_debt!AE29/cbo_ngdp!AE29</f>
        <v>51.668908179484042</v>
      </c>
      <c r="AF29" s="10">
        <f>100*cbo_debt!AF29/cbo_ngdp!AF29</f>
        <v>52.956329735034345</v>
      </c>
      <c r="AG29" s="10">
        <f>100*cbo_debt!AG29/cbo_ngdp!AG29</f>
        <v>53.200198461920117</v>
      </c>
      <c r="AH29" s="10">
        <f>100*cbo_debt!AH29/cbo_ngdp!AH29</f>
        <v>51.814241486068113</v>
      </c>
      <c r="AI29" s="10">
        <f>100*cbo_debt!AI29/cbo_ngdp!AI29</f>
        <v>50.832826747720368</v>
      </c>
      <c r="AJ29" s="10">
        <f>100*cbo_debt!AJ29/cbo_ngdp!AJ29</f>
        <v>48.997800048887804</v>
      </c>
      <c r="AK29" s="10">
        <f>100*cbo_debt!AK29/cbo_ngdp!AK29</f>
        <v>46.359923113887554</v>
      </c>
      <c r="AL29" s="10">
        <f>100*cbo_debt!AL29/cbo_ngdp!AL29</f>
        <v>45.286175170271243</v>
      </c>
      <c r="AM29" s="10">
        <f>100*cbo_debt!AM29/cbo_ngdp!AM29</f>
        <v>44.265809217577704</v>
      </c>
      <c r="AN29" s="10" t="e">
        <f>100*cbo_debt!AN29/cbo_ngdp!AN29</f>
        <v>#N/A</v>
      </c>
      <c r="AO29" s="10" t="e">
        <f>100*cbo_debt!AO29/cbo_ngdp!AO29</f>
        <v>#N/A</v>
      </c>
      <c r="AP29" s="10" t="e">
        <f>100*cbo_debt!AP29/cbo_ngdp!AP29</f>
        <v>#N/A</v>
      </c>
      <c r="AQ29" s="10" t="e">
        <f>100*cbo_debt!AQ29/cbo_ngdp!AQ29</f>
        <v>#N/A</v>
      </c>
      <c r="AR29" s="10" t="e">
        <f>100*cbo_debt!AR29/cbo_ngdp!AR29</f>
        <v>#N/A</v>
      </c>
      <c r="AS29" s="10" t="e">
        <f>100*cbo_debt!AS29/cbo_ngdp!AS29</f>
        <v>#N/A</v>
      </c>
      <c r="AT29" s="10" t="e">
        <f>100*cbo_debt!AT29/cbo_ngdp!AT29</f>
        <v>#N/A</v>
      </c>
      <c r="AU29" s="10" t="e">
        <v>#N/A</v>
      </c>
      <c r="AV29" s="10" t="e">
        <f>100*cbo_debt!AV29/cbo_ngdp!AV29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41.663867428059568</v>
      </c>
      <c r="CU29" s="20">
        <v>33451</v>
      </c>
      <c r="CV29" s="20" t="str">
        <f ca="1">OFFSET(C$1,0,ROWS($1:23)-1)</f>
        <v>1991B</v>
      </c>
      <c r="CW29" s="19">
        <f t="shared" ca="1" si="4"/>
        <v>1991</v>
      </c>
      <c r="CX29" s="30" cm="1">
        <f t="array" aca="1" ref="CX29" ca="1">INDEX($C$6:$CS$100,MATCH(CW29,YEAR($B$6:$B$100),0),MATCH(CV29,$C$1:$CS$1,0))</f>
        <v>48.005723484170986</v>
      </c>
      <c r="CY29" s="19">
        <f t="shared" ca="1" si="0"/>
        <v>1996</v>
      </c>
      <c r="CZ29" s="30" cm="1">
        <f t="array" aca="1" ref="CZ29" ca="1">INDEX($C$6:$CS$100,MATCH(CY29,YEAR($B$6:$B$100),0),MATCH(CV29,$C$1:$CS$1,0))</f>
        <v>51.300079596710006</v>
      </c>
      <c r="DA29" s="19">
        <f t="shared" ca="1" si="5"/>
        <v>2001</v>
      </c>
      <c r="DB29" s="28" t="e" cm="1">
        <f t="array" aca="1" ref="DB29" ca="1">INDEX($C$6:$CS$100,MATCH(DA29,YEAR($B$6:$B$100),0),MATCH(CV29,$C$1:$CS$1,0))</f>
        <v>#N/A</v>
      </c>
      <c r="DC29" s="28"/>
      <c r="DD29" s="41">
        <f t="shared" ca="1" si="2"/>
        <v>44.132611193172487</v>
      </c>
      <c r="DE29" s="41">
        <f t="shared" ca="1" si="3"/>
        <v>46.962646208024147</v>
      </c>
      <c r="DF29" s="41">
        <f t="shared" ca="1" si="6"/>
        <v>15.000998818683641</v>
      </c>
      <c r="DG29" s="41">
        <f t="shared" ca="1" si="7"/>
        <v>18.813328401286896</v>
      </c>
    </row>
    <row r="30" spans="1:112" x14ac:dyDescent="0.3">
      <c r="A30" t="s">
        <v>603</v>
      </c>
      <c r="B30" s="16">
        <v>36161</v>
      </c>
      <c r="C30" s="10" t="e">
        <f>100*cbo_debt!C30/cbo_ngdp!C30</f>
        <v>#N/A</v>
      </c>
      <c r="D30" s="10" t="e">
        <f>100*cbo_debt!D30/cbo_ngdp!D30</f>
        <v>#N/A</v>
      </c>
      <c r="E30" s="10" t="e">
        <f>100*cbo_debt!E30/cbo_ngdp!E30</f>
        <v>#N/A</v>
      </c>
      <c r="F30" s="10" t="e">
        <f>100*cbo_debt!F30/cbo_ngdp!F30</f>
        <v>#N/A</v>
      </c>
      <c r="G30" s="10" t="e">
        <f>100*cbo_debt!G30/cbo_ngdp!G30</f>
        <v>#N/A</v>
      </c>
      <c r="H30" s="10" t="e">
        <f>100*cbo_debt!H30/cbo_ngdp!H30</f>
        <v>#N/A</v>
      </c>
      <c r="I30" s="10" t="e">
        <f>100*cbo_debt!I30/cbo_ngdp!I30</f>
        <v>#N/A</v>
      </c>
      <c r="J30" s="10" t="e">
        <f>100*cbo_debt!J30/cbo_ngdp!B30</f>
        <v>#N/A</v>
      </c>
      <c r="K30" s="10" t="e">
        <f>100*cbo_debt!K30/cbo_ngdp!K30</f>
        <v>#N/A</v>
      </c>
      <c r="L30" s="10" t="e">
        <f>100*cbo_debt!L30/cbo_ngdp!L30</f>
        <v>#N/A</v>
      </c>
      <c r="M30" s="10" t="e">
        <f>100*cbo_debt!M30/cbo_ngdp!M30</f>
        <v>#N/A</v>
      </c>
      <c r="N30" s="10" t="e">
        <f>100*cbo_debt!N30/cbo_ngdp!N30</f>
        <v>#N/A</v>
      </c>
      <c r="O30" s="10" t="e">
        <f>100*cbo_debt!O30/cbo_ngdp!O30</f>
        <v>#N/A</v>
      </c>
      <c r="P30" s="10" t="e">
        <f>100*cbo_debt!P30/cbo_ngdp!P30</f>
        <v>#N/A</v>
      </c>
      <c r="Q30" s="10" t="e">
        <f>100*cbo_debt!Q30/cbo_ngdp!Q30</f>
        <v>#N/A</v>
      </c>
      <c r="R30" s="10" t="e">
        <f>100*cbo_debt!R30/cbo_ngdp!R30</f>
        <v>#N/A</v>
      </c>
      <c r="S30" s="10" t="e">
        <f>100*cbo_debt!S30/cbo_ngdp!S30</f>
        <v>#N/A</v>
      </c>
      <c r="T30" s="10" t="e">
        <f>100*cbo_debt!T30/cbo_ngdp!T30</f>
        <v>#N/A</v>
      </c>
      <c r="U30" s="10" t="e">
        <f>100*cbo_debt!U30/cbo_ngdp!U30</f>
        <v>#N/A</v>
      </c>
      <c r="V30" s="10" t="e">
        <f>100*cbo_debt!V30/cbo_ngdp!V30</f>
        <v>#N/A</v>
      </c>
      <c r="W30" s="10" t="e">
        <f>100*cbo_debt!W30/cbo_ngdp!W30</f>
        <v>#N/A</v>
      </c>
      <c r="X30" s="10" t="e">
        <f>100*cbo_debt!X30/cbo_ngdp!X30</f>
        <v>#N/A</v>
      </c>
      <c r="Y30" s="10" t="e">
        <f>100*cbo_debt!Y30/cbo_ngdp!Y30</f>
        <v>#N/A</v>
      </c>
      <c r="Z30" s="10" t="e">
        <f>100*cbo_debt!Z30/cbo_ngdp!Z30</f>
        <v>#N/A</v>
      </c>
      <c r="AA30" s="10" t="e">
        <f>100*cbo_debt!AA30/cbo_ngdp!AA30</f>
        <v>#N/A</v>
      </c>
      <c r="AB30" s="10" t="e">
        <f>100*cbo_debt!AB30/cbo_ngdp!AB30</f>
        <v>#N/A</v>
      </c>
      <c r="AC30" s="10" t="e">
        <f>100*cbo_debt!AC30/cbo_ngdp!AC30</f>
        <v>#N/A</v>
      </c>
      <c r="AD30" s="10">
        <f>100*cbo_debt!AD30/cbo_ngdp!AD30</f>
        <v>51.663564448580736</v>
      </c>
      <c r="AE30" s="10">
        <f>100*cbo_debt!AE30/cbo_ngdp!AE30</f>
        <v>52.16175270947442</v>
      </c>
      <c r="AF30" s="10">
        <f>100*cbo_debt!AF30/cbo_ngdp!AF30</f>
        <v>53.5347643490434</v>
      </c>
      <c r="AG30" s="10">
        <f>100*cbo_debt!AG30/cbo_ngdp!AG30</f>
        <v>53.874277627078662</v>
      </c>
      <c r="AH30" s="10">
        <f>100*cbo_debt!AH30/cbo_ngdp!AH30</f>
        <v>51.864526787821575</v>
      </c>
      <c r="AI30" s="10">
        <f>100*cbo_debt!AI30/cbo_ngdp!AI30</f>
        <v>51.257679378694796</v>
      </c>
      <c r="AJ30" s="10">
        <f>100*cbo_debt!AJ30/cbo_ngdp!AJ30</f>
        <v>48.659048507462686</v>
      </c>
      <c r="AK30" s="10">
        <f>100*cbo_debt!AK30/cbo_ngdp!AK30</f>
        <v>45.126436781609193</v>
      </c>
      <c r="AL30" s="10">
        <f>100*cbo_debt!AL30/cbo_ngdp!AL30</f>
        <v>43.601787146293965</v>
      </c>
      <c r="AM30" s="10">
        <f>100*cbo_debt!AM30/cbo_ngdp!AM30</f>
        <v>41.780978509373568</v>
      </c>
      <c r="AN30" s="10">
        <f>100*cbo_debt!AN30/cbo_ngdp!AN30</f>
        <v>41.428897511983564</v>
      </c>
      <c r="AO30" s="10">
        <f>100*cbo_debt!AO30/cbo_ngdp!AO30</f>
        <v>40.876737091854025</v>
      </c>
      <c r="AP30" s="10" t="e">
        <f>100*cbo_debt!AP30/cbo_ngdp!AP30</f>
        <v>#N/A</v>
      </c>
      <c r="AQ30" s="10" t="e">
        <f>100*cbo_debt!AQ30/cbo_ngdp!AQ30</f>
        <v>#N/A</v>
      </c>
      <c r="AR30" s="10" t="e">
        <f>100*cbo_debt!AR30/cbo_ngdp!AR30</f>
        <v>#N/A</v>
      </c>
      <c r="AS30" s="10" t="e">
        <f>100*cbo_debt!AS30/cbo_ngdp!AS30</f>
        <v>#N/A</v>
      </c>
      <c r="AT30" s="10" t="e">
        <f>100*cbo_debt!AT30/cbo_ngdp!AT30</f>
        <v>#N/A</v>
      </c>
      <c r="AU30" s="10" t="e">
        <v>#N/A</v>
      </c>
      <c r="AV30" s="10" t="e">
        <f>100*cbo_debt!AV30/cbo_ngdp!AV30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38.312236286919834</v>
      </c>
      <c r="CU30" s="20">
        <v>33604</v>
      </c>
      <c r="CV30" s="20" t="str">
        <f ca="1">OFFSET(C$1,0,ROWS($1:24)-1)</f>
        <v>1992A</v>
      </c>
      <c r="CW30" s="19">
        <f t="shared" ca="1" si="4"/>
        <v>1992</v>
      </c>
      <c r="CX30" s="30" cm="1">
        <f t="array" aca="1" ref="CX30" ca="1">INDEX($C$6:$CS$100,MATCH(CW30,YEAR($B$6:$B$100),0),MATCH(CV30,$C$1:$CS$1,0))</f>
        <v>51.881628463906942</v>
      </c>
      <c r="CY30" s="19">
        <f t="shared" ca="1" si="0"/>
        <v>1997</v>
      </c>
      <c r="CZ30" s="30" cm="1">
        <f t="array" aca="1" ref="CZ30" ca="1">INDEX($C$6:$CS$100,MATCH(CY30,YEAR($B$6:$B$100),0),MATCH(CV30,$C$1:$CS$1,0))</f>
        <v>54.070582239775767</v>
      </c>
      <c r="DA30" s="19">
        <f t="shared" ca="1" si="5"/>
        <v>2002</v>
      </c>
      <c r="DB30" s="28" t="e" cm="1">
        <f t="array" aca="1" ref="DB30" ca="1">INDEX($C$6:$CS$100,MATCH(DA30,YEAR($B$6:$B$100),0),MATCH(CV30,$C$1:$CS$1,0))</f>
        <v>#N/A</v>
      </c>
      <c r="DC30" s="28"/>
      <c r="DD30" s="41">
        <f t="shared" ca="1" si="2"/>
        <v>46.758104738154614</v>
      </c>
      <c r="DE30" s="41">
        <f t="shared" ca="1" si="3"/>
        <v>44.633771151343034</v>
      </c>
      <c r="DF30" s="41">
        <f t="shared" ca="1" si="6"/>
        <v>26.250495368347018</v>
      </c>
      <c r="DG30" s="41">
        <f t="shared" ca="1" si="7"/>
        <v>89.053403518766999</v>
      </c>
    </row>
    <row r="31" spans="1:112" x14ac:dyDescent="0.3">
      <c r="A31" t="s">
        <v>604</v>
      </c>
      <c r="B31" s="16">
        <v>36526</v>
      </c>
      <c r="C31" s="10" t="e">
        <f>100*cbo_debt!C31/cbo_ngdp!C31</f>
        <v>#N/A</v>
      </c>
      <c r="D31" s="10" t="e">
        <f>100*cbo_debt!D31/cbo_ngdp!D31</f>
        <v>#N/A</v>
      </c>
      <c r="E31" s="10" t="e">
        <f>100*cbo_debt!E31/cbo_ngdp!E31</f>
        <v>#N/A</v>
      </c>
      <c r="F31" s="10" t="e">
        <f>100*cbo_debt!F31/cbo_ngdp!F31</f>
        <v>#N/A</v>
      </c>
      <c r="G31" s="10" t="e">
        <f>100*cbo_debt!G31/cbo_ngdp!G31</f>
        <v>#N/A</v>
      </c>
      <c r="H31" s="10" t="e">
        <f>100*cbo_debt!H31/cbo_ngdp!H31</f>
        <v>#N/A</v>
      </c>
      <c r="I31" s="10" t="e">
        <f>100*cbo_debt!I31/cbo_ngdp!I31</f>
        <v>#N/A</v>
      </c>
      <c r="J31" s="10" t="e">
        <f>100*cbo_debt!J31/cbo_ngdp!B31</f>
        <v>#N/A</v>
      </c>
      <c r="K31" s="10" t="e">
        <f>100*cbo_debt!K31/cbo_ngdp!K31</f>
        <v>#N/A</v>
      </c>
      <c r="L31" s="10" t="e">
        <f>100*cbo_debt!L31/cbo_ngdp!L31</f>
        <v>#N/A</v>
      </c>
      <c r="M31" s="10" t="e">
        <f>100*cbo_debt!M31/cbo_ngdp!M31</f>
        <v>#N/A</v>
      </c>
      <c r="N31" s="10" t="e">
        <f>100*cbo_debt!N31/cbo_ngdp!N31</f>
        <v>#N/A</v>
      </c>
      <c r="O31" s="10" t="e">
        <f>100*cbo_debt!O31/cbo_ngdp!O31</f>
        <v>#N/A</v>
      </c>
      <c r="P31" s="10" t="e">
        <f>100*cbo_debt!P31/cbo_ngdp!P31</f>
        <v>#N/A</v>
      </c>
      <c r="Q31" s="10" t="e">
        <f>100*cbo_debt!Q31/cbo_ngdp!Q31</f>
        <v>#N/A</v>
      </c>
      <c r="R31" s="10" t="e">
        <f>100*cbo_debt!R31/cbo_ngdp!R31</f>
        <v>#N/A</v>
      </c>
      <c r="S31" s="10" t="e">
        <f>100*cbo_debt!S31/cbo_ngdp!S31</f>
        <v>#N/A</v>
      </c>
      <c r="T31" s="10" t="e">
        <f>100*cbo_debt!T31/cbo_ngdp!T31</f>
        <v>#N/A</v>
      </c>
      <c r="U31" s="10" t="e">
        <f>100*cbo_debt!U31/cbo_ngdp!U31</f>
        <v>#N/A</v>
      </c>
      <c r="V31" s="10" t="e">
        <f>100*cbo_debt!V31/cbo_ngdp!V31</f>
        <v>#N/A</v>
      </c>
      <c r="W31" s="10" t="e">
        <f>100*cbo_debt!W31/cbo_ngdp!W31</f>
        <v>#N/A</v>
      </c>
      <c r="X31" s="10" t="e">
        <f>100*cbo_debt!X31/cbo_ngdp!X31</f>
        <v>#N/A</v>
      </c>
      <c r="Y31" s="10" t="e">
        <f>100*cbo_debt!Y31/cbo_ngdp!Y31</f>
        <v>#N/A</v>
      </c>
      <c r="Z31" s="10" t="e">
        <f>100*cbo_debt!Z31/cbo_ngdp!Z31</f>
        <v>#N/A</v>
      </c>
      <c r="AA31" s="10" t="e">
        <f>100*cbo_debt!AA31/cbo_ngdp!AA31</f>
        <v>#N/A</v>
      </c>
      <c r="AB31" s="10" t="e">
        <f>100*cbo_debt!AB31/cbo_ngdp!AB31</f>
        <v>#N/A</v>
      </c>
      <c r="AC31" s="10" t="e">
        <f>100*cbo_debt!AC31/cbo_ngdp!AC31</f>
        <v>#N/A</v>
      </c>
      <c r="AD31" s="10" t="e">
        <f>100*cbo_debt!AD31/cbo_ngdp!AD31</f>
        <v>#N/A</v>
      </c>
      <c r="AE31" s="10" t="e">
        <f>100*cbo_debt!AE31/cbo_ngdp!AE31</f>
        <v>#N/A</v>
      </c>
      <c r="AF31" s="10">
        <f>100*cbo_debt!AF31/cbo_ngdp!AF31</f>
        <v>54.266060135360036</v>
      </c>
      <c r="AG31" s="10">
        <f>100*cbo_debt!AG31/cbo_ngdp!AG31</f>
        <v>54.642296479031174</v>
      </c>
      <c r="AH31" s="10">
        <f>100*cbo_debt!AH31/cbo_ngdp!AH31</f>
        <v>51.877670339554754</v>
      </c>
      <c r="AI31" s="10">
        <f>100*cbo_debt!AI31/cbo_ngdp!AI31</f>
        <v>51.807228915662648</v>
      </c>
      <c r="AJ31" s="10">
        <f>100*cbo_debt!AJ31/cbo_ngdp!AJ31</f>
        <v>48.470692915137363</v>
      </c>
      <c r="AK31" s="10">
        <f>100*cbo_debt!AK31/cbo_ngdp!AK31</f>
        <v>43.747257569109259</v>
      </c>
      <c r="AL31" s="10">
        <f>100*cbo_debt!AL31/cbo_ngdp!AL31</f>
        <v>42.002858085082991</v>
      </c>
      <c r="AM31" s="10">
        <f>100*cbo_debt!AM31/cbo_ngdp!AM31</f>
        <v>39.374657158529892</v>
      </c>
      <c r="AN31" s="10">
        <f>100*cbo_debt!AN31/cbo_ngdp!AN31</f>
        <v>38.647608576140733</v>
      </c>
      <c r="AO31" s="10">
        <f>100*cbo_debt!AO31/cbo_ngdp!AO31</f>
        <v>37.509450264607409</v>
      </c>
      <c r="AP31" s="10">
        <f>100*cbo_debt!AP31/cbo_ngdp!AP31</f>
        <v>36.053427945319839</v>
      </c>
      <c r="AQ31" s="10">
        <f>100*cbo_debt!AQ31/cbo_ngdp!AQ31</f>
        <v>34.935437589670016</v>
      </c>
      <c r="AR31" s="10" t="e">
        <f>100*cbo_debt!AR31/cbo_ngdp!AR31</f>
        <v>#N/A</v>
      </c>
      <c r="AS31" s="10" t="e">
        <f>100*cbo_debt!AS31/cbo_ngdp!AS31</f>
        <v>#N/A</v>
      </c>
      <c r="AT31" s="10" t="e">
        <f>100*cbo_debt!AT31/cbo_ngdp!AT31</f>
        <v>#N/A</v>
      </c>
      <c r="AU31" s="10" t="e">
        <v>#N/A</v>
      </c>
      <c r="AV31" s="10" t="e">
        <f>100*cbo_debt!AV31/cbo_ngdp!AV31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33.705643965602448</v>
      </c>
      <c r="CU31" s="20">
        <v>33817</v>
      </c>
      <c r="CV31" s="20" t="str">
        <f ca="1">OFFSET(C$1,0,ROWS($1:25)-1)</f>
        <v>1992B</v>
      </c>
      <c r="CW31" s="19">
        <f t="shared" ca="1" si="4"/>
        <v>1992</v>
      </c>
      <c r="CX31" s="30" cm="1">
        <f t="array" aca="1" ref="CX31" ca="1">INDEX($C$6:$CS$100,MATCH(CW31,YEAR($B$6:$B$100),0),MATCH(CV31,$C$1:$CS$1,0))</f>
        <v>51.299589603283174</v>
      </c>
      <c r="CY31" s="19">
        <f t="shared" ca="1" si="0"/>
        <v>1997</v>
      </c>
      <c r="CZ31" s="30" cm="1">
        <f t="array" aca="1" ref="CZ31" ca="1">INDEX($C$6:$CS$100,MATCH(CY31,YEAR($B$6:$B$100),0),MATCH(CV31,$C$1:$CS$1,0))</f>
        <v>57.144711226476311</v>
      </c>
      <c r="DA31" s="19">
        <f t="shared" ca="1" si="5"/>
        <v>2002</v>
      </c>
      <c r="DB31" s="28" t="e" cm="1">
        <f t="array" aca="1" ref="DB31" ca="1">INDEX($C$6:$CS$100,MATCH(DA31,YEAR($B$6:$B$100),0),MATCH(CV31,$C$1:$CS$1,0))</f>
        <v>#N/A</v>
      </c>
      <c r="DC31" s="28"/>
      <c r="DD31" s="41">
        <f t="shared" ca="1" si="2"/>
        <v>46.758104738154614</v>
      </c>
      <c r="DE31" s="41">
        <f t="shared" ca="1" si="3"/>
        <v>44.633771151343034</v>
      </c>
      <c r="DF31" s="41">
        <f t="shared" ca="1" si="6"/>
        <v>20.62508478019177</v>
      </c>
      <c r="DG31" s="41">
        <f t="shared" ca="1" si="7"/>
        <v>156.52362156357586</v>
      </c>
    </row>
    <row r="32" spans="1:112" x14ac:dyDescent="0.3">
      <c r="A32" t="s">
        <v>605</v>
      </c>
      <c r="B32" s="16">
        <v>36892</v>
      </c>
      <c r="C32" s="10" t="e">
        <f>100*cbo_debt!C32/cbo_ngdp!C32</f>
        <v>#N/A</v>
      </c>
      <c r="D32" s="10" t="e">
        <f>100*cbo_debt!D32/cbo_ngdp!D32</f>
        <v>#N/A</v>
      </c>
      <c r="E32" s="10" t="e">
        <f>100*cbo_debt!E32/cbo_ngdp!E32</f>
        <v>#N/A</v>
      </c>
      <c r="F32" s="10" t="e">
        <f>100*cbo_debt!F32/cbo_ngdp!F32</f>
        <v>#N/A</v>
      </c>
      <c r="G32" s="10" t="e">
        <f>100*cbo_debt!G32/cbo_ngdp!G32</f>
        <v>#N/A</v>
      </c>
      <c r="H32" s="10" t="e">
        <f>100*cbo_debt!H32/cbo_ngdp!H32</f>
        <v>#N/A</v>
      </c>
      <c r="I32" s="10" t="e">
        <f>100*cbo_debt!I32/cbo_ngdp!I32</f>
        <v>#N/A</v>
      </c>
      <c r="J32" s="10" t="e">
        <f>100*cbo_debt!J32/cbo_ngdp!B32</f>
        <v>#N/A</v>
      </c>
      <c r="K32" s="10" t="e">
        <f>100*cbo_debt!K32/cbo_ngdp!K32</f>
        <v>#N/A</v>
      </c>
      <c r="L32" s="10" t="e">
        <f>100*cbo_debt!L32/cbo_ngdp!L32</f>
        <v>#N/A</v>
      </c>
      <c r="M32" s="10" t="e">
        <f>100*cbo_debt!M32/cbo_ngdp!M32</f>
        <v>#N/A</v>
      </c>
      <c r="N32" s="10" t="e">
        <f>100*cbo_debt!N32/cbo_ngdp!N32</f>
        <v>#N/A</v>
      </c>
      <c r="O32" s="10" t="e">
        <f>100*cbo_debt!O32/cbo_ngdp!O32</f>
        <v>#N/A</v>
      </c>
      <c r="P32" s="10" t="e">
        <f>100*cbo_debt!P32/cbo_ngdp!P32</f>
        <v>#N/A</v>
      </c>
      <c r="Q32" s="10" t="e">
        <f>100*cbo_debt!Q32/cbo_ngdp!Q32</f>
        <v>#N/A</v>
      </c>
      <c r="R32" s="10" t="e">
        <f>100*cbo_debt!R32/cbo_ngdp!R32</f>
        <v>#N/A</v>
      </c>
      <c r="S32" s="10" t="e">
        <f>100*cbo_debt!S32/cbo_ngdp!S32</f>
        <v>#N/A</v>
      </c>
      <c r="T32" s="10" t="e">
        <f>100*cbo_debt!T32/cbo_ngdp!T32</f>
        <v>#N/A</v>
      </c>
      <c r="U32" s="10" t="e">
        <f>100*cbo_debt!U32/cbo_ngdp!U32</f>
        <v>#N/A</v>
      </c>
      <c r="V32" s="10" t="e">
        <f>100*cbo_debt!V32/cbo_ngdp!V32</f>
        <v>#N/A</v>
      </c>
      <c r="W32" s="10" t="e">
        <f>100*cbo_debt!W32/cbo_ngdp!W32</f>
        <v>#N/A</v>
      </c>
      <c r="X32" s="10" t="e">
        <f>100*cbo_debt!X32/cbo_ngdp!X32</f>
        <v>#N/A</v>
      </c>
      <c r="Y32" s="10" t="e">
        <f>100*cbo_debt!Y32/cbo_ngdp!Y32</f>
        <v>#N/A</v>
      </c>
      <c r="Z32" s="10" t="e">
        <f>100*cbo_debt!Z32/cbo_ngdp!Z32</f>
        <v>#N/A</v>
      </c>
      <c r="AA32" s="10" t="e">
        <f>100*cbo_debt!AA32/cbo_ngdp!AA32</f>
        <v>#N/A</v>
      </c>
      <c r="AB32" s="10" t="e">
        <f>100*cbo_debt!AB32/cbo_ngdp!AB32</f>
        <v>#N/A</v>
      </c>
      <c r="AC32" s="10" t="e">
        <f>100*cbo_debt!AC32/cbo_ngdp!AC32</f>
        <v>#N/A</v>
      </c>
      <c r="AD32" s="10" t="e">
        <f>100*cbo_debt!AD32/cbo_ngdp!AD32</f>
        <v>#N/A</v>
      </c>
      <c r="AE32" s="10" t="e">
        <f>100*cbo_debt!AE32/cbo_ngdp!AE32</f>
        <v>#N/A</v>
      </c>
      <c r="AF32" s="10" t="e">
        <f>100*cbo_debt!AF32/cbo_ngdp!AF32</f>
        <v>#N/A</v>
      </c>
      <c r="AG32" s="10">
        <f>100*cbo_debt!AG32/cbo_ngdp!AG32</f>
        <v>55.432348864484489</v>
      </c>
      <c r="AH32" s="10">
        <f>100*cbo_debt!AH32/cbo_ngdp!AH32</f>
        <v>51.864152560531387</v>
      </c>
      <c r="AI32" s="10">
        <f>100*cbo_debt!AI32/cbo_ngdp!AI32</f>
        <v>52.334281799978925</v>
      </c>
      <c r="AJ32" s="10">
        <f>100*cbo_debt!AJ32/cbo_ngdp!AJ32</f>
        <v>48.179598768708203</v>
      </c>
      <c r="AK32" s="10">
        <f>100*cbo_debt!AK32/cbo_ngdp!AK32</f>
        <v>42.27106227106227</v>
      </c>
      <c r="AL32" s="10">
        <f>100*cbo_debt!AL32/cbo_ngdp!AL32</f>
        <v>40.225286872302348</v>
      </c>
      <c r="AM32" s="10">
        <f>100*cbo_debt!AM32/cbo_ngdp!AM32</f>
        <v>37.129287598944593</v>
      </c>
      <c r="AN32" s="10">
        <f>100*cbo_debt!AN32/cbo_ngdp!AN32</f>
        <v>35.647952722667789</v>
      </c>
      <c r="AO32" s="10">
        <f>100*cbo_debt!AO32/cbo_ngdp!AO32</f>
        <v>34.158723580605056</v>
      </c>
      <c r="AP32" s="10">
        <f>100*cbo_debt!AP32/cbo_ngdp!AP32</f>
        <v>32.795377565252039</v>
      </c>
      <c r="AQ32" s="10">
        <f>100*cbo_debt!AQ32/cbo_ngdp!AQ32</f>
        <v>30.651266621372415</v>
      </c>
      <c r="AR32" s="10">
        <f>100*cbo_debt!AR32/cbo_ngdp!AR32</f>
        <v>30.506832057369902</v>
      </c>
      <c r="AS32" s="10">
        <f>100*cbo_debt!AS32/cbo_ngdp!AS32</f>
        <v>32.095878398129202</v>
      </c>
      <c r="AT32" s="10" t="e">
        <f>100*cbo_debt!AT32/cbo_ngdp!AT32</f>
        <v>#N/A</v>
      </c>
      <c r="AU32" s="10">
        <v>33.09409888357257</v>
      </c>
      <c r="AV32" s="10" t="e">
        <f>100*cbo_debt!AV32/cbo_ngdp!AV32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31.540946228386851</v>
      </c>
      <c r="CU32" s="20">
        <v>33970</v>
      </c>
      <c r="CV32" s="20" t="str">
        <f ca="1">OFFSET(C$1,0,ROWS($1:26)-1)</f>
        <v>1993A</v>
      </c>
      <c r="CW32" s="19">
        <f t="shared" ca="1" si="4"/>
        <v>1993</v>
      </c>
      <c r="CX32" s="30" cm="1">
        <f t="array" aca="1" ref="CX32" ca="1">INDEX($C$6:$CS$100,MATCH(CW32,YEAR($B$6:$B$100),0),MATCH(CV32,$C$1:$CS$1,0))</f>
        <v>53.296614288028515</v>
      </c>
      <c r="CY32" s="19">
        <f t="shared" ca="1" si="0"/>
        <v>1998</v>
      </c>
      <c r="CZ32" s="30" cm="1">
        <f t="array" aca="1" ref="CZ32" ca="1">INDEX($C$6:$CS$100,MATCH(CY32,YEAR($B$6:$B$100),0),MATCH(CV32,$C$1:$CS$1,0))</f>
        <v>61.76806808078242</v>
      </c>
      <c r="DA32" s="19">
        <f t="shared" ca="1" si="5"/>
        <v>2003</v>
      </c>
      <c r="DB32" s="28" t="e" cm="1">
        <f t="array" aca="1" ref="DB32" ca="1">INDEX($C$6:$CS$100,MATCH(DA32,YEAR($B$6:$B$100),0),MATCH(CV32,$C$1:$CS$1,0))</f>
        <v>#N/A</v>
      </c>
      <c r="DC32" s="28"/>
      <c r="DD32" s="41">
        <f t="shared" ca="1" si="2"/>
        <v>47.940959409594093</v>
      </c>
      <c r="DE32" s="41">
        <f t="shared" ca="1" si="3"/>
        <v>41.663867428059568</v>
      </c>
      <c r="DF32" s="41">
        <f t="shared" ca="1" si="6"/>
        <v>28.683039176898419</v>
      </c>
      <c r="DG32" s="41">
        <f t="shared" ca="1" si="7"/>
        <v>404.17888388494197</v>
      </c>
    </row>
    <row r="33" spans="1:111" x14ac:dyDescent="0.3">
      <c r="A33" t="s">
        <v>606</v>
      </c>
      <c r="B33" s="16">
        <v>37257</v>
      </c>
      <c r="C33" s="10" t="e">
        <f>100*cbo_debt!C33/cbo_ngdp!C33</f>
        <v>#N/A</v>
      </c>
      <c r="D33" s="10" t="e">
        <f>100*cbo_debt!D33/cbo_ngdp!D33</f>
        <v>#N/A</v>
      </c>
      <c r="E33" s="10" t="e">
        <f>100*cbo_debt!E33/cbo_ngdp!E33</f>
        <v>#N/A</v>
      </c>
      <c r="F33" s="10" t="e">
        <f>100*cbo_debt!F33/cbo_ngdp!F33</f>
        <v>#N/A</v>
      </c>
      <c r="G33" s="10" t="e">
        <f>100*cbo_debt!G33/cbo_ngdp!G33</f>
        <v>#N/A</v>
      </c>
      <c r="H33" s="10" t="e">
        <f>100*cbo_debt!H33/cbo_ngdp!H33</f>
        <v>#N/A</v>
      </c>
      <c r="I33" s="10" t="e">
        <f>100*cbo_debt!I33/cbo_ngdp!I33</f>
        <v>#N/A</v>
      </c>
      <c r="J33" s="10" t="e">
        <f>100*cbo_debt!J33/cbo_ngdp!B33</f>
        <v>#N/A</v>
      </c>
      <c r="K33" s="10" t="e">
        <f>100*cbo_debt!K33/cbo_ngdp!K33</f>
        <v>#N/A</v>
      </c>
      <c r="L33" s="10" t="e">
        <f>100*cbo_debt!L33/cbo_ngdp!L33</f>
        <v>#N/A</v>
      </c>
      <c r="M33" s="10" t="e">
        <f>100*cbo_debt!M33/cbo_ngdp!M33</f>
        <v>#N/A</v>
      </c>
      <c r="N33" s="10" t="e">
        <f>100*cbo_debt!N33/cbo_ngdp!N33</f>
        <v>#N/A</v>
      </c>
      <c r="O33" s="10" t="e">
        <f>100*cbo_debt!O33/cbo_ngdp!O33</f>
        <v>#N/A</v>
      </c>
      <c r="P33" s="10" t="e">
        <f>100*cbo_debt!P33/cbo_ngdp!P33</f>
        <v>#N/A</v>
      </c>
      <c r="Q33" s="10" t="e">
        <f>100*cbo_debt!Q33/cbo_ngdp!Q33</f>
        <v>#N/A</v>
      </c>
      <c r="R33" s="10" t="e">
        <f>100*cbo_debt!R33/cbo_ngdp!R33</f>
        <v>#N/A</v>
      </c>
      <c r="S33" s="10" t="e">
        <f>100*cbo_debt!S33/cbo_ngdp!S33</f>
        <v>#N/A</v>
      </c>
      <c r="T33" s="10" t="e">
        <f>100*cbo_debt!T33/cbo_ngdp!T33</f>
        <v>#N/A</v>
      </c>
      <c r="U33" s="10" t="e">
        <f>100*cbo_debt!U33/cbo_ngdp!U33</f>
        <v>#N/A</v>
      </c>
      <c r="V33" s="10" t="e">
        <f>100*cbo_debt!V33/cbo_ngdp!V33</f>
        <v>#N/A</v>
      </c>
      <c r="W33" s="10" t="e">
        <f>100*cbo_debt!W33/cbo_ngdp!W33</f>
        <v>#N/A</v>
      </c>
      <c r="X33" s="10" t="e">
        <f>100*cbo_debt!X33/cbo_ngdp!X33</f>
        <v>#N/A</v>
      </c>
      <c r="Y33" s="10" t="e">
        <f>100*cbo_debt!Y33/cbo_ngdp!Y33</f>
        <v>#N/A</v>
      </c>
      <c r="Z33" s="10" t="e">
        <f>100*cbo_debt!Z33/cbo_ngdp!Z33</f>
        <v>#N/A</v>
      </c>
      <c r="AA33" s="10" t="e">
        <f>100*cbo_debt!AA33/cbo_ngdp!AA33</f>
        <v>#N/A</v>
      </c>
      <c r="AB33" s="10" t="e">
        <f>100*cbo_debt!AB33/cbo_ngdp!AB33</f>
        <v>#N/A</v>
      </c>
      <c r="AC33" s="10" t="e">
        <f>100*cbo_debt!AC33/cbo_ngdp!AC33</f>
        <v>#N/A</v>
      </c>
      <c r="AD33" s="10" t="e">
        <f>100*cbo_debt!AD33/cbo_ngdp!AD33</f>
        <v>#N/A</v>
      </c>
      <c r="AE33" s="10" t="e">
        <f>100*cbo_debt!AE33/cbo_ngdp!AE33</f>
        <v>#N/A</v>
      </c>
      <c r="AF33" s="10" t="e">
        <f>100*cbo_debt!AF33/cbo_ngdp!AF33</f>
        <v>#N/A</v>
      </c>
      <c r="AG33" s="10">
        <f>100*cbo_debt!AG33/cbo_ngdp!AG33</f>
        <v>56.347596836341516</v>
      </c>
      <c r="AH33" s="10">
        <f>100*cbo_debt!AH33/cbo_ngdp!AH33</f>
        <v>51.908942425479786</v>
      </c>
      <c r="AI33" s="10">
        <f>100*cbo_debt!AI33/cbo_ngdp!AI33</f>
        <v>52.934083601286176</v>
      </c>
      <c r="AJ33" s="10">
        <f>100*cbo_debt!AJ33/cbo_ngdp!AJ33</f>
        <v>48.024316109422493</v>
      </c>
      <c r="AK33" s="10">
        <f>100*cbo_debt!AK33/cbo_ngdp!AK33</f>
        <v>40.053790218149217</v>
      </c>
      <c r="AL33" s="10">
        <f>100*cbo_debt!AL33/cbo_ngdp!AL33</f>
        <v>37.903956508607671</v>
      </c>
      <c r="AM33" s="10">
        <f>100*cbo_debt!AM33/cbo_ngdp!AM33</f>
        <v>34.313725490196077</v>
      </c>
      <c r="AN33" s="10">
        <f>100*cbo_debt!AN33/cbo_ngdp!AN33</f>
        <v>32.138529886914377</v>
      </c>
      <c r="AO33" s="10">
        <f>100*cbo_debt!AO33/cbo_ngdp!AO33</f>
        <v>30.492292391844853</v>
      </c>
      <c r="AP33" s="10">
        <f>100*cbo_debt!AP33/cbo_ngdp!AP33</f>
        <v>29.506478658536587</v>
      </c>
      <c r="AQ33" s="10">
        <f>100*cbo_debt!AQ33/cbo_ngdp!AQ33</f>
        <v>26.39171444423895</v>
      </c>
      <c r="AR33" s="10">
        <f>100*cbo_debt!AR33/cbo_ngdp!AR33</f>
        <v>26.176470588235293</v>
      </c>
      <c r="AS33" s="10">
        <f>100*cbo_debt!AS33/cbo_ngdp!AS33</f>
        <v>29.236932824000746</v>
      </c>
      <c r="AT33" s="10">
        <f>100*cbo_debt!AT33/cbo_ngdp!AT33</f>
        <v>32.767813863305868</v>
      </c>
      <c r="AU33" s="10">
        <v>33.940333204184427</v>
      </c>
      <c r="AV33" s="10">
        <f>100*cbo_debt!AV33/cbo_ngdp!AV33</f>
        <v>34.245912740640421</v>
      </c>
      <c r="AW33" s="10">
        <v>34.245912740640421</v>
      </c>
      <c r="AX33" s="10" t="e">
        <v>#N/A</v>
      </c>
      <c r="AY33" s="10" t="e">
        <v>#N/A</v>
      </c>
      <c r="AZ33" s="10" t="e">
        <v>#N/A</v>
      </c>
      <c r="BA33" s="10" t="e">
        <v>#N/A</v>
      </c>
      <c r="BB33" s="10" t="e">
        <v>#N/A</v>
      </c>
      <c r="BC33" s="10" t="e">
        <v>#N/A</v>
      </c>
      <c r="BD33" s="10" t="e">
        <v>#N/A</v>
      </c>
      <c r="BE33" s="10" t="e">
        <v>#N/A</v>
      </c>
      <c r="BF33" s="10" t="e">
        <v>#N/A</v>
      </c>
      <c r="BG33" s="10" t="e">
        <v>#N/A</v>
      </c>
      <c r="BH33" s="10" t="e">
        <v>#N/A</v>
      </c>
      <c r="BI33" s="10" t="e">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32.689999076553697</v>
      </c>
      <c r="CU33" s="20">
        <v>34213</v>
      </c>
      <c r="CV33" s="20" t="str">
        <f ca="1">OFFSET(C$1,0,ROWS($1:27)-1)</f>
        <v>1993B</v>
      </c>
      <c r="CW33" s="19">
        <f t="shared" ca="1" si="4"/>
        <v>1993</v>
      </c>
      <c r="CX33" s="30" cm="1">
        <f t="array" aca="1" ref="CX33" ca="1">INDEX($C$6:$CS$100,MATCH(CW33,YEAR($B$6:$B$100),0),MATCH(CV33,$C$1:$CS$1,0))</f>
        <v>52.496364517692683</v>
      </c>
      <c r="CY33" s="19">
        <f t="shared" ca="1" si="0"/>
        <v>1998</v>
      </c>
      <c r="CZ33" s="30" cm="1">
        <f t="array" aca="1" ref="CZ33" ca="1">INDEX($C$6:$CS$100,MATCH(CY33,YEAR($B$6:$B$100),0),MATCH(CV33,$C$1:$CS$1,0))</f>
        <v>54.571643286573149</v>
      </c>
      <c r="DA33" s="19">
        <f t="shared" ca="1" si="5"/>
        <v>2003</v>
      </c>
      <c r="DB33" s="28" t="e" cm="1">
        <f t="array" aca="1" ref="DB33" ca="1">INDEX($C$6:$CS$100,MATCH(DA33,YEAR($B$6:$B$100),0),MATCH(CV33,$C$1:$CS$1,0))</f>
        <v>#N/A</v>
      </c>
      <c r="DC33" s="28"/>
      <c r="DD33" s="41">
        <f t="shared" ca="1" si="2"/>
        <v>47.940959409594093</v>
      </c>
      <c r="DE33" s="41">
        <f t="shared" ca="1" si="3"/>
        <v>41.663867428059568</v>
      </c>
      <c r="DF33" s="41">
        <f t="shared" ca="1" si="6"/>
        <v>20.751715698890727</v>
      </c>
      <c r="DG33" s="41">
        <f t="shared" ca="1" si="7"/>
        <v>166.61067761362602</v>
      </c>
    </row>
    <row r="34" spans="1:111" x14ac:dyDescent="0.3">
      <c r="A34" t="s">
        <v>607</v>
      </c>
      <c r="B34" s="16">
        <v>37622</v>
      </c>
      <c r="C34" s="10" t="e">
        <f>100*cbo_debt!C34/cbo_ngdp!C34</f>
        <v>#N/A</v>
      </c>
      <c r="D34" s="10" t="e">
        <f>100*cbo_debt!D34/cbo_ngdp!D34</f>
        <v>#N/A</v>
      </c>
      <c r="E34" s="10" t="e">
        <f>100*cbo_debt!E34/cbo_ngdp!E34</f>
        <v>#N/A</v>
      </c>
      <c r="F34" s="10" t="e">
        <f>100*cbo_debt!F34/cbo_ngdp!F34</f>
        <v>#N/A</v>
      </c>
      <c r="G34" s="10" t="e">
        <f>100*cbo_debt!G34/cbo_ngdp!G34</f>
        <v>#N/A</v>
      </c>
      <c r="H34" s="10" t="e">
        <f>100*cbo_debt!H34/cbo_ngdp!H34</f>
        <v>#N/A</v>
      </c>
      <c r="I34" s="10" t="e">
        <f>100*cbo_debt!I34/cbo_ngdp!I34</f>
        <v>#N/A</v>
      </c>
      <c r="J34" s="10" t="e">
        <f>100*cbo_debt!J34/cbo_ngdp!B34</f>
        <v>#N/A</v>
      </c>
      <c r="K34" s="10" t="e">
        <f>100*cbo_debt!K34/cbo_ngdp!K34</f>
        <v>#N/A</v>
      </c>
      <c r="L34" s="10" t="e">
        <f>100*cbo_debt!L34/cbo_ngdp!L34</f>
        <v>#N/A</v>
      </c>
      <c r="M34" s="10" t="e">
        <f>100*cbo_debt!M34/cbo_ngdp!M34</f>
        <v>#N/A</v>
      </c>
      <c r="N34" s="10" t="e">
        <f>100*cbo_debt!N34/cbo_ngdp!N34</f>
        <v>#N/A</v>
      </c>
      <c r="O34" s="10" t="e">
        <f>100*cbo_debt!O34/cbo_ngdp!O34</f>
        <v>#N/A</v>
      </c>
      <c r="P34" s="10" t="e">
        <f>100*cbo_debt!P34/cbo_ngdp!P34</f>
        <v>#N/A</v>
      </c>
      <c r="Q34" s="10" t="e">
        <f>100*cbo_debt!Q34/cbo_ngdp!Q34</f>
        <v>#N/A</v>
      </c>
      <c r="R34" s="10" t="e">
        <f>100*cbo_debt!R34/cbo_ngdp!R34</f>
        <v>#N/A</v>
      </c>
      <c r="S34" s="10" t="e">
        <f>100*cbo_debt!S34/cbo_ngdp!S34</f>
        <v>#N/A</v>
      </c>
      <c r="T34" s="10" t="e">
        <f>100*cbo_debt!T34/cbo_ngdp!T34</f>
        <v>#N/A</v>
      </c>
      <c r="U34" s="10" t="e">
        <f>100*cbo_debt!U34/cbo_ngdp!U34</f>
        <v>#N/A</v>
      </c>
      <c r="V34" s="10" t="e">
        <f>100*cbo_debt!V34/cbo_ngdp!V34</f>
        <v>#N/A</v>
      </c>
      <c r="W34" s="10" t="e">
        <f>100*cbo_debt!W34/cbo_ngdp!W34</f>
        <v>#N/A</v>
      </c>
      <c r="X34" s="10" t="e">
        <f>100*cbo_debt!X34/cbo_ngdp!X34</f>
        <v>#N/A</v>
      </c>
      <c r="Y34" s="10" t="e">
        <f>100*cbo_debt!Y34/cbo_ngdp!Y34</f>
        <v>#N/A</v>
      </c>
      <c r="Z34" s="10" t="e">
        <f>100*cbo_debt!Z34/cbo_ngdp!Z34</f>
        <v>#N/A</v>
      </c>
      <c r="AA34" s="10" t="e">
        <f>100*cbo_debt!AA34/cbo_ngdp!AA34</f>
        <v>#N/A</v>
      </c>
      <c r="AB34" s="10" t="e">
        <f>100*cbo_debt!AB34/cbo_ngdp!AB34</f>
        <v>#N/A</v>
      </c>
      <c r="AC34" s="10" t="e">
        <f>100*cbo_debt!AC34/cbo_ngdp!AC34</f>
        <v>#N/A</v>
      </c>
      <c r="AD34" s="10" t="e">
        <f>100*cbo_debt!AD34/cbo_ngdp!AD34</f>
        <v>#N/A</v>
      </c>
      <c r="AE34" s="10" t="e">
        <f>100*cbo_debt!AE34/cbo_ngdp!AE34</f>
        <v>#N/A</v>
      </c>
      <c r="AF34" s="10" t="e">
        <f>100*cbo_debt!AF34/cbo_ngdp!AF34</f>
        <v>#N/A</v>
      </c>
      <c r="AG34" s="10">
        <f>100*cbo_debt!AG34/cbo_ngdp!AG34</f>
        <v>57.367405978784959</v>
      </c>
      <c r="AH34" s="10">
        <f>100*cbo_debt!AH34/cbo_ngdp!AH34</f>
        <v>51.984049795759582</v>
      </c>
      <c r="AI34" s="10">
        <f>100*cbo_debt!AI34/cbo_ngdp!AI34</f>
        <v>53.583061889250814</v>
      </c>
      <c r="AJ34" s="10">
        <f>100*cbo_debt!AJ34/cbo_ngdp!AJ34</f>
        <v>47.938842655312563</v>
      </c>
      <c r="AK34" s="10">
        <f>100*cbo_debt!AK34/cbo_ngdp!AK34</f>
        <v>38.097043214556486</v>
      </c>
      <c r="AL34" s="10">
        <f>100*cbo_debt!AL34/cbo_ngdp!AL34</f>
        <v>35.800096107640556</v>
      </c>
      <c r="AM34" s="10">
        <f>100*cbo_debt!AM34/cbo_ngdp!AM34</f>
        <v>31.621125808631842</v>
      </c>
      <c r="AN34" s="10">
        <f>100*cbo_debt!AN34/cbo_ngdp!AN34</f>
        <v>28.856922185750143</v>
      </c>
      <c r="AO34" s="10">
        <f>100*cbo_debt!AO34/cbo_ngdp!AO34</f>
        <v>27.061855670103093</v>
      </c>
      <c r="AP34" s="10">
        <f>100*cbo_debt!AP34/cbo_ngdp!AP34</f>
        <v>26.328281906153002</v>
      </c>
      <c r="AQ34" s="10">
        <f>100*cbo_debt!AQ34/cbo_ngdp!AQ34</f>
        <v>22.275216392863452</v>
      </c>
      <c r="AR34" s="10">
        <f>100*cbo_debt!AR34/cbo_ngdp!AR34</f>
        <v>21.861113531410648</v>
      </c>
      <c r="AS34" s="10">
        <f>100*cbo_debt!AS34/cbo_ngdp!AS34</f>
        <v>26.346935170464583</v>
      </c>
      <c r="AT34" s="10">
        <f>100*cbo_debt!AT34/cbo_ngdp!AT34</f>
        <v>31.313131313131311</v>
      </c>
      <c r="AU34" s="10">
        <v>34.12234289427272</v>
      </c>
      <c r="AV34" s="10">
        <f>100*cbo_debt!AV34/cbo_ngdp!AV34</f>
        <v>35.013015991074752</v>
      </c>
      <c r="AW34" s="10">
        <v>37.148182665424045</v>
      </c>
      <c r="AX34" s="10">
        <v>36.143688244528583</v>
      </c>
      <c r="AY34" s="10">
        <v>36.103680472281155</v>
      </c>
      <c r="AZ34" s="10" t="e">
        <v>#N/A</v>
      </c>
      <c r="BA34" s="10" t="e">
        <v>#N/A</v>
      </c>
      <c r="BB34" s="10" t="e">
        <v>#N/A</v>
      </c>
      <c r="BC34" s="10" t="e">
        <v>#N/A</v>
      </c>
      <c r="BD34" s="10" t="e">
        <v>#N/A</v>
      </c>
      <c r="BE34" s="10" t="e">
        <v>#N/A</v>
      </c>
      <c r="BF34" s="10" t="e">
        <v>#N/A</v>
      </c>
      <c r="BG34" s="10" t="e">
        <v>#N/A</v>
      </c>
      <c r="BH34" s="10" t="e">
        <v>#N/A</v>
      </c>
      <c r="BI34" s="10" t="e">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34.692791914176787</v>
      </c>
      <c r="CU34" s="20">
        <v>34335</v>
      </c>
      <c r="CV34" s="20" t="str">
        <f ca="1">OFFSET(C$1,0,ROWS($1:28)-1)</f>
        <v>1994A</v>
      </c>
      <c r="CW34" s="19">
        <f t="shared" ca="1" si="4"/>
        <v>1994</v>
      </c>
      <c r="CX34" s="30" cm="1">
        <f t="array" aca="1" ref="CX34" ca="1">INDEX($C$6:$CS$100,MATCH(CW34,YEAR($B$6:$B$100),0),MATCH(CV34,$C$1:$CS$1,0))</f>
        <v>52.162121440409827</v>
      </c>
      <c r="CY34" s="19">
        <f t="shared" ca="1" si="0"/>
        <v>1999</v>
      </c>
      <c r="CZ34" s="30" cm="1">
        <f t="array" aca="1" ref="CZ34" ca="1">INDEX($C$6:$CS$100,MATCH(CY34,YEAR($B$6:$B$100),0),MATCH(CV34,$C$1:$CS$1,0))</f>
        <v>51.663564448580736</v>
      </c>
      <c r="DA34" s="19">
        <f t="shared" ca="1" si="5"/>
        <v>2004</v>
      </c>
      <c r="DB34" s="28" t="e" cm="1">
        <f t="array" aca="1" ref="DB34" ca="1">INDEX($C$6:$CS$100,MATCH(DA34,YEAR($B$6:$B$100),0),MATCH(CV34,$C$1:$CS$1,0))</f>
        <v>#N/A</v>
      </c>
      <c r="DC34" s="28"/>
      <c r="DD34" s="41">
        <f t="shared" ca="1" si="2"/>
        <v>47.833356555663926</v>
      </c>
      <c r="DE34" s="41">
        <f t="shared" ca="1" si="3"/>
        <v>38.312236286919834</v>
      </c>
      <c r="DF34" s="41">
        <f t="shared" ca="1" si="6"/>
        <v>18.738205427409195</v>
      </c>
      <c r="DG34" s="41">
        <f t="shared" ca="1" si="7"/>
        <v>178.2579636803595</v>
      </c>
    </row>
    <row r="35" spans="1:111" x14ac:dyDescent="0.3">
      <c r="A35" t="s">
        <v>608</v>
      </c>
      <c r="B35" s="16">
        <v>37987</v>
      </c>
      <c r="C35" s="10" t="e">
        <f>100*cbo_debt!C35/cbo_ngdp!C35</f>
        <v>#N/A</v>
      </c>
      <c r="D35" s="10" t="e">
        <f>100*cbo_debt!D35/cbo_ngdp!D35</f>
        <v>#N/A</v>
      </c>
      <c r="E35" s="10" t="e">
        <f>100*cbo_debt!E35/cbo_ngdp!E35</f>
        <v>#N/A</v>
      </c>
      <c r="F35" s="10" t="e">
        <f>100*cbo_debt!F35/cbo_ngdp!F35</f>
        <v>#N/A</v>
      </c>
      <c r="G35" s="10" t="e">
        <f>100*cbo_debt!G35/cbo_ngdp!G35</f>
        <v>#N/A</v>
      </c>
      <c r="H35" s="10" t="e">
        <f>100*cbo_debt!H35/cbo_ngdp!H35</f>
        <v>#N/A</v>
      </c>
      <c r="I35" s="10" t="e">
        <f>100*cbo_debt!I35/cbo_ngdp!I35</f>
        <v>#N/A</v>
      </c>
      <c r="J35" s="10" t="e">
        <f>100*cbo_debt!J35/cbo_ngdp!B35</f>
        <v>#N/A</v>
      </c>
      <c r="K35" s="10" t="e">
        <f>100*cbo_debt!K35/cbo_ngdp!K35</f>
        <v>#N/A</v>
      </c>
      <c r="L35" s="10" t="e">
        <f>100*cbo_debt!L35/cbo_ngdp!L35</f>
        <v>#N/A</v>
      </c>
      <c r="M35" s="10" t="e">
        <f>100*cbo_debt!M35/cbo_ngdp!M35</f>
        <v>#N/A</v>
      </c>
      <c r="N35" s="10" t="e">
        <f>100*cbo_debt!N35/cbo_ngdp!N35</f>
        <v>#N/A</v>
      </c>
      <c r="O35" s="10" t="e">
        <f>100*cbo_debt!O35/cbo_ngdp!O35</f>
        <v>#N/A</v>
      </c>
      <c r="P35" s="10" t="e">
        <f>100*cbo_debt!P35/cbo_ngdp!P35</f>
        <v>#N/A</v>
      </c>
      <c r="Q35" s="10" t="e">
        <f>100*cbo_debt!Q35/cbo_ngdp!Q35</f>
        <v>#N/A</v>
      </c>
      <c r="R35" s="10" t="e">
        <f>100*cbo_debt!R35/cbo_ngdp!R35</f>
        <v>#N/A</v>
      </c>
      <c r="S35" s="10" t="e">
        <f>100*cbo_debt!S35/cbo_ngdp!S35</f>
        <v>#N/A</v>
      </c>
      <c r="T35" s="10" t="e">
        <f>100*cbo_debt!T35/cbo_ngdp!T35</f>
        <v>#N/A</v>
      </c>
      <c r="U35" s="10" t="e">
        <f>100*cbo_debt!U35/cbo_ngdp!U35</f>
        <v>#N/A</v>
      </c>
      <c r="V35" s="10" t="e">
        <f>100*cbo_debt!V35/cbo_ngdp!V35</f>
        <v>#N/A</v>
      </c>
      <c r="W35" s="10" t="e">
        <f>100*cbo_debt!W35/cbo_ngdp!W35</f>
        <v>#N/A</v>
      </c>
      <c r="X35" s="10" t="e">
        <f>100*cbo_debt!X35/cbo_ngdp!X35</f>
        <v>#N/A</v>
      </c>
      <c r="Y35" s="10" t="e">
        <f>100*cbo_debt!Y35/cbo_ngdp!Y35</f>
        <v>#N/A</v>
      </c>
      <c r="Z35" s="10" t="e">
        <f>100*cbo_debt!Z35/cbo_ngdp!Z35</f>
        <v>#N/A</v>
      </c>
      <c r="AA35" s="10" t="e">
        <f>100*cbo_debt!AA35/cbo_ngdp!AA35</f>
        <v>#N/A</v>
      </c>
      <c r="AB35" s="10" t="e">
        <f>100*cbo_debt!AB35/cbo_ngdp!AB35</f>
        <v>#N/A</v>
      </c>
      <c r="AC35" s="10" t="e">
        <f>100*cbo_debt!AC35/cbo_ngdp!AC35</f>
        <v>#N/A</v>
      </c>
      <c r="AD35" s="10" t="e">
        <f>100*cbo_debt!AD35/cbo_ngdp!AD35</f>
        <v>#N/A</v>
      </c>
      <c r="AE35" s="10" t="e">
        <f>100*cbo_debt!AE35/cbo_ngdp!AE35</f>
        <v>#N/A</v>
      </c>
      <c r="AF35" s="10" t="e">
        <f>100*cbo_debt!AF35/cbo_ngdp!AF35</f>
        <v>#N/A</v>
      </c>
      <c r="AG35" s="10">
        <f>100*cbo_debt!AG35/cbo_ngdp!AG35</f>
        <v>58.51063829787234</v>
      </c>
      <c r="AH35" s="10">
        <f>100*cbo_debt!AH35/cbo_ngdp!AH35</f>
        <v>52.13564347262114</v>
      </c>
      <c r="AI35" s="10">
        <f>100*cbo_debt!AI35/cbo_ngdp!AI35</f>
        <v>54.325385950488716</v>
      </c>
      <c r="AJ35" s="10">
        <f>100*cbo_debt!AJ35/cbo_ngdp!AJ35</f>
        <v>47.933425797503467</v>
      </c>
      <c r="AK35" s="10">
        <f>100*cbo_debt!AK35/cbo_ngdp!AK35</f>
        <v>36.098836685003157</v>
      </c>
      <c r="AL35" s="10">
        <f>100*cbo_debt!AL35/cbo_ngdp!AL35</f>
        <v>33.623613530112749</v>
      </c>
      <c r="AM35" s="10">
        <f>100*cbo_debt!AM35/cbo_ngdp!AM35</f>
        <v>28.945911020860255</v>
      </c>
      <c r="AN35" s="10">
        <f>100*cbo_debt!AN35/cbo_ngdp!AN35</f>
        <v>25.560579496170526</v>
      </c>
      <c r="AO35" s="10">
        <f>100*cbo_debt!AO35/cbo_ngdp!AO35</f>
        <v>23.678181984788782</v>
      </c>
      <c r="AP35" s="10">
        <f>100*cbo_debt!AP35/cbo_ngdp!AP35</f>
        <v>23.209595517422517</v>
      </c>
      <c r="AQ35" s="10">
        <f>100*cbo_debt!AQ35/cbo_ngdp!AQ35</f>
        <v>18.294743958086869</v>
      </c>
      <c r="AR35" s="10">
        <f>100*cbo_debt!AR35/cbo_ngdp!AR35</f>
        <v>17.671448710506674</v>
      </c>
      <c r="AS35" s="10">
        <f>100*cbo_debt!AS35/cbo_ngdp!AS35</f>
        <v>23.478552841433729</v>
      </c>
      <c r="AT35" s="10">
        <f>100*cbo_debt!AT35/cbo_ngdp!AT35</f>
        <v>29.188300449982695</v>
      </c>
      <c r="AU35" s="10">
        <v>33.544917570307682</v>
      </c>
      <c r="AV35" s="10">
        <f>100*cbo_debt!AV35/cbo_ngdp!AV35</f>
        <v>34.724555663630738</v>
      </c>
      <c r="AW35" s="10">
        <v>39.510893730546911</v>
      </c>
      <c r="AX35" s="10">
        <v>38.303252245182669</v>
      </c>
      <c r="AY35" s="10">
        <v>37.494592957868328</v>
      </c>
      <c r="AZ35" s="10">
        <v>37.185146715138927</v>
      </c>
      <c r="BA35" s="10">
        <v>37.181928336506836</v>
      </c>
      <c r="BB35" s="10" t="e">
        <v>#N/A</v>
      </c>
      <c r="BC35" s="10" t="e">
        <v>#N/A</v>
      </c>
      <c r="BD35" s="10" t="e">
        <v>#N/A</v>
      </c>
      <c r="BE35" s="10" t="e">
        <v>#N/A</v>
      </c>
      <c r="BF35" s="10" t="e">
        <v>#N/A</v>
      </c>
      <c r="BG35" s="10" t="e">
        <v>#N/A</v>
      </c>
      <c r="BH35" s="10" t="e">
        <v>#N/A</v>
      </c>
      <c r="BI35" s="10" t="e">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35.716661124043895</v>
      </c>
      <c r="CU35" s="20">
        <v>34547</v>
      </c>
      <c r="CV35" s="20" t="str">
        <f ca="1">OFFSET(C$1,0,ROWS($1:29)-1)</f>
        <v>1994B</v>
      </c>
      <c r="CW35" s="19">
        <f t="shared" ca="1" si="4"/>
        <v>1994</v>
      </c>
      <c r="CX35" s="30" cm="1">
        <f t="array" aca="1" ref="CX35" ca="1">INDEX($C$6:$CS$100,MATCH(CW35,YEAR($B$6:$B$100),0),MATCH(CV35,$C$1:$CS$1,0))</f>
        <v>51.520143777145428</v>
      </c>
      <c r="CY35" s="19">
        <f t="shared" ca="1" si="0"/>
        <v>1999</v>
      </c>
      <c r="CZ35" s="30" cm="1">
        <f t="array" aca="1" ref="CZ35" ca="1">INDEX($C$6:$CS$100,MATCH(CY35,YEAR($B$6:$B$100),0),MATCH(CV35,$C$1:$CS$1,0))</f>
        <v>52.16175270947442</v>
      </c>
      <c r="DA35" s="19">
        <f t="shared" ca="1" si="5"/>
        <v>2004</v>
      </c>
      <c r="DB35" s="28" t="e" cm="1">
        <f t="array" aca="1" ref="DB35" ca="1">INDEX($C$6:$CS$100,MATCH(DA35,YEAR($B$6:$B$100),0),MATCH(CV35,$C$1:$CS$1,0))</f>
        <v>#N/A</v>
      </c>
      <c r="DC35" s="28"/>
      <c r="DD35" s="41">
        <f t="shared" ca="1" si="2"/>
        <v>47.833356555663926</v>
      </c>
      <c r="DE35" s="41">
        <f t="shared" ca="1" si="3"/>
        <v>38.312236286919834</v>
      </c>
      <c r="DF35" s="41">
        <f t="shared" ca="1" si="6"/>
        <v>13.592400016479296</v>
      </c>
      <c r="DG35" s="41">
        <f t="shared" ca="1" si="7"/>
        <v>191.8091051386092</v>
      </c>
    </row>
    <row r="36" spans="1:111" x14ac:dyDescent="0.3">
      <c r="A36" t="s">
        <v>609</v>
      </c>
      <c r="B36" s="16">
        <v>38353</v>
      </c>
      <c r="C36" s="10" t="e">
        <f>100*cbo_debt!C36/cbo_ngdp!C36</f>
        <v>#N/A</v>
      </c>
      <c r="D36" s="10" t="e">
        <f>100*cbo_debt!D36/cbo_ngdp!D36</f>
        <v>#N/A</v>
      </c>
      <c r="E36" s="10" t="e">
        <f>100*cbo_debt!E36/cbo_ngdp!E36</f>
        <v>#N/A</v>
      </c>
      <c r="F36" s="10" t="e">
        <f>100*cbo_debt!F36/cbo_ngdp!F36</f>
        <v>#N/A</v>
      </c>
      <c r="G36" s="10" t="e">
        <f>100*cbo_debt!G36/cbo_ngdp!G36</f>
        <v>#N/A</v>
      </c>
      <c r="H36" s="10" t="e">
        <f>100*cbo_debt!H36/cbo_ngdp!H36</f>
        <v>#N/A</v>
      </c>
      <c r="I36" s="10" t="e">
        <f>100*cbo_debt!I36/cbo_ngdp!I36</f>
        <v>#N/A</v>
      </c>
      <c r="J36" s="10" t="e">
        <f>100*cbo_debt!J36/cbo_ngdp!B36</f>
        <v>#N/A</v>
      </c>
      <c r="K36" s="10" t="e">
        <f>100*cbo_debt!K36/cbo_ngdp!K36</f>
        <v>#N/A</v>
      </c>
      <c r="L36" s="10" t="e">
        <f>100*cbo_debt!L36/cbo_ngdp!L36</f>
        <v>#N/A</v>
      </c>
      <c r="M36" s="10" t="e">
        <f>100*cbo_debt!M36/cbo_ngdp!M36</f>
        <v>#N/A</v>
      </c>
      <c r="N36" s="10" t="e">
        <f>100*cbo_debt!N36/cbo_ngdp!N36</f>
        <v>#N/A</v>
      </c>
      <c r="O36" s="10" t="e">
        <f>100*cbo_debt!O36/cbo_ngdp!O36</f>
        <v>#N/A</v>
      </c>
      <c r="P36" s="10" t="e">
        <f>100*cbo_debt!P36/cbo_ngdp!P36</f>
        <v>#N/A</v>
      </c>
      <c r="Q36" s="10" t="e">
        <f>100*cbo_debt!Q36/cbo_ngdp!Q36</f>
        <v>#N/A</v>
      </c>
      <c r="R36" s="10" t="e">
        <f>100*cbo_debt!R36/cbo_ngdp!R36</f>
        <v>#N/A</v>
      </c>
      <c r="S36" s="10" t="e">
        <f>100*cbo_debt!S36/cbo_ngdp!S36</f>
        <v>#N/A</v>
      </c>
      <c r="T36" s="10" t="e">
        <f>100*cbo_debt!T36/cbo_ngdp!T36</f>
        <v>#N/A</v>
      </c>
      <c r="U36" s="10" t="e">
        <f>100*cbo_debt!U36/cbo_ngdp!U36</f>
        <v>#N/A</v>
      </c>
      <c r="V36" s="10" t="e">
        <f>100*cbo_debt!V36/cbo_ngdp!V36</f>
        <v>#N/A</v>
      </c>
      <c r="W36" s="10" t="e">
        <f>100*cbo_debt!W36/cbo_ngdp!W36</f>
        <v>#N/A</v>
      </c>
      <c r="X36" s="10" t="e">
        <f>100*cbo_debt!X36/cbo_ngdp!X36</f>
        <v>#N/A</v>
      </c>
      <c r="Y36" s="10" t="e">
        <f>100*cbo_debt!Y36/cbo_ngdp!Y36</f>
        <v>#N/A</v>
      </c>
      <c r="Z36" s="10" t="e">
        <f>100*cbo_debt!Z36/cbo_ngdp!Z36</f>
        <v>#N/A</v>
      </c>
      <c r="AA36" s="10" t="e">
        <f>100*cbo_debt!AA36/cbo_ngdp!AA36</f>
        <v>#N/A</v>
      </c>
      <c r="AB36" s="10" t="e">
        <f>100*cbo_debt!AB36/cbo_ngdp!AB36</f>
        <v>#N/A</v>
      </c>
      <c r="AC36" s="10" t="e">
        <f>100*cbo_debt!AC36/cbo_ngdp!AC36</f>
        <v>#N/A</v>
      </c>
      <c r="AD36" s="10" t="e">
        <f>100*cbo_debt!AD36/cbo_ngdp!AD36</f>
        <v>#N/A</v>
      </c>
      <c r="AE36" s="10" t="e">
        <f>100*cbo_debt!AE36/cbo_ngdp!AE36</f>
        <v>#N/A</v>
      </c>
      <c r="AF36" s="10" t="e">
        <f>100*cbo_debt!AF36/cbo_ngdp!AF36</f>
        <v>#N/A</v>
      </c>
      <c r="AG36" s="10">
        <f>100*cbo_debt!AG36/cbo_ngdp!AG36</f>
        <v>59.834278238116006</v>
      </c>
      <c r="AH36" s="10">
        <f>100*cbo_debt!AH36/cbo_ngdp!AH36</f>
        <v>52.39650454585577</v>
      </c>
      <c r="AI36" s="10">
        <f>100*cbo_debt!AI36/cbo_ngdp!AI36</f>
        <v>55.160700287431411</v>
      </c>
      <c r="AJ36" s="10">
        <f>100*cbo_debt!AJ36/cbo_ngdp!AJ36</f>
        <v>48.148475475033145</v>
      </c>
      <c r="AK36" s="10">
        <f>100*cbo_debt!AK36/cbo_ngdp!AK36</f>
        <v>34.145922746781117</v>
      </c>
      <c r="AL36" s="10">
        <f>100*cbo_debt!AL36/cbo_ngdp!AL36</f>
        <v>31.545796518239875</v>
      </c>
      <c r="AM36" s="10">
        <f>100*cbo_debt!AM36/cbo_ngdp!AM36</f>
        <v>26.329270446917505</v>
      </c>
      <c r="AN36" s="10">
        <f>100*cbo_debt!AN36/cbo_ngdp!AN36</f>
        <v>22.30748875363853</v>
      </c>
      <c r="AO36" s="10">
        <f>100*cbo_debt!AO36/cbo_ngdp!AO36</f>
        <v>20.307422046552482</v>
      </c>
      <c r="AP36" s="10">
        <f>100*cbo_debt!AP36/cbo_ngdp!AP36</f>
        <v>20.077155317007715</v>
      </c>
      <c r="AQ36" s="10">
        <f>100*cbo_debt!AQ36/cbo_ngdp!AQ36</f>
        <v>14.341147938561035</v>
      </c>
      <c r="AR36" s="10">
        <f>100*cbo_debt!AR36/cbo_ngdp!AR36</f>
        <v>13.542983565107459</v>
      </c>
      <c r="AS36" s="10">
        <f>100*cbo_debt!AS36/cbo_ngdp!AS36</f>
        <v>20.521822388893323</v>
      </c>
      <c r="AT36" s="10">
        <f>100*cbo_debt!AT36/cbo_ngdp!AT36</f>
        <v>27.021696252465482</v>
      </c>
      <c r="AU36" s="10">
        <v>32.380313574243317</v>
      </c>
      <c r="AV36" s="10">
        <f>100*cbo_debt!AV36/cbo_ngdp!AV36</f>
        <v>33.626613038377741</v>
      </c>
      <c r="AW36" s="10">
        <v>40.357233128317468</v>
      </c>
      <c r="AX36" s="10">
        <v>39.459101811264574</v>
      </c>
      <c r="AY36" s="10">
        <v>38.150195058517554</v>
      </c>
      <c r="AZ36" s="10">
        <v>38.134554075042914</v>
      </c>
      <c r="BA36" s="10">
        <v>37.657892592290764</v>
      </c>
      <c r="BB36" s="10">
        <v>37.354592044252826</v>
      </c>
      <c r="BC36" s="10">
        <v>37.351553603383763</v>
      </c>
      <c r="BD36" s="10" t="e">
        <v>#N/A</v>
      </c>
      <c r="BE36" s="10" t="e">
        <v>#N/A</v>
      </c>
      <c r="BF36" s="10" t="e">
        <v>#N/A</v>
      </c>
      <c r="BG36" s="10" t="e">
        <v>#N/A</v>
      </c>
      <c r="BH36" s="10" t="e">
        <v>#N/A</v>
      </c>
      <c r="BI36" s="10" t="e">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35.763239875389409</v>
      </c>
      <c r="CU36" s="20">
        <v>34700</v>
      </c>
      <c r="CV36" s="20" t="str">
        <f ca="1">OFFSET(C$1,0,ROWS($1:30)-1)</f>
        <v>1995A</v>
      </c>
      <c r="CW36" s="19">
        <f t="shared" ca="1" si="4"/>
        <v>1995</v>
      </c>
      <c r="CX36" s="30" cm="1">
        <f t="array" aca="1" ref="CX36" ca="1">INDEX($C$6:$CS$100,MATCH(CW36,YEAR($B$6:$B$100),0),MATCH(CV36,$C$1:$CS$1,0))</f>
        <v>51.407049459920408</v>
      </c>
      <c r="CY36" s="19">
        <f t="shared" ca="1" si="0"/>
        <v>2000</v>
      </c>
      <c r="CZ36" s="30" cm="1">
        <f t="array" aca="1" ref="CZ36" ca="1">INDEX($C$6:$CS$100,MATCH(CY36,YEAR($B$6:$B$100),0),MATCH(CV36,$C$1:$CS$1,0))</f>
        <v>54.266060135360036</v>
      </c>
      <c r="DA36" s="19">
        <f t="shared" ca="1" si="5"/>
        <v>2005</v>
      </c>
      <c r="DB36" s="28" t="e" cm="1">
        <f t="array" aca="1" ref="DB36" ca="1">INDEX($C$6:$CS$100,MATCH(DA36,YEAR($B$6:$B$100),0),MATCH(CV36,$C$1:$CS$1,0))</f>
        <v>#N/A</v>
      </c>
      <c r="DC36" s="28"/>
      <c r="DD36" s="41">
        <f t="shared" ca="1" si="2"/>
        <v>47.671957671957671</v>
      </c>
      <c r="DE36" s="41">
        <f t="shared" ca="1" si="3"/>
        <v>33.705643965602448</v>
      </c>
      <c r="DF36" s="41">
        <f t="shared" ca="1" si="6"/>
        <v>13.950910664506679</v>
      </c>
      <c r="DG36" s="41">
        <f t="shared" ca="1" si="7"/>
        <v>422.73071307362926</v>
      </c>
    </row>
    <row r="37" spans="1:111" x14ac:dyDescent="0.3">
      <c r="A37" t="s">
        <v>610</v>
      </c>
      <c r="B37" s="16">
        <v>38718</v>
      </c>
      <c r="C37" s="10" t="e">
        <f>100*cbo_debt!C37/cbo_ngdp!C37</f>
        <v>#N/A</v>
      </c>
      <c r="D37" s="10" t="e">
        <f>100*cbo_debt!D37/cbo_ngdp!D37</f>
        <v>#N/A</v>
      </c>
      <c r="E37" s="10" t="e">
        <f>100*cbo_debt!E37/cbo_ngdp!E37</f>
        <v>#N/A</v>
      </c>
      <c r="F37" s="10" t="e">
        <f>100*cbo_debt!F37/cbo_ngdp!F37</f>
        <v>#N/A</v>
      </c>
      <c r="G37" s="10" t="e">
        <f>100*cbo_debt!G37/cbo_ngdp!G37</f>
        <v>#N/A</v>
      </c>
      <c r="H37" s="10" t="e">
        <f>100*cbo_debt!H37/cbo_ngdp!H37</f>
        <v>#N/A</v>
      </c>
      <c r="I37" s="10" t="e">
        <f>100*cbo_debt!I37/cbo_ngdp!I37</f>
        <v>#N/A</v>
      </c>
      <c r="J37" s="10" t="e">
        <f>100*cbo_debt!J37/cbo_ngdp!B37</f>
        <v>#N/A</v>
      </c>
      <c r="K37" s="10" t="e">
        <f>100*cbo_debt!K37/cbo_ngdp!K37</f>
        <v>#N/A</v>
      </c>
      <c r="L37" s="10" t="e">
        <f>100*cbo_debt!L37/cbo_ngdp!L37</f>
        <v>#N/A</v>
      </c>
      <c r="M37" s="10" t="e">
        <f>100*cbo_debt!M37/cbo_ngdp!M37</f>
        <v>#N/A</v>
      </c>
      <c r="N37" s="10" t="e">
        <f>100*cbo_debt!N37/cbo_ngdp!N37</f>
        <v>#N/A</v>
      </c>
      <c r="O37" s="10" t="e">
        <f>100*cbo_debt!O37/cbo_ngdp!O37</f>
        <v>#N/A</v>
      </c>
      <c r="P37" s="10" t="e">
        <f>100*cbo_debt!P37/cbo_ngdp!P37</f>
        <v>#N/A</v>
      </c>
      <c r="Q37" s="10" t="e">
        <f>100*cbo_debt!Q37/cbo_ngdp!Q37</f>
        <v>#N/A</v>
      </c>
      <c r="R37" s="10" t="e">
        <f>100*cbo_debt!R37/cbo_ngdp!R37</f>
        <v>#N/A</v>
      </c>
      <c r="S37" s="10" t="e">
        <f>100*cbo_debt!S37/cbo_ngdp!S37</f>
        <v>#N/A</v>
      </c>
      <c r="T37" s="10" t="e">
        <f>100*cbo_debt!T37/cbo_ngdp!T37</f>
        <v>#N/A</v>
      </c>
      <c r="U37" s="10" t="e">
        <f>100*cbo_debt!U37/cbo_ngdp!U37</f>
        <v>#N/A</v>
      </c>
      <c r="V37" s="10" t="e">
        <f>100*cbo_debt!V37/cbo_ngdp!V37</f>
        <v>#N/A</v>
      </c>
      <c r="W37" s="10" t="e">
        <f>100*cbo_debt!W37/cbo_ngdp!W37</f>
        <v>#N/A</v>
      </c>
      <c r="X37" s="10" t="e">
        <f>100*cbo_debt!X37/cbo_ngdp!X37</f>
        <v>#N/A</v>
      </c>
      <c r="Y37" s="10" t="e">
        <f>100*cbo_debt!Y37/cbo_ngdp!Y37</f>
        <v>#N/A</v>
      </c>
      <c r="Z37" s="10" t="e">
        <f>100*cbo_debt!Z37/cbo_ngdp!Z37</f>
        <v>#N/A</v>
      </c>
      <c r="AA37" s="10" t="e">
        <f>100*cbo_debt!AA37/cbo_ngdp!AA37</f>
        <v>#N/A</v>
      </c>
      <c r="AB37" s="10" t="e">
        <f>100*cbo_debt!AB37/cbo_ngdp!AB37</f>
        <v>#N/A</v>
      </c>
      <c r="AC37" s="10" t="e">
        <f>100*cbo_debt!AC37/cbo_ngdp!AC37</f>
        <v>#N/A</v>
      </c>
      <c r="AD37" s="10" t="e">
        <f>100*cbo_debt!AD37/cbo_ngdp!AD37</f>
        <v>#N/A</v>
      </c>
      <c r="AE37" s="10" t="e">
        <f>100*cbo_debt!AE37/cbo_ngdp!AE37</f>
        <v>#N/A</v>
      </c>
      <c r="AF37" s="10" t="e">
        <f>100*cbo_debt!AF37/cbo_ngdp!AF37</f>
        <v>#N/A</v>
      </c>
      <c r="AG37" s="10" t="e">
        <f>100*cbo_debt!AG37/cbo_ngdp!AG37</f>
        <v>#N/A</v>
      </c>
      <c r="AH37" s="10" t="e">
        <f>100*cbo_debt!AH37/cbo_ngdp!AH37</f>
        <v>#N/A</v>
      </c>
      <c r="AI37" s="10">
        <f>100*cbo_debt!AI37/cbo_ngdp!AI37</f>
        <v>56.025247072502282</v>
      </c>
      <c r="AJ37" s="10">
        <f>100*cbo_debt!AJ37/cbo_ngdp!AJ37</f>
        <v>48.356569497253908</v>
      </c>
      <c r="AK37" s="10">
        <f>100*cbo_debt!AK37/cbo_ngdp!AK37</f>
        <v>32.001307510010626</v>
      </c>
      <c r="AL37" s="10">
        <f>100*cbo_debt!AL37/cbo_ngdp!AL37</f>
        <v>29.257496032740331</v>
      </c>
      <c r="AM37" s="10">
        <f>100*cbo_debt!AM37/cbo_ngdp!AM37</f>
        <v>23.507020808661817</v>
      </c>
      <c r="AN37" s="10">
        <f>100*cbo_debt!AN37/cbo_ngdp!AN37</f>
        <v>18.869675242513708</v>
      </c>
      <c r="AO37" s="10">
        <f>100*cbo_debt!AO37/cbo_ngdp!AO37</f>
        <v>16.757802641541179</v>
      </c>
      <c r="AP37" s="10">
        <f>100*cbo_debt!AP37/cbo_ngdp!AP37</f>
        <v>16.702802537541153</v>
      </c>
      <c r="AQ37" s="10">
        <f>100*cbo_debt!AQ37/cbo_ngdp!AQ37</f>
        <v>10.167787829583236</v>
      </c>
      <c r="AR37" s="10">
        <f>100*cbo_debt!AR37/cbo_ngdp!AR37</f>
        <v>9.4208901272686187</v>
      </c>
      <c r="AS37" s="10">
        <f>100*cbo_debt!AS37/cbo_ngdp!AS37</f>
        <v>17.441419579889285</v>
      </c>
      <c r="AT37" s="10">
        <f>100*cbo_debt!AT37/cbo_ngdp!AT37</f>
        <v>24.814496602358822</v>
      </c>
      <c r="AU37" s="10">
        <v>30.767393727113518</v>
      </c>
      <c r="AV37" s="10">
        <f>100*cbo_debt!AV37/cbo_ngdp!AV37</f>
        <v>32.149101891591165</v>
      </c>
      <c r="AW37" s="10">
        <v>40.100510529674537</v>
      </c>
      <c r="AX37" s="10">
        <v>39.859643589339221</v>
      </c>
      <c r="AY37" s="10">
        <v>38.802385932295294</v>
      </c>
      <c r="AZ37" s="10">
        <v>38.570763500931101</v>
      </c>
      <c r="BA37" s="10">
        <v>38.119842677566126</v>
      </c>
      <c r="BB37" s="10">
        <v>37.647148754013145</v>
      </c>
      <c r="BC37" s="10">
        <v>37.00793408605432</v>
      </c>
      <c r="BD37" s="10">
        <v>36.96134711060084</v>
      </c>
      <c r="BE37" s="10">
        <v>36.96134711060084</v>
      </c>
      <c r="BF37" s="10" t="e">
        <v>#N/A</v>
      </c>
      <c r="BG37" s="10" t="e">
        <v>#N/A</v>
      </c>
      <c r="BH37" s="10" t="e">
        <v>#N/A</v>
      </c>
      <c r="BI37" s="10" t="e">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35.411014152672877</v>
      </c>
      <c r="CU37" s="20">
        <v>34912</v>
      </c>
      <c r="CV37" s="20" t="str">
        <f ca="1">OFFSET(C$1,0,ROWS($1:31)-1)</f>
        <v>1995B</v>
      </c>
      <c r="CW37" s="19">
        <f t="shared" ca="1" si="4"/>
        <v>1995</v>
      </c>
      <c r="CX37" s="30" cm="1">
        <f t="array" aca="1" ref="CX37" ca="1">INDEX($C$6:$CS$100,MATCH(CW37,YEAR($B$6:$B$100),0),MATCH(CV37,$C$1:$CS$1,0))</f>
        <v>51.558924485125857</v>
      </c>
      <c r="CY37" s="19">
        <f t="shared" ca="1" si="0"/>
        <v>2000</v>
      </c>
      <c r="CZ37" s="30" cm="1">
        <f t="array" aca="1" ref="CZ37" ca="1">INDEX($C$6:$CS$100,MATCH(CY37,YEAR($B$6:$B$100),0),MATCH(CV37,$C$1:$CS$1,0))</f>
        <v>54.642296479031174</v>
      </c>
      <c r="DA37" s="19">
        <f t="shared" ca="1" si="5"/>
        <v>2005</v>
      </c>
      <c r="DB37" s="28" cm="1">
        <f t="array" aca="1" ref="DB37" ca="1">INDEX($C$6:$CS$100,MATCH(DA37,YEAR($B$6:$B$100),0),MATCH(CV37,$C$1:$CS$1,0))</f>
        <v>59.834278238116006</v>
      </c>
      <c r="DC37" s="28"/>
      <c r="DD37" s="41">
        <f t="shared" ca="1" si="2"/>
        <v>47.671957671957671</v>
      </c>
      <c r="DE37" s="41">
        <f t="shared" ca="1" si="3"/>
        <v>33.705643965602448</v>
      </c>
      <c r="DF37" s="41">
        <f t="shared" ca="1" si="6"/>
        <v>15.108511006670845</v>
      </c>
      <c r="DG37" s="41">
        <f t="shared" ca="1" si="7"/>
        <v>438.34341846806137</v>
      </c>
    </row>
    <row r="38" spans="1:111" x14ac:dyDescent="0.3">
      <c r="A38" t="s">
        <v>611</v>
      </c>
      <c r="B38" s="16">
        <v>39083</v>
      </c>
      <c r="C38" s="10" t="e">
        <f>100*cbo_debt!C38/cbo_ngdp!C38</f>
        <v>#N/A</v>
      </c>
      <c r="D38" s="10" t="e">
        <f>100*cbo_debt!D38/cbo_ngdp!D38</f>
        <v>#N/A</v>
      </c>
      <c r="E38" s="10" t="e">
        <f>100*cbo_debt!E38/cbo_ngdp!E38</f>
        <v>#N/A</v>
      </c>
      <c r="F38" s="10" t="e">
        <f>100*cbo_debt!F38/cbo_ngdp!F38</f>
        <v>#N/A</v>
      </c>
      <c r="G38" s="10" t="e">
        <f>100*cbo_debt!G38/cbo_ngdp!G38</f>
        <v>#N/A</v>
      </c>
      <c r="H38" s="10" t="e">
        <f>100*cbo_debt!H38/cbo_ngdp!H38</f>
        <v>#N/A</v>
      </c>
      <c r="I38" s="10" t="e">
        <f>100*cbo_debt!I38/cbo_ngdp!I38</f>
        <v>#N/A</v>
      </c>
      <c r="J38" s="10" t="e">
        <f>100*cbo_debt!J38/cbo_ngdp!B38</f>
        <v>#N/A</v>
      </c>
      <c r="K38" s="10" t="e">
        <f>100*cbo_debt!K38/cbo_ngdp!K38</f>
        <v>#N/A</v>
      </c>
      <c r="L38" s="10" t="e">
        <f>100*cbo_debt!L38/cbo_ngdp!L38</f>
        <v>#N/A</v>
      </c>
      <c r="M38" s="10" t="e">
        <f>100*cbo_debt!M38/cbo_ngdp!M38</f>
        <v>#N/A</v>
      </c>
      <c r="N38" s="10" t="e">
        <f>100*cbo_debt!N38/cbo_ngdp!N38</f>
        <v>#N/A</v>
      </c>
      <c r="O38" s="10" t="e">
        <f>100*cbo_debt!O38/cbo_ngdp!O38</f>
        <v>#N/A</v>
      </c>
      <c r="P38" s="10" t="e">
        <f>100*cbo_debt!P38/cbo_ngdp!P38</f>
        <v>#N/A</v>
      </c>
      <c r="Q38" s="10" t="e">
        <f>100*cbo_debt!Q38/cbo_ngdp!Q38</f>
        <v>#N/A</v>
      </c>
      <c r="R38" s="10" t="e">
        <f>100*cbo_debt!R38/cbo_ngdp!R38</f>
        <v>#N/A</v>
      </c>
      <c r="S38" s="10" t="e">
        <f>100*cbo_debt!S38/cbo_ngdp!S38</f>
        <v>#N/A</v>
      </c>
      <c r="T38" s="10" t="e">
        <f>100*cbo_debt!T38/cbo_ngdp!T38</f>
        <v>#N/A</v>
      </c>
      <c r="U38" s="10" t="e">
        <f>100*cbo_debt!U38/cbo_ngdp!U38</f>
        <v>#N/A</v>
      </c>
      <c r="V38" s="10" t="e">
        <f>100*cbo_debt!V38/cbo_ngdp!V38</f>
        <v>#N/A</v>
      </c>
      <c r="W38" s="10" t="e">
        <f>100*cbo_debt!W38/cbo_ngdp!W38</f>
        <v>#N/A</v>
      </c>
      <c r="X38" s="10" t="e">
        <f>100*cbo_debt!X38/cbo_ngdp!X38</f>
        <v>#N/A</v>
      </c>
      <c r="Y38" s="10" t="e">
        <f>100*cbo_debt!Y38/cbo_ngdp!Y38</f>
        <v>#N/A</v>
      </c>
      <c r="Z38" s="10" t="e">
        <f>100*cbo_debt!Z38/cbo_ngdp!Z38</f>
        <v>#N/A</v>
      </c>
      <c r="AA38" s="10" t="e">
        <f>100*cbo_debt!AA38/cbo_ngdp!AA38</f>
        <v>#N/A</v>
      </c>
      <c r="AB38" s="10" t="e">
        <f>100*cbo_debt!AB38/cbo_ngdp!AB38</f>
        <v>#N/A</v>
      </c>
      <c r="AC38" s="10" t="e">
        <f>100*cbo_debt!AC38/cbo_ngdp!AC38</f>
        <v>#N/A</v>
      </c>
      <c r="AD38" s="10" t="e">
        <f>100*cbo_debt!AD38/cbo_ngdp!AD38</f>
        <v>#N/A</v>
      </c>
      <c r="AE38" s="10" t="e">
        <f>100*cbo_debt!AE38/cbo_ngdp!AE38</f>
        <v>#N/A</v>
      </c>
      <c r="AF38" s="10" t="e">
        <f>100*cbo_debt!AF38/cbo_ngdp!AF38</f>
        <v>#N/A</v>
      </c>
      <c r="AG38" s="10" t="e">
        <f>100*cbo_debt!AG38/cbo_ngdp!AG38</f>
        <v>#N/A</v>
      </c>
      <c r="AH38" s="10" t="e">
        <f>100*cbo_debt!AH38/cbo_ngdp!AH38</f>
        <v>#N/A</v>
      </c>
      <c r="AI38" s="10" t="e">
        <f>100*cbo_debt!AI38/cbo_ngdp!AI38</f>
        <v>#N/A</v>
      </c>
      <c r="AJ38" s="10">
        <f>100*cbo_debt!AJ38/cbo_ngdp!AJ38</f>
        <v>48.558041845060181</v>
      </c>
      <c r="AK38" s="10">
        <f>100*cbo_debt!AK38/cbo_ngdp!AK38</f>
        <v>29.894179894179896</v>
      </c>
      <c r="AL38" s="10">
        <f>100*cbo_debt!AL38/cbo_ngdp!AL38</f>
        <v>27.003748305287502</v>
      </c>
      <c r="AM38" s="10">
        <f>100*cbo_debt!AM38/cbo_ngdp!AM38</f>
        <v>20.71955271047727</v>
      </c>
      <c r="AN38" s="10">
        <f>100*cbo_debt!AN38/cbo_ngdp!AN38</f>
        <v>15.470906302961827</v>
      </c>
      <c r="AO38" s="10">
        <f>100*cbo_debt!AO38/cbo_ngdp!AO38</f>
        <v>13.206635529070704</v>
      </c>
      <c r="AP38" s="10">
        <f>100*cbo_debt!AP38/cbo_ngdp!AP38</f>
        <v>13.2323542980163</v>
      </c>
      <c r="AQ38" s="10">
        <f>100*cbo_debt!AQ38/cbo_ngdp!AQ38</f>
        <v>7.9949707861844539</v>
      </c>
      <c r="AR38" s="10">
        <f>100*cbo_debt!AR38/cbo_ngdp!AR38</f>
        <v>8.0964685615848406</v>
      </c>
      <c r="AS38" s="10">
        <f>100*cbo_debt!AS38/cbo_ngdp!AS38</f>
        <v>14.246575342465754</v>
      </c>
      <c r="AT38" s="10">
        <f>100*cbo_debt!AT38/cbo_ngdp!AT38</f>
        <v>22.475497475497477</v>
      </c>
      <c r="AU38" s="10">
        <v>28.922124027494522</v>
      </c>
      <c r="AV38" s="10">
        <f>100*cbo_debt!AV38/cbo_ngdp!AV38</f>
        <v>30.415441453668098</v>
      </c>
      <c r="AW38" s="10">
        <v>39.655041985021562</v>
      </c>
      <c r="AX38" s="10">
        <v>40.329404653974009</v>
      </c>
      <c r="AY38" s="10">
        <v>39.409850613814527</v>
      </c>
      <c r="AZ38" s="10">
        <v>38.613278374797588</v>
      </c>
      <c r="BA38" s="10">
        <v>38.674478213108749</v>
      </c>
      <c r="BB38" s="10">
        <v>37.762136274580946</v>
      </c>
      <c r="BC38" s="10">
        <v>37.249511683426171</v>
      </c>
      <c r="BD38" s="10">
        <v>36.606815683400512</v>
      </c>
      <c r="BE38" s="10">
        <v>36.389475985715329</v>
      </c>
      <c r="BF38" s="10">
        <v>36.832479882955376</v>
      </c>
      <c r="BG38" s="10">
        <v>36.908077994428972</v>
      </c>
      <c r="BH38" s="10" t="e">
        <v>#N/A</v>
      </c>
      <c r="BI38" s="10" t="e">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35.197483397413492</v>
      </c>
      <c r="CU38" s="20">
        <v>35034</v>
      </c>
      <c r="CV38" s="20" t="str">
        <f ca="1">OFFSET(C$1,0,ROWS($1:32)-1)</f>
        <v>1995C</v>
      </c>
      <c r="CW38" s="40">
        <f ca="1">LEFT(CV38,4)+$CW$5+1</f>
        <v>1996</v>
      </c>
      <c r="CX38" s="30" cm="1">
        <f t="array" aca="1" ref="CX38" ca="1">INDEX($C$6:$CS$100,MATCH(CW38,YEAR($B$6:$B$100),0),MATCH(CV38,$C$1:$CS$1,0))</f>
        <v>51.73307860262009</v>
      </c>
      <c r="CY38" s="19">
        <f t="shared" ca="1" si="0"/>
        <v>2000</v>
      </c>
      <c r="CZ38" s="30" cm="1">
        <f t="array" aca="1" ref="CZ38" ca="1">INDEX($C$6:$CS$100,MATCH(CY38,YEAR($B$6:$B$100),0),MATCH(CV38,$C$1:$CS$1,0))</f>
        <v>51.877670339554754</v>
      </c>
      <c r="DA38" s="19">
        <f t="shared" ca="1" si="5"/>
        <v>2005</v>
      </c>
      <c r="DB38" s="28" cm="1">
        <f t="array" aca="1" ref="DB38" ca="1">INDEX($C$6:$CS$100,MATCH(DA38,YEAR($B$6:$B$100),0),MATCH(CV38,$C$1:$CS$1,0))</f>
        <v>52.39650454585577</v>
      </c>
      <c r="DC38" s="28"/>
      <c r="DD38" s="41">
        <f ca="1">VLOOKUP(DATE(CW38,1,1),$B$6:$CS$66,96,FALSE)</f>
        <v>46.962646208024147</v>
      </c>
      <c r="DE38" s="41">
        <f t="shared" ca="1" si="3"/>
        <v>33.705643965602448</v>
      </c>
      <c r="DF38" s="41">
        <f t="shared" ca="1" si="6"/>
        <v>22.757025231410385</v>
      </c>
      <c r="DG38" s="41">
        <f t="shared" ca="1" si="7"/>
        <v>330.22254253561823</v>
      </c>
    </row>
    <row r="39" spans="1:111" x14ac:dyDescent="0.3">
      <c r="A39" t="s">
        <v>612</v>
      </c>
      <c r="B39" s="16">
        <v>39448</v>
      </c>
      <c r="C39" s="10" t="e">
        <f>100*cbo_debt!C39/cbo_ngdp!C39</f>
        <v>#N/A</v>
      </c>
      <c r="D39" s="10" t="e">
        <f>100*cbo_debt!D39/cbo_ngdp!D39</f>
        <v>#N/A</v>
      </c>
      <c r="E39" s="10" t="e">
        <f>100*cbo_debt!E39/cbo_ngdp!E39</f>
        <v>#N/A</v>
      </c>
      <c r="F39" s="10" t="e">
        <f>100*cbo_debt!F39/cbo_ngdp!F39</f>
        <v>#N/A</v>
      </c>
      <c r="G39" s="10" t="e">
        <f>100*cbo_debt!G39/cbo_ngdp!G39</f>
        <v>#N/A</v>
      </c>
      <c r="H39" s="10" t="e">
        <f>100*cbo_debt!H39/cbo_ngdp!H39</f>
        <v>#N/A</v>
      </c>
      <c r="I39" s="10" t="e">
        <f>100*cbo_debt!I39/cbo_ngdp!I39</f>
        <v>#N/A</v>
      </c>
      <c r="J39" s="10" t="e">
        <f>100*cbo_debt!J39/cbo_ngdp!B39</f>
        <v>#N/A</v>
      </c>
      <c r="K39" s="10" t="e">
        <f>100*cbo_debt!K39/cbo_ngdp!K39</f>
        <v>#N/A</v>
      </c>
      <c r="L39" s="10" t="e">
        <f>100*cbo_debt!L39/cbo_ngdp!L39</f>
        <v>#N/A</v>
      </c>
      <c r="M39" s="10" t="e">
        <f>100*cbo_debt!M39/cbo_ngdp!M39</f>
        <v>#N/A</v>
      </c>
      <c r="N39" s="10" t="e">
        <f>100*cbo_debt!N39/cbo_ngdp!N39</f>
        <v>#N/A</v>
      </c>
      <c r="O39" s="10" t="e">
        <f>100*cbo_debt!O39/cbo_ngdp!O39</f>
        <v>#N/A</v>
      </c>
      <c r="P39" s="10" t="e">
        <f>100*cbo_debt!P39/cbo_ngdp!P39</f>
        <v>#N/A</v>
      </c>
      <c r="Q39" s="10" t="e">
        <f>100*cbo_debt!Q39/cbo_ngdp!Q39</f>
        <v>#N/A</v>
      </c>
      <c r="R39" s="10" t="e">
        <f>100*cbo_debt!R39/cbo_ngdp!R39</f>
        <v>#N/A</v>
      </c>
      <c r="S39" s="10" t="e">
        <f>100*cbo_debt!S39/cbo_ngdp!S39</f>
        <v>#N/A</v>
      </c>
      <c r="T39" s="10" t="e">
        <f>100*cbo_debt!T39/cbo_ngdp!T39</f>
        <v>#N/A</v>
      </c>
      <c r="U39" s="10" t="e">
        <f>100*cbo_debt!U39/cbo_ngdp!U39</f>
        <v>#N/A</v>
      </c>
      <c r="V39" s="10" t="e">
        <f>100*cbo_debt!V39/cbo_ngdp!V39</f>
        <v>#N/A</v>
      </c>
      <c r="W39" s="10" t="e">
        <f>100*cbo_debt!W39/cbo_ngdp!W39</f>
        <v>#N/A</v>
      </c>
      <c r="X39" s="10" t="e">
        <f>100*cbo_debt!X39/cbo_ngdp!X39</f>
        <v>#N/A</v>
      </c>
      <c r="Y39" s="10" t="e">
        <f>100*cbo_debt!Y39/cbo_ngdp!Y39</f>
        <v>#N/A</v>
      </c>
      <c r="Z39" s="10" t="e">
        <f>100*cbo_debt!Z39/cbo_ngdp!Z39</f>
        <v>#N/A</v>
      </c>
      <c r="AA39" s="10" t="e">
        <f>100*cbo_debt!AA39/cbo_ngdp!AA39</f>
        <v>#N/A</v>
      </c>
      <c r="AB39" s="10" t="e">
        <f>100*cbo_debt!AB39/cbo_ngdp!AB39</f>
        <v>#N/A</v>
      </c>
      <c r="AC39" s="10" t="e">
        <f>100*cbo_debt!AC39/cbo_ngdp!AC39</f>
        <v>#N/A</v>
      </c>
      <c r="AD39" s="10" t="e">
        <f>100*cbo_debt!AD39/cbo_ngdp!AD39</f>
        <v>#N/A</v>
      </c>
      <c r="AE39" s="10" t="e">
        <f>100*cbo_debt!AE39/cbo_ngdp!AE39</f>
        <v>#N/A</v>
      </c>
      <c r="AF39" s="10" t="e">
        <f>100*cbo_debt!AF39/cbo_ngdp!AF39</f>
        <v>#N/A</v>
      </c>
      <c r="AG39" s="10" t="e">
        <f>100*cbo_debt!AG39/cbo_ngdp!AG39</f>
        <v>#N/A</v>
      </c>
      <c r="AH39" s="10" t="e">
        <f>100*cbo_debt!AH39/cbo_ngdp!AH39</f>
        <v>#N/A</v>
      </c>
      <c r="AI39" s="10" t="e">
        <f>100*cbo_debt!AI39/cbo_ngdp!AI39</f>
        <v>#N/A</v>
      </c>
      <c r="AJ39" s="10" t="e">
        <f>100*cbo_debt!AJ39/cbo_ngdp!AJ39</f>
        <v>#N/A</v>
      </c>
      <c r="AK39" s="10" t="e">
        <f>100*cbo_debt!AK39/cbo_ngdp!AK39</f>
        <v>#N/A</v>
      </c>
      <c r="AL39" s="10">
        <f>100*cbo_debt!AL39/cbo_ngdp!AL39</f>
        <v>24.822911112803716</v>
      </c>
      <c r="AM39" s="10">
        <f>100*cbo_debt!AM39/cbo_ngdp!AM39</f>
        <v>18.015219754620283</v>
      </c>
      <c r="AN39" s="10">
        <f>100*cbo_debt!AN39/cbo_ngdp!AN39</f>
        <v>12.15819558164684</v>
      </c>
      <c r="AO39" s="10">
        <f>100*cbo_debt!AO39/cbo_ngdp!AO39</f>
        <v>9.7671908726487828</v>
      </c>
      <c r="AP39" s="10">
        <f>100*cbo_debt!AP39/cbo_ngdp!AP39</f>
        <v>9.7916513288669655</v>
      </c>
      <c r="AQ39" s="10">
        <f>100*cbo_debt!AQ39/cbo_ngdp!AQ39</f>
        <v>6.9958265544316331</v>
      </c>
      <c r="AR39" s="10">
        <f>100*cbo_debt!AR39/cbo_ngdp!AR39</f>
        <v>7.1071892742321641</v>
      </c>
      <c r="AS39" s="10">
        <f>100*cbo_debt!AS39/cbo_ngdp!AS39</f>
        <v>10.977783872737247</v>
      </c>
      <c r="AT39" s="10">
        <f>100*cbo_debt!AT39/cbo_ngdp!AT39</f>
        <v>20.048002258929831</v>
      </c>
      <c r="AU39" s="10">
        <v>26.926109080484483</v>
      </c>
      <c r="AV39" s="10">
        <f>100*cbo_debt!AV39/cbo_ngdp!AV39</f>
        <v>28.507014028056112</v>
      </c>
      <c r="AW39" s="10">
        <v>39.152298850574709</v>
      </c>
      <c r="AX39" s="10">
        <v>40.614629923531957</v>
      </c>
      <c r="AY39" s="10">
        <v>39.935087843081917</v>
      </c>
      <c r="AZ39" s="10">
        <v>38.400782833577971</v>
      </c>
      <c r="BA39" s="10">
        <v>39.173392708043416</v>
      </c>
      <c r="BB39" s="10">
        <v>37.751585332230491</v>
      </c>
      <c r="BC39" s="10">
        <v>37.452615617892342</v>
      </c>
      <c r="BD39" s="10">
        <v>35.692307692307693</v>
      </c>
      <c r="BE39" s="10">
        <v>35.851676966877299</v>
      </c>
      <c r="BF39" s="10">
        <v>36.842475881980143</v>
      </c>
      <c r="BG39" s="10">
        <v>38.177339901477829</v>
      </c>
      <c r="BH39" s="10">
        <v>40.797244094488192</v>
      </c>
      <c r="BI39" s="10">
        <f>100*cbo_debt!BI39/cbo_ngdp!BI39</f>
        <v>40.802981296582757</v>
      </c>
      <c r="BJ39" s="10">
        <v>40.802981296582757</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39.21740893424343</v>
      </c>
      <c r="CU39" s="20">
        <v>35186</v>
      </c>
      <c r="CV39" s="20" t="str">
        <f ca="1">OFFSET(C$1,0,ROWS($1:33)-1)</f>
        <v>1996A</v>
      </c>
      <c r="CW39" s="19">
        <f t="shared" ca="1" si="4"/>
        <v>1996</v>
      </c>
      <c r="CX39" s="30" cm="1">
        <f t="array" aca="1" ref="CX39" ca="1">INDEX($C$6:$CS$100,MATCH(CW39,YEAR($B$6:$B$100),0),MATCH(CV39,$C$1:$CS$1,0))</f>
        <v>50.327059137631828</v>
      </c>
      <c r="CY39" s="19">
        <f t="shared" ca="1" si="0"/>
        <v>2001</v>
      </c>
      <c r="CZ39" s="30" cm="1">
        <f t="array" aca="1" ref="CZ39" ca="1">INDEX($C$6:$CS$100,MATCH(CY39,YEAR($B$6:$B$100),0),MATCH(CV39,$C$1:$CS$1,0))</f>
        <v>52.334281799978925</v>
      </c>
      <c r="DA39" s="19">
        <f t="shared" ca="1" si="5"/>
        <v>2006</v>
      </c>
      <c r="DB39" s="28" cm="1">
        <f t="array" aca="1" ref="DB39" ca="1">INDEX($C$6:$CS$100,MATCH(DA39,YEAR($B$6:$B$100),0),MATCH(CV39,$C$1:$CS$1,0))</f>
        <v>56.025247072502282</v>
      </c>
      <c r="DC39" s="28"/>
      <c r="DD39" s="41">
        <f t="shared" ca="1" si="2"/>
        <v>46.962646208024147</v>
      </c>
      <c r="DE39" s="41">
        <f t="shared" ca="1" si="3"/>
        <v>31.540946228386851</v>
      </c>
      <c r="DF39" s="41">
        <f t="shared" ca="1" si="6"/>
        <v>11.31927436091134</v>
      </c>
      <c r="DG39" s="41">
        <f t="shared" ca="1" si="7"/>
        <v>432.36280419283628</v>
      </c>
    </row>
    <row r="40" spans="1:111" x14ac:dyDescent="0.3">
      <c r="A40" t="s">
        <v>613</v>
      </c>
      <c r="B40" s="16">
        <v>39814</v>
      </c>
      <c r="C40" s="10" t="e">
        <f>100*cbo_debt!C40/cbo_ngdp!C40</f>
        <v>#N/A</v>
      </c>
      <c r="D40" s="10" t="e">
        <f>100*cbo_debt!D40/cbo_ngdp!D40</f>
        <v>#N/A</v>
      </c>
      <c r="E40" s="10" t="e">
        <f>100*cbo_debt!E40/cbo_ngdp!E40</f>
        <v>#N/A</v>
      </c>
      <c r="F40" s="10" t="e">
        <f>100*cbo_debt!F40/cbo_ngdp!F40</f>
        <v>#N/A</v>
      </c>
      <c r="G40" s="10" t="e">
        <f>100*cbo_debt!G40/cbo_ngdp!G40</f>
        <v>#N/A</v>
      </c>
      <c r="H40" s="10" t="e">
        <f>100*cbo_debt!H40/cbo_ngdp!H40</f>
        <v>#N/A</v>
      </c>
      <c r="I40" s="10" t="e">
        <f>100*cbo_debt!I40/cbo_ngdp!I40</f>
        <v>#N/A</v>
      </c>
      <c r="J40" s="10" t="e">
        <f>100*cbo_debt!J40/cbo_ngdp!B40</f>
        <v>#N/A</v>
      </c>
      <c r="K40" s="10" t="e">
        <f>100*cbo_debt!K40/cbo_ngdp!K40</f>
        <v>#N/A</v>
      </c>
      <c r="L40" s="10" t="e">
        <f>100*cbo_debt!L40/cbo_ngdp!L40</f>
        <v>#N/A</v>
      </c>
      <c r="M40" s="10" t="e">
        <f>100*cbo_debt!M40/cbo_ngdp!M40</f>
        <v>#N/A</v>
      </c>
      <c r="N40" s="10" t="e">
        <f>100*cbo_debt!N40/cbo_ngdp!N40</f>
        <v>#N/A</v>
      </c>
      <c r="O40" s="10" t="e">
        <f>100*cbo_debt!O40/cbo_ngdp!O40</f>
        <v>#N/A</v>
      </c>
      <c r="P40" s="10" t="e">
        <f>100*cbo_debt!P40/cbo_ngdp!P40</f>
        <v>#N/A</v>
      </c>
      <c r="Q40" s="10" t="e">
        <f>100*cbo_debt!Q40/cbo_ngdp!Q40</f>
        <v>#N/A</v>
      </c>
      <c r="R40" s="10" t="e">
        <f>100*cbo_debt!R40/cbo_ngdp!R40</f>
        <v>#N/A</v>
      </c>
      <c r="S40" s="10" t="e">
        <f>100*cbo_debt!S40/cbo_ngdp!S40</f>
        <v>#N/A</v>
      </c>
      <c r="T40" s="10" t="e">
        <f>100*cbo_debt!T40/cbo_ngdp!T40</f>
        <v>#N/A</v>
      </c>
      <c r="U40" s="10" t="e">
        <f>100*cbo_debt!U40/cbo_ngdp!U40</f>
        <v>#N/A</v>
      </c>
      <c r="V40" s="10" t="e">
        <f>100*cbo_debt!V40/cbo_ngdp!V40</f>
        <v>#N/A</v>
      </c>
      <c r="W40" s="10" t="e">
        <f>100*cbo_debt!W40/cbo_ngdp!W40</f>
        <v>#N/A</v>
      </c>
      <c r="X40" s="10" t="e">
        <f>100*cbo_debt!X40/cbo_ngdp!X40</f>
        <v>#N/A</v>
      </c>
      <c r="Y40" s="10" t="e">
        <f>100*cbo_debt!Y40/cbo_ngdp!Y40</f>
        <v>#N/A</v>
      </c>
      <c r="Z40" s="10" t="e">
        <f>100*cbo_debt!Z40/cbo_ngdp!Z40</f>
        <v>#N/A</v>
      </c>
      <c r="AA40" s="10" t="e">
        <f>100*cbo_debt!AA40/cbo_ngdp!AA40</f>
        <v>#N/A</v>
      </c>
      <c r="AB40" s="10" t="e">
        <f>100*cbo_debt!AB40/cbo_ngdp!AB40</f>
        <v>#N/A</v>
      </c>
      <c r="AC40" s="10" t="e">
        <f>100*cbo_debt!AC40/cbo_ngdp!AC40</f>
        <v>#N/A</v>
      </c>
      <c r="AD40" s="10" t="e">
        <f>100*cbo_debt!AD40/cbo_ngdp!AD40</f>
        <v>#N/A</v>
      </c>
      <c r="AE40" s="10" t="e">
        <f>100*cbo_debt!AE40/cbo_ngdp!AE40</f>
        <v>#N/A</v>
      </c>
      <c r="AF40" s="10" t="e">
        <f>100*cbo_debt!AF40/cbo_ngdp!AF40</f>
        <v>#N/A</v>
      </c>
      <c r="AG40" s="10" t="e">
        <f>100*cbo_debt!AG40/cbo_ngdp!AG40</f>
        <v>#N/A</v>
      </c>
      <c r="AH40" s="10" t="e">
        <f>100*cbo_debt!AH40/cbo_ngdp!AH40</f>
        <v>#N/A</v>
      </c>
      <c r="AI40" s="10" t="e">
        <f>100*cbo_debt!AI40/cbo_ngdp!AI40</f>
        <v>#N/A</v>
      </c>
      <c r="AJ40" s="10" t="e">
        <f>100*cbo_debt!AJ40/cbo_ngdp!AJ40</f>
        <v>#N/A</v>
      </c>
      <c r="AK40" s="10" t="e">
        <f>100*cbo_debt!AK40/cbo_ngdp!AK40</f>
        <v>#N/A</v>
      </c>
      <c r="AL40" s="10" t="e">
        <f>100*cbo_debt!AL40/cbo_ngdp!AL40</f>
        <v>#N/A</v>
      </c>
      <c r="AM40" s="10" t="e">
        <f>100*cbo_debt!AM40/cbo_ngdp!AM40</f>
        <v>#N/A</v>
      </c>
      <c r="AN40" s="10">
        <f>100*cbo_debt!AN40/cbo_ngdp!AN40</f>
        <v>8.919458619924562</v>
      </c>
      <c r="AO40" s="10">
        <f>100*cbo_debt!AO40/cbo_ngdp!AO40</f>
        <v>6.4278814000148623</v>
      </c>
      <c r="AP40" s="10">
        <f>100*cbo_debt!AP40/cbo_ngdp!AP40</f>
        <v>7.1539219828193215</v>
      </c>
      <c r="AQ40" s="10">
        <f>100*cbo_debt!AQ40/cbo_ngdp!AQ40</f>
        <v>5.9944583361492194</v>
      </c>
      <c r="AR40" s="10">
        <f>100*cbo_debt!AR40/cbo_ngdp!AR40</f>
        <v>6.1220498109271091</v>
      </c>
      <c r="AS40" s="10">
        <f>100*cbo_debt!AS40/cbo_ngdp!AS40</f>
        <v>7.5979912606795796</v>
      </c>
      <c r="AT40" s="10">
        <f>100*cbo_debt!AT40/cbo_ngdp!AT40</f>
        <v>17.486742297106801</v>
      </c>
      <c r="AU40" s="10">
        <v>24.756786175930337</v>
      </c>
      <c r="AV40" s="10">
        <f>100*cbo_debt!AV40/cbo_ngdp!AV40</f>
        <v>26.468189233278956</v>
      </c>
      <c r="AW40" s="10">
        <v>38.463114754098363</v>
      </c>
      <c r="AX40" s="10">
        <v>40.71905778634892</v>
      </c>
      <c r="AY40" s="10">
        <v>40.307153442004584</v>
      </c>
      <c r="AZ40" s="10">
        <v>38.033135937188106</v>
      </c>
      <c r="BA40" s="10">
        <v>39.481000926784063</v>
      </c>
      <c r="BB40" s="10">
        <v>37.552410901467503</v>
      </c>
      <c r="BC40" s="10">
        <v>37.739564190076138</v>
      </c>
      <c r="BD40" s="10">
        <v>34.8474756893566</v>
      </c>
      <c r="BE40" s="10">
        <v>35.661375661375658</v>
      </c>
      <c r="BF40" s="10">
        <v>36.747231974075078</v>
      </c>
      <c r="BG40" s="10">
        <v>39.880426659419797</v>
      </c>
      <c r="BH40" s="10">
        <v>50.452409342778985</v>
      </c>
      <c r="BI40" s="10">
        <f>100*cbo_debt!BI40/cbo_ngdp!BI40</f>
        <v>54.798321121149606</v>
      </c>
      <c r="BJ40" s="10">
        <v>53.833097595473831</v>
      </c>
      <c r="BK40" s="10">
        <v>52.992413599325651</v>
      </c>
      <c r="BL40" s="10">
        <v>53.021784961349262</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52.153176194096908</v>
      </c>
      <c r="CU40" s="20">
        <v>35431</v>
      </c>
      <c r="CV40" s="20" t="str">
        <f ca="1">OFFSET(C$1,0,ROWS($1:34)-1)</f>
        <v>1997A</v>
      </c>
      <c r="CW40" s="19">
        <f t="shared" ca="1" si="4"/>
        <v>1997</v>
      </c>
      <c r="CX40" s="30" cm="1">
        <f t="array" aca="1" ref="CX40" ca="1">INDEX($C$6:$CS$100,MATCH(CW40,YEAR($B$6:$B$100),0),MATCH(CV40,$C$1:$CS$1,0))</f>
        <v>49.418827436454208</v>
      </c>
      <c r="CY40" s="19">
        <f t="shared" ca="1" si="0"/>
        <v>2002</v>
      </c>
      <c r="CZ40" s="30" cm="1">
        <f t="array" aca="1" ref="CZ40" ca="1">INDEX($C$6:$CS$100,MATCH(CY40,YEAR($B$6:$B$100),0),MATCH(CV40,$C$1:$CS$1,0))</f>
        <v>48.024316109422493</v>
      </c>
      <c r="DA40" s="19">
        <f t="shared" ca="1" si="5"/>
        <v>2007</v>
      </c>
      <c r="DB40" s="28" cm="1">
        <f t="array" aca="1" ref="DB40" ca="1">INDEX($C$6:$CS$100,MATCH(DA40,YEAR($B$6:$B$100),0),MATCH(CV40,$C$1:$CS$1,0))</f>
        <v>48.558041845060181</v>
      </c>
      <c r="DC40" s="28"/>
      <c r="DD40" s="41">
        <f t="shared" ca="1" si="2"/>
        <v>44.633771151343034</v>
      </c>
      <c r="DE40" s="41">
        <f t="shared" ca="1" si="3"/>
        <v>32.689999076553697</v>
      </c>
      <c r="DF40" s="41">
        <f t="shared" ca="1" si="6"/>
        <v>22.896763651681955</v>
      </c>
      <c r="DG40" s="41">
        <f t="shared" ca="1" si="7"/>
        <v>235.14127886453008</v>
      </c>
    </row>
    <row r="41" spans="1:111" x14ac:dyDescent="0.3">
      <c r="A41" t="s">
        <v>614</v>
      </c>
      <c r="B41" s="16">
        <v>40179</v>
      </c>
      <c r="C41" s="10" t="e">
        <f>100*cbo_debt!C41/cbo_ngdp!C41</f>
        <v>#N/A</v>
      </c>
      <c r="D41" s="10" t="e">
        <f>100*cbo_debt!D41/cbo_ngdp!D41</f>
        <v>#N/A</v>
      </c>
      <c r="E41" s="10" t="e">
        <f>100*cbo_debt!E41/cbo_ngdp!E41</f>
        <v>#N/A</v>
      </c>
      <c r="F41" s="10" t="e">
        <f>100*cbo_debt!F41/cbo_ngdp!F41</f>
        <v>#N/A</v>
      </c>
      <c r="G41" s="10" t="e">
        <f>100*cbo_debt!G41/cbo_ngdp!G41</f>
        <v>#N/A</v>
      </c>
      <c r="H41" s="10" t="e">
        <f>100*cbo_debt!H41/cbo_ngdp!H41</f>
        <v>#N/A</v>
      </c>
      <c r="I41" s="10" t="e">
        <f>100*cbo_debt!I41/cbo_ngdp!I41</f>
        <v>#N/A</v>
      </c>
      <c r="J41" s="10" t="e">
        <f>100*cbo_debt!J41/cbo_ngdp!B41</f>
        <v>#N/A</v>
      </c>
      <c r="K41" s="10" t="e">
        <f>100*cbo_debt!K41/cbo_ngdp!K41</f>
        <v>#N/A</v>
      </c>
      <c r="L41" s="10" t="e">
        <f>100*cbo_debt!L41/cbo_ngdp!L41</f>
        <v>#N/A</v>
      </c>
      <c r="M41" s="10" t="e">
        <f>100*cbo_debt!M41/cbo_ngdp!M41</f>
        <v>#N/A</v>
      </c>
      <c r="N41" s="10" t="e">
        <f>100*cbo_debt!N41/cbo_ngdp!N41</f>
        <v>#N/A</v>
      </c>
      <c r="O41" s="10" t="e">
        <f>100*cbo_debt!O41/cbo_ngdp!O41</f>
        <v>#N/A</v>
      </c>
      <c r="P41" s="10" t="e">
        <f>100*cbo_debt!P41/cbo_ngdp!P41</f>
        <v>#N/A</v>
      </c>
      <c r="Q41" s="10" t="e">
        <f>100*cbo_debt!Q41/cbo_ngdp!Q41</f>
        <v>#N/A</v>
      </c>
      <c r="R41" s="10" t="e">
        <f>100*cbo_debt!R41/cbo_ngdp!R41</f>
        <v>#N/A</v>
      </c>
      <c r="S41" s="10" t="e">
        <f>100*cbo_debt!S41/cbo_ngdp!S41</f>
        <v>#N/A</v>
      </c>
      <c r="T41" s="10" t="e">
        <f>100*cbo_debt!T41/cbo_ngdp!T41</f>
        <v>#N/A</v>
      </c>
      <c r="U41" s="10" t="e">
        <f>100*cbo_debt!U41/cbo_ngdp!U41</f>
        <v>#N/A</v>
      </c>
      <c r="V41" s="10" t="e">
        <f>100*cbo_debt!V41/cbo_ngdp!V41</f>
        <v>#N/A</v>
      </c>
      <c r="W41" s="10" t="e">
        <f>100*cbo_debt!W41/cbo_ngdp!W41</f>
        <v>#N/A</v>
      </c>
      <c r="X41" s="10" t="e">
        <f>100*cbo_debt!X41/cbo_ngdp!X41</f>
        <v>#N/A</v>
      </c>
      <c r="Y41" s="10" t="e">
        <f>100*cbo_debt!Y41/cbo_ngdp!Y41</f>
        <v>#N/A</v>
      </c>
      <c r="Z41" s="10" t="e">
        <f>100*cbo_debt!Z41/cbo_ngdp!Z41</f>
        <v>#N/A</v>
      </c>
      <c r="AA41" s="10" t="e">
        <f>100*cbo_debt!AA41/cbo_ngdp!AA41</f>
        <v>#N/A</v>
      </c>
      <c r="AB41" s="10" t="e">
        <f>100*cbo_debt!AB41/cbo_ngdp!AB41</f>
        <v>#N/A</v>
      </c>
      <c r="AC41" s="10" t="e">
        <f>100*cbo_debt!AC41/cbo_ngdp!AC41</f>
        <v>#N/A</v>
      </c>
      <c r="AD41" s="10" t="e">
        <f>100*cbo_debt!AD41/cbo_ngdp!AD41</f>
        <v>#N/A</v>
      </c>
      <c r="AE41" s="10" t="e">
        <f>100*cbo_debt!AE41/cbo_ngdp!AE41</f>
        <v>#N/A</v>
      </c>
      <c r="AF41" s="10" t="e">
        <f>100*cbo_debt!AF41/cbo_ngdp!AF41</f>
        <v>#N/A</v>
      </c>
      <c r="AG41" s="10" t="e">
        <f>100*cbo_debt!AG41/cbo_ngdp!AG41</f>
        <v>#N/A</v>
      </c>
      <c r="AH41" s="10" t="e">
        <f>100*cbo_debt!AH41/cbo_ngdp!AH41</f>
        <v>#N/A</v>
      </c>
      <c r="AI41" s="10" t="e">
        <f>100*cbo_debt!AI41/cbo_ngdp!AI41</f>
        <v>#N/A</v>
      </c>
      <c r="AJ41" s="10" t="e">
        <f>100*cbo_debt!AJ41/cbo_ngdp!AJ41</f>
        <v>#N/A</v>
      </c>
      <c r="AK41" s="10" t="e">
        <f>100*cbo_debt!AK41/cbo_ngdp!AK41</f>
        <v>#N/A</v>
      </c>
      <c r="AL41" s="10" t="e">
        <f>100*cbo_debt!AL41/cbo_ngdp!AL41</f>
        <v>#N/A</v>
      </c>
      <c r="AM41" s="10" t="e">
        <f>100*cbo_debt!AM41/cbo_ngdp!AM41</f>
        <v>#N/A</v>
      </c>
      <c r="AN41" s="10" t="e">
        <f>100*cbo_debt!AN41/cbo_ngdp!AN41</f>
        <v>#N/A</v>
      </c>
      <c r="AO41" s="10" t="e">
        <f>100*cbo_debt!AO41/cbo_ngdp!AO41</f>
        <v>#N/A</v>
      </c>
      <c r="AP41" s="10">
        <f>100*cbo_debt!AP41/cbo_ngdp!AP41</f>
        <v>6.3341410877759827</v>
      </c>
      <c r="AQ41" s="10">
        <f>100*cbo_debt!AQ41/cbo_ngdp!AQ41</f>
        <v>5.3565666343981926</v>
      </c>
      <c r="AR41" s="10">
        <f>100*cbo_debt!AR41/cbo_ngdp!AR41</f>
        <v>5.4503693587435595</v>
      </c>
      <c r="AS41" s="10">
        <f>100*cbo_debt!AS41/cbo_ngdp!AS41</f>
        <v>5.7703046472668609</v>
      </c>
      <c r="AT41" s="10">
        <f>100*cbo_debt!AT41/cbo_ngdp!AT41</f>
        <v>14.842951991828397</v>
      </c>
      <c r="AU41" s="10">
        <v>22.46058413026622</v>
      </c>
      <c r="AV41" s="10">
        <f>100*cbo_debt!AV41/cbo_ngdp!AV41</f>
        <v>24.328165374677003</v>
      </c>
      <c r="AW41" s="10">
        <v>37.619512195121949</v>
      </c>
      <c r="AX41" s="10">
        <v>40.725620596562848</v>
      </c>
      <c r="AY41" s="10">
        <v>40.544892438490272</v>
      </c>
      <c r="AZ41" s="10">
        <v>37.564257155549917</v>
      </c>
      <c r="BA41" s="10">
        <v>39.732255620106088</v>
      </c>
      <c r="BB41" s="10">
        <v>37.244866113226394</v>
      </c>
      <c r="BC41" s="10">
        <v>38.07617737194321</v>
      </c>
      <c r="BD41" s="10">
        <v>34.176089442256384</v>
      </c>
      <c r="BE41" s="10">
        <v>35.646369875952395</v>
      </c>
      <c r="BF41" s="10">
        <v>36.525641025641029</v>
      </c>
      <c r="BG41" s="10">
        <v>40.838880630776188</v>
      </c>
      <c r="BH41" s="10">
        <v>54.172432881262111</v>
      </c>
      <c r="BI41" s="10">
        <f>100*cbo_debt!BI41/cbo_ngdp!BI41</f>
        <v>60.1041305102395</v>
      </c>
      <c r="BJ41" s="10">
        <v>61.416995636816957</v>
      </c>
      <c r="BK41" s="10">
        <v>60.274066461116824</v>
      </c>
      <c r="BL41" s="10">
        <v>61.577798990863222</v>
      </c>
      <c r="BM41" s="10">
        <v>62.137394060497485</v>
      </c>
      <c r="BN41" s="10">
        <v>62.148566703417863</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60.595270088685837</v>
      </c>
      <c r="CU41" s="20">
        <v>35674</v>
      </c>
      <c r="CV41" s="20" t="str">
        <f ca="1">OFFSET(C$1,0,ROWS($1:35)-1)</f>
        <v>1997B</v>
      </c>
      <c r="CW41" s="19">
        <f t="shared" ca="1" si="4"/>
        <v>1997</v>
      </c>
      <c r="CX41" s="30" cm="1">
        <f t="array" aca="1" ref="CX41" ca="1">INDEX($C$6:$CS$100,MATCH(CW41,YEAR($B$6:$B$100),0),MATCH(CV41,$C$1:$CS$1,0))</f>
        <v>47.567567567567565</v>
      </c>
      <c r="CY41" s="19">
        <f t="shared" ca="1" si="0"/>
        <v>2002</v>
      </c>
      <c r="CZ41" s="30" cm="1">
        <f t="array" aca="1" ref="CZ41" ca="1">INDEX($C$6:$CS$100,MATCH(CY41,YEAR($B$6:$B$100),0),MATCH(CV41,$C$1:$CS$1,0))</f>
        <v>40.053790218149217</v>
      </c>
      <c r="DA41" s="19">
        <f t="shared" ca="1" si="5"/>
        <v>2007</v>
      </c>
      <c r="DB41" s="28" cm="1">
        <f t="array" aca="1" ref="DB41" ca="1">INDEX($C$6:$CS$100,MATCH(DA41,YEAR($B$6:$B$100),0),MATCH(CV41,$C$1:$CS$1,0))</f>
        <v>29.894179894179896</v>
      </c>
      <c r="DC41" s="28"/>
      <c r="DD41" s="41">
        <f t="shared" ca="1" si="2"/>
        <v>44.633771151343034</v>
      </c>
      <c r="DE41" s="41">
        <f t="shared" ca="1" si="3"/>
        <v>32.689999076553697</v>
      </c>
      <c r="DF41" s="41">
        <f t="shared" ca="1" si="6"/>
        <v>8.6071614118519033</v>
      </c>
      <c r="DG41" s="41">
        <f t="shared" ca="1" si="7"/>
        <v>54.225419977040652</v>
      </c>
    </row>
    <row r="42" spans="1:111" x14ac:dyDescent="0.3">
      <c r="A42" t="s">
        <v>615</v>
      </c>
      <c r="B42" s="16">
        <v>40544</v>
      </c>
      <c r="C42" s="10" t="e">
        <f>100*cbo_debt!C42/cbo_ngdp!C42</f>
        <v>#N/A</v>
      </c>
      <c r="D42" s="10" t="e">
        <f>100*cbo_debt!D42/cbo_ngdp!D42</f>
        <v>#N/A</v>
      </c>
      <c r="E42" s="10" t="e">
        <f>100*cbo_debt!E42/cbo_ngdp!E42</f>
        <v>#N/A</v>
      </c>
      <c r="F42" s="10" t="e">
        <f>100*cbo_debt!F42/cbo_ngdp!F42</f>
        <v>#N/A</v>
      </c>
      <c r="G42" s="10" t="e">
        <f>100*cbo_debt!G42/cbo_ngdp!G42</f>
        <v>#N/A</v>
      </c>
      <c r="H42" s="10" t="e">
        <f>100*cbo_debt!H42/cbo_ngdp!H42</f>
        <v>#N/A</v>
      </c>
      <c r="I42" s="10" t="e">
        <f>100*cbo_debt!I42/cbo_ngdp!I42</f>
        <v>#N/A</v>
      </c>
      <c r="J42" s="10" t="e">
        <f>100*cbo_debt!J42/cbo_ngdp!B42</f>
        <v>#N/A</v>
      </c>
      <c r="K42" s="10" t="e">
        <f>100*cbo_debt!K42/cbo_ngdp!K42</f>
        <v>#N/A</v>
      </c>
      <c r="L42" s="10" t="e">
        <f>100*cbo_debt!L42/cbo_ngdp!L42</f>
        <v>#N/A</v>
      </c>
      <c r="M42" s="10" t="e">
        <f>100*cbo_debt!M42/cbo_ngdp!M42</f>
        <v>#N/A</v>
      </c>
      <c r="N42" s="10" t="e">
        <f>100*cbo_debt!N42/cbo_ngdp!N42</f>
        <v>#N/A</v>
      </c>
      <c r="O42" s="10" t="e">
        <f>100*cbo_debt!O42/cbo_ngdp!O42</f>
        <v>#N/A</v>
      </c>
      <c r="P42" s="10" t="e">
        <f>100*cbo_debt!P42/cbo_ngdp!P42</f>
        <v>#N/A</v>
      </c>
      <c r="Q42" s="10" t="e">
        <f>100*cbo_debt!Q42/cbo_ngdp!Q42</f>
        <v>#N/A</v>
      </c>
      <c r="R42" s="10" t="e">
        <f>100*cbo_debt!R42/cbo_ngdp!R42</f>
        <v>#N/A</v>
      </c>
      <c r="S42" s="10" t="e">
        <f>100*cbo_debt!S42/cbo_ngdp!S42</f>
        <v>#N/A</v>
      </c>
      <c r="T42" s="10" t="e">
        <f>100*cbo_debt!T42/cbo_ngdp!T42</f>
        <v>#N/A</v>
      </c>
      <c r="U42" s="10" t="e">
        <f>100*cbo_debt!U42/cbo_ngdp!U42</f>
        <v>#N/A</v>
      </c>
      <c r="V42" s="10" t="e">
        <f>100*cbo_debt!V42/cbo_ngdp!V42</f>
        <v>#N/A</v>
      </c>
      <c r="W42" s="10" t="e">
        <f>100*cbo_debt!W42/cbo_ngdp!W42</f>
        <v>#N/A</v>
      </c>
      <c r="X42" s="10" t="e">
        <f>100*cbo_debt!X42/cbo_ngdp!X42</f>
        <v>#N/A</v>
      </c>
      <c r="Y42" s="10" t="e">
        <f>100*cbo_debt!Y42/cbo_ngdp!Y42</f>
        <v>#N/A</v>
      </c>
      <c r="Z42" s="10" t="e">
        <f>100*cbo_debt!Z42/cbo_ngdp!Z42</f>
        <v>#N/A</v>
      </c>
      <c r="AA42" s="10" t="e">
        <f>100*cbo_debt!AA42/cbo_ngdp!AA42</f>
        <v>#N/A</v>
      </c>
      <c r="AB42" s="10" t="e">
        <f>100*cbo_debt!AB42/cbo_ngdp!AB42</f>
        <v>#N/A</v>
      </c>
      <c r="AC42" s="10" t="e">
        <f>100*cbo_debt!AC42/cbo_ngdp!AC42</f>
        <v>#N/A</v>
      </c>
      <c r="AD42" s="10" t="e">
        <f>100*cbo_debt!AD42/cbo_ngdp!AD42</f>
        <v>#N/A</v>
      </c>
      <c r="AE42" s="10" t="e">
        <f>100*cbo_debt!AE42/cbo_ngdp!AE42</f>
        <v>#N/A</v>
      </c>
      <c r="AF42" s="10" t="e">
        <f>100*cbo_debt!AF42/cbo_ngdp!AF42</f>
        <v>#N/A</v>
      </c>
      <c r="AG42" s="10" t="e">
        <f>100*cbo_debt!AG42/cbo_ngdp!AG42</f>
        <v>#N/A</v>
      </c>
      <c r="AH42" s="10" t="e">
        <f>100*cbo_debt!AH42/cbo_ngdp!AH42</f>
        <v>#N/A</v>
      </c>
      <c r="AI42" s="10" t="e">
        <f>100*cbo_debt!AI42/cbo_ngdp!AI42</f>
        <v>#N/A</v>
      </c>
      <c r="AJ42" s="10" t="e">
        <f>100*cbo_debt!AJ42/cbo_ngdp!AJ42</f>
        <v>#N/A</v>
      </c>
      <c r="AK42" s="10" t="e">
        <f>100*cbo_debt!AK42/cbo_ngdp!AK42</f>
        <v>#N/A</v>
      </c>
      <c r="AL42" s="10" t="e">
        <f>100*cbo_debt!AL42/cbo_ngdp!AL42</f>
        <v>#N/A</v>
      </c>
      <c r="AM42" s="10" t="e">
        <f>100*cbo_debt!AM42/cbo_ngdp!AM42</f>
        <v>#N/A</v>
      </c>
      <c r="AN42" s="10" t="e">
        <f>100*cbo_debt!AN42/cbo_ngdp!AN42</f>
        <v>#N/A</v>
      </c>
      <c r="AO42" s="10" t="e">
        <f>100*cbo_debt!AO42/cbo_ngdp!AO42</f>
        <v>#N/A</v>
      </c>
      <c r="AP42" s="10" t="e">
        <f>100*cbo_debt!AP42/cbo_ngdp!AP42</f>
        <v>#N/A</v>
      </c>
      <c r="AQ42" s="10" t="e">
        <f>100*cbo_debt!AQ42/cbo_ngdp!AQ42</f>
        <v>#N/A</v>
      </c>
      <c r="AR42" s="10">
        <f>100*cbo_debt!AR42/cbo_ngdp!AR42</f>
        <v>4.8339439782531617</v>
      </c>
      <c r="AS42" s="10">
        <f>100*cbo_debt!AS42/cbo_ngdp!AS42</f>
        <v>5.1727192205491583</v>
      </c>
      <c r="AT42" s="10">
        <f>100*cbo_debt!AT42/cbo_ngdp!AT42</f>
        <v>11.536826765438096</v>
      </c>
      <c r="AU42" s="10">
        <v>19.44376227897839</v>
      </c>
      <c r="AV42" s="10">
        <f>100*cbo_debt!AV42/cbo_ngdp!AV42</f>
        <v>21.544615384615383</v>
      </c>
      <c r="AW42" s="10">
        <v>35.975685398833889</v>
      </c>
      <c r="AX42" s="10">
        <v>40.070609002647835</v>
      </c>
      <c r="AY42" s="10">
        <v>40.110974106041922</v>
      </c>
      <c r="AZ42" s="10">
        <v>36.449618042924698</v>
      </c>
      <c r="BA42" s="10">
        <v>39.329231511641936</v>
      </c>
      <c r="BB42" s="10">
        <v>36.331106870229007</v>
      </c>
      <c r="BC42" s="10">
        <v>37.807138159861303</v>
      </c>
      <c r="BD42" s="10">
        <v>32.8150622532645</v>
      </c>
      <c r="BE42" s="10">
        <v>34.89783653846154</v>
      </c>
      <c r="BF42" s="10">
        <v>35.433262389784126</v>
      </c>
      <c r="BG42" s="10">
        <v>40.646735814521051</v>
      </c>
      <c r="BH42" s="10">
        <v>54.422937173812514</v>
      </c>
      <c r="BI42" s="10">
        <f>100*cbo_debt!BI42/cbo_ngdp!BI42</f>
        <v>62.014474470486689</v>
      </c>
      <c r="BJ42" s="10">
        <v>65.243780430867744</v>
      </c>
      <c r="BK42" s="10">
        <v>65.268143009605126</v>
      </c>
      <c r="BL42" s="10">
        <v>66.061526274095584</v>
      </c>
      <c r="BM42" s="10">
        <v>69.376080883331113</v>
      </c>
      <c r="BN42" s="10">
        <v>67.333554157005636</v>
      </c>
      <c r="BO42" s="10">
        <v>67.727698274709113</v>
      </c>
      <c r="BP42" s="10">
        <v>67.727698274709113</v>
      </c>
      <c r="BQ42" s="10">
        <v>67.7322276466261</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65.481347384754642</v>
      </c>
      <c r="CU42" s="20">
        <v>35796</v>
      </c>
      <c r="CV42" s="20" t="str">
        <f ca="1">OFFSET(C$1,0,ROWS($1:36)-1)</f>
        <v>1998A</v>
      </c>
      <c r="CW42" s="19">
        <f t="shared" ca="1" si="4"/>
        <v>1998</v>
      </c>
      <c r="CX42" s="30" cm="1">
        <f t="array" aca="1" ref="CX42" ca="1">INDEX($C$6:$CS$100,MATCH(CW42,YEAR($B$6:$B$100),0),MATCH(CV42,$C$1:$CS$1,0))</f>
        <v>45.286175170271243</v>
      </c>
      <c r="CY42" s="19">
        <f t="shared" ca="1" si="0"/>
        <v>2003</v>
      </c>
      <c r="CZ42" s="30" cm="1">
        <f t="array" aca="1" ref="CZ42" ca="1">INDEX($C$6:$CS$100,MATCH(CY42,YEAR($B$6:$B$100),0),MATCH(CV42,$C$1:$CS$1,0))</f>
        <v>35.800096107640556</v>
      </c>
      <c r="DA42" s="19">
        <f t="shared" ca="1" si="5"/>
        <v>2008</v>
      </c>
      <c r="DB42" s="28" cm="1">
        <f t="array" aca="1" ref="DB42" ca="1">INDEX($C$6:$CS$100,MATCH(DA42,YEAR($B$6:$B$100),0),MATCH(CV42,$C$1:$CS$1,0))</f>
        <v>24.822911112803716</v>
      </c>
      <c r="DC42" s="28"/>
      <c r="DD42" s="41">
        <f t="shared" ca="1" si="2"/>
        <v>41.663867428059568</v>
      </c>
      <c r="DE42" s="41">
        <f t="shared" ca="1" si="3"/>
        <v>34.692791914176787</v>
      </c>
      <c r="DF42" s="41">
        <f t="shared" ca="1" si="6"/>
        <v>13.121113379286639</v>
      </c>
      <c r="DG42" s="41">
        <f t="shared" ca="1" si="7"/>
        <v>1.2261225768624471</v>
      </c>
    </row>
    <row r="43" spans="1:111" x14ac:dyDescent="0.3">
      <c r="A43" t="s">
        <v>616</v>
      </c>
      <c r="B43" s="16">
        <v>40909</v>
      </c>
      <c r="C43" s="10" t="e">
        <f>100*cbo_debt!C43/cbo_ngdp!C43</f>
        <v>#N/A</v>
      </c>
      <c r="D43" s="10" t="e">
        <f>100*cbo_debt!D43/cbo_ngdp!D43</f>
        <v>#N/A</v>
      </c>
      <c r="E43" s="10" t="e">
        <f>100*cbo_debt!E43/cbo_ngdp!E43</f>
        <v>#N/A</v>
      </c>
      <c r="F43" s="10" t="e">
        <f>100*cbo_debt!F43/cbo_ngdp!F43</f>
        <v>#N/A</v>
      </c>
      <c r="G43" s="10" t="e">
        <f>100*cbo_debt!G43/cbo_ngdp!G43</f>
        <v>#N/A</v>
      </c>
      <c r="H43" s="10" t="e">
        <f>100*cbo_debt!H43/cbo_ngdp!H43</f>
        <v>#N/A</v>
      </c>
      <c r="I43" s="10" t="e">
        <f>100*cbo_debt!I43/cbo_ngdp!I43</f>
        <v>#N/A</v>
      </c>
      <c r="J43" s="10" t="e">
        <f>100*cbo_debt!J43/cbo_ngdp!B43</f>
        <v>#N/A</v>
      </c>
      <c r="K43" s="10" t="e">
        <f>100*cbo_debt!K43/cbo_ngdp!K43</f>
        <v>#N/A</v>
      </c>
      <c r="L43" s="10" t="e">
        <f>100*cbo_debt!L43/cbo_ngdp!L43</f>
        <v>#N/A</v>
      </c>
      <c r="M43" s="10" t="e">
        <f>100*cbo_debt!M43/cbo_ngdp!M43</f>
        <v>#N/A</v>
      </c>
      <c r="N43" s="10" t="e">
        <f>100*cbo_debt!N43/cbo_ngdp!N43</f>
        <v>#N/A</v>
      </c>
      <c r="O43" s="10" t="e">
        <f>100*cbo_debt!O43/cbo_ngdp!O43</f>
        <v>#N/A</v>
      </c>
      <c r="P43" s="10" t="e">
        <f>100*cbo_debt!P43/cbo_ngdp!P43</f>
        <v>#N/A</v>
      </c>
      <c r="Q43" s="10" t="e">
        <f>100*cbo_debt!Q43/cbo_ngdp!Q43</f>
        <v>#N/A</v>
      </c>
      <c r="R43" s="10" t="e">
        <f>100*cbo_debt!R43/cbo_ngdp!R43</f>
        <v>#N/A</v>
      </c>
      <c r="S43" s="10" t="e">
        <f>100*cbo_debt!S43/cbo_ngdp!S43</f>
        <v>#N/A</v>
      </c>
      <c r="T43" s="10" t="e">
        <f>100*cbo_debt!T43/cbo_ngdp!T43</f>
        <v>#N/A</v>
      </c>
      <c r="U43" s="10" t="e">
        <f>100*cbo_debt!U43/cbo_ngdp!U43</f>
        <v>#N/A</v>
      </c>
      <c r="V43" s="10" t="e">
        <f>100*cbo_debt!V43/cbo_ngdp!V43</f>
        <v>#N/A</v>
      </c>
      <c r="W43" s="10" t="e">
        <f>100*cbo_debt!W43/cbo_ngdp!W43</f>
        <v>#N/A</v>
      </c>
      <c r="X43" s="10" t="e">
        <f>100*cbo_debt!X43/cbo_ngdp!X43</f>
        <v>#N/A</v>
      </c>
      <c r="Y43" s="10" t="e">
        <f>100*cbo_debt!Y43/cbo_ngdp!Y43</f>
        <v>#N/A</v>
      </c>
      <c r="Z43" s="10" t="e">
        <f>100*cbo_debt!Z43/cbo_ngdp!Z43</f>
        <v>#N/A</v>
      </c>
      <c r="AA43" s="10" t="e">
        <f>100*cbo_debt!AA43/cbo_ngdp!AA43</f>
        <v>#N/A</v>
      </c>
      <c r="AB43" s="10" t="e">
        <f>100*cbo_debt!AB43/cbo_ngdp!AB43</f>
        <v>#N/A</v>
      </c>
      <c r="AC43" s="10" t="e">
        <f>100*cbo_debt!AC43/cbo_ngdp!AC43</f>
        <v>#N/A</v>
      </c>
      <c r="AD43" s="10" t="e">
        <f>100*cbo_debt!AD43/cbo_ngdp!AD43</f>
        <v>#N/A</v>
      </c>
      <c r="AE43" s="10" t="e">
        <f>100*cbo_debt!AE43/cbo_ngdp!AE43</f>
        <v>#N/A</v>
      </c>
      <c r="AF43" s="10" t="e">
        <f>100*cbo_debt!AF43/cbo_ngdp!AF43</f>
        <v>#N/A</v>
      </c>
      <c r="AG43" s="10" t="e">
        <f>100*cbo_debt!AG43/cbo_ngdp!AG43</f>
        <v>#N/A</v>
      </c>
      <c r="AH43" s="10" t="e">
        <f>100*cbo_debt!AH43/cbo_ngdp!AH43</f>
        <v>#N/A</v>
      </c>
      <c r="AI43" s="10" t="e">
        <f>100*cbo_debt!AI43/cbo_ngdp!AI43</f>
        <v>#N/A</v>
      </c>
      <c r="AJ43" s="10" t="e">
        <f>100*cbo_debt!AJ43/cbo_ngdp!AJ43</f>
        <v>#N/A</v>
      </c>
      <c r="AK43" s="10" t="e">
        <f>100*cbo_debt!AK43/cbo_ngdp!AK43</f>
        <v>#N/A</v>
      </c>
      <c r="AL43" s="10" t="e">
        <f>100*cbo_debt!AL43/cbo_ngdp!AL43</f>
        <v>#N/A</v>
      </c>
      <c r="AM43" s="10" t="e">
        <f>100*cbo_debt!AM43/cbo_ngdp!AM43</f>
        <v>#N/A</v>
      </c>
      <c r="AN43" s="10" t="e">
        <f>100*cbo_debt!AN43/cbo_ngdp!AN43</f>
        <v>#N/A</v>
      </c>
      <c r="AO43" s="10" t="e">
        <f>100*cbo_debt!AO43/cbo_ngdp!AO43</f>
        <v>#N/A</v>
      </c>
      <c r="AP43" s="10" t="e">
        <f>100*cbo_debt!AP43/cbo_ngdp!AP43</f>
        <v>#N/A</v>
      </c>
      <c r="AQ43" s="10" t="e">
        <f>100*cbo_debt!AQ43/cbo_ngdp!AQ43</f>
        <v>#N/A</v>
      </c>
      <c r="AR43" s="10" t="e">
        <f>100*cbo_debt!AR43/cbo_ngdp!AR43</f>
        <v>#N/A</v>
      </c>
      <c r="AS43" s="10" t="e">
        <f>100*cbo_debt!AS43/cbo_ngdp!AS43</f>
        <v>#N/A</v>
      </c>
      <c r="AT43" s="10">
        <f>100*cbo_debt!AT43/cbo_ngdp!AT43</f>
        <v>7.3524315582765389</v>
      </c>
      <c r="AU43" s="10">
        <v>15.507584597432906</v>
      </c>
      <c r="AV43" s="10">
        <f>100*cbo_debt!AV43/cbo_ngdp!AV43</f>
        <v>17.998001528243108</v>
      </c>
      <c r="AW43" s="10">
        <v>33.400390509437308</v>
      </c>
      <c r="AX43" s="10">
        <v>38.570220987803403</v>
      </c>
      <c r="AY43" s="10">
        <v>38.910873545567306</v>
      </c>
      <c r="AZ43" s="10">
        <v>34.5317483328501</v>
      </c>
      <c r="BA43" s="10">
        <v>38.110899544169406</v>
      </c>
      <c r="BB43" s="10">
        <v>34.603971695959828</v>
      </c>
      <c r="BC43" s="10">
        <v>36.522186642268984</v>
      </c>
      <c r="BD43" s="10">
        <v>30.467887242080792</v>
      </c>
      <c r="BE43" s="10">
        <v>33.082361055233058</v>
      </c>
      <c r="BF43" s="10">
        <v>33.327538247566061</v>
      </c>
      <c r="BG43" s="10">
        <v>39.442415811742883</v>
      </c>
      <c r="BH43" s="10">
        <v>52.810319042871384</v>
      </c>
      <c r="BI43" s="10">
        <f>100*cbo_debt!BI43/cbo_ngdp!BI43</f>
        <v>61.569671611512618</v>
      </c>
      <c r="BJ43" s="10">
        <v>65.90072362574584</v>
      </c>
      <c r="BK43" s="10">
        <v>66.617927527018438</v>
      </c>
      <c r="BL43" s="10">
        <v>68.44709464602893</v>
      </c>
      <c r="BM43" s="10">
        <v>73.905562989868088</v>
      </c>
      <c r="BN43" s="10">
        <v>71.206026942475901</v>
      </c>
      <c r="BO43" s="10">
        <v>72.491617229816868</v>
      </c>
      <c r="BP43" s="10">
        <v>73.168687129223628</v>
      </c>
      <c r="BQ43" s="10">
        <v>72.840777448835112</v>
      </c>
      <c r="BR43" s="10">
        <v>72.544858190237321</v>
      </c>
      <c r="BS43" s="10">
        <v>72.551289471991765</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70.029176236886215</v>
      </c>
      <c r="CU43" s="20">
        <v>36008</v>
      </c>
      <c r="CV43" s="20" t="str">
        <f ca="1">OFFSET(C$1,0,ROWS($1:37)-1)</f>
        <v>1998B</v>
      </c>
      <c r="CW43" s="19">
        <f t="shared" ca="1" si="4"/>
        <v>1998</v>
      </c>
      <c r="CX43" s="30" cm="1">
        <f t="array" aca="1" ref="CX43" ca="1">INDEX($C$6:$CS$100,MATCH(CW43,YEAR($B$6:$B$100),0),MATCH(CV43,$C$1:$CS$1,0))</f>
        <v>44.265809217577704</v>
      </c>
      <c r="CY43" s="19">
        <f t="shared" ca="1" si="0"/>
        <v>2003</v>
      </c>
      <c r="CZ43" s="30" cm="1">
        <f t="array" aca="1" ref="CZ43" ca="1">INDEX($C$6:$CS$100,MATCH(CY43,YEAR($B$6:$B$100),0),MATCH(CV43,$C$1:$CS$1,0))</f>
        <v>31.621125808631842</v>
      </c>
      <c r="DA43" s="19">
        <f t="shared" ca="1" si="5"/>
        <v>2008</v>
      </c>
      <c r="DB43" s="28" cm="1">
        <f t="array" aca="1" ref="DB43" ca="1">INDEX($C$6:$CS$100,MATCH(DA43,YEAR($B$6:$B$100),0),MATCH(CV43,$C$1:$CS$1,0))</f>
        <v>18.015219754620283</v>
      </c>
      <c r="DC43" s="28"/>
      <c r="DD43" s="41">
        <f t="shared" ca="1" si="2"/>
        <v>41.663867428059568</v>
      </c>
      <c r="DE43" s="41">
        <f t="shared" ca="1" si="3"/>
        <v>34.692791914176787</v>
      </c>
      <c r="DF43" s="41">
        <f t="shared" ca="1" si="6"/>
        <v>6.7701010760408415</v>
      </c>
      <c r="DG43" s="41">
        <f t="shared" ca="1" si="7"/>
        <v>9.4351326639536541</v>
      </c>
    </row>
    <row r="44" spans="1:111" x14ac:dyDescent="0.3">
      <c r="A44" t="s">
        <v>617</v>
      </c>
      <c r="B44" s="16">
        <v>41275</v>
      </c>
      <c r="C44" s="10" t="e">
        <f>100*cbo_debt!C44/cbo_ngdp!C44</f>
        <v>#N/A</v>
      </c>
      <c r="D44" s="10" t="e">
        <f>100*cbo_debt!D44/cbo_ngdp!D44</f>
        <v>#N/A</v>
      </c>
      <c r="E44" s="10" t="e">
        <f>100*cbo_debt!E44/cbo_ngdp!E44</f>
        <v>#N/A</v>
      </c>
      <c r="F44" s="10" t="e">
        <f>100*cbo_debt!F44/cbo_ngdp!F44</f>
        <v>#N/A</v>
      </c>
      <c r="G44" s="10" t="e">
        <f>100*cbo_debt!G44/cbo_ngdp!G44</f>
        <v>#N/A</v>
      </c>
      <c r="H44" s="10" t="e">
        <f>100*cbo_debt!H44/cbo_ngdp!H44</f>
        <v>#N/A</v>
      </c>
      <c r="I44" s="10" t="e">
        <f>100*cbo_debt!I44/cbo_ngdp!I44</f>
        <v>#N/A</v>
      </c>
      <c r="J44" s="10" t="e">
        <f>100*cbo_debt!J44/cbo_ngdp!B44</f>
        <v>#N/A</v>
      </c>
      <c r="K44" s="10" t="e">
        <f>100*cbo_debt!K44/cbo_ngdp!K44</f>
        <v>#N/A</v>
      </c>
      <c r="L44" s="10" t="e">
        <f>100*cbo_debt!L44/cbo_ngdp!L44</f>
        <v>#N/A</v>
      </c>
      <c r="M44" s="10" t="e">
        <f>100*cbo_debt!M44/cbo_ngdp!M44</f>
        <v>#N/A</v>
      </c>
      <c r="N44" s="10" t="e">
        <f>100*cbo_debt!N44/cbo_ngdp!N44</f>
        <v>#N/A</v>
      </c>
      <c r="O44" s="10" t="e">
        <f>100*cbo_debt!O44/cbo_ngdp!O44</f>
        <v>#N/A</v>
      </c>
      <c r="P44" s="10" t="e">
        <f>100*cbo_debt!P44/cbo_ngdp!P44</f>
        <v>#N/A</v>
      </c>
      <c r="Q44" s="10" t="e">
        <f>100*cbo_debt!Q44/cbo_ngdp!Q44</f>
        <v>#N/A</v>
      </c>
      <c r="R44" s="10" t="e">
        <f>100*cbo_debt!R44/cbo_ngdp!R44</f>
        <v>#N/A</v>
      </c>
      <c r="S44" s="10" t="e">
        <f>100*cbo_debt!S44/cbo_ngdp!S44</f>
        <v>#N/A</v>
      </c>
      <c r="T44" s="10" t="e">
        <f>100*cbo_debt!T44/cbo_ngdp!T44</f>
        <v>#N/A</v>
      </c>
      <c r="U44" s="10" t="e">
        <f>100*cbo_debt!U44/cbo_ngdp!U44</f>
        <v>#N/A</v>
      </c>
      <c r="V44" s="10" t="e">
        <f>100*cbo_debt!V44/cbo_ngdp!V44</f>
        <v>#N/A</v>
      </c>
      <c r="W44" s="10" t="e">
        <f>100*cbo_debt!W44/cbo_ngdp!W44</f>
        <v>#N/A</v>
      </c>
      <c r="X44" s="10" t="e">
        <f>100*cbo_debt!X44/cbo_ngdp!X44</f>
        <v>#N/A</v>
      </c>
      <c r="Y44" s="10" t="e">
        <f>100*cbo_debt!Y44/cbo_ngdp!Y44</f>
        <v>#N/A</v>
      </c>
      <c r="Z44" s="10" t="e">
        <f>100*cbo_debt!Z44/cbo_ngdp!Z44</f>
        <v>#N/A</v>
      </c>
      <c r="AA44" s="10" t="e">
        <f>100*cbo_debt!AA44/cbo_ngdp!AA44</f>
        <v>#N/A</v>
      </c>
      <c r="AB44" s="10" t="e">
        <f>100*cbo_debt!AB44/cbo_ngdp!AB44</f>
        <v>#N/A</v>
      </c>
      <c r="AC44" s="10" t="e">
        <f>100*cbo_debt!AC44/cbo_ngdp!AC44</f>
        <v>#N/A</v>
      </c>
      <c r="AD44" s="10" t="e">
        <f>100*cbo_debt!AD44/cbo_ngdp!AD44</f>
        <v>#N/A</v>
      </c>
      <c r="AE44" s="10" t="e">
        <f>100*cbo_debt!AE44/cbo_ngdp!AE44</f>
        <v>#N/A</v>
      </c>
      <c r="AF44" s="10" t="e">
        <f>100*cbo_debt!AF44/cbo_ngdp!AF44</f>
        <v>#N/A</v>
      </c>
      <c r="AG44" s="10" t="e">
        <f>100*cbo_debt!AG44/cbo_ngdp!AG44</f>
        <v>#N/A</v>
      </c>
      <c r="AH44" s="10" t="e">
        <f>100*cbo_debt!AH44/cbo_ngdp!AH44</f>
        <v>#N/A</v>
      </c>
      <c r="AI44" s="10" t="e">
        <f>100*cbo_debt!AI44/cbo_ngdp!AI44</f>
        <v>#N/A</v>
      </c>
      <c r="AJ44" s="10" t="e">
        <f>100*cbo_debt!AJ44/cbo_ngdp!AJ44</f>
        <v>#N/A</v>
      </c>
      <c r="AK44" s="10" t="e">
        <f>100*cbo_debt!AK44/cbo_ngdp!AK44</f>
        <v>#N/A</v>
      </c>
      <c r="AL44" s="10" t="e">
        <f>100*cbo_debt!AL44/cbo_ngdp!AL44</f>
        <v>#N/A</v>
      </c>
      <c r="AM44" s="10" t="e">
        <f>100*cbo_debt!AM44/cbo_ngdp!AM44</f>
        <v>#N/A</v>
      </c>
      <c r="AN44" s="10" t="e">
        <f>100*cbo_debt!AN44/cbo_ngdp!AN44</f>
        <v>#N/A</v>
      </c>
      <c r="AO44" s="10" t="e">
        <f>100*cbo_debt!AO44/cbo_ngdp!AO44</f>
        <v>#N/A</v>
      </c>
      <c r="AP44" s="10" t="e">
        <f>100*cbo_debt!AP44/cbo_ngdp!AP44</f>
        <v>#N/A</v>
      </c>
      <c r="AQ44" s="10" t="e">
        <f>100*cbo_debt!AQ44/cbo_ngdp!AQ44</f>
        <v>#N/A</v>
      </c>
      <c r="AR44" s="10" t="e">
        <f>100*cbo_debt!AR44/cbo_ngdp!AR44</f>
        <v>#N/A</v>
      </c>
      <c r="AS44" s="10" t="e">
        <f>100*cbo_debt!AS44/cbo_ngdp!AS44</f>
        <v>#N/A</v>
      </c>
      <c r="AT44" s="10" t="e">
        <f>100*cbo_debt!AT44/cbo_ngdp!AT44</f>
        <v>#N/A</v>
      </c>
      <c r="AU44" s="10" t="e">
        <v>#N/A</v>
      </c>
      <c r="AV44" s="10">
        <f>100*cbo_debt!AV44/cbo_ngdp!AV44</f>
        <v>14.368942916363229</v>
      </c>
      <c r="AW44" s="10">
        <v>30.67290879350217</v>
      </c>
      <c r="AX44" s="10">
        <v>37.044101497023291</v>
      </c>
      <c r="AY44" s="10">
        <v>37.782305994226526</v>
      </c>
      <c r="AZ44" s="10">
        <v>32.647173056649834</v>
      </c>
      <c r="BA44" s="10">
        <v>36.956641811654237</v>
      </c>
      <c r="BB44" s="10">
        <v>32.941947463273443</v>
      </c>
      <c r="BC44" s="10">
        <v>35.376790987640817</v>
      </c>
      <c r="BD44" s="10">
        <v>28.31469426361765</v>
      </c>
      <c r="BE44" s="10">
        <v>31.500824628916988</v>
      </c>
      <c r="BF44" s="10">
        <v>31.596741118439283</v>
      </c>
      <c r="BG44" s="10">
        <v>38.633843424262587</v>
      </c>
      <c r="BH44" s="10">
        <v>49.991194599354273</v>
      </c>
      <c r="BI44" s="10">
        <f>100*cbo_debt!BI44/cbo_ngdp!BI44</f>
        <v>60.717749757516977</v>
      </c>
      <c r="BJ44" s="10">
        <v>65.489818050367518</v>
      </c>
      <c r="BK44" s="10">
        <v>66.298872631326446</v>
      </c>
      <c r="BL44" s="10">
        <v>68.37473810236456</v>
      </c>
      <c r="BM44" s="10">
        <v>75.524390243902445</v>
      </c>
      <c r="BN44" s="10">
        <v>72.753676924978365</v>
      </c>
      <c r="BO44" s="10">
        <v>75.059695865275856</v>
      </c>
      <c r="BP44" s="10">
        <v>75.832600226215916</v>
      </c>
      <c r="BQ44" s="10">
        <v>76.089561652475567</v>
      </c>
      <c r="BR44" s="10">
        <v>76.269177996756895</v>
      </c>
      <c r="BS44" s="10">
        <v>75.065485842584508</v>
      </c>
      <c r="BT44" s="10">
        <v>72.063511156552593</v>
      </c>
      <c r="BU44" s="10">
        <v>72.069525470620079</v>
      </c>
      <c r="BV44" s="10">
        <v>72.047859547859545</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71.806088207094916</v>
      </c>
      <c r="CU44" s="20">
        <v>36161</v>
      </c>
      <c r="CV44" s="20" t="str">
        <f ca="1">OFFSET(C$1,0,ROWS($1:38)-1)</f>
        <v>1999A</v>
      </c>
      <c r="CW44" s="19">
        <f t="shared" ca="1" si="4"/>
        <v>1999</v>
      </c>
      <c r="CX44" s="30" cm="1">
        <f t="array" aca="1" ref="CX44" ca="1">INDEX($C$6:$CS$100,MATCH(CW44,YEAR($B$6:$B$100),0),MATCH(CV44,$C$1:$CS$1,0))</f>
        <v>41.428897511983564</v>
      </c>
      <c r="CY44" s="19">
        <f t="shared" ca="1" si="0"/>
        <v>2004</v>
      </c>
      <c r="CZ44" s="30" cm="1">
        <f t="array" aca="1" ref="CZ44" ca="1">INDEX($C$6:$CS$100,MATCH(CY44,YEAR($B$6:$B$100),0),MATCH(CV44,$C$1:$CS$1,0))</f>
        <v>25.560579496170526</v>
      </c>
      <c r="DA44" s="19">
        <f t="shared" ca="1" si="5"/>
        <v>2009</v>
      </c>
      <c r="DB44" s="28" cm="1">
        <f t="array" aca="1" ref="DB44" ca="1">INDEX($C$6:$CS$100,MATCH(DA44,YEAR($B$6:$B$100),0),MATCH(CV44,$C$1:$CS$1,0))</f>
        <v>8.919458619924562</v>
      </c>
      <c r="DC44" s="28"/>
      <c r="DD44" s="41">
        <f t="shared" ca="1" si="2"/>
        <v>38.312236286919834</v>
      </c>
      <c r="DE44" s="41">
        <f t="shared" ca="1" si="3"/>
        <v>35.716661124043895</v>
      </c>
      <c r="DF44" s="41">
        <f t="shared" ca="1" si="6"/>
        <v>9.7135771918157499</v>
      </c>
      <c r="DG44" s="41">
        <f t="shared" ca="1" si="7"/>
        <v>103.14599403202699</v>
      </c>
    </row>
    <row r="45" spans="1:111" x14ac:dyDescent="0.3">
      <c r="A45" t="s">
        <v>618</v>
      </c>
      <c r="B45" s="16">
        <v>41640</v>
      </c>
      <c r="C45" s="10" t="e">
        <f>100*cbo_debt!C45/cbo_ngdp!C45</f>
        <v>#N/A</v>
      </c>
      <c r="D45" s="10" t="e">
        <f>100*cbo_debt!D45/cbo_ngdp!D45</f>
        <v>#N/A</v>
      </c>
      <c r="E45" s="10" t="e">
        <f>100*cbo_debt!E45/cbo_ngdp!E45</f>
        <v>#N/A</v>
      </c>
      <c r="F45" s="10" t="e">
        <f>100*cbo_debt!F45/cbo_ngdp!F45</f>
        <v>#N/A</v>
      </c>
      <c r="G45" s="10" t="e">
        <f>100*cbo_debt!G45/cbo_ngdp!G45</f>
        <v>#N/A</v>
      </c>
      <c r="H45" s="10" t="e">
        <f>100*cbo_debt!H45/cbo_ngdp!H45</f>
        <v>#N/A</v>
      </c>
      <c r="I45" s="10" t="e">
        <f>100*cbo_debt!I45/cbo_ngdp!I45</f>
        <v>#N/A</v>
      </c>
      <c r="J45" s="10" t="e">
        <f>100*cbo_debt!J45/cbo_ngdp!B45</f>
        <v>#N/A</v>
      </c>
      <c r="K45" s="10" t="e">
        <f>100*cbo_debt!K45/cbo_ngdp!K45</f>
        <v>#N/A</v>
      </c>
      <c r="L45" s="10" t="e">
        <f>100*cbo_debt!L45/cbo_ngdp!L45</f>
        <v>#N/A</v>
      </c>
      <c r="M45" s="10" t="e">
        <f>100*cbo_debt!M45/cbo_ngdp!M45</f>
        <v>#N/A</v>
      </c>
      <c r="N45" s="10" t="e">
        <f>100*cbo_debt!N45/cbo_ngdp!N45</f>
        <v>#N/A</v>
      </c>
      <c r="O45" s="10" t="e">
        <f>100*cbo_debt!O45/cbo_ngdp!O45</f>
        <v>#N/A</v>
      </c>
      <c r="P45" s="10" t="e">
        <f>100*cbo_debt!P45/cbo_ngdp!P45</f>
        <v>#N/A</v>
      </c>
      <c r="Q45" s="10" t="e">
        <f>100*cbo_debt!Q45/cbo_ngdp!Q45</f>
        <v>#N/A</v>
      </c>
      <c r="R45" s="10" t="e">
        <f>100*cbo_debt!R45/cbo_ngdp!R45</f>
        <v>#N/A</v>
      </c>
      <c r="S45" s="10" t="e">
        <f>100*cbo_debt!S45/cbo_ngdp!S45</f>
        <v>#N/A</v>
      </c>
      <c r="T45" s="10" t="e">
        <f>100*cbo_debt!T45/cbo_ngdp!T45</f>
        <v>#N/A</v>
      </c>
      <c r="U45" s="10" t="e">
        <f>100*cbo_debt!U45/cbo_ngdp!U45</f>
        <v>#N/A</v>
      </c>
      <c r="V45" s="10" t="e">
        <f>100*cbo_debt!V45/cbo_ngdp!V45</f>
        <v>#N/A</v>
      </c>
      <c r="W45" s="10" t="e">
        <f>100*cbo_debt!W45/cbo_ngdp!W45</f>
        <v>#N/A</v>
      </c>
      <c r="X45" s="10" t="e">
        <f>100*cbo_debt!X45/cbo_ngdp!X45</f>
        <v>#N/A</v>
      </c>
      <c r="Y45" s="10" t="e">
        <f>100*cbo_debt!Y45/cbo_ngdp!Y45</f>
        <v>#N/A</v>
      </c>
      <c r="Z45" s="10" t="e">
        <f>100*cbo_debt!Z45/cbo_ngdp!Z45</f>
        <v>#N/A</v>
      </c>
      <c r="AA45" s="10" t="e">
        <f>100*cbo_debt!AA45/cbo_ngdp!AA45</f>
        <v>#N/A</v>
      </c>
      <c r="AB45" s="10" t="e">
        <f>100*cbo_debt!AB45/cbo_ngdp!AB45</f>
        <v>#N/A</v>
      </c>
      <c r="AC45" s="10" t="e">
        <f>100*cbo_debt!AC45/cbo_ngdp!AC45</f>
        <v>#N/A</v>
      </c>
      <c r="AD45" s="10" t="e">
        <f>100*cbo_debt!AD45/cbo_ngdp!AD45</f>
        <v>#N/A</v>
      </c>
      <c r="AE45" s="10" t="e">
        <f>100*cbo_debt!AE45/cbo_ngdp!AE45</f>
        <v>#N/A</v>
      </c>
      <c r="AF45" s="10" t="e">
        <f>100*cbo_debt!AF45/cbo_ngdp!AF45</f>
        <v>#N/A</v>
      </c>
      <c r="AG45" s="10" t="e">
        <f>100*cbo_debt!AG45/cbo_ngdp!AG45</f>
        <v>#N/A</v>
      </c>
      <c r="AH45" s="10" t="e">
        <f>100*cbo_debt!AH45/cbo_ngdp!AH45</f>
        <v>#N/A</v>
      </c>
      <c r="AI45" s="10" t="e">
        <f>100*cbo_debt!AI45/cbo_ngdp!AI45</f>
        <v>#N/A</v>
      </c>
      <c r="AJ45" s="10" t="e">
        <f>100*cbo_debt!AJ45/cbo_ngdp!AJ45</f>
        <v>#N/A</v>
      </c>
      <c r="AK45" s="10" t="e">
        <f>100*cbo_debt!AK45/cbo_ngdp!AK45</f>
        <v>#N/A</v>
      </c>
      <c r="AL45" s="10" t="e">
        <f>100*cbo_debt!AL45/cbo_ngdp!AL45</f>
        <v>#N/A</v>
      </c>
      <c r="AM45" s="10" t="e">
        <f>100*cbo_debt!AM45/cbo_ngdp!AM45</f>
        <v>#N/A</v>
      </c>
      <c r="AN45" s="10" t="e">
        <f>100*cbo_debt!AN45/cbo_ngdp!AN45</f>
        <v>#N/A</v>
      </c>
      <c r="AO45" s="10" t="e">
        <f>100*cbo_debt!AO45/cbo_ngdp!AO45</f>
        <v>#N/A</v>
      </c>
      <c r="AP45" s="10" t="e">
        <f>100*cbo_debt!AP45/cbo_ngdp!AP45</f>
        <v>#N/A</v>
      </c>
      <c r="AQ45" s="10" t="e">
        <f>100*cbo_debt!AQ45/cbo_ngdp!AQ45</f>
        <v>#N/A</v>
      </c>
      <c r="AR45" s="10" t="e">
        <f>100*cbo_debt!AR45/cbo_ngdp!AR45</f>
        <v>#N/A</v>
      </c>
      <c r="AS45" s="10" t="e">
        <f>100*cbo_debt!AS45/cbo_ngdp!AS45</f>
        <v>#N/A</v>
      </c>
      <c r="AT45" s="10" t="e">
        <f>100*cbo_debt!AT45/cbo_ngdp!AT45</f>
        <v>#N/A</v>
      </c>
      <c r="AU45" s="10" t="e">
        <v>#N/A</v>
      </c>
      <c r="AV45" s="10" t="e">
        <f>100*cbo_debt!AV45/cbo_ngdp!AV45</f>
        <v>#N/A</v>
      </c>
      <c r="AW45" s="10" t="e">
        <v>#N/A</v>
      </c>
      <c r="AX45" s="10">
        <v>35.412285556170445</v>
      </c>
      <c r="AY45" s="10">
        <v>36.635382194976401</v>
      </c>
      <c r="AZ45" s="10">
        <v>30.723467544884734</v>
      </c>
      <c r="BA45" s="10">
        <v>35.772099666719569</v>
      </c>
      <c r="BB45" s="10">
        <v>31.279744783222636</v>
      </c>
      <c r="BC45" s="10">
        <v>34.219477733005391</v>
      </c>
      <c r="BD45" s="10">
        <v>26.177787252185034</v>
      </c>
      <c r="BE45" s="10">
        <v>29.855301236516706</v>
      </c>
      <c r="BF45" s="10">
        <v>29.767713194739073</v>
      </c>
      <c r="BG45" s="10">
        <v>38.005949219164982</v>
      </c>
      <c r="BH45" s="10">
        <v>48.55999110419215</v>
      </c>
      <c r="BI45" s="10">
        <f>100*cbo_debt!BI45/cbo_ngdp!BI45</f>
        <v>60.158923496316916</v>
      </c>
      <c r="BJ45" s="10">
        <v>66.0488480859172</v>
      </c>
      <c r="BK45" s="10">
        <v>65.636714756333063</v>
      </c>
      <c r="BL45" s="10">
        <v>67.286036036036037</v>
      </c>
      <c r="BM45" s="10">
        <v>75.304206744698106</v>
      </c>
      <c r="BN45" s="10">
        <v>71.568280900200307</v>
      </c>
      <c r="BO45" s="10">
        <v>74.817496229260939</v>
      </c>
      <c r="BP45" s="10">
        <v>75.752639517345401</v>
      </c>
      <c r="BQ45" s="10">
        <v>76.559257903087996</v>
      </c>
      <c r="BR45" s="10">
        <v>77.718370779766914</v>
      </c>
      <c r="BS45" s="10">
        <v>76.204493572029321</v>
      </c>
      <c r="BT45" s="10">
        <v>73.623574364615294</v>
      </c>
      <c r="BU45" s="10">
        <v>73.75673015689226</v>
      </c>
      <c r="BV45" s="10">
        <v>74.414142001511891</v>
      </c>
      <c r="BW45" s="10">
        <v>74.082661874673931</v>
      </c>
      <c r="BX45" s="10">
        <v>74.082661874673931</v>
      </c>
      <c r="BY45" s="10">
        <v>74.03116491919134</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73.330273123708977</v>
      </c>
      <c r="CU45" s="20">
        <v>36342</v>
      </c>
      <c r="CV45" s="20" t="str">
        <f ca="1">OFFSET(C$1,0,ROWS($1:39)-1)</f>
        <v>1999B</v>
      </c>
      <c r="CW45" s="19">
        <f t="shared" ca="1" si="4"/>
        <v>1999</v>
      </c>
      <c r="CX45" s="30" cm="1">
        <f t="array" aca="1" ref="CX45" ca="1">INDEX($C$6:$CS$100,MATCH(CW45,YEAR($B$6:$B$100),0),MATCH(CV45,$C$1:$CS$1,0))</f>
        <v>40.876737091854025</v>
      </c>
      <c r="CY45" s="19">
        <f t="shared" ca="1" si="0"/>
        <v>2004</v>
      </c>
      <c r="CZ45" s="30" cm="1">
        <f t="array" aca="1" ref="CZ45" ca="1">INDEX($C$6:$CS$100,MATCH(CY45,YEAR($B$6:$B$100),0),MATCH(CV45,$C$1:$CS$1,0))</f>
        <v>23.678181984788782</v>
      </c>
      <c r="DA45" s="19">
        <f t="shared" ca="1" si="5"/>
        <v>2009</v>
      </c>
      <c r="DB45" s="28" cm="1">
        <f t="array" aca="1" ref="DB45" ca="1">INDEX($C$6:$CS$100,MATCH(DA45,YEAR($B$6:$B$100),0),MATCH(CV45,$C$1:$CS$1,0))</f>
        <v>6.4278814000148623</v>
      </c>
      <c r="DC45" s="28"/>
      <c r="DD45" s="41">
        <f t="shared" ca="1" si="2"/>
        <v>38.312236286919834</v>
      </c>
      <c r="DE45" s="41">
        <f t="shared" ca="1" si="3"/>
        <v>35.716661124043895</v>
      </c>
      <c r="DF45" s="41">
        <f t="shared" ca="1" si="6"/>
        <v>6.5766643785081138</v>
      </c>
      <c r="DG45" s="41">
        <f t="shared" ca="1" si="7"/>
        <v>144.92497998628053</v>
      </c>
    </row>
    <row r="46" spans="1:111" x14ac:dyDescent="0.3">
      <c r="A46" t="s">
        <v>619</v>
      </c>
      <c r="B46" s="16">
        <v>42005</v>
      </c>
      <c r="C46" s="10" t="e">
        <f>100*cbo_debt!C46/cbo_ngdp!C46</f>
        <v>#N/A</v>
      </c>
      <c r="D46" s="10" t="e">
        <f>100*cbo_debt!D46/cbo_ngdp!D46</f>
        <v>#N/A</v>
      </c>
      <c r="E46" s="10" t="e">
        <f>100*cbo_debt!E46/cbo_ngdp!E46</f>
        <v>#N/A</v>
      </c>
      <c r="F46" s="10" t="e">
        <f>100*cbo_debt!F46/cbo_ngdp!F46</f>
        <v>#N/A</v>
      </c>
      <c r="G46" s="10" t="e">
        <f>100*cbo_debt!G46/cbo_ngdp!G46</f>
        <v>#N/A</v>
      </c>
      <c r="H46" s="10" t="e">
        <f>100*cbo_debt!H46/cbo_ngdp!H46</f>
        <v>#N/A</v>
      </c>
      <c r="I46" s="10" t="e">
        <f>100*cbo_debt!I46/cbo_ngdp!I46</f>
        <v>#N/A</v>
      </c>
      <c r="J46" s="10" t="e">
        <f>100*cbo_debt!J46/cbo_ngdp!B46</f>
        <v>#N/A</v>
      </c>
      <c r="K46" s="10" t="e">
        <f>100*cbo_debt!K46/cbo_ngdp!K46</f>
        <v>#N/A</v>
      </c>
      <c r="L46" s="10" t="e">
        <f>100*cbo_debt!L46/cbo_ngdp!L46</f>
        <v>#N/A</v>
      </c>
      <c r="M46" s="10" t="e">
        <f>100*cbo_debt!M46/cbo_ngdp!M46</f>
        <v>#N/A</v>
      </c>
      <c r="N46" s="10" t="e">
        <f>100*cbo_debt!N46/cbo_ngdp!N46</f>
        <v>#N/A</v>
      </c>
      <c r="O46" s="10" t="e">
        <f>100*cbo_debt!O46/cbo_ngdp!O46</f>
        <v>#N/A</v>
      </c>
      <c r="P46" s="10" t="e">
        <f>100*cbo_debt!P46/cbo_ngdp!P46</f>
        <v>#N/A</v>
      </c>
      <c r="Q46" s="10" t="e">
        <f>100*cbo_debt!Q46/cbo_ngdp!Q46</f>
        <v>#N/A</v>
      </c>
      <c r="R46" s="10" t="e">
        <f>100*cbo_debt!R46/cbo_ngdp!R46</f>
        <v>#N/A</v>
      </c>
      <c r="S46" s="10" t="e">
        <f>100*cbo_debt!S46/cbo_ngdp!S46</f>
        <v>#N/A</v>
      </c>
      <c r="T46" s="10" t="e">
        <f>100*cbo_debt!T46/cbo_ngdp!T46</f>
        <v>#N/A</v>
      </c>
      <c r="U46" s="10" t="e">
        <f>100*cbo_debt!U46/cbo_ngdp!U46</f>
        <v>#N/A</v>
      </c>
      <c r="V46" s="10" t="e">
        <f>100*cbo_debt!V46/cbo_ngdp!V46</f>
        <v>#N/A</v>
      </c>
      <c r="W46" s="10" t="e">
        <f>100*cbo_debt!W46/cbo_ngdp!W46</f>
        <v>#N/A</v>
      </c>
      <c r="X46" s="10" t="e">
        <f>100*cbo_debt!X46/cbo_ngdp!X46</f>
        <v>#N/A</v>
      </c>
      <c r="Y46" s="10" t="e">
        <f>100*cbo_debt!Y46/cbo_ngdp!Y46</f>
        <v>#N/A</v>
      </c>
      <c r="Z46" s="10" t="e">
        <f>100*cbo_debt!Z46/cbo_ngdp!Z46</f>
        <v>#N/A</v>
      </c>
      <c r="AA46" s="10" t="e">
        <f>100*cbo_debt!AA46/cbo_ngdp!AA46</f>
        <v>#N/A</v>
      </c>
      <c r="AB46" s="10" t="e">
        <f>100*cbo_debt!AB46/cbo_ngdp!AB46</f>
        <v>#N/A</v>
      </c>
      <c r="AC46" s="10" t="e">
        <f>100*cbo_debt!AC46/cbo_ngdp!AC46</f>
        <v>#N/A</v>
      </c>
      <c r="AD46" s="10" t="e">
        <f>100*cbo_debt!AD46/cbo_ngdp!AD46</f>
        <v>#N/A</v>
      </c>
      <c r="AE46" s="10" t="e">
        <f>100*cbo_debt!AE46/cbo_ngdp!AE46</f>
        <v>#N/A</v>
      </c>
      <c r="AF46" s="10" t="e">
        <f>100*cbo_debt!AF46/cbo_ngdp!AF46</f>
        <v>#N/A</v>
      </c>
      <c r="AG46" s="10" t="e">
        <f>100*cbo_debt!AG46/cbo_ngdp!AG46</f>
        <v>#N/A</v>
      </c>
      <c r="AH46" s="10" t="e">
        <f>100*cbo_debt!AH46/cbo_ngdp!AH46</f>
        <v>#N/A</v>
      </c>
      <c r="AI46" s="10" t="e">
        <f>100*cbo_debt!AI46/cbo_ngdp!AI46</f>
        <v>#N/A</v>
      </c>
      <c r="AJ46" s="10" t="e">
        <f>100*cbo_debt!AJ46/cbo_ngdp!AJ46</f>
        <v>#N/A</v>
      </c>
      <c r="AK46" s="10" t="e">
        <f>100*cbo_debt!AK46/cbo_ngdp!AK46</f>
        <v>#N/A</v>
      </c>
      <c r="AL46" s="10" t="e">
        <f>100*cbo_debt!AL46/cbo_ngdp!AL46</f>
        <v>#N/A</v>
      </c>
      <c r="AM46" s="10" t="e">
        <f>100*cbo_debt!AM46/cbo_ngdp!AM46</f>
        <v>#N/A</v>
      </c>
      <c r="AN46" s="10" t="e">
        <f>100*cbo_debt!AN46/cbo_ngdp!AN46</f>
        <v>#N/A</v>
      </c>
      <c r="AO46" s="10" t="e">
        <f>100*cbo_debt!AO46/cbo_ngdp!AO46</f>
        <v>#N/A</v>
      </c>
      <c r="AP46" s="10" t="e">
        <f>100*cbo_debt!AP46/cbo_ngdp!AP46</f>
        <v>#N/A</v>
      </c>
      <c r="AQ46" s="10" t="e">
        <f>100*cbo_debt!AQ46/cbo_ngdp!AQ46</f>
        <v>#N/A</v>
      </c>
      <c r="AR46" s="10" t="e">
        <f>100*cbo_debt!AR46/cbo_ngdp!AR46</f>
        <v>#N/A</v>
      </c>
      <c r="AS46" s="10" t="e">
        <f>100*cbo_debt!AS46/cbo_ngdp!AS46</f>
        <v>#N/A</v>
      </c>
      <c r="AT46" s="10" t="e">
        <f>100*cbo_debt!AT46/cbo_ngdp!AT46</f>
        <v>#N/A</v>
      </c>
      <c r="AU46" s="10" t="e">
        <v>#N/A</v>
      </c>
      <c r="AV46" s="10" t="e">
        <f>100*cbo_debt!AV46/cbo_ngdp!AV46</f>
        <v>#N/A</v>
      </c>
      <c r="AW46" s="10" t="e">
        <v>#N/A</v>
      </c>
      <c r="AX46" s="10" t="e">
        <v>#N/A</v>
      </c>
      <c r="AY46" s="10" t="e">
        <v>#N/A</v>
      </c>
      <c r="AZ46" s="10">
        <v>28.790962751882759</v>
      </c>
      <c r="BA46" s="10">
        <v>34.568401844999748</v>
      </c>
      <c r="BB46" s="10">
        <v>29.614787356609728</v>
      </c>
      <c r="BC46" s="10">
        <v>33.081048568994035</v>
      </c>
      <c r="BD46" s="10">
        <v>24.047594729853948</v>
      </c>
      <c r="BE46" s="10">
        <v>28.197762322346538</v>
      </c>
      <c r="BF46" s="10">
        <v>27.955295910591822</v>
      </c>
      <c r="BG46" s="10">
        <v>37.324983452981009</v>
      </c>
      <c r="BH46" s="10">
        <v>47.31234096692112</v>
      </c>
      <c r="BI46" s="10">
        <f>100*cbo_debt!BI46/cbo_ngdp!BI46</f>
        <v>59.49768892353957</v>
      </c>
      <c r="BJ46" s="10">
        <v>66.518674732227097</v>
      </c>
      <c r="BK46" s="10">
        <v>65.441615547472992</v>
      </c>
      <c r="BL46" s="10">
        <v>67.332259796027913</v>
      </c>
      <c r="BM46" s="10">
        <v>74.883209672987078</v>
      </c>
      <c r="BN46" s="10">
        <v>68.734833443635566</v>
      </c>
      <c r="BO46" s="10">
        <v>72.556476331025081</v>
      </c>
      <c r="BP46" s="10">
        <v>73.271653990237255</v>
      </c>
      <c r="BQ46" s="10">
        <v>73.76541439632922</v>
      </c>
      <c r="BR46" s="10">
        <v>76.349818511796727</v>
      </c>
      <c r="BS46" s="10">
        <v>74.614337568058076</v>
      </c>
      <c r="BT46" s="10">
        <v>73.171135385633903</v>
      </c>
      <c r="BU46" s="10">
        <v>73.292507999558651</v>
      </c>
      <c r="BV46" s="10">
        <v>74.019471488178027</v>
      </c>
      <c r="BW46" s="10">
        <v>74.18960923623446</v>
      </c>
      <c r="BX46" s="10">
        <v>74.18960923623446</v>
      </c>
      <c r="BY46" s="10">
        <v>73.821930856726624</v>
      </c>
      <c r="BZ46" s="10">
        <v>73.649635036496349</v>
      </c>
      <c r="CA46" s="10">
        <v>73.649635036496349</v>
      </c>
      <c r="CB46" s="10">
        <v>73.649635036496349</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72.214269984584888</v>
      </c>
      <c r="CU46" s="20">
        <v>36526</v>
      </c>
      <c r="CV46" s="20" t="str">
        <f ca="1">OFFSET(C$1,0,ROWS($1:40)-1)</f>
        <v>2000A</v>
      </c>
      <c r="CW46" s="19">
        <f t="shared" ca="1" si="4"/>
        <v>2000</v>
      </c>
      <c r="CX46" s="30" cm="1">
        <f t="array" aca="1" ref="CX46" ca="1">INDEX($C$6:$CS$100,MATCH(CW46,YEAR($B$6:$B$100),0),MATCH(CV46,$C$1:$CS$1,0))</f>
        <v>36.053427945319839</v>
      </c>
      <c r="CY46" s="19">
        <f t="shared" ca="1" si="0"/>
        <v>2005</v>
      </c>
      <c r="CZ46" s="30" cm="1">
        <f t="array" aca="1" ref="CZ46" ca="1">INDEX($C$6:$CS$100,MATCH(CY46,YEAR($B$6:$B$100),0),MATCH(CV46,$C$1:$CS$1,0))</f>
        <v>20.077155317007715</v>
      </c>
      <c r="DA46" s="19">
        <f t="shared" ca="1" si="5"/>
        <v>2010</v>
      </c>
      <c r="DB46" s="28" cm="1">
        <f t="array" aca="1" ref="DB46" ca="1">INDEX($C$6:$CS$100,MATCH(DA46,YEAR($B$6:$B$100),0),MATCH(CV46,$C$1:$CS$1,0))</f>
        <v>6.3341410877759827</v>
      </c>
      <c r="DC46" s="28"/>
      <c r="DD46" s="41">
        <f t="shared" ca="1" si="2"/>
        <v>33.705643965602448</v>
      </c>
      <c r="DE46" s="41">
        <f t="shared" ca="1" si="3"/>
        <v>35.763239875389409</v>
      </c>
      <c r="DF46" s="41">
        <f t="shared" ca="1" si="6"/>
        <v>5.5120896154176329</v>
      </c>
      <c r="DG46" s="41">
        <f t="shared" ca="1" si="7"/>
        <v>246.05324877270061</v>
      </c>
    </row>
    <row r="47" spans="1:111" x14ac:dyDescent="0.3">
      <c r="A47" t="s">
        <v>620</v>
      </c>
      <c r="B47" s="16">
        <v>42370</v>
      </c>
      <c r="C47" s="10" t="e">
        <f>100*cbo_debt!C47/cbo_ngdp!C47</f>
        <v>#N/A</v>
      </c>
      <c r="D47" s="10" t="e">
        <f>100*cbo_debt!D47/cbo_ngdp!D47</f>
        <v>#N/A</v>
      </c>
      <c r="E47" s="10" t="e">
        <f>100*cbo_debt!E47/cbo_ngdp!E47</f>
        <v>#N/A</v>
      </c>
      <c r="F47" s="10" t="e">
        <f>100*cbo_debt!F47/cbo_ngdp!F47</f>
        <v>#N/A</v>
      </c>
      <c r="G47" s="10" t="e">
        <f>100*cbo_debt!G47/cbo_ngdp!G47</f>
        <v>#N/A</v>
      </c>
      <c r="H47" s="10" t="e">
        <f>100*cbo_debt!H47/cbo_ngdp!H47</f>
        <v>#N/A</v>
      </c>
      <c r="I47" s="10" t="e">
        <f>100*cbo_debt!I47/cbo_ngdp!I47</f>
        <v>#N/A</v>
      </c>
      <c r="J47" s="10" t="e">
        <f>100*cbo_debt!J47/cbo_ngdp!B47</f>
        <v>#N/A</v>
      </c>
      <c r="K47" s="10" t="e">
        <f>100*cbo_debt!K47/cbo_ngdp!K47</f>
        <v>#N/A</v>
      </c>
      <c r="L47" s="10" t="e">
        <f>100*cbo_debt!L47/cbo_ngdp!L47</f>
        <v>#N/A</v>
      </c>
      <c r="M47" s="10" t="e">
        <f>100*cbo_debt!M47/cbo_ngdp!M47</f>
        <v>#N/A</v>
      </c>
      <c r="N47" s="10" t="e">
        <f>100*cbo_debt!N47/cbo_ngdp!N47</f>
        <v>#N/A</v>
      </c>
      <c r="O47" s="10" t="e">
        <f>100*cbo_debt!O47/cbo_ngdp!O47</f>
        <v>#N/A</v>
      </c>
      <c r="P47" s="10" t="e">
        <f>100*cbo_debt!P47/cbo_ngdp!P47</f>
        <v>#N/A</v>
      </c>
      <c r="Q47" s="10" t="e">
        <f>100*cbo_debt!Q47/cbo_ngdp!Q47</f>
        <v>#N/A</v>
      </c>
      <c r="R47" s="10" t="e">
        <f>100*cbo_debt!R47/cbo_ngdp!R47</f>
        <v>#N/A</v>
      </c>
      <c r="S47" s="10" t="e">
        <f>100*cbo_debt!S47/cbo_ngdp!S47</f>
        <v>#N/A</v>
      </c>
      <c r="T47" s="10" t="e">
        <f>100*cbo_debt!T47/cbo_ngdp!T47</f>
        <v>#N/A</v>
      </c>
      <c r="U47" s="10" t="e">
        <f>100*cbo_debt!U47/cbo_ngdp!U47</f>
        <v>#N/A</v>
      </c>
      <c r="V47" s="10" t="e">
        <f>100*cbo_debt!V47/cbo_ngdp!V47</f>
        <v>#N/A</v>
      </c>
      <c r="W47" s="10" t="e">
        <f>100*cbo_debt!W47/cbo_ngdp!W47</f>
        <v>#N/A</v>
      </c>
      <c r="X47" s="10" t="e">
        <f>100*cbo_debt!X47/cbo_ngdp!X47</f>
        <v>#N/A</v>
      </c>
      <c r="Y47" s="10" t="e">
        <f>100*cbo_debt!Y47/cbo_ngdp!Y47</f>
        <v>#N/A</v>
      </c>
      <c r="Z47" s="10" t="e">
        <f>100*cbo_debt!Z47/cbo_ngdp!Z47</f>
        <v>#N/A</v>
      </c>
      <c r="AA47" s="10" t="e">
        <f>100*cbo_debt!AA47/cbo_ngdp!AA47</f>
        <v>#N/A</v>
      </c>
      <c r="AB47" s="10" t="e">
        <f>100*cbo_debt!AB47/cbo_ngdp!AB47</f>
        <v>#N/A</v>
      </c>
      <c r="AC47" s="10" t="e">
        <f>100*cbo_debt!AC47/cbo_ngdp!AC47</f>
        <v>#N/A</v>
      </c>
      <c r="AD47" s="10" t="e">
        <f>100*cbo_debt!AD47/cbo_ngdp!AD47</f>
        <v>#N/A</v>
      </c>
      <c r="AE47" s="10" t="e">
        <f>100*cbo_debt!AE47/cbo_ngdp!AE47</f>
        <v>#N/A</v>
      </c>
      <c r="AF47" s="10" t="e">
        <f>100*cbo_debt!AF47/cbo_ngdp!AF47</f>
        <v>#N/A</v>
      </c>
      <c r="AG47" s="10" t="e">
        <f>100*cbo_debt!AG47/cbo_ngdp!AG47</f>
        <v>#N/A</v>
      </c>
      <c r="AH47" s="10" t="e">
        <f>100*cbo_debt!AH47/cbo_ngdp!AH47</f>
        <v>#N/A</v>
      </c>
      <c r="AI47" s="10" t="e">
        <f>100*cbo_debt!AI47/cbo_ngdp!AI47</f>
        <v>#N/A</v>
      </c>
      <c r="AJ47" s="10" t="e">
        <f>100*cbo_debt!AJ47/cbo_ngdp!AJ47</f>
        <v>#N/A</v>
      </c>
      <c r="AK47" s="10" t="e">
        <f>100*cbo_debt!AK47/cbo_ngdp!AK47</f>
        <v>#N/A</v>
      </c>
      <c r="AL47" s="10" t="e">
        <f>100*cbo_debt!AL47/cbo_ngdp!AL47</f>
        <v>#N/A</v>
      </c>
      <c r="AM47" s="10" t="e">
        <f>100*cbo_debt!AM47/cbo_ngdp!AM47</f>
        <v>#N/A</v>
      </c>
      <c r="AN47" s="10" t="e">
        <f>100*cbo_debt!AN47/cbo_ngdp!AN47</f>
        <v>#N/A</v>
      </c>
      <c r="AO47" s="10" t="e">
        <f>100*cbo_debt!AO47/cbo_ngdp!AO47</f>
        <v>#N/A</v>
      </c>
      <c r="AP47" s="10" t="e">
        <f>100*cbo_debt!AP47/cbo_ngdp!AP47</f>
        <v>#N/A</v>
      </c>
      <c r="AQ47" s="10" t="e">
        <f>100*cbo_debt!AQ47/cbo_ngdp!AQ47</f>
        <v>#N/A</v>
      </c>
      <c r="AR47" s="10" t="e">
        <f>100*cbo_debt!AR47/cbo_ngdp!AR47</f>
        <v>#N/A</v>
      </c>
      <c r="AS47" s="10" t="e">
        <f>100*cbo_debt!AS47/cbo_ngdp!AS47</f>
        <v>#N/A</v>
      </c>
      <c r="AT47" s="10" t="e">
        <f>100*cbo_debt!AT47/cbo_ngdp!AT47</f>
        <v>#N/A</v>
      </c>
      <c r="AU47" s="10" t="e">
        <v>#N/A</v>
      </c>
      <c r="AV47" s="10" t="e">
        <f>100*cbo_debt!AV47/cbo_ngdp!AV47</f>
        <v>#N/A</v>
      </c>
      <c r="AW47" s="10" t="e">
        <v>#N/A</v>
      </c>
      <c r="AX47" s="10" t="e">
        <v>#N/A</v>
      </c>
      <c r="AY47" s="10" t="e">
        <v>#N/A</v>
      </c>
      <c r="AZ47" s="10" t="e">
        <v>#N/A</v>
      </c>
      <c r="BA47" s="10" t="e">
        <v>#N/A</v>
      </c>
      <c r="BB47" s="10">
        <v>28.062766927395749</v>
      </c>
      <c r="BC47" s="10">
        <v>32.150573774427428</v>
      </c>
      <c r="BD47" s="10">
        <v>22.134638922888616</v>
      </c>
      <c r="BE47" s="10">
        <v>26.772604327666151</v>
      </c>
      <c r="BF47" s="10">
        <v>26.358325219084712</v>
      </c>
      <c r="BG47" s="10">
        <v>36.883484715304228</v>
      </c>
      <c r="BH47" s="10">
        <v>46.434553113739021</v>
      </c>
      <c r="BI47" s="10">
        <f>100*cbo_debt!BI47/cbo_ngdp!BI47</f>
        <v>59.043236301369866</v>
      </c>
      <c r="BJ47" s="10">
        <v>67.062899786780378</v>
      </c>
      <c r="BK47" s="10">
        <v>65.520470269989076</v>
      </c>
      <c r="BL47" s="10">
        <v>67.736313307361087</v>
      </c>
      <c r="BM47" s="10">
        <v>75.011754871741289</v>
      </c>
      <c r="BN47" s="10">
        <v>67.189952904238623</v>
      </c>
      <c r="BO47" s="10">
        <v>70.508982035928142</v>
      </c>
      <c r="BP47" s="10">
        <v>70.909965782720278</v>
      </c>
      <c r="BQ47" s="10">
        <v>70.777017931183025</v>
      </c>
      <c r="BR47" s="10">
        <v>74.632822477650066</v>
      </c>
      <c r="BS47" s="10">
        <v>72.722435078756916</v>
      </c>
      <c r="BT47" s="10">
        <v>72.635329874757645</v>
      </c>
      <c r="BU47" s="10">
        <v>72.755855997484673</v>
      </c>
      <c r="BV47" s="10">
        <v>73.594377510040161</v>
      </c>
      <c r="BW47" s="10">
        <v>73.794604927782501</v>
      </c>
      <c r="BX47" s="10">
        <v>73.794604927782501</v>
      </c>
      <c r="BY47" s="10">
        <v>74.358422553397531</v>
      </c>
      <c r="BZ47" s="10">
        <v>75.581269600951657</v>
      </c>
      <c r="CA47" s="10">
        <v>75.435276305828921</v>
      </c>
      <c r="CB47" s="10">
        <v>76.621113954374692</v>
      </c>
      <c r="CC47" s="10">
        <v>76.987447698744774</v>
      </c>
      <c r="CD47" s="10">
        <v>76.97071766175911</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76.00450619601952</v>
      </c>
      <c r="CU47" s="20">
        <v>36708</v>
      </c>
      <c r="CV47" s="20" t="str">
        <f ca="1">OFFSET(C$1,0,ROWS($1:41)-1)</f>
        <v>2000B</v>
      </c>
      <c r="CW47" s="19">
        <f t="shared" ca="1" si="4"/>
        <v>2000</v>
      </c>
      <c r="CX47" s="30" cm="1">
        <f t="array" aca="1" ref="CX47" ca="1">INDEX($C$6:$CS$100,MATCH(CW47,YEAR($B$6:$B$100),0),MATCH(CV47,$C$1:$CS$1,0))</f>
        <v>34.935437589670016</v>
      </c>
      <c r="CY47" s="19">
        <f t="shared" ca="1" si="0"/>
        <v>2005</v>
      </c>
      <c r="CZ47" s="30" cm="1">
        <f t="array" aca="1" ref="CZ47" ca="1">INDEX($C$6:$CS$100,MATCH(CY47,YEAR($B$6:$B$100),0),MATCH(CV47,$C$1:$CS$1,0))</f>
        <v>14.341147938561035</v>
      </c>
      <c r="DA47" s="19">
        <f t="shared" ca="1" si="5"/>
        <v>2010</v>
      </c>
      <c r="DB47" s="28" cm="1">
        <f t="array" aca="1" ref="DB47" ca="1">INDEX($C$6:$CS$100,MATCH(DA47,YEAR($B$6:$B$100),0),MATCH(CV47,$C$1:$CS$1,0))</f>
        <v>5.3565666343981926</v>
      </c>
      <c r="DC47" s="28"/>
      <c r="DD47" s="41">
        <f t="shared" ca="1" si="2"/>
        <v>33.705643965602448</v>
      </c>
      <c r="DE47" s="41">
        <f t="shared" ca="1" si="3"/>
        <v>35.763239875389409</v>
      </c>
      <c r="DF47" s="41">
        <f t="shared" ca="1" si="6"/>
        <v>1.5123923577972433</v>
      </c>
      <c r="DG47" s="41">
        <f t="shared" ca="1" si="7"/>
        <v>458.90602294992721</v>
      </c>
    </row>
    <row r="48" spans="1:111" x14ac:dyDescent="0.3">
      <c r="A48" t="s">
        <v>621</v>
      </c>
      <c r="B48" s="16">
        <v>42736</v>
      </c>
      <c r="C48" s="10" t="e">
        <f>100*cbo_debt!C48/cbo_ngdp!C48</f>
        <v>#N/A</v>
      </c>
      <c r="D48" s="10" t="e">
        <f>100*cbo_debt!D48/cbo_ngdp!D48</f>
        <v>#N/A</v>
      </c>
      <c r="E48" s="10" t="e">
        <f>100*cbo_debt!E48/cbo_ngdp!E48</f>
        <v>#N/A</v>
      </c>
      <c r="F48" s="10" t="e">
        <f>100*cbo_debt!F48/cbo_ngdp!F48</f>
        <v>#N/A</v>
      </c>
      <c r="G48" s="10" t="e">
        <f>100*cbo_debt!G48/cbo_ngdp!G48</f>
        <v>#N/A</v>
      </c>
      <c r="H48" s="10" t="e">
        <f>100*cbo_debt!H48/cbo_ngdp!H48</f>
        <v>#N/A</v>
      </c>
      <c r="I48" s="10" t="e">
        <f>100*cbo_debt!I48/cbo_ngdp!I48</f>
        <v>#N/A</v>
      </c>
      <c r="J48" s="10" t="e">
        <f>100*cbo_debt!J48/cbo_ngdp!B48</f>
        <v>#N/A</v>
      </c>
      <c r="K48" s="10" t="e">
        <f>100*cbo_debt!K48/cbo_ngdp!K48</f>
        <v>#N/A</v>
      </c>
      <c r="L48" s="10" t="e">
        <f>100*cbo_debt!L48/cbo_ngdp!L48</f>
        <v>#N/A</v>
      </c>
      <c r="M48" s="10" t="e">
        <f>100*cbo_debt!M48/cbo_ngdp!M48</f>
        <v>#N/A</v>
      </c>
      <c r="N48" s="10" t="e">
        <f>100*cbo_debt!N48/cbo_ngdp!N48</f>
        <v>#N/A</v>
      </c>
      <c r="O48" s="10" t="e">
        <f>100*cbo_debt!O48/cbo_ngdp!O48</f>
        <v>#N/A</v>
      </c>
      <c r="P48" s="10" t="e">
        <f>100*cbo_debt!P48/cbo_ngdp!P48</f>
        <v>#N/A</v>
      </c>
      <c r="Q48" s="10" t="e">
        <f>100*cbo_debt!Q48/cbo_ngdp!Q48</f>
        <v>#N/A</v>
      </c>
      <c r="R48" s="10" t="e">
        <f>100*cbo_debt!R48/cbo_ngdp!R48</f>
        <v>#N/A</v>
      </c>
      <c r="S48" s="10" t="e">
        <f>100*cbo_debt!S48/cbo_ngdp!S48</f>
        <v>#N/A</v>
      </c>
      <c r="T48" s="10" t="e">
        <f>100*cbo_debt!T48/cbo_ngdp!T48</f>
        <v>#N/A</v>
      </c>
      <c r="U48" s="10" t="e">
        <f>100*cbo_debt!U48/cbo_ngdp!U48</f>
        <v>#N/A</v>
      </c>
      <c r="V48" s="10" t="e">
        <f>100*cbo_debt!V48/cbo_ngdp!V48</f>
        <v>#N/A</v>
      </c>
      <c r="W48" s="10" t="e">
        <f>100*cbo_debt!W48/cbo_ngdp!W48</f>
        <v>#N/A</v>
      </c>
      <c r="X48" s="10" t="e">
        <f>100*cbo_debt!X48/cbo_ngdp!X48</f>
        <v>#N/A</v>
      </c>
      <c r="Y48" s="10" t="e">
        <f>100*cbo_debt!Y48/cbo_ngdp!Y48</f>
        <v>#N/A</v>
      </c>
      <c r="Z48" s="10" t="e">
        <f>100*cbo_debt!Z48/cbo_ngdp!Z48</f>
        <v>#N/A</v>
      </c>
      <c r="AA48" s="10" t="e">
        <f>100*cbo_debt!AA48/cbo_ngdp!AA48</f>
        <v>#N/A</v>
      </c>
      <c r="AB48" s="10" t="e">
        <f>100*cbo_debt!AB48/cbo_ngdp!AB48</f>
        <v>#N/A</v>
      </c>
      <c r="AC48" s="10" t="e">
        <f>100*cbo_debt!AC48/cbo_ngdp!AC48</f>
        <v>#N/A</v>
      </c>
      <c r="AD48" s="10" t="e">
        <f>100*cbo_debt!AD48/cbo_ngdp!AD48</f>
        <v>#N/A</v>
      </c>
      <c r="AE48" s="10" t="e">
        <f>100*cbo_debt!AE48/cbo_ngdp!AE48</f>
        <v>#N/A</v>
      </c>
      <c r="AF48" s="10" t="e">
        <f>100*cbo_debt!AF48/cbo_ngdp!AF48</f>
        <v>#N/A</v>
      </c>
      <c r="AG48" s="10" t="e">
        <f>100*cbo_debt!AG48/cbo_ngdp!AG48</f>
        <v>#N/A</v>
      </c>
      <c r="AH48" s="10" t="e">
        <f>100*cbo_debt!AH48/cbo_ngdp!AH48</f>
        <v>#N/A</v>
      </c>
      <c r="AI48" s="10" t="e">
        <f>100*cbo_debt!AI48/cbo_ngdp!AI48</f>
        <v>#N/A</v>
      </c>
      <c r="AJ48" s="10" t="e">
        <f>100*cbo_debt!AJ48/cbo_ngdp!AJ48</f>
        <v>#N/A</v>
      </c>
      <c r="AK48" s="10" t="e">
        <f>100*cbo_debt!AK48/cbo_ngdp!AK48</f>
        <v>#N/A</v>
      </c>
      <c r="AL48" s="10" t="e">
        <f>100*cbo_debt!AL48/cbo_ngdp!AL48</f>
        <v>#N/A</v>
      </c>
      <c r="AM48" s="10" t="e">
        <f>100*cbo_debt!AM48/cbo_ngdp!AM48</f>
        <v>#N/A</v>
      </c>
      <c r="AN48" s="10" t="e">
        <f>100*cbo_debt!AN48/cbo_ngdp!AN48</f>
        <v>#N/A</v>
      </c>
      <c r="AO48" s="10" t="e">
        <f>100*cbo_debt!AO48/cbo_ngdp!AO48</f>
        <v>#N/A</v>
      </c>
      <c r="AP48" s="10" t="e">
        <f>100*cbo_debt!AP48/cbo_ngdp!AP48</f>
        <v>#N/A</v>
      </c>
      <c r="AQ48" s="10" t="e">
        <f>100*cbo_debt!AQ48/cbo_ngdp!AQ48</f>
        <v>#N/A</v>
      </c>
      <c r="AR48" s="10" t="e">
        <f>100*cbo_debt!AR48/cbo_ngdp!AR48</f>
        <v>#N/A</v>
      </c>
      <c r="AS48" s="10" t="e">
        <f>100*cbo_debt!AS48/cbo_ngdp!AS48</f>
        <v>#N/A</v>
      </c>
      <c r="AT48" s="10" t="e">
        <f>100*cbo_debt!AT48/cbo_ngdp!AT48</f>
        <v>#N/A</v>
      </c>
      <c r="AU48" s="10" t="e">
        <v>#N/A</v>
      </c>
      <c r="AV48" s="10" t="e">
        <f>100*cbo_debt!AV48/cbo_ngdp!AV48</f>
        <v>#N/A</v>
      </c>
      <c r="AW48" s="10" t="e">
        <v>#N/A</v>
      </c>
      <c r="AX48" s="10" t="e">
        <v>#N/A</v>
      </c>
      <c r="AY48" s="10" t="e">
        <v>#N/A</v>
      </c>
      <c r="AZ48" s="10" t="e">
        <v>#N/A</v>
      </c>
      <c r="BA48" s="10" t="e">
        <v>#N/A</v>
      </c>
      <c r="BB48" s="10" t="e">
        <v>#N/A</v>
      </c>
      <c r="BC48" s="10" t="e">
        <v>#N/A</v>
      </c>
      <c r="BD48" s="10">
        <v>20.070439070204273</v>
      </c>
      <c r="BE48" s="10">
        <v>25.181721375989628</v>
      </c>
      <c r="BF48" s="10">
        <v>24.59161766078596</v>
      </c>
      <c r="BG48" s="10">
        <v>36.275887920532284</v>
      </c>
      <c r="BH48" s="10">
        <v>45.454545454545453</v>
      </c>
      <c r="BI48" s="10">
        <f>100*cbo_debt!BI48/cbo_ngdp!BI48</f>
        <v>58.473965836591894</v>
      </c>
      <c r="BJ48" s="10">
        <v>67.475927064126211</v>
      </c>
      <c r="BK48" s="10">
        <v>65.54701537232981</v>
      </c>
      <c r="BL48" s="10">
        <v>68.070399058731255</v>
      </c>
      <c r="BM48" s="10">
        <v>75.195926720910492</v>
      </c>
      <c r="BN48" s="10">
        <v>65.752945875773918</v>
      </c>
      <c r="BO48" s="10">
        <v>68.545768215952918</v>
      </c>
      <c r="BP48" s="10">
        <v>68.804546377105737</v>
      </c>
      <c r="BQ48" s="10">
        <v>67.890327494287888</v>
      </c>
      <c r="BR48" s="10">
        <v>73.36038879703392</v>
      </c>
      <c r="BS48" s="10">
        <v>71.261085224710655</v>
      </c>
      <c r="BT48" s="10">
        <v>72.346898065030913</v>
      </c>
      <c r="BU48" s="10">
        <v>72.426690604428487</v>
      </c>
      <c r="BV48" s="10">
        <v>73.010206646890239</v>
      </c>
      <c r="BW48" s="10">
        <v>73.234861174559668</v>
      </c>
      <c r="BX48" s="10">
        <v>73.234861174559668</v>
      </c>
      <c r="BY48" s="10">
        <v>73.596140026691302</v>
      </c>
      <c r="BZ48" s="10">
        <v>75.726796911437006</v>
      </c>
      <c r="CA48" s="10">
        <v>75.514328652122089</v>
      </c>
      <c r="CB48" s="10">
        <v>77.180399958119565</v>
      </c>
      <c r="CC48" s="10">
        <v>77.454716291694936</v>
      </c>
      <c r="CD48" s="10">
        <v>76.65271966527196</v>
      </c>
      <c r="CE48" s="10">
        <v>76.467827719261649</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75.690322580645159</v>
      </c>
      <c r="CU48" s="20">
        <v>36892</v>
      </c>
      <c r="CV48" s="20" t="str">
        <f ca="1">OFFSET(C$1,0,ROWS($1:42)-1)</f>
        <v>2001A</v>
      </c>
      <c r="CW48" s="19">
        <f t="shared" ca="1" si="4"/>
        <v>2001</v>
      </c>
      <c r="CX48" s="30" cm="1">
        <f t="array" aca="1" ref="CX48" ca="1">INDEX($C$6:$CS$100,MATCH(CW48,YEAR($B$6:$B$100),0),MATCH(CV48,$C$1:$CS$1,0))</f>
        <v>30.506832057369902</v>
      </c>
      <c r="CY48" s="19">
        <f t="shared" ca="1" si="0"/>
        <v>2006</v>
      </c>
      <c r="CZ48" s="30" cm="1">
        <f t="array" aca="1" ref="CZ48" ca="1">INDEX($C$6:$CS$100,MATCH(CY48,YEAR($B$6:$B$100),0),MATCH(CV48,$C$1:$CS$1,0))</f>
        <v>9.4208901272686187</v>
      </c>
      <c r="DA48" s="19">
        <f t="shared" ca="1" si="5"/>
        <v>2011</v>
      </c>
      <c r="DB48" s="28" cm="1">
        <f t="array" aca="1" ref="DB48" ca="1">INDEX($C$6:$CS$100,MATCH(DA48,YEAR($B$6:$B$100),0),MATCH(CV48,$C$1:$CS$1,0))</f>
        <v>4.8339439782531617</v>
      </c>
      <c r="DC48" s="28"/>
      <c r="DD48" s="41">
        <f t="shared" ca="1" si="2"/>
        <v>31.540946228386851</v>
      </c>
      <c r="DE48" s="41">
        <f t="shared" ca="1" si="3"/>
        <v>35.411014152672877</v>
      </c>
      <c r="DF48" s="41">
        <f t="shared" ca="1" si="6"/>
        <v>1.0693921186980713</v>
      </c>
      <c r="DG48" s="41">
        <f t="shared" ca="1" si="7"/>
        <v>675.48654685589554</v>
      </c>
    </row>
    <row r="49" spans="1:111" x14ac:dyDescent="0.3">
      <c r="A49" t="s">
        <v>622</v>
      </c>
      <c r="B49" s="16">
        <v>43101</v>
      </c>
      <c r="C49" s="10" t="e">
        <f>100*cbo_debt!C49/cbo_ngdp!C49</f>
        <v>#N/A</v>
      </c>
      <c r="D49" s="10" t="e">
        <f>100*cbo_debt!D49/cbo_ngdp!D49</f>
        <v>#N/A</v>
      </c>
      <c r="E49" s="10" t="e">
        <f>100*cbo_debt!E49/cbo_ngdp!E49</f>
        <v>#N/A</v>
      </c>
      <c r="F49" s="10" t="e">
        <f>100*cbo_debt!F49/cbo_ngdp!F49</f>
        <v>#N/A</v>
      </c>
      <c r="G49" s="10" t="e">
        <f>100*cbo_debt!G49/cbo_ngdp!G49</f>
        <v>#N/A</v>
      </c>
      <c r="H49" s="10" t="e">
        <f>100*cbo_debt!H49/cbo_ngdp!H49</f>
        <v>#N/A</v>
      </c>
      <c r="I49" s="10" t="e">
        <f>100*cbo_debt!I49/cbo_ngdp!I49</f>
        <v>#N/A</v>
      </c>
      <c r="J49" s="10" t="e">
        <f>100*cbo_debt!J49/cbo_ngdp!B49</f>
        <v>#N/A</v>
      </c>
      <c r="K49" s="10" t="e">
        <f>100*cbo_debt!K49/cbo_ngdp!K49</f>
        <v>#N/A</v>
      </c>
      <c r="L49" s="10" t="e">
        <f>100*cbo_debt!L49/cbo_ngdp!L49</f>
        <v>#N/A</v>
      </c>
      <c r="M49" s="10" t="e">
        <f>100*cbo_debt!M49/cbo_ngdp!M49</f>
        <v>#N/A</v>
      </c>
      <c r="N49" s="10" t="e">
        <f>100*cbo_debt!N49/cbo_ngdp!N49</f>
        <v>#N/A</v>
      </c>
      <c r="O49" s="10" t="e">
        <f>100*cbo_debt!O49/cbo_ngdp!O49</f>
        <v>#N/A</v>
      </c>
      <c r="P49" s="10" t="e">
        <f>100*cbo_debt!P49/cbo_ngdp!P49</f>
        <v>#N/A</v>
      </c>
      <c r="Q49" s="10" t="e">
        <f>100*cbo_debt!Q49/cbo_ngdp!Q49</f>
        <v>#N/A</v>
      </c>
      <c r="R49" s="10" t="e">
        <f>100*cbo_debt!R49/cbo_ngdp!R49</f>
        <v>#N/A</v>
      </c>
      <c r="S49" s="10" t="e">
        <f>100*cbo_debt!S49/cbo_ngdp!S49</f>
        <v>#N/A</v>
      </c>
      <c r="T49" s="10" t="e">
        <f>100*cbo_debt!T49/cbo_ngdp!T49</f>
        <v>#N/A</v>
      </c>
      <c r="U49" s="10" t="e">
        <f>100*cbo_debt!U49/cbo_ngdp!U49</f>
        <v>#N/A</v>
      </c>
      <c r="V49" s="10" t="e">
        <f>100*cbo_debt!V49/cbo_ngdp!V49</f>
        <v>#N/A</v>
      </c>
      <c r="W49" s="10" t="e">
        <f>100*cbo_debt!W49/cbo_ngdp!W49</f>
        <v>#N/A</v>
      </c>
      <c r="X49" s="10" t="e">
        <f>100*cbo_debt!X49/cbo_ngdp!X49</f>
        <v>#N/A</v>
      </c>
      <c r="Y49" s="10" t="e">
        <f>100*cbo_debt!Y49/cbo_ngdp!Y49</f>
        <v>#N/A</v>
      </c>
      <c r="Z49" s="10" t="e">
        <f>100*cbo_debt!Z49/cbo_ngdp!Z49</f>
        <v>#N/A</v>
      </c>
      <c r="AA49" s="10" t="e">
        <f>100*cbo_debt!AA49/cbo_ngdp!AA49</f>
        <v>#N/A</v>
      </c>
      <c r="AB49" s="10" t="e">
        <f>100*cbo_debt!AB49/cbo_ngdp!AB49</f>
        <v>#N/A</v>
      </c>
      <c r="AC49" s="10" t="e">
        <f>100*cbo_debt!AC49/cbo_ngdp!AC49</f>
        <v>#N/A</v>
      </c>
      <c r="AD49" s="10" t="e">
        <f>100*cbo_debt!AD49/cbo_ngdp!AD49</f>
        <v>#N/A</v>
      </c>
      <c r="AE49" s="10" t="e">
        <f>100*cbo_debt!AE49/cbo_ngdp!AE49</f>
        <v>#N/A</v>
      </c>
      <c r="AF49" s="10" t="e">
        <f>100*cbo_debt!AF49/cbo_ngdp!AF49</f>
        <v>#N/A</v>
      </c>
      <c r="AG49" s="10" t="e">
        <f>100*cbo_debt!AG49/cbo_ngdp!AG49</f>
        <v>#N/A</v>
      </c>
      <c r="AH49" s="10" t="e">
        <f>100*cbo_debt!AH49/cbo_ngdp!AH49</f>
        <v>#N/A</v>
      </c>
      <c r="AI49" s="10" t="e">
        <f>100*cbo_debt!AI49/cbo_ngdp!AI49</f>
        <v>#N/A</v>
      </c>
      <c r="AJ49" s="10" t="e">
        <f>100*cbo_debt!AJ49/cbo_ngdp!AJ49</f>
        <v>#N/A</v>
      </c>
      <c r="AK49" s="10" t="e">
        <f>100*cbo_debt!AK49/cbo_ngdp!AK49</f>
        <v>#N/A</v>
      </c>
      <c r="AL49" s="10" t="e">
        <f>100*cbo_debt!AL49/cbo_ngdp!AL49</f>
        <v>#N/A</v>
      </c>
      <c r="AM49" s="10" t="e">
        <f>100*cbo_debt!AM49/cbo_ngdp!AM49</f>
        <v>#N/A</v>
      </c>
      <c r="AN49" s="10" t="e">
        <f>100*cbo_debt!AN49/cbo_ngdp!AN49</f>
        <v>#N/A</v>
      </c>
      <c r="AO49" s="10" t="e">
        <f>100*cbo_debt!AO49/cbo_ngdp!AO49</f>
        <v>#N/A</v>
      </c>
      <c r="AP49" s="10" t="e">
        <f>100*cbo_debt!AP49/cbo_ngdp!AP49</f>
        <v>#N/A</v>
      </c>
      <c r="AQ49" s="10" t="e">
        <f>100*cbo_debt!AQ49/cbo_ngdp!AQ49</f>
        <v>#N/A</v>
      </c>
      <c r="AR49" s="10" t="e">
        <f>100*cbo_debt!AR49/cbo_ngdp!AR49</f>
        <v>#N/A</v>
      </c>
      <c r="AS49" s="10" t="e">
        <f>100*cbo_debt!AS49/cbo_ngdp!AS49</f>
        <v>#N/A</v>
      </c>
      <c r="AT49" s="10" t="e">
        <f>100*cbo_debt!AT49/cbo_ngdp!AT49</f>
        <v>#N/A</v>
      </c>
      <c r="AU49" s="10" t="e">
        <v>#N/A</v>
      </c>
      <c r="AV49" s="10" t="e">
        <f>100*cbo_debt!AV49/cbo_ngdp!AV49</f>
        <v>#N/A</v>
      </c>
      <c r="AW49" s="10" t="e">
        <v>#N/A</v>
      </c>
      <c r="AX49" s="10" t="e">
        <v>#N/A</v>
      </c>
      <c r="AY49" s="10" t="e">
        <v>#N/A</v>
      </c>
      <c r="AZ49" s="10" t="e">
        <v>#N/A</v>
      </c>
      <c r="BA49" s="10" t="e">
        <v>#N/A</v>
      </c>
      <c r="BB49" s="10" t="e">
        <v>#N/A</v>
      </c>
      <c r="BC49" s="10" t="e">
        <v>#N/A</v>
      </c>
      <c r="BD49" s="10" t="e">
        <v>#N/A</v>
      </c>
      <c r="BE49" s="10" t="e">
        <v>#N/A</v>
      </c>
      <c r="BF49" s="10">
        <v>22.590024602997094</v>
      </c>
      <c r="BG49" s="10">
        <v>35.476618705035975</v>
      </c>
      <c r="BH49" s="10">
        <v>42.65551245501706</v>
      </c>
      <c r="BI49" s="10">
        <f>100*cbo_debt!BI49/cbo_ngdp!BI49</f>
        <v>56.13392105393492</v>
      </c>
      <c r="BJ49" s="10">
        <v>67.022848138664571</v>
      </c>
      <c r="BK49" s="10">
        <v>65.686980742448256</v>
      </c>
      <c r="BL49" s="10">
        <v>68.313530268163248</v>
      </c>
      <c r="BM49" s="10">
        <v>75.314067351325534</v>
      </c>
      <c r="BN49" s="10">
        <v>64.316402520527021</v>
      </c>
      <c r="BO49" s="10">
        <v>66.797347659842217</v>
      </c>
      <c r="BP49" s="10">
        <v>66.88930835874352</v>
      </c>
      <c r="BQ49" s="10">
        <v>65.158371040723978</v>
      </c>
      <c r="BR49" s="10">
        <v>73.131834025688775</v>
      </c>
      <c r="BS49" s="10">
        <v>70.796924986869115</v>
      </c>
      <c r="BT49" s="10">
        <v>72.625751646463684</v>
      </c>
      <c r="BU49" s="10">
        <v>72.549393910470556</v>
      </c>
      <c r="BV49" s="10">
        <v>72.806426784683467</v>
      </c>
      <c r="BW49" s="10">
        <v>72.881603268800461</v>
      </c>
      <c r="BX49" s="10">
        <v>72.881603268800461</v>
      </c>
      <c r="BY49" s="10">
        <v>73.009479836927156</v>
      </c>
      <c r="BZ49" s="10">
        <v>75.739056988125398</v>
      </c>
      <c r="CA49" s="10">
        <v>75.406170815322696</v>
      </c>
      <c r="CB49" s="10">
        <v>77.029404372958027</v>
      </c>
      <c r="CC49" s="10">
        <v>77.36625514403292</v>
      </c>
      <c r="CD49" s="10">
        <v>77.981329050391494</v>
      </c>
      <c r="CE49" s="10">
        <v>78.038103765607119</v>
      </c>
      <c r="CF49" s="10">
        <v>77.836528958292149</v>
      </c>
      <c r="CG49" s="10">
        <v>77.8315872702115</v>
      </c>
      <c r="CH49" s="10">
        <v>77.8315872702115</v>
      </c>
      <c r="CI49" s="10" t="e">
        <v>#N/A</v>
      </c>
      <c r="CJ49" s="10" t="e">
        <v>#N/A</v>
      </c>
      <c r="CK49" s="10" t="e">
        <v>#N/A</v>
      </c>
      <c r="CL49" s="10" t="e">
        <v>#N/A</v>
      </c>
      <c r="CM49" s="10" t="e">
        <v>#N/A</v>
      </c>
      <c r="CN49" s="10" t="e">
        <v>#N/A</v>
      </c>
      <c r="CO49" s="10" t="e">
        <v>#N/A</v>
      </c>
      <c r="CP49" s="10" t="e">
        <v>#N/A</v>
      </c>
      <c r="CQ49" s="10" t="e">
        <v>#N/A</v>
      </c>
      <c r="CR49" s="10" t="e">
        <v>#N/A</v>
      </c>
      <c r="CS49" s="10">
        <v>77.069876688197297</v>
      </c>
      <c r="CU49" s="20">
        <v>37104</v>
      </c>
      <c r="CV49" s="20" t="str">
        <f ca="1">OFFSET(C$1,0,ROWS($1:43)-1)</f>
        <v>2001B</v>
      </c>
      <c r="CW49" s="19">
        <f t="shared" ca="1" si="4"/>
        <v>2001</v>
      </c>
      <c r="CX49" s="30" cm="1">
        <f t="array" aca="1" ref="CX49" ca="1">INDEX($C$6:$CS$100,MATCH(CW49,YEAR($B$6:$B$100),0),MATCH(CV49,$C$1:$CS$1,0))</f>
        <v>32.095878398129202</v>
      </c>
      <c r="CY49" s="19">
        <f t="shared" ca="1" si="0"/>
        <v>2006</v>
      </c>
      <c r="CZ49" s="30" cm="1">
        <f t="array" aca="1" ref="CZ49" ca="1">INDEX($C$6:$CS$100,MATCH(CY49,YEAR($B$6:$B$100),0),MATCH(CV49,$C$1:$CS$1,0))</f>
        <v>17.441419579889285</v>
      </c>
      <c r="DA49" s="19">
        <f t="shared" ca="1" si="5"/>
        <v>2011</v>
      </c>
      <c r="DB49" s="28" cm="1">
        <f t="array" aca="1" ref="DB49" ca="1">INDEX($C$6:$CS$100,MATCH(DA49,YEAR($B$6:$B$100),0),MATCH(CV49,$C$1:$CS$1,0))</f>
        <v>5.1727192205491583</v>
      </c>
      <c r="DC49" s="28"/>
      <c r="DD49" s="41">
        <f t="shared" ca="1" si="2"/>
        <v>31.540946228386851</v>
      </c>
      <c r="DE49" s="41">
        <f t="shared" ca="1" si="3"/>
        <v>35.411014152672877</v>
      </c>
      <c r="DF49" s="41">
        <f t="shared" ca="1" si="6"/>
        <v>0.30794971301495327</v>
      </c>
      <c r="DG49" s="41">
        <f t="shared" ca="1" si="7"/>
        <v>322.90632911021351</v>
      </c>
    </row>
    <row r="50" spans="1:111" x14ac:dyDescent="0.3">
      <c r="A50" t="s">
        <v>623</v>
      </c>
      <c r="B50" s="16">
        <v>43466</v>
      </c>
      <c r="C50" s="10" t="e">
        <f>100*cbo_debt!C50/cbo_ngdp!C50</f>
        <v>#N/A</v>
      </c>
      <c r="D50" s="10" t="e">
        <f>100*cbo_debt!D50/cbo_ngdp!D50</f>
        <v>#N/A</v>
      </c>
      <c r="E50" s="10" t="e">
        <f>100*cbo_debt!E50/cbo_ngdp!E50</f>
        <v>#N/A</v>
      </c>
      <c r="F50" s="10" t="e">
        <f>100*cbo_debt!F50/cbo_ngdp!F50</f>
        <v>#N/A</v>
      </c>
      <c r="G50" s="10" t="e">
        <f>100*cbo_debt!G50/cbo_ngdp!G50</f>
        <v>#N/A</v>
      </c>
      <c r="H50" s="10" t="e">
        <f>100*cbo_debt!H50/cbo_ngdp!H50</f>
        <v>#N/A</v>
      </c>
      <c r="I50" s="10" t="e">
        <f>100*cbo_debt!I50/cbo_ngdp!I50</f>
        <v>#N/A</v>
      </c>
      <c r="J50" s="10" t="e">
        <f>100*cbo_debt!J50/cbo_ngdp!B50</f>
        <v>#N/A</v>
      </c>
      <c r="K50" s="10" t="e">
        <f>100*cbo_debt!K50/cbo_ngdp!K50</f>
        <v>#N/A</v>
      </c>
      <c r="L50" s="10" t="e">
        <f>100*cbo_debt!L50/cbo_ngdp!L50</f>
        <v>#N/A</v>
      </c>
      <c r="M50" s="10" t="e">
        <f>100*cbo_debt!M50/cbo_ngdp!M50</f>
        <v>#N/A</v>
      </c>
      <c r="N50" s="10" t="e">
        <f>100*cbo_debt!N50/cbo_ngdp!N50</f>
        <v>#N/A</v>
      </c>
      <c r="O50" s="10" t="e">
        <f>100*cbo_debt!O50/cbo_ngdp!O50</f>
        <v>#N/A</v>
      </c>
      <c r="P50" s="10" t="e">
        <f>100*cbo_debt!P50/cbo_ngdp!P50</f>
        <v>#N/A</v>
      </c>
      <c r="Q50" s="10" t="e">
        <f>100*cbo_debt!Q50/cbo_ngdp!Q50</f>
        <v>#N/A</v>
      </c>
      <c r="R50" s="10" t="e">
        <f>100*cbo_debt!R50/cbo_ngdp!R50</f>
        <v>#N/A</v>
      </c>
      <c r="S50" s="10" t="e">
        <f>100*cbo_debt!S50/cbo_ngdp!S50</f>
        <v>#N/A</v>
      </c>
      <c r="T50" s="10" t="e">
        <f>100*cbo_debt!T50/cbo_ngdp!T50</f>
        <v>#N/A</v>
      </c>
      <c r="U50" s="10" t="e">
        <f>100*cbo_debt!U50/cbo_ngdp!U50</f>
        <v>#N/A</v>
      </c>
      <c r="V50" s="10" t="e">
        <f>100*cbo_debt!V50/cbo_ngdp!V50</f>
        <v>#N/A</v>
      </c>
      <c r="W50" s="10" t="e">
        <f>100*cbo_debt!W50/cbo_ngdp!W50</f>
        <v>#N/A</v>
      </c>
      <c r="X50" s="10" t="e">
        <f>100*cbo_debt!X50/cbo_ngdp!X50</f>
        <v>#N/A</v>
      </c>
      <c r="Y50" s="10" t="e">
        <f>100*cbo_debt!Y50/cbo_ngdp!Y50</f>
        <v>#N/A</v>
      </c>
      <c r="Z50" s="10" t="e">
        <f>100*cbo_debt!Z50/cbo_ngdp!Z50</f>
        <v>#N/A</v>
      </c>
      <c r="AA50" s="10" t="e">
        <f>100*cbo_debt!AA50/cbo_ngdp!AA50</f>
        <v>#N/A</v>
      </c>
      <c r="AB50" s="10" t="e">
        <f>100*cbo_debt!AB50/cbo_ngdp!AB50</f>
        <v>#N/A</v>
      </c>
      <c r="AC50" s="10" t="e">
        <f>100*cbo_debt!AC50/cbo_ngdp!AC50</f>
        <v>#N/A</v>
      </c>
      <c r="AD50" s="10" t="e">
        <f>100*cbo_debt!AD50/cbo_ngdp!AD50</f>
        <v>#N/A</v>
      </c>
      <c r="AE50" s="10" t="e">
        <f>100*cbo_debt!AE50/cbo_ngdp!AE50</f>
        <v>#N/A</v>
      </c>
      <c r="AF50" s="10" t="e">
        <f>100*cbo_debt!AF50/cbo_ngdp!AF50</f>
        <v>#N/A</v>
      </c>
      <c r="AG50" s="10" t="e">
        <f>100*cbo_debt!AG50/cbo_ngdp!AG50</f>
        <v>#N/A</v>
      </c>
      <c r="AH50" s="10" t="e">
        <f>100*cbo_debt!AH50/cbo_ngdp!AH50</f>
        <v>#N/A</v>
      </c>
      <c r="AI50" s="10" t="e">
        <f>100*cbo_debt!AI50/cbo_ngdp!AI50</f>
        <v>#N/A</v>
      </c>
      <c r="AJ50" s="10" t="e">
        <f>100*cbo_debt!AJ50/cbo_ngdp!AJ50</f>
        <v>#N/A</v>
      </c>
      <c r="AK50" s="10" t="e">
        <f>100*cbo_debt!AK50/cbo_ngdp!AK50</f>
        <v>#N/A</v>
      </c>
      <c r="AL50" s="10" t="e">
        <f>100*cbo_debt!AL50/cbo_ngdp!AL50</f>
        <v>#N/A</v>
      </c>
      <c r="AM50" s="10" t="e">
        <f>100*cbo_debt!AM50/cbo_ngdp!AM50</f>
        <v>#N/A</v>
      </c>
      <c r="AN50" s="10" t="e">
        <f>100*cbo_debt!AN50/cbo_ngdp!AN50</f>
        <v>#N/A</v>
      </c>
      <c r="AO50" s="10" t="e">
        <f>100*cbo_debt!AO50/cbo_ngdp!AO50</f>
        <v>#N/A</v>
      </c>
      <c r="AP50" s="10" t="e">
        <f>100*cbo_debt!AP50/cbo_ngdp!AP50</f>
        <v>#N/A</v>
      </c>
      <c r="AQ50" s="10" t="e">
        <f>100*cbo_debt!AQ50/cbo_ngdp!AQ50</f>
        <v>#N/A</v>
      </c>
      <c r="AR50" s="10" t="e">
        <f>100*cbo_debt!AR50/cbo_ngdp!AR50</f>
        <v>#N/A</v>
      </c>
      <c r="AS50" s="10" t="e">
        <f>100*cbo_debt!AS50/cbo_ngdp!AS50</f>
        <v>#N/A</v>
      </c>
      <c r="AT50" s="10" t="e">
        <f>100*cbo_debt!AT50/cbo_ngdp!AT50</f>
        <v>#N/A</v>
      </c>
      <c r="AU50" s="10" t="e">
        <v>#N/A</v>
      </c>
      <c r="AV50" s="10" t="e">
        <f>100*cbo_debt!AV50/cbo_ngdp!AV50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41.942723763353982</v>
      </c>
      <c r="BI50" s="10">
        <f>100*cbo_debt!BI50/cbo_ngdp!BI50</f>
        <v>56.057426309262617</v>
      </c>
      <c r="BJ50" s="10">
        <v>67.84124277730416</v>
      </c>
      <c r="BK50" s="10">
        <v>66.132828725711917</v>
      </c>
      <c r="BL50" s="10">
        <v>68.817833821211437</v>
      </c>
      <c r="BM50" s="10">
        <v>75.754941434846273</v>
      </c>
      <c r="BN50" s="10">
        <v>63.102141454728091</v>
      </c>
      <c r="BO50" s="10">
        <v>65.451517394522583</v>
      </c>
      <c r="BP50" s="10">
        <v>65.3358623242043</v>
      </c>
      <c r="BQ50" s="10">
        <v>63.170955882352942</v>
      </c>
      <c r="BR50" s="10">
        <v>73.513019643672905</v>
      </c>
      <c r="BS50" s="10">
        <v>70.977615349474647</v>
      </c>
      <c r="BT50" s="10">
        <v>73.297663145378877</v>
      </c>
      <c r="BU50" s="10">
        <v>73.064434993369005</v>
      </c>
      <c r="BV50" s="10">
        <v>73.088628608318729</v>
      </c>
      <c r="BW50" s="10">
        <v>73.135862455615779</v>
      </c>
      <c r="BX50" s="10">
        <v>73.135862455615779</v>
      </c>
      <c r="BY50" s="10">
        <v>73.128002260525577</v>
      </c>
      <c r="BZ50" s="10">
        <v>76.690902133358847</v>
      </c>
      <c r="CA50" s="10">
        <v>76.217353869702478</v>
      </c>
      <c r="CB50" s="10">
        <v>77.535494500169605</v>
      </c>
      <c r="CC50" s="10">
        <v>77.885871932626685</v>
      </c>
      <c r="CD50" s="10">
        <v>78.767355231967485</v>
      </c>
      <c r="CE50" s="10">
        <v>79.305450416351249</v>
      </c>
      <c r="CF50" s="10">
        <v>78.279691323169587</v>
      </c>
      <c r="CG50" s="10">
        <v>78.209109730848866</v>
      </c>
      <c r="CH50" s="10">
        <v>78.862787729829364</v>
      </c>
      <c r="CI50" s="10">
        <v>79.184731385485392</v>
      </c>
      <c r="CJ50" s="10">
        <v>79.175306314797368</v>
      </c>
      <c r="CK50" s="10">
        <v>79.175306314797368</v>
      </c>
      <c r="CL50" s="10" t="e">
        <v>#N/A</v>
      </c>
      <c r="CM50" s="10" t="e">
        <v>#N/A</v>
      </c>
      <c r="CN50" s="10" t="e">
        <v>#N/A</v>
      </c>
      <c r="CO50" s="10" t="e">
        <v>#N/A</v>
      </c>
      <c r="CP50" s="10" t="e">
        <v>#N/A</v>
      </c>
      <c r="CQ50" s="10" t="e">
        <v>#N/A</v>
      </c>
      <c r="CR50" s="10" t="e">
        <v>#N/A</v>
      </c>
      <c r="CS50" s="10">
        <v>78.929813022643998</v>
      </c>
      <c r="CU50" s="20">
        <v>37257</v>
      </c>
      <c r="CV50" s="20" t="str">
        <f ca="1">OFFSET(C$1,0,ROWS($1:44)-1)</f>
        <v>2002A</v>
      </c>
      <c r="CW50" s="19">
        <f t="shared" ca="1" si="4"/>
        <v>2002</v>
      </c>
      <c r="CX50" s="30" cm="1">
        <f t="array" aca="1" ref="CX50" ca="1">INDEX($C$6:$CS$100,MATCH(CW50,YEAR($B$6:$B$100),0),MATCH(CV50,$C$1:$CS$1,0))</f>
        <v>32.767813863305868</v>
      </c>
      <c r="CY50" s="19">
        <f t="shared" ca="1" si="0"/>
        <v>2007</v>
      </c>
      <c r="CZ50" s="30" cm="1">
        <f t="array" aca="1" ref="CZ50" ca="1">INDEX($C$6:$CS$100,MATCH(CY50,YEAR($B$6:$B$100),0),MATCH(CV50,$C$1:$CS$1,0))</f>
        <v>22.475497475497477</v>
      </c>
      <c r="DA50" s="19">
        <f t="shared" ca="1" si="5"/>
        <v>2012</v>
      </c>
      <c r="DB50" s="28" cm="1">
        <f t="array" aca="1" ref="DB50" ca="1">INDEX($C$6:$CS$100,MATCH(DA50,YEAR($B$6:$B$100),0),MATCH(CV50,$C$1:$CS$1,0))</f>
        <v>7.3524315582765389</v>
      </c>
      <c r="DC50" s="28"/>
      <c r="DD50" s="41">
        <f t="shared" ca="1" si="2"/>
        <v>32.689999076553697</v>
      </c>
      <c r="DE50" s="41">
        <f t="shared" ca="1" si="3"/>
        <v>35.197483397413492</v>
      </c>
      <c r="DF50" s="41">
        <f t="shared" ca="1" si="6"/>
        <v>6.0551410372858498E-3</v>
      </c>
      <c r="DG50" s="41">
        <f t="shared" ca="1" si="7"/>
        <v>161.8489257974293</v>
      </c>
    </row>
    <row r="51" spans="1:111" x14ac:dyDescent="0.3">
      <c r="A51" t="s">
        <v>624</v>
      </c>
      <c r="B51" s="16">
        <v>43831</v>
      </c>
      <c r="C51" s="10" t="e">
        <f>100*cbo_debt!C51/cbo_ngdp!C51</f>
        <v>#N/A</v>
      </c>
      <c r="D51" s="10" t="e">
        <f>100*cbo_debt!D51/cbo_ngdp!D51</f>
        <v>#N/A</v>
      </c>
      <c r="E51" s="10" t="e">
        <f>100*cbo_debt!E51/cbo_ngdp!E51</f>
        <v>#N/A</v>
      </c>
      <c r="F51" s="10" t="e">
        <f>100*cbo_debt!F51/cbo_ngdp!F51</f>
        <v>#N/A</v>
      </c>
      <c r="G51" s="10" t="e">
        <f>100*cbo_debt!G51/cbo_ngdp!G51</f>
        <v>#N/A</v>
      </c>
      <c r="H51" s="10" t="e">
        <f>100*cbo_debt!H51/cbo_ngdp!H51</f>
        <v>#N/A</v>
      </c>
      <c r="I51" s="10" t="e">
        <f>100*cbo_debt!I51/cbo_ngdp!I51</f>
        <v>#N/A</v>
      </c>
      <c r="J51" s="10" t="e">
        <f>100*cbo_debt!J51/cbo_ngdp!B51</f>
        <v>#N/A</v>
      </c>
      <c r="K51" s="10" t="e">
        <f>100*cbo_debt!K51/cbo_ngdp!K51</f>
        <v>#N/A</v>
      </c>
      <c r="L51" s="10" t="e">
        <f>100*cbo_debt!L51/cbo_ngdp!L51</f>
        <v>#N/A</v>
      </c>
      <c r="M51" s="10" t="e">
        <f>100*cbo_debt!M51/cbo_ngdp!M51</f>
        <v>#N/A</v>
      </c>
      <c r="N51" s="10" t="e">
        <f>100*cbo_debt!N51/cbo_ngdp!N51</f>
        <v>#N/A</v>
      </c>
      <c r="O51" s="10" t="e">
        <f>100*cbo_debt!O51/cbo_ngdp!O51</f>
        <v>#N/A</v>
      </c>
      <c r="P51" s="10" t="e">
        <f>100*cbo_debt!P51/cbo_ngdp!P51</f>
        <v>#N/A</v>
      </c>
      <c r="Q51" s="10" t="e">
        <f>100*cbo_debt!Q51/cbo_ngdp!Q51</f>
        <v>#N/A</v>
      </c>
      <c r="R51" s="10" t="e">
        <f>100*cbo_debt!R51/cbo_ngdp!R51</f>
        <v>#N/A</v>
      </c>
      <c r="S51" s="10" t="e">
        <f>100*cbo_debt!S51/cbo_ngdp!S51</f>
        <v>#N/A</v>
      </c>
      <c r="T51" s="10" t="e">
        <f>100*cbo_debt!T51/cbo_ngdp!T51</f>
        <v>#N/A</v>
      </c>
      <c r="U51" s="10" t="e">
        <f>100*cbo_debt!U51/cbo_ngdp!U51</f>
        <v>#N/A</v>
      </c>
      <c r="V51" s="10" t="e">
        <f>100*cbo_debt!V51/cbo_ngdp!V51</f>
        <v>#N/A</v>
      </c>
      <c r="W51" s="10" t="e">
        <f>100*cbo_debt!W51/cbo_ngdp!W51</f>
        <v>#N/A</v>
      </c>
      <c r="X51" s="10" t="e">
        <f>100*cbo_debt!X51/cbo_ngdp!X51</f>
        <v>#N/A</v>
      </c>
      <c r="Y51" s="10" t="e">
        <f>100*cbo_debt!Y51/cbo_ngdp!Y51</f>
        <v>#N/A</v>
      </c>
      <c r="Z51" s="10" t="e">
        <f>100*cbo_debt!Z51/cbo_ngdp!Z51</f>
        <v>#N/A</v>
      </c>
      <c r="AA51" s="10" t="e">
        <f>100*cbo_debt!AA51/cbo_ngdp!AA51</f>
        <v>#N/A</v>
      </c>
      <c r="AB51" s="10" t="e">
        <f>100*cbo_debt!AB51/cbo_ngdp!AB51</f>
        <v>#N/A</v>
      </c>
      <c r="AC51" s="10" t="e">
        <f>100*cbo_debt!AC51/cbo_ngdp!AC51</f>
        <v>#N/A</v>
      </c>
      <c r="AD51" s="10" t="e">
        <f>100*cbo_debt!AD51/cbo_ngdp!AD51</f>
        <v>#N/A</v>
      </c>
      <c r="AE51" s="10" t="e">
        <f>100*cbo_debt!AE51/cbo_ngdp!AE51</f>
        <v>#N/A</v>
      </c>
      <c r="AF51" s="10" t="e">
        <f>100*cbo_debt!AF51/cbo_ngdp!AF51</f>
        <v>#N/A</v>
      </c>
      <c r="AG51" s="10" t="e">
        <f>100*cbo_debt!AG51/cbo_ngdp!AG51</f>
        <v>#N/A</v>
      </c>
      <c r="AH51" s="10" t="e">
        <f>100*cbo_debt!AH51/cbo_ngdp!AH51</f>
        <v>#N/A</v>
      </c>
      <c r="AI51" s="10" t="e">
        <f>100*cbo_debt!AI51/cbo_ngdp!AI51</f>
        <v>#N/A</v>
      </c>
      <c r="AJ51" s="10" t="e">
        <f>100*cbo_debt!AJ51/cbo_ngdp!AJ51</f>
        <v>#N/A</v>
      </c>
      <c r="AK51" s="10" t="e">
        <f>100*cbo_debt!AK51/cbo_ngdp!AK51</f>
        <v>#N/A</v>
      </c>
      <c r="AL51" s="10" t="e">
        <f>100*cbo_debt!AL51/cbo_ngdp!AL51</f>
        <v>#N/A</v>
      </c>
      <c r="AM51" s="10" t="e">
        <f>100*cbo_debt!AM51/cbo_ngdp!AM51</f>
        <v>#N/A</v>
      </c>
      <c r="AN51" s="10" t="e">
        <f>100*cbo_debt!AN51/cbo_ngdp!AN51</f>
        <v>#N/A</v>
      </c>
      <c r="AO51" s="10" t="e">
        <f>100*cbo_debt!AO51/cbo_ngdp!AO51</f>
        <v>#N/A</v>
      </c>
      <c r="AP51" s="10" t="e">
        <f>100*cbo_debt!AP51/cbo_ngdp!AP51</f>
        <v>#N/A</v>
      </c>
      <c r="AQ51" s="10" t="e">
        <f>100*cbo_debt!AQ51/cbo_ngdp!AQ51</f>
        <v>#N/A</v>
      </c>
      <c r="AR51" s="10" t="e">
        <f>100*cbo_debt!AR51/cbo_ngdp!AR51</f>
        <v>#N/A</v>
      </c>
      <c r="AS51" s="10" t="e">
        <f>100*cbo_debt!AS51/cbo_ngdp!AS51</f>
        <v>#N/A</v>
      </c>
      <c r="AT51" s="10" t="e">
        <f>100*cbo_debt!AT51/cbo_ngdp!AT51</f>
        <v>#N/A</v>
      </c>
      <c r="AU51" s="10" t="e">
        <v>#N/A</v>
      </c>
      <c r="AV51" s="10" t="e">
        <f>100*cbo_debt!AV51/cbo_ngdp!AV51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v>#N/A</v>
      </c>
      <c r="BJ51" s="10" t="e">
        <v>#N/A</v>
      </c>
      <c r="BK51" s="10">
        <v>66.656316536550747</v>
      </c>
      <c r="BL51" s="10">
        <v>69.417811177334372</v>
      </c>
      <c r="BM51" s="10">
        <v>76.223868168470872</v>
      </c>
      <c r="BN51" s="10">
        <v>62.044977248862445</v>
      </c>
      <c r="BO51" s="10">
        <v>64.203866743352648</v>
      </c>
      <c r="BP51" s="10">
        <v>63.849931425032075</v>
      </c>
      <c r="BQ51" s="10">
        <v>61.415314245502927</v>
      </c>
      <c r="BR51" s="10">
        <v>74.197077098100991</v>
      </c>
      <c r="BS51" s="10">
        <v>71.453574866544145</v>
      </c>
      <c r="BT51" s="10">
        <v>74.235712092635637</v>
      </c>
      <c r="BU51" s="10">
        <v>73.840957936751607</v>
      </c>
      <c r="BV51" s="10">
        <v>73.578565744097617</v>
      </c>
      <c r="BW51" s="10">
        <v>73.533497647322434</v>
      </c>
      <c r="BX51" s="10">
        <v>73.533497647322434</v>
      </c>
      <c r="BY51" s="10">
        <v>73.458795920209411</v>
      </c>
      <c r="BZ51" s="10">
        <v>77.779824965453713</v>
      </c>
      <c r="CA51" s="10">
        <v>77.250115154306769</v>
      </c>
      <c r="CB51" s="10">
        <v>78.411005053340816</v>
      </c>
      <c r="CC51" s="10">
        <v>78.795958461970244</v>
      </c>
      <c r="CD51" s="10">
        <v>80.018709073900837</v>
      </c>
      <c r="CE51" s="10">
        <v>80.906780430244169</v>
      </c>
      <c r="CF51" s="10">
        <v>79.570524412296564</v>
      </c>
      <c r="CG51" s="10">
        <v>79.457504520795666</v>
      </c>
      <c r="CH51" s="10">
        <v>80.656884568209691</v>
      </c>
      <c r="CI51" s="10">
        <v>80.751662068653616</v>
      </c>
      <c r="CJ51" s="10">
        <v>80.661209352810815</v>
      </c>
      <c r="CK51" s="10">
        <v>98.164560027119961</v>
      </c>
      <c r="CL51" s="10">
        <v>100.0904761904762</v>
      </c>
      <c r="CM51" s="10">
        <v>100.08095238095237</v>
      </c>
      <c r="CN51" s="10" t="e">
        <v>#N/A</v>
      </c>
      <c r="CO51" s="10" t="e">
        <v>#N/A</v>
      </c>
      <c r="CP51" s="10" t="e">
        <v>#N/A</v>
      </c>
      <c r="CQ51" s="10" t="e">
        <v>#N/A</v>
      </c>
      <c r="CR51" s="10" t="e">
        <v>#N/A</v>
      </c>
      <c r="CS51" s="10">
        <v>98.578799249530945</v>
      </c>
      <c r="CU51" s="20">
        <v>37469</v>
      </c>
      <c r="CV51" s="20" t="str">
        <f ca="1">OFFSET(C$1,0,ROWS($1:45)-1)</f>
        <v>2002B</v>
      </c>
      <c r="CW51" s="19">
        <f t="shared" ca="1" si="4"/>
        <v>2002</v>
      </c>
      <c r="CX51" s="30" cm="1">
        <f t="array" aca="1" ref="CX51" ca="1">INDEX($C$6:$CS$100,MATCH(CW51,YEAR($B$6:$B$100),0),MATCH(CV51,$C$1:$CS$1,0))</f>
        <v>33.940333204184427</v>
      </c>
      <c r="CY51" s="19">
        <f t="shared" ca="1" si="0"/>
        <v>2007</v>
      </c>
      <c r="CZ51" s="30" cm="1">
        <f t="array" aca="1" ref="CZ51" ca="1">INDEX($C$6:$CS$100,MATCH(CY51,YEAR($B$6:$B$100),0),MATCH(CV51,$C$1:$CS$1,0))</f>
        <v>28.922124027494522</v>
      </c>
      <c r="DA51" s="19">
        <f t="shared" ca="1" si="5"/>
        <v>2012</v>
      </c>
      <c r="DB51" s="28" cm="1">
        <f t="array" aca="1" ref="DB51" ca="1">INDEX($C$6:$CS$100,MATCH(DA51,YEAR($B$6:$B$100),0),MATCH(CV51,$C$1:$CS$1,0))</f>
        <v>15.507584597432906</v>
      </c>
      <c r="DC51" s="28"/>
      <c r="DD51" s="41">
        <f t="shared" ca="1" si="2"/>
        <v>32.689999076553697</v>
      </c>
      <c r="DE51" s="41">
        <f t="shared" ca="1" si="3"/>
        <v>35.197483397413492</v>
      </c>
      <c r="DF51" s="41">
        <f t="shared" ca="1" si="6"/>
        <v>1.5633354307180976</v>
      </c>
      <c r="DG51" s="41">
        <f t="shared" ca="1" si="7"/>
        <v>39.380135221629814</v>
      </c>
    </row>
    <row r="52" spans="1:111" x14ac:dyDescent="0.3">
      <c r="A52" t="s">
        <v>625</v>
      </c>
      <c r="B52" s="16">
        <v>44197</v>
      </c>
      <c r="C52" s="10" t="e">
        <f>100*cbo_debt!C52/cbo_ngdp!C52</f>
        <v>#N/A</v>
      </c>
      <c r="D52" s="10" t="e">
        <f>100*cbo_debt!D52/cbo_ngdp!D52</f>
        <v>#N/A</v>
      </c>
      <c r="E52" s="10" t="e">
        <f>100*cbo_debt!E52/cbo_ngdp!E52</f>
        <v>#N/A</v>
      </c>
      <c r="F52" s="10" t="e">
        <f>100*cbo_debt!F52/cbo_ngdp!F52</f>
        <v>#N/A</v>
      </c>
      <c r="G52" s="10" t="e">
        <f>100*cbo_debt!G52/cbo_ngdp!G52</f>
        <v>#N/A</v>
      </c>
      <c r="H52" s="10" t="e">
        <f>100*cbo_debt!H52/cbo_ngdp!H52</f>
        <v>#N/A</v>
      </c>
      <c r="I52" s="10" t="e">
        <f>100*cbo_debt!I52/cbo_ngdp!I52</f>
        <v>#N/A</v>
      </c>
      <c r="J52" s="10" t="e">
        <f>100*cbo_debt!J52/cbo_ngdp!B52</f>
        <v>#N/A</v>
      </c>
      <c r="K52" s="10" t="e">
        <f>100*cbo_debt!K52/cbo_ngdp!K52</f>
        <v>#N/A</v>
      </c>
      <c r="L52" s="10" t="e">
        <f>100*cbo_debt!L52/cbo_ngdp!L52</f>
        <v>#N/A</v>
      </c>
      <c r="M52" s="10" t="e">
        <f>100*cbo_debt!M52/cbo_ngdp!M52</f>
        <v>#N/A</v>
      </c>
      <c r="N52" s="10" t="e">
        <f>100*cbo_debt!N52/cbo_ngdp!N52</f>
        <v>#N/A</v>
      </c>
      <c r="O52" s="10" t="e">
        <f>100*cbo_debt!O52/cbo_ngdp!O52</f>
        <v>#N/A</v>
      </c>
      <c r="P52" s="10" t="e">
        <f>100*cbo_debt!P52/cbo_ngdp!P52</f>
        <v>#N/A</v>
      </c>
      <c r="Q52" s="10" t="e">
        <f>100*cbo_debt!Q52/cbo_ngdp!Q52</f>
        <v>#N/A</v>
      </c>
      <c r="R52" s="10" t="e">
        <f>100*cbo_debt!R52/cbo_ngdp!R52</f>
        <v>#N/A</v>
      </c>
      <c r="S52" s="10" t="e">
        <f>100*cbo_debt!S52/cbo_ngdp!S52</f>
        <v>#N/A</v>
      </c>
      <c r="T52" s="10" t="e">
        <f>100*cbo_debt!T52/cbo_ngdp!T52</f>
        <v>#N/A</v>
      </c>
      <c r="U52" s="10" t="e">
        <f>100*cbo_debt!U52/cbo_ngdp!U52</f>
        <v>#N/A</v>
      </c>
      <c r="V52" s="10" t="e">
        <f>100*cbo_debt!V52/cbo_ngdp!V52</f>
        <v>#N/A</v>
      </c>
      <c r="W52" s="10" t="e">
        <f>100*cbo_debt!W52/cbo_ngdp!W52</f>
        <v>#N/A</v>
      </c>
      <c r="X52" s="10" t="e">
        <f>100*cbo_debt!X52/cbo_ngdp!X52</f>
        <v>#N/A</v>
      </c>
      <c r="Y52" s="10" t="e">
        <f>100*cbo_debt!Y52/cbo_ngdp!Y52</f>
        <v>#N/A</v>
      </c>
      <c r="Z52" s="10" t="e">
        <f>100*cbo_debt!Z52/cbo_ngdp!Z52</f>
        <v>#N/A</v>
      </c>
      <c r="AA52" s="10" t="e">
        <f>100*cbo_debt!AA52/cbo_ngdp!AA52</f>
        <v>#N/A</v>
      </c>
      <c r="AB52" s="10" t="e">
        <f>100*cbo_debt!AB52/cbo_ngdp!AB52</f>
        <v>#N/A</v>
      </c>
      <c r="AC52" s="10" t="e">
        <f>100*cbo_debt!AC52/cbo_ngdp!AC52</f>
        <v>#N/A</v>
      </c>
      <c r="AD52" s="10" t="e">
        <f>100*cbo_debt!AD52/cbo_ngdp!AD52</f>
        <v>#N/A</v>
      </c>
      <c r="AE52" s="10" t="e">
        <f>100*cbo_debt!AE52/cbo_ngdp!AE52</f>
        <v>#N/A</v>
      </c>
      <c r="AF52" s="10" t="e">
        <f>100*cbo_debt!AF52/cbo_ngdp!AF52</f>
        <v>#N/A</v>
      </c>
      <c r="AG52" s="10" t="e">
        <f>100*cbo_debt!AG52/cbo_ngdp!AG52</f>
        <v>#N/A</v>
      </c>
      <c r="AH52" s="10" t="e">
        <f>100*cbo_debt!AH52/cbo_ngdp!AH52</f>
        <v>#N/A</v>
      </c>
      <c r="AI52" s="10" t="e">
        <f>100*cbo_debt!AI52/cbo_ngdp!AI52</f>
        <v>#N/A</v>
      </c>
      <c r="AJ52" s="10" t="e">
        <f>100*cbo_debt!AJ52/cbo_ngdp!AJ52</f>
        <v>#N/A</v>
      </c>
      <c r="AK52" s="10" t="e">
        <f>100*cbo_debt!AK52/cbo_ngdp!AK52</f>
        <v>#N/A</v>
      </c>
      <c r="AL52" s="10" t="e">
        <f>100*cbo_debt!AL52/cbo_ngdp!AL52</f>
        <v>#N/A</v>
      </c>
      <c r="AM52" s="10" t="e">
        <f>100*cbo_debt!AM52/cbo_ngdp!AM52</f>
        <v>#N/A</v>
      </c>
      <c r="AN52" s="10" t="e">
        <f>100*cbo_debt!AN52/cbo_ngdp!AN52</f>
        <v>#N/A</v>
      </c>
      <c r="AO52" s="10" t="e">
        <f>100*cbo_debt!AO52/cbo_ngdp!AO52</f>
        <v>#N/A</v>
      </c>
      <c r="AP52" s="10" t="e">
        <f>100*cbo_debt!AP52/cbo_ngdp!AP52</f>
        <v>#N/A</v>
      </c>
      <c r="AQ52" s="10" t="e">
        <f>100*cbo_debt!AQ52/cbo_ngdp!AQ52</f>
        <v>#N/A</v>
      </c>
      <c r="AR52" s="10" t="e">
        <f>100*cbo_debt!AR52/cbo_ngdp!AR52</f>
        <v>#N/A</v>
      </c>
      <c r="AS52" s="10" t="e">
        <f>100*cbo_debt!AS52/cbo_ngdp!AS52</f>
        <v>#N/A</v>
      </c>
      <c r="AT52" s="10" t="e">
        <f>100*cbo_debt!AT52/cbo_ngdp!AT52</f>
        <v>#N/A</v>
      </c>
      <c r="AU52" s="10" t="e">
        <v>#N/A</v>
      </c>
      <c r="AV52" s="10" t="e">
        <f>100*cbo_debt!AV52/cbo_ngdp!AV52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v>#N/A</v>
      </c>
      <c r="BJ52" s="10" t="e">
        <v>#N/A</v>
      </c>
      <c r="BK52" s="10" t="e">
        <v>#N/A</v>
      </c>
      <c r="BL52" s="10" t="e">
        <v>#N/A</v>
      </c>
      <c r="BM52" s="10">
        <v>76.66106677866442</v>
      </c>
      <c r="BN52" s="10">
        <v>61.019723038187159</v>
      </c>
      <c r="BO52" s="10">
        <v>62.979588379774711</v>
      </c>
      <c r="BP52" s="10">
        <v>62.424832726348775</v>
      </c>
      <c r="BQ52" s="10">
        <v>59.787512121084362</v>
      </c>
      <c r="BR52" s="10">
        <v>74.976931465481087</v>
      </c>
      <c r="BS52" s="10">
        <v>72.007381931046055</v>
      </c>
      <c r="BT52" s="10">
        <v>75.348347716270254</v>
      </c>
      <c r="BU52" s="10">
        <v>74.801094506419702</v>
      </c>
      <c r="BV52" s="10">
        <v>74.301225770878403</v>
      </c>
      <c r="BW52" s="10">
        <v>74.0234626788707</v>
      </c>
      <c r="BX52" s="10">
        <v>74.0234626788707</v>
      </c>
      <c r="BY52" s="10">
        <v>73.967388953764981</v>
      </c>
      <c r="BZ52" s="10">
        <v>78.843004470411188</v>
      </c>
      <c r="CA52" s="10">
        <v>78.307440357632899</v>
      </c>
      <c r="CB52" s="10">
        <v>79.290767359077194</v>
      </c>
      <c r="CC52" s="10">
        <v>79.862865391555388</v>
      </c>
      <c r="CD52" s="10">
        <v>81.376043311527184</v>
      </c>
      <c r="CE52" s="10">
        <v>83.062259531304647</v>
      </c>
      <c r="CF52" s="10">
        <v>81.19795980644318</v>
      </c>
      <c r="CG52" s="10">
        <v>81.036662452591656</v>
      </c>
      <c r="CH52" s="10">
        <v>82.383034543069527</v>
      </c>
      <c r="CI52" s="10">
        <v>82.009640019106342</v>
      </c>
      <c r="CJ52" s="10">
        <v>81.705675452690087</v>
      </c>
      <c r="CK52" s="10">
        <v>104.44825451254941</v>
      </c>
      <c r="CL52" s="10">
        <v>102.32335656689901</v>
      </c>
      <c r="CM52" s="10">
        <v>102.72755680549976</v>
      </c>
      <c r="CN52" s="10">
        <v>99.637826961770628</v>
      </c>
      <c r="CO52" s="10" t="e">
        <v>#N/A</v>
      </c>
      <c r="CP52" s="10" t="e">
        <v>#N/A</v>
      </c>
      <c r="CQ52" s="10" t="e">
        <v>#N/A</v>
      </c>
      <c r="CR52" s="10" t="e">
        <v>#N/A</v>
      </c>
      <c r="CS52" s="10">
        <v>96.86576247609112</v>
      </c>
      <c r="CU52" s="20">
        <v>37622</v>
      </c>
      <c r="CV52" s="20" t="str">
        <f ca="1">OFFSET(C$1,0,ROWS($1:46)-1)</f>
        <v>2003A</v>
      </c>
      <c r="CW52" s="19">
        <f t="shared" ca="1" si="4"/>
        <v>2003</v>
      </c>
      <c r="CX52" s="30" cm="1">
        <f t="array" aca="1" ref="CX52" ca="1">INDEX($C$6:$CS$100,MATCH(CW52,YEAR($B$6:$B$100),0),MATCH(CV52,$C$1:$CS$1,0))</f>
        <v>35.013015991074752</v>
      </c>
      <c r="CY52" s="19">
        <f t="shared" ca="1" si="0"/>
        <v>2008</v>
      </c>
      <c r="CZ52" s="30" cm="1">
        <f t="array" aca="1" ref="CZ52" ca="1">INDEX($C$6:$CS$100,MATCH(CY52,YEAR($B$6:$B$100),0),MATCH(CV52,$C$1:$CS$1,0))</f>
        <v>28.507014028056112</v>
      </c>
      <c r="DA52" s="19">
        <f t="shared" ca="1" si="5"/>
        <v>2013</v>
      </c>
      <c r="DB52" s="28" cm="1">
        <f t="array" aca="1" ref="DB52" ca="1">INDEX($C$6:$CS$100,MATCH(DA52,YEAR($B$6:$B$100),0),MATCH(CV52,$C$1:$CS$1,0))</f>
        <v>14.368942916363229</v>
      </c>
      <c r="DC52" s="28"/>
      <c r="DD52" s="41">
        <f t="shared" ca="1" si="2"/>
        <v>34.692791914176787</v>
      </c>
      <c r="DE52" s="41">
        <f t="shared" ca="1" si="3"/>
        <v>39.21740893424343</v>
      </c>
      <c r="DF52" s="41">
        <f t="shared" ca="1" si="6"/>
        <v>0.10254345942515376</v>
      </c>
      <c r="DG52" s="41">
        <f t="shared" ca="1" si="7"/>
        <v>114.71255904648325</v>
      </c>
    </row>
    <row r="53" spans="1:111" x14ac:dyDescent="0.3">
      <c r="A53" t="s">
        <v>626</v>
      </c>
      <c r="B53" s="16">
        <v>44562</v>
      </c>
      <c r="C53" s="10" t="e">
        <f>100*cbo_debt!C53/cbo_ngdp!C53</f>
        <v>#N/A</v>
      </c>
      <c r="D53" s="10" t="e">
        <f>100*cbo_debt!D53/cbo_ngdp!D53</f>
        <v>#N/A</v>
      </c>
      <c r="E53" s="10" t="e">
        <f>100*cbo_debt!E53/cbo_ngdp!E53</f>
        <v>#N/A</v>
      </c>
      <c r="F53" s="10" t="e">
        <f>100*cbo_debt!F53/cbo_ngdp!F53</f>
        <v>#N/A</v>
      </c>
      <c r="G53" s="10" t="e">
        <f>100*cbo_debt!G53/cbo_ngdp!G53</f>
        <v>#N/A</v>
      </c>
      <c r="H53" s="10" t="e">
        <f>100*cbo_debt!H53/cbo_ngdp!H53</f>
        <v>#N/A</v>
      </c>
      <c r="I53" s="10" t="e">
        <f>100*cbo_debt!I53/cbo_ngdp!I53</f>
        <v>#N/A</v>
      </c>
      <c r="J53" s="10" t="e">
        <f>100*cbo_debt!J53/cbo_ngdp!B53</f>
        <v>#N/A</v>
      </c>
      <c r="K53" s="10" t="e">
        <f>100*cbo_debt!K53/cbo_ngdp!K53</f>
        <v>#N/A</v>
      </c>
      <c r="L53" s="10" t="e">
        <f>100*cbo_debt!L53/cbo_ngdp!L53</f>
        <v>#N/A</v>
      </c>
      <c r="M53" s="10" t="e">
        <f>100*cbo_debt!M53/cbo_ngdp!M53</f>
        <v>#N/A</v>
      </c>
      <c r="N53" s="10" t="e">
        <f>100*cbo_debt!N53/cbo_ngdp!N53</f>
        <v>#N/A</v>
      </c>
      <c r="O53" s="10" t="e">
        <f>100*cbo_debt!O53/cbo_ngdp!O53</f>
        <v>#N/A</v>
      </c>
      <c r="P53" s="10" t="e">
        <f>100*cbo_debt!P53/cbo_ngdp!P53</f>
        <v>#N/A</v>
      </c>
      <c r="Q53" s="10" t="e">
        <f>100*cbo_debt!Q53/cbo_ngdp!Q53</f>
        <v>#N/A</v>
      </c>
      <c r="R53" s="10" t="e">
        <f>100*cbo_debt!R53/cbo_ngdp!R53</f>
        <v>#N/A</v>
      </c>
      <c r="S53" s="10" t="e">
        <f>100*cbo_debt!S53/cbo_ngdp!S53</f>
        <v>#N/A</v>
      </c>
      <c r="T53" s="10" t="e">
        <f>100*cbo_debt!T53/cbo_ngdp!T53</f>
        <v>#N/A</v>
      </c>
      <c r="U53" s="10" t="e">
        <f>100*cbo_debt!U53/cbo_ngdp!U53</f>
        <v>#N/A</v>
      </c>
      <c r="V53" s="10" t="e">
        <f>100*cbo_debt!V53/cbo_ngdp!V53</f>
        <v>#N/A</v>
      </c>
      <c r="W53" s="10" t="e">
        <f>100*cbo_debt!W53/cbo_ngdp!W53</f>
        <v>#N/A</v>
      </c>
      <c r="X53" s="10" t="e">
        <f>100*cbo_debt!X53/cbo_ngdp!X53</f>
        <v>#N/A</v>
      </c>
      <c r="Y53" s="10" t="e">
        <f>100*cbo_debt!Y53/cbo_ngdp!Y53</f>
        <v>#N/A</v>
      </c>
      <c r="Z53" s="10" t="e">
        <f>100*cbo_debt!Z53/cbo_ngdp!Z53</f>
        <v>#N/A</v>
      </c>
      <c r="AA53" s="10" t="e">
        <f>100*cbo_debt!AA53/cbo_ngdp!AA53</f>
        <v>#N/A</v>
      </c>
      <c r="AB53" s="10" t="e">
        <f>100*cbo_debt!AB53/cbo_ngdp!AB53</f>
        <v>#N/A</v>
      </c>
      <c r="AC53" s="10" t="e">
        <f>100*cbo_debt!AC53/cbo_ngdp!AC53</f>
        <v>#N/A</v>
      </c>
      <c r="AD53" s="10" t="e">
        <f>100*cbo_debt!AD53/cbo_ngdp!AD53</f>
        <v>#N/A</v>
      </c>
      <c r="AE53" s="10" t="e">
        <f>100*cbo_debt!AE53/cbo_ngdp!AE53</f>
        <v>#N/A</v>
      </c>
      <c r="AF53" s="10" t="e">
        <f>100*cbo_debt!AF53/cbo_ngdp!AF53</f>
        <v>#N/A</v>
      </c>
      <c r="AG53" s="10" t="e">
        <f>100*cbo_debt!AG53/cbo_ngdp!AG53</f>
        <v>#N/A</v>
      </c>
      <c r="AH53" s="10" t="e">
        <f>100*cbo_debt!AH53/cbo_ngdp!AH53</f>
        <v>#N/A</v>
      </c>
      <c r="AI53" s="10" t="e">
        <f>100*cbo_debt!AI53/cbo_ngdp!AI53</f>
        <v>#N/A</v>
      </c>
      <c r="AJ53" s="10" t="e">
        <f>100*cbo_debt!AJ53/cbo_ngdp!AJ53</f>
        <v>#N/A</v>
      </c>
      <c r="AK53" s="10" t="e">
        <f>100*cbo_debt!AK53/cbo_ngdp!AK53</f>
        <v>#N/A</v>
      </c>
      <c r="AL53" s="10" t="e">
        <f>100*cbo_debt!AL53/cbo_ngdp!AL53</f>
        <v>#N/A</v>
      </c>
      <c r="AM53" s="10" t="e">
        <f>100*cbo_debt!AM53/cbo_ngdp!AM53</f>
        <v>#N/A</v>
      </c>
      <c r="AN53" s="10" t="e">
        <f>100*cbo_debt!AN53/cbo_ngdp!AN53</f>
        <v>#N/A</v>
      </c>
      <c r="AO53" s="10" t="e">
        <f>100*cbo_debt!AO53/cbo_ngdp!AO53</f>
        <v>#N/A</v>
      </c>
      <c r="AP53" s="10" t="e">
        <f>100*cbo_debt!AP53/cbo_ngdp!AP53</f>
        <v>#N/A</v>
      </c>
      <c r="AQ53" s="10" t="e">
        <f>100*cbo_debt!AQ53/cbo_ngdp!AQ53</f>
        <v>#N/A</v>
      </c>
      <c r="AR53" s="10" t="e">
        <f>100*cbo_debt!AR53/cbo_ngdp!AR53</f>
        <v>#N/A</v>
      </c>
      <c r="AS53" s="10" t="e">
        <f>100*cbo_debt!AS53/cbo_ngdp!AS53</f>
        <v>#N/A</v>
      </c>
      <c r="AT53" s="10" t="e">
        <f>100*cbo_debt!AT53/cbo_ngdp!AT53</f>
        <v>#N/A</v>
      </c>
      <c r="AU53" s="10" t="e">
        <v>#N/A</v>
      </c>
      <c r="AV53" s="10" t="e">
        <f>100*cbo_debt!AV53/cbo_ngdp!AV53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v>#N/A</v>
      </c>
      <c r="BJ53" s="10" t="e">
        <v>#N/A</v>
      </c>
      <c r="BK53" s="10" t="e">
        <v>#N/A</v>
      </c>
      <c r="BL53" s="10" t="e">
        <v>#N/A</v>
      </c>
      <c r="BM53" s="10" t="e">
        <v>#N/A</v>
      </c>
      <c r="BN53" s="10" t="e">
        <v>#N/A</v>
      </c>
      <c r="BO53" s="10">
        <v>62.019874264854998</v>
      </c>
      <c r="BP53" s="10">
        <v>61.306023119042791</v>
      </c>
      <c r="BQ53" s="10">
        <v>58.487666801455724</v>
      </c>
      <c r="BR53" s="10">
        <v>76.039906669884942</v>
      </c>
      <c r="BS53" s="10">
        <v>72.885992437042404</v>
      </c>
      <c r="BT53" s="10">
        <v>76.784126727551921</v>
      </c>
      <c r="BU53" s="10">
        <v>76.064818556534391</v>
      </c>
      <c r="BV53" s="10">
        <v>75.391817626704665</v>
      </c>
      <c r="BW53" s="10">
        <v>74.930959152549363</v>
      </c>
      <c r="BX53" s="10">
        <v>74.930959152549363</v>
      </c>
      <c r="BY53" s="10">
        <v>74.824797843665763</v>
      </c>
      <c r="BZ53" s="10">
        <v>80.291567494049644</v>
      </c>
      <c r="CA53" s="10">
        <v>79.760285617137029</v>
      </c>
      <c r="CB53" s="10">
        <v>80.537378114842909</v>
      </c>
      <c r="CC53" s="10">
        <v>81.264921647783993</v>
      </c>
      <c r="CD53" s="10">
        <v>82.949168728567088</v>
      </c>
      <c r="CE53" s="10">
        <v>85.676336650362629</v>
      </c>
      <c r="CF53" s="10">
        <v>83.249221969888126</v>
      </c>
      <c r="CG53" s="10">
        <v>83.051560265791906</v>
      </c>
      <c r="CH53" s="10">
        <v>84.469170143718131</v>
      </c>
      <c r="CI53" s="10">
        <v>83.901990299381168</v>
      </c>
      <c r="CJ53" s="10">
        <v>83.609299213915364</v>
      </c>
      <c r="CK53" s="10">
        <v>105.63029397110114</v>
      </c>
      <c r="CL53" s="10">
        <v>101.98856251624643</v>
      </c>
      <c r="CM53" s="10">
        <v>100.28368211158163</v>
      </c>
      <c r="CN53" s="10">
        <v>97.890175751194619</v>
      </c>
      <c r="CO53" s="10">
        <v>96.965941797249755</v>
      </c>
      <c r="CP53" s="10">
        <v>96.945954589063007</v>
      </c>
      <c r="CQ53" s="10" t="e">
        <v>#N/A</v>
      </c>
      <c r="CR53" s="10" t="e">
        <v>#N/A</v>
      </c>
      <c r="CS53" s="10">
        <v>95.038796143898423</v>
      </c>
      <c r="CU53" s="20">
        <v>37834</v>
      </c>
      <c r="CV53" s="20" t="str">
        <f ca="1">OFFSET(C$1,0,ROWS($1:47)-1)</f>
        <v>2003B</v>
      </c>
      <c r="CW53" s="19">
        <f t="shared" ca="1" si="4"/>
        <v>2003</v>
      </c>
      <c r="CX53" s="30" cm="1">
        <f t="array" aca="1" ref="CX53" ca="1">INDEX($C$6:$CS$100,MATCH(CW53,YEAR($B$6:$B$100),0),MATCH(CV53,$C$1:$CS$1,0))</f>
        <v>37.148182665424045</v>
      </c>
      <c r="CY53" s="19">
        <f t="shared" ca="1" si="0"/>
        <v>2008</v>
      </c>
      <c r="CZ53" s="30" cm="1">
        <f t="array" aca="1" ref="CZ53" ca="1">INDEX($C$6:$CS$100,MATCH(CY53,YEAR($B$6:$B$100),0),MATCH(CV53,$C$1:$CS$1,0))</f>
        <v>39.152298850574709</v>
      </c>
      <c r="DA53" s="19">
        <f t="shared" ca="1" si="5"/>
        <v>2013</v>
      </c>
      <c r="DB53" s="28" cm="1">
        <f t="array" aca="1" ref="DB53" ca="1">INDEX($C$6:$CS$100,MATCH(DA53,YEAR($B$6:$B$100),0),MATCH(CV53,$C$1:$CS$1,0))</f>
        <v>30.67290879350217</v>
      </c>
      <c r="DC53" s="28"/>
      <c r="DD53" s="41">
        <f t="shared" ca="1" si="2"/>
        <v>34.692791914176787</v>
      </c>
      <c r="DE53" s="41">
        <f t="shared" ca="1" si="3"/>
        <v>39.21740893424343</v>
      </c>
      <c r="DF53" s="41">
        <f t="shared" ca="1" si="6"/>
        <v>6.0289437413105729</v>
      </c>
      <c r="DG53" s="41">
        <f t="shared" ca="1" si="7"/>
        <v>4.2393229953477992E-3</v>
      </c>
    </row>
    <row r="54" spans="1:111" x14ac:dyDescent="0.3">
      <c r="A54" t="s">
        <v>627</v>
      </c>
      <c r="B54" s="16">
        <v>44927</v>
      </c>
      <c r="C54" s="10" t="e">
        <f>100*cbo_debt!C54/cbo_ngdp!C54</f>
        <v>#N/A</v>
      </c>
      <c r="D54" s="10" t="e">
        <f>100*cbo_debt!D54/cbo_ngdp!D54</f>
        <v>#N/A</v>
      </c>
      <c r="E54" s="10" t="e">
        <f>100*cbo_debt!E54/cbo_ngdp!E54</f>
        <v>#N/A</v>
      </c>
      <c r="F54" s="10" t="e">
        <f>100*cbo_debt!F54/cbo_ngdp!F54</f>
        <v>#N/A</v>
      </c>
      <c r="G54" s="10" t="e">
        <f>100*cbo_debt!G54/cbo_ngdp!G54</f>
        <v>#N/A</v>
      </c>
      <c r="H54" s="10" t="e">
        <f>100*cbo_debt!H54/cbo_ngdp!H54</f>
        <v>#N/A</v>
      </c>
      <c r="I54" s="10" t="e">
        <f>100*cbo_debt!I54/cbo_ngdp!I54</f>
        <v>#N/A</v>
      </c>
      <c r="J54" s="10" t="e">
        <f>100*cbo_debt!J54/cbo_ngdp!B54</f>
        <v>#N/A</v>
      </c>
      <c r="K54" s="10" t="e">
        <f>100*cbo_debt!K54/cbo_ngdp!K54</f>
        <v>#N/A</v>
      </c>
      <c r="L54" s="10" t="e">
        <f>100*cbo_debt!L54/cbo_ngdp!L54</f>
        <v>#N/A</v>
      </c>
      <c r="M54" s="10" t="e">
        <f>100*cbo_debt!M54/cbo_ngdp!M54</f>
        <v>#N/A</v>
      </c>
      <c r="N54" s="10" t="e">
        <f>100*cbo_debt!N54/cbo_ngdp!N54</f>
        <v>#N/A</v>
      </c>
      <c r="O54" s="10" t="e">
        <f>100*cbo_debt!O54/cbo_ngdp!O54</f>
        <v>#N/A</v>
      </c>
      <c r="P54" s="10" t="e">
        <f>100*cbo_debt!P54/cbo_ngdp!P54</f>
        <v>#N/A</v>
      </c>
      <c r="Q54" s="10" t="e">
        <f>100*cbo_debt!Q54/cbo_ngdp!Q54</f>
        <v>#N/A</v>
      </c>
      <c r="R54" s="10" t="e">
        <f>100*cbo_debt!R54/cbo_ngdp!R54</f>
        <v>#N/A</v>
      </c>
      <c r="S54" s="10" t="e">
        <f>100*cbo_debt!S54/cbo_ngdp!S54</f>
        <v>#N/A</v>
      </c>
      <c r="T54" s="10" t="e">
        <f>100*cbo_debt!T54/cbo_ngdp!T54</f>
        <v>#N/A</v>
      </c>
      <c r="U54" s="10" t="e">
        <f>100*cbo_debt!U54/cbo_ngdp!U54</f>
        <v>#N/A</v>
      </c>
      <c r="V54" s="10" t="e">
        <f>100*cbo_debt!V54/cbo_ngdp!V54</f>
        <v>#N/A</v>
      </c>
      <c r="W54" s="10" t="e">
        <f>100*cbo_debt!W54/cbo_ngdp!W54</f>
        <v>#N/A</v>
      </c>
      <c r="X54" s="10" t="e">
        <f>100*cbo_debt!X54/cbo_ngdp!X54</f>
        <v>#N/A</v>
      </c>
      <c r="Y54" s="10" t="e">
        <f>100*cbo_debt!Y54/cbo_ngdp!Y54</f>
        <v>#N/A</v>
      </c>
      <c r="Z54" s="10" t="e">
        <f>100*cbo_debt!Z54/cbo_ngdp!Z54</f>
        <v>#N/A</v>
      </c>
      <c r="AA54" s="10" t="e">
        <f>100*cbo_debt!AA54/cbo_ngdp!AA54</f>
        <v>#N/A</v>
      </c>
      <c r="AB54" s="10" t="e">
        <f>100*cbo_debt!AB54/cbo_ngdp!AB54</f>
        <v>#N/A</v>
      </c>
      <c r="AC54" s="10" t="e">
        <f>100*cbo_debt!AC54/cbo_ngdp!AC54</f>
        <v>#N/A</v>
      </c>
      <c r="AD54" s="10" t="e">
        <f>100*cbo_debt!AD54/cbo_ngdp!AD54</f>
        <v>#N/A</v>
      </c>
      <c r="AE54" s="10" t="e">
        <f>100*cbo_debt!AE54/cbo_ngdp!AE54</f>
        <v>#N/A</v>
      </c>
      <c r="AF54" s="10" t="e">
        <f>100*cbo_debt!AF54/cbo_ngdp!AF54</f>
        <v>#N/A</v>
      </c>
      <c r="AG54" s="10" t="e">
        <f>100*cbo_debt!AG54/cbo_ngdp!AG54</f>
        <v>#N/A</v>
      </c>
      <c r="AH54" s="10" t="e">
        <f>100*cbo_debt!AH54/cbo_ngdp!AH54</f>
        <v>#N/A</v>
      </c>
      <c r="AI54" s="10" t="e">
        <f>100*cbo_debt!AI54/cbo_ngdp!AI54</f>
        <v>#N/A</v>
      </c>
      <c r="AJ54" s="10" t="e">
        <f>100*cbo_debt!AJ54/cbo_ngdp!AJ54</f>
        <v>#N/A</v>
      </c>
      <c r="AK54" s="10" t="e">
        <f>100*cbo_debt!AK54/cbo_ngdp!AK54</f>
        <v>#N/A</v>
      </c>
      <c r="AL54" s="10" t="e">
        <f>100*cbo_debt!AL54/cbo_ngdp!AL54</f>
        <v>#N/A</v>
      </c>
      <c r="AM54" s="10" t="e">
        <f>100*cbo_debt!AM54/cbo_ngdp!AM54</f>
        <v>#N/A</v>
      </c>
      <c r="AN54" s="10" t="e">
        <f>100*cbo_debt!AN54/cbo_ngdp!AN54</f>
        <v>#N/A</v>
      </c>
      <c r="AO54" s="10" t="e">
        <f>100*cbo_debt!AO54/cbo_ngdp!AO54</f>
        <v>#N/A</v>
      </c>
      <c r="AP54" s="10" t="e">
        <f>100*cbo_debt!AP54/cbo_ngdp!AP54</f>
        <v>#N/A</v>
      </c>
      <c r="AQ54" s="10" t="e">
        <f>100*cbo_debt!AQ54/cbo_ngdp!AQ54</f>
        <v>#N/A</v>
      </c>
      <c r="AR54" s="10" t="e">
        <f>100*cbo_debt!AR54/cbo_ngdp!AR54</f>
        <v>#N/A</v>
      </c>
      <c r="AS54" s="10" t="e">
        <f>100*cbo_debt!AS54/cbo_ngdp!AS54</f>
        <v>#N/A</v>
      </c>
      <c r="AT54" s="10" t="e">
        <f>100*cbo_debt!AT54/cbo_ngdp!AT54</f>
        <v>#N/A</v>
      </c>
      <c r="AU54" s="10" t="e">
        <v>#N/A</v>
      </c>
      <c r="AV54" s="10" t="e">
        <f>100*cbo_debt!AV54/cbo_ngdp!AV54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v>#N/A</v>
      </c>
      <c r="BJ54" s="10" t="e">
        <v>#N/A</v>
      </c>
      <c r="BK54" s="10" t="e">
        <v>#N/A</v>
      </c>
      <c r="BL54" s="10" t="e">
        <v>#N/A</v>
      </c>
      <c r="BM54" s="10" t="e">
        <v>#N/A</v>
      </c>
      <c r="BN54" s="10" t="e">
        <v>#N/A</v>
      </c>
      <c r="BO54" s="10" t="e">
        <v>#N/A</v>
      </c>
      <c r="BP54" s="10" t="e">
        <v>#N/A</v>
      </c>
      <c r="BQ54" s="10" t="e">
        <v>#N/A</v>
      </c>
      <c r="BR54" s="10">
        <v>76.97414125820147</v>
      </c>
      <c r="BS54" s="10">
        <v>73.600926283288302</v>
      </c>
      <c r="BT54" s="10">
        <v>78.043765034530921</v>
      </c>
      <c r="BU54" s="10">
        <v>77.151392876542246</v>
      </c>
      <c r="BV54" s="10">
        <v>76.361361948321019</v>
      </c>
      <c r="BW54" s="10">
        <v>75.683157353580896</v>
      </c>
      <c r="BX54" s="10">
        <v>75.683157353580896</v>
      </c>
      <c r="BY54" s="10">
        <v>75.536907413299389</v>
      </c>
      <c r="BZ54" s="10">
        <v>81.654896517940969</v>
      </c>
      <c r="CA54" s="10">
        <v>81.152794219700368</v>
      </c>
      <c r="CB54" s="10">
        <v>81.696595975167696</v>
      </c>
      <c r="CC54" s="10">
        <v>82.578920995490222</v>
      </c>
      <c r="CD54" s="10">
        <v>84.388960794956375</v>
      </c>
      <c r="CE54" s="10">
        <v>87.884326388042737</v>
      </c>
      <c r="CF54" s="10">
        <v>85.019455252918291</v>
      </c>
      <c r="CG54" s="10">
        <v>84.751945525291831</v>
      </c>
      <c r="CH54" s="10">
        <v>86.400390069481119</v>
      </c>
      <c r="CI54" s="10">
        <v>85.646338022491847</v>
      </c>
      <c r="CJ54" s="10">
        <v>85.227135313797419</v>
      </c>
      <c r="CK54" s="10">
        <v>106.72470076169749</v>
      </c>
      <c r="CL54" s="10">
        <v>101.99867032327765</v>
      </c>
      <c r="CM54" s="10">
        <v>99.211232055529265</v>
      </c>
      <c r="CN54" s="10">
        <v>96.009908536585371</v>
      </c>
      <c r="CO54" s="10">
        <v>98.010519094443168</v>
      </c>
      <c r="CP54" s="10">
        <v>98.204893665675741</v>
      </c>
      <c r="CQ54" s="10">
        <v>97.27886112552828</v>
      </c>
      <c r="CR54" s="10">
        <v>97.264032030844518</v>
      </c>
      <c r="CS54" s="10">
        <v>95.997072813757782</v>
      </c>
      <c r="CU54" s="20">
        <v>37987</v>
      </c>
      <c r="CV54" s="20" t="str">
        <f ca="1">OFFSET(C$1,0,ROWS($1:48)-1)</f>
        <v>2004A</v>
      </c>
      <c r="CW54" s="19">
        <f t="shared" ca="1" si="4"/>
        <v>2004</v>
      </c>
      <c r="CX54" s="30" cm="1">
        <f t="array" aca="1" ref="CX54" ca="1">INDEX($C$6:$CS$100,MATCH(CW54,YEAR($B$6:$B$100),0),MATCH(CV54,$C$1:$CS$1,0))</f>
        <v>38.303252245182669</v>
      </c>
      <c r="CY54" s="19">
        <f t="shared" ca="1" si="0"/>
        <v>2009</v>
      </c>
      <c r="CZ54" s="30" cm="1">
        <f t="array" aca="1" ref="CZ54" ca="1">INDEX($C$6:$CS$100,MATCH(CY54,YEAR($B$6:$B$100),0),MATCH(CV54,$C$1:$CS$1,0))</f>
        <v>40.71905778634892</v>
      </c>
      <c r="DA54" s="19">
        <f t="shared" ca="1" si="5"/>
        <v>2014</v>
      </c>
      <c r="DB54" s="28" cm="1">
        <f t="array" aca="1" ref="DB54" ca="1">INDEX($C$6:$CS$100,MATCH(DA54,YEAR($B$6:$B$100),0),MATCH(CV54,$C$1:$CS$1,0))</f>
        <v>35.412285556170445</v>
      </c>
      <c r="DC54" s="28"/>
      <c r="DD54" s="41">
        <f t="shared" ca="1" si="2"/>
        <v>35.716661124043895</v>
      </c>
      <c r="DE54" s="41">
        <f t="shared" ca="1" si="3"/>
        <v>52.153176194096908</v>
      </c>
      <c r="DF54" s="41">
        <f t="shared" ca="1" si="6"/>
        <v>6.6904536279539402</v>
      </c>
      <c r="DG54" s="41">
        <f t="shared" ca="1" si="7"/>
        <v>130.73906376240137</v>
      </c>
    </row>
    <row r="55" spans="1:111" x14ac:dyDescent="0.3">
      <c r="A55" t="s">
        <v>628</v>
      </c>
      <c r="B55" s="16">
        <v>45292</v>
      </c>
      <c r="C55" s="10" t="e">
        <f>100*cbo_debt!C55/cbo_ngdp!C55</f>
        <v>#N/A</v>
      </c>
      <c r="D55" s="10" t="e">
        <f>100*cbo_debt!D55/cbo_ngdp!D55</f>
        <v>#N/A</v>
      </c>
      <c r="E55" s="10" t="e">
        <f>100*cbo_debt!E55/cbo_ngdp!E55</f>
        <v>#N/A</v>
      </c>
      <c r="F55" s="10" t="e">
        <f>100*cbo_debt!F55/cbo_ngdp!F55</f>
        <v>#N/A</v>
      </c>
      <c r="G55" s="10" t="e">
        <f>100*cbo_debt!G55/cbo_ngdp!G55</f>
        <v>#N/A</v>
      </c>
      <c r="H55" s="10" t="e">
        <f>100*cbo_debt!H55/cbo_ngdp!H55</f>
        <v>#N/A</v>
      </c>
      <c r="I55" s="10" t="e">
        <f>100*cbo_debt!I55/cbo_ngdp!I55</f>
        <v>#N/A</v>
      </c>
      <c r="J55" s="10" t="e">
        <f>100*cbo_debt!J55/cbo_ngdp!B55</f>
        <v>#N/A</v>
      </c>
      <c r="K55" s="10" t="e">
        <f>100*cbo_debt!K55/cbo_ngdp!K55</f>
        <v>#N/A</v>
      </c>
      <c r="L55" s="10" t="e">
        <f>100*cbo_debt!L55/cbo_ngdp!L55</f>
        <v>#N/A</v>
      </c>
      <c r="M55" s="10" t="e">
        <f>100*cbo_debt!M55/cbo_ngdp!M55</f>
        <v>#N/A</v>
      </c>
      <c r="N55" s="10" t="e">
        <f>100*cbo_debt!N55/cbo_ngdp!N55</f>
        <v>#N/A</v>
      </c>
      <c r="O55" s="10" t="e">
        <f>100*cbo_debt!O55/cbo_ngdp!O55</f>
        <v>#N/A</v>
      </c>
      <c r="P55" s="10" t="e">
        <f>100*cbo_debt!P55/cbo_ngdp!P55</f>
        <v>#N/A</v>
      </c>
      <c r="Q55" s="10" t="e">
        <f>100*cbo_debt!Q55/cbo_ngdp!Q55</f>
        <v>#N/A</v>
      </c>
      <c r="R55" s="10" t="e">
        <f>100*cbo_debt!R55/cbo_ngdp!R55</f>
        <v>#N/A</v>
      </c>
      <c r="S55" s="10" t="e">
        <f>100*cbo_debt!S55/cbo_ngdp!S55</f>
        <v>#N/A</v>
      </c>
      <c r="T55" s="10" t="e">
        <f>100*cbo_debt!T55/cbo_ngdp!T55</f>
        <v>#N/A</v>
      </c>
      <c r="U55" s="10" t="e">
        <f>100*cbo_debt!U55/cbo_ngdp!U55</f>
        <v>#N/A</v>
      </c>
      <c r="V55" s="10" t="e">
        <f>100*cbo_debt!V55/cbo_ngdp!V55</f>
        <v>#N/A</v>
      </c>
      <c r="W55" s="10" t="e">
        <f>100*cbo_debt!W55/cbo_ngdp!W55</f>
        <v>#N/A</v>
      </c>
      <c r="X55" s="10" t="e">
        <f>100*cbo_debt!X55/cbo_ngdp!X55</f>
        <v>#N/A</v>
      </c>
      <c r="Y55" s="10" t="e">
        <f>100*cbo_debt!Y55/cbo_ngdp!Y55</f>
        <v>#N/A</v>
      </c>
      <c r="Z55" s="10" t="e">
        <f>100*cbo_debt!Z55/cbo_ngdp!Z55</f>
        <v>#N/A</v>
      </c>
      <c r="AA55" s="10" t="e">
        <f>100*cbo_debt!AA55/cbo_ngdp!AA55</f>
        <v>#N/A</v>
      </c>
      <c r="AB55" s="10" t="e">
        <f>100*cbo_debt!AB55/cbo_ngdp!AB55</f>
        <v>#N/A</v>
      </c>
      <c r="AC55" s="10" t="e">
        <f>100*cbo_debt!AC55/cbo_ngdp!AC55</f>
        <v>#N/A</v>
      </c>
      <c r="AD55" s="10" t="e">
        <f>100*cbo_debt!AD55/cbo_ngdp!AD55</f>
        <v>#N/A</v>
      </c>
      <c r="AE55" s="10" t="e">
        <f>100*cbo_debt!AE55/cbo_ngdp!AE55</f>
        <v>#N/A</v>
      </c>
      <c r="AF55" s="10" t="e">
        <f>100*cbo_debt!AF55/cbo_ngdp!AF55</f>
        <v>#N/A</v>
      </c>
      <c r="AG55" s="10" t="e">
        <f>100*cbo_debt!AG55/cbo_ngdp!AG55</f>
        <v>#N/A</v>
      </c>
      <c r="AH55" s="10" t="e">
        <f>100*cbo_debt!AH55/cbo_ngdp!AH55</f>
        <v>#N/A</v>
      </c>
      <c r="AI55" s="10" t="e">
        <f>100*cbo_debt!AI55/cbo_ngdp!AI55</f>
        <v>#N/A</v>
      </c>
      <c r="AJ55" s="10" t="e">
        <f>100*cbo_debt!AJ55/cbo_ngdp!AJ55</f>
        <v>#N/A</v>
      </c>
      <c r="AK55" s="10" t="e">
        <f>100*cbo_debt!AK55/cbo_ngdp!AK55</f>
        <v>#N/A</v>
      </c>
      <c r="AL55" s="10" t="e">
        <f>100*cbo_debt!AL55/cbo_ngdp!AL55</f>
        <v>#N/A</v>
      </c>
      <c r="AM55" s="10" t="e">
        <f>100*cbo_debt!AM55/cbo_ngdp!AM55</f>
        <v>#N/A</v>
      </c>
      <c r="AN55" s="10" t="e">
        <f>100*cbo_debt!AN55/cbo_ngdp!AN55</f>
        <v>#N/A</v>
      </c>
      <c r="AO55" s="10" t="e">
        <f>100*cbo_debt!AO55/cbo_ngdp!AO55</f>
        <v>#N/A</v>
      </c>
      <c r="AP55" s="10" t="e">
        <f>100*cbo_debt!AP55/cbo_ngdp!AP55</f>
        <v>#N/A</v>
      </c>
      <c r="AQ55" s="10" t="e">
        <f>100*cbo_debt!AQ55/cbo_ngdp!AQ55</f>
        <v>#N/A</v>
      </c>
      <c r="AR55" s="10" t="e">
        <f>100*cbo_debt!AR55/cbo_ngdp!AR55</f>
        <v>#N/A</v>
      </c>
      <c r="AS55" s="10" t="e">
        <f>100*cbo_debt!AS55/cbo_ngdp!AS55</f>
        <v>#N/A</v>
      </c>
      <c r="AT55" s="10" t="e">
        <f>100*cbo_debt!AT55/cbo_ngdp!AT55</f>
        <v>#N/A</v>
      </c>
      <c r="AU55" s="10" t="e">
        <v>#N/A</v>
      </c>
      <c r="AV55" s="10" t="e">
        <f>100*cbo_debt!AV55/cbo_ngdp!AV55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v>#N/A</v>
      </c>
      <c r="BJ55" s="10" t="e">
        <v>#N/A</v>
      </c>
      <c r="BK55" s="10" t="e">
        <v>#N/A</v>
      </c>
      <c r="BL55" s="10" t="e">
        <v>#N/A</v>
      </c>
      <c r="BM55" s="10" t="e">
        <v>#N/A</v>
      </c>
      <c r="BN55" s="10" t="e">
        <v>#N/A</v>
      </c>
      <c r="BO55" s="10" t="e">
        <v>#N/A</v>
      </c>
      <c r="BP55" s="10" t="e">
        <v>#N/A</v>
      </c>
      <c r="BQ55" s="10" t="e">
        <v>#N/A</v>
      </c>
      <c r="BR55" s="10" t="e">
        <v>#N/A</v>
      </c>
      <c r="BS55" s="10" t="e">
        <v>#N/A</v>
      </c>
      <c r="BT55" s="10">
        <v>79.239657100260899</v>
      </c>
      <c r="BU55" s="10">
        <v>78.073052553112177</v>
      </c>
      <c r="BV55" s="10">
        <v>77.206821425888364</v>
      </c>
      <c r="BW55" s="10">
        <v>76.233302975106255</v>
      </c>
      <c r="BX55" s="10">
        <v>76.233302975106255</v>
      </c>
      <c r="BY55" s="10">
        <v>76.051125524608935</v>
      </c>
      <c r="BZ55" s="10">
        <v>82.839331921900722</v>
      </c>
      <c r="CA55" s="10">
        <v>82.380616325570443</v>
      </c>
      <c r="CB55" s="10">
        <v>82.705170825489645</v>
      </c>
      <c r="CC55" s="10">
        <v>83.770432547491879</v>
      </c>
      <c r="CD55" s="10">
        <v>85.693635816101178</v>
      </c>
      <c r="CE55" s="10">
        <v>89.637650001954427</v>
      </c>
      <c r="CF55" s="10">
        <v>86.233523126121199</v>
      </c>
      <c r="CG55" s="10">
        <v>85.878636611808744</v>
      </c>
      <c r="CH55" s="10">
        <v>87.96662618982333</v>
      </c>
      <c r="CI55" s="10">
        <v>87.28424817291247</v>
      </c>
      <c r="CJ55" s="10">
        <v>86.84108225781371</v>
      </c>
      <c r="CK55" s="10">
        <v>107.10051761562865</v>
      </c>
      <c r="CL55" s="10">
        <v>101.43670155609503</v>
      </c>
      <c r="CM55" s="10">
        <v>99.11419953419113</v>
      </c>
      <c r="CN55" s="10">
        <v>96.064636693415409</v>
      </c>
      <c r="CO55" s="10">
        <v>100.38142741876329</v>
      </c>
      <c r="CP55" s="10">
        <v>100.44744370278002</v>
      </c>
      <c r="CQ55" s="10">
        <v>99.00628171913263</v>
      </c>
      <c r="CR55" s="10">
        <v>98.984789405276288</v>
      </c>
      <c r="CS55" s="10">
        <v>97.835062276654057</v>
      </c>
      <c r="CU55" s="20">
        <v>38231</v>
      </c>
      <c r="CV55" s="20" t="str">
        <f ca="1">OFFSET(C$1,0,ROWS($1:49)-1)</f>
        <v>2004B</v>
      </c>
      <c r="CW55" s="19">
        <f t="shared" ca="1" si="4"/>
        <v>2004</v>
      </c>
      <c r="CX55" s="30" cm="1">
        <f t="array" aca="1" ref="CX55" ca="1">INDEX($C$6:$CS$100,MATCH(CW55,YEAR($B$6:$B$100),0),MATCH(CV55,$C$1:$CS$1,0))</f>
        <v>37.494592957868328</v>
      </c>
      <c r="CY55" s="19">
        <f t="shared" ca="1" si="0"/>
        <v>2009</v>
      </c>
      <c r="CZ55" s="30" cm="1">
        <f t="array" aca="1" ref="CZ55" ca="1">INDEX($C$6:$CS$100,MATCH(CY55,YEAR($B$6:$B$100),0),MATCH(CV55,$C$1:$CS$1,0))</f>
        <v>40.307153442004584</v>
      </c>
      <c r="DA55" s="19">
        <f t="shared" ca="1" si="5"/>
        <v>2014</v>
      </c>
      <c r="DB55" s="28" cm="1">
        <f t="array" aca="1" ref="DB55" ca="1">INDEX($C$6:$CS$100,MATCH(DA55,YEAR($B$6:$B$100),0),MATCH(CV55,$C$1:$CS$1,0))</f>
        <v>36.635382194976401</v>
      </c>
      <c r="DC55" s="28"/>
      <c r="DD55" s="41">
        <f t="shared" ca="1" si="2"/>
        <v>35.716661124043895</v>
      </c>
      <c r="DE55" s="41">
        <f t="shared" ca="1" si="3"/>
        <v>52.153176194096908</v>
      </c>
      <c r="DF55" s="41">
        <f t="shared" ca="1" si="6"/>
        <v>3.1610416057263087</v>
      </c>
      <c r="DG55" s="41">
        <f t="shared" ca="1" si="7"/>
        <v>140.328255043089</v>
      </c>
    </row>
    <row r="56" spans="1:111" x14ac:dyDescent="0.3">
      <c r="A56" t="s">
        <v>629</v>
      </c>
      <c r="B56" s="16">
        <v>45658</v>
      </c>
      <c r="C56" s="10" t="e">
        <f>100*cbo_debt!C56/cbo_ngdp!C56</f>
        <v>#N/A</v>
      </c>
      <c r="D56" s="10" t="e">
        <f>100*cbo_debt!D56/cbo_ngdp!D56</f>
        <v>#N/A</v>
      </c>
      <c r="E56" s="10" t="e">
        <f>100*cbo_debt!E56/cbo_ngdp!E56</f>
        <v>#N/A</v>
      </c>
      <c r="F56" s="10" t="e">
        <f>100*cbo_debt!F56/cbo_ngdp!F56</f>
        <v>#N/A</v>
      </c>
      <c r="G56" s="10" t="e">
        <f>100*cbo_debt!G56/cbo_ngdp!G56</f>
        <v>#N/A</v>
      </c>
      <c r="H56" s="10" t="e">
        <f>100*cbo_debt!H56/cbo_ngdp!H56</f>
        <v>#N/A</v>
      </c>
      <c r="I56" s="10" t="e">
        <f>100*cbo_debt!I56/cbo_ngdp!I56</f>
        <v>#N/A</v>
      </c>
      <c r="J56" s="10" t="e">
        <f>100*cbo_debt!J56/cbo_ngdp!B56</f>
        <v>#N/A</v>
      </c>
      <c r="K56" s="10" t="e">
        <f>100*cbo_debt!K56/cbo_ngdp!K56</f>
        <v>#N/A</v>
      </c>
      <c r="L56" s="10" t="e">
        <f>100*cbo_debt!L56/cbo_ngdp!L56</f>
        <v>#N/A</v>
      </c>
      <c r="M56" s="10" t="e">
        <f>100*cbo_debt!M56/cbo_ngdp!M56</f>
        <v>#N/A</v>
      </c>
      <c r="N56" s="10" t="e">
        <f>100*cbo_debt!N56/cbo_ngdp!N56</f>
        <v>#N/A</v>
      </c>
      <c r="O56" s="10" t="e">
        <f>100*cbo_debt!O56/cbo_ngdp!O56</f>
        <v>#N/A</v>
      </c>
      <c r="P56" s="10" t="e">
        <f>100*cbo_debt!P56/cbo_ngdp!P56</f>
        <v>#N/A</v>
      </c>
      <c r="Q56" s="10" t="e">
        <f>100*cbo_debt!Q56/cbo_ngdp!Q56</f>
        <v>#N/A</v>
      </c>
      <c r="R56" s="10" t="e">
        <f>100*cbo_debt!R56/cbo_ngdp!R56</f>
        <v>#N/A</v>
      </c>
      <c r="S56" s="10" t="e">
        <f>100*cbo_debt!S56/cbo_ngdp!S56</f>
        <v>#N/A</v>
      </c>
      <c r="T56" s="10" t="e">
        <f>100*cbo_debt!T56/cbo_ngdp!T56</f>
        <v>#N/A</v>
      </c>
      <c r="U56" s="10" t="e">
        <f>100*cbo_debt!U56/cbo_ngdp!U56</f>
        <v>#N/A</v>
      </c>
      <c r="V56" s="10" t="e">
        <f>100*cbo_debt!V56/cbo_ngdp!V56</f>
        <v>#N/A</v>
      </c>
      <c r="W56" s="10" t="e">
        <f>100*cbo_debt!W56/cbo_ngdp!W56</f>
        <v>#N/A</v>
      </c>
      <c r="X56" s="10" t="e">
        <f>100*cbo_debt!X56/cbo_ngdp!X56</f>
        <v>#N/A</v>
      </c>
      <c r="Y56" s="10" t="e">
        <f>100*cbo_debt!Y56/cbo_ngdp!Y56</f>
        <v>#N/A</v>
      </c>
      <c r="Z56" s="10" t="e">
        <f>100*cbo_debt!Z56/cbo_ngdp!Z56</f>
        <v>#N/A</v>
      </c>
      <c r="AA56" s="10" t="e">
        <f>100*cbo_debt!AA56/cbo_ngdp!AA56</f>
        <v>#N/A</v>
      </c>
      <c r="AB56" s="10" t="e">
        <f>100*cbo_debt!AB56/cbo_ngdp!AB56</f>
        <v>#N/A</v>
      </c>
      <c r="AC56" s="10" t="e">
        <f>100*cbo_debt!AC56/cbo_ngdp!AC56</f>
        <v>#N/A</v>
      </c>
      <c r="AD56" s="10" t="e">
        <f>100*cbo_debt!AD56/cbo_ngdp!AD56</f>
        <v>#N/A</v>
      </c>
      <c r="AE56" s="10" t="e">
        <f>100*cbo_debt!AE56/cbo_ngdp!AE56</f>
        <v>#N/A</v>
      </c>
      <c r="AF56" s="10" t="e">
        <f>100*cbo_debt!AF56/cbo_ngdp!AF56</f>
        <v>#N/A</v>
      </c>
      <c r="AG56" s="10" t="e">
        <f>100*cbo_debt!AG56/cbo_ngdp!AG56</f>
        <v>#N/A</v>
      </c>
      <c r="AH56" s="10" t="e">
        <f>100*cbo_debt!AH56/cbo_ngdp!AH56</f>
        <v>#N/A</v>
      </c>
      <c r="AI56" s="10" t="e">
        <f>100*cbo_debt!AI56/cbo_ngdp!AI56</f>
        <v>#N/A</v>
      </c>
      <c r="AJ56" s="10" t="e">
        <f>100*cbo_debt!AJ56/cbo_ngdp!AJ56</f>
        <v>#N/A</v>
      </c>
      <c r="AK56" s="10" t="e">
        <f>100*cbo_debt!AK56/cbo_ngdp!AK56</f>
        <v>#N/A</v>
      </c>
      <c r="AL56" s="10" t="e">
        <f>100*cbo_debt!AL56/cbo_ngdp!AL56</f>
        <v>#N/A</v>
      </c>
      <c r="AM56" s="10" t="e">
        <f>100*cbo_debt!AM56/cbo_ngdp!AM56</f>
        <v>#N/A</v>
      </c>
      <c r="AN56" s="10" t="e">
        <f>100*cbo_debt!AN56/cbo_ngdp!AN56</f>
        <v>#N/A</v>
      </c>
      <c r="AO56" s="10" t="e">
        <f>100*cbo_debt!AO56/cbo_ngdp!AO56</f>
        <v>#N/A</v>
      </c>
      <c r="AP56" s="10" t="e">
        <f>100*cbo_debt!AP56/cbo_ngdp!AP56</f>
        <v>#N/A</v>
      </c>
      <c r="AQ56" s="10" t="e">
        <f>100*cbo_debt!AQ56/cbo_ngdp!AQ56</f>
        <v>#N/A</v>
      </c>
      <c r="AR56" s="10" t="e">
        <f>100*cbo_debt!AR56/cbo_ngdp!AR56</f>
        <v>#N/A</v>
      </c>
      <c r="AS56" s="10" t="e">
        <f>100*cbo_debt!AS56/cbo_ngdp!AS56</f>
        <v>#N/A</v>
      </c>
      <c r="AT56" s="10" t="e">
        <f>100*cbo_debt!AT56/cbo_ngdp!AT56</f>
        <v>#N/A</v>
      </c>
      <c r="AU56" s="10" t="e">
        <v>#N/A</v>
      </c>
      <c r="AV56" s="10" t="e">
        <f>100*cbo_debt!AV56/cbo_ngdp!AV56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77.148892773892769</v>
      </c>
      <c r="BX56" s="10">
        <v>77.148892773892769</v>
      </c>
      <c r="BY56" s="10">
        <v>76.878866639821354</v>
      </c>
      <c r="BZ56" s="10">
        <v>84.336759667156144</v>
      </c>
      <c r="CA56" s="10">
        <v>83.88870062878874</v>
      </c>
      <c r="CB56" s="10">
        <v>84.012780536628554</v>
      </c>
      <c r="CC56" s="10">
        <v>85.279462319904212</v>
      </c>
      <c r="CD56" s="10">
        <v>87.322366388631451</v>
      </c>
      <c r="CE56" s="10">
        <v>91.513442376386536</v>
      </c>
      <c r="CF56" s="10">
        <v>87.680072028811523</v>
      </c>
      <c r="CG56" s="10">
        <v>87.233643457382954</v>
      </c>
      <c r="CH56" s="10">
        <v>89.703552840009053</v>
      </c>
      <c r="CI56" s="10">
        <v>89.397065996323121</v>
      </c>
      <c r="CJ56" s="10">
        <v>88.898060255881134</v>
      </c>
      <c r="CK56" s="10">
        <v>107.22910835665733</v>
      </c>
      <c r="CL56" s="10">
        <v>101.18099737132843</v>
      </c>
      <c r="CM56" s="10">
        <v>99.597429457822429</v>
      </c>
      <c r="CN56" s="10">
        <v>97.488592550670305</v>
      </c>
      <c r="CO56" s="10">
        <v>102.11114994757078</v>
      </c>
      <c r="CP56" s="10">
        <v>102.22299895141559</v>
      </c>
      <c r="CQ56" s="10">
        <v>101.68512441892261</v>
      </c>
      <c r="CR56" s="10">
        <v>101.60546598902764</v>
      </c>
      <c r="CS56" s="10">
        <v>99.89049641624635</v>
      </c>
      <c r="CU56" s="20">
        <v>38353</v>
      </c>
      <c r="CV56" s="20" t="str">
        <f ca="1">OFFSET(C$1,0,ROWS($1:50)-1)</f>
        <v>2005A</v>
      </c>
      <c r="CW56" s="19">
        <f t="shared" ca="1" si="4"/>
        <v>2005</v>
      </c>
      <c r="CX56" s="30" cm="1">
        <f t="array" aca="1" ref="CX56" ca="1">INDEX($C$6:$CS$100,MATCH(CW56,YEAR($B$6:$B$100),0),MATCH(CV56,$C$1:$CS$1,0))</f>
        <v>38.134554075042914</v>
      </c>
      <c r="CY56" s="19">
        <f t="shared" ca="1" si="0"/>
        <v>2010</v>
      </c>
      <c r="CZ56" s="30" cm="1">
        <f t="array" aca="1" ref="CZ56" ca="1">INDEX($C$6:$CS$100,MATCH(CY56,YEAR($B$6:$B$100),0),MATCH(CV56,$C$1:$CS$1,0))</f>
        <v>37.564257155549917</v>
      </c>
      <c r="DA56" s="19">
        <f t="shared" ca="1" si="5"/>
        <v>2015</v>
      </c>
      <c r="DB56" s="28" cm="1">
        <f t="array" aca="1" ref="DB56" ca="1">INDEX($C$6:$CS$100,MATCH(DA56,YEAR($B$6:$B$100),0),MATCH(CV56,$C$1:$CS$1,0))</f>
        <v>28.790962751882759</v>
      </c>
      <c r="DC56" s="28"/>
      <c r="DD56" s="41">
        <f t="shared" ca="1" si="2"/>
        <v>35.763239875389409</v>
      </c>
      <c r="DE56" s="41">
        <f t="shared" ca="1" si="3"/>
        <v>60.595270088685837</v>
      </c>
      <c r="DF56" s="41">
        <f t="shared" ca="1" si="6"/>
        <v>5.62313103347834</v>
      </c>
      <c r="DG56" s="41">
        <f t="shared" ca="1" si="7"/>
        <v>530.42755672627402</v>
      </c>
    </row>
    <row r="57" spans="1:111" x14ac:dyDescent="0.3">
      <c r="A57" t="s">
        <v>630</v>
      </c>
      <c r="B57" s="16">
        <v>46023</v>
      </c>
      <c r="C57" s="10" t="e">
        <f>100*cbo_debt!C57/cbo_ngdp!C57</f>
        <v>#N/A</v>
      </c>
      <c r="D57" s="10" t="e">
        <f>100*cbo_debt!D57/cbo_ngdp!D57</f>
        <v>#N/A</v>
      </c>
      <c r="E57" s="10" t="e">
        <f>100*cbo_debt!E57/cbo_ngdp!E57</f>
        <v>#N/A</v>
      </c>
      <c r="F57" s="10" t="e">
        <f>100*cbo_debt!F57/cbo_ngdp!F57</f>
        <v>#N/A</v>
      </c>
      <c r="G57" s="10" t="e">
        <f>100*cbo_debt!G57/cbo_ngdp!G57</f>
        <v>#N/A</v>
      </c>
      <c r="H57" s="10" t="e">
        <f>100*cbo_debt!H57/cbo_ngdp!H57</f>
        <v>#N/A</v>
      </c>
      <c r="I57" s="10" t="e">
        <f>100*cbo_debt!I57/cbo_ngdp!I57</f>
        <v>#N/A</v>
      </c>
      <c r="J57" s="10" t="e">
        <f>100*cbo_debt!J57/cbo_ngdp!B57</f>
        <v>#N/A</v>
      </c>
      <c r="K57" s="10" t="e">
        <f>100*cbo_debt!K57/cbo_ngdp!K57</f>
        <v>#N/A</v>
      </c>
      <c r="L57" s="10" t="e">
        <f>100*cbo_debt!L57/cbo_ngdp!L57</f>
        <v>#N/A</v>
      </c>
      <c r="M57" s="10" t="e">
        <f>100*cbo_debt!M57/cbo_ngdp!M57</f>
        <v>#N/A</v>
      </c>
      <c r="N57" s="10" t="e">
        <f>100*cbo_debt!N57/cbo_ngdp!N57</f>
        <v>#N/A</v>
      </c>
      <c r="O57" s="10" t="e">
        <f>100*cbo_debt!O57/cbo_ngdp!O57</f>
        <v>#N/A</v>
      </c>
      <c r="P57" s="10" t="e">
        <f>100*cbo_debt!P57/cbo_ngdp!P57</f>
        <v>#N/A</v>
      </c>
      <c r="Q57" s="10" t="e">
        <f>100*cbo_debt!Q57/cbo_ngdp!Q57</f>
        <v>#N/A</v>
      </c>
      <c r="R57" s="10" t="e">
        <f>100*cbo_debt!R57/cbo_ngdp!R57</f>
        <v>#N/A</v>
      </c>
      <c r="S57" s="10" t="e">
        <f>100*cbo_debt!S57/cbo_ngdp!S57</f>
        <v>#N/A</v>
      </c>
      <c r="T57" s="10" t="e">
        <f>100*cbo_debt!T57/cbo_ngdp!T57</f>
        <v>#N/A</v>
      </c>
      <c r="U57" s="10" t="e">
        <f>100*cbo_debt!U57/cbo_ngdp!U57</f>
        <v>#N/A</v>
      </c>
      <c r="V57" s="10" t="e">
        <f>100*cbo_debt!V57/cbo_ngdp!V57</f>
        <v>#N/A</v>
      </c>
      <c r="W57" s="10" t="e">
        <f>100*cbo_debt!W57/cbo_ngdp!W57</f>
        <v>#N/A</v>
      </c>
      <c r="X57" s="10" t="e">
        <f>100*cbo_debt!X57/cbo_ngdp!X57</f>
        <v>#N/A</v>
      </c>
      <c r="Y57" s="10" t="e">
        <f>100*cbo_debt!Y57/cbo_ngdp!Y57</f>
        <v>#N/A</v>
      </c>
      <c r="Z57" s="10" t="e">
        <f>100*cbo_debt!Z57/cbo_ngdp!Z57</f>
        <v>#N/A</v>
      </c>
      <c r="AA57" s="10" t="e">
        <f>100*cbo_debt!AA57/cbo_ngdp!AA57</f>
        <v>#N/A</v>
      </c>
      <c r="AB57" s="10" t="e">
        <f>100*cbo_debt!AB57/cbo_ngdp!AB57</f>
        <v>#N/A</v>
      </c>
      <c r="AC57" s="10" t="e">
        <f>100*cbo_debt!AC57/cbo_ngdp!AC57</f>
        <v>#N/A</v>
      </c>
      <c r="AD57" s="10" t="e">
        <f>100*cbo_debt!AD57/cbo_ngdp!AD57</f>
        <v>#N/A</v>
      </c>
      <c r="AE57" s="10" t="e">
        <f>100*cbo_debt!AE57/cbo_ngdp!AE57</f>
        <v>#N/A</v>
      </c>
      <c r="AF57" s="10" t="e">
        <f>100*cbo_debt!AF57/cbo_ngdp!AF57</f>
        <v>#N/A</v>
      </c>
      <c r="AG57" s="10" t="e">
        <f>100*cbo_debt!AG57/cbo_ngdp!AG57</f>
        <v>#N/A</v>
      </c>
      <c r="AH57" s="10" t="e">
        <f>100*cbo_debt!AH57/cbo_ngdp!AH57</f>
        <v>#N/A</v>
      </c>
      <c r="AI57" s="10" t="e">
        <f>100*cbo_debt!AI57/cbo_ngdp!AI57</f>
        <v>#N/A</v>
      </c>
      <c r="AJ57" s="10" t="e">
        <f>100*cbo_debt!AJ57/cbo_ngdp!AJ57</f>
        <v>#N/A</v>
      </c>
      <c r="AK57" s="10" t="e">
        <f>100*cbo_debt!AK57/cbo_ngdp!AK57</f>
        <v>#N/A</v>
      </c>
      <c r="AL57" s="10" t="e">
        <f>100*cbo_debt!AL57/cbo_ngdp!AL57</f>
        <v>#N/A</v>
      </c>
      <c r="AM57" s="10" t="e">
        <f>100*cbo_debt!AM57/cbo_ngdp!AM57</f>
        <v>#N/A</v>
      </c>
      <c r="AN57" s="10" t="e">
        <f>100*cbo_debt!AN57/cbo_ngdp!AN57</f>
        <v>#N/A</v>
      </c>
      <c r="AO57" s="10" t="e">
        <f>100*cbo_debt!AO57/cbo_ngdp!AO57</f>
        <v>#N/A</v>
      </c>
      <c r="AP57" s="10" t="e">
        <f>100*cbo_debt!AP57/cbo_ngdp!AP57</f>
        <v>#N/A</v>
      </c>
      <c r="AQ57" s="10" t="e">
        <f>100*cbo_debt!AQ57/cbo_ngdp!AQ57</f>
        <v>#N/A</v>
      </c>
      <c r="AR57" s="10" t="e">
        <f>100*cbo_debt!AR57/cbo_ngdp!AR57</f>
        <v>#N/A</v>
      </c>
      <c r="AS57" s="10" t="e">
        <f>100*cbo_debt!AS57/cbo_ngdp!AS57</f>
        <v>#N/A</v>
      </c>
      <c r="AT57" s="10" t="e">
        <f>100*cbo_debt!AT57/cbo_ngdp!AT57</f>
        <v>#N/A</v>
      </c>
      <c r="AU57" s="10" t="e">
        <v>#N/A</v>
      </c>
      <c r="AV57" s="10" t="e">
        <f>100*cbo_debt!AV57/cbo_ngdp!AV57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86.106290672451195</v>
      </c>
      <c r="CA57" s="10">
        <v>85.5820679681851</v>
      </c>
      <c r="CB57" s="10">
        <v>85.536685536685539</v>
      </c>
      <c r="CC57" s="10">
        <v>87.045361667347777</v>
      </c>
      <c r="CD57" s="10">
        <v>89.181862071526723</v>
      </c>
      <c r="CE57" s="10">
        <v>93.143291799478419</v>
      </c>
      <c r="CF57" s="10">
        <v>89.004951747569308</v>
      </c>
      <c r="CG57" s="10">
        <v>88.46640401922869</v>
      </c>
      <c r="CH57" s="10">
        <v>91.220292172396256</v>
      </c>
      <c r="CI57" s="10">
        <v>91.240267970305993</v>
      </c>
      <c r="CJ57" s="10">
        <v>90.722433460076047</v>
      </c>
      <c r="CK57" s="10">
        <v>106.72789896670494</v>
      </c>
      <c r="CL57" s="10">
        <v>100.86625973171535</v>
      </c>
      <c r="CM57" s="10">
        <v>100.10344950593942</v>
      </c>
      <c r="CN57" s="10">
        <v>98.834825394655908</v>
      </c>
      <c r="CO57" s="10">
        <v>103.32420152345316</v>
      </c>
      <c r="CP57" s="10">
        <v>103.74849659227583</v>
      </c>
      <c r="CQ57" s="10">
        <v>103.31431943351691</v>
      </c>
      <c r="CR57" s="10">
        <v>104.08996629504796</v>
      </c>
      <c r="CS57" s="10">
        <v>101.72936409176478</v>
      </c>
      <c r="CU57" s="20">
        <v>38565</v>
      </c>
      <c r="CV57" s="20" t="str">
        <f ca="1">OFFSET(C$1,0,ROWS($1:51)-1)</f>
        <v>2005B</v>
      </c>
      <c r="CW57" s="19">
        <f t="shared" ca="1" si="4"/>
        <v>2005</v>
      </c>
      <c r="CX57" s="30" cm="1">
        <f t="array" aca="1" ref="CX57" ca="1">INDEX($C$6:$CS$100,MATCH(CW57,YEAR($B$6:$B$100),0),MATCH(CV57,$C$1:$CS$1,0))</f>
        <v>37.657892592290764</v>
      </c>
      <c r="CY57" s="19">
        <f t="shared" ca="1" si="0"/>
        <v>2010</v>
      </c>
      <c r="CZ57" s="30" cm="1">
        <f t="array" aca="1" ref="CZ57" ca="1">INDEX($C$6:$CS$100,MATCH(CY57,YEAR($B$6:$B$100),0),MATCH(CV57,$C$1:$CS$1,0))</f>
        <v>39.732255620106088</v>
      </c>
      <c r="DA57" s="19">
        <f t="shared" ca="1" si="5"/>
        <v>2015</v>
      </c>
      <c r="DB57" s="28" cm="1">
        <f t="array" aca="1" ref="DB57" ca="1">INDEX($C$6:$CS$100,MATCH(DA57,YEAR($B$6:$B$100),0),MATCH(CV57,$C$1:$CS$1,0))</f>
        <v>34.568401844999748</v>
      </c>
      <c r="DC57" s="28"/>
      <c r="DD57" s="41">
        <f t="shared" ca="1" si="2"/>
        <v>35.763239875389409</v>
      </c>
      <c r="DE57" s="41">
        <f t="shared" ca="1" si="3"/>
        <v>60.595270088685837</v>
      </c>
      <c r="DF57" s="41">
        <f t="shared" ca="1" si="6"/>
        <v>3.5897089176616856</v>
      </c>
      <c r="DG57" s="41">
        <f t="shared" ca="1" si="7"/>
        <v>435.26537271616792</v>
      </c>
    </row>
    <row r="58" spans="1:111" x14ac:dyDescent="0.3">
      <c r="A58" t="s">
        <v>631</v>
      </c>
      <c r="B58" s="16">
        <v>46388</v>
      </c>
      <c r="C58" s="10" t="e">
        <f>100*cbo_debt!C58/cbo_ngdp!C58</f>
        <v>#N/A</v>
      </c>
      <c r="D58" s="10" t="e">
        <f>100*cbo_debt!D58/cbo_ngdp!D58</f>
        <v>#N/A</v>
      </c>
      <c r="E58" s="10" t="e">
        <f>100*cbo_debt!E58/cbo_ngdp!E58</f>
        <v>#N/A</v>
      </c>
      <c r="F58" s="10" t="e">
        <f>100*cbo_debt!F58/cbo_ngdp!F58</f>
        <v>#N/A</v>
      </c>
      <c r="G58" s="10" t="e">
        <f>100*cbo_debt!G58/cbo_ngdp!G58</f>
        <v>#N/A</v>
      </c>
      <c r="H58" s="10" t="e">
        <f>100*cbo_debt!H58/cbo_ngdp!H58</f>
        <v>#N/A</v>
      </c>
      <c r="I58" s="10" t="e">
        <f>100*cbo_debt!I58/cbo_ngdp!I58</f>
        <v>#N/A</v>
      </c>
      <c r="J58" s="10" t="e">
        <f>100*cbo_debt!J58/cbo_ngdp!B58</f>
        <v>#N/A</v>
      </c>
      <c r="K58" s="10" t="e">
        <f>100*cbo_debt!K58/cbo_ngdp!K58</f>
        <v>#N/A</v>
      </c>
      <c r="L58" s="10" t="e">
        <f>100*cbo_debt!L58/cbo_ngdp!L58</f>
        <v>#N/A</v>
      </c>
      <c r="M58" s="10" t="e">
        <f>100*cbo_debt!M58/cbo_ngdp!M58</f>
        <v>#N/A</v>
      </c>
      <c r="N58" s="10" t="e">
        <f>100*cbo_debt!N58/cbo_ngdp!N58</f>
        <v>#N/A</v>
      </c>
      <c r="O58" s="10" t="e">
        <f>100*cbo_debt!O58/cbo_ngdp!O58</f>
        <v>#N/A</v>
      </c>
      <c r="P58" s="10" t="e">
        <f>100*cbo_debt!P58/cbo_ngdp!P58</f>
        <v>#N/A</v>
      </c>
      <c r="Q58" s="10" t="e">
        <f>100*cbo_debt!Q58/cbo_ngdp!Q58</f>
        <v>#N/A</v>
      </c>
      <c r="R58" s="10" t="e">
        <f>100*cbo_debt!R58/cbo_ngdp!R58</f>
        <v>#N/A</v>
      </c>
      <c r="S58" s="10" t="e">
        <f>100*cbo_debt!S58/cbo_ngdp!S58</f>
        <v>#N/A</v>
      </c>
      <c r="T58" s="10" t="e">
        <f>100*cbo_debt!T58/cbo_ngdp!T58</f>
        <v>#N/A</v>
      </c>
      <c r="U58" s="10" t="e">
        <f>100*cbo_debt!U58/cbo_ngdp!U58</f>
        <v>#N/A</v>
      </c>
      <c r="V58" s="10" t="e">
        <f>100*cbo_debt!V58/cbo_ngdp!V58</f>
        <v>#N/A</v>
      </c>
      <c r="W58" s="10" t="e">
        <f>100*cbo_debt!W58/cbo_ngdp!W58</f>
        <v>#N/A</v>
      </c>
      <c r="X58" s="10" t="e">
        <f>100*cbo_debt!X58/cbo_ngdp!X58</f>
        <v>#N/A</v>
      </c>
      <c r="Y58" s="10" t="e">
        <f>100*cbo_debt!Y58/cbo_ngdp!Y58</f>
        <v>#N/A</v>
      </c>
      <c r="Z58" s="10" t="e">
        <f>100*cbo_debt!Z58/cbo_ngdp!Z58</f>
        <v>#N/A</v>
      </c>
      <c r="AA58" s="10" t="e">
        <f>100*cbo_debt!AA58/cbo_ngdp!AA58</f>
        <v>#N/A</v>
      </c>
      <c r="AB58" s="10" t="e">
        <f>100*cbo_debt!AB58/cbo_ngdp!AB58</f>
        <v>#N/A</v>
      </c>
      <c r="AC58" s="10" t="e">
        <f>100*cbo_debt!AC58/cbo_ngdp!AC58</f>
        <v>#N/A</v>
      </c>
      <c r="AD58" s="10" t="e">
        <f>100*cbo_debt!AD58/cbo_ngdp!AD58</f>
        <v>#N/A</v>
      </c>
      <c r="AE58" s="10" t="e">
        <f>100*cbo_debt!AE58/cbo_ngdp!AE58</f>
        <v>#N/A</v>
      </c>
      <c r="AF58" s="10" t="e">
        <f>100*cbo_debt!AF58/cbo_ngdp!AF58</f>
        <v>#N/A</v>
      </c>
      <c r="AG58" s="10" t="e">
        <f>100*cbo_debt!AG58/cbo_ngdp!AG58</f>
        <v>#N/A</v>
      </c>
      <c r="AH58" s="10" t="e">
        <f>100*cbo_debt!AH58/cbo_ngdp!AH58</f>
        <v>#N/A</v>
      </c>
      <c r="AI58" s="10" t="e">
        <f>100*cbo_debt!AI58/cbo_ngdp!AI58</f>
        <v>#N/A</v>
      </c>
      <c r="AJ58" s="10" t="e">
        <f>100*cbo_debt!AJ58/cbo_ngdp!AJ58</f>
        <v>#N/A</v>
      </c>
      <c r="AK58" s="10" t="e">
        <f>100*cbo_debt!AK58/cbo_ngdp!AK58</f>
        <v>#N/A</v>
      </c>
      <c r="AL58" s="10" t="e">
        <f>100*cbo_debt!AL58/cbo_ngdp!AL58</f>
        <v>#N/A</v>
      </c>
      <c r="AM58" s="10" t="e">
        <f>100*cbo_debt!AM58/cbo_ngdp!AM58</f>
        <v>#N/A</v>
      </c>
      <c r="AN58" s="10" t="e">
        <f>100*cbo_debt!AN58/cbo_ngdp!AN58</f>
        <v>#N/A</v>
      </c>
      <c r="AO58" s="10" t="e">
        <f>100*cbo_debt!AO58/cbo_ngdp!AO58</f>
        <v>#N/A</v>
      </c>
      <c r="AP58" s="10" t="e">
        <f>100*cbo_debt!AP58/cbo_ngdp!AP58</f>
        <v>#N/A</v>
      </c>
      <c r="AQ58" s="10" t="e">
        <f>100*cbo_debt!AQ58/cbo_ngdp!AQ58</f>
        <v>#N/A</v>
      </c>
      <c r="AR58" s="10" t="e">
        <f>100*cbo_debt!AR58/cbo_ngdp!AR58</f>
        <v>#N/A</v>
      </c>
      <c r="AS58" s="10" t="e">
        <f>100*cbo_debt!AS58/cbo_ngdp!AS58</f>
        <v>#N/A</v>
      </c>
      <c r="AT58" s="10" t="e">
        <f>100*cbo_debt!AT58/cbo_ngdp!AT58</f>
        <v>#N/A</v>
      </c>
      <c r="AU58" s="10" t="e">
        <v>#N/A</v>
      </c>
      <c r="AV58" s="10" t="e">
        <f>100*cbo_debt!AV58/cbo_ngdp!AV58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88.951223869930317</v>
      </c>
      <c r="CD58" s="10">
        <v>91.160398585663771</v>
      </c>
      <c r="CE58" s="10">
        <v>94.455486975625064</v>
      </c>
      <c r="CF58" s="10">
        <v>90.006263483888929</v>
      </c>
      <c r="CG58" s="10">
        <v>89.372955668452917</v>
      </c>
      <c r="CH58" s="10">
        <v>92.390315583234198</v>
      </c>
      <c r="CI58" s="10">
        <v>92.643004222943503</v>
      </c>
      <c r="CJ58" s="10">
        <v>92.129968938680065</v>
      </c>
      <c r="CK58" s="10">
        <v>106.25206142118958</v>
      </c>
      <c r="CL58" s="10">
        <v>100.97449428320141</v>
      </c>
      <c r="CM58" s="10">
        <v>100.28175789437515</v>
      </c>
      <c r="CN58" s="10">
        <v>99.980218910721348</v>
      </c>
      <c r="CO58" s="10">
        <v>104.46065725896771</v>
      </c>
      <c r="CP58" s="10">
        <v>105.16783462929186</v>
      </c>
      <c r="CQ58" s="10">
        <v>104.65108955787882</v>
      </c>
      <c r="CR58" s="10">
        <v>106.18353559364444</v>
      </c>
      <c r="CS58" s="10">
        <v>103.37451595058086</v>
      </c>
      <c r="CU58" s="20">
        <v>38718</v>
      </c>
      <c r="CV58" s="20" t="str">
        <f ca="1">OFFSET(C$1,0,ROWS($1:52)-1)</f>
        <v>2006A</v>
      </c>
      <c r="CW58" s="19">
        <f t="shared" ca="1" si="4"/>
        <v>2006</v>
      </c>
      <c r="CX58" s="30" cm="1">
        <f t="array" aca="1" ref="CX58" ca="1">INDEX($C$6:$CS$100,MATCH(CW58,YEAR($B$6:$B$100),0),MATCH(CV58,$C$1:$CS$1,0))</f>
        <v>37.647148754013145</v>
      </c>
      <c r="CY58" s="19">
        <f t="shared" ca="1" si="0"/>
        <v>2011</v>
      </c>
      <c r="CZ58" s="30" cm="1">
        <f t="array" aca="1" ref="CZ58" ca="1">INDEX($C$6:$CS$100,MATCH(CY58,YEAR($B$6:$B$100),0),MATCH(CV58,$C$1:$CS$1,0))</f>
        <v>36.331106870229007</v>
      </c>
      <c r="DA58" s="19">
        <f t="shared" ca="1" si="5"/>
        <v>2016</v>
      </c>
      <c r="DB58" s="28" cm="1">
        <f t="array" aca="1" ref="DB58" ca="1">INDEX($C$6:$CS$100,MATCH(DA58,YEAR($B$6:$B$100),0),MATCH(CV58,$C$1:$CS$1,0))</f>
        <v>28.062766927395749</v>
      </c>
      <c r="DC58" s="28"/>
      <c r="DD58" s="41">
        <f t="shared" ca="1" si="2"/>
        <v>35.411014152672877</v>
      </c>
      <c r="DE58" s="41">
        <f t="shared" ca="1" si="3"/>
        <v>65.481347384754642</v>
      </c>
      <c r="DF58" s="41">
        <f t="shared" ca="1" si="6"/>
        <v>5.0002979553111997</v>
      </c>
      <c r="DG58" s="41">
        <f t="shared" ca="1" si="7"/>
        <v>849.7365220546917</v>
      </c>
    </row>
    <row r="59" spans="1:111" x14ac:dyDescent="0.3">
      <c r="A59" t="s">
        <v>632</v>
      </c>
      <c r="B59" s="16">
        <v>46753</v>
      </c>
      <c r="C59" s="10" t="e">
        <f>100*cbo_debt!C59/cbo_ngdp!C59</f>
        <v>#N/A</v>
      </c>
      <c r="D59" s="10" t="e">
        <f>100*cbo_debt!D59/cbo_ngdp!D59</f>
        <v>#N/A</v>
      </c>
      <c r="E59" s="10" t="e">
        <f>100*cbo_debt!E59/cbo_ngdp!E59</f>
        <v>#N/A</v>
      </c>
      <c r="F59" s="10" t="e">
        <f>100*cbo_debt!F59/cbo_ngdp!F59</f>
        <v>#N/A</v>
      </c>
      <c r="G59" s="10" t="e">
        <f>100*cbo_debt!G59/cbo_ngdp!G59</f>
        <v>#N/A</v>
      </c>
      <c r="H59" s="10" t="e">
        <f>100*cbo_debt!H59/cbo_ngdp!H59</f>
        <v>#N/A</v>
      </c>
      <c r="I59" s="10" t="e">
        <f>100*cbo_debt!I59/cbo_ngdp!I59</f>
        <v>#N/A</v>
      </c>
      <c r="J59" s="10" t="e">
        <f>100*cbo_debt!J59/cbo_ngdp!B59</f>
        <v>#N/A</v>
      </c>
      <c r="K59" s="10" t="e">
        <f>100*cbo_debt!K59/cbo_ngdp!K59</f>
        <v>#N/A</v>
      </c>
      <c r="L59" s="10" t="e">
        <f>100*cbo_debt!L59/cbo_ngdp!L59</f>
        <v>#N/A</v>
      </c>
      <c r="M59" s="10" t="e">
        <f>100*cbo_debt!M59/cbo_ngdp!M59</f>
        <v>#N/A</v>
      </c>
      <c r="N59" s="10" t="e">
        <f>100*cbo_debt!N59/cbo_ngdp!N59</f>
        <v>#N/A</v>
      </c>
      <c r="O59" s="10" t="e">
        <f>100*cbo_debt!O59/cbo_ngdp!O59</f>
        <v>#N/A</v>
      </c>
      <c r="P59" s="10" t="e">
        <f>100*cbo_debt!P59/cbo_ngdp!P59</f>
        <v>#N/A</v>
      </c>
      <c r="Q59" s="10" t="e">
        <f>100*cbo_debt!Q59/cbo_ngdp!Q59</f>
        <v>#N/A</v>
      </c>
      <c r="R59" s="10" t="e">
        <f>100*cbo_debt!R59/cbo_ngdp!R59</f>
        <v>#N/A</v>
      </c>
      <c r="S59" s="10" t="e">
        <f>100*cbo_debt!S59/cbo_ngdp!S59</f>
        <v>#N/A</v>
      </c>
      <c r="T59" s="10" t="e">
        <f>100*cbo_debt!T59/cbo_ngdp!T59</f>
        <v>#N/A</v>
      </c>
      <c r="U59" s="10" t="e">
        <f>100*cbo_debt!U59/cbo_ngdp!U59</f>
        <v>#N/A</v>
      </c>
      <c r="V59" s="10" t="e">
        <f>100*cbo_debt!V59/cbo_ngdp!V59</f>
        <v>#N/A</v>
      </c>
      <c r="W59" s="10" t="e">
        <f>100*cbo_debt!W59/cbo_ngdp!W59</f>
        <v>#N/A</v>
      </c>
      <c r="X59" s="10" t="e">
        <f>100*cbo_debt!X59/cbo_ngdp!X59</f>
        <v>#N/A</v>
      </c>
      <c r="Y59" s="10" t="e">
        <f>100*cbo_debt!Y59/cbo_ngdp!Y59</f>
        <v>#N/A</v>
      </c>
      <c r="Z59" s="10" t="e">
        <f>100*cbo_debt!Z59/cbo_ngdp!Z59</f>
        <v>#N/A</v>
      </c>
      <c r="AA59" s="10" t="e">
        <f>100*cbo_debt!AA59/cbo_ngdp!AA59</f>
        <v>#N/A</v>
      </c>
      <c r="AB59" s="10" t="e">
        <f>100*cbo_debt!AB59/cbo_ngdp!AB59</f>
        <v>#N/A</v>
      </c>
      <c r="AC59" s="10" t="e">
        <f>100*cbo_debt!AC59/cbo_ngdp!AC59</f>
        <v>#N/A</v>
      </c>
      <c r="AD59" s="10" t="e">
        <f>100*cbo_debt!AD59/cbo_ngdp!AD59</f>
        <v>#N/A</v>
      </c>
      <c r="AE59" s="10" t="e">
        <f>100*cbo_debt!AE59/cbo_ngdp!AE59</f>
        <v>#N/A</v>
      </c>
      <c r="AF59" s="10" t="e">
        <f>100*cbo_debt!AF59/cbo_ngdp!AF59</f>
        <v>#N/A</v>
      </c>
      <c r="AG59" s="10" t="e">
        <f>100*cbo_debt!AG59/cbo_ngdp!AG59</f>
        <v>#N/A</v>
      </c>
      <c r="AH59" s="10" t="e">
        <f>100*cbo_debt!AH59/cbo_ngdp!AH59</f>
        <v>#N/A</v>
      </c>
      <c r="AI59" s="10" t="e">
        <f>100*cbo_debt!AI59/cbo_ngdp!AI59</f>
        <v>#N/A</v>
      </c>
      <c r="AJ59" s="10" t="e">
        <f>100*cbo_debt!AJ59/cbo_ngdp!AJ59</f>
        <v>#N/A</v>
      </c>
      <c r="AK59" s="10" t="e">
        <f>100*cbo_debt!AK59/cbo_ngdp!AK59</f>
        <v>#N/A</v>
      </c>
      <c r="AL59" s="10" t="e">
        <f>100*cbo_debt!AL59/cbo_ngdp!AL59</f>
        <v>#N/A</v>
      </c>
      <c r="AM59" s="10" t="e">
        <f>100*cbo_debt!AM59/cbo_ngdp!AM59</f>
        <v>#N/A</v>
      </c>
      <c r="AN59" s="10" t="e">
        <f>100*cbo_debt!AN59/cbo_ngdp!AN59</f>
        <v>#N/A</v>
      </c>
      <c r="AO59" s="10" t="e">
        <f>100*cbo_debt!AO59/cbo_ngdp!AO59</f>
        <v>#N/A</v>
      </c>
      <c r="AP59" s="10" t="e">
        <f>100*cbo_debt!AP59/cbo_ngdp!AP59</f>
        <v>#N/A</v>
      </c>
      <c r="AQ59" s="10" t="e">
        <f>100*cbo_debt!AQ59/cbo_ngdp!AQ59</f>
        <v>#N/A</v>
      </c>
      <c r="AR59" s="10" t="e">
        <f>100*cbo_debt!AR59/cbo_ngdp!AR59</f>
        <v>#N/A</v>
      </c>
      <c r="AS59" s="10" t="e">
        <f>100*cbo_debt!AS59/cbo_ngdp!AS59</f>
        <v>#N/A</v>
      </c>
      <c r="AT59" s="10" t="e">
        <f>100*cbo_debt!AT59/cbo_ngdp!AT59</f>
        <v>#N/A</v>
      </c>
      <c r="AU59" s="10" t="e">
        <v>#N/A</v>
      </c>
      <c r="AV59" s="10" t="e">
        <f>100*cbo_debt!AV59/cbo_ngdp!AV59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96.201724658591417</v>
      </c>
      <c r="CF59" s="10">
        <v>91.547786484495347</v>
      </c>
      <c r="CG59" s="10">
        <v>90.804366753733845</v>
      </c>
      <c r="CH59" s="10">
        <v>93.999797972995722</v>
      </c>
      <c r="CI59" s="10">
        <v>94.669939805629355</v>
      </c>
      <c r="CJ59" s="10">
        <v>94.057907657127487</v>
      </c>
      <c r="CK59" s="10">
        <v>106.79502494554143</v>
      </c>
      <c r="CL59" s="10">
        <v>102.22327662170406</v>
      </c>
      <c r="CM59" s="10">
        <v>101.78175194568637</v>
      </c>
      <c r="CN59" s="10">
        <v>101.9627147711754</v>
      </c>
      <c r="CO59" s="10">
        <v>106.50883935434281</v>
      </c>
      <c r="CP59" s="10">
        <v>107.28670253651038</v>
      </c>
      <c r="CQ59" s="10">
        <v>106.34930242411403</v>
      </c>
      <c r="CR59" s="10">
        <v>108.5912728370829</v>
      </c>
      <c r="CS59" s="10">
        <v>105.43758329631275</v>
      </c>
      <c r="CU59" s="20">
        <v>38930</v>
      </c>
      <c r="CV59" s="20" t="str">
        <f ca="1">OFFSET(C$1,0,ROWS($1:53)-1)</f>
        <v>2006B</v>
      </c>
      <c r="CW59" s="19">
        <f t="shared" ca="1" si="4"/>
        <v>2006</v>
      </c>
      <c r="CX59" s="30" cm="1">
        <f t="array" aca="1" ref="CX59" ca="1">INDEX($C$6:$CS$100,MATCH(CW59,YEAR($B$6:$B$100),0),MATCH(CV59,$C$1:$CS$1,0))</f>
        <v>37.00793408605432</v>
      </c>
      <c r="CY59" s="19">
        <f t="shared" ca="1" si="0"/>
        <v>2011</v>
      </c>
      <c r="CZ59" s="30" cm="1">
        <f t="array" aca="1" ref="CZ59" ca="1">INDEX($C$6:$CS$100,MATCH(CY59,YEAR($B$6:$B$100),0),MATCH(CV59,$C$1:$CS$1,0))</f>
        <v>37.807138159861303</v>
      </c>
      <c r="DA59" s="19">
        <f t="shared" ca="1" si="5"/>
        <v>2016</v>
      </c>
      <c r="DB59" s="28" cm="1">
        <f t="array" aca="1" ref="DB59" ca="1">INDEX($C$6:$CS$100,MATCH(DA59,YEAR($B$6:$B$100),0),MATCH(CV59,$C$1:$CS$1,0))</f>
        <v>32.150573774427428</v>
      </c>
      <c r="DC59" s="28"/>
      <c r="DD59" s="41">
        <f t="shared" ca="1" si="2"/>
        <v>35.411014152672877</v>
      </c>
      <c r="DE59" s="41">
        <f t="shared" ca="1" si="3"/>
        <v>65.481347384754642</v>
      </c>
      <c r="DF59" s="41">
        <f t="shared" ca="1" si="6"/>
        <v>2.5501532736309924</v>
      </c>
      <c r="DG59" s="41">
        <f t="shared" ca="1" si="7"/>
        <v>765.86185622317157</v>
      </c>
    </row>
    <row r="60" spans="1:111" x14ac:dyDescent="0.3">
      <c r="A60" t="s">
        <v>633</v>
      </c>
      <c r="B60" s="16">
        <v>47119</v>
      </c>
      <c r="C60" s="10" t="e">
        <f>100*cbo_debt!C60/cbo_ngdp!C60</f>
        <v>#N/A</v>
      </c>
      <c r="D60" s="10" t="e">
        <f>100*cbo_debt!D60/cbo_ngdp!D60</f>
        <v>#N/A</v>
      </c>
      <c r="E60" s="10" t="e">
        <f>100*cbo_debt!E60/cbo_ngdp!E60</f>
        <v>#N/A</v>
      </c>
      <c r="F60" s="10" t="e">
        <f>100*cbo_debt!F60/cbo_ngdp!F60</f>
        <v>#N/A</v>
      </c>
      <c r="G60" s="10" t="e">
        <f>100*cbo_debt!G60/cbo_ngdp!G60</f>
        <v>#N/A</v>
      </c>
      <c r="H60" s="10" t="e">
        <f>100*cbo_debt!H60/cbo_ngdp!H60</f>
        <v>#N/A</v>
      </c>
      <c r="I60" s="10" t="e">
        <f>100*cbo_debt!I60/cbo_ngdp!I60</f>
        <v>#N/A</v>
      </c>
      <c r="J60" s="10" t="e">
        <f>100*cbo_debt!J60/cbo_ngdp!B60</f>
        <v>#N/A</v>
      </c>
      <c r="K60" s="10" t="e">
        <f>100*cbo_debt!K60/cbo_ngdp!K60</f>
        <v>#N/A</v>
      </c>
      <c r="L60" s="10" t="e">
        <f>100*cbo_debt!L60/cbo_ngdp!L60</f>
        <v>#N/A</v>
      </c>
      <c r="M60" s="10" t="e">
        <f>100*cbo_debt!M60/cbo_ngdp!M60</f>
        <v>#N/A</v>
      </c>
      <c r="N60" s="10" t="e">
        <f>100*cbo_debt!N60/cbo_ngdp!N60</f>
        <v>#N/A</v>
      </c>
      <c r="O60" s="10" t="e">
        <f>100*cbo_debt!O60/cbo_ngdp!O60</f>
        <v>#N/A</v>
      </c>
      <c r="P60" s="10" t="e">
        <f>100*cbo_debt!P60/cbo_ngdp!P60</f>
        <v>#N/A</v>
      </c>
      <c r="Q60" s="10" t="e">
        <f>100*cbo_debt!Q60/cbo_ngdp!Q60</f>
        <v>#N/A</v>
      </c>
      <c r="R60" s="10" t="e">
        <f>100*cbo_debt!R60/cbo_ngdp!R60</f>
        <v>#N/A</v>
      </c>
      <c r="S60" s="10" t="e">
        <f>100*cbo_debt!S60/cbo_ngdp!S60</f>
        <v>#N/A</v>
      </c>
      <c r="T60" s="10" t="e">
        <f>100*cbo_debt!T60/cbo_ngdp!T60</f>
        <v>#N/A</v>
      </c>
      <c r="U60" s="10" t="e">
        <f>100*cbo_debt!U60/cbo_ngdp!U60</f>
        <v>#N/A</v>
      </c>
      <c r="V60" s="10" t="e">
        <f>100*cbo_debt!V60/cbo_ngdp!V60</f>
        <v>#N/A</v>
      </c>
      <c r="W60" s="10" t="e">
        <f>100*cbo_debt!W60/cbo_ngdp!W60</f>
        <v>#N/A</v>
      </c>
      <c r="X60" s="10" t="e">
        <f>100*cbo_debt!X60/cbo_ngdp!X60</f>
        <v>#N/A</v>
      </c>
      <c r="Y60" s="10" t="e">
        <f>100*cbo_debt!Y60/cbo_ngdp!Y60</f>
        <v>#N/A</v>
      </c>
      <c r="Z60" s="10" t="e">
        <f>100*cbo_debt!Z60/cbo_ngdp!Z60</f>
        <v>#N/A</v>
      </c>
      <c r="AA60" s="10" t="e">
        <f>100*cbo_debt!AA60/cbo_ngdp!AA60</f>
        <v>#N/A</v>
      </c>
      <c r="AB60" s="10" t="e">
        <f>100*cbo_debt!AB60/cbo_ngdp!AB60</f>
        <v>#N/A</v>
      </c>
      <c r="AC60" s="10" t="e">
        <f>100*cbo_debt!AC60/cbo_ngdp!AC60</f>
        <v>#N/A</v>
      </c>
      <c r="AD60" s="10" t="e">
        <f>100*cbo_debt!AD60/cbo_ngdp!AD60</f>
        <v>#N/A</v>
      </c>
      <c r="AE60" s="10" t="e">
        <f>100*cbo_debt!AE60/cbo_ngdp!AE60</f>
        <v>#N/A</v>
      </c>
      <c r="AF60" s="10" t="e">
        <f>100*cbo_debt!AF60/cbo_ngdp!AF60</f>
        <v>#N/A</v>
      </c>
      <c r="AG60" s="10" t="e">
        <f>100*cbo_debt!AG60/cbo_ngdp!AG60</f>
        <v>#N/A</v>
      </c>
      <c r="AH60" s="10" t="e">
        <f>100*cbo_debt!AH60/cbo_ngdp!AH60</f>
        <v>#N/A</v>
      </c>
      <c r="AI60" s="10" t="e">
        <f>100*cbo_debt!AI60/cbo_ngdp!AI60</f>
        <v>#N/A</v>
      </c>
      <c r="AJ60" s="10" t="e">
        <f>100*cbo_debt!AJ60/cbo_ngdp!AJ60</f>
        <v>#N/A</v>
      </c>
      <c r="AK60" s="10" t="e">
        <f>100*cbo_debt!AK60/cbo_ngdp!AK60</f>
        <v>#N/A</v>
      </c>
      <c r="AL60" s="10" t="e">
        <f>100*cbo_debt!AL60/cbo_ngdp!AL60</f>
        <v>#N/A</v>
      </c>
      <c r="AM60" s="10" t="e">
        <f>100*cbo_debt!AM60/cbo_ngdp!AM60</f>
        <v>#N/A</v>
      </c>
      <c r="AN60" s="10" t="e">
        <f>100*cbo_debt!AN60/cbo_ngdp!AN60</f>
        <v>#N/A</v>
      </c>
      <c r="AO60" s="10" t="e">
        <f>100*cbo_debt!AO60/cbo_ngdp!AO60</f>
        <v>#N/A</v>
      </c>
      <c r="AP60" s="10" t="e">
        <f>100*cbo_debt!AP60/cbo_ngdp!AP60</f>
        <v>#N/A</v>
      </c>
      <c r="AQ60" s="10" t="e">
        <f>100*cbo_debt!AQ60/cbo_ngdp!AQ60</f>
        <v>#N/A</v>
      </c>
      <c r="AR60" s="10" t="e">
        <f>100*cbo_debt!AR60/cbo_ngdp!AR60</f>
        <v>#N/A</v>
      </c>
      <c r="AS60" s="10" t="e">
        <f>100*cbo_debt!AS60/cbo_ngdp!AS60</f>
        <v>#N/A</v>
      </c>
      <c r="AT60" s="10" t="e">
        <f>100*cbo_debt!AT60/cbo_ngdp!AT60</f>
        <v>#N/A</v>
      </c>
      <c r="AU60" s="10" t="e">
        <v>#N/A</v>
      </c>
      <c r="AV60" s="10" t="e">
        <f>100*cbo_debt!AV60/cbo_ngdp!AV60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92.688511900922407</v>
      </c>
      <c r="CG60" s="10">
        <v>91.772560149648456</v>
      </c>
      <c r="CH60" s="10">
        <v>95.056245339903398</v>
      </c>
      <c r="CI60" s="10">
        <v>96.165316045380877</v>
      </c>
      <c r="CJ60" s="10">
        <v>95.55591572123177</v>
      </c>
      <c r="CK60" s="10">
        <v>107.37386367476597</v>
      </c>
      <c r="CL60" s="10">
        <v>103.1675537994318</v>
      </c>
      <c r="CM60" s="10">
        <v>102.60022360645264</v>
      </c>
      <c r="CN60" s="10">
        <v>103.19109915637608</v>
      </c>
      <c r="CO60" s="10">
        <v>107.67501700629973</v>
      </c>
      <c r="CP60" s="10">
        <v>108.9290467599302</v>
      </c>
      <c r="CQ60" s="10">
        <v>107.392</v>
      </c>
      <c r="CR60" s="10">
        <v>110.5368893029756</v>
      </c>
      <c r="CS60" s="10">
        <v>107.23029075241818</v>
      </c>
      <c r="CU60" s="20">
        <v>39083</v>
      </c>
      <c r="CV60" s="20" t="str">
        <f ca="1">OFFSET(C$1,0,ROWS($1:54)-1)</f>
        <v>2007A</v>
      </c>
      <c r="CW60" s="19">
        <f t="shared" ca="1" si="4"/>
        <v>2007</v>
      </c>
      <c r="CX60" s="30" cm="1">
        <f t="array" aca="1" ref="CX60" ca="1">INDEX($C$6:$CS$100,MATCH(CW60,YEAR($B$6:$B$100),0),MATCH(CV60,$C$1:$CS$1,0))</f>
        <v>36.606815683400512</v>
      </c>
      <c r="CY60" s="19">
        <f t="shared" ca="1" si="0"/>
        <v>2012</v>
      </c>
      <c r="CZ60" s="30" cm="1">
        <f t="array" aca="1" ref="CZ60" ca="1">INDEX($C$6:$CS$100,MATCH(CY60,YEAR($B$6:$B$100),0),MATCH(CV60,$C$1:$CS$1,0))</f>
        <v>30.467887242080792</v>
      </c>
      <c r="DA60" s="19">
        <f t="shared" ca="1" si="5"/>
        <v>2017</v>
      </c>
      <c r="DB60" s="28" cm="1">
        <f t="array" aca="1" ref="DB60" ca="1">INDEX($C$6:$CS$100,MATCH(DA60,YEAR($B$6:$B$100),0),MATCH(CV60,$C$1:$CS$1,0))</f>
        <v>20.070439070204273</v>
      </c>
      <c r="DC60" s="28"/>
      <c r="DD60" s="41">
        <f t="shared" ca="1" si="2"/>
        <v>35.197483397413492</v>
      </c>
      <c r="DE60" s="41">
        <f t="shared" ca="1" si="3"/>
        <v>70.029176236886215</v>
      </c>
      <c r="DF60" s="41">
        <f t="shared" ca="1" si="6"/>
        <v>1.9862174923253992</v>
      </c>
      <c r="DG60" s="41">
        <f t="shared" ca="1" si="7"/>
        <v>1565.0955869305126</v>
      </c>
    </row>
    <row r="61" spans="1:111" x14ac:dyDescent="0.3">
      <c r="A61" t="s">
        <v>634</v>
      </c>
      <c r="B61" s="16">
        <v>47484</v>
      </c>
      <c r="C61" s="10" t="e">
        <f>100*cbo_debt!C61/cbo_ngdp!C61</f>
        <v>#N/A</v>
      </c>
      <c r="D61" s="10" t="e">
        <f>100*cbo_debt!D61/cbo_ngdp!D61</f>
        <v>#N/A</v>
      </c>
      <c r="E61" s="10" t="e">
        <f>100*cbo_debt!E61/cbo_ngdp!E61</f>
        <v>#N/A</v>
      </c>
      <c r="F61" s="10" t="e">
        <f>100*cbo_debt!F61/cbo_ngdp!F61</f>
        <v>#N/A</v>
      </c>
      <c r="G61" s="10" t="e">
        <f>100*cbo_debt!G61/cbo_ngdp!G61</f>
        <v>#N/A</v>
      </c>
      <c r="H61" s="10" t="e">
        <f>100*cbo_debt!H61/cbo_ngdp!H61</f>
        <v>#N/A</v>
      </c>
      <c r="I61" s="10" t="e">
        <f>100*cbo_debt!I61/cbo_ngdp!I61</f>
        <v>#N/A</v>
      </c>
      <c r="J61" s="10" t="e">
        <f>100*cbo_debt!J61/cbo_ngdp!B61</f>
        <v>#N/A</v>
      </c>
      <c r="K61" s="10" t="e">
        <f>100*cbo_debt!K61/cbo_ngdp!K61</f>
        <v>#N/A</v>
      </c>
      <c r="L61" s="10" t="e">
        <f>100*cbo_debt!L61/cbo_ngdp!L61</f>
        <v>#N/A</v>
      </c>
      <c r="M61" s="10" t="e">
        <f>100*cbo_debt!M61/cbo_ngdp!M61</f>
        <v>#N/A</v>
      </c>
      <c r="N61" s="10" t="e">
        <f>100*cbo_debt!N61/cbo_ngdp!N61</f>
        <v>#N/A</v>
      </c>
      <c r="O61" s="10" t="e">
        <f>100*cbo_debt!O61/cbo_ngdp!O61</f>
        <v>#N/A</v>
      </c>
      <c r="P61" s="10" t="e">
        <f>100*cbo_debt!P61/cbo_ngdp!P61</f>
        <v>#N/A</v>
      </c>
      <c r="Q61" s="10" t="e">
        <f>100*cbo_debt!Q61/cbo_ngdp!Q61</f>
        <v>#N/A</v>
      </c>
      <c r="R61" s="10" t="e">
        <f>100*cbo_debt!R61/cbo_ngdp!R61</f>
        <v>#N/A</v>
      </c>
      <c r="S61" s="10" t="e">
        <f>100*cbo_debt!S61/cbo_ngdp!S61</f>
        <v>#N/A</v>
      </c>
      <c r="T61" s="10" t="e">
        <f>100*cbo_debt!T61/cbo_ngdp!T61</f>
        <v>#N/A</v>
      </c>
      <c r="U61" s="10" t="e">
        <f>100*cbo_debt!U61/cbo_ngdp!U61</f>
        <v>#N/A</v>
      </c>
      <c r="V61" s="10" t="e">
        <f>100*cbo_debt!V61/cbo_ngdp!V61</f>
        <v>#N/A</v>
      </c>
      <c r="W61" s="10" t="e">
        <f>100*cbo_debt!W61/cbo_ngdp!W61</f>
        <v>#N/A</v>
      </c>
      <c r="X61" s="10" t="e">
        <f>100*cbo_debt!X61/cbo_ngdp!X61</f>
        <v>#N/A</v>
      </c>
      <c r="Y61" s="10" t="e">
        <f>100*cbo_debt!Y61/cbo_ngdp!Y61</f>
        <v>#N/A</v>
      </c>
      <c r="Z61" s="10" t="e">
        <f>100*cbo_debt!Z61/cbo_ngdp!Z61</f>
        <v>#N/A</v>
      </c>
      <c r="AA61" s="10" t="e">
        <f>100*cbo_debt!AA61/cbo_ngdp!AA61</f>
        <v>#N/A</v>
      </c>
      <c r="AB61" s="10" t="e">
        <f>100*cbo_debt!AB61/cbo_ngdp!AB61</f>
        <v>#N/A</v>
      </c>
      <c r="AC61" s="10" t="e">
        <f>100*cbo_debt!AC61/cbo_ngdp!AC61</f>
        <v>#N/A</v>
      </c>
      <c r="AD61" s="10" t="e">
        <f>100*cbo_debt!AD61/cbo_ngdp!AD61</f>
        <v>#N/A</v>
      </c>
      <c r="AE61" s="10" t="e">
        <f>100*cbo_debt!AE61/cbo_ngdp!AE61</f>
        <v>#N/A</v>
      </c>
      <c r="AF61" s="10" t="e">
        <f>100*cbo_debt!AF61/cbo_ngdp!AF61</f>
        <v>#N/A</v>
      </c>
      <c r="AG61" s="10" t="e">
        <f>100*cbo_debt!AG61/cbo_ngdp!AG61</f>
        <v>#N/A</v>
      </c>
      <c r="AH61" s="10" t="e">
        <f>100*cbo_debt!AH61/cbo_ngdp!AH61</f>
        <v>#N/A</v>
      </c>
      <c r="AI61" s="10" t="e">
        <f>100*cbo_debt!AI61/cbo_ngdp!AI61</f>
        <v>#N/A</v>
      </c>
      <c r="AJ61" s="10" t="e">
        <f>100*cbo_debt!AJ61/cbo_ngdp!AJ61</f>
        <v>#N/A</v>
      </c>
      <c r="AK61" s="10" t="e">
        <f>100*cbo_debt!AK61/cbo_ngdp!AK61</f>
        <v>#N/A</v>
      </c>
      <c r="AL61" s="10" t="e">
        <f>100*cbo_debt!AL61/cbo_ngdp!AL61</f>
        <v>#N/A</v>
      </c>
      <c r="AM61" s="10" t="e">
        <f>100*cbo_debt!AM61/cbo_ngdp!AM61</f>
        <v>#N/A</v>
      </c>
      <c r="AN61" s="10" t="e">
        <f>100*cbo_debt!AN61/cbo_ngdp!AN61</f>
        <v>#N/A</v>
      </c>
      <c r="AO61" s="10" t="e">
        <f>100*cbo_debt!AO61/cbo_ngdp!AO61</f>
        <v>#N/A</v>
      </c>
      <c r="AP61" s="10" t="e">
        <f>100*cbo_debt!AP61/cbo_ngdp!AP61</f>
        <v>#N/A</v>
      </c>
      <c r="AQ61" s="10" t="e">
        <f>100*cbo_debt!AQ61/cbo_ngdp!AQ61</f>
        <v>#N/A</v>
      </c>
      <c r="AR61" s="10" t="e">
        <f>100*cbo_debt!AR61/cbo_ngdp!AR61</f>
        <v>#N/A</v>
      </c>
      <c r="AS61" s="10" t="e">
        <f>100*cbo_debt!AS61/cbo_ngdp!AS61</f>
        <v>#N/A</v>
      </c>
      <c r="AT61" s="10" t="e">
        <f>100*cbo_debt!AT61/cbo_ngdp!AT61</f>
        <v>#N/A</v>
      </c>
      <c r="AU61" s="10" t="e">
        <v>#N/A</v>
      </c>
      <c r="AV61" s="10" t="e">
        <f>100*cbo_debt!AV61/cbo_ngdp!AV61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98.262662875355431</v>
      </c>
      <c r="CJ61" s="10">
        <v>97.778333281254888</v>
      </c>
      <c r="CK61" s="10">
        <v>108.86697904464403</v>
      </c>
      <c r="CL61" s="10">
        <v>104.97622122137885</v>
      </c>
      <c r="CM61" s="10">
        <v>104.51169527566334</v>
      </c>
      <c r="CN61" s="10">
        <v>105.33003882809743</v>
      </c>
      <c r="CO61" s="10">
        <v>109.87960037571514</v>
      </c>
      <c r="CP61" s="10">
        <v>111.04944069678081</v>
      </c>
      <c r="CQ61" s="10">
        <v>108.73384434622055</v>
      </c>
      <c r="CR61" s="10">
        <v>112.74471307567174</v>
      </c>
      <c r="CS61" s="10">
        <v>109.21580480298951</v>
      </c>
      <c r="CU61" s="20">
        <v>39295</v>
      </c>
      <c r="CV61" s="20" t="str">
        <f ca="1">OFFSET(C$1,0,ROWS($1:55)-1)</f>
        <v>2007B</v>
      </c>
      <c r="CW61" s="19">
        <f t="shared" ca="1" si="4"/>
        <v>2007</v>
      </c>
      <c r="CX61" s="30" cm="1">
        <f t="array" aca="1" ref="CX61" ca="1">INDEX($C$6:$CS$100,MATCH(CW61,YEAR($B$6:$B$100),0),MATCH(CV61,$C$1:$CS$1,0))</f>
        <v>36.389475985715329</v>
      </c>
      <c r="CY61" s="19">
        <f t="shared" ca="1" si="0"/>
        <v>2012</v>
      </c>
      <c r="CZ61" s="30" cm="1">
        <f t="array" aca="1" ref="CZ61" ca="1">INDEX($C$6:$CS$100,MATCH(CY61,YEAR($B$6:$B$100),0),MATCH(CV61,$C$1:$CS$1,0))</f>
        <v>33.082361055233058</v>
      </c>
      <c r="DA61" s="19">
        <f t="shared" ca="1" si="5"/>
        <v>2017</v>
      </c>
      <c r="DB61" s="28" cm="1">
        <f t="array" aca="1" ref="DB61" ca="1">INDEX($C$6:$CS$100,MATCH(DA61,YEAR($B$6:$B$100),0),MATCH(CV61,$C$1:$CS$1,0))</f>
        <v>25.181721375989628</v>
      </c>
      <c r="DC61" s="28"/>
      <c r="DD61" s="41">
        <f t="shared" ca="1" si="2"/>
        <v>35.197483397413492</v>
      </c>
      <c r="DE61" s="41">
        <f t="shared" ca="1" si="3"/>
        <v>70.029176236886215</v>
      </c>
      <c r="DF61" s="41">
        <f t="shared" ca="1" si="6"/>
        <v>1.4208463305665116</v>
      </c>
      <c r="DG61" s="41">
        <f t="shared" ca="1" si="7"/>
        <v>1365.0671520672363</v>
      </c>
    </row>
    <row r="62" spans="1:111" x14ac:dyDescent="0.3">
      <c r="A62" t="s">
        <v>635</v>
      </c>
      <c r="B62" s="16">
        <v>47849</v>
      </c>
      <c r="C62" s="10" t="e">
        <f>100*cbo_debt!C62/cbo_ngdp!C62</f>
        <v>#N/A</v>
      </c>
      <c r="D62" s="10" t="e">
        <f>100*cbo_debt!D62/cbo_ngdp!D62</f>
        <v>#N/A</v>
      </c>
      <c r="E62" s="10" t="e">
        <f>100*cbo_debt!E62/cbo_ngdp!E62</f>
        <v>#N/A</v>
      </c>
      <c r="F62" s="10" t="e">
        <f>100*cbo_debt!F62/cbo_ngdp!F62</f>
        <v>#N/A</v>
      </c>
      <c r="G62" s="10" t="e">
        <f>100*cbo_debt!G62/cbo_ngdp!G62</f>
        <v>#N/A</v>
      </c>
      <c r="H62" s="10" t="e">
        <f>100*cbo_debt!H62/cbo_ngdp!H62</f>
        <v>#N/A</v>
      </c>
      <c r="I62" s="10" t="e">
        <f>100*cbo_debt!I62/cbo_ngdp!I62</f>
        <v>#N/A</v>
      </c>
      <c r="J62" s="10" t="e">
        <f>100*cbo_debt!J62/cbo_ngdp!B62</f>
        <v>#N/A</v>
      </c>
      <c r="K62" s="10" t="e">
        <f>100*cbo_debt!K62/cbo_ngdp!K62</f>
        <v>#N/A</v>
      </c>
      <c r="L62" s="10" t="e">
        <f>100*cbo_debt!L62/cbo_ngdp!L62</f>
        <v>#N/A</v>
      </c>
      <c r="M62" s="10" t="e">
        <f>100*cbo_debt!M62/cbo_ngdp!M62</f>
        <v>#N/A</v>
      </c>
      <c r="N62" s="10" t="e">
        <f>100*cbo_debt!N62/cbo_ngdp!N62</f>
        <v>#N/A</v>
      </c>
      <c r="O62" s="10" t="e">
        <f>100*cbo_debt!O62/cbo_ngdp!O62</f>
        <v>#N/A</v>
      </c>
      <c r="P62" s="10" t="e">
        <f>100*cbo_debt!P62/cbo_ngdp!P62</f>
        <v>#N/A</v>
      </c>
      <c r="Q62" s="10" t="e">
        <f>100*cbo_debt!Q62/cbo_ngdp!Q62</f>
        <v>#N/A</v>
      </c>
      <c r="R62" s="10" t="e">
        <f>100*cbo_debt!R62/cbo_ngdp!R62</f>
        <v>#N/A</v>
      </c>
      <c r="S62" s="10" t="e">
        <f>100*cbo_debt!S62/cbo_ngdp!S62</f>
        <v>#N/A</v>
      </c>
      <c r="T62" s="10" t="e">
        <f>100*cbo_debt!T62/cbo_ngdp!T62</f>
        <v>#N/A</v>
      </c>
      <c r="U62" s="10" t="e">
        <f>100*cbo_debt!U62/cbo_ngdp!U62</f>
        <v>#N/A</v>
      </c>
      <c r="V62" s="10" t="e">
        <f>100*cbo_debt!V62/cbo_ngdp!V62</f>
        <v>#N/A</v>
      </c>
      <c r="W62" s="10" t="e">
        <f>100*cbo_debt!W62/cbo_ngdp!W62</f>
        <v>#N/A</v>
      </c>
      <c r="X62" s="10" t="e">
        <f>100*cbo_debt!X62/cbo_ngdp!X62</f>
        <v>#N/A</v>
      </c>
      <c r="Y62" s="10" t="e">
        <f>100*cbo_debt!Y62/cbo_ngdp!Y62</f>
        <v>#N/A</v>
      </c>
      <c r="Z62" s="10" t="e">
        <f>100*cbo_debt!Z62/cbo_ngdp!Z62</f>
        <v>#N/A</v>
      </c>
      <c r="AA62" s="10" t="e">
        <f>100*cbo_debt!AA62/cbo_ngdp!AA62</f>
        <v>#N/A</v>
      </c>
      <c r="AB62" s="10" t="e">
        <f>100*cbo_debt!AB62/cbo_ngdp!AB62</f>
        <v>#N/A</v>
      </c>
      <c r="AC62" s="10" t="e">
        <f>100*cbo_debt!AC62/cbo_ngdp!AC62</f>
        <v>#N/A</v>
      </c>
      <c r="AD62" s="10" t="e">
        <f>100*cbo_debt!AD62/cbo_ngdp!AD62</f>
        <v>#N/A</v>
      </c>
      <c r="AE62" s="10" t="e">
        <f>100*cbo_debt!AE62/cbo_ngdp!AE62</f>
        <v>#N/A</v>
      </c>
      <c r="AF62" s="10" t="e">
        <f>100*cbo_debt!AF62/cbo_ngdp!AF62</f>
        <v>#N/A</v>
      </c>
      <c r="AG62" s="10" t="e">
        <f>100*cbo_debt!AG62/cbo_ngdp!AG62</f>
        <v>#N/A</v>
      </c>
      <c r="AH62" s="10" t="e">
        <f>100*cbo_debt!AH62/cbo_ngdp!AH62</f>
        <v>#N/A</v>
      </c>
      <c r="AI62" s="10" t="e">
        <f>100*cbo_debt!AI62/cbo_ngdp!AI62</f>
        <v>#N/A</v>
      </c>
      <c r="AJ62" s="10" t="e">
        <f>100*cbo_debt!AJ62/cbo_ngdp!AJ62</f>
        <v>#N/A</v>
      </c>
      <c r="AK62" s="10" t="e">
        <f>100*cbo_debt!AK62/cbo_ngdp!AK62</f>
        <v>#N/A</v>
      </c>
      <c r="AL62" s="10" t="e">
        <f>100*cbo_debt!AL62/cbo_ngdp!AL62</f>
        <v>#N/A</v>
      </c>
      <c r="AM62" s="10" t="e">
        <f>100*cbo_debt!AM62/cbo_ngdp!AM62</f>
        <v>#N/A</v>
      </c>
      <c r="AN62" s="10" t="e">
        <f>100*cbo_debt!AN62/cbo_ngdp!AN62</f>
        <v>#N/A</v>
      </c>
      <c r="AO62" s="10" t="e">
        <f>100*cbo_debt!AO62/cbo_ngdp!AO62</f>
        <v>#N/A</v>
      </c>
      <c r="AP62" s="10" t="e">
        <f>100*cbo_debt!AP62/cbo_ngdp!AP62</f>
        <v>#N/A</v>
      </c>
      <c r="AQ62" s="10" t="e">
        <f>100*cbo_debt!AQ62/cbo_ngdp!AQ62</f>
        <v>#N/A</v>
      </c>
      <c r="AR62" s="10" t="e">
        <f>100*cbo_debt!AR62/cbo_ngdp!AR62</f>
        <v>#N/A</v>
      </c>
      <c r="AS62" s="10" t="e">
        <f>100*cbo_debt!AS62/cbo_ngdp!AS62</f>
        <v>#N/A</v>
      </c>
      <c r="AT62" s="10" t="e">
        <f>100*cbo_debt!AT62/cbo_ngdp!AT62</f>
        <v>#N/A</v>
      </c>
      <c r="AU62" s="10" t="e">
        <v>#N/A</v>
      </c>
      <c r="AV62" s="10" t="e">
        <f>100*cbo_debt!AV62/cbo_ngdp!AV62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107.19946558163544</v>
      </c>
      <c r="CM62" s="10">
        <v>106.40629640629641</v>
      </c>
      <c r="CN62" s="10">
        <v>107.44945919927515</v>
      </c>
      <c r="CO62" s="10">
        <v>112.2149747862311</v>
      </c>
      <c r="CP62" s="10">
        <v>113.31670686253015</v>
      </c>
      <c r="CQ62" s="10">
        <v>110.19457975616977</v>
      </c>
      <c r="CR62" s="10">
        <v>114.83062294019126</v>
      </c>
      <c r="CS62" s="10">
        <v>111.11346316680779</v>
      </c>
      <c r="CU62" s="20">
        <v>39448</v>
      </c>
      <c r="CV62" s="20" t="str">
        <f ca="1">OFFSET(C$1,0,ROWS($1:56)-1)</f>
        <v>2008A</v>
      </c>
      <c r="CW62" s="19">
        <f t="shared" ca="1" si="4"/>
        <v>2008</v>
      </c>
      <c r="CX62" s="30" cm="1">
        <f t="array" aca="1" ref="CX62" ca="1">INDEX($C$6:$CS$100,MATCH(CW62,YEAR($B$6:$B$100),0),MATCH(CV62,$C$1:$CS$1,0))</f>
        <v>36.842475881980143</v>
      </c>
      <c r="CY62" s="19">
        <f t="shared" ca="1" si="0"/>
        <v>2013</v>
      </c>
      <c r="CZ62" s="30" cm="1">
        <f t="array" aca="1" ref="CZ62" ca="1">INDEX($C$6:$CS$100,MATCH(CY62,YEAR($B$6:$B$100),0),MATCH(CV62,$C$1:$CS$1,0))</f>
        <v>31.596741118439283</v>
      </c>
      <c r="DA62" s="19">
        <f t="shared" ca="1" si="5"/>
        <v>2018</v>
      </c>
      <c r="DB62" s="28" cm="1">
        <f t="array" aca="1" ref="DB62" ca="1">INDEX($C$6:$CS$100,MATCH(DA62,YEAR($B$6:$B$100),0),MATCH(CV62,$C$1:$CS$1,0))</f>
        <v>22.590024602997094</v>
      </c>
      <c r="DC62" s="28"/>
      <c r="DD62" s="41">
        <f t="shared" ca="1" si="2"/>
        <v>39.21740893424343</v>
      </c>
      <c r="DE62" s="41">
        <f t="shared" ca="1" si="3"/>
        <v>71.806088207094916</v>
      </c>
      <c r="DF62" s="41">
        <f t="shared" ca="1" si="6"/>
        <v>5.640307002732615</v>
      </c>
      <c r="DG62" s="41">
        <f t="shared" ca="1" si="7"/>
        <v>1616.7915932959793</v>
      </c>
    </row>
    <row r="63" spans="1:111" x14ac:dyDescent="0.3">
      <c r="A63" t="s">
        <v>636</v>
      </c>
      <c r="B63" s="16">
        <v>48214</v>
      </c>
      <c r="C63" s="10" t="e">
        <f>100*cbo_debt!C63/cbo_ngdp!C63</f>
        <v>#N/A</v>
      </c>
      <c r="D63" s="10" t="e">
        <f>100*cbo_debt!D63/cbo_ngdp!D63</f>
        <v>#N/A</v>
      </c>
      <c r="E63" s="10" t="e">
        <f>100*cbo_debt!E63/cbo_ngdp!E63</f>
        <v>#N/A</v>
      </c>
      <c r="F63" s="10" t="e">
        <f>100*cbo_debt!F63/cbo_ngdp!F63</f>
        <v>#N/A</v>
      </c>
      <c r="G63" s="10" t="e">
        <f>100*cbo_debt!G63/cbo_ngdp!G63</f>
        <v>#N/A</v>
      </c>
      <c r="H63" s="10" t="e">
        <f>100*cbo_debt!H63/cbo_ngdp!H63</f>
        <v>#N/A</v>
      </c>
      <c r="I63" s="10" t="e">
        <f>100*cbo_debt!I63/cbo_ngdp!I63</f>
        <v>#N/A</v>
      </c>
      <c r="J63" s="10" t="e">
        <f>100*cbo_debt!J63/cbo_ngdp!B63</f>
        <v>#N/A</v>
      </c>
      <c r="K63" s="10" t="e">
        <f>100*cbo_debt!K63/cbo_ngdp!K63</f>
        <v>#N/A</v>
      </c>
      <c r="L63" s="10" t="e">
        <f>100*cbo_debt!L63/cbo_ngdp!L63</f>
        <v>#N/A</v>
      </c>
      <c r="M63" s="10" t="e">
        <f>100*cbo_debt!M63/cbo_ngdp!M63</f>
        <v>#N/A</v>
      </c>
      <c r="N63" s="10" t="e">
        <f>100*cbo_debt!N63/cbo_ngdp!N63</f>
        <v>#N/A</v>
      </c>
      <c r="O63" s="10" t="e">
        <f>100*cbo_debt!O63/cbo_ngdp!O63</f>
        <v>#N/A</v>
      </c>
      <c r="P63" s="10" t="e">
        <f>100*cbo_debt!P63/cbo_ngdp!P63</f>
        <v>#N/A</v>
      </c>
      <c r="Q63" s="10" t="e">
        <f>100*cbo_debt!Q63/cbo_ngdp!Q63</f>
        <v>#N/A</v>
      </c>
      <c r="R63" s="10" t="e">
        <f>100*cbo_debt!R63/cbo_ngdp!R63</f>
        <v>#N/A</v>
      </c>
      <c r="S63" s="10" t="e">
        <f>100*cbo_debt!S63/cbo_ngdp!S63</f>
        <v>#N/A</v>
      </c>
      <c r="T63" s="10" t="e">
        <f>100*cbo_debt!T63/cbo_ngdp!T63</f>
        <v>#N/A</v>
      </c>
      <c r="U63" s="10" t="e">
        <f>100*cbo_debt!U63/cbo_ngdp!U63</f>
        <v>#N/A</v>
      </c>
      <c r="V63" s="10" t="e">
        <f>100*cbo_debt!V63/cbo_ngdp!V63</f>
        <v>#N/A</v>
      </c>
      <c r="W63" s="10" t="e">
        <f>100*cbo_debt!W63/cbo_ngdp!W63</f>
        <v>#N/A</v>
      </c>
      <c r="X63" s="10" t="e">
        <f>100*cbo_debt!X63/cbo_ngdp!X63</f>
        <v>#N/A</v>
      </c>
      <c r="Y63" s="10" t="e">
        <f>100*cbo_debt!Y63/cbo_ngdp!Y63</f>
        <v>#N/A</v>
      </c>
      <c r="Z63" s="10" t="e">
        <f>100*cbo_debt!Z63/cbo_ngdp!Z63</f>
        <v>#N/A</v>
      </c>
      <c r="AA63" s="10" t="e">
        <f>100*cbo_debt!AA63/cbo_ngdp!AA63</f>
        <v>#N/A</v>
      </c>
      <c r="AB63" s="10" t="e">
        <f>100*cbo_debt!AB63/cbo_ngdp!AB63</f>
        <v>#N/A</v>
      </c>
      <c r="AC63" s="10" t="e">
        <f>100*cbo_debt!AC63/cbo_ngdp!AC63</f>
        <v>#N/A</v>
      </c>
      <c r="AD63" s="10" t="e">
        <f>100*cbo_debt!AD63/cbo_ngdp!AD63</f>
        <v>#N/A</v>
      </c>
      <c r="AE63" s="10" t="e">
        <f>100*cbo_debt!AE63/cbo_ngdp!AE63</f>
        <v>#N/A</v>
      </c>
      <c r="AF63" s="10" t="e">
        <f>100*cbo_debt!AF63/cbo_ngdp!AF63</f>
        <v>#N/A</v>
      </c>
      <c r="AG63" s="10" t="e">
        <f>100*cbo_debt!AG63/cbo_ngdp!AG63</f>
        <v>#N/A</v>
      </c>
      <c r="AH63" s="10" t="e">
        <f>100*cbo_debt!AH63/cbo_ngdp!AH63</f>
        <v>#N/A</v>
      </c>
      <c r="AI63" s="10" t="e">
        <f>100*cbo_debt!AI63/cbo_ngdp!AI63</f>
        <v>#N/A</v>
      </c>
      <c r="AJ63" s="10" t="e">
        <f>100*cbo_debt!AJ63/cbo_ngdp!AJ63</f>
        <v>#N/A</v>
      </c>
      <c r="AK63" s="10" t="e">
        <f>100*cbo_debt!AK63/cbo_ngdp!AK63</f>
        <v>#N/A</v>
      </c>
      <c r="AL63" s="10" t="e">
        <f>100*cbo_debt!AL63/cbo_ngdp!AL63</f>
        <v>#N/A</v>
      </c>
      <c r="AM63" s="10" t="e">
        <f>100*cbo_debt!AM63/cbo_ngdp!AM63</f>
        <v>#N/A</v>
      </c>
      <c r="AN63" s="10" t="e">
        <f>100*cbo_debt!AN63/cbo_ngdp!AN63</f>
        <v>#N/A</v>
      </c>
      <c r="AO63" s="10" t="e">
        <f>100*cbo_debt!AO63/cbo_ngdp!AO63</f>
        <v>#N/A</v>
      </c>
      <c r="AP63" s="10" t="e">
        <f>100*cbo_debt!AP63/cbo_ngdp!AP63</f>
        <v>#N/A</v>
      </c>
      <c r="AQ63" s="10" t="e">
        <f>100*cbo_debt!AQ63/cbo_ngdp!AQ63</f>
        <v>#N/A</v>
      </c>
      <c r="AR63" s="10" t="e">
        <f>100*cbo_debt!AR63/cbo_ngdp!AR63</f>
        <v>#N/A</v>
      </c>
      <c r="AS63" s="10" t="e">
        <f>100*cbo_debt!AS63/cbo_ngdp!AS63</f>
        <v>#N/A</v>
      </c>
      <c r="AT63" s="10" t="e">
        <f>100*cbo_debt!AT63/cbo_ngdp!AT63</f>
        <v>#N/A</v>
      </c>
      <c r="AU63" s="10" t="e">
        <v>#N/A</v>
      </c>
      <c r="AV63" s="10" t="e">
        <f>100*cbo_debt!AV63/cbo_ngdp!AV63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109.6319520174482</v>
      </c>
      <c r="CO63" s="10">
        <v>114.80699160373871</v>
      </c>
      <c r="CP63" s="10">
        <v>115.80767809051065</v>
      </c>
      <c r="CQ63" s="10">
        <v>111.89359993783835</v>
      </c>
      <c r="CR63" s="10">
        <v>117.12635303913405</v>
      </c>
      <c r="CS63" s="10">
        <v>113.04392132884948</v>
      </c>
      <c r="CU63" s="20">
        <v>39692</v>
      </c>
      <c r="CV63" s="20" t="str">
        <f ca="1">OFFSET(C$1,0,ROWS($1:57)-1)</f>
        <v>2008B</v>
      </c>
      <c r="CW63" s="19">
        <f t="shared" ca="1" si="4"/>
        <v>2008</v>
      </c>
      <c r="CX63" s="30" cm="1">
        <f t="array" aca="1" ref="CX63" ca="1">INDEX($C$6:$CS$100,MATCH(CW63,YEAR($B$6:$B$100),0),MATCH(CV63,$C$1:$CS$1,0))</f>
        <v>38.177339901477829</v>
      </c>
      <c r="CY63" s="19">
        <f t="shared" ca="1" si="0"/>
        <v>2013</v>
      </c>
      <c r="CZ63" s="30" cm="1">
        <f t="array" aca="1" ref="CZ63" ca="1">INDEX($C$6:$CS$100,MATCH(CY63,YEAR($B$6:$B$100),0),MATCH(CV63,$C$1:$CS$1,0))</f>
        <v>38.633843424262587</v>
      </c>
      <c r="DA63" s="19">
        <f t="shared" ca="1" si="5"/>
        <v>2018</v>
      </c>
      <c r="DB63" s="28" cm="1">
        <f t="array" aca="1" ref="DB63" ca="1">INDEX($C$6:$CS$100,MATCH(DA63,YEAR($B$6:$B$100),0),MATCH(CV63,$C$1:$CS$1,0))</f>
        <v>35.476618705035975</v>
      </c>
      <c r="DC63" s="28"/>
      <c r="DD63" s="41">
        <f t="shared" ca="1" si="2"/>
        <v>39.21740893424343</v>
      </c>
      <c r="DE63" s="41">
        <f t="shared" ca="1" si="3"/>
        <v>71.806088207094916</v>
      </c>
      <c r="DF63" s="41">
        <f t="shared" ca="1" si="6"/>
        <v>1.0817435929179724</v>
      </c>
      <c r="DG63" s="41">
        <f t="shared" ca="1" si="7"/>
        <v>1100.3978239321468</v>
      </c>
    </row>
    <row r="64" spans="1:111" x14ac:dyDescent="0.3">
      <c r="A64" t="s">
        <v>637</v>
      </c>
      <c r="B64" s="16">
        <v>48580</v>
      </c>
      <c r="C64" s="10" t="e">
        <f>100*cbo_debt!C64/cbo_ngdp!C64</f>
        <v>#N/A</v>
      </c>
      <c r="D64" s="10" t="e">
        <f>100*cbo_debt!D64/cbo_ngdp!D64</f>
        <v>#N/A</v>
      </c>
      <c r="E64" s="10" t="e">
        <f>100*cbo_debt!E64/cbo_ngdp!E64</f>
        <v>#N/A</v>
      </c>
      <c r="F64" s="10" t="e">
        <f>100*cbo_debt!F64/cbo_ngdp!F64</f>
        <v>#N/A</v>
      </c>
      <c r="G64" s="10" t="e">
        <f>100*cbo_debt!G64/cbo_ngdp!G64</f>
        <v>#N/A</v>
      </c>
      <c r="H64" s="10" t="e">
        <f>100*cbo_debt!H64/cbo_ngdp!H64</f>
        <v>#N/A</v>
      </c>
      <c r="I64" s="10" t="e">
        <f>100*cbo_debt!I64/cbo_ngdp!I64</f>
        <v>#N/A</v>
      </c>
      <c r="J64" s="10" t="e">
        <f>100*cbo_debt!J64/cbo_ngdp!B64</f>
        <v>#N/A</v>
      </c>
      <c r="K64" s="10" t="e">
        <f>100*cbo_debt!K64/cbo_ngdp!K64</f>
        <v>#N/A</v>
      </c>
      <c r="L64" s="10" t="e">
        <f>100*cbo_debt!L64/cbo_ngdp!L64</f>
        <v>#N/A</v>
      </c>
      <c r="M64" s="10" t="e">
        <f>100*cbo_debt!M64/cbo_ngdp!M64</f>
        <v>#N/A</v>
      </c>
      <c r="N64" s="10" t="e">
        <f>100*cbo_debt!N64/cbo_ngdp!N64</f>
        <v>#N/A</v>
      </c>
      <c r="O64" s="10" t="e">
        <f>100*cbo_debt!O64/cbo_ngdp!O64</f>
        <v>#N/A</v>
      </c>
      <c r="P64" s="10" t="e">
        <f>100*cbo_debt!P64/cbo_ngdp!P64</f>
        <v>#N/A</v>
      </c>
      <c r="Q64" s="10" t="e">
        <f>100*cbo_debt!Q64/cbo_ngdp!Q64</f>
        <v>#N/A</v>
      </c>
      <c r="R64" s="10" t="e">
        <f>100*cbo_debt!R64/cbo_ngdp!R64</f>
        <v>#N/A</v>
      </c>
      <c r="S64" s="10" t="e">
        <f>100*cbo_debt!S64/cbo_ngdp!S64</f>
        <v>#N/A</v>
      </c>
      <c r="T64" s="10" t="e">
        <f>100*cbo_debt!T64/cbo_ngdp!T64</f>
        <v>#N/A</v>
      </c>
      <c r="U64" s="10" t="e">
        <f>100*cbo_debt!U64/cbo_ngdp!U64</f>
        <v>#N/A</v>
      </c>
      <c r="V64" s="10" t="e">
        <f>100*cbo_debt!V64/cbo_ngdp!V64</f>
        <v>#N/A</v>
      </c>
      <c r="W64" s="10" t="e">
        <f>100*cbo_debt!W64/cbo_ngdp!W64</f>
        <v>#N/A</v>
      </c>
      <c r="X64" s="10" t="e">
        <f>100*cbo_debt!X64/cbo_ngdp!X64</f>
        <v>#N/A</v>
      </c>
      <c r="Y64" s="10" t="e">
        <f>100*cbo_debt!Y64/cbo_ngdp!Y64</f>
        <v>#N/A</v>
      </c>
      <c r="Z64" s="10" t="e">
        <f>100*cbo_debt!Z64/cbo_ngdp!Z64</f>
        <v>#N/A</v>
      </c>
      <c r="AA64" s="10" t="e">
        <f>100*cbo_debt!AA64/cbo_ngdp!AA64</f>
        <v>#N/A</v>
      </c>
      <c r="AB64" s="10" t="e">
        <f>100*cbo_debt!AB64/cbo_ngdp!AB64</f>
        <v>#N/A</v>
      </c>
      <c r="AC64" s="10" t="e">
        <f>100*cbo_debt!AC64/cbo_ngdp!AC64</f>
        <v>#N/A</v>
      </c>
      <c r="AD64" s="10" t="e">
        <f>100*cbo_debt!AD64/cbo_ngdp!AD64</f>
        <v>#N/A</v>
      </c>
      <c r="AE64" s="10" t="e">
        <f>100*cbo_debt!AE64/cbo_ngdp!AE64</f>
        <v>#N/A</v>
      </c>
      <c r="AF64" s="10" t="e">
        <f>100*cbo_debt!AF64/cbo_ngdp!AF64</f>
        <v>#N/A</v>
      </c>
      <c r="AG64" s="10" t="e">
        <f>100*cbo_debt!AG64/cbo_ngdp!AG64</f>
        <v>#N/A</v>
      </c>
      <c r="AH64" s="10" t="e">
        <f>100*cbo_debt!AH64/cbo_ngdp!AH64</f>
        <v>#N/A</v>
      </c>
      <c r="AI64" s="10" t="e">
        <f>100*cbo_debt!AI64/cbo_ngdp!AI64</f>
        <v>#N/A</v>
      </c>
      <c r="AJ64" s="10" t="e">
        <f>100*cbo_debt!AJ64/cbo_ngdp!AJ64</f>
        <v>#N/A</v>
      </c>
      <c r="AK64" s="10" t="e">
        <f>100*cbo_debt!AK64/cbo_ngdp!AK64</f>
        <v>#N/A</v>
      </c>
      <c r="AL64" s="10" t="e">
        <f>100*cbo_debt!AL64/cbo_ngdp!AL64</f>
        <v>#N/A</v>
      </c>
      <c r="AM64" s="10" t="e">
        <f>100*cbo_debt!AM64/cbo_ngdp!AM64</f>
        <v>#N/A</v>
      </c>
      <c r="AN64" s="10" t="e">
        <f>100*cbo_debt!AN64/cbo_ngdp!AN64</f>
        <v>#N/A</v>
      </c>
      <c r="AO64" s="10" t="e">
        <f>100*cbo_debt!AO64/cbo_ngdp!AO64</f>
        <v>#N/A</v>
      </c>
      <c r="AP64" s="10" t="e">
        <f>100*cbo_debt!AP64/cbo_ngdp!AP64</f>
        <v>#N/A</v>
      </c>
      <c r="AQ64" s="10" t="e">
        <f>100*cbo_debt!AQ64/cbo_ngdp!AQ64</f>
        <v>#N/A</v>
      </c>
      <c r="AR64" s="10" t="e">
        <f>100*cbo_debt!AR64/cbo_ngdp!AR64</f>
        <v>#N/A</v>
      </c>
      <c r="AS64" s="10" t="e">
        <f>100*cbo_debt!AS64/cbo_ngdp!AS64</f>
        <v>#N/A</v>
      </c>
      <c r="AT64" s="10" t="e">
        <f>100*cbo_debt!AT64/cbo_ngdp!AT64</f>
        <v>#N/A</v>
      </c>
      <c r="AU64" s="10" t="e">
        <v>#N/A</v>
      </c>
      <c r="AV64" s="10" t="e">
        <f>100*cbo_debt!AV64/cbo_ngdp!AV64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118.21675829769904</v>
      </c>
      <c r="CP64" s="10">
        <v>118.8887192017919</v>
      </c>
      <c r="CQ64" s="10">
        <v>114.04528000797886</v>
      </c>
      <c r="CR64" s="10">
        <v>119.87716219603911</v>
      </c>
      <c r="CS64" s="10">
        <v>115.24970565149137</v>
      </c>
      <c r="CU64" s="20">
        <v>39814</v>
      </c>
      <c r="CV64" s="20" t="str">
        <f ca="1">OFFSET(C$1,0,ROWS($1:58)-1)</f>
        <v>2009A</v>
      </c>
      <c r="CW64" s="19">
        <f t="shared" ca="1" si="4"/>
        <v>2009</v>
      </c>
      <c r="CX64" s="30" cm="1">
        <f t="array" aca="1" ref="CX64" ca="1">INDEX($C$6:$CS$100,MATCH(CW64,YEAR($B$6:$B$100),0),MATCH(CV64,$C$1:$CS$1,0))</f>
        <v>50.452409342778985</v>
      </c>
      <c r="CY64" s="19">
        <f t="shared" ca="1" si="0"/>
        <v>2014</v>
      </c>
      <c r="CZ64" s="30" cm="1">
        <f t="array" aca="1" ref="CZ64" ca="1">INDEX($C$6:$CS$100,MATCH(CY64,YEAR($B$6:$B$100),0),MATCH(CV64,$C$1:$CS$1,0))</f>
        <v>48.55999110419215</v>
      </c>
      <c r="DA64" s="19">
        <f t="shared" ca="1" si="5"/>
        <v>2019</v>
      </c>
      <c r="DB64" s="28" cm="1">
        <f t="array" aca="1" ref="DB64" ca="1">INDEX($C$6:$CS$100,MATCH(DA64,YEAR($B$6:$B$100),0),MATCH(CV64,$C$1:$CS$1,0))</f>
        <v>41.942723763353982</v>
      </c>
      <c r="DC64" s="28"/>
      <c r="DD64" s="41">
        <f t="shared" ca="1" si="2"/>
        <v>52.153176194096908</v>
      </c>
      <c r="DE64" s="41">
        <f t="shared" ca="1" si="3"/>
        <v>73.330273123708977</v>
      </c>
      <c r="DF64" s="41">
        <f t="shared" ca="1" si="6"/>
        <v>2.8926078825418808</v>
      </c>
      <c r="DG64" s="41">
        <f t="shared" ca="1" si="7"/>
        <v>613.56687132639865</v>
      </c>
    </row>
    <row r="65" spans="1:111" x14ac:dyDescent="0.3">
      <c r="A65" t="s">
        <v>638</v>
      </c>
      <c r="B65" s="16">
        <v>48945</v>
      </c>
      <c r="C65" s="10" t="e">
        <f>100*cbo_debt!C65/cbo_ngdp!C65</f>
        <v>#N/A</v>
      </c>
      <c r="D65" s="10" t="e">
        <f>100*cbo_debt!D65/cbo_ngdp!D65</f>
        <v>#N/A</v>
      </c>
      <c r="E65" s="10" t="e">
        <f>100*cbo_debt!E65/cbo_ngdp!E65</f>
        <v>#N/A</v>
      </c>
      <c r="F65" s="10" t="e">
        <f>100*cbo_debt!F65/cbo_ngdp!F65</f>
        <v>#N/A</v>
      </c>
      <c r="G65" s="10" t="e">
        <f>100*cbo_debt!G65/cbo_ngdp!G65</f>
        <v>#N/A</v>
      </c>
      <c r="H65" s="10" t="e">
        <f>100*cbo_debt!H65/cbo_ngdp!H65</f>
        <v>#N/A</v>
      </c>
      <c r="I65" s="10" t="e">
        <f>100*cbo_debt!I65/cbo_ngdp!I65</f>
        <v>#N/A</v>
      </c>
      <c r="J65" s="10" t="e">
        <f>100*cbo_debt!J65/cbo_ngdp!B65</f>
        <v>#N/A</v>
      </c>
      <c r="K65" s="10" t="e">
        <f>100*cbo_debt!K65/cbo_ngdp!K65</f>
        <v>#N/A</v>
      </c>
      <c r="L65" s="10" t="e">
        <f>100*cbo_debt!L65/cbo_ngdp!L65</f>
        <v>#N/A</v>
      </c>
      <c r="M65" s="10" t="e">
        <f>100*cbo_debt!M65/cbo_ngdp!M65</f>
        <v>#N/A</v>
      </c>
      <c r="N65" s="10" t="e">
        <f>100*cbo_debt!N65/cbo_ngdp!N65</f>
        <v>#N/A</v>
      </c>
      <c r="O65" s="10" t="e">
        <f>100*cbo_debt!O65/cbo_ngdp!O65</f>
        <v>#N/A</v>
      </c>
      <c r="P65" s="10" t="e">
        <f>100*cbo_debt!P65/cbo_ngdp!P65</f>
        <v>#N/A</v>
      </c>
      <c r="Q65" s="10" t="e">
        <f>100*cbo_debt!Q65/cbo_ngdp!Q65</f>
        <v>#N/A</v>
      </c>
      <c r="R65" s="10" t="e">
        <f>100*cbo_debt!R65/cbo_ngdp!R65</f>
        <v>#N/A</v>
      </c>
      <c r="S65" s="10" t="e">
        <f>100*cbo_debt!S65/cbo_ngdp!S65</f>
        <v>#N/A</v>
      </c>
      <c r="T65" s="10" t="e">
        <f>100*cbo_debt!T65/cbo_ngdp!T65</f>
        <v>#N/A</v>
      </c>
      <c r="U65" s="10" t="e">
        <f>100*cbo_debt!U65/cbo_ngdp!U65</f>
        <v>#N/A</v>
      </c>
      <c r="V65" s="10" t="e">
        <f>100*cbo_debt!V65/cbo_ngdp!V65</f>
        <v>#N/A</v>
      </c>
      <c r="W65" s="10" t="e">
        <f>100*cbo_debt!W65/cbo_ngdp!W65</f>
        <v>#N/A</v>
      </c>
      <c r="X65" s="10" t="e">
        <f>100*cbo_debt!X65/cbo_ngdp!X65</f>
        <v>#N/A</v>
      </c>
      <c r="Y65" s="10" t="e">
        <f>100*cbo_debt!Y65/cbo_ngdp!Y65</f>
        <v>#N/A</v>
      </c>
      <c r="Z65" s="10" t="e">
        <f>100*cbo_debt!Z65/cbo_ngdp!Z65</f>
        <v>#N/A</v>
      </c>
      <c r="AA65" s="10" t="e">
        <f>100*cbo_debt!AA65/cbo_ngdp!AA65</f>
        <v>#N/A</v>
      </c>
      <c r="AB65" s="10" t="e">
        <f>100*cbo_debt!AB65/cbo_ngdp!AB65</f>
        <v>#N/A</v>
      </c>
      <c r="AC65" s="10" t="e">
        <f>100*cbo_debt!AC65/cbo_ngdp!AC65</f>
        <v>#N/A</v>
      </c>
      <c r="AD65" s="10" t="e">
        <f>100*cbo_debt!AD65/cbo_ngdp!AD65</f>
        <v>#N/A</v>
      </c>
      <c r="AE65" s="10" t="e">
        <f>100*cbo_debt!AE65/cbo_ngdp!AE65</f>
        <v>#N/A</v>
      </c>
      <c r="AF65" s="10" t="e">
        <f>100*cbo_debt!AF65/cbo_ngdp!AF65</f>
        <v>#N/A</v>
      </c>
      <c r="AG65" s="10" t="e">
        <f>100*cbo_debt!AG65/cbo_ngdp!AG65</f>
        <v>#N/A</v>
      </c>
      <c r="AH65" s="10" t="e">
        <f>100*cbo_debt!AH65/cbo_ngdp!AH65</f>
        <v>#N/A</v>
      </c>
      <c r="AI65" s="10" t="e">
        <f>100*cbo_debt!AI65/cbo_ngdp!AI65</f>
        <v>#N/A</v>
      </c>
      <c r="AJ65" s="10" t="e">
        <f>100*cbo_debt!AJ65/cbo_ngdp!AJ65</f>
        <v>#N/A</v>
      </c>
      <c r="AK65" s="10" t="e">
        <f>100*cbo_debt!AK65/cbo_ngdp!AK65</f>
        <v>#N/A</v>
      </c>
      <c r="AL65" s="10" t="e">
        <f>100*cbo_debt!AL65/cbo_ngdp!AL65</f>
        <v>#N/A</v>
      </c>
      <c r="AM65" s="10" t="e">
        <f>100*cbo_debt!AM65/cbo_ngdp!AM65</f>
        <v>#N/A</v>
      </c>
      <c r="AN65" s="10" t="e">
        <f>100*cbo_debt!AN65/cbo_ngdp!AN65</f>
        <v>#N/A</v>
      </c>
      <c r="AO65" s="10" t="e">
        <f>100*cbo_debt!AO65/cbo_ngdp!AO65</f>
        <v>#N/A</v>
      </c>
      <c r="AP65" s="10" t="e">
        <f>100*cbo_debt!AP65/cbo_ngdp!AP65</f>
        <v>#N/A</v>
      </c>
      <c r="AQ65" s="10" t="e">
        <f>100*cbo_debt!AQ65/cbo_ngdp!AQ65</f>
        <v>#N/A</v>
      </c>
      <c r="AR65" s="10" t="e">
        <f>100*cbo_debt!AR65/cbo_ngdp!AR65</f>
        <v>#N/A</v>
      </c>
      <c r="AS65" s="10" t="e">
        <f>100*cbo_debt!AS65/cbo_ngdp!AS65</f>
        <v>#N/A</v>
      </c>
      <c r="AT65" s="10" t="e">
        <f>100*cbo_debt!AT65/cbo_ngdp!AT65</f>
        <v>#N/A</v>
      </c>
      <c r="AU65" s="10" t="e">
        <v>#N/A</v>
      </c>
      <c r="AV65" s="10" t="e">
        <f>100*cbo_debt!AV65/cbo_ngdp!AV65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115.97752485232675</v>
      </c>
      <c r="CR65" s="10">
        <v>122.38272380308227</v>
      </c>
      <c r="CS65" s="10">
        <v>117.0706354831089</v>
      </c>
      <c r="CU65" s="20">
        <v>39873</v>
      </c>
      <c r="CV65" s="20" t="str">
        <f ca="1">OFFSET(C$1,0,ROWS($1:59)-1)</f>
        <v>2009B</v>
      </c>
      <c r="CW65" s="19">
        <f t="shared" ca="1" si="4"/>
        <v>2009</v>
      </c>
      <c r="CX65" s="30" cm="1">
        <f t="array" aca="1" ref="CX65" ca="1">INDEX($C$6:$CS$100,MATCH(CW65,YEAR($B$6:$B$100),0),MATCH(CV65,$C$1:$CS$1,0))</f>
        <v>54.798321121149606</v>
      </c>
      <c r="CY65" s="19">
        <f t="shared" ca="1" si="0"/>
        <v>2014</v>
      </c>
      <c r="CZ65" s="30" cm="1">
        <f t="array" aca="1" ref="CZ65" ca="1">INDEX($C$6:$CS$100,MATCH(CY65,YEAR($B$6:$B$100),0),MATCH(CV65,$C$1:$CS$1,0))</f>
        <v>60.158923496316916</v>
      </c>
      <c r="DA65" s="19">
        <f t="shared" ca="1" si="5"/>
        <v>2019</v>
      </c>
      <c r="DB65" s="28" cm="1">
        <f t="array" aca="1" ref="DB65" ca="1">INDEX($C$6:$CS$100,MATCH(DA65,YEAR($B$6:$B$100),0),MATCH(CV65,$C$1:$CS$1,0))</f>
        <v>56.057426309262617</v>
      </c>
      <c r="DC65" s="28"/>
      <c r="DD65" s="41">
        <f t="shared" ca="1" si="2"/>
        <v>52.153176194096908</v>
      </c>
      <c r="DE65" s="41">
        <f t="shared" ca="1" si="3"/>
        <v>73.330273123708977</v>
      </c>
      <c r="DF65" s="41">
        <f t="shared" ca="1" si="6"/>
        <v>6.9967916851126226</v>
      </c>
      <c r="DG65" s="41">
        <f t="shared" ca="1" si="7"/>
        <v>173.48445100700098</v>
      </c>
    </row>
    <row r="66" spans="1:111" x14ac:dyDescent="0.3">
      <c r="A66" t="s">
        <v>914</v>
      </c>
      <c r="B66" s="16">
        <v>49310</v>
      </c>
      <c r="C66" s="10" t="e">
        <f>100*cbo_debt!C66/cbo_ngdp!C66</f>
        <v>#N/A</v>
      </c>
      <c r="D66" s="10" t="e">
        <f>100*cbo_debt!D66/cbo_ngdp!D66</f>
        <v>#N/A</v>
      </c>
      <c r="E66" s="10" t="e">
        <f>100*cbo_debt!E66/cbo_ngdp!E66</f>
        <v>#N/A</v>
      </c>
      <c r="F66" s="10" t="e">
        <f>100*cbo_debt!F66/cbo_ngdp!F66</f>
        <v>#N/A</v>
      </c>
      <c r="G66" s="10" t="e">
        <f>100*cbo_debt!G66/cbo_ngdp!G66</f>
        <v>#N/A</v>
      </c>
      <c r="H66" s="10" t="e">
        <f>100*cbo_debt!H66/cbo_ngdp!H66</f>
        <v>#N/A</v>
      </c>
      <c r="I66" s="10" t="e">
        <f>100*cbo_debt!I66/cbo_ngdp!I66</f>
        <v>#N/A</v>
      </c>
      <c r="J66" s="10" t="e">
        <f>100*cbo_debt!J66/cbo_ngdp!B66</f>
        <v>#N/A</v>
      </c>
      <c r="K66" s="10" t="e">
        <f>100*cbo_debt!K66/cbo_ngdp!K66</f>
        <v>#N/A</v>
      </c>
      <c r="L66" s="10" t="e">
        <f>100*cbo_debt!L66/cbo_ngdp!L66</f>
        <v>#N/A</v>
      </c>
      <c r="M66" s="10" t="e">
        <f>100*cbo_debt!M66/cbo_ngdp!M66</f>
        <v>#N/A</v>
      </c>
      <c r="N66" s="10" t="e">
        <f>100*cbo_debt!N66/cbo_ngdp!N66</f>
        <v>#N/A</v>
      </c>
      <c r="O66" s="10" t="e">
        <f>100*cbo_debt!O66/cbo_ngdp!O66</f>
        <v>#N/A</v>
      </c>
      <c r="P66" s="10" t="e">
        <f>100*cbo_debt!P66/cbo_ngdp!P66</f>
        <v>#N/A</v>
      </c>
      <c r="Q66" s="10" t="e">
        <f>100*cbo_debt!Q66/cbo_ngdp!Q66</f>
        <v>#N/A</v>
      </c>
      <c r="R66" s="10" t="e">
        <f>100*cbo_debt!R66/cbo_ngdp!R66</f>
        <v>#N/A</v>
      </c>
      <c r="S66" s="10" t="e">
        <f>100*cbo_debt!S66/cbo_ngdp!S66</f>
        <v>#N/A</v>
      </c>
      <c r="T66" s="10" t="e">
        <f>100*cbo_debt!T66/cbo_ngdp!T66</f>
        <v>#N/A</v>
      </c>
      <c r="U66" s="10" t="e">
        <f>100*cbo_debt!U66/cbo_ngdp!U66</f>
        <v>#N/A</v>
      </c>
      <c r="V66" s="10" t="e">
        <f>100*cbo_debt!V66/cbo_ngdp!V66</f>
        <v>#N/A</v>
      </c>
      <c r="W66" s="10" t="e">
        <f>100*cbo_debt!W66/cbo_ngdp!W66</f>
        <v>#N/A</v>
      </c>
      <c r="X66" s="10" t="e">
        <f>100*cbo_debt!X66/cbo_ngdp!X66</f>
        <v>#N/A</v>
      </c>
      <c r="Y66" s="10" t="e">
        <f>100*cbo_debt!Y66/cbo_ngdp!Y66</f>
        <v>#N/A</v>
      </c>
      <c r="Z66" s="10" t="e">
        <f>100*cbo_debt!Z66/cbo_ngdp!Z66</f>
        <v>#N/A</v>
      </c>
      <c r="AA66" s="10" t="e">
        <f>100*cbo_debt!AA66/cbo_ngdp!AA66</f>
        <v>#N/A</v>
      </c>
      <c r="AB66" s="10" t="e">
        <f>100*cbo_debt!AB66/cbo_ngdp!AB66</f>
        <v>#N/A</v>
      </c>
      <c r="AC66" s="10" t="e">
        <f>100*cbo_debt!AC66/cbo_ngdp!AC66</f>
        <v>#N/A</v>
      </c>
      <c r="AD66" s="10" t="e">
        <f>100*cbo_debt!AD66/cbo_ngdp!AD66</f>
        <v>#N/A</v>
      </c>
      <c r="AE66" s="10" t="e">
        <f>100*cbo_debt!AE66/cbo_ngdp!AE66</f>
        <v>#N/A</v>
      </c>
      <c r="AF66" s="10" t="e">
        <f>100*cbo_debt!AF66/cbo_ngdp!AF66</f>
        <v>#N/A</v>
      </c>
      <c r="AG66" s="10" t="e">
        <f>100*cbo_debt!AG66/cbo_ngdp!AG66</f>
        <v>#N/A</v>
      </c>
      <c r="AH66" s="10" t="e">
        <f>100*cbo_debt!AH66/cbo_ngdp!AH66</f>
        <v>#N/A</v>
      </c>
      <c r="AI66" s="10" t="e">
        <f>100*cbo_debt!AI66/cbo_ngdp!AI66</f>
        <v>#N/A</v>
      </c>
      <c r="AJ66" s="10" t="e">
        <f>100*cbo_debt!AJ66/cbo_ngdp!AJ66</f>
        <v>#N/A</v>
      </c>
      <c r="AK66" s="10" t="e">
        <f>100*cbo_debt!AK66/cbo_ngdp!AK66</f>
        <v>#N/A</v>
      </c>
      <c r="AL66" s="10" t="e">
        <f>100*cbo_debt!AL66/cbo_ngdp!AL66</f>
        <v>#N/A</v>
      </c>
      <c r="AM66" s="10" t="e">
        <f>100*cbo_debt!AM66/cbo_ngdp!AM66</f>
        <v>#N/A</v>
      </c>
      <c r="AN66" s="10" t="e">
        <f>100*cbo_debt!AN66/cbo_ngdp!AN66</f>
        <v>#N/A</v>
      </c>
      <c r="AO66" s="10" t="e">
        <f>100*cbo_debt!AO66/cbo_ngdp!AO66</f>
        <v>#N/A</v>
      </c>
      <c r="AP66" s="10" t="e">
        <f>100*cbo_debt!AP66/cbo_ngdp!AP66</f>
        <v>#N/A</v>
      </c>
      <c r="AQ66" s="10" t="e">
        <f>100*cbo_debt!AQ66/cbo_ngdp!AQ66</f>
        <v>#N/A</v>
      </c>
      <c r="AR66" s="10" t="e">
        <f>100*cbo_debt!AR66/cbo_ngdp!AR66</f>
        <v>#N/A</v>
      </c>
      <c r="AS66" s="10" t="e">
        <f>100*cbo_debt!AS66/cbo_ngdp!AS66</f>
        <v>#N/A</v>
      </c>
      <c r="AT66" s="10" t="e">
        <f>100*cbo_debt!AT66/cbo_ngdp!AT66</f>
        <v>#N/A</v>
      </c>
      <c r="AU66" s="10" t="e">
        <v>#N/A</v>
      </c>
      <c r="AV66" s="10" t="e">
        <f>100*cbo_debt!AV66/cbo_ngdp!AV66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118.48142753095412</v>
      </c>
      <c r="CU66" s="20">
        <v>40026</v>
      </c>
      <c r="CV66" s="20" t="str">
        <f ca="1">OFFSET(C$1,0,ROWS($1:60)-1)</f>
        <v>2009C</v>
      </c>
      <c r="CW66" s="19">
        <f t="shared" ca="1" si="4"/>
        <v>2009</v>
      </c>
      <c r="CX66" s="30" cm="1">
        <f t="array" aca="1" ref="CX66" ca="1">INDEX($C$6:$CS$100,MATCH(CW66,YEAR($B$6:$B$100),0),MATCH(CV66,$C$1:$CS$1,0))</f>
        <v>53.833097595473831</v>
      </c>
      <c r="CY66" s="19">
        <f t="shared" ca="1" si="0"/>
        <v>2014</v>
      </c>
      <c r="CZ66" s="30" cm="1">
        <f t="array" aca="1" ref="CZ66" ca="1">INDEX($C$6:$CS$100,MATCH(CY66,YEAR($B$6:$B$100),0),MATCH(CV66,$C$1:$CS$1,0))</f>
        <v>66.0488480859172</v>
      </c>
      <c r="DA66" s="19">
        <f t="shared" ca="1" si="5"/>
        <v>2019</v>
      </c>
      <c r="DB66" s="28" cm="1">
        <f t="array" aca="1" ref="DB66" ca="1">INDEX($C$6:$CS$100,MATCH(DA66,YEAR($B$6:$B$100),0),MATCH(CV66,$C$1:$CS$1,0))</f>
        <v>67.84124277730416</v>
      </c>
      <c r="DC66" s="28"/>
      <c r="DD66" s="41">
        <f t="shared" ca="1" si="2"/>
        <v>52.153176194096908</v>
      </c>
      <c r="DE66" s="41">
        <f t="shared" ca="1" si="3"/>
        <v>73.330273123708977</v>
      </c>
      <c r="DF66" s="41">
        <f t="shared" ca="1" si="6"/>
        <v>2.8221359148042051</v>
      </c>
      <c r="DG66" s="41">
        <f t="shared" ca="1" si="7"/>
        <v>53.019150580980984</v>
      </c>
    </row>
    <row r="67" spans="1:111" x14ac:dyDescent="0.3">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CU67" s="20">
        <v>40179</v>
      </c>
      <c r="CV67" s="20" t="str">
        <f ca="1">OFFSET(C$1,0,ROWS($1:61)-1)</f>
        <v>2010A</v>
      </c>
      <c r="CW67" s="19">
        <f t="shared" ca="1" si="4"/>
        <v>2010</v>
      </c>
      <c r="CX67" s="30" cm="1">
        <f t="array" aca="1" ref="CX67" ca="1">INDEX($C$6:$CS$100,MATCH(CW67,YEAR($B$6:$B$100),0),MATCH(CV67,$C$1:$CS$1,0))</f>
        <v>60.274066461116824</v>
      </c>
      <c r="CY67" s="19">
        <f t="shared" ca="1" si="0"/>
        <v>2015</v>
      </c>
      <c r="CZ67" s="30" cm="1">
        <f t="array" aca="1" ref="CZ67" ca="1">INDEX($C$6:$CS$100,MATCH(CY67,YEAR($B$6:$B$100),0),MATCH(CV67,$C$1:$CS$1,0))</f>
        <v>65.441615547472992</v>
      </c>
      <c r="DA67" s="19">
        <f t="shared" ca="1" si="5"/>
        <v>2020</v>
      </c>
      <c r="DB67" s="28" cm="1">
        <f t="array" aca="1" ref="DB67" ca="1">INDEX($C$6:$CS$100,MATCH(DA67,YEAR($B$6:$B$100),0),MATCH(CV67,$C$1:$CS$1,0))</f>
        <v>66.656316536550747</v>
      </c>
      <c r="DC67" s="28"/>
      <c r="DD67" s="41">
        <f t="shared" ca="1" si="2"/>
        <v>60.595270088685837</v>
      </c>
      <c r="DE67" s="41">
        <f t="shared" ca="1" si="3"/>
        <v>72.214269984584888</v>
      </c>
      <c r="DF67" s="41">
        <f t="shared" ca="1" si="6"/>
        <v>0.10317177036349284</v>
      </c>
      <c r="DG67" s="41">
        <f t="shared" ca="1" si="7"/>
        <v>45.868848124531453</v>
      </c>
    </row>
    <row r="68" spans="1:111" x14ac:dyDescent="0.3">
      <c r="CU68" s="20">
        <v>40391</v>
      </c>
      <c r="CV68" s="20" t="str">
        <f ca="1">OFFSET(C$1,0,ROWS($1:62)-1)</f>
        <v>2010B</v>
      </c>
      <c r="CW68" s="19">
        <f t="shared" ca="1" si="4"/>
        <v>2010</v>
      </c>
      <c r="CX68" s="30" cm="1">
        <f t="array" aca="1" ref="CX68" ca="1">INDEX($C$6:$CS$100,MATCH(CW68,YEAR($B$6:$B$100),0),MATCH(CV68,$C$1:$CS$1,0))</f>
        <v>61.577798990863222</v>
      </c>
      <c r="CY68" s="19">
        <f t="shared" ca="1" si="0"/>
        <v>2015</v>
      </c>
      <c r="CZ68" s="30" cm="1">
        <f t="array" aca="1" ref="CZ68" ca="1">INDEX($C$6:$CS$100,MATCH(CY68,YEAR($B$6:$B$100),0),MATCH(CV68,$C$1:$CS$1,0))</f>
        <v>67.332259796027913</v>
      </c>
      <c r="DA68" s="19">
        <f t="shared" ca="1" si="5"/>
        <v>2020</v>
      </c>
      <c r="DB68" s="28" cm="1">
        <f t="array" aca="1" ref="DB68" ca="1">INDEX($C$6:$CS$100,MATCH(DA68,YEAR($B$6:$B$100),0),MATCH(CV68,$C$1:$CS$1,0))</f>
        <v>69.417811177334372</v>
      </c>
      <c r="DC68" s="28"/>
      <c r="DD68" s="41">
        <f t="shared" ca="1" si="2"/>
        <v>60.595270088685837</v>
      </c>
      <c r="DE68" s="41">
        <f t="shared" ca="1" si="3"/>
        <v>72.214269984584888</v>
      </c>
      <c r="DF68" s="41">
        <f t="shared" ca="1" si="6"/>
        <v>0.96536304361389846</v>
      </c>
      <c r="DG68" s="41">
        <f t="shared" ca="1" si="7"/>
        <v>23.834023481174118</v>
      </c>
    </row>
    <row r="69" spans="1:111" x14ac:dyDescent="0.3">
      <c r="CU69" s="20">
        <v>40544</v>
      </c>
      <c r="CV69" s="20" t="str">
        <f ca="1">OFFSET(C$1,0,ROWS($1:63)-1)</f>
        <v>2011A</v>
      </c>
      <c r="CW69" s="19">
        <f t="shared" ca="1" si="4"/>
        <v>2011</v>
      </c>
      <c r="CX69" s="30" cm="1">
        <f t="array" aca="1" ref="CX69" ca="1">INDEX($C$6:$CS$100,MATCH(CW69,YEAR($B$6:$B$100),0),MATCH(CV69,$C$1:$CS$1,0))</f>
        <v>69.376080883331113</v>
      </c>
      <c r="CY69" s="19">
        <f t="shared" ca="1" si="0"/>
        <v>2016</v>
      </c>
      <c r="CZ69" s="30" cm="1">
        <f t="array" aca="1" ref="CZ69" ca="1">INDEX($C$6:$CS$100,MATCH(CY69,YEAR($B$6:$B$100),0),MATCH(CV69,$C$1:$CS$1,0))</f>
        <v>75.011754871741289</v>
      </c>
      <c r="DA69" s="19">
        <f t="shared" ca="1" si="5"/>
        <v>2021</v>
      </c>
      <c r="DB69" s="28" cm="1">
        <f t="array" aca="1" ref="DB69" ca="1">INDEX($C$6:$CS$100,MATCH(DA69,YEAR($B$6:$B$100),0),MATCH(CV69,$C$1:$CS$1,0))</f>
        <v>76.66106677866442</v>
      </c>
      <c r="DC69" s="28"/>
      <c r="DD69" s="41">
        <f t="shared" ca="1" si="2"/>
        <v>65.481347384754642</v>
      </c>
      <c r="DE69" s="41">
        <f t="shared" ca="1" si="3"/>
        <v>76.00450619601952</v>
      </c>
      <c r="DF69" s="41">
        <f t="shared" ca="1" si="6"/>
        <v>15.168949024933719</v>
      </c>
      <c r="DG69" s="41">
        <f t="shared" ca="1" si="7"/>
        <v>0.98555519185618157</v>
      </c>
    </row>
    <row r="70" spans="1:111" x14ac:dyDescent="0.3">
      <c r="CU70" s="20">
        <v>40756</v>
      </c>
      <c r="CV70" s="20" t="str">
        <f ca="1">OFFSET(C$1,0,ROWS($1:64)-1)</f>
        <v>2011B</v>
      </c>
      <c r="CW70" s="19">
        <f t="shared" ca="1" si="4"/>
        <v>2011</v>
      </c>
      <c r="CX70" s="30" cm="1">
        <f t="array" aca="1" ref="CX70" ca="1">INDEX($C$6:$CS$100,MATCH(CW70,YEAR($B$6:$B$100),0),MATCH(CV70,$C$1:$CS$1,0))</f>
        <v>67.333554157005636</v>
      </c>
      <c r="CY70" s="19">
        <f t="shared" ca="1" si="0"/>
        <v>2016</v>
      </c>
      <c r="CZ70" s="30" cm="1">
        <f t="array" aca="1" ref="CZ70" ca="1">INDEX($C$6:$CS$100,MATCH(CY70,YEAR($B$6:$B$100),0),MATCH(CV70,$C$1:$CS$1,0))</f>
        <v>67.189952904238623</v>
      </c>
      <c r="DA70" s="19">
        <f t="shared" ca="1" si="5"/>
        <v>2021</v>
      </c>
      <c r="DB70" s="28" cm="1">
        <f t="array" aca="1" ref="DB70" ca="1">INDEX($C$6:$CS$100,MATCH(DA70,YEAR($B$6:$B$100),0),MATCH(CV70,$C$1:$CS$1,0))</f>
        <v>61.019723038187159</v>
      </c>
      <c r="DC70" s="28"/>
      <c r="DD70" s="41">
        <f t="shared" ca="1" si="2"/>
        <v>65.481347384754642</v>
      </c>
      <c r="DE70" s="41">
        <f t="shared" ca="1" si="3"/>
        <v>76.00450619601952</v>
      </c>
      <c r="DF70" s="41">
        <f t="shared" ca="1" si="6"/>
        <v>3.4306699271724472</v>
      </c>
      <c r="DG70" s="41">
        <f t="shared" ca="1" si="7"/>
        <v>77.696349733645434</v>
      </c>
    </row>
    <row r="71" spans="1:111" x14ac:dyDescent="0.3">
      <c r="CU71" s="20">
        <v>40909</v>
      </c>
      <c r="CV71" s="20" t="str">
        <f ca="1">OFFSET(C$1,0,ROWS($1:65)-1)</f>
        <v>2012A</v>
      </c>
      <c r="CW71" s="19">
        <f t="shared" ca="1" si="4"/>
        <v>2012</v>
      </c>
      <c r="CX71" s="30" cm="1">
        <f t="array" aca="1" ref="CX71" ca="1">INDEX($C$6:$CS$100,MATCH(CW71,YEAR($B$6:$B$100),0),MATCH(CV71,$C$1:$CS$1,0))</f>
        <v>72.491617229816868</v>
      </c>
      <c r="CY71" s="19">
        <f t="shared" ca="1" si="0"/>
        <v>2017</v>
      </c>
      <c r="CZ71" s="30" cm="1">
        <f t="array" aca="1" ref="CZ71" ca="1">INDEX($C$6:$CS$100,MATCH(CY71,YEAR($B$6:$B$100),0),MATCH(CV71,$C$1:$CS$1,0))</f>
        <v>68.545768215952918</v>
      </c>
      <c r="DA71" s="19">
        <f t="shared" ca="1" si="5"/>
        <v>2022</v>
      </c>
      <c r="DB71" s="28" cm="1">
        <f t="array" aca="1" ref="DB71" ca="1">INDEX($C$6:$CS$100,MATCH(DA71,YEAR($B$6:$B$100),0),MATCH(CV71,$C$1:$CS$1,0))</f>
        <v>62.019874264854998</v>
      </c>
      <c r="DC71" s="28"/>
      <c r="DD71" s="41">
        <f t="shared" ca="1" si="2"/>
        <v>70.029176236886215</v>
      </c>
      <c r="DE71" s="41">
        <f t="shared" ca="1" si="3"/>
        <v>75.690322580645159</v>
      </c>
      <c r="DF71" s="41">
        <f t="shared" ca="1" si="6"/>
        <v>6.0636156436652966</v>
      </c>
      <c r="DG71" s="41">
        <f t="shared" ca="1" si="7"/>
        <v>51.044657070042938</v>
      </c>
    </row>
    <row r="72" spans="1:111" x14ac:dyDescent="0.3">
      <c r="CU72" s="20">
        <v>40969</v>
      </c>
      <c r="CV72" s="20" t="str">
        <f ca="1">OFFSET(C$1,0,ROWS($1:66)-1)</f>
        <v>2012B</v>
      </c>
      <c r="CW72" s="19">
        <f t="shared" ref="CW72:CW101" ca="1" si="8">LEFT(CV72,4)+$CW$5</f>
        <v>2012</v>
      </c>
      <c r="CX72" s="30" cm="1">
        <f t="array" aca="1" ref="CX72" ca="1">INDEX($C$6:$CS$100,MATCH(CW72,YEAR($B$6:$B$100),0),MATCH(CV72,$C$1:$CS$1,0))</f>
        <v>73.168687129223628</v>
      </c>
      <c r="CY72" s="19">
        <f t="shared" ref="CY72" ca="1" si="9">LEFT(CV72,4)+$CY$5</f>
        <v>2017</v>
      </c>
      <c r="CZ72" s="30" cm="1">
        <f t="array" aca="1" ref="CZ72" ca="1">INDEX($C$6:$CS$100,MATCH(CY72,YEAR($B$6:$B$100),0),MATCH(CV72,$C$1:$CS$1,0))</f>
        <v>68.804546377105737</v>
      </c>
      <c r="DA72" s="19">
        <f t="shared" ca="1" si="5"/>
        <v>2022</v>
      </c>
      <c r="DB72" s="28" cm="1">
        <f t="array" aca="1" ref="DB72" ca="1">INDEX($C$6:$CS$100,MATCH(DA72,YEAR($B$6:$B$100),0),MATCH(CV72,$C$1:$CS$1,0))</f>
        <v>61.306023119042791</v>
      </c>
      <c r="DC72" s="28"/>
      <c r="DD72" s="41">
        <f t="shared" ref="DD72:DD100" ca="1" si="10">VLOOKUP(DATE(CW72,1,1),$B$6:$CS$66,96,FALSE)</f>
        <v>70.029176236886215</v>
      </c>
      <c r="DE72" s="41">
        <f t="shared" ref="DE72:DE100" ca="1" si="11">VLOOKUP(DATE(CY72,1,1),$B$6:$CS$66,96,FALSE)</f>
        <v>75.690322580645159</v>
      </c>
      <c r="DF72" s="41">
        <f t="shared" ca="1" si="6"/>
        <v>9.8565286431052552</v>
      </c>
      <c r="DG72" s="41">
        <f t="shared" ca="1" si="7"/>
        <v>47.413913925229771</v>
      </c>
    </row>
    <row r="73" spans="1:111" x14ac:dyDescent="0.3">
      <c r="CU73" s="20">
        <v>41122</v>
      </c>
      <c r="CV73" s="20" t="str">
        <f ca="1">OFFSET(C$1,0,ROWS($1:67)-1)</f>
        <v>2012C</v>
      </c>
      <c r="CW73" s="19">
        <f t="shared" ca="1" si="8"/>
        <v>2012</v>
      </c>
      <c r="CX73" s="30" cm="1">
        <f t="array" aca="1" ref="CX73" ca="1">INDEX($C$6:$CS$100,MATCH(CW73,YEAR($B$6:$B$100),0),MATCH(CV73,$C$1:$CS$1,0))</f>
        <v>72.840777448835112</v>
      </c>
      <c r="CY73" s="19">
        <f t="shared" ca="1" si="0"/>
        <v>2017</v>
      </c>
      <c r="CZ73" s="30" cm="1">
        <f t="array" aca="1" ref="CZ73" ca="1">INDEX($C$6:$CS$100,MATCH(CY73,YEAR($B$6:$B$100),0),MATCH(CV73,$C$1:$CS$1,0))</f>
        <v>67.890327494287888</v>
      </c>
      <c r="DA73" s="19">
        <f t="shared" ca="1" si="5"/>
        <v>2022</v>
      </c>
      <c r="DB73" s="28" cm="1">
        <f t="array" aca="1" ref="DB73" ca="1">INDEX($C$6:$CS$100,MATCH(DA73,YEAR($B$6:$B$100),0),MATCH(CV73,$C$1:$CS$1,0))</f>
        <v>58.487666801455724</v>
      </c>
      <c r="DC73" s="28"/>
      <c r="DD73" s="41">
        <f t="shared" ca="1" si="10"/>
        <v>70.029176236886215</v>
      </c>
      <c r="DE73" s="41">
        <f t="shared" ca="1" si="11"/>
        <v>75.690322580645159</v>
      </c>
      <c r="DF73" s="41">
        <f t="shared" ca="1" si="6"/>
        <v>7.9051013750325074</v>
      </c>
      <c r="DG73" s="41">
        <f t="shared" ca="1" si="7"/>
        <v>60.839923347197569</v>
      </c>
    </row>
    <row r="74" spans="1:111" x14ac:dyDescent="0.3">
      <c r="CU74" s="20">
        <v>41306</v>
      </c>
      <c r="CV74" s="20" t="str">
        <f ca="1">OFFSET(C$1,0,ROWS($1:68)-1)</f>
        <v>2013A</v>
      </c>
      <c r="CW74" s="19">
        <f t="shared" ca="1" si="8"/>
        <v>2013</v>
      </c>
      <c r="CX74" s="30" cm="1">
        <f t="array" aca="1" ref="CX74" ca="1">INDEX($C$6:$CS$100,MATCH(CW74,YEAR($B$6:$B$100),0),MATCH(CV74,$C$1:$CS$1,0))</f>
        <v>76.269177996756895</v>
      </c>
      <c r="CY74" s="19">
        <f t="shared" ca="1" si="0"/>
        <v>2018</v>
      </c>
      <c r="CZ74" s="30" cm="1">
        <f t="array" aca="1" ref="CZ74" ca="1">INDEX($C$6:$CS$100,MATCH(CY74,YEAR($B$6:$B$100),0),MATCH(CV74,$C$1:$CS$1,0))</f>
        <v>73.131834025688775</v>
      </c>
      <c r="DA74" s="19">
        <f t="shared" ca="1" si="5"/>
        <v>2023</v>
      </c>
      <c r="DB74" s="28" cm="1">
        <f t="array" aca="1" ref="DB74" ca="1">INDEX($C$6:$CS$100,MATCH(DA74,YEAR($B$6:$B$100),0),MATCH(CV74,$C$1:$CS$1,0))</f>
        <v>76.97414125820147</v>
      </c>
      <c r="DC74" s="28"/>
      <c r="DD74" s="41">
        <f t="shared" ca="1" si="10"/>
        <v>71.806088207094916</v>
      </c>
      <c r="DE74" s="41">
        <f t="shared" ca="1" si="11"/>
        <v>77.069876688197297</v>
      </c>
      <c r="DF74" s="41">
        <f t="shared" ca="1" si="6"/>
        <v>19.919170470585005</v>
      </c>
      <c r="DG74" s="41">
        <f t="shared" ca="1" si="7"/>
        <v>15.50818001173721</v>
      </c>
    </row>
    <row r="75" spans="1:111" x14ac:dyDescent="0.3">
      <c r="CU75" s="20">
        <v>41395</v>
      </c>
      <c r="CV75" s="20" t="str">
        <f ca="1">OFFSET(C$1,0,ROWS($1:69)-1)</f>
        <v>2013B</v>
      </c>
      <c r="CW75" s="19">
        <f t="shared" ca="1" si="8"/>
        <v>2013</v>
      </c>
      <c r="CX75" s="30" cm="1">
        <f t="array" aca="1" ref="CX75" ca="1">INDEX($C$6:$CS$100,MATCH(CW75,YEAR($B$6:$B$100),0),MATCH(CV75,$C$1:$CS$1,0))</f>
        <v>75.065485842584508</v>
      </c>
      <c r="CY75" s="19">
        <f t="shared" ca="1" si="0"/>
        <v>2018</v>
      </c>
      <c r="CZ75" s="30" cm="1">
        <f t="array" aca="1" ref="CZ75" ca="1">INDEX($C$6:$CS$100,MATCH(CY75,YEAR($B$6:$B$100),0),MATCH(CV75,$C$1:$CS$1,0))</f>
        <v>70.796924986869115</v>
      </c>
      <c r="DA75" s="19">
        <f t="shared" ca="1" si="5"/>
        <v>2023</v>
      </c>
      <c r="DB75" s="28" cm="1">
        <f t="array" aca="1" ref="DB75" ca="1">INDEX($C$6:$CS$100,MATCH(DA75,YEAR($B$6:$B$100),0),MATCH(CV75,$C$1:$CS$1,0))</f>
        <v>73.600926283288302</v>
      </c>
      <c r="DC75" s="28"/>
      <c r="DD75" s="41">
        <f t="shared" ca="1" si="10"/>
        <v>71.806088207094916</v>
      </c>
      <c r="DE75" s="41">
        <f t="shared" ca="1" si="11"/>
        <v>77.069876688197297</v>
      </c>
      <c r="DF75" s="41">
        <f t="shared" ca="1" si="6"/>
        <v>10.623672946235139</v>
      </c>
      <c r="DG75" s="41">
        <f t="shared" ca="1" si="7"/>
        <v>39.349923047196135</v>
      </c>
    </row>
    <row r="76" spans="1:111" x14ac:dyDescent="0.3">
      <c r="CU76" s="20">
        <v>41671</v>
      </c>
      <c r="CV76" s="20" t="str">
        <f ca="1">OFFSET(C$1,0,ROWS($1:70)-1)</f>
        <v>2014A</v>
      </c>
      <c r="CW76" s="19">
        <f t="shared" ca="1" si="8"/>
        <v>2014</v>
      </c>
      <c r="CX76" s="30" cm="1">
        <f t="array" aca="1" ref="CX76" ca="1">INDEX($C$6:$CS$100,MATCH(CW76,YEAR($B$6:$B$100),0),MATCH(CV76,$C$1:$CS$1,0))</f>
        <v>73.623574364615294</v>
      </c>
      <c r="CY76" s="19">
        <f t="shared" ca="1" si="0"/>
        <v>2019</v>
      </c>
      <c r="CZ76" s="30" cm="1">
        <f t="array" aca="1" ref="CZ76" ca="1">INDEX($C$6:$CS$100,MATCH(CY76,YEAR($B$6:$B$100),0),MATCH(CV76,$C$1:$CS$1,0))</f>
        <v>73.297663145378877</v>
      </c>
      <c r="DA76" s="19">
        <f t="shared" ca="1" si="5"/>
        <v>2024</v>
      </c>
      <c r="DB76" s="28" cm="1">
        <f t="array" aca="1" ref="DB76" ca="1">INDEX($C$6:$CS$100,MATCH(DA76,YEAR($B$6:$B$100),0),MATCH(CV76,$C$1:$CS$1,0))</f>
        <v>79.239657100260899</v>
      </c>
      <c r="DC76" s="28"/>
      <c r="DD76" s="41">
        <f t="shared" ca="1" si="10"/>
        <v>73.330273123708977</v>
      </c>
      <c r="DE76" s="41">
        <f t="shared" ca="1" si="11"/>
        <v>78.929813022643998</v>
      </c>
      <c r="DF76" s="41">
        <f t="shared" ca="1" si="6"/>
        <v>8.6025617917185229E-2</v>
      </c>
      <c r="DG76" s="41">
        <f t="shared" ca="1" si="7"/>
        <v>31.721112239977518</v>
      </c>
    </row>
    <row r="77" spans="1:111" x14ac:dyDescent="0.3">
      <c r="CU77" s="20">
        <v>41730</v>
      </c>
      <c r="CV77" s="20" t="str">
        <f ca="1">OFFSET(C$1,0,ROWS($1:71)-1)</f>
        <v>2014B</v>
      </c>
      <c r="CW77" s="19">
        <f t="shared" ca="1" si="8"/>
        <v>2014</v>
      </c>
      <c r="CX77" s="30" cm="1">
        <f t="array" aca="1" ref="CX77" ca="1">INDEX($C$6:$CS$100,MATCH(CW77,YEAR($B$6:$B$100),0),MATCH(CV77,$C$1:$CS$1,0))</f>
        <v>73.75673015689226</v>
      </c>
      <c r="CY77" s="19">
        <f t="shared" ref="CY77" ca="1" si="12">LEFT(CV77,4)+$CY$5</f>
        <v>2019</v>
      </c>
      <c r="CZ77" s="30" cm="1">
        <f t="array" aca="1" ref="CZ77" ca="1">INDEX($C$6:$CS$100,MATCH(CY77,YEAR($B$6:$B$100),0),MATCH(CV77,$C$1:$CS$1,0))</f>
        <v>73.064434993369005</v>
      </c>
      <c r="DA77" s="19">
        <f t="shared" ref="DA77:DA100" ca="1" si="13">LEFT(CV77,4)+$DA$5</f>
        <v>2024</v>
      </c>
      <c r="DB77" s="28" cm="1">
        <f t="array" aca="1" ref="DB77" ca="1">INDEX($C$6:$CS$100,MATCH(DA77,YEAR($B$6:$B$100),0),MATCH(CV77,$C$1:$CS$1,0))</f>
        <v>78.073052553112177</v>
      </c>
      <c r="DC77" s="28"/>
      <c r="DD77" s="41">
        <f t="shared" ca="1" si="10"/>
        <v>73.330273123708977</v>
      </c>
      <c r="DE77" s="41">
        <f t="shared" ca="1" si="11"/>
        <v>78.929813022643998</v>
      </c>
      <c r="DF77" s="41">
        <f t="shared" ref="DF77:DF100" ca="1" si="14">(DD77-CX77)^2</f>
        <v>0.18186560115148764</v>
      </c>
      <c r="DG77" s="41">
        <f t="shared" ref="DG77:DG100" ca="1" si="15">(DE77-CZ77)^2</f>
        <v>34.402659426301796</v>
      </c>
    </row>
    <row r="78" spans="1:111" x14ac:dyDescent="0.3">
      <c r="CU78" s="20">
        <v>41852</v>
      </c>
      <c r="CV78" s="20" t="str">
        <f ca="1">OFFSET(C$1,0,ROWS($1:72)-1)</f>
        <v>2014C</v>
      </c>
      <c r="CW78" s="19">
        <f t="shared" ca="1" si="8"/>
        <v>2014</v>
      </c>
      <c r="CX78" s="30" cm="1">
        <f t="array" aca="1" ref="CX78" ca="1">INDEX($C$6:$CS$100,MATCH(CW78,YEAR($B$6:$B$100),0),MATCH(CV78,$C$1:$CS$1,0))</f>
        <v>74.414142001511891</v>
      </c>
      <c r="CY78" s="19">
        <f t="shared" ca="1" si="0"/>
        <v>2019</v>
      </c>
      <c r="CZ78" s="30" cm="1">
        <f t="array" aca="1" ref="CZ78" ca="1">INDEX($C$6:$CS$100,MATCH(CY78,YEAR($B$6:$B$100),0),MATCH(CV78,$C$1:$CS$1,0))</f>
        <v>73.088628608318729</v>
      </c>
      <c r="DA78" s="19">
        <f t="shared" ca="1" si="13"/>
        <v>2024</v>
      </c>
      <c r="DB78" s="28" cm="1">
        <f t="array" aca="1" ref="DB78" ca="1">INDEX($C$6:$CS$100,MATCH(DA78,YEAR($B$6:$B$100),0),MATCH(CV78,$C$1:$CS$1,0))</f>
        <v>77.206821425888364</v>
      </c>
      <c r="DC78" s="28"/>
      <c r="DD78" s="41">
        <f t="shared" ca="1" si="10"/>
        <v>73.330273123708977</v>
      </c>
      <c r="DE78" s="41">
        <f t="shared" ca="1" si="11"/>
        <v>78.929813022643998</v>
      </c>
      <c r="DF78" s="41">
        <f t="shared" ca="1" si="14"/>
        <v>1.1747717442697476</v>
      </c>
      <c r="DG78" s="41">
        <f t="shared" ca="1" si="15"/>
        <v>34.119435362156437</v>
      </c>
    </row>
    <row r="79" spans="1:111" x14ac:dyDescent="0.3">
      <c r="CU79" s="20">
        <v>42005</v>
      </c>
      <c r="CV79" s="20" t="str">
        <f ca="1">OFFSET(C$1,0,ROWS($1:73)-1)</f>
        <v>2015A</v>
      </c>
      <c r="CW79" s="19">
        <f t="shared" ca="1" si="8"/>
        <v>2015</v>
      </c>
      <c r="CX79" s="30" cm="1">
        <f t="array" aca="1" ref="CX79" ca="1">INDEX($C$6:$CS$100,MATCH(CW79,YEAR($B$6:$B$100),0),MATCH(CV79,$C$1:$CS$1,0))</f>
        <v>74.18960923623446</v>
      </c>
      <c r="CY79" s="19">
        <f t="shared" ca="1" si="0"/>
        <v>2020</v>
      </c>
      <c r="CZ79" s="30" cm="1">
        <f t="array" aca="1" ref="CZ79" ca="1">INDEX($C$6:$CS$100,MATCH(CY79,YEAR($B$6:$B$100),0),MATCH(CV79,$C$1:$CS$1,0))</f>
        <v>73.533497647322434</v>
      </c>
      <c r="DA79" s="19">
        <f t="shared" ca="1" si="13"/>
        <v>2025</v>
      </c>
      <c r="DB79" s="28" cm="1">
        <f t="array" aca="1" ref="DB79" ca="1">INDEX($C$6:$CS$100,MATCH(DA79,YEAR($B$6:$B$100),0),MATCH(CV79,$C$1:$CS$1,0))</f>
        <v>77.148892773892769</v>
      </c>
      <c r="DC79" s="28"/>
      <c r="DD79" s="41">
        <f t="shared" ca="1" si="10"/>
        <v>72.214269984584888</v>
      </c>
      <c r="DE79" s="41">
        <f t="shared" ca="1" si="11"/>
        <v>98.578799249530945</v>
      </c>
      <c r="DF79" s="41">
        <f t="shared" ca="1" si="14"/>
        <v>3.9019651591074922</v>
      </c>
      <c r="DG79" s="41">
        <f t="shared" ca="1" si="15"/>
        <v>627.26713234558815</v>
      </c>
    </row>
    <row r="80" spans="1:111" x14ac:dyDescent="0.3">
      <c r="CU80" s="20">
        <v>42064</v>
      </c>
      <c r="CV80" s="20" t="str">
        <f ca="1">OFFSET(C$1,0,ROWS($1:74)-1)</f>
        <v>2015B</v>
      </c>
      <c r="CW80" s="19">
        <f t="shared" ca="1" si="8"/>
        <v>2015</v>
      </c>
      <c r="CX80" s="30" cm="1">
        <f t="array" aca="1" ref="CX80" ca="1">INDEX($C$6:$CS$100,MATCH(CW80,YEAR($B$6:$B$100),0),MATCH(CV80,$C$1:$CS$1,0))</f>
        <v>74.18960923623446</v>
      </c>
      <c r="CY80" s="19">
        <f t="shared" ca="1" si="0"/>
        <v>2020</v>
      </c>
      <c r="CZ80" s="30" cm="1">
        <f t="array" aca="1" ref="CZ80" ca="1">INDEX($C$6:$CS$100,MATCH(CY80,YEAR($B$6:$B$100),0),MATCH(CV80,$C$1:$CS$1,0))</f>
        <v>73.533497647322434</v>
      </c>
      <c r="DA80" s="19">
        <f t="shared" ca="1" si="13"/>
        <v>2025</v>
      </c>
      <c r="DB80" s="28" cm="1">
        <f t="array" aca="1" ref="DB80" ca="1">INDEX($C$6:$CS$100,MATCH(DA80,YEAR($B$6:$B$100),0),MATCH(CV80,$C$1:$CS$1,0))</f>
        <v>77.148892773892769</v>
      </c>
      <c r="DC80" s="28"/>
      <c r="DD80" s="41">
        <f t="shared" ca="1" si="10"/>
        <v>72.214269984584888</v>
      </c>
      <c r="DE80" s="41">
        <f t="shared" ca="1" si="11"/>
        <v>98.578799249530945</v>
      </c>
      <c r="DF80" s="41">
        <f t="shared" ca="1" si="14"/>
        <v>3.9019651591074922</v>
      </c>
      <c r="DG80" s="41">
        <f t="shared" ca="1" si="15"/>
        <v>627.26713234558815</v>
      </c>
    </row>
    <row r="81" spans="99:111" x14ac:dyDescent="0.3">
      <c r="CU81" s="20">
        <v>42217</v>
      </c>
      <c r="CV81" s="20" t="str">
        <f ca="1">OFFSET(C$1,0,ROWS($1:75)-1)</f>
        <v>2015C</v>
      </c>
      <c r="CW81" s="19">
        <f t="shared" ca="1" si="8"/>
        <v>2015</v>
      </c>
      <c r="CX81" s="30" cm="1">
        <f t="array" aca="1" ref="CX81" ca="1">INDEX($C$6:$CS$100,MATCH(CW81,YEAR($B$6:$B$100),0),MATCH(CV81,$C$1:$CS$1,0))</f>
        <v>73.821930856726624</v>
      </c>
      <c r="CY81" s="19">
        <f t="shared" ca="1" si="0"/>
        <v>2020</v>
      </c>
      <c r="CZ81" s="30" cm="1">
        <f t="array" aca="1" ref="CZ81" ca="1">INDEX($C$6:$CS$100,MATCH(CY81,YEAR($B$6:$B$100),0),MATCH(CV81,$C$1:$CS$1,0))</f>
        <v>73.458795920209411</v>
      </c>
      <c r="DA81" s="19">
        <f t="shared" ca="1" si="13"/>
        <v>2025</v>
      </c>
      <c r="DB81" s="28" cm="1">
        <f t="array" aca="1" ref="DB81" ca="1">INDEX($C$6:$CS$100,MATCH(DA81,YEAR($B$6:$B$100),0),MATCH(CV81,$C$1:$CS$1,0))</f>
        <v>76.878866639821354</v>
      </c>
      <c r="DC81" s="28"/>
      <c r="DD81" s="41">
        <f t="shared" ca="1" si="10"/>
        <v>72.214269984584888</v>
      </c>
      <c r="DE81" s="41">
        <f t="shared" ca="1" si="11"/>
        <v>98.578799249530945</v>
      </c>
      <c r="DF81" s="41">
        <f t="shared" ca="1" si="14"/>
        <v>2.5845734798155267</v>
      </c>
      <c r="DG81" s="41">
        <f t="shared" ca="1" si="15"/>
        <v>631.01456726512492</v>
      </c>
    </row>
    <row r="82" spans="99:111" x14ac:dyDescent="0.3">
      <c r="CU82" s="20">
        <v>42370</v>
      </c>
      <c r="CV82" s="20" t="str">
        <f ca="1">OFFSET(C$1,0,ROWS($1:76)-1)</f>
        <v>2016A</v>
      </c>
      <c r="CW82" s="19">
        <f t="shared" ca="1" si="8"/>
        <v>2016</v>
      </c>
      <c r="CX82" s="30" cm="1">
        <f t="array" aca="1" ref="CX82" ca="1">INDEX($C$6:$CS$100,MATCH(CW82,YEAR($B$6:$B$100),0),MATCH(CV82,$C$1:$CS$1,0))</f>
        <v>75.581269600951657</v>
      </c>
      <c r="CY82" s="19">
        <f t="shared" ref="CY82" ca="1" si="16">LEFT(CV82,4)+$CY$5</f>
        <v>2021</v>
      </c>
      <c r="CZ82" s="30" cm="1">
        <f t="array" aca="1" ref="CZ82" ca="1">INDEX($C$6:$CS$100,MATCH(CY82,YEAR($B$6:$B$100),0),MATCH(CV82,$C$1:$CS$1,0))</f>
        <v>78.843004470411188</v>
      </c>
      <c r="DA82" s="19">
        <f t="shared" ca="1" si="13"/>
        <v>2026</v>
      </c>
      <c r="DB82" s="28" cm="1">
        <f t="array" aca="1" ref="DB82" ca="1">INDEX($C$6:$CS$100,MATCH(DA82,YEAR($B$6:$B$100),0),MATCH(CV82,$C$1:$CS$1,0))</f>
        <v>86.106290672451195</v>
      </c>
      <c r="DC82" s="28"/>
      <c r="DD82" s="41">
        <f t="shared" ca="1" si="10"/>
        <v>76.00450619601952</v>
      </c>
      <c r="DE82" s="41">
        <f t="shared" ca="1" si="11"/>
        <v>96.86576247609112</v>
      </c>
      <c r="DF82" s="41">
        <f t="shared" ca="1" si="14"/>
        <v>0.179129215404638</v>
      </c>
      <c r="DG82" s="41">
        <f t="shared" ca="1" si="15"/>
        <v>324.81980613130008</v>
      </c>
    </row>
    <row r="83" spans="99:111" x14ac:dyDescent="0.3">
      <c r="CU83" s="20">
        <v>42430</v>
      </c>
      <c r="CV83" s="20" t="str">
        <f ca="1">OFFSET(C$1,0,ROWS($1:77)-1)</f>
        <v>2016B</v>
      </c>
      <c r="CW83" s="19">
        <f t="shared" ca="1" si="8"/>
        <v>2016</v>
      </c>
      <c r="CX83" s="30" cm="1">
        <f t="array" aca="1" ref="CX83" ca="1">INDEX($C$6:$CS$100,MATCH(CW83,YEAR($B$6:$B$100),0),MATCH(CV83,$C$1:$CS$1,0))</f>
        <v>75.435276305828921</v>
      </c>
      <c r="CY83" s="19">
        <f t="shared" ca="1" si="0"/>
        <v>2021</v>
      </c>
      <c r="CZ83" s="30" cm="1">
        <f t="array" aca="1" ref="CZ83" ca="1">INDEX($C$6:$CS$100,MATCH(CY83,YEAR($B$6:$B$100),0),MATCH(CV83,$C$1:$CS$1,0))</f>
        <v>78.307440357632899</v>
      </c>
      <c r="DA83" s="19">
        <f t="shared" ca="1" si="13"/>
        <v>2026</v>
      </c>
      <c r="DB83" s="28" cm="1">
        <f t="array" aca="1" ref="DB83" ca="1">INDEX($C$6:$CS$100,MATCH(DA83,YEAR($B$6:$B$100),0),MATCH(CV83,$C$1:$CS$1,0))</f>
        <v>85.5820679681851</v>
      </c>
      <c r="DC83" s="28"/>
      <c r="DD83" s="41">
        <f t="shared" ca="1" si="10"/>
        <v>76.00450619601952</v>
      </c>
      <c r="DE83" s="41">
        <f t="shared" ca="1" si="11"/>
        <v>96.86576247609112</v>
      </c>
      <c r="DF83" s="41">
        <f t="shared" ca="1" si="14"/>
        <v>0.32402266788640088</v>
      </c>
      <c r="DG83" s="41">
        <f t="shared" ca="1" si="15"/>
        <v>344.41131985245568</v>
      </c>
    </row>
    <row r="84" spans="99:111" x14ac:dyDescent="0.3">
      <c r="CU84" s="20">
        <v>42583</v>
      </c>
      <c r="CV84" s="20" t="str">
        <f ca="1">OFFSET(C$1,0,ROWS($1:78)-1)</f>
        <v>2016C</v>
      </c>
      <c r="CW84" s="19">
        <f t="shared" ca="1" si="8"/>
        <v>2016</v>
      </c>
      <c r="CX84" s="30" cm="1">
        <f t="array" aca="1" ref="CX84" ca="1">INDEX($C$6:$CS$100,MATCH(CW84,YEAR($B$6:$B$100),0),MATCH(CV84,$C$1:$CS$1,0))</f>
        <v>76.621113954374692</v>
      </c>
      <c r="CY84" s="19">
        <f t="shared" ca="1" si="0"/>
        <v>2021</v>
      </c>
      <c r="CZ84" s="30" cm="1">
        <f t="array" aca="1" ref="CZ84" ca="1">INDEX($C$6:$CS$100,MATCH(CY84,YEAR($B$6:$B$100),0),MATCH(CV84,$C$1:$CS$1,0))</f>
        <v>79.290767359077194</v>
      </c>
      <c r="DA84" s="19">
        <f t="shared" ca="1" si="13"/>
        <v>2026</v>
      </c>
      <c r="DB84" s="28" cm="1">
        <f t="array" aca="1" ref="DB84" ca="1">INDEX($C$6:$CS$100,MATCH(DA84,YEAR($B$6:$B$100),0),MATCH(CV84,$C$1:$CS$1,0))</f>
        <v>85.536685536685539</v>
      </c>
      <c r="DC84" s="28"/>
      <c r="DD84" s="41">
        <f t="shared" ca="1" si="10"/>
        <v>76.00450619601952</v>
      </c>
      <c r="DE84" s="41">
        <f t="shared" ca="1" si="11"/>
        <v>96.86576247609112</v>
      </c>
      <c r="DF84" s="41">
        <f t="shared" ca="1" si="14"/>
        <v>0.38020512766379089</v>
      </c>
      <c r="DG84" s="41">
        <f t="shared" ca="1" si="15"/>
        <v>308.8804533630634</v>
      </c>
    </row>
    <row r="85" spans="99:111" x14ac:dyDescent="0.3">
      <c r="CU85" s="20">
        <v>42736</v>
      </c>
      <c r="CV85" s="20" t="str">
        <f ca="1">OFFSET(C$1,0,ROWS($1:79)-1)</f>
        <v>2017A</v>
      </c>
      <c r="CW85" s="19">
        <f t="shared" ca="1" si="8"/>
        <v>2017</v>
      </c>
      <c r="CX85" s="30" cm="1">
        <f t="array" aca="1" ref="CX85" ca="1">INDEX($C$6:$CS$100,MATCH(CW85,YEAR($B$6:$B$100),0),MATCH(CV85,$C$1:$CS$1,0))</f>
        <v>77.454716291694936</v>
      </c>
      <c r="CY85" s="19">
        <f t="shared" ca="1" si="0"/>
        <v>2022</v>
      </c>
      <c r="CZ85" s="30" cm="1">
        <f t="array" aca="1" ref="CZ85" ca="1">INDEX($C$6:$CS$100,MATCH(CY85,YEAR($B$6:$B$100),0),MATCH(CV85,$C$1:$CS$1,0))</f>
        <v>81.264921647783993</v>
      </c>
      <c r="DA85" s="19">
        <f t="shared" ca="1" si="13"/>
        <v>2027</v>
      </c>
      <c r="DB85" s="28" cm="1">
        <f t="array" aca="1" ref="DB85" ca="1">INDEX($C$6:$CS$100,MATCH(DA85,YEAR($B$6:$B$100),0),MATCH(CV85,$C$1:$CS$1,0))</f>
        <v>88.951223869930317</v>
      </c>
      <c r="DC85" s="28"/>
      <c r="DD85" s="41">
        <f t="shared" ca="1" si="10"/>
        <v>75.690322580645159</v>
      </c>
      <c r="DE85" s="41">
        <f t="shared" ca="1" si="11"/>
        <v>95.038796143898423</v>
      </c>
      <c r="DF85" s="41">
        <f t="shared" ca="1" si="14"/>
        <v>3.1130851675920055</v>
      </c>
      <c r="DG85" s="41">
        <f t="shared" ca="1" si="15"/>
        <v>189.71961863471157</v>
      </c>
    </row>
    <row r="86" spans="99:111" x14ac:dyDescent="0.3">
      <c r="CU86" s="20">
        <v>42887</v>
      </c>
      <c r="CV86" s="20" t="str">
        <f ca="1">OFFSET(C$1,0,ROWS($1:80)-1)</f>
        <v>2017B</v>
      </c>
      <c r="CW86" s="19">
        <f t="shared" ca="1" si="8"/>
        <v>2017</v>
      </c>
      <c r="CX86" s="30" cm="1">
        <f t="array" aca="1" ref="CX86" ca="1">INDEX($C$6:$CS$100,MATCH(CW86,YEAR($B$6:$B$100),0),MATCH(CV86,$C$1:$CS$1,0))</f>
        <v>76.65271966527196</v>
      </c>
      <c r="CY86" s="19">
        <f t="shared" ca="1" si="0"/>
        <v>2022</v>
      </c>
      <c r="CZ86" s="30" cm="1">
        <f t="array" aca="1" ref="CZ86" ca="1">INDEX($C$6:$CS$100,MATCH(CY86,YEAR($B$6:$B$100),0),MATCH(CV86,$C$1:$CS$1,0))</f>
        <v>82.949168728567088</v>
      </c>
      <c r="DA86" s="19">
        <f t="shared" ca="1" si="13"/>
        <v>2027</v>
      </c>
      <c r="DB86" s="28" cm="1">
        <f t="array" aca="1" ref="DB86" ca="1">INDEX($C$6:$CS$100,MATCH(DA86,YEAR($B$6:$B$100),0),MATCH(CV86,$C$1:$CS$1,0))</f>
        <v>91.160398585663771</v>
      </c>
      <c r="DC86" s="28"/>
      <c r="DD86" s="41">
        <f t="shared" ca="1" si="10"/>
        <v>75.690322580645159</v>
      </c>
      <c r="DE86" s="41">
        <f t="shared" ca="1" si="11"/>
        <v>95.038796143898423</v>
      </c>
      <c r="DF86" s="41">
        <f t="shared" ca="1" si="14"/>
        <v>0.92620814849816568</v>
      </c>
      <c r="DG86" s="41">
        <f t="shared" ca="1" si="15"/>
        <v>146.15909104153104</v>
      </c>
    </row>
    <row r="87" spans="99:111" x14ac:dyDescent="0.3">
      <c r="CU87" s="20">
        <v>43191</v>
      </c>
      <c r="CV87" s="20" t="str">
        <f ca="1">OFFSET(C$1,0,ROWS($1:81)-1)</f>
        <v>2018A</v>
      </c>
      <c r="CW87" s="19">
        <f t="shared" ca="1" si="8"/>
        <v>2018</v>
      </c>
      <c r="CX87" s="30" cm="1">
        <f t="array" aca="1" ref="CX87" ca="1">INDEX($C$6:$CS$100,MATCH(CW87,YEAR($B$6:$B$100),0),MATCH(CV87,$C$1:$CS$1,0))</f>
        <v>78.038103765607119</v>
      </c>
      <c r="CY87" s="19">
        <f t="shared" ref="CY87" ca="1" si="17">LEFT(CV87,4)+$CY$5</f>
        <v>2023</v>
      </c>
      <c r="CZ87" s="30" cm="1">
        <f t="array" aca="1" ref="CZ87" ca="1">INDEX($C$6:$CS$100,MATCH(CY87,YEAR($B$6:$B$100),0),MATCH(CV87,$C$1:$CS$1,0))</f>
        <v>87.884326388042737</v>
      </c>
      <c r="DA87" s="19">
        <f t="shared" ca="1" si="13"/>
        <v>2028</v>
      </c>
      <c r="DB87" s="28" cm="1">
        <f t="array" aca="1" ref="DB87" ca="1">INDEX($C$6:$CS$100,MATCH(DA87,YEAR($B$6:$B$100),0),MATCH(CV87,$C$1:$CS$1,0))</f>
        <v>96.201724658591417</v>
      </c>
      <c r="DC87" s="28"/>
      <c r="DD87" s="41">
        <f t="shared" ca="1" si="10"/>
        <v>77.069876688197297</v>
      </c>
      <c r="DE87" s="41">
        <f t="shared" ca="1" si="11"/>
        <v>95.997072813757782</v>
      </c>
      <c r="DF87" s="41">
        <f t="shared" ca="1" si="14"/>
        <v>0.93746367342956427</v>
      </c>
      <c r="DG87" s="41">
        <f t="shared" ca="1" si="15"/>
        <v>65.816654567952241</v>
      </c>
    </row>
    <row r="88" spans="99:111" x14ac:dyDescent="0.3">
      <c r="CU88" s="20">
        <v>43466</v>
      </c>
      <c r="CV88" s="20" t="str">
        <f ca="1">OFFSET(C$1,0,ROWS($1:82)-1)</f>
        <v>2019A</v>
      </c>
      <c r="CW88" s="19">
        <f t="shared" ca="1" si="8"/>
        <v>2019</v>
      </c>
      <c r="CX88" s="30" cm="1">
        <f t="array" aca="1" ref="CX88" ca="1">INDEX($C$6:$CS$100,MATCH(CW88,YEAR($B$6:$B$100),0),MATCH(CV88,$C$1:$CS$1,0))</f>
        <v>78.279691323169587</v>
      </c>
      <c r="CY88" s="19">
        <f t="shared" ca="1" si="0"/>
        <v>2024</v>
      </c>
      <c r="CZ88" s="30" cm="1">
        <f t="array" aca="1" ref="CZ88" ca="1">INDEX($C$6:$CS$100,MATCH(CY88,YEAR($B$6:$B$100),0),MATCH(CV88,$C$1:$CS$1,0))</f>
        <v>86.233523126121199</v>
      </c>
      <c r="DA88" s="19">
        <f t="shared" ca="1" si="13"/>
        <v>2029</v>
      </c>
      <c r="DB88" s="28" cm="1">
        <f t="array" aca="1" ref="DB88" ca="1">INDEX($C$6:$CS$100,MATCH(DA88,YEAR($B$6:$B$100),0),MATCH(CV88,$C$1:$CS$1,0))</f>
        <v>92.688511900922407</v>
      </c>
      <c r="DC88" s="28"/>
      <c r="DD88" s="41">
        <f t="shared" ca="1" si="10"/>
        <v>78.929813022643998</v>
      </c>
      <c r="DE88" s="41">
        <f t="shared" ca="1" si="11"/>
        <v>97.835062276654057</v>
      </c>
      <c r="DF88" s="41">
        <f t="shared" ca="1" si="14"/>
        <v>0.42265822412749665</v>
      </c>
      <c r="DG88" s="41">
        <f t="shared" ca="1" si="15"/>
        <v>134.59571066134666</v>
      </c>
    </row>
    <row r="89" spans="99:111" x14ac:dyDescent="0.3">
      <c r="CU89" s="20">
        <v>43586</v>
      </c>
      <c r="CV89" s="20" t="str">
        <f ca="1">OFFSET(C$1,0,ROWS($1:83)-1)</f>
        <v>2019B</v>
      </c>
      <c r="CW89" s="19">
        <f t="shared" ca="1" si="8"/>
        <v>2019</v>
      </c>
      <c r="CX89" s="30" cm="1">
        <f t="array" aca="1" ref="CX89" ca="1">INDEX($C$6:$CS$100,MATCH(CW89,YEAR($B$6:$B$100),0),MATCH(CV89,$C$1:$CS$1,0))</f>
        <v>78.209109730848866</v>
      </c>
      <c r="CY89" s="19">
        <f t="shared" ca="1" si="0"/>
        <v>2024</v>
      </c>
      <c r="CZ89" s="30" cm="1">
        <f t="array" aca="1" ref="CZ89" ca="1">INDEX($C$6:$CS$100,MATCH(CY89,YEAR($B$6:$B$100),0),MATCH(CV89,$C$1:$CS$1,0))</f>
        <v>85.878636611808744</v>
      </c>
      <c r="DA89" s="19">
        <f t="shared" ca="1" si="13"/>
        <v>2029</v>
      </c>
      <c r="DB89" s="28" cm="1">
        <f t="array" aca="1" ref="DB89" ca="1">INDEX($C$6:$CS$100,MATCH(DA89,YEAR($B$6:$B$100),0),MATCH(CV89,$C$1:$CS$1,0))</f>
        <v>91.772560149648456</v>
      </c>
      <c r="DC89" s="28"/>
      <c r="DD89" s="41">
        <f t="shared" ca="1" si="10"/>
        <v>78.929813022643998</v>
      </c>
      <c r="DE89" s="41">
        <f t="shared" ca="1" si="11"/>
        <v>97.835062276654057</v>
      </c>
      <c r="DF89" s="41">
        <f t="shared" ca="1" si="14"/>
        <v>0.51941323480433976</v>
      </c>
      <c r="DG89" s="41">
        <f t="shared" ca="1" si="15"/>
        <v>142.95611467897166</v>
      </c>
    </row>
    <row r="90" spans="99:111" x14ac:dyDescent="0.3">
      <c r="CU90" s="20">
        <v>43678</v>
      </c>
      <c r="CV90" s="20" t="str">
        <f ca="1">OFFSET(C$1,0,ROWS($1:84)-1)</f>
        <v>2019C</v>
      </c>
      <c r="CW90" s="19">
        <f t="shared" ca="1" si="8"/>
        <v>2019</v>
      </c>
      <c r="CX90" s="30" cm="1">
        <f t="array" aca="1" ref="CX90" ca="1">INDEX($C$6:$CS$100,MATCH(CW90,YEAR($B$6:$B$100),0),MATCH(CV90,$C$1:$CS$1,0))</f>
        <v>78.862787729829364</v>
      </c>
      <c r="CY90" s="19">
        <f t="shared" ca="1" si="0"/>
        <v>2024</v>
      </c>
      <c r="CZ90" s="30" cm="1">
        <f t="array" aca="1" ref="CZ90" ca="1">INDEX($C$6:$CS$100,MATCH(CY90,YEAR($B$6:$B$100),0),MATCH(CV90,$C$1:$CS$1,0))</f>
        <v>87.96662618982333</v>
      </c>
      <c r="DA90" s="19">
        <f t="shared" ca="1" si="13"/>
        <v>2029</v>
      </c>
      <c r="DB90" s="28" cm="1">
        <f t="array" aca="1" ref="DB90" ca="1">INDEX($C$6:$CS$100,MATCH(DA90,YEAR($B$6:$B$100),0),MATCH(CV90,$C$1:$CS$1,0))</f>
        <v>95.056245339903398</v>
      </c>
      <c r="DC90" s="28"/>
      <c r="DD90" s="41">
        <f t="shared" ca="1" si="10"/>
        <v>78.929813022643998</v>
      </c>
      <c r="DE90" s="41">
        <f t="shared" ca="1" si="11"/>
        <v>97.835062276654057</v>
      </c>
      <c r="DF90" s="41">
        <f t="shared" ca="1" si="14"/>
        <v>4.4923898768874258E-3</v>
      </c>
      <c r="DG90" s="41">
        <f t="shared" ca="1" si="15"/>
        <v>97.386030799862951</v>
      </c>
    </row>
    <row r="91" spans="99:111" x14ac:dyDescent="0.3">
      <c r="CU91" s="20">
        <v>43831</v>
      </c>
      <c r="CV91" s="20" t="str">
        <f ca="1">OFFSET(C$1,0,ROWS($1:85)-1)</f>
        <v>2020A</v>
      </c>
      <c r="CW91" s="19">
        <f t="shared" ca="1" si="8"/>
        <v>2020</v>
      </c>
      <c r="CX91" s="30" cm="1">
        <f t="array" aca="1" ref="CX91" ca="1">INDEX($C$6:$CS$100,MATCH(CW91,YEAR($B$6:$B$100),0),MATCH(CV91,$C$1:$CS$1,0))</f>
        <v>80.751662068653616</v>
      </c>
      <c r="CY91" s="19">
        <f t="shared" ca="1" si="0"/>
        <v>2025</v>
      </c>
      <c r="CZ91" s="30" cm="1">
        <f t="array" aca="1" ref="CZ91" ca="1">INDEX($C$6:$CS$100,MATCH(CY91,YEAR($B$6:$B$100),0),MATCH(CV91,$C$1:$CS$1,0))</f>
        <v>89.397065996323121</v>
      </c>
      <c r="DA91" s="19">
        <f t="shared" ca="1" si="13"/>
        <v>2030</v>
      </c>
      <c r="DB91" s="28" cm="1">
        <f t="array" aca="1" ref="DB91" ca="1">INDEX($C$6:$CS$100,MATCH(DA91,YEAR($B$6:$B$100),0),MATCH(CV91,$C$1:$CS$1,0))</f>
        <v>98.262662875355431</v>
      </c>
      <c r="DC91" s="28"/>
      <c r="DD91" s="41">
        <f t="shared" ca="1" si="10"/>
        <v>98.578799249530945</v>
      </c>
      <c r="DE91" s="41">
        <f t="shared" ca="1" si="11"/>
        <v>99.89049641624635</v>
      </c>
      <c r="DF91" s="41">
        <f t="shared" ca="1" si="14"/>
        <v>317.8068200658189</v>
      </c>
      <c r="DG91" s="41">
        <f t="shared" ca="1" si="15"/>
        <v>110.11208197777019</v>
      </c>
    </row>
    <row r="92" spans="99:111" x14ac:dyDescent="0.3">
      <c r="CU92" s="20">
        <v>43891</v>
      </c>
      <c r="CV92" s="20" t="str">
        <f ca="1">OFFSET(C$1,0,ROWS($1:86)-1)</f>
        <v>2020B</v>
      </c>
      <c r="CW92" s="19">
        <f t="shared" ca="1" si="8"/>
        <v>2020</v>
      </c>
      <c r="CX92" s="30" cm="1">
        <f t="array" aca="1" ref="CX92" ca="1">INDEX($C$6:$CS$100,MATCH(CW92,YEAR($B$6:$B$100),0),MATCH(CV92,$C$1:$CS$1,0))</f>
        <v>80.661209352810815</v>
      </c>
      <c r="CY92" s="19">
        <f t="shared" ref="CY92" ca="1" si="18">LEFT(CV92,4)+$CY$5</f>
        <v>2025</v>
      </c>
      <c r="CZ92" s="30" cm="1">
        <f t="array" aca="1" ref="CZ92" ca="1">INDEX($C$6:$CS$100,MATCH(CY92,YEAR($B$6:$B$100),0),MATCH(CV92,$C$1:$CS$1,0))</f>
        <v>88.898060255881134</v>
      </c>
      <c r="DA92" s="19">
        <f t="shared" ca="1" si="13"/>
        <v>2030</v>
      </c>
      <c r="DB92" s="28" cm="1">
        <f t="array" aca="1" ref="DB92" ca="1">INDEX($C$6:$CS$100,MATCH(DA92,YEAR($B$6:$B$100),0),MATCH(CV92,$C$1:$CS$1,0))</f>
        <v>97.778333281254888</v>
      </c>
      <c r="DC92" s="28"/>
      <c r="DD92" s="41">
        <f t="shared" ca="1" si="10"/>
        <v>98.578799249530945</v>
      </c>
      <c r="DE92" s="41">
        <f t="shared" ca="1" si="11"/>
        <v>99.89049641624635</v>
      </c>
      <c r="DF92" s="41">
        <f t="shared" ca="1" si="14"/>
        <v>321.04002770704727</v>
      </c>
      <c r="DG92" s="41">
        <f t="shared" ca="1" si="15"/>
        <v>120.83365273970477</v>
      </c>
    </row>
    <row r="93" spans="99:111" x14ac:dyDescent="0.3">
      <c r="CU93" s="20">
        <v>44075</v>
      </c>
      <c r="CV93" s="20" t="str">
        <f ca="1">OFFSET(C$1,0,ROWS($1:87)-1)</f>
        <v>2020C</v>
      </c>
      <c r="CW93" s="19">
        <f t="shared" ca="1" si="8"/>
        <v>2020</v>
      </c>
      <c r="CX93" s="30" cm="1">
        <f t="array" aca="1" ref="CX93" ca="1">INDEX($C$6:$CS$100,MATCH(CW93,YEAR($B$6:$B$100),0),MATCH(CV93,$C$1:$CS$1,0))</f>
        <v>98.164560027119961</v>
      </c>
      <c r="CY93" s="19">
        <f t="shared" ca="1" si="0"/>
        <v>2025</v>
      </c>
      <c r="CZ93" s="30" cm="1">
        <f t="array" aca="1" ref="CZ93" ca="1">INDEX($C$6:$CS$100,MATCH(CY93,YEAR($B$6:$B$100),0),MATCH(CV93,$C$1:$CS$1,0))</f>
        <v>107.22910835665733</v>
      </c>
      <c r="DA93" s="19">
        <f t="shared" ca="1" si="13"/>
        <v>2030</v>
      </c>
      <c r="DB93" s="28" cm="1">
        <f t="array" aca="1" ref="DB93" ca="1">INDEX($C$6:$CS$100,MATCH(DA93,YEAR($B$6:$B$100),0),MATCH(CV93,$C$1:$CS$1,0))</f>
        <v>108.86697904464403</v>
      </c>
      <c r="DC93" s="28"/>
      <c r="DD93" s="41">
        <f t="shared" ca="1" si="10"/>
        <v>98.578799249530945</v>
      </c>
      <c r="DE93" s="41">
        <f t="shared" ca="1" si="11"/>
        <v>99.89049641624635</v>
      </c>
      <c r="DF93" s="41">
        <f t="shared" ca="1" si="14"/>
        <v>0.17159413338365676</v>
      </c>
      <c r="DG93" s="41">
        <f t="shared" ca="1" si="15"/>
        <v>53.855225211942681</v>
      </c>
    </row>
    <row r="94" spans="99:111" x14ac:dyDescent="0.3">
      <c r="CU94" s="20">
        <v>44228</v>
      </c>
      <c r="CV94" s="20" t="str">
        <f ca="1">OFFSET(C$1,0,ROWS($1:88)-1)</f>
        <v>2021A</v>
      </c>
      <c r="CW94" s="19">
        <f t="shared" ca="1" si="8"/>
        <v>2021</v>
      </c>
      <c r="CX94" s="30" cm="1">
        <f t="array" aca="1" ref="CX94" ca="1">INDEX($C$6:$CS$100,MATCH(CW94,YEAR($B$6:$B$100),0),MATCH(CV94,$C$1:$CS$1,0))</f>
        <v>102.32335656689901</v>
      </c>
      <c r="CY94" s="19">
        <f t="shared" ca="1" si="0"/>
        <v>2026</v>
      </c>
      <c r="CZ94" s="30" cm="1">
        <f t="array" aca="1" ref="CZ94" ca="1">INDEX($C$6:$CS$100,MATCH(CY94,YEAR($B$6:$B$100),0),MATCH(CV94,$C$1:$CS$1,0))</f>
        <v>100.86625973171535</v>
      </c>
      <c r="DA94" s="19">
        <f t="shared" ca="1" si="13"/>
        <v>2031</v>
      </c>
      <c r="DB94" s="28" cm="1">
        <f t="array" aca="1" ref="DB94" ca="1">INDEX($C$6:$CS$100,MATCH(DA94,YEAR($B$6:$B$100),0),MATCH(CV94,$C$1:$CS$1,0))</f>
        <v>107.19946558163544</v>
      </c>
      <c r="DC94" s="28"/>
      <c r="DD94" s="41">
        <f t="shared" ca="1" si="10"/>
        <v>96.86576247609112</v>
      </c>
      <c r="DE94" s="41">
        <f t="shared" ca="1" si="11"/>
        <v>101.72936409176478</v>
      </c>
      <c r="DF94" s="41">
        <f t="shared" ca="1" si="14"/>
        <v>29.785333260021176</v>
      </c>
      <c r="DG94" s="41">
        <f t="shared" ca="1" si="15"/>
        <v>0.74494913633634252</v>
      </c>
    </row>
    <row r="95" spans="99:111" x14ac:dyDescent="0.3">
      <c r="CU95" s="20">
        <v>44378</v>
      </c>
      <c r="CV95" s="20" t="str">
        <f ca="1">OFFSET(C$1,0,ROWS($1:89)-1)</f>
        <v>2021B</v>
      </c>
      <c r="CW95" s="19">
        <f t="shared" ca="1" si="8"/>
        <v>2021</v>
      </c>
      <c r="CX95" s="30" cm="1">
        <f t="array" aca="1" ref="CX95" ca="1">INDEX($C$6:$CS$100,MATCH(CW95,YEAR($B$6:$B$100),0),MATCH(CV95,$C$1:$CS$1,0))</f>
        <v>102.72755680549976</v>
      </c>
      <c r="CY95" s="19">
        <f t="shared" ca="1" si="0"/>
        <v>2026</v>
      </c>
      <c r="CZ95" s="30" cm="1">
        <f t="array" aca="1" ref="CZ95" ca="1">INDEX($C$6:$CS$100,MATCH(CY95,YEAR($B$6:$B$100),0),MATCH(CV95,$C$1:$CS$1,0))</f>
        <v>100.10344950593942</v>
      </c>
      <c r="DA95" s="19">
        <f t="shared" ca="1" si="13"/>
        <v>2031</v>
      </c>
      <c r="DB95" s="28" cm="1">
        <f t="array" aca="1" ref="DB95" ca="1">INDEX($C$6:$CS$100,MATCH(DA95,YEAR($B$6:$B$100),0),MATCH(CV95,$C$1:$CS$1,0))</f>
        <v>106.40629640629641</v>
      </c>
      <c r="DC95" s="28"/>
      <c r="DD95" s="41">
        <f t="shared" ca="1" si="10"/>
        <v>96.86576247609112</v>
      </c>
      <c r="DE95" s="41">
        <f t="shared" ca="1" si="11"/>
        <v>101.72936409176478</v>
      </c>
      <c r="DF95" s="41">
        <f t="shared" ca="1" si="14"/>
        <v>34.360632760287274</v>
      </c>
      <c r="DG95" s="41">
        <f t="shared" ca="1" si="15"/>
        <v>2.6435982403996392</v>
      </c>
    </row>
    <row r="96" spans="99:111" x14ac:dyDescent="0.3">
      <c r="CU96" s="20">
        <v>44682</v>
      </c>
      <c r="CV96" s="20" t="str">
        <f ca="1">OFFSET(C$1,0,ROWS($1:90)-1)</f>
        <v>2022A</v>
      </c>
      <c r="CW96" s="19">
        <f t="shared" ca="1" si="8"/>
        <v>2022</v>
      </c>
      <c r="CX96" s="30" cm="1">
        <f t="array" aca="1" ref="CX96" ca="1">INDEX($C$6:$CS$100,MATCH(CW96,YEAR($B$6:$B$100),0),MATCH(CV96,$C$1:$CS$1,0))</f>
        <v>97.890175751194619</v>
      </c>
      <c r="CY96" s="19">
        <f t="shared" ca="1" si="0"/>
        <v>2027</v>
      </c>
      <c r="CZ96" s="30" cm="1">
        <f t="array" aca="1" ref="CZ96" ca="1">INDEX($C$6:$CS$100,MATCH(CY96,YEAR($B$6:$B$100),0),MATCH(CV96,$C$1:$CS$1,0))</f>
        <v>99.980218910721348</v>
      </c>
      <c r="DA96" s="19">
        <f t="shared" ca="1" si="13"/>
        <v>2032</v>
      </c>
      <c r="DB96" s="28" cm="1">
        <f t="array" aca="1" ref="DB96" ca="1">INDEX($C$6:$CS$100,MATCH(DA96,YEAR($B$6:$B$100),0),MATCH(CV96,$C$1:$CS$1,0))</f>
        <v>109.6319520174482</v>
      </c>
      <c r="DC96" s="28"/>
      <c r="DD96" s="41">
        <f t="shared" ca="1" si="10"/>
        <v>95.038796143898423</v>
      </c>
      <c r="DE96" s="41">
        <f t="shared" ca="1" si="11"/>
        <v>103.37451595058086</v>
      </c>
      <c r="DF96" s="41">
        <f t="shared" ca="1" si="14"/>
        <v>8.1303656649046037</v>
      </c>
      <c r="DG96" s="41">
        <f t="shared" ca="1" si="15"/>
        <v>11.521252394799028</v>
      </c>
    </row>
    <row r="97" spans="99:111" x14ac:dyDescent="0.3">
      <c r="CU97" s="20">
        <v>44958</v>
      </c>
      <c r="CV97" s="20" t="str">
        <f ca="1">OFFSET(C$1,0,ROWS($1:91)-1)</f>
        <v>2023A</v>
      </c>
      <c r="CW97" s="19">
        <f t="shared" ca="1" si="8"/>
        <v>2023</v>
      </c>
      <c r="CX97" s="30" cm="1">
        <f t="array" aca="1" ref="CX97" ca="1">INDEX($C$6:$CS$100,MATCH(CW97,YEAR($B$6:$B$100),0),MATCH(CV97,$C$1:$CS$1,0))</f>
        <v>98.010519094443168</v>
      </c>
      <c r="CY97" s="19">
        <f t="shared" ref="CY97" ca="1" si="19">LEFT(CV97,4)+$CY$5</f>
        <v>2028</v>
      </c>
      <c r="CZ97" s="30" cm="1">
        <f t="array" aca="1" ref="CZ97" ca="1">INDEX($C$6:$CS$100,MATCH(CY97,YEAR($B$6:$B$100),0),MATCH(CV97,$C$1:$CS$1,0))</f>
        <v>106.50883935434281</v>
      </c>
      <c r="DA97" s="19">
        <f t="shared" ca="1" si="13"/>
        <v>2033</v>
      </c>
      <c r="DB97" s="28" cm="1">
        <f t="array" aca="1" ref="DB97" ca="1">INDEX($C$6:$CS$100,MATCH(DA97,YEAR($B$6:$B$100),0),MATCH(CV97,$C$1:$CS$1,0))</f>
        <v>118.21675829769904</v>
      </c>
      <c r="DC97" s="28"/>
      <c r="DD97" s="41">
        <f t="shared" ca="1" si="10"/>
        <v>95.997072813757782</v>
      </c>
      <c r="DE97" s="41">
        <f t="shared" ca="1" si="11"/>
        <v>105.43758329631275</v>
      </c>
      <c r="DF97" s="41">
        <f t="shared" ca="1" si="14"/>
        <v>4.0539659252058149</v>
      </c>
      <c r="DG97" s="41">
        <f t="shared" ca="1" si="15"/>
        <v>1.1475895418661011</v>
      </c>
    </row>
    <row r="98" spans="99:111" x14ac:dyDescent="0.3">
      <c r="CU98" s="20">
        <v>45047</v>
      </c>
      <c r="CV98" s="20" t="str">
        <f ca="1">OFFSET(C$1,0,ROWS($1:92)-1)</f>
        <v>2023B</v>
      </c>
      <c r="CW98" s="19">
        <f t="shared" ca="1" si="8"/>
        <v>2023</v>
      </c>
      <c r="CX98" s="30" cm="1">
        <f t="array" aca="1" ref="CX98" ca="1">INDEX($C$6:$CS$100,MATCH(CW98,YEAR($B$6:$B$100),0),MATCH(CV98,$C$1:$CS$1,0))</f>
        <v>98.204893665675741</v>
      </c>
      <c r="CY98" s="19">
        <f t="shared" ca="1" si="0"/>
        <v>2028</v>
      </c>
      <c r="CZ98" s="30" cm="1">
        <f t="array" aca="1" ref="CZ98" ca="1">INDEX($C$6:$CS$100,MATCH(CY98,YEAR($B$6:$B$100),0),MATCH(CV98,$C$1:$CS$1,0))</f>
        <v>107.28670253651038</v>
      </c>
      <c r="DA98" s="19">
        <f t="shared" ca="1" si="13"/>
        <v>2033</v>
      </c>
      <c r="DB98" s="28" cm="1">
        <f t="array" aca="1" ref="DB98" ca="1">INDEX($C$6:$CS$100,MATCH(DA98,YEAR($B$6:$B$100),0),MATCH(CV98,$C$1:$CS$1,0))</f>
        <v>118.8887192017919</v>
      </c>
      <c r="DC98" s="28"/>
      <c r="DD98" s="41">
        <f t="shared" ca="1" si="10"/>
        <v>95.997072813757782</v>
      </c>
      <c r="DE98" s="41">
        <f t="shared" ca="1" si="11"/>
        <v>105.43758329631275</v>
      </c>
      <c r="DF98" s="41">
        <f t="shared" ca="1" si="14"/>
        <v>4.8744729141637393</v>
      </c>
      <c r="DG98" s="41">
        <f t="shared" ca="1" si="15"/>
        <v>3.4192419644690366</v>
      </c>
    </row>
    <row r="99" spans="99:111" x14ac:dyDescent="0.3">
      <c r="CU99" s="20">
        <v>45323</v>
      </c>
      <c r="CV99" s="20" t="str">
        <f ca="1">OFFSET(C$1,0,ROWS($1:93)-1)</f>
        <v>2024A</v>
      </c>
      <c r="CW99" s="19">
        <f t="shared" ca="1" si="8"/>
        <v>2024</v>
      </c>
      <c r="CX99" s="30" cm="1">
        <f t="array" aca="1" ref="CX99" ca="1">INDEX($C$6:$CS$100,MATCH(CW99,YEAR($B$6:$B$100),0),MATCH(CV99,$C$1:$CS$1,0))</f>
        <v>99.00628171913263</v>
      </c>
      <c r="CY99" s="19">
        <f t="shared" ca="1" si="0"/>
        <v>2029</v>
      </c>
      <c r="CZ99" s="30" cm="1">
        <f t="array" aca="1" ref="CZ99" ca="1">INDEX($C$6:$CS$100,MATCH(CY99,YEAR($B$6:$B$100),0),MATCH(CV99,$C$1:$CS$1,0))</f>
        <v>107.392</v>
      </c>
      <c r="DA99" s="19">
        <f t="shared" ca="1" si="13"/>
        <v>2034</v>
      </c>
      <c r="DB99" s="28" cm="1">
        <f t="array" aca="1" ref="DB99" ca="1">INDEX($C$6:$CS$100,MATCH(DA99,YEAR($B$6:$B$100),0),MATCH(CV99,$C$1:$CS$1,0))</f>
        <v>115.97752485232675</v>
      </c>
      <c r="DC99" s="28"/>
      <c r="DD99" s="41">
        <f t="shared" ca="1" si="10"/>
        <v>97.835062276654057</v>
      </c>
      <c r="DE99" s="41">
        <f t="shared" ca="1" si="11"/>
        <v>107.23029075241818</v>
      </c>
      <c r="DF99" s="41">
        <f t="shared" ca="1" si="14"/>
        <v>1.3717549824398207</v>
      </c>
      <c r="DG99" s="41">
        <f t="shared" ca="1" si="15"/>
        <v>2.6149880753475498E-2</v>
      </c>
    </row>
    <row r="100" spans="99:111" x14ac:dyDescent="0.3">
      <c r="CU100" s="20">
        <v>45444</v>
      </c>
      <c r="CV100" s="20" t="str">
        <f ca="1">OFFSET(C$1,0,ROWS($1:94)-1)</f>
        <v>2024B</v>
      </c>
      <c r="CW100" s="19">
        <f t="shared" ca="1" si="8"/>
        <v>2024</v>
      </c>
      <c r="CX100" s="30" cm="1">
        <f t="array" aca="1" ref="CX100" ca="1">INDEX($C$6:$CS$100,MATCH(CW100,YEAR($B$6:$B$100),0),MATCH(CV100,$C$1:$CS$1,0))</f>
        <v>98.984789405276288</v>
      </c>
      <c r="CY100" s="19">
        <f t="shared" ca="1" si="0"/>
        <v>2029</v>
      </c>
      <c r="CZ100" s="30" cm="1">
        <f t="array" aca="1" ref="CZ100" ca="1">INDEX($C$6:$CS$100,MATCH(CY100,YEAR($B$6:$B$100),0),MATCH(CV100,$C$1:$CS$1,0))</f>
        <v>110.5368893029756</v>
      </c>
      <c r="DA100" s="19">
        <f t="shared" ca="1" si="13"/>
        <v>2034</v>
      </c>
      <c r="DB100" s="28" cm="1">
        <f t="array" aca="1" ref="DB100" ca="1">INDEX($C$6:$CS$100,MATCH(DA100,YEAR($B$6:$B$100),0),MATCH(CV100,$C$1:$CS$1,0))</f>
        <v>122.38272380308227</v>
      </c>
      <c r="DC100" s="28"/>
      <c r="DD100" s="41">
        <f t="shared" ca="1" si="10"/>
        <v>97.835062276654057</v>
      </c>
      <c r="DE100" s="41">
        <f t="shared" ca="1" si="11"/>
        <v>107.23029075241818</v>
      </c>
      <c r="DF100" s="41">
        <f t="shared" ca="1" si="14"/>
        <v>1.3218724702899212</v>
      </c>
      <c r="DG100" s="41">
        <f t="shared" ca="1" si="15"/>
        <v>10.933593974548367</v>
      </c>
    </row>
    <row r="101" spans="99:111" x14ac:dyDescent="0.3">
      <c r="CU101" s="20">
        <v>45658</v>
      </c>
      <c r="CV101" s="20" t="str">
        <f ca="1">OFFSET(C$1,0,ROWS($1:95)-1)</f>
        <v>2025A</v>
      </c>
      <c r="CW101" s="19">
        <f t="shared" ca="1" si="8"/>
        <v>2025</v>
      </c>
      <c r="CX101" s="30" cm="1">
        <f t="array" aca="1" ref="CX101" ca="1">INDEX($C$6:$CS$100,MATCH(CW101,YEAR($B$6:$B$100),0),MATCH(CV101,$C$1:$CS$1,0))</f>
        <v>99.89049641624635</v>
      </c>
      <c r="CY101" s="19">
        <f ca="1">LEFT(CV101,4)+$CY$5</f>
        <v>2030</v>
      </c>
      <c r="CZ101" s="30" cm="1">
        <f t="array" aca="1" ref="CZ101" ca="1">INDEX($C$6:$CS$100,MATCH(CY101,YEAR($B$6:$B$100),0),MATCH(CV101,$C$1:$CS$1,0))</f>
        <v>109.21580480298951</v>
      </c>
      <c r="DA101" s="19">
        <f t="shared" ref="DA101" ca="1" si="20">LEFT(CV101,4)+$DA$5</f>
        <v>2035</v>
      </c>
      <c r="DB101" s="28" cm="1">
        <f t="array" aca="1" ref="DB101" ca="1">INDEX($C$6:$CS$100,MATCH(DA101,YEAR($B$6:$B$100),0),MATCH(CV101,$C$1:$CS$1,0))</f>
        <v>118.48142753095412</v>
      </c>
      <c r="DC101" s="28"/>
      <c r="DD101" s="41"/>
      <c r="DE101" s="41"/>
      <c r="DF101" s="4"/>
      <c r="DG101" s="4"/>
    </row>
    <row r="103" spans="99:111" x14ac:dyDescent="0.3">
      <c r="DF103" s="42" t="s">
        <v>3255</v>
      </c>
      <c r="DG103" s="42"/>
    </row>
    <row r="104" spans="99:111" x14ac:dyDescent="0.3">
      <c r="DD104" s="42" t="s">
        <v>3256</v>
      </c>
      <c r="DE104" s="42"/>
      <c r="DF104" s="41">
        <f ca="1">SQRT(AVERAGE(DF12:DF59))</f>
        <v>3.226566311556426</v>
      </c>
      <c r="DG104" s="41">
        <f ca="1">SQRT(AVERAGE(DG12:DG59))</f>
        <v>14.296696929547332</v>
      </c>
    </row>
    <row r="105" spans="99:111" x14ac:dyDescent="0.3">
      <c r="DD105" s="42" t="s">
        <v>3257</v>
      </c>
      <c r="DE105" s="42"/>
      <c r="DF105" s="41">
        <f ca="1">SQRT(AVERAGE(DF12:DF100))</f>
        <v>3.8775450142747818</v>
      </c>
      <c r="DG105" s="41">
        <f ca="1">SQRT(AVERAGE(DG12:DG100))</f>
        <v>15.256873288222893</v>
      </c>
    </row>
  </sheetData>
  <mergeCells count="5">
    <mergeCell ref="DD4:DE4"/>
    <mergeCell ref="DF4:DG4"/>
    <mergeCell ref="DF103:DG103"/>
    <mergeCell ref="DD104:DE104"/>
    <mergeCell ref="DD105:DE105"/>
  </mergeCells>
  <hyperlinks>
    <hyperlink ref="L5" r:id="rId1" display="https://www.cbo.gov/sites/default/files/99th-congress-1985-1986/reports/85-cbo-001.pdf" xr:uid="{412E6569-3D07-49EC-8CAA-1406582B8E8F}"/>
    <hyperlink ref="N5" r:id="rId2" display="https://www.cbo.gov/sites/default/files/99th-congress-1985-1986/reports/doc05b-entire_1.pdf" xr:uid="{68F39E7D-EA99-43F7-A8A9-690E33DB2DF5}"/>
    <hyperlink ref="M5" r:id="rId3" display="https://www.cbo.gov/sites/default/files/99th-congress-1985-1986/reports/85-cbo-014.pdf" xr:uid="{DFC37FBC-C47F-4A37-BEDB-90453BB45A85}"/>
    <hyperlink ref="O5" r:id="rId4" display="https://www.cbo.gov/sites/default/files/99th-congress-1985-1986/reports/doc19b-entire0.pdf" xr:uid="{2722CA15-FE9E-4B7E-AEF0-D52FCB673C97}"/>
    <hyperlink ref="P5" r:id="rId5" display="https://www.cbo.gov/sites/default/files/100th-congress-1987-1988/reports/doc01b-entire_0.pdf" xr:uid="{3D86BDD0-7D72-4855-9279-F929481B31B4}"/>
    <hyperlink ref="Q5" r:id="rId6" display="https://www.cbo.gov/sites/default/files/100th-congress-1987-1988/reports/doc11b-entire.pdf" xr:uid="{E4ADB250-BE17-42C3-9466-518264938F82}"/>
    <hyperlink ref="R5" r:id="rId7" display="https://www.cbo.gov/sites/default/files/100th-congress-1987-1988/reports/88-cbo-0110.pdf" xr:uid="{386F94AA-75CB-45BA-A7EC-416D0D73A2E4}"/>
    <hyperlink ref="S5" r:id="rId8" display="https://www.cbo.gov/sites/default/files/100th-congress-1987-1988/reports/doc05b-entire.pdf" xr:uid="{958FF84A-2CFA-4E4F-AF48-2BE4E7C8285F}"/>
    <hyperlink ref="T5" r:id="rId9" display="https://www.cbo.gov/sites/default/files/101st-congress-1989-1990/reports/89-cbo-032.pdf" xr:uid="{30FB040F-803B-4B5B-80AE-4A59C54D7977}"/>
    <hyperlink ref="U5" r:id="rId10" display="https://www.cbo.gov/sites/default/files/101st-congress-1989-1990/reports/89-cbo-038.pdf" xr:uid="{A9F6067F-0AD4-4769-AE57-0CB1A2F8A9CF}"/>
    <hyperlink ref="V5" r:id="rId11" display="https://www.cbo.gov/sites/default/files/101st-congress-1989-1990/reports/90-cbo-006.pdf" xr:uid="{3D23CBD9-93A2-471A-AD39-E4F3F0609328}"/>
    <hyperlink ref="W5" r:id="rId12" display="https://www.cbo.gov/sites/default/files/101st-congress-1989-1990/reports/199007theeconomicandbudget.pdf" xr:uid="{5DFF10FE-278F-46E1-9A8C-B4AF3C1956D9}"/>
    <hyperlink ref="X5" r:id="rId13" display="https://www.cbo.gov/sites/default/files/102nd-congress-1991-1992/reports/91-cbo-002.pdf" xr:uid="{86D3677E-0F53-4030-8CFF-7ABC97F5EC1C}"/>
    <hyperlink ref="Y5" r:id="rId14" display="https://www.cbo.gov/sites/default/files/cbofiles/attachments/1991_08_theeconoutlookupdate.pdf" xr:uid="{175FC420-F862-49E9-93C2-DE75469F8C4B}"/>
    <hyperlink ref="Z5" r:id="rId15" display="https://www.cbo.gov/sites/default/files/102nd-congress-1991-1992/reports/1992_01_econoutlook.pdf" xr:uid="{D6F312E5-CA25-4FEE-9474-592B099849CB}"/>
    <hyperlink ref="AA5" r:id="rId16" display="https://www.cbo.gov/sites/default/files/102nd-congress-1991-1992/reports/1992_07_outlookupdate.pdf" xr:uid="{BC8A50BD-DE88-492A-ABD9-69B4FB358B86}"/>
    <hyperlink ref="AB5" r:id="rId17" display="https://www.cbo.gov/sites/default/files/103rd-congress-1993-1994/reports/93doc03.pdf" xr:uid="{456AA51D-3BB4-4D86-9531-BC6DCF7463D3}"/>
    <hyperlink ref="AC5" r:id="rId18" display="https://www.cbo.gov/sites/default/files/103rd-congress-1993-1994/reports/09-1993-outlookentirerpt_0.pdf" xr:uid="{D45DB403-3789-43F3-BC3A-312B6ABBBB24}"/>
    <hyperlink ref="AD5" r:id="rId19" display="https://www.cbo.gov/sites/default/files/103rd-congress-1993-1994/reports/doc06_0.pdf" xr:uid="{35093CC8-030A-47BB-A5CE-1A80F6A2090B}"/>
    <hyperlink ref="AE5" r:id="rId20" display="https://www.cbo.gov/sites/default/files/103rd-congress-1993-1994/reports/doc43.pdf" xr:uid="{1CF095BB-A506-4737-90BC-3089AF6644B9}"/>
    <hyperlink ref="AF5" r:id="rId21" display="https://www.cbo.gov/sites/default/files/104th-congress-1995-1996/reports/doc07-entire.pdf" xr:uid="{7A6E30C0-4AD4-48A3-8896-0E64D726275E}"/>
    <hyperlink ref="AG5" r:id="rId22" display="https://www.cbo.gov/sites/default/files/104th-congress-1995-1996/reports/entirereport_9.pdf" xr:uid="{2EB20606-EA8E-4537-B973-9FD13A1ED14C}"/>
    <hyperlink ref="AI5" r:id="rId23" display="https://www.cbo.gov/sites/default/files/104th-congress-1995-1996/reports/entirereport_7.pdf" xr:uid="{CBFEC7E8-1E84-4C4F-9E6B-E35244A1202F}"/>
    <hyperlink ref="AJ5" r:id="rId24" display="https://www.cbo.gov/sites/default/files/cbofiles/attachments/Eb01-97.pdf" xr:uid="{6690AD6C-A2F5-4B5E-B669-F074307BBA6D}"/>
    <hyperlink ref="AK5" r:id="rId25" display="https://www.cbo.gov/sites/default/files/105th-congress-1997-1998/reports/Eb09-97.pdf" xr:uid="{A9C06856-79E9-40DD-A037-5AEFDBE88444}"/>
    <hyperlink ref="AL5" r:id="rId26" display="https://www.cbo.gov/sites/default/files/105th-congress-1997-1998/reports/eb01-98.pdf" xr:uid="{50158B19-0E0C-4BCA-AC72-3CD2B6D7597B}"/>
    <hyperlink ref="AM5" r:id="rId27" display="https://www.cbo.gov/sites/default/files/105th-congress-1997-1998/reports/eb0898.pdf" xr:uid="{FEA969F6-F945-4D4E-BE02-849C7CC2082F}"/>
    <hyperlink ref="AN5" r:id="rId28" display="https://www.cbo.gov/sites/default/files/106th-congress-1999-2000/reports/eb0199.pdf" xr:uid="{399EF62D-BEB0-47F5-AD55-9D8430F375A0}"/>
    <hyperlink ref="AO5" r:id="rId29" display="https://www.cbo.gov/sites/default/files/106th-congress-1999-2000/reports/eb07-99.pdf" xr:uid="{3AD974CB-E626-4DBF-90F3-1B18A4DA2A21}"/>
    <hyperlink ref="AH5" r:id="rId30" display="https://www.cbo.gov/sites/default/files/104th-congress-1995-1996/reports/eb1295.pdf" xr:uid="{1C5D7FA3-B2AA-48CB-8500-1E702D057581}"/>
    <hyperlink ref="AP5" r:id="rId31" display="https://www.cbo.gov/sites/default/files/106th-congress-1999-2000/reports/eb0100.pdf" xr:uid="{57701E8A-A86F-4E19-A094-9B52EB936EC9}"/>
    <hyperlink ref="AQ5" r:id="rId32" display="https://www.cbo.gov/sites/default/files/106th-congress-1999-2000/reports/eb0700.pdf" xr:uid="{D1D68D1F-F59C-4019-B482-60DED18EB772}"/>
    <hyperlink ref="AR5" r:id="rId33" display="https://www.cbo.gov/sites/default/files/107th-congress-2001-2002/reports/entire-report.pdf" xr:uid="{0959378B-0663-43DF-B430-F3CAFBE0564F}"/>
    <hyperlink ref="AS5" r:id="rId34" display="https://www.cbo.gov/sites/default/files/107th-congress-2001-2002/reports/entirereport_2.pdf" xr:uid="{F0C9D488-1974-4000-8DE4-3C109369F7A4}"/>
    <hyperlink ref="AT5" r:id="rId35" display="https://www.cbo.gov/sites/default/files/107th-congress-2001-2002/reports/entirereport_4.pdf" xr:uid="{5F240D9F-0DBF-43B9-972C-E4183B0E7C23}"/>
    <hyperlink ref="BI5" r:id="rId36" display="https://www.cbo.gov/sites/default/files/111th-congress-2009-2010/reports/03-20-presidentbudget.pdf" xr:uid="{BB658AA3-17CE-4EE1-B5C6-34E5D0815F64}"/>
    <hyperlink ref="AV5" r:id="rId37" display="https://www.cbo.gov/sites/default/files/108th-congress-2003-2004/reports/entirereport_witherrata.pdf" xr:uid="{52725208-48C3-4613-A572-A0EDA6993182}"/>
    <hyperlink ref="K5" r:id="rId38" display="https://www.cbo.gov/sites/default/files/98th-congress-1983-1984/reports/84doc05b.pdf" xr:uid="{6A50A20D-7C7E-463E-8BBF-EFAEFDC3EFE5}"/>
    <hyperlink ref="J5" r:id="rId39" display="https://www.cbo.gov/sites/default/files/98th-congress-1983-1984/reports/doc05a.pdf" xr:uid="{10BB2989-437B-4182-BDBF-414D4EF53F1C}"/>
    <hyperlink ref="I5" r:id="rId40" display="https://www.cbo.gov/sites/default/files/97th-congress-1981-1982/reports/doc04b-entire_1.pdf" xr:uid="{DFD1BF79-CA40-47A8-9379-A45549517557}"/>
    <hyperlink ref="H5" r:id="rId41" display="https://www.cbo.gov/sites/default/files/97th-congress-1981-1982/reports/doc25-entire_0.pdf" xr:uid="{65CAD884-28E7-4E81-BC19-10F45F520D82}"/>
    <hyperlink ref="G5" r:id="rId42" display="https://www.cbo.gov/sites/default/files/96th-congress-1979-1980/reports/80doc06b.pdf" xr:uid="{B1B4F4D9-ADB6-4AF3-BBD8-26E086EA6CA2}"/>
    <hyperlink ref="F5" r:id="rId43" display="https://www.cbo.gov/sites/default/files/96th-congress-1979-1980/reports/79doc653.pdf" xr:uid="{2E7664C7-6EC1-47CE-83F9-EE6551BBBAC1}"/>
    <hyperlink ref="E5" r:id="rId44" display="https://www.cbo.gov/sites/default/files/95th-congress-1977-1978/reports/1977_12_puppy.pdf" xr:uid="{F0DA5ED3-5953-4E6E-BDFC-304BB7A7DD67}"/>
    <hyperlink ref="D5" r:id="rId45" display="https://www.cbo.gov/sites/default/files/94th-congress-1975-1976/reports/1976_12_fiscal.pdf" xr:uid="{5A30CE2C-4F4B-47EF-B526-8C4F85BA2E7F}"/>
    <hyperlink ref="C5" r:id="rId46" display="https://www.cbo.gov/sites/default/files/94th-congress-1975-1976/reports/76doc547.pdf" xr:uid="{C54F1E92-F469-4153-9829-D24C34398B79}"/>
  </hyperlinks>
  <pageMargins left="0.7" right="0.7" top="0.75" bottom="0.75" header="0.3" footer="0.3"/>
  <headerFooter>
    <oddHeader>&amp;L&amp;"Calibri"&amp;11&amp;K000000 NONCONFIDENTIAL // EXTERNAL&amp;1#_x000D_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BF93-E05E-485D-ACCA-3DA15E2F202F}">
  <dimension ref="A1:DE66"/>
  <sheetViews>
    <sheetView workbookViewId="0">
      <pane xSplit="2" ySplit="5" topLeftCell="BX6" activePane="bottomRight" state="frozen"/>
      <selection pane="topRight" activeCell="C1" sqref="C1"/>
      <selection pane="bottomLeft" activeCell="A6" sqref="A6"/>
      <selection pane="bottomRight" activeCell="N45" sqref="N45"/>
    </sheetView>
  </sheetViews>
  <sheetFormatPr defaultRowHeight="14.4" x14ac:dyDescent="0.3"/>
  <cols>
    <col min="4" max="5" width="9.21875" bestFit="1" customWidth="1"/>
    <col min="34" max="34"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2016</v>
      </c>
      <c r="AW2" t="s">
        <v>2017</v>
      </c>
      <c r="AX2" t="s">
        <v>2018</v>
      </c>
      <c r="AY2" t="s">
        <v>2019</v>
      </c>
      <c r="AZ2" t="s">
        <v>2020</v>
      </c>
      <c r="BA2" t="s">
        <v>2021</v>
      </c>
      <c r="BB2" t="s">
        <v>2022</v>
      </c>
      <c r="BC2" t="s">
        <v>2023</v>
      </c>
      <c r="BD2" t="s">
        <v>2024</v>
      </c>
      <c r="BE2" t="s">
        <v>2025</v>
      </c>
      <c r="BF2" t="s">
        <v>2026</v>
      </c>
      <c r="BG2" t="s">
        <v>2027</v>
      </c>
      <c r="BH2" t="s">
        <v>2028</v>
      </c>
      <c r="BJ2" t="s">
        <v>2029</v>
      </c>
      <c r="BK2" t="s">
        <v>2030</v>
      </c>
      <c r="BL2" t="s">
        <v>2031</v>
      </c>
      <c r="BM2" t="s">
        <v>2032</v>
      </c>
      <c r="BN2" t="s">
        <v>2033</v>
      </c>
      <c r="BO2" t="s">
        <v>2034</v>
      </c>
      <c r="BP2" t="s">
        <v>2035</v>
      </c>
      <c r="BQ2" t="s">
        <v>2036</v>
      </c>
      <c r="BR2" t="s">
        <v>2037</v>
      </c>
      <c r="BS2" t="s">
        <v>2038</v>
      </c>
      <c r="BT2" t="s">
        <v>2039</v>
      </c>
      <c r="BU2" t="s">
        <v>2040</v>
      </c>
      <c r="BV2" t="s">
        <v>2041</v>
      </c>
      <c r="BW2" t="s">
        <v>2042</v>
      </c>
      <c r="BX2" t="s">
        <v>2043</v>
      </c>
      <c r="BY2" t="s">
        <v>2044</v>
      </c>
      <c r="BZ2" t="s">
        <v>2045</v>
      </c>
      <c r="CA2" t="s">
        <v>2046</v>
      </c>
      <c r="CB2" t="s">
        <v>2047</v>
      </c>
      <c r="CC2" t="s">
        <v>2048</v>
      </c>
      <c r="CD2" t="s">
        <v>2049</v>
      </c>
      <c r="CE2" t="s">
        <v>2050</v>
      </c>
      <c r="CF2" t="s">
        <v>2051</v>
      </c>
      <c r="CG2" t="s">
        <v>2052</v>
      </c>
      <c r="CH2" t="s">
        <v>2053</v>
      </c>
      <c r="CI2" t="s">
        <v>2054</v>
      </c>
      <c r="CJ2" t="s">
        <v>2055</v>
      </c>
      <c r="CK2" t="s">
        <v>2056</v>
      </c>
      <c r="CL2" t="s">
        <v>2057</v>
      </c>
      <c r="CM2" t="s">
        <v>2058</v>
      </c>
      <c r="CN2" t="s">
        <v>2059</v>
      </c>
      <c r="CO2" t="s">
        <v>2060</v>
      </c>
      <c r="CP2" t="s">
        <v>2061</v>
      </c>
      <c r="CQ2" t="s">
        <v>2062</v>
      </c>
      <c r="CR2" t="s">
        <v>2063</v>
      </c>
      <c r="CS2" t="s">
        <v>3126</v>
      </c>
    </row>
    <row r="3" spans="1:109" x14ac:dyDescent="0.3">
      <c r="A3" s="14" t="s">
        <v>642</v>
      </c>
      <c r="E3" t="s">
        <v>3028</v>
      </c>
      <c r="F3" t="s">
        <v>3028</v>
      </c>
      <c r="G3" t="s">
        <v>3028</v>
      </c>
      <c r="AU3" t="s">
        <v>2064</v>
      </c>
      <c r="AW3" t="s">
        <v>2065</v>
      </c>
      <c r="AX3" t="s">
        <v>2066</v>
      </c>
      <c r="AY3" t="s">
        <v>2067</v>
      </c>
      <c r="AZ3" t="s">
        <v>2068</v>
      </c>
      <c r="BA3" t="s">
        <v>2069</v>
      </c>
      <c r="BB3" t="s">
        <v>2070</v>
      </c>
      <c r="BC3" t="s">
        <v>2071</v>
      </c>
      <c r="BD3" t="s">
        <v>2072</v>
      </c>
      <c r="BE3" t="s">
        <v>2073</v>
      </c>
      <c r="BF3" t="s">
        <v>2074</v>
      </c>
      <c r="BG3" t="s">
        <v>2075</v>
      </c>
      <c r="BH3" t="s">
        <v>2076</v>
      </c>
      <c r="BJ3" t="s">
        <v>2077</v>
      </c>
      <c r="BK3" t="s">
        <v>2078</v>
      </c>
      <c r="BL3" t="s">
        <v>2079</v>
      </c>
      <c r="BM3" t="s">
        <v>2080</v>
      </c>
      <c r="BN3" t="s">
        <v>2081</v>
      </c>
      <c r="BO3" t="s">
        <v>2082</v>
      </c>
      <c r="BP3" t="s">
        <v>2083</v>
      </c>
      <c r="BQ3" t="s">
        <v>2084</v>
      </c>
      <c r="BR3" t="s">
        <v>2085</v>
      </c>
      <c r="BS3" t="s">
        <v>2086</v>
      </c>
      <c r="BT3" t="s">
        <v>2087</v>
      </c>
      <c r="BU3" t="s">
        <v>2088</v>
      </c>
      <c r="BV3" t="s">
        <v>2089</v>
      </c>
      <c r="BW3" t="s">
        <v>2090</v>
      </c>
      <c r="BX3" t="s">
        <v>2091</v>
      </c>
      <c r="BY3" t="s">
        <v>2092</v>
      </c>
      <c r="BZ3" t="s">
        <v>2093</v>
      </c>
      <c r="CA3" t="s">
        <v>2094</v>
      </c>
      <c r="CB3" t="s">
        <v>2095</v>
      </c>
      <c r="CC3" t="s">
        <v>2096</v>
      </c>
      <c r="CD3" t="s">
        <v>2097</v>
      </c>
      <c r="CE3" t="s">
        <v>2098</v>
      </c>
      <c r="CF3" t="s">
        <v>2099</v>
      </c>
      <c r="CG3" t="s">
        <v>2100</v>
      </c>
      <c r="CH3" t="s">
        <v>2101</v>
      </c>
      <c r="CI3" t="s">
        <v>2102</v>
      </c>
      <c r="CJ3" t="s">
        <v>2103</v>
      </c>
      <c r="CK3" t="s">
        <v>2104</v>
      </c>
      <c r="CL3" t="s">
        <v>2105</v>
      </c>
      <c r="CM3" t="s">
        <v>2106</v>
      </c>
      <c r="CN3" t="s">
        <v>2107</v>
      </c>
      <c r="CO3" t="s">
        <v>2108</v>
      </c>
      <c r="CP3" t="s">
        <v>2109</v>
      </c>
      <c r="CQ3" t="s">
        <v>2110</v>
      </c>
      <c r="CR3" t="s">
        <v>2111</v>
      </c>
      <c r="CS3" t="s">
        <v>3127</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1855</v>
      </c>
      <c r="CE4" t="s">
        <v>1857</v>
      </c>
      <c r="CF4" t="s">
        <v>1859</v>
      </c>
      <c r="CG4" t="s">
        <v>1861</v>
      </c>
      <c r="CH4" t="s">
        <v>1863</v>
      </c>
      <c r="CI4" t="s">
        <v>1865</v>
      </c>
      <c r="CJ4" t="s">
        <v>1867</v>
      </c>
      <c r="CK4" t="s">
        <v>1867</v>
      </c>
      <c r="CL4" t="s">
        <v>1870</v>
      </c>
      <c r="CM4" t="s">
        <v>1870</v>
      </c>
      <c r="CN4" t="s">
        <v>1870</v>
      </c>
      <c r="CO4" t="s">
        <v>1874</v>
      </c>
      <c r="CP4" t="s">
        <v>1876</v>
      </c>
      <c r="CQ4" t="s">
        <v>1878</v>
      </c>
      <c r="CR4" t="s">
        <v>1880</v>
      </c>
      <c r="CS4" t="s">
        <v>3031</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-53</v>
      </c>
    </row>
    <row r="7" spans="1:109" x14ac:dyDescent="0.3">
      <c r="A7" t="s">
        <v>1743</v>
      </c>
      <c r="B7" s="16">
        <v>27760</v>
      </c>
      <c r="C7">
        <v>-74</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-74</v>
      </c>
      <c r="CU7" s="5"/>
      <c r="CV7" s="19"/>
      <c r="CW7" s="20"/>
    </row>
    <row r="8" spans="1:109" x14ac:dyDescent="0.3">
      <c r="A8" t="s">
        <v>1744</v>
      </c>
      <c r="B8" s="16">
        <v>28126</v>
      </c>
      <c r="C8">
        <v>-37</v>
      </c>
      <c r="D8">
        <v>-51</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-54</v>
      </c>
      <c r="CU8" s="5"/>
      <c r="CV8" s="19"/>
      <c r="CW8" s="20"/>
    </row>
    <row r="9" spans="1:109" x14ac:dyDescent="0.3">
      <c r="A9" t="s">
        <v>1745</v>
      </c>
      <c r="B9" s="16">
        <v>28491</v>
      </c>
      <c r="C9">
        <v>-3</v>
      </c>
      <c r="D9">
        <v>-44</v>
      </c>
      <c r="E9">
        <f>cbo_revenues!E9-cbo_outlays!E9</f>
        <v>-61</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-59</v>
      </c>
      <c r="CT9" s="3"/>
      <c r="CU9" s="5"/>
      <c r="CV9" s="19"/>
      <c r="CW9" s="20"/>
    </row>
    <row r="10" spans="1:109" x14ac:dyDescent="0.3">
      <c r="A10" t="s">
        <v>1746</v>
      </c>
      <c r="B10" s="16">
        <v>28856</v>
      </c>
      <c r="C10">
        <v>29</v>
      </c>
      <c r="D10">
        <v>-16</v>
      </c>
      <c r="E10">
        <f>cbo_revenues!E10-cbo_outlays!E10</f>
        <v>-38</v>
      </c>
      <c r="F10">
        <f>cbo_revenues!F10-cbo_outlays!F10</f>
        <v>-41</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-41</v>
      </c>
      <c r="CU10" s="5"/>
      <c r="CV10" s="19"/>
      <c r="CW10" s="20"/>
    </row>
    <row r="11" spans="1:109" x14ac:dyDescent="0.3">
      <c r="A11" t="s">
        <v>1747</v>
      </c>
      <c r="B11" s="16">
        <v>29221</v>
      </c>
      <c r="C11">
        <v>58</v>
      </c>
      <c r="D11">
        <v>12</v>
      </c>
      <c r="E11">
        <f>cbo_revenues!E11-cbo_outlays!E11</f>
        <v>-10</v>
      </c>
      <c r="F11">
        <f>cbo_revenues!F11-cbo_outlays!F11</f>
        <v>-49</v>
      </c>
      <c r="G11">
        <f>cbo_revenues!G11-cbo_outlays!G11</f>
        <v>-44</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-74</v>
      </c>
      <c r="CU11" s="5"/>
      <c r="CV11" s="19"/>
      <c r="CW11" s="20"/>
    </row>
    <row r="12" spans="1:109" x14ac:dyDescent="0.3">
      <c r="A12" t="s">
        <v>1748</v>
      </c>
      <c r="B12" s="16">
        <v>29587</v>
      </c>
      <c r="C12">
        <v>92</v>
      </c>
      <c r="D12">
        <v>46</v>
      </c>
      <c r="E12">
        <f>cbo_revenues!E12-cbo_outlays!E12</f>
        <v>25</v>
      </c>
      <c r="F12">
        <f>cbo_revenues!F12-cbo_outlays!F12</f>
        <v>-30</v>
      </c>
      <c r="G12">
        <f>cbo_revenues!G12-cbo_outlays!G12</f>
        <v>-47</v>
      </c>
      <c r="H12">
        <v>-48</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-79</v>
      </c>
      <c r="CU12" s="5"/>
      <c r="CV12" s="19"/>
      <c r="CW12" s="20"/>
    </row>
    <row r="13" spans="1:109" x14ac:dyDescent="0.3">
      <c r="A13" t="s">
        <v>1749</v>
      </c>
      <c r="B13" s="16">
        <v>29952</v>
      </c>
      <c r="C13" s="3" t="e">
        <v>#N/A</v>
      </c>
      <c r="D13">
        <f>cbo_revenues!D13-cbo_outlays!D13</f>
        <v>82</v>
      </c>
      <c r="E13">
        <f>cbo_revenues!E13-cbo_outlays!E13</f>
        <v>62</v>
      </c>
      <c r="F13">
        <f>cbo_revenues!F13-cbo_outlays!F13</f>
        <v>6</v>
      </c>
      <c r="G13">
        <f>cbo_revenues!G13-cbo_outlays!G13</f>
        <v>-32</v>
      </c>
      <c r="H13">
        <v>-30</v>
      </c>
      <c r="I13">
        <v>-129</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-128</v>
      </c>
      <c r="CU13" s="5"/>
      <c r="CV13" s="19"/>
      <c r="CW13" s="20"/>
      <c r="DE13" s="5"/>
    </row>
    <row r="14" spans="1:109" x14ac:dyDescent="0.3">
      <c r="A14" t="s">
        <v>1750</v>
      </c>
      <c r="B14" s="16">
        <v>30317</v>
      </c>
      <c r="C14" s="3" t="e">
        <v>#N/A</v>
      </c>
      <c r="D14" s="3" t="e">
        <v>#N/A</v>
      </c>
      <c r="E14">
        <f>cbo_revenues!E14-cbo_outlays!E14</f>
        <v>96</v>
      </c>
      <c r="F14">
        <f>cbo_revenues!F14-cbo_outlays!F14</f>
        <v>43</v>
      </c>
      <c r="G14">
        <f>cbo_revenues!G14-cbo_outlays!G14</f>
        <v>-15</v>
      </c>
      <c r="H14">
        <v>18</v>
      </c>
      <c r="I14">
        <v>-176</v>
      </c>
      <c r="J14">
        <v>-210</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-208</v>
      </c>
      <c r="CU14" s="5"/>
      <c r="CV14" s="19"/>
      <c r="CW14" s="20"/>
      <c r="DE14" s="5"/>
    </row>
    <row r="15" spans="1:109" x14ac:dyDescent="0.3">
      <c r="A15" t="s">
        <v>1751</v>
      </c>
      <c r="B15" s="16">
        <v>30682</v>
      </c>
      <c r="C15" s="3" t="e">
        <v>#N/A</v>
      </c>
      <c r="D15" s="3" t="e">
        <v>#N/A</v>
      </c>
      <c r="E15" s="3" t="e">
        <v>#N/A</v>
      </c>
      <c r="F15">
        <f>cbo_revenues!F15-cbo_outlays!F15</f>
        <v>94</v>
      </c>
      <c r="G15">
        <f>cbo_revenues!G15-cbo_outlays!G15</f>
        <v>18</v>
      </c>
      <c r="H15">
        <v>76</v>
      </c>
      <c r="I15">
        <v>-206</v>
      </c>
      <c r="J15">
        <v>-212</v>
      </c>
      <c r="K15">
        <v>-203</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-185</v>
      </c>
      <c r="CU15" s="5"/>
      <c r="CV15" s="19"/>
      <c r="CW15" s="20"/>
      <c r="DE15" s="5"/>
    </row>
    <row r="16" spans="1:109" x14ac:dyDescent="0.3">
      <c r="A16" s="5" t="s">
        <v>1752</v>
      </c>
      <c r="B16" s="16">
        <v>31048</v>
      </c>
      <c r="C16" s="3" t="e">
        <v>#N/A</v>
      </c>
      <c r="D16" s="3" t="e">
        <v>#N/A</v>
      </c>
      <c r="E16" s="3" t="e">
        <v>#N/A</v>
      </c>
      <c r="F16" s="3" t="e">
        <v>#N/A</v>
      </c>
      <c r="G16">
        <f>cbo_revenues!G16-cbo_outlays!G16</f>
        <v>60</v>
      </c>
      <c r="H16">
        <v>138</v>
      </c>
      <c r="I16">
        <v>-226</v>
      </c>
      <c r="J16">
        <v>-231</v>
      </c>
      <c r="K16">
        <v>-208</v>
      </c>
      <c r="L16">
        <v>-214</v>
      </c>
      <c r="M16">
        <v>-210</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-212</v>
      </c>
      <c r="CU16" s="5"/>
      <c r="CV16" s="19"/>
      <c r="CW16" s="20"/>
      <c r="DE16" s="5"/>
    </row>
    <row r="17" spans="1:109" x14ac:dyDescent="0.3">
      <c r="A17" s="5" t="s">
        <v>1753</v>
      </c>
      <c r="B17" s="16">
        <v>31413</v>
      </c>
      <c r="C17" s="3" t="e">
        <v>#N/A</v>
      </c>
      <c r="D17" s="3" t="e">
        <v>#N/A</v>
      </c>
      <c r="E17" s="3" t="e">
        <v>#N/A</v>
      </c>
      <c r="F17" s="3" t="e">
        <v>#N/A</v>
      </c>
      <c r="G17" s="3" t="e">
        <v>#N/A</v>
      </c>
      <c r="H17">
        <v>209</v>
      </c>
      <c r="I17">
        <v>-254</v>
      </c>
      <c r="J17">
        <v>-250</v>
      </c>
      <c r="K17">
        <v>-230</v>
      </c>
      <c r="L17">
        <v>-215</v>
      </c>
      <c r="M17">
        <v>-175</v>
      </c>
      <c r="N17">
        <v>-208</v>
      </c>
      <c r="O17">
        <v>-224</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-221</v>
      </c>
      <c r="CU17" s="5"/>
      <c r="CV17" s="19"/>
      <c r="CW17" s="20"/>
      <c r="DE17" s="5"/>
    </row>
    <row r="18" spans="1:109" x14ac:dyDescent="0.3">
      <c r="A18" s="5" t="s">
        <v>1754</v>
      </c>
      <c r="B18" s="16">
        <v>31778</v>
      </c>
      <c r="C18" s="3" t="e">
        <v>#N/A</v>
      </c>
      <c r="D18" s="3" t="e">
        <v>#N/A</v>
      </c>
      <c r="E18" s="3" t="e">
        <v>#N/A</v>
      </c>
      <c r="F18" s="3" t="e">
        <v>#N/A</v>
      </c>
      <c r="G18" s="3" t="e">
        <v>#N/A</v>
      </c>
      <c r="H18" s="3" t="e">
        <v>#N/A</v>
      </c>
      <c r="I18">
        <v>-270</v>
      </c>
      <c r="J18">
        <v>-267</v>
      </c>
      <c r="K18">
        <v>-262</v>
      </c>
      <c r="L18">
        <v>-233</v>
      </c>
      <c r="M18">
        <v>-163</v>
      </c>
      <c r="N18">
        <v>-181</v>
      </c>
      <c r="O18">
        <v>-184</v>
      </c>
      <c r="P18">
        <v>-174</v>
      </c>
      <c r="Q18">
        <v>-157</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-150</v>
      </c>
      <c r="CU18" s="5"/>
      <c r="CV18" s="19"/>
      <c r="CW18" s="20"/>
      <c r="DE18" s="5"/>
    </row>
    <row r="19" spans="1:109" x14ac:dyDescent="0.3">
      <c r="A19" s="5" t="s">
        <v>1755</v>
      </c>
      <c r="B19" s="16">
        <v>32143</v>
      </c>
      <c r="C19" s="3" t="e">
        <v>#N/A</v>
      </c>
      <c r="D19" s="3" t="e">
        <v>#N/A</v>
      </c>
      <c r="E19" s="3" t="e">
        <v>#N/A</v>
      </c>
      <c r="F19" s="3" t="e">
        <v>#N/A</v>
      </c>
      <c r="G19" s="3" t="e">
        <v>#N/A</v>
      </c>
      <c r="H19" s="3" t="e">
        <v>#N/A</v>
      </c>
      <c r="I19" s="3" t="e">
        <v>#N/A</v>
      </c>
      <c r="J19">
        <v>-284</v>
      </c>
      <c r="K19">
        <v>-295</v>
      </c>
      <c r="L19">
        <v>-249</v>
      </c>
      <c r="M19">
        <v>-143</v>
      </c>
      <c r="N19">
        <v>-165</v>
      </c>
      <c r="O19">
        <v>-150</v>
      </c>
      <c r="P19">
        <v>-169</v>
      </c>
      <c r="Q19">
        <v>-183</v>
      </c>
      <c r="R19">
        <v>-157</v>
      </c>
      <c r="S19">
        <v>-155</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-155</v>
      </c>
      <c r="CU19" s="5"/>
      <c r="CV19" s="19"/>
      <c r="CW19" s="20"/>
      <c r="DE19" s="5"/>
    </row>
    <row r="20" spans="1:109" x14ac:dyDescent="0.3">
      <c r="A20" s="5" t="s">
        <v>1756</v>
      </c>
      <c r="B20" s="16">
        <v>32509</v>
      </c>
      <c r="C20" s="3" t="e">
        <v>#N/A</v>
      </c>
      <c r="D20" s="3" t="e">
        <v>#N/A</v>
      </c>
      <c r="E20" s="3" t="e">
        <v>#N/A</v>
      </c>
      <c r="F20" s="3" t="e">
        <v>#N/A</v>
      </c>
      <c r="G20" s="3" t="e">
        <v>#N/A</v>
      </c>
      <c r="H20" s="3" t="e">
        <v>#N/A</v>
      </c>
      <c r="I20" s="3" t="e">
        <v>#N/A</v>
      </c>
      <c r="J20" s="3" t="e">
        <v>#N/A</v>
      </c>
      <c r="K20">
        <v>-339</v>
      </c>
      <c r="L20">
        <v>-272</v>
      </c>
      <c r="M20">
        <v>-132</v>
      </c>
      <c r="N20">
        <v>-144</v>
      </c>
      <c r="O20">
        <v>-127</v>
      </c>
      <c r="P20">
        <v>-162</v>
      </c>
      <c r="Q20">
        <v>-192</v>
      </c>
      <c r="R20">
        <v>-176</v>
      </c>
      <c r="S20">
        <v>-148</v>
      </c>
      <c r="T20">
        <v>-155</v>
      </c>
      <c r="U20">
        <v>-161</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-153</v>
      </c>
      <c r="CU20" s="5"/>
      <c r="CV20" s="19"/>
      <c r="CW20" s="20"/>
      <c r="DE20" s="5"/>
    </row>
    <row r="21" spans="1:109" x14ac:dyDescent="0.3">
      <c r="A21" t="s">
        <v>1757</v>
      </c>
      <c r="B21" s="16">
        <v>32874</v>
      </c>
      <c r="C21" s="3" t="e">
        <v>#N/A</v>
      </c>
      <c r="D21" s="3" t="e">
        <v>#N/A</v>
      </c>
      <c r="E21" s="3" t="e">
        <v>#N/A</v>
      </c>
      <c r="F21" s="3" t="e">
        <v>#N/A</v>
      </c>
      <c r="G21" s="3" t="e">
        <v>#N/A</v>
      </c>
      <c r="H21" s="3" t="e">
        <v>#N/A</v>
      </c>
      <c r="I21" s="3" t="e">
        <v>#N/A</v>
      </c>
      <c r="J21" s="3" t="e">
        <v>#N/A</v>
      </c>
      <c r="K21" s="3" t="e">
        <v>#N/A</v>
      </c>
      <c r="L21">
        <v>-296</v>
      </c>
      <c r="M21">
        <v>-120</v>
      </c>
      <c r="N21">
        <v>-120</v>
      </c>
      <c r="O21">
        <v>-96</v>
      </c>
      <c r="P21">
        <v>-134</v>
      </c>
      <c r="Q21">
        <v>-176</v>
      </c>
      <c r="R21">
        <v>-167</v>
      </c>
      <c r="S21">
        <v>-136</v>
      </c>
      <c r="T21">
        <v>-141</v>
      </c>
      <c r="U21">
        <v>-141</v>
      </c>
      <c r="V21">
        <v>-138</v>
      </c>
      <c r="W21">
        <v>-195</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-221</v>
      </c>
      <c r="CU21" s="5"/>
      <c r="CV21" s="19"/>
      <c r="CW21" s="20"/>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-104</v>
      </c>
      <c r="O22">
        <v>-69</v>
      </c>
      <c r="P22">
        <v>-109</v>
      </c>
      <c r="Q22">
        <v>-165</v>
      </c>
      <c r="R22">
        <v>-158</v>
      </c>
      <c r="S22">
        <v>-131</v>
      </c>
      <c r="T22">
        <v>-140</v>
      </c>
      <c r="U22">
        <v>-144</v>
      </c>
      <c r="V22">
        <v>-138</v>
      </c>
      <c r="W22">
        <v>-232</v>
      </c>
      <c r="X22">
        <v>-298</v>
      </c>
      <c r="Y22">
        <v>-279</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-269</v>
      </c>
      <c r="CU22" s="5"/>
      <c r="CV22" s="19"/>
      <c r="CW22" s="20"/>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-85</v>
      </c>
      <c r="Q23">
        <v>-151</v>
      </c>
      <c r="R23">
        <v>-151</v>
      </c>
      <c r="S23">
        <v>-126</v>
      </c>
      <c r="T23">
        <v>-135</v>
      </c>
      <c r="U23">
        <v>-141</v>
      </c>
      <c r="V23">
        <v>-135</v>
      </c>
      <c r="W23">
        <v>-239</v>
      </c>
      <c r="X23">
        <v>-298</v>
      </c>
      <c r="Y23">
        <v>-362</v>
      </c>
      <c r="Z23">
        <v>-352</v>
      </c>
      <c r="AA23">
        <v>-314</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-290</v>
      </c>
      <c r="CU23" s="5"/>
      <c r="CV23" s="19"/>
      <c r="CW23" s="20"/>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-132</v>
      </c>
      <c r="S24">
        <v>-121</v>
      </c>
      <c r="T24">
        <v>-129</v>
      </c>
      <c r="U24">
        <v>-143</v>
      </c>
      <c r="V24">
        <v>-141</v>
      </c>
      <c r="W24">
        <v>-194</v>
      </c>
      <c r="X24">
        <v>-239</v>
      </c>
      <c r="Y24">
        <v>-278</v>
      </c>
      <c r="Z24">
        <v>-327</v>
      </c>
      <c r="AA24">
        <v>-331</v>
      </c>
      <c r="AB24">
        <v>-310</v>
      </c>
      <c r="AC24">
        <v>-266</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-255</v>
      </c>
      <c r="CT24" s="3"/>
      <c r="CU24" s="5"/>
      <c r="CV24" s="19"/>
      <c r="CW24" s="20"/>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-121</v>
      </c>
      <c r="T25">
        <v>-122</v>
      </c>
      <c r="U25">
        <v>-128</v>
      </c>
      <c r="V25">
        <v>-130</v>
      </c>
      <c r="W25">
        <v>-146</v>
      </c>
      <c r="X25">
        <v>-211</v>
      </c>
      <c r="Y25">
        <v>-234</v>
      </c>
      <c r="Z25">
        <v>-260</v>
      </c>
      <c r="AA25">
        <v>-268</v>
      </c>
      <c r="AB25">
        <v>-291</v>
      </c>
      <c r="AC25">
        <v>-253</v>
      </c>
      <c r="AD25">
        <v>-223</v>
      </c>
      <c r="AE25">
        <v>-202</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-203</v>
      </c>
      <c r="CT25" s="3"/>
      <c r="CU25" s="5"/>
      <c r="CV25" s="19"/>
      <c r="CW25" s="20"/>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-118</v>
      </c>
      <c r="W26">
        <v>-138</v>
      </c>
      <c r="X26">
        <v>-128</v>
      </c>
      <c r="Y26">
        <v>-157</v>
      </c>
      <c r="Z26">
        <v>-194</v>
      </c>
      <c r="AA26">
        <v>-244</v>
      </c>
      <c r="AB26">
        <v>-284</v>
      </c>
      <c r="AC26">
        <v>-196</v>
      </c>
      <c r="AD26">
        <v>-171</v>
      </c>
      <c r="AE26">
        <v>-162</v>
      </c>
      <c r="AF26">
        <v>-176</v>
      </c>
      <c r="AG26">
        <v>-161</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-164</v>
      </c>
      <c r="CT26" s="3"/>
      <c r="CU26" s="5"/>
      <c r="CV26" s="19"/>
      <c r="CW26" s="20"/>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-135</v>
      </c>
      <c r="Y27">
        <v>-156</v>
      </c>
      <c r="Z27">
        <v>-178</v>
      </c>
      <c r="AA27">
        <v>-254</v>
      </c>
      <c r="AB27">
        <v>-287</v>
      </c>
      <c r="AC27">
        <v>-190</v>
      </c>
      <c r="AD27">
        <v>-166</v>
      </c>
      <c r="AE27">
        <v>-176</v>
      </c>
      <c r="AF27">
        <v>-207</v>
      </c>
      <c r="AG27">
        <v>-189</v>
      </c>
      <c r="AH27">
        <v>-172</v>
      </c>
      <c r="AI27">
        <v>-144</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-107</v>
      </c>
      <c r="CT27" s="3"/>
      <c r="CU27" s="5"/>
      <c r="CV27" s="19"/>
      <c r="CW27" s="20"/>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-226</v>
      </c>
      <c r="AA28">
        <v>-290</v>
      </c>
      <c r="AB28">
        <v>-319</v>
      </c>
      <c r="AC28">
        <v>-198</v>
      </c>
      <c r="AD28">
        <v>-182</v>
      </c>
      <c r="AE28">
        <v>-193</v>
      </c>
      <c r="AF28">
        <v>-224</v>
      </c>
      <c r="AG28">
        <v>-218</v>
      </c>
      <c r="AH28">
        <v>-182</v>
      </c>
      <c r="AI28">
        <v>-171</v>
      </c>
      <c r="AJ28">
        <v>-124</v>
      </c>
      <c r="AK28">
        <v>-34</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-22</v>
      </c>
      <c r="CT28" s="3"/>
      <c r="CU28" s="5"/>
      <c r="CV28" s="19"/>
      <c r="CW28" s="20"/>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s="3" t="e">
        <v>#N/A</v>
      </c>
      <c r="AA29" s="3" t="e">
        <v>#N/A</v>
      </c>
      <c r="AB29">
        <v>-357</v>
      </c>
      <c r="AC29">
        <v>-200</v>
      </c>
      <c r="AD29">
        <v>-180</v>
      </c>
      <c r="AE29">
        <v>-197</v>
      </c>
      <c r="AF29">
        <v>-222</v>
      </c>
      <c r="AG29">
        <v>-229</v>
      </c>
      <c r="AH29">
        <v>-183</v>
      </c>
      <c r="AI29">
        <v>-194</v>
      </c>
      <c r="AJ29">
        <v>-120</v>
      </c>
      <c r="AK29">
        <v>-57</v>
      </c>
      <c r="AL29">
        <v>-5</v>
      </c>
      <c r="AM29">
        <v>63</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69</v>
      </c>
      <c r="CU29" s="5"/>
      <c r="CV29" s="19"/>
      <c r="CW29" s="20"/>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s="3" t="e">
        <v>#N/A</v>
      </c>
      <c r="AA30" s="3" t="e">
        <v>#N/A</v>
      </c>
      <c r="AB30">
        <v>-404</v>
      </c>
      <c r="AC30">
        <v>-223</v>
      </c>
      <c r="AD30">
        <v>-204</v>
      </c>
      <c r="AE30">
        <v>-231</v>
      </c>
      <c r="AF30">
        <v>-253</v>
      </c>
      <c r="AG30">
        <v>-261</v>
      </c>
      <c r="AH30">
        <v>-195</v>
      </c>
      <c r="AI30">
        <v>-219</v>
      </c>
      <c r="AJ30">
        <v>-147</v>
      </c>
      <c r="AK30">
        <v>-52</v>
      </c>
      <c r="AL30">
        <v>-2</v>
      </c>
      <c r="AM30">
        <v>80</v>
      </c>
      <c r="AN30">
        <v>107</v>
      </c>
      <c r="AO30">
        <v>120</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126</v>
      </c>
      <c r="CU30" s="5"/>
      <c r="CV30" s="19"/>
      <c r="CW30" s="20"/>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s="3" t="e">
        <v>#N/A</v>
      </c>
      <c r="AA31" s="3" t="e">
        <v>#N/A</v>
      </c>
      <c r="AB31">
        <v>-455</v>
      </c>
      <c r="AC31">
        <v>-251</v>
      </c>
      <c r="AD31">
        <v>-226</v>
      </c>
      <c r="AE31">
        <v>-257</v>
      </c>
      <c r="AF31">
        <v>-284</v>
      </c>
      <c r="AG31">
        <v>-288</v>
      </c>
      <c r="AH31">
        <v>-204</v>
      </c>
      <c r="AI31">
        <v>-244</v>
      </c>
      <c r="AJ31">
        <v>-171</v>
      </c>
      <c r="AK31">
        <v>-48</v>
      </c>
      <c r="AL31">
        <v>-3</v>
      </c>
      <c r="AM31">
        <v>79</v>
      </c>
      <c r="AN31">
        <v>131</v>
      </c>
      <c r="AO31">
        <v>161</v>
      </c>
      <c r="AP31">
        <v>176</v>
      </c>
      <c r="AQ31">
        <v>232</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236</v>
      </c>
      <c r="CU31" s="5"/>
      <c r="CV31" s="19"/>
      <c r="CW31" s="20"/>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s="3" t="e">
        <v>#N/A</v>
      </c>
      <c r="AA32" s="3" t="e">
        <v>#N/A</v>
      </c>
      <c r="AB32">
        <v>-513</v>
      </c>
      <c r="AC32">
        <v>-282</v>
      </c>
      <c r="AD32">
        <v>-256</v>
      </c>
      <c r="AE32">
        <v>-287</v>
      </c>
      <c r="AF32">
        <v>-297</v>
      </c>
      <c r="AG32">
        <v>-308</v>
      </c>
      <c r="AH32">
        <v>-211</v>
      </c>
      <c r="AI32">
        <v>-259</v>
      </c>
      <c r="AJ32">
        <v>-167</v>
      </c>
      <c r="AK32">
        <v>-36</v>
      </c>
      <c r="AL32">
        <v>14</v>
      </c>
      <c r="AM32">
        <v>86</v>
      </c>
      <c r="AN32">
        <v>151</v>
      </c>
      <c r="AO32">
        <v>193</v>
      </c>
      <c r="AP32">
        <v>177</v>
      </c>
      <c r="AQ32">
        <v>268</v>
      </c>
      <c r="AR32">
        <v>281</v>
      </c>
      <c r="AS32">
        <v>153</v>
      </c>
      <c r="AT32" s="3" t="e">
        <v>#N/A</v>
      </c>
      <c r="AU32" s="3">
        <v>127</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128</v>
      </c>
      <c r="CU32" s="5"/>
      <c r="CV32" s="19"/>
      <c r="CW32" s="20"/>
    </row>
    <row r="33" spans="1:101"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s="3" t="e">
        <v>#N/A</v>
      </c>
      <c r="AA33" s="3" t="e">
        <v>#N/A</v>
      </c>
      <c r="AB33">
        <v>-579</v>
      </c>
      <c r="AC33">
        <v>-320</v>
      </c>
      <c r="AD33">
        <v>-288</v>
      </c>
      <c r="AE33">
        <v>-319</v>
      </c>
      <c r="AF33">
        <v>-322</v>
      </c>
      <c r="AG33">
        <v>-340</v>
      </c>
      <c r="AH33">
        <v>-228</v>
      </c>
      <c r="AI33">
        <v>-285</v>
      </c>
      <c r="AJ33">
        <v>-188</v>
      </c>
      <c r="AK33">
        <v>32</v>
      </c>
      <c r="AL33">
        <v>69</v>
      </c>
      <c r="AM33">
        <v>139</v>
      </c>
      <c r="AN33">
        <v>209</v>
      </c>
      <c r="AO33">
        <v>246</v>
      </c>
      <c r="AP33">
        <v>209</v>
      </c>
      <c r="AQ33">
        <v>312</v>
      </c>
      <c r="AR33">
        <v>313</v>
      </c>
      <c r="AS33">
        <v>176</v>
      </c>
      <c r="AT33">
        <v>-21</v>
      </c>
      <c r="AU33" s="3">
        <v>-157</v>
      </c>
      <c r="AV33" s="3">
        <v>-158</v>
      </c>
      <c r="AW33" s="3">
        <v>-158</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-158</v>
      </c>
      <c r="CU33" s="5"/>
      <c r="CV33" s="19"/>
      <c r="CW33" s="20"/>
    </row>
    <row r="34" spans="1:101"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v>-653</v>
      </c>
      <c r="AC34">
        <v>-359</v>
      </c>
      <c r="AD34">
        <v>-324</v>
      </c>
      <c r="AE34">
        <v>-355</v>
      </c>
      <c r="AF34" s="3" t="e">
        <v>#N/A</v>
      </c>
      <c r="AG34">
        <v>-375</v>
      </c>
      <c r="AH34">
        <v>-244</v>
      </c>
      <c r="AI34">
        <v>-311</v>
      </c>
      <c r="AJ34">
        <v>-202</v>
      </c>
      <c r="AK34">
        <v>13</v>
      </c>
      <c r="AL34">
        <v>54</v>
      </c>
      <c r="AM34">
        <v>136</v>
      </c>
      <c r="AN34">
        <v>209</v>
      </c>
      <c r="AO34">
        <v>247</v>
      </c>
      <c r="AP34">
        <v>227</v>
      </c>
      <c r="AQ34">
        <v>345</v>
      </c>
      <c r="AR34">
        <v>359</v>
      </c>
      <c r="AS34">
        <v>172</v>
      </c>
      <c r="AT34">
        <v>-14</v>
      </c>
      <c r="AU34" s="3">
        <v>-145</v>
      </c>
      <c r="AV34" s="3">
        <v>-199</v>
      </c>
      <c r="AW34" s="3">
        <v>-401</v>
      </c>
      <c r="AX34" s="3">
        <v>-375</v>
      </c>
      <c r="AY34" s="3">
        <v>-375</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-378</v>
      </c>
      <c r="CU34" s="5"/>
      <c r="CV34" s="19"/>
      <c r="CW34" s="20"/>
    </row>
    <row r="35" spans="1:101"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v>-365</v>
      </c>
      <c r="AE35">
        <v>-397</v>
      </c>
      <c r="AF35" s="3" t="e">
        <v>#N/A</v>
      </c>
      <c r="AG35">
        <v>-414</v>
      </c>
      <c r="AH35">
        <v>-266</v>
      </c>
      <c r="AI35">
        <v>-342</v>
      </c>
      <c r="AJ35">
        <v>-219</v>
      </c>
      <c r="AK35">
        <v>29</v>
      </c>
      <c r="AL35">
        <v>71</v>
      </c>
      <c r="AM35">
        <v>154</v>
      </c>
      <c r="AN35">
        <v>234</v>
      </c>
      <c r="AO35">
        <v>266</v>
      </c>
      <c r="AP35">
        <v>246</v>
      </c>
      <c r="AQ35">
        <v>369</v>
      </c>
      <c r="AR35">
        <v>397</v>
      </c>
      <c r="AS35">
        <v>201</v>
      </c>
      <c r="AT35">
        <v>54</v>
      </c>
      <c r="AU35" s="3">
        <v>-111</v>
      </c>
      <c r="AV35" s="3">
        <v>-145</v>
      </c>
      <c r="AW35" s="3">
        <v>-480</v>
      </c>
      <c r="AX35" s="3">
        <v>-477</v>
      </c>
      <c r="AY35" s="3">
        <v>-422</v>
      </c>
      <c r="AZ35" s="3">
        <v>-412</v>
      </c>
      <c r="BA35" s="3">
        <v>-412</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-413</v>
      </c>
      <c r="CU35" s="5"/>
      <c r="CV35" s="19"/>
      <c r="CW35" s="20"/>
    </row>
    <row r="36" spans="1:101"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-462</v>
      </c>
      <c r="AH36">
        <v>-294</v>
      </c>
      <c r="AI36">
        <v>-376</v>
      </c>
      <c r="AJ36">
        <v>-254</v>
      </c>
      <c r="AK36">
        <v>36</v>
      </c>
      <c r="AL36">
        <v>75</v>
      </c>
      <c r="AM36">
        <v>170</v>
      </c>
      <c r="AN36">
        <v>256</v>
      </c>
      <c r="AO36">
        <v>286</v>
      </c>
      <c r="AP36">
        <v>268</v>
      </c>
      <c r="AQ36">
        <v>402</v>
      </c>
      <c r="AR36">
        <v>433</v>
      </c>
      <c r="AS36">
        <v>244</v>
      </c>
      <c r="AT36">
        <v>103</v>
      </c>
      <c r="AU36" s="3">
        <v>-39</v>
      </c>
      <c r="AV36" s="3">
        <v>-73</v>
      </c>
      <c r="AW36" s="3">
        <v>-341</v>
      </c>
      <c r="AX36" s="3">
        <v>-362</v>
      </c>
      <c r="AY36" s="3">
        <v>-348</v>
      </c>
      <c r="AZ36" s="3">
        <v>-368</v>
      </c>
      <c r="BA36" s="3">
        <v>-331</v>
      </c>
      <c r="BB36" s="3">
        <v>-318</v>
      </c>
      <c r="BC36" s="3">
        <v>-318</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-318</v>
      </c>
      <c r="CU36" s="5"/>
      <c r="CV36" s="19"/>
      <c r="CW36" s="20"/>
    </row>
    <row r="37" spans="1:101"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-403</v>
      </c>
      <c r="AJ37">
        <v>-266</v>
      </c>
      <c r="AK37">
        <v>72</v>
      </c>
      <c r="AL37">
        <v>115</v>
      </c>
      <c r="AM37">
        <v>217</v>
      </c>
      <c r="AN37">
        <v>306</v>
      </c>
      <c r="AO37">
        <v>334</v>
      </c>
      <c r="AP37">
        <v>325</v>
      </c>
      <c r="AQ37">
        <v>469</v>
      </c>
      <c r="AR37">
        <v>505</v>
      </c>
      <c r="AS37">
        <v>289</v>
      </c>
      <c r="AT37">
        <v>128</v>
      </c>
      <c r="AU37" s="3">
        <v>15</v>
      </c>
      <c r="AV37" s="3">
        <v>-16</v>
      </c>
      <c r="AW37" s="3">
        <v>-225</v>
      </c>
      <c r="AX37" s="3">
        <v>-269</v>
      </c>
      <c r="AY37" s="3">
        <v>-298</v>
      </c>
      <c r="AZ37" s="3">
        <v>-295</v>
      </c>
      <c r="BA37" s="3">
        <v>-314</v>
      </c>
      <c r="BB37" s="3">
        <v>-337</v>
      </c>
      <c r="BC37" s="3">
        <v>-260</v>
      </c>
      <c r="BD37" s="3">
        <v>-248</v>
      </c>
      <c r="BE37" s="3">
        <v>-248</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-248</v>
      </c>
      <c r="CU37" s="5"/>
      <c r="CV37" s="19"/>
      <c r="CW37" s="20"/>
    </row>
    <row r="38" spans="1:101"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-278</v>
      </c>
      <c r="AK38">
        <v>86</v>
      </c>
      <c r="AL38">
        <v>129</v>
      </c>
      <c r="AM38">
        <v>236</v>
      </c>
      <c r="AN38">
        <v>333</v>
      </c>
      <c r="AO38">
        <v>364</v>
      </c>
      <c r="AP38">
        <v>368</v>
      </c>
      <c r="AQ38">
        <v>523</v>
      </c>
      <c r="AR38">
        <v>573</v>
      </c>
      <c r="AS38">
        <v>340</v>
      </c>
      <c r="AT38">
        <v>166</v>
      </c>
      <c r="AU38" s="3">
        <v>52</v>
      </c>
      <c r="AV38" s="3">
        <v>26</v>
      </c>
      <c r="AW38" s="3">
        <v>-203</v>
      </c>
      <c r="AX38" s="3">
        <v>-267</v>
      </c>
      <c r="AY38" s="3">
        <v>-308</v>
      </c>
      <c r="AZ38" s="3">
        <v>-261</v>
      </c>
      <c r="BA38" s="3">
        <v>-324</v>
      </c>
      <c r="BB38" s="3">
        <v>-270</v>
      </c>
      <c r="BC38" s="3">
        <v>-286</v>
      </c>
      <c r="BD38" s="3">
        <v>-172</v>
      </c>
      <c r="BE38" s="3">
        <v>-158</v>
      </c>
      <c r="BF38" s="3">
        <v>-163</v>
      </c>
      <c r="BG38" s="3">
        <v>-161</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-161</v>
      </c>
      <c r="CU38" s="5"/>
      <c r="CV38" s="19"/>
      <c r="CW38" s="20"/>
    </row>
    <row r="39" spans="1:101"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138</v>
      </c>
      <c r="AM39">
        <v>251</v>
      </c>
      <c r="AN39">
        <v>355</v>
      </c>
      <c r="AO39">
        <v>385</v>
      </c>
      <c r="AP39">
        <v>399</v>
      </c>
      <c r="AQ39">
        <v>565</v>
      </c>
      <c r="AR39">
        <v>635</v>
      </c>
      <c r="AS39">
        <v>389</v>
      </c>
      <c r="AT39">
        <v>202</v>
      </c>
      <c r="AU39" s="3">
        <v>88</v>
      </c>
      <c r="AV39" s="3">
        <v>65</v>
      </c>
      <c r="AW39" s="3">
        <v>-197</v>
      </c>
      <c r="AX39" s="3">
        <v>-278</v>
      </c>
      <c r="AY39" s="3">
        <v>-318</v>
      </c>
      <c r="AZ39" s="3">
        <v>-235</v>
      </c>
      <c r="BA39" s="3">
        <v>-335</v>
      </c>
      <c r="BB39" s="3">
        <v>-259</v>
      </c>
      <c r="BC39" s="3">
        <v>-273</v>
      </c>
      <c r="BD39" s="3">
        <v>-98</v>
      </c>
      <c r="BE39" s="3">
        <v>-155</v>
      </c>
      <c r="BF39" s="3">
        <v>-219</v>
      </c>
      <c r="BG39" s="3">
        <v>-407</v>
      </c>
      <c r="BH39" s="3">
        <v>-455</v>
      </c>
      <c r="BI39">
        <v>-459</v>
      </c>
      <c r="BJ39" s="3">
        <v>-459</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-459</v>
      </c>
      <c r="CU39" s="5"/>
      <c r="CV39" s="19"/>
      <c r="CW39" s="20"/>
    </row>
    <row r="40" spans="1:101"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381</v>
      </c>
      <c r="AO40">
        <v>413</v>
      </c>
      <c r="AP40">
        <v>444</v>
      </c>
      <c r="AQ40">
        <v>625</v>
      </c>
      <c r="AR40">
        <v>710</v>
      </c>
      <c r="AS40">
        <v>450</v>
      </c>
      <c r="AT40">
        <v>250</v>
      </c>
      <c r="AU40" s="3">
        <v>133</v>
      </c>
      <c r="AV40" s="3">
        <v>103</v>
      </c>
      <c r="AW40" s="3">
        <v>-170</v>
      </c>
      <c r="AX40" s="3">
        <v>-268</v>
      </c>
      <c r="AY40" s="3">
        <v>-312</v>
      </c>
      <c r="AZ40" s="3">
        <v>-207</v>
      </c>
      <c r="BA40" s="3">
        <v>-321</v>
      </c>
      <c r="BB40" s="3">
        <v>-241</v>
      </c>
      <c r="BC40" s="3">
        <v>-304</v>
      </c>
      <c r="BD40" s="3">
        <v>-116</v>
      </c>
      <c r="BE40" s="3">
        <v>-215</v>
      </c>
      <c r="BF40" s="3">
        <v>-198</v>
      </c>
      <c r="BG40" s="3">
        <v>-438</v>
      </c>
      <c r="BH40" s="3">
        <v>-1186</v>
      </c>
      <c r="BI40">
        <v>-1667</v>
      </c>
      <c r="BJ40" s="3">
        <v>-1587</v>
      </c>
      <c r="BK40" s="3">
        <v>-1414</v>
      </c>
      <c r="BL40" s="3">
        <v>-1413</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-1413</v>
      </c>
      <c r="CU40" s="5"/>
      <c r="CV40" s="19"/>
      <c r="CW40" s="20"/>
    </row>
    <row r="41" spans="1:101"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489</v>
      </c>
      <c r="AQ41">
        <v>685</v>
      </c>
      <c r="AR41">
        <v>796</v>
      </c>
      <c r="AS41">
        <v>507</v>
      </c>
      <c r="AT41">
        <v>294</v>
      </c>
      <c r="AU41" s="3">
        <v>177</v>
      </c>
      <c r="AV41" s="3">
        <v>140</v>
      </c>
      <c r="AW41" s="3">
        <v>-145</v>
      </c>
      <c r="AX41" s="3">
        <v>-261</v>
      </c>
      <c r="AY41" s="3">
        <v>-298</v>
      </c>
      <c r="AZ41" s="3">
        <v>-189</v>
      </c>
      <c r="BA41" s="3">
        <v>-317</v>
      </c>
      <c r="BB41" s="3">
        <v>-222</v>
      </c>
      <c r="BC41" s="3">
        <v>-328</v>
      </c>
      <c r="BD41" s="3">
        <v>-137</v>
      </c>
      <c r="BE41" s="3">
        <v>-255</v>
      </c>
      <c r="BF41" s="3">
        <v>-241</v>
      </c>
      <c r="BG41" s="3">
        <v>-431</v>
      </c>
      <c r="BH41" s="3">
        <v>-703</v>
      </c>
      <c r="BI41">
        <v>-1139</v>
      </c>
      <c r="BJ41" s="3">
        <v>-1381</v>
      </c>
      <c r="BK41" s="3">
        <v>-1349</v>
      </c>
      <c r="BL41" s="3">
        <v>-1342</v>
      </c>
      <c r="BM41" s="3">
        <v>-1294</v>
      </c>
      <c r="BN41" s="3">
        <v>-1294</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-1294</v>
      </c>
      <c r="CU41" s="5"/>
      <c r="CV41" s="19"/>
      <c r="CW41" s="20"/>
    </row>
    <row r="42" spans="1:101"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889</v>
      </c>
      <c r="AS42">
        <v>628</v>
      </c>
      <c r="AT42">
        <v>439</v>
      </c>
      <c r="AU42" s="3">
        <v>323</v>
      </c>
      <c r="AV42" s="3">
        <v>277</v>
      </c>
      <c r="AW42" s="3">
        <v>-9</v>
      </c>
      <c r="AX42" s="3">
        <v>-162</v>
      </c>
      <c r="AY42" s="3">
        <v>-200</v>
      </c>
      <c r="AZ42" s="3">
        <v>-80</v>
      </c>
      <c r="BA42" s="3">
        <v>-218</v>
      </c>
      <c r="BB42" s="3">
        <v>-114</v>
      </c>
      <c r="BC42" s="3">
        <v>-227</v>
      </c>
      <c r="BD42" s="3">
        <v>-12</v>
      </c>
      <c r="BE42" s="3">
        <v>-134</v>
      </c>
      <c r="BF42" s="3">
        <v>-117</v>
      </c>
      <c r="BG42" s="3">
        <v>-325</v>
      </c>
      <c r="BH42" s="3">
        <v>-498</v>
      </c>
      <c r="BI42">
        <v>-693</v>
      </c>
      <c r="BJ42" s="3">
        <v>-921</v>
      </c>
      <c r="BK42" s="3">
        <v>-980</v>
      </c>
      <c r="BL42" s="3">
        <v>-1066</v>
      </c>
      <c r="BM42" s="3">
        <v>-1480</v>
      </c>
      <c r="BN42" s="3">
        <v>-1284</v>
      </c>
      <c r="BO42" s="3">
        <v>-1296</v>
      </c>
      <c r="BP42" s="3">
        <v>-1300</v>
      </c>
      <c r="BQ42" s="3">
        <v>-1300</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-1300</v>
      </c>
      <c r="CU42" s="5"/>
      <c r="CV42" s="19"/>
      <c r="CW42" s="20"/>
    </row>
    <row r="43" spans="1:101"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641</v>
      </c>
      <c r="AU43" s="3">
        <v>522</v>
      </c>
      <c r="AV43" s="3">
        <v>451</v>
      </c>
      <c r="AW43" s="3">
        <v>161</v>
      </c>
      <c r="AX43" s="3">
        <v>-24</v>
      </c>
      <c r="AY43" s="3">
        <v>-70</v>
      </c>
      <c r="AZ43" s="3">
        <v>71</v>
      </c>
      <c r="BA43" s="3">
        <v>-78</v>
      </c>
      <c r="BB43" s="3">
        <v>38</v>
      </c>
      <c r="BC43" s="3">
        <v>-54</v>
      </c>
      <c r="BD43" s="3">
        <v>170</v>
      </c>
      <c r="BE43" s="3">
        <v>62</v>
      </c>
      <c r="BF43" s="3">
        <v>87</v>
      </c>
      <c r="BG43" s="3">
        <v>-126</v>
      </c>
      <c r="BH43" s="3">
        <v>-264</v>
      </c>
      <c r="BI43">
        <v>-331</v>
      </c>
      <c r="BJ43" s="3">
        <v>-590</v>
      </c>
      <c r="BK43" s="3">
        <v>-650</v>
      </c>
      <c r="BL43" s="3">
        <v>-665</v>
      </c>
      <c r="BM43" s="3">
        <v>-1100</v>
      </c>
      <c r="BN43" s="3">
        <v>-973</v>
      </c>
      <c r="BO43" s="3">
        <v>-1079</v>
      </c>
      <c r="BP43" s="3">
        <v>-1171</v>
      </c>
      <c r="BQ43" s="3">
        <v>-1128</v>
      </c>
      <c r="BR43" s="3">
        <v>-1089</v>
      </c>
      <c r="BS43" s="3">
        <v>-1087</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-1077</v>
      </c>
      <c r="CU43" s="5"/>
      <c r="CV43" s="19"/>
      <c r="CW43" s="20"/>
    </row>
    <row r="44" spans="1:101"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s="3">
        <v>508</v>
      </c>
      <c r="AW44" s="3">
        <v>211</v>
      </c>
      <c r="AX44" s="3">
        <v>-16</v>
      </c>
      <c r="AY44" s="3">
        <v>-75</v>
      </c>
      <c r="AZ44" s="3">
        <v>85</v>
      </c>
      <c r="BA44" s="3">
        <v>-80</v>
      </c>
      <c r="BB44" s="3">
        <v>40</v>
      </c>
      <c r="BC44" s="3">
        <v>-76</v>
      </c>
      <c r="BD44" s="3">
        <v>159</v>
      </c>
      <c r="BE44" s="3">
        <v>36</v>
      </c>
      <c r="BF44" s="3">
        <v>61</v>
      </c>
      <c r="BG44" s="3">
        <v>-147</v>
      </c>
      <c r="BH44" s="3">
        <v>-257</v>
      </c>
      <c r="BI44">
        <v>-300</v>
      </c>
      <c r="BJ44" s="3">
        <v>-538</v>
      </c>
      <c r="BK44" s="3">
        <v>-539</v>
      </c>
      <c r="BL44" s="3">
        <v>-525</v>
      </c>
      <c r="BM44" s="3">
        <v>-704</v>
      </c>
      <c r="BN44" s="3">
        <v>-510</v>
      </c>
      <c r="BO44" s="3">
        <v>-585</v>
      </c>
      <c r="BP44" s="3">
        <v>-612</v>
      </c>
      <c r="BQ44" s="3">
        <v>-641</v>
      </c>
      <c r="BR44" s="3">
        <v>-845</v>
      </c>
      <c r="BS44" s="3">
        <v>-642</v>
      </c>
      <c r="BT44" s="3">
        <v>-680</v>
      </c>
      <c r="BU44" s="3">
        <v>-680</v>
      </c>
      <c r="BV44" s="3">
        <v>-680</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-680</v>
      </c>
      <c r="CU44" s="5"/>
      <c r="CV44" s="19"/>
      <c r="CW44" s="20"/>
    </row>
    <row r="45" spans="1:101"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13</v>
      </c>
      <c r="AY45" s="3">
        <v>-65</v>
      </c>
      <c r="AZ45" s="3">
        <v>115</v>
      </c>
      <c r="BA45" s="3">
        <v>-66</v>
      </c>
      <c r="BB45" s="3">
        <v>57</v>
      </c>
      <c r="BC45" s="3">
        <v>-64</v>
      </c>
      <c r="BD45" s="3">
        <v>185</v>
      </c>
      <c r="BE45" s="3">
        <v>65</v>
      </c>
      <c r="BF45" s="3">
        <v>96</v>
      </c>
      <c r="BG45" s="3">
        <v>-170</v>
      </c>
      <c r="BH45" s="3">
        <v>-250</v>
      </c>
      <c r="BI45">
        <v>-310</v>
      </c>
      <c r="BJ45" s="3">
        <v>-558</v>
      </c>
      <c r="BK45" s="3">
        <v>-475</v>
      </c>
      <c r="BL45" s="3">
        <v>-438</v>
      </c>
      <c r="BM45" s="3">
        <v>-533</v>
      </c>
      <c r="BN45" s="3">
        <v>-265</v>
      </c>
      <c r="BO45" s="3">
        <v>-345</v>
      </c>
      <c r="BP45" s="3">
        <v>-385</v>
      </c>
      <c r="BQ45" s="3">
        <v>-387</v>
      </c>
      <c r="BR45" s="3">
        <v>-616</v>
      </c>
      <c r="BS45" s="3">
        <v>-560</v>
      </c>
      <c r="BT45" s="3">
        <v>-514</v>
      </c>
      <c r="BU45" s="3">
        <v>-492</v>
      </c>
      <c r="BV45" s="3">
        <v>-506</v>
      </c>
      <c r="BW45" s="3">
        <v>-485</v>
      </c>
      <c r="BX45" s="3">
        <v>-485</v>
      </c>
      <c r="BY45" s="3">
        <v>-485</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-485</v>
      </c>
      <c r="CU45" s="5"/>
      <c r="CV45" s="19"/>
      <c r="CW45" s="20"/>
    </row>
    <row r="46" spans="1:101"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141</v>
      </c>
      <c r="BA46" s="3">
        <v>-57</v>
      </c>
      <c r="BB46" s="3">
        <v>73</v>
      </c>
      <c r="BC46" s="3">
        <v>-56</v>
      </c>
      <c r="BD46" s="3">
        <v>208</v>
      </c>
      <c r="BE46" s="3">
        <v>85</v>
      </c>
      <c r="BF46" s="3">
        <v>117</v>
      </c>
      <c r="BG46" s="3">
        <v>-162</v>
      </c>
      <c r="BH46" s="3">
        <v>-234</v>
      </c>
      <c r="BI46">
        <v>-282</v>
      </c>
      <c r="BJ46" s="3">
        <v>-558</v>
      </c>
      <c r="BK46" s="3">
        <v>-480</v>
      </c>
      <c r="BL46" s="3">
        <v>-507</v>
      </c>
      <c r="BM46" s="3">
        <v>-551</v>
      </c>
      <c r="BN46" s="3">
        <v>-205</v>
      </c>
      <c r="BO46" s="3">
        <v>-269</v>
      </c>
      <c r="BP46" s="3">
        <v>-257</v>
      </c>
      <c r="BQ46" s="3">
        <v>-213</v>
      </c>
      <c r="BR46" s="3">
        <v>-430</v>
      </c>
      <c r="BS46" s="3">
        <v>-378</v>
      </c>
      <c r="BT46" s="3">
        <v>-478</v>
      </c>
      <c r="BU46" s="3">
        <v>-469</v>
      </c>
      <c r="BV46" s="3">
        <v>-469</v>
      </c>
      <c r="BW46" s="3">
        <v>-486</v>
      </c>
      <c r="BX46" s="3">
        <v>-486</v>
      </c>
      <c r="BY46" s="3">
        <v>-426</v>
      </c>
      <c r="BZ46" s="3">
        <v>-439</v>
      </c>
      <c r="CA46" s="3">
        <v>-438</v>
      </c>
      <c r="CB46" s="3">
        <v>-438</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-442</v>
      </c>
      <c r="CU46" s="5"/>
      <c r="CV46" s="19"/>
      <c r="CW46" s="20"/>
    </row>
    <row r="47" spans="1:101"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67</v>
      </c>
      <c r="BC47" s="3">
        <v>-93</v>
      </c>
      <c r="BD47" s="3">
        <v>192</v>
      </c>
      <c r="BE47" s="3">
        <v>58</v>
      </c>
      <c r="BF47" s="3">
        <v>95</v>
      </c>
      <c r="BG47" s="3">
        <v>-207</v>
      </c>
      <c r="BH47" s="3">
        <v>-272</v>
      </c>
      <c r="BI47">
        <v>-327</v>
      </c>
      <c r="BJ47" s="3">
        <v>-620</v>
      </c>
      <c r="BK47" s="3">
        <v>-521</v>
      </c>
      <c r="BL47" s="3">
        <v>-585</v>
      </c>
      <c r="BM47" s="3">
        <v>-659</v>
      </c>
      <c r="BN47" s="3">
        <v>-278</v>
      </c>
      <c r="BO47" s="3">
        <v>-302</v>
      </c>
      <c r="BP47" s="3">
        <v>-259</v>
      </c>
      <c r="BQ47" s="3">
        <v>-186</v>
      </c>
      <c r="BR47" s="3">
        <v>-476</v>
      </c>
      <c r="BS47" s="3">
        <v>-432</v>
      </c>
      <c r="BT47" s="3">
        <v>-539</v>
      </c>
      <c r="BU47" s="3">
        <v>-536</v>
      </c>
      <c r="BV47" s="3">
        <v>-556</v>
      </c>
      <c r="BW47" s="3">
        <v>-455</v>
      </c>
      <c r="BX47" s="3">
        <v>-455</v>
      </c>
      <c r="BY47" s="3">
        <v>-414</v>
      </c>
      <c r="BZ47" s="3">
        <v>-544</v>
      </c>
      <c r="CA47" s="3">
        <v>-534</v>
      </c>
      <c r="CB47" s="3">
        <v>-590</v>
      </c>
      <c r="CC47" s="3">
        <v>-587</v>
      </c>
      <c r="CD47" s="3">
        <v>-585</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-585</v>
      </c>
      <c r="CU47" s="5"/>
      <c r="CV47" s="19"/>
      <c r="CW47" s="20"/>
    </row>
    <row r="48" spans="1:101"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249</v>
      </c>
      <c r="BE48" s="3">
        <v>109</v>
      </c>
      <c r="BF48" s="3">
        <v>151</v>
      </c>
      <c r="BG48" s="3">
        <v>-174</v>
      </c>
      <c r="BH48" s="3">
        <v>-234</v>
      </c>
      <c r="BI48">
        <v>-312</v>
      </c>
      <c r="BJ48" s="3">
        <v>-626</v>
      </c>
      <c r="BK48" s="3">
        <v>-525</v>
      </c>
      <c r="BL48" s="3">
        <v>-579</v>
      </c>
      <c r="BM48" s="3">
        <v>-617</v>
      </c>
      <c r="BN48" s="3">
        <v>-231</v>
      </c>
      <c r="BO48" s="3">
        <v>-220</v>
      </c>
      <c r="BP48" s="3">
        <v>-201</v>
      </c>
      <c r="BQ48" s="3">
        <v>-123</v>
      </c>
      <c r="BR48" s="3">
        <v>-535</v>
      </c>
      <c r="BS48" s="3">
        <v>-482</v>
      </c>
      <c r="BT48" s="3">
        <v>-581</v>
      </c>
      <c r="BU48" s="3">
        <v>-576</v>
      </c>
      <c r="BV48" s="3">
        <v>-530</v>
      </c>
      <c r="BW48" s="3">
        <v>-455</v>
      </c>
      <c r="BX48" s="3">
        <v>-455</v>
      </c>
      <c r="BY48" s="3">
        <v>-416</v>
      </c>
      <c r="BZ48" s="3">
        <v>-561</v>
      </c>
      <c r="CA48" s="3">
        <v>-550</v>
      </c>
      <c r="CB48" s="3">
        <v>-594</v>
      </c>
      <c r="CC48" s="3">
        <v>-559</v>
      </c>
      <c r="CD48" s="3">
        <v>-693</v>
      </c>
      <c r="CE48" s="3">
        <v>-665</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-666</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223</v>
      </c>
      <c r="BG49" s="3">
        <v>-135</v>
      </c>
      <c r="BH49" s="3">
        <v>-188</v>
      </c>
      <c r="BI49">
        <v>-325</v>
      </c>
      <c r="BJ49" s="3">
        <v>-622</v>
      </c>
      <c r="BK49" s="3">
        <v>-542</v>
      </c>
      <c r="BL49" s="3">
        <v>-562</v>
      </c>
      <c r="BM49" s="3">
        <v>-610</v>
      </c>
      <c r="BN49" s="3">
        <v>-211</v>
      </c>
      <c r="BO49" s="3">
        <v>-196</v>
      </c>
      <c r="BP49" s="3">
        <v>-175</v>
      </c>
      <c r="BQ49" s="3">
        <v>-79</v>
      </c>
      <c r="BR49" s="3">
        <v>-605</v>
      </c>
      <c r="BS49" s="3">
        <v>-542</v>
      </c>
      <c r="BT49" s="3">
        <v>-655</v>
      </c>
      <c r="BU49" s="3">
        <v>-627</v>
      </c>
      <c r="BV49" s="3">
        <v>-560</v>
      </c>
      <c r="BW49" s="3">
        <v>-489</v>
      </c>
      <c r="BX49" s="3">
        <v>-489</v>
      </c>
      <c r="BY49" s="3">
        <v>-454</v>
      </c>
      <c r="BZ49" s="3">
        <v>-572</v>
      </c>
      <c r="CA49" s="3">
        <v>-549</v>
      </c>
      <c r="CB49" s="3">
        <v>-520</v>
      </c>
      <c r="CC49" s="3">
        <v>-487</v>
      </c>
      <c r="CD49" s="3">
        <v>-563</v>
      </c>
      <c r="CE49" s="3">
        <v>-804</v>
      </c>
      <c r="CF49" s="3">
        <v>-779</v>
      </c>
      <c r="CG49" s="3">
        <v>-779</v>
      </c>
      <c r="CH49" s="3">
        <v>-779</v>
      </c>
      <c r="CI49" s="3" t="e">
        <v>#N/A</v>
      </c>
      <c r="CJ49" s="3" t="e">
        <v>#N/A</v>
      </c>
      <c r="CK49" s="3" t="e">
        <v>#N/A</v>
      </c>
      <c r="CL49" s="3" t="e">
        <v>#N/A</v>
      </c>
      <c r="CM49" s="3" t="e">
        <v>#N/A</v>
      </c>
      <c r="CN49" s="3" t="e">
        <v>#N/A</v>
      </c>
      <c r="CO49" s="3" t="e">
        <v>#N/A</v>
      </c>
      <c r="CP49" s="3" t="e">
        <v>#N/A</v>
      </c>
      <c r="CQ49" s="3" t="e">
        <v>#N/A</v>
      </c>
      <c r="CR49" s="3" t="e">
        <v>#N/A</v>
      </c>
      <c r="CS49" s="3">
        <v>-779</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-235</v>
      </c>
      <c r="BI50">
        <v>-423</v>
      </c>
      <c r="BJ50" s="3">
        <v>-722</v>
      </c>
      <c r="BK50" s="3">
        <v>-649</v>
      </c>
      <c r="BL50" s="3">
        <v>-634</v>
      </c>
      <c r="BM50" s="3">
        <v>-696</v>
      </c>
      <c r="BN50" s="3">
        <v>-259</v>
      </c>
      <c r="BO50" s="3">
        <v>-258</v>
      </c>
      <c r="BP50" s="3">
        <v>-224</v>
      </c>
      <c r="BQ50" s="3">
        <v>-130</v>
      </c>
      <c r="BR50" s="3">
        <v>-710</v>
      </c>
      <c r="BS50" s="3">
        <v>-648</v>
      </c>
      <c r="BT50" s="3">
        <v>-752</v>
      </c>
      <c r="BU50" s="3">
        <v>-722</v>
      </c>
      <c r="BV50" s="3">
        <v>-661</v>
      </c>
      <c r="BW50" s="3">
        <v>-607</v>
      </c>
      <c r="BX50" s="3">
        <v>-607</v>
      </c>
      <c r="BY50" s="3">
        <v>-596</v>
      </c>
      <c r="BZ50" s="3">
        <v>-738</v>
      </c>
      <c r="CA50" s="3">
        <v>-710</v>
      </c>
      <c r="CB50" s="3">
        <v>-625</v>
      </c>
      <c r="CC50" s="3">
        <v>-601</v>
      </c>
      <c r="CD50" s="3">
        <v>-689</v>
      </c>
      <c r="CE50" s="3">
        <v>-981</v>
      </c>
      <c r="CF50" s="3">
        <v>-897</v>
      </c>
      <c r="CG50" s="3">
        <v>-896</v>
      </c>
      <c r="CH50" s="3">
        <v>-960</v>
      </c>
      <c r="CI50" s="3">
        <v>-984</v>
      </c>
      <c r="CJ50" s="3">
        <v>-984</v>
      </c>
      <c r="CK50" s="3">
        <v>-984</v>
      </c>
      <c r="CL50" s="3" t="e">
        <v>#N/A</v>
      </c>
      <c r="CM50" s="3" t="e">
        <v>#N/A</v>
      </c>
      <c r="CN50" s="3" t="e">
        <v>#N/A</v>
      </c>
      <c r="CO50" s="3" t="e">
        <v>#N/A</v>
      </c>
      <c r="CP50" s="3" t="e">
        <v>#N/A</v>
      </c>
      <c r="CQ50" s="3" t="e">
        <v>#N/A</v>
      </c>
      <c r="CR50" s="3" t="e">
        <v>#N/A</v>
      </c>
      <c r="CS50" s="3">
        <v>-984</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-687</v>
      </c>
      <c r="BL51" s="3">
        <v>-685</v>
      </c>
      <c r="BM51" s="3">
        <v>-739</v>
      </c>
      <c r="BN51" s="3">
        <v>-277</v>
      </c>
      <c r="BO51" s="3">
        <v>-280</v>
      </c>
      <c r="BP51" s="3">
        <v>-234</v>
      </c>
      <c r="BQ51" s="3">
        <v>-142</v>
      </c>
      <c r="BR51" s="3">
        <v>-798</v>
      </c>
      <c r="BS51" s="3">
        <v>-733</v>
      </c>
      <c r="BT51" s="3">
        <v>-836</v>
      </c>
      <c r="BU51" s="3">
        <v>-804</v>
      </c>
      <c r="BV51" s="3">
        <v>-737</v>
      </c>
      <c r="BW51" s="3">
        <v>-696</v>
      </c>
      <c r="BX51" s="3">
        <v>-696</v>
      </c>
      <c r="BY51" s="3">
        <v>-687</v>
      </c>
      <c r="BZ51" s="3">
        <v>-810</v>
      </c>
      <c r="CA51" s="3">
        <v>-798</v>
      </c>
      <c r="CB51" s="3">
        <v>-714</v>
      </c>
      <c r="CC51" s="3">
        <v>-684</v>
      </c>
      <c r="CD51" s="3">
        <v>-775</v>
      </c>
      <c r="CE51" s="3">
        <v>-1008</v>
      </c>
      <c r="CF51" s="3">
        <v>-903</v>
      </c>
      <c r="CG51" s="3">
        <v>-892</v>
      </c>
      <c r="CH51" s="3">
        <v>-1008</v>
      </c>
      <c r="CI51" s="3">
        <v>-1015</v>
      </c>
      <c r="CJ51" s="3">
        <v>-1073</v>
      </c>
      <c r="CK51" s="3">
        <v>-3311</v>
      </c>
      <c r="CL51" s="3">
        <v>-3132</v>
      </c>
      <c r="CM51" s="3">
        <v>-3129</v>
      </c>
      <c r="CN51" s="3" t="e">
        <v>#N/A</v>
      </c>
      <c r="CO51" s="3" t="e">
        <v>#N/A</v>
      </c>
      <c r="CP51" s="3" t="e">
        <v>#N/A</v>
      </c>
      <c r="CQ51" s="3" t="e">
        <v>#N/A</v>
      </c>
      <c r="CR51" s="3" t="e">
        <v>#N/A</v>
      </c>
      <c r="CS51" s="3">
        <v>-3133</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-763</v>
      </c>
      <c r="BN52" s="3">
        <v>-279</v>
      </c>
      <c r="BO52" s="3">
        <v>-279</v>
      </c>
      <c r="BP52" s="3">
        <v>-237</v>
      </c>
      <c r="BQ52" s="3">
        <v>-144</v>
      </c>
      <c r="BR52" s="3">
        <v>-854</v>
      </c>
      <c r="BS52" s="3">
        <v>-782</v>
      </c>
      <c r="BT52" s="3">
        <v>-912</v>
      </c>
      <c r="BU52" s="3">
        <v>-878</v>
      </c>
      <c r="BV52" s="3">
        <v>-820</v>
      </c>
      <c r="BW52" s="3">
        <v>-763</v>
      </c>
      <c r="BX52" s="3">
        <v>-763</v>
      </c>
      <c r="BY52" s="3">
        <v>-767</v>
      </c>
      <c r="BZ52" s="3">
        <v>-893</v>
      </c>
      <c r="CA52" s="3">
        <v>-890</v>
      </c>
      <c r="CB52" s="3">
        <v>-806</v>
      </c>
      <c r="CC52" s="3">
        <v>-797</v>
      </c>
      <c r="CD52" s="3">
        <v>-879</v>
      </c>
      <c r="CE52" s="3">
        <v>-1123</v>
      </c>
      <c r="CF52" s="3">
        <v>-974</v>
      </c>
      <c r="CG52" s="3">
        <v>-962</v>
      </c>
      <c r="CH52" s="3">
        <v>-1034</v>
      </c>
      <c r="CI52" s="3">
        <v>-1000</v>
      </c>
      <c r="CJ52" s="3">
        <v>-1002</v>
      </c>
      <c r="CK52" s="3">
        <v>-1810</v>
      </c>
      <c r="CL52" s="3">
        <v>-2258</v>
      </c>
      <c r="CM52" s="3">
        <v>-3003</v>
      </c>
      <c r="CN52" s="3">
        <v>-2775</v>
      </c>
      <c r="CO52" s="3" t="e">
        <v>#N/A</v>
      </c>
      <c r="CP52" s="3" t="e">
        <v>#N/A</v>
      </c>
      <c r="CQ52" s="3" t="e">
        <v>#N/A</v>
      </c>
      <c r="CR52" s="3" t="e">
        <v>#N/A</v>
      </c>
      <c r="CS52" s="3">
        <v>-2775</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-339</v>
      </c>
      <c r="BP53" s="3">
        <v>-303</v>
      </c>
      <c r="BQ53" s="3">
        <v>-213</v>
      </c>
      <c r="BR53" s="3">
        <v>-957</v>
      </c>
      <c r="BS53" s="3">
        <v>-889</v>
      </c>
      <c r="BT53" s="3">
        <v>-1031</v>
      </c>
      <c r="BU53" s="3">
        <v>-998</v>
      </c>
      <c r="BV53" s="3">
        <v>-946</v>
      </c>
      <c r="BW53" s="3">
        <v>-900</v>
      </c>
      <c r="BX53" s="3">
        <v>-900</v>
      </c>
      <c r="BY53" s="3">
        <v>-885</v>
      </c>
      <c r="BZ53" s="3">
        <v>-1044</v>
      </c>
      <c r="CA53" s="3">
        <v>-1043</v>
      </c>
      <c r="CB53" s="3">
        <v>-954</v>
      </c>
      <c r="CC53" s="3">
        <v>-959</v>
      </c>
      <c r="CD53" s="3">
        <v>-1027</v>
      </c>
      <c r="CE53" s="3">
        <v>-1276</v>
      </c>
      <c r="CF53" s="3">
        <v>-1128</v>
      </c>
      <c r="CG53" s="3">
        <v>-1116</v>
      </c>
      <c r="CH53" s="3">
        <v>-1159</v>
      </c>
      <c r="CI53" s="3">
        <v>-1116</v>
      </c>
      <c r="CJ53" s="3">
        <v>-1118</v>
      </c>
      <c r="CK53" s="3">
        <v>-1336</v>
      </c>
      <c r="CL53" s="3">
        <v>-1056</v>
      </c>
      <c r="CM53" s="3">
        <v>-1153</v>
      </c>
      <c r="CN53" s="3">
        <v>-1036</v>
      </c>
      <c r="CO53" s="3">
        <v>-1375</v>
      </c>
      <c r="CP53" s="3">
        <v>-1376</v>
      </c>
      <c r="CQ53" s="3" t="e">
        <v>#N/A</v>
      </c>
      <c r="CR53" s="3" t="e">
        <v>#N/A</v>
      </c>
      <c r="CS53" s="3">
        <v>-1376</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-978</v>
      </c>
      <c r="BS54" s="3">
        <v>-895</v>
      </c>
      <c r="BT54" s="3">
        <v>-1047</v>
      </c>
      <c r="BU54" s="3">
        <v>-1005</v>
      </c>
      <c r="BV54" s="3">
        <v>-957</v>
      </c>
      <c r="BW54" s="3">
        <v>-907</v>
      </c>
      <c r="BX54" s="3">
        <v>-907</v>
      </c>
      <c r="BY54" s="3">
        <v>-895</v>
      </c>
      <c r="BZ54" s="3">
        <v>-1077</v>
      </c>
      <c r="CA54" s="3">
        <v>-1080</v>
      </c>
      <c r="CB54" s="3">
        <v>-988</v>
      </c>
      <c r="CC54" s="3">
        <v>-1000</v>
      </c>
      <c r="CD54" s="3">
        <v>-1057</v>
      </c>
      <c r="CE54" s="3">
        <v>-1273</v>
      </c>
      <c r="CF54" s="3">
        <v>-1139</v>
      </c>
      <c r="CG54" s="3">
        <v>-1122</v>
      </c>
      <c r="CH54" s="3">
        <v>-1181</v>
      </c>
      <c r="CI54" s="3">
        <v>-1119</v>
      </c>
      <c r="CJ54" s="3">
        <v>-1114</v>
      </c>
      <c r="CK54" s="3">
        <v>-1124</v>
      </c>
      <c r="CL54" s="3">
        <v>-963</v>
      </c>
      <c r="CM54" s="3">
        <v>-789</v>
      </c>
      <c r="CN54" s="3">
        <v>-984</v>
      </c>
      <c r="CO54" s="3">
        <v>-1410</v>
      </c>
      <c r="CP54" s="3">
        <v>-1539</v>
      </c>
      <c r="CQ54" s="3">
        <v>-1695</v>
      </c>
      <c r="CR54" s="3">
        <v>-1694</v>
      </c>
      <c r="CS54" s="3">
        <v>-1694</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-1074</v>
      </c>
      <c r="BU55" s="3">
        <v>-1003</v>
      </c>
      <c r="BV55" s="3">
        <v>-960</v>
      </c>
      <c r="BW55" s="3">
        <v>-899</v>
      </c>
      <c r="BX55" s="3">
        <v>-899</v>
      </c>
      <c r="BY55" s="3">
        <v>-886</v>
      </c>
      <c r="BZ55" s="3">
        <v>-1089</v>
      </c>
      <c r="CA55" s="3">
        <v>-1094</v>
      </c>
      <c r="CB55" s="3">
        <v>-1000</v>
      </c>
      <c r="CC55" s="3">
        <v>-1027</v>
      </c>
      <c r="CD55" s="3">
        <v>-1083</v>
      </c>
      <c r="CE55" s="3">
        <v>-1244</v>
      </c>
      <c r="CF55" s="3">
        <v>-1091</v>
      </c>
      <c r="CG55" s="3">
        <v>-1071</v>
      </c>
      <c r="CH55" s="3">
        <v>-1151</v>
      </c>
      <c r="CI55" s="3">
        <v>-1152</v>
      </c>
      <c r="CJ55" s="3">
        <v>-1141</v>
      </c>
      <c r="CK55" s="3">
        <v>-1081</v>
      </c>
      <c r="CL55" s="3">
        <v>-905</v>
      </c>
      <c r="CM55" s="3">
        <v>-753</v>
      </c>
      <c r="CN55" s="3">
        <v>-1056</v>
      </c>
      <c r="CO55" s="3">
        <v>-1576</v>
      </c>
      <c r="CP55" s="3">
        <v>-1571</v>
      </c>
      <c r="CQ55" s="3">
        <v>-1507</v>
      </c>
      <c r="CR55" s="3">
        <v>-1915</v>
      </c>
      <c r="CS55" s="3">
        <v>-1832</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-1038</v>
      </c>
      <c r="BX56" s="3">
        <v>-1038</v>
      </c>
      <c r="BY56" s="3">
        <v>-1008</v>
      </c>
      <c r="BZ56" s="3">
        <v>-1226</v>
      </c>
      <c r="CA56" s="3">
        <v>-1226</v>
      </c>
      <c r="CB56" s="3">
        <v>-1128</v>
      </c>
      <c r="CC56" s="3">
        <v>-1165</v>
      </c>
      <c r="CD56" s="3">
        <v>-1225</v>
      </c>
      <c r="CE56" s="3">
        <v>-1352</v>
      </c>
      <c r="CF56" s="3">
        <v>-1212</v>
      </c>
      <c r="CG56" s="3">
        <v>-1189</v>
      </c>
      <c r="CH56" s="3">
        <v>-1284</v>
      </c>
      <c r="CI56" s="3">
        <v>-1315</v>
      </c>
      <c r="CJ56" s="3">
        <v>-1306</v>
      </c>
      <c r="CK56" s="3">
        <v>-1174</v>
      </c>
      <c r="CL56" s="3">
        <v>-1037</v>
      </c>
      <c r="CM56" s="3">
        <v>-998</v>
      </c>
      <c r="CN56" s="3">
        <v>-1318</v>
      </c>
      <c r="CO56" s="3">
        <v>-1752</v>
      </c>
      <c r="CP56" s="3">
        <v>-1761</v>
      </c>
      <c r="CQ56" s="3">
        <v>-1772</v>
      </c>
      <c r="CR56" s="3">
        <v>-1938</v>
      </c>
      <c r="CS56" s="3">
        <v>-1865</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-1366</v>
      </c>
      <c r="CA57" s="3">
        <v>-1343</v>
      </c>
      <c r="CB57" s="3">
        <v>-1243</v>
      </c>
      <c r="CC57" s="3">
        <v>-1297</v>
      </c>
      <c r="CD57" s="3">
        <v>-1352</v>
      </c>
      <c r="CE57" s="3">
        <v>-1320</v>
      </c>
      <c r="CF57" s="3">
        <v>-1204</v>
      </c>
      <c r="CG57" s="3">
        <v>-1179</v>
      </c>
      <c r="CH57" s="3">
        <v>-1274</v>
      </c>
      <c r="CI57" s="3">
        <v>-1333</v>
      </c>
      <c r="CJ57" s="3">
        <v>-1325</v>
      </c>
      <c r="CK57" s="3">
        <v>-1116</v>
      </c>
      <c r="CL57" s="3">
        <v>-1026</v>
      </c>
      <c r="CM57" s="3">
        <v>-1049</v>
      </c>
      <c r="CN57" s="3">
        <v>-1364</v>
      </c>
      <c r="CO57" s="3">
        <v>-1716</v>
      </c>
      <c r="CP57" s="3">
        <v>-1718</v>
      </c>
      <c r="CQ57" s="3">
        <v>-1692</v>
      </c>
      <c r="CR57" s="3">
        <v>-1851</v>
      </c>
      <c r="CS57" s="3">
        <v>-1713</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-1408</v>
      </c>
      <c r="CD58" s="3">
        <v>-1463</v>
      </c>
      <c r="CE58" s="3">
        <v>-1316</v>
      </c>
      <c r="CF58" s="3">
        <v>-1192</v>
      </c>
      <c r="CG58" s="3">
        <v>-1162</v>
      </c>
      <c r="CH58" s="3">
        <v>-1260</v>
      </c>
      <c r="CI58" s="3">
        <v>-1313</v>
      </c>
      <c r="CJ58" s="3">
        <v>-1311</v>
      </c>
      <c r="CK58" s="3">
        <v>-1080</v>
      </c>
      <c r="CL58" s="3">
        <v>-1048</v>
      </c>
      <c r="CM58" s="3">
        <v>-1077</v>
      </c>
      <c r="CN58" s="3">
        <v>-1409</v>
      </c>
      <c r="CO58" s="3">
        <v>-1706</v>
      </c>
      <c r="CP58" s="3">
        <v>-1709</v>
      </c>
      <c r="CQ58" s="3">
        <v>-1640</v>
      </c>
      <c r="CR58" s="3">
        <v>-1756</v>
      </c>
      <c r="CS58" s="3">
        <v>-1687</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-1526</v>
      </c>
      <c r="CF59" s="3">
        <v>-1435</v>
      </c>
      <c r="CG59" s="3">
        <v>-1399</v>
      </c>
      <c r="CH59" s="3">
        <v>-1479</v>
      </c>
      <c r="CI59" s="3">
        <v>-1538</v>
      </c>
      <c r="CJ59" s="3">
        <v>-1543</v>
      </c>
      <c r="CK59" s="3">
        <v>-1333</v>
      </c>
      <c r="CL59" s="3">
        <v>-1352</v>
      </c>
      <c r="CM59" s="3">
        <v>-1395</v>
      </c>
      <c r="CN59" s="3">
        <v>-1725</v>
      </c>
      <c r="CO59" s="3">
        <v>-1929</v>
      </c>
      <c r="CP59" s="3">
        <v>-1934</v>
      </c>
      <c r="CQ59" s="3">
        <v>-1844</v>
      </c>
      <c r="CR59" s="3">
        <v>-1942</v>
      </c>
      <c r="CS59" s="3">
        <v>-1911</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-1370</v>
      </c>
      <c r="CG60" s="3">
        <v>-1310</v>
      </c>
      <c r="CH60" s="3">
        <v>-1378</v>
      </c>
      <c r="CI60" s="3">
        <v>-1466</v>
      </c>
      <c r="CJ60" s="3">
        <v>-1472</v>
      </c>
      <c r="CK60" s="3">
        <v>-1306</v>
      </c>
      <c r="CL60" s="3">
        <v>-1346</v>
      </c>
      <c r="CM60" s="3">
        <v>-1363</v>
      </c>
      <c r="CN60" s="3">
        <v>-1651</v>
      </c>
      <c r="CO60" s="3">
        <v>-1847</v>
      </c>
      <c r="CP60" s="3">
        <v>-1855</v>
      </c>
      <c r="CQ60" s="3">
        <v>-1723</v>
      </c>
      <c r="CR60" s="3">
        <v>-1949</v>
      </c>
      <c r="CS60" s="3">
        <v>-1938</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-1742</v>
      </c>
      <c r="CJ61" s="3">
        <v>-1760</v>
      </c>
      <c r="CK61" s="3">
        <v>-1627</v>
      </c>
      <c r="CL61" s="3">
        <v>-1650</v>
      </c>
      <c r="CM61" s="3">
        <v>-1661</v>
      </c>
      <c r="CN61" s="3">
        <v>-1912</v>
      </c>
      <c r="CO61" s="3">
        <v>-2115</v>
      </c>
      <c r="CP61" s="3">
        <v>-2126</v>
      </c>
      <c r="CQ61" s="3">
        <v>-1917</v>
      </c>
      <c r="CR61" s="3">
        <v>-2193</v>
      </c>
      <c r="CS61" s="3">
        <v>-2140</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-1883</v>
      </c>
      <c r="CM62" s="3">
        <v>-1855</v>
      </c>
      <c r="CN62" s="3">
        <v>-2067</v>
      </c>
      <c r="CO62" s="3">
        <v>-2291</v>
      </c>
      <c r="CP62" s="3">
        <v>-2291</v>
      </c>
      <c r="CQ62" s="3">
        <v>-2054</v>
      </c>
      <c r="CR62" s="3">
        <v>-2283</v>
      </c>
      <c r="CS62" s="3">
        <v>-2233</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-2253</v>
      </c>
      <c r="CO63" s="3">
        <v>-2480</v>
      </c>
      <c r="CP63" s="3">
        <v>-2496</v>
      </c>
      <c r="CQ63" s="3">
        <v>-2238</v>
      </c>
      <c r="CR63" s="3">
        <v>-2487</v>
      </c>
      <c r="CS63" s="3">
        <v>-2371</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-2851</v>
      </c>
      <c r="CP64" s="3">
        <v>-2852</v>
      </c>
      <c r="CQ64" s="3">
        <v>-2556</v>
      </c>
      <c r="CR64" s="3">
        <v>-2822</v>
      </c>
      <c r="CS64" s="3">
        <v>-2637</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-2579</v>
      </c>
      <c r="CR65" s="3">
        <v>-2862</v>
      </c>
      <c r="CS65" s="3">
        <v>-2597</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-2531</v>
      </c>
    </row>
  </sheetData>
  <hyperlinks>
    <hyperlink ref="L5" r:id="rId1" display="https://www.cbo.gov/sites/default/files/99th-congress-1985-1986/reports/85-cbo-001.pdf" xr:uid="{29CCFE0B-A1B9-4EBF-BA7E-79EAD633650D}"/>
    <hyperlink ref="N5" r:id="rId2" display="https://www.cbo.gov/sites/default/files/99th-congress-1985-1986/reports/doc05b-entire_1.pdf" xr:uid="{FBE4F6FF-4659-4BE0-89CE-365B956DE4E5}"/>
    <hyperlink ref="M5" r:id="rId3" display="https://www.cbo.gov/sites/default/files/99th-congress-1985-1986/reports/85-cbo-014.pdf" xr:uid="{2628C49B-C58F-4361-AC14-46E7404DDFE3}"/>
    <hyperlink ref="O5" r:id="rId4" display="https://www.cbo.gov/sites/default/files/99th-congress-1985-1986/reports/doc19b-entire0.pdf" xr:uid="{D4525217-E6AA-4BFD-B06D-7A6E8F806D10}"/>
    <hyperlink ref="P5" r:id="rId5" display="https://www.cbo.gov/sites/default/files/100th-congress-1987-1988/reports/doc01b-entire_0.pdf" xr:uid="{9D840801-A429-470C-A3A1-FE68F3C1EC93}"/>
    <hyperlink ref="Q5" r:id="rId6" display="https://www.cbo.gov/sites/default/files/100th-congress-1987-1988/reports/doc11b-entire.pdf" xr:uid="{7F04C2B1-8DF3-4F56-99C8-0FC9B52CD229}"/>
    <hyperlink ref="R5" r:id="rId7" display="https://www.cbo.gov/sites/default/files/100th-congress-1987-1988/reports/88-cbo-0110.pdf" xr:uid="{EA36F230-322D-4CF5-AA78-F1B2A3CDCE0B}"/>
    <hyperlink ref="S5" r:id="rId8" display="https://www.cbo.gov/sites/default/files/100th-congress-1987-1988/reports/doc05b-entire.pdf" xr:uid="{05918C4C-46B6-4AE0-BCBF-A780D191DE78}"/>
    <hyperlink ref="T5" r:id="rId9" display="https://www.cbo.gov/sites/default/files/101st-congress-1989-1990/reports/89-cbo-032.pdf" xr:uid="{7D68DD9B-7EE5-4B19-9634-DA4A18ADB518}"/>
    <hyperlink ref="U5" r:id="rId10" display="https://www.cbo.gov/sites/default/files/101st-congress-1989-1990/reports/89-cbo-038.pdf" xr:uid="{A12F0514-AFD9-493D-9F1B-6EB2E473063C}"/>
    <hyperlink ref="V5" r:id="rId11" display="https://www.cbo.gov/sites/default/files/101st-congress-1989-1990/reports/90-cbo-006.pdf" xr:uid="{AB8E7C40-F72A-4D34-BD30-6F56ECCB5791}"/>
    <hyperlink ref="W5" r:id="rId12" display="https://www.cbo.gov/sites/default/files/101st-congress-1989-1990/reports/199007theeconomicandbudget.pdf" xr:uid="{6EC49208-AE03-48BD-A716-48D3A197C655}"/>
    <hyperlink ref="X5" r:id="rId13" display="https://www.cbo.gov/sites/default/files/102nd-congress-1991-1992/reports/91-cbo-002.pdf" xr:uid="{2FD2AC02-706C-4764-A23F-87C1F2110160}"/>
    <hyperlink ref="Y5" r:id="rId14" display="https://www.cbo.gov/sites/default/files/cbofiles/attachments/1991_08_theeconoutlookupdate.pdf" xr:uid="{3AD6284E-65B6-44FF-BA63-96FD6C7ADE4B}"/>
    <hyperlink ref="Z5" r:id="rId15" display="https://www.cbo.gov/sites/default/files/102nd-congress-1991-1992/reports/1992_01_econoutlook.pdf" xr:uid="{7D5800FF-5671-4D01-85F0-059521DDC4FE}"/>
    <hyperlink ref="AA5" r:id="rId16" display="https://www.cbo.gov/sites/default/files/102nd-congress-1991-1992/reports/1992_07_outlookupdate.pdf" xr:uid="{4C031F4B-6BFA-4D02-B8C0-4E1766B3234F}"/>
    <hyperlink ref="AB5" r:id="rId17" display="https://www.cbo.gov/sites/default/files/103rd-congress-1993-1994/reports/93doc03.pdf" xr:uid="{F4862626-0510-49F8-AC54-3E51AB8F486A}"/>
    <hyperlink ref="AC5" r:id="rId18" display="https://www.cbo.gov/sites/default/files/103rd-congress-1993-1994/reports/09-1993-outlookentirerpt_0.pdf" xr:uid="{7C6B96C8-BD3F-4E3E-AE18-7374D1FBB4A6}"/>
    <hyperlink ref="AD5" r:id="rId19" display="https://www.cbo.gov/sites/default/files/103rd-congress-1993-1994/reports/doc06_0.pdf" xr:uid="{567BACD4-D60F-481C-B34D-CF418D72551E}"/>
    <hyperlink ref="AE5" r:id="rId20" display="https://www.cbo.gov/sites/default/files/103rd-congress-1993-1994/reports/doc43.pdf" xr:uid="{803A0CFB-D494-412E-9051-E05BB221DBD8}"/>
    <hyperlink ref="AF5" r:id="rId21" display="https://www.cbo.gov/sites/default/files/104th-congress-1995-1996/reports/doc07-entire.pdf" xr:uid="{FBD4FF93-2AA6-4C21-8D5A-19C196A7D5EF}"/>
    <hyperlink ref="AG5" r:id="rId22" display="https://www.cbo.gov/sites/default/files/104th-congress-1995-1996/reports/entirereport_9.pdf" xr:uid="{CF13840D-9D6D-4844-879F-D58AF8720687}"/>
    <hyperlink ref="AI5" r:id="rId23" display="https://www.cbo.gov/sites/default/files/104th-congress-1995-1996/reports/entirereport_7.pdf" xr:uid="{EFC800DF-94EB-4D15-8D71-90F7EE409243}"/>
    <hyperlink ref="AJ5" r:id="rId24" display="https://www.cbo.gov/sites/default/files/cbofiles/attachments/Eb01-97.pdf" xr:uid="{F88AA327-AB44-4D55-85EE-8A838F57647F}"/>
    <hyperlink ref="AK5" r:id="rId25" display="https://www.cbo.gov/sites/default/files/105th-congress-1997-1998/reports/Eb09-97.pdf" xr:uid="{A7AFC447-5D87-4894-B4CE-DE79B2C9D548}"/>
    <hyperlink ref="AL5" r:id="rId26" display="https://www.cbo.gov/sites/default/files/105th-congress-1997-1998/reports/eb01-98.pdf" xr:uid="{4EE43F50-D826-4A07-9AC3-91F8DCD53C29}"/>
    <hyperlink ref="AM5" r:id="rId27" display="https://www.cbo.gov/sites/default/files/105th-congress-1997-1998/reports/eb0898.pdf" xr:uid="{D5A43BC5-3579-4312-9B00-8F1F8EA8B963}"/>
    <hyperlink ref="AN5" r:id="rId28" display="https://www.cbo.gov/sites/default/files/106th-congress-1999-2000/reports/eb0199.pdf" xr:uid="{869A3D03-5532-4CA4-8DB9-79771B3CE953}"/>
    <hyperlink ref="AO5" r:id="rId29" display="https://www.cbo.gov/sites/default/files/106th-congress-1999-2000/reports/eb07-99.pdf" xr:uid="{ED79521F-13B5-4644-8DA2-05075867DE57}"/>
    <hyperlink ref="AH5" r:id="rId30" display="https://www.cbo.gov/sites/default/files/104th-congress-1995-1996/reports/eb1295.pdf" xr:uid="{D32DA59E-9879-451B-8853-E388307A9FD7}"/>
    <hyperlink ref="AP5" r:id="rId31" display="https://www.cbo.gov/sites/default/files/106th-congress-1999-2000/reports/eb0100.pdf" xr:uid="{157C8A93-2BFA-4E3B-AC9A-98E9DDAAD87B}"/>
    <hyperlink ref="AQ5" r:id="rId32" display="https://www.cbo.gov/sites/default/files/106th-congress-1999-2000/reports/eb0700.pdf" xr:uid="{2ED318D8-AC6C-4E11-8003-6BB543A80D07}"/>
    <hyperlink ref="AR5" r:id="rId33" display="https://www.cbo.gov/sites/default/files/107th-congress-2001-2002/reports/entire-report.pdf" xr:uid="{25BB28B6-73DA-4F40-A463-22C42554F30F}"/>
    <hyperlink ref="AS5" r:id="rId34" display="https://www.cbo.gov/sites/default/files/107th-congress-2001-2002/reports/entirereport_2.pdf" xr:uid="{82762CD3-65F8-4A54-9FD2-3163801E6CA8}"/>
    <hyperlink ref="AT5" r:id="rId35" display="https://www.cbo.gov/sites/default/files/107th-congress-2001-2002/reports/entirereport_4.pdf" xr:uid="{B368A4D1-F78D-45CA-BEC9-C62E0971C85A}"/>
    <hyperlink ref="BI5" r:id="rId36" display="https://www.cbo.gov/sites/default/files/111th-congress-2009-2010/reports/03-20-presidentbudget.pdf" xr:uid="{A633DAE8-14F6-4ED5-9191-720164E93C74}"/>
    <hyperlink ref="AV5" r:id="rId37" display="https://www.cbo.gov/sites/default/files/108th-congress-2003-2004/reports/entirereport_witherrata.pdf" xr:uid="{BEF5AAEA-9D2E-4758-BB2D-06B6CFA80A28}"/>
    <hyperlink ref="K5" r:id="rId38" display="https://www.cbo.gov/sites/default/files/98th-congress-1983-1984/reports/84doc05b.pdf" xr:uid="{167323A0-BE01-4A85-80DA-C431FFF8B83F}"/>
    <hyperlink ref="J5" r:id="rId39" display="https://www.cbo.gov/sites/default/files/98th-congress-1983-1984/reports/doc05a.pdf" xr:uid="{B985A048-8CA9-464C-8C72-CCFE9B72A523}"/>
    <hyperlink ref="I5" r:id="rId40" display="https://www.cbo.gov/sites/default/files/97th-congress-1981-1982/reports/doc04b-entire_1.pdf" xr:uid="{68E185FC-77B8-4C50-9478-35A1E2EA2156}"/>
    <hyperlink ref="H5" r:id="rId41" display="https://www.cbo.gov/sites/default/files/97th-congress-1981-1982/reports/doc25-entire_0.pdf" xr:uid="{F181D840-6D3A-4501-BE24-A2EE0A097B5D}"/>
    <hyperlink ref="G5" r:id="rId42" display="https://www.cbo.gov/sites/default/files/96th-congress-1979-1980/reports/80doc06b.pdf" xr:uid="{BE77FB61-DF3A-4F50-A19D-5F35D57DEEB7}"/>
    <hyperlink ref="F5" r:id="rId43" display="https://www.cbo.gov/sites/default/files/96th-congress-1979-1980/reports/79doc653.pdf" xr:uid="{743DC44A-6F17-4AC2-99ED-312AD217100E}"/>
    <hyperlink ref="E5" r:id="rId44" display="https://www.cbo.gov/sites/default/files/95th-congress-1977-1978/reports/1977_12_puppy.pdf" xr:uid="{AFEF77EB-5750-4527-BBA9-1C17574761B4}"/>
    <hyperlink ref="D5" r:id="rId45" display="https://www.cbo.gov/sites/default/files/94th-congress-1975-1976/reports/1976_12_fiscal.pdf" xr:uid="{2FBD2B14-45BA-4857-A8D7-B24C1173803A}"/>
    <hyperlink ref="C5" r:id="rId46" display="https://www.cbo.gov/sites/default/files/94th-congress-1975-1976/reports/76doc547.pdf" xr:uid="{D67A4459-0174-4367-93A2-6D2E054AC7BC}"/>
  </hyperlinks>
  <pageMargins left="0.7" right="0.7" top="0.75" bottom="0.75" header="0.3" footer="0.3"/>
  <headerFooter>
    <oddHeader>&amp;L&amp;"Calibri"&amp;11&amp;K000000 NONCONFIDENTIAL // EXTERNAL&amp;1#_x000D_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7F09-7075-4DF4-89DC-EAED919CB3CF}">
  <dimension ref="A1:DG106"/>
  <sheetViews>
    <sheetView workbookViewId="0">
      <pane xSplit="2" ySplit="5" topLeftCell="CP81" activePane="bottomRight" state="frozen"/>
      <selection pane="topRight" activeCell="C1" sqref="C1"/>
      <selection pane="bottomLeft" activeCell="A6" sqref="A6"/>
      <selection pane="bottomRight" activeCell="CX92" sqref="CX92:CX93"/>
    </sheetView>
  </sheetViews>
  <sheetFormatPr defaultRowHeight="14.4" x14ac:dyDescent="0.3"/>
  <cols>
    <col min="4" max="5" width="9.5546875" bestFit="1" customWidth="1"/>
    <col min="34" max="34" width="9.21875" bestFit="1" customWidth="1"/>
    <col min="83" max="87" width="9.21875" customWidth="1"/>
    <col min="99" max="99" width="9.5546875" bestFit="1" customWidth="1"/>
    <col min="100" max="100" width="23.77734375" bestFit="1" customWidth="1"/>
    <col min="101" max="102" width="21.77734375" customWidth="1"/>
    <col min="103" max="103" width="22.44140625" bestFit="1" customWidth="1"/>
    <col min="104" max="104" width="9" bestFit="1" customWidth="1"/>
    <col min="105" max="105" width="22.4414062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1741</v>
      </c>
      <c r="B2" t="s">
        <v>894</v>
      </c>
      <c r="AU2" t="s">
        <v>1160</v>
      </c>
      <c r="AW2" t="s">
        <v>1161</v>
      </c>
      <c r="AX2" t="s">
        <v>1162</v>
      </c>
      <c r="AY2" t="s">
        <v>1163</v>
      </c>
      <c r="AZ2" t="s">
        <v>1164</v>
      </c>
      <c r="BA2" t="s">
        <v>1165</v>
      </c>
      <c r="BB2" t="s">
        <v>1166</v>
      </c>
      <c r="BC2" t="s">
        <v>1167</v>
      </c>
      <c r="BD2" t="s">
        <v>1168</v>
      </c>
      <c r="BE2" t="s">
        <v>1169</v>
      </c>
      <c r="BF2" t="s">
        <v>1170</v>
      </c>
      <c r="BG2" t="s">
        <v>1171</v>
      </c>
      <c r="BH2" t="s">
        <v>1172</v>
      </c>
      <c r="BJ2" t="s">
        <v>1173</v>
      </c>
      <c r="BK2" t="s">
        <v>1174</v>
      </c>
      <c r="BL2" t="s">
        <v>1175</v>
      </c>
      <c r="BM2" t="s">
        <v>1176</v>
      </c>
      <c r="BN2" t="s">
        <v>1177</v>
      </c>
      <c r="BO2" t="s">
        <v>1178</v>
      </c>
      <c r="BP2" t="s">
        <v>1179</v>
      </c>
      <c r="BQ2" t="s">
        <v>1180</v>
      </c>
      <c r="BR2" t="s">
        <v>1181</v>
      </c>
      <c r="BS2" t="s">
        <v>1182</v>
      </c>
      <c r="BT2" t="s">
        <v>1183</v>
      </c>
      <c r="BU2" t="s">
        <v>1184</v>
      </c>
      <c r="BV2" t="s">
        <v>1185</v>
      </c>
      <c r="BW2" t="s">
        <v>1186</v>
      </c>
      <c r="BX2" t="s">
        <v>1187</v>
      </c>
      <c r="BY2" t="s">
        <v>1188</v>
      </c>
      <c r="BZ2" t="s">
        <v>1189</v>
      </c>
      <c r="CA2" t="s">
        <v>1190</v>
      </c>
      <c r="CB2" t="s">
        <v>1191</v>
      </c>
      <c r="CC2" t="s">
        <v>1192</v>
      </c>
      <c r="CD2" t="s">
        <v>1193</v>
      </c>
      <c r="CE2" t="s">
        <v>1194</v>
      </c>
      <c r="CF2" t="s">
        <v>1195</v>
      </c>
      <c r="CG2" t="s">
        <v>1196</v>
      </c>
      <c r="CH2" t="s">
        <v>1197</v>
      </c>
      <c r="CI2" t="s">
        <v>1198</v>
      </c>
      <c r="CJ2" t="s">
        <v>1199</v>
      </c>
      <c r="CK2" t="s">
        <v>1200</v>
      </c>
      <c r="CL2" t="s">
        <v>1201</v>
      </c>
      <c r="CM2" t="s">
        <v>1202</v>
      </c>
      <c r="CN2" t="s">
        <v>1203</v>
      </c>
      <c r="CO2" t="s">
        <v>1204</v>
      </c>
      <c r="CP2" t="s">
        <v>1205</v>
      </c>
      <c r="CQ2" t="s">
        <v>1206</v>
      </c>
      <c r="CR2" t="s">
        <v>1207</v>
      </c>
      <c r="CS2" t="s">
        <v>3128</v>
      </c>
    </row>
    <row r="3" spans="1:111" x14ac:dyDescent="0.3">
      <c r="A3" s="14" t="s">
        <v>642</v>
      </c>
      <c r="H3" t="s">
        <v>3027</v>
      </c>
      <c r="I3" t="s">
        <v>3027</v>
      </c>
      <c r="J3" t="s">
        <v>3027</v>
      </c>
      <c r="AU3" t="s">
        <v>1304</v>
      </c>
      <c r="AW3" t="s">
        <v>1305</v>
      </c>
      <c r="AX3" t="s">
        <v>1306</v>
      </c>
      <c r="AY3" t="s">
        <v>1307</v>
      </c>
      <c r="AZ3" t="s">
        <v>1308</v>
      </c>
      <c r="BA3" t="s">
        <v>1309</v>
      </c>
      <c r="BB3" t="s">
        <v>1310</v>
      </c>
      <c r="BC3" t="s">
        <v>1311</v>
      </c>
      <c r="BD3" t="s">
        <v>1312</v>
      </c>
      <c r="BE3" t="s">
        <v>1313</v>
      </c>
      <c r="BF3" t="s">
        <v>1314</v>
      </c>
      <c r="BG3" t="s">
        <v>1315</v>
      </c>
      <c r="BH3" t="s">
        <v>1316</v>
      </c>
      <c r="BJ3" t="s">
        <v>1317</v>
      </c>
      <c r="BK3" t="s">
        <v>1318</v>
      </c>
      <c r="BL3" t="s">
        <v>1319</v>
      </c>
      <c r="BM3" t="s">
        <v>1320</v>
      </c>
      <c r="BN3" t="s">
        <v>1321</v>
      </c>
      <c r="BO3" t="s">
        <v>1322</v>
      </c>
      <c r="BP3" t="s">
        <v>1323</v>
      </c>
      <c r="BQ3" t="s">
        <v>1324</v>
      </c>
      <c r="BR3" t="s">
        <v>1325</v>
      </c>
      <c r="BS3" t="s">
        <v>1326</v>
      </c>
      <c r="BT3" t="s">
        <v>1327</v>
      </c>
      <c r="BU3" t="s">
        <v>1328</v>
      </c>
      <c r="BV3" t="s">
        <v>1329</v>
      </c>
      <c r="BW3" t="s">
        <v>1330</v>
      </c>
      <c r="BX3" t="s">
        <v>1331</v>
      </c>
      <c r="BY3" t="s">
        <v>1332</v>
      </c>
      <c r="BZ3" t="s">
        <v>1333</v>
      </c>
      <c r="CA3" t="s">
        <v>1334</v>
      </c>
      <c r="CB3" t="s">
        <v>1335</v>
      </c>
      <c r="CC3" t="s">
        <v>1336</v>
      </c>
      <c r="CD3" t="s">
        <v>1337</v>
      </c>
      <c r="CE3" t="s">
        <v>1338</v>
      </c>
      <c r="CF3" t="s">
        <v>1339</v>
      </c>
      <c r="CG3" t="s">
        <v>1340</v>
      </c>
      <c r="CH3" t="s">
        <v>1341</v>
      </c>
      <c r="CI3" t="s">
        <v>1342</v>
      </c>
      <c r="CJ3" t="s">
        <v>1343</v>
      </c>
      <c r="CK3" t="s">
        <v>1344</v>
      </c>
      <c r="CL3" t="s">
        <v>1345</v>
      </c>
      <c r="CM3" t="s">
        <v>1346</v>
      </c>
      <c r="CN3" t="s">
        <v>1347</v>
      </c>
      <c r="CO3" t="s">
        <v>1348</v>
      </c>
      <c r="CP3" t="s">
        <v>1349</v>
      </c>
      <c r="CQ3" t="s">
        <v>1350</v>
      </c>
      <c r="CR3" t="s">
        <v>1351</v>
      </c>
      <c r="CS3" t="s">
        <v>3131</v>
      </c>
    </row>
    <row r="4" spans="1:111"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1208</v>
      </c>
      <c r="AV4" s="5">
        <v>37622</v>
      </c>
      <c r="AW4" s="14" t="s">
        <v>1209</v>
      </c>
      <c r="AX4" s="14" t="s">
        <v>1210</v>
      </c>
      <c r="AY4" s="14" t="s">
        <v>1211</v>
      </c>
      <c r="AZ4" s="14" t="s">
        <v>1212</v>
      </c>
      <c r="BA4" s="14" t="s">
        <v>1213</v>
      </c>
      <c r="BB4" s="14" t="s">
        <v>1214</v>
      </c>
      <c r="BC4" s="14" t="s">
        <v>1215</v>
      </c>
      <c r="BD4" s="14" t="s">
        <v>1216</v>
      </c>
      <c r="BE4" s="14" t="s">
        <v>1217</v>
      </c>
      <c r="BF4" s="14" t="s">
        <v>1218</v>
      </c>
      <c r="BG4" s="14" t="s">
        <v>1219</v>
      </c>
      <c r="BH4" s="14" t="s">
        <v>1220</v>
      </c>
      <c r="BI4" s="5">
        <v>39873</v>
      </c>
      <c r="BJ4" s="14" t="s">
        <v>1221</v>
      </c>
      <c r="BK4" s="14" t="s">
        <v>1222</v>
      </c>
      <c r="BL4" s="14" t="s">
        <v>1223</v>
      </c>
      <c r="BM4" s="14" t="s">
        <v>1224</v>
      </c>
      <c r="BN4" s="14" t="s">
        <v>1225</v>
      </c>
      <c r="BO4" s="14" t="s">
        <v>1226</v>
      </c>
      <c r="BP4" s="14" t="s">
        <v>1227</v>
      </c>
      <c r="BQ4" s="14" t="s">
        <v>1228</v>
      </c>
      <c r="BR4" s="14" t="s">
        <v>1229</v>
      </c>
      <c r="BS4" s="14" t="s">
        <v>1230</v>
      </c>
      <c r="BT4" s="14" t="s">
        <v>1231</v>
      </c>
      <c r="BU4" s="14" t="s">
        <v>1232</v>
      </c>
      <c r="BV4" s="14" t="s">
        <v>1233</v>
      </c>
      <c r="BW4" s="14" t="s">
        <v>1234</v>
      </c>
      <c r="BX4" s="14" t="s">
        <v>1235</v>
      </c>
      <c r="BY4" s="14" t="s">
        <v>1236</v>
      </c>
      <c r="BZ4" s="14" t="s">
        <v>1237</v>
      </c>
      <c r="CA4" s="14" t="s">
        <v>1238</v>
      </c>
      <c r="CB4" s="14" t="s">
        <v>1239</v>
      </c>
      <c r="CC4" s="14" t="s">
        <v>1240</v>
      </c>
      <c r="CD4" s="14" t="s">
        <v>1241</v>
      </c>
      <c r="CE4" t="s">
        <v>1242</v>
      </c>
      <c r="CF4" t="s">
        <v>1243</v>
      </c>
      <c r="CG4" t="s">
        <v>1244</v>
      </c>
      <c r="CH4" t="s">
        <v>1245</v>
      </c>
      <c r="CI4" t="s">
        <v>1246</v>
      </c>
      <c r="CJ4" t="s">
        <v>1247</v>
      </c>
      <c r="CK4" t="s">
        <v>1248</v>
      </c>
      <c r="CL4" t="s">
        <v>1249</v>
      </c>
      <c r="CM4" t="s">
        <v>1250</v>
      </c>
      <c r="CN4" t="s">
        <v>1251</v>
      </c>
      <c r="CO4" t="s">
        <v>1252</v>
      </c>
      <c r="CP4" t="s">
        <v>1253</v>
      </c>
      <c r="CQ4" t="s">
        <v>1254</v>
      </c>
      <c r="CR4" t="s">
        <v>1255</v>
      </c>
      <c r="CS4" t="s">
        <v>3130</v>
      </c>
      <c r="DD4" s="42" t="s">
        <v>3253</v>
      </c>
      <c r="DE4" s="42"/>
      <c r="DF4" s="42" t="s">
        <v>3254</v>
      </c>
      <c r="DG4" s="42"/>
    </row>
    <row r="5" spans="1:111"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1256</v>
      </c>
      <c r="AV5" s="25">
        <v>37622</v>
      </c>
      <c r="AW5" s="14" t="s">
        <v>1257</v>
      </c>
      <c r="AX5" s="14" t="s">
        <v>1258</v>
      </c>
      <c r="AY5" s="14" t="s">
        <v>1259</v>
      </c>
      <c r="AZ5" s="14" t="s">
        <v>1260</v>
      </c>
      <c r="BA5" s="14" t="s">
        <v>1261</v>
      </c>
      <c r="BB5" s="14" t="s">
        <v>1262</v>
      </c>
      <c r="BC5" s="14" t="s">
        <v>1263</v>
      </c>
      <c r="BD5" s="14" t="s">
        <v>1264</v>
      </c>
      <c r="BE5" s="14" t="s">
        <v>1265</v>
      </c>
      <c r="BF5" s="14" t="s">
        <v>1266</v>
      </c>
      <c r="BG5" s="14" t="s">
        <v>1267</v>
      </c>
      <c r="BH5" s="14" t="s">
        <v>1268</v>
      </c>
      <c r="BI5" s="25">
        <v>39873</v>
      </c>
      <c r="BJ5" s="14" t="s">
        <v>1269</v>
      </c>
      <c r="BK5" s="14" t="s">
        <v>1270</v>
      </c>
      <c r="BL5" s="14" t="s">
        <v>1271</v>
      </c>
      <c r="BM5" s="14" t="s">
        <v>1272</v>
      </c>
      <c r="BN5" s="14" t="s">
        <v>1273</v>
      </c>
      <c r="BO5" s="14" t="s">
        <v>1274</v>
      </c>
      <c r="BP5" s="14" t="s">
        <v>1275</v>
      </c>
      <c r="BQ5" s="14" t="s">
        <v>1276</v>
      </c>
      <c r="BR5" s="14" t="s">
        <v>1277</v>
      </c>
      <c r="BS5" s="14" t="s">
        <v>1278</v>
      </c>
      <c r="BT5" s="14" t="s">
        <v>1279</v>
      </c>
      <c r="BU5" s="14" t="s">
        <v>1280</v>
      </c>
      <c r="BV5" s="14" t="s">
        <v>1281</v>
      </c>
      <c r="BW5" s="14" t="s">
        <v>1282</v>
      </c>
      <c r="BX5" s="14" t="s">
        <v>1283</v>
      </c>
      <c r="BY5" s="14" t="s">
        <v>1284</v>
      </c>
      <c r="BZ5" s="14" t="s">
        <v>1285</v>
      </c>
      <c r="CA5" s="14" t="s">
        <v>1286</v>
      </c>
      <c r="CB5" s="14" t="s">
        <v>1287</v>
      </c>
      <c r="CC5" s="14" t="s">
        <v>1288</v>
      </c>
      <c r="CD5" s="14" t="s">
        <v>1289</v>
      </c>
      <c r="CE5" t="s">
        <v>1290</v>
      </c>
      <c r="CF5" t="s">
        <v>1291</v>
      </c>
      <c r="CG5" t="s">
        <v>1292</v>
      </c>
      <c r="CH5" t="s">
        <v>1293</v>
      </c>
      <c r="CI5" t="s">
        <v>1294</v>
      </c>
      <c r="CJ5" t="s">
        <v>1295</v>
      </c>
      <c r="CK5" t="s">
        <v>1296</v>
      </c>
      <c r="CL5" t="s">
        <v>1297</v>
      </c>
      <c r="CM5" t="s">
        <v>1298</v>
      </c>
      <c r="CN5" t="s">
        <v>1299</v>
      </c>
      <c r="CO5" t="s">
        <v>1300</v>
      </c>
      <c r="CP5" t="s">
        <v>1301</v>
      </c>
      <c r="CQ5" t="s">
        <v>1302</v>
      </c>
      <c r="CR5" t="s">
        <v>1303</v>
      </c>
      <c r="CS5" t="s">
        <v>3129</v>
      </c>
      <c r="CU5" s="28"/>
      <c r="CV5" s="28" t="s">
        <v>986</v>
      </c>
      <c r="CW5" s="29">
        <v>0</v>
      </c>
      <c r="CX5" s="28"/>
      <c r="CY5" s="29">
        <v>5</v>
      </c>
      <c r="CZ5" s="28"/>
      <c r="DA5" s="29">
        <v>10</v>
      </c>
      <c r="DB5" s="28"/>
      <c r="DD5" s="28">
        <v>0</v>
      </c>
      <c r="DE5" s="28">
        <v>5</v>
      </c>
      <c r="DF5" s="28">
        <v>0</v>
      </c>
      <c r="DG5" s="28">
        <v>5</v>
      </c>
    </row>
    <row r="6" spans="1:111" x14ac:dyDescent="0.3">
      <c r="A6" t="s">
        <v>1742</v>
      </c>
      <c r="B6" s="16">
        <v>27395</v>
      </c>
      <c r="C6" s="10" t="e">
        <f>100*cbo_deficit!C6/cbo_ngdp!C6</f>
        <v>#N/A</v>
      </c>
      <c r="D6" s="10" t="e">
        <f>100*cbo_deficit!D6/cbo_ngdp!D6</f>
        <v>#N/A</v>
      </c>
      <c r="E6" s="10" t="e">
        <f>100*cbo_deficit!E6/cbo_ngdp!E6</f>
        <v>#N/A</v>
      </c>
      <c r="F6" s="10" t="e">
        <f>100*cbo_deficit!F6/cbo_ngdp!F6</f>
        <v>#N/A</v>
      </c>
      <c r="G6" s="10" t="e">
        <f>100*cbo_deficit!G6/cbo_ngdp!G6</f>
        <v>#N/A</v>
      </c>
      <c r="H6" s="10" t="e">
        <f>100*cbo_deficit!H6/cbo_ngdp!H6</f>
        <v>#N/A</v>
      </c>
      <c r="I6" s="10" t="e">
        <f>100*cbo_deficit!I6/cbo_ngdp!A6</f>
        <v>#N/A</v>
      </c>
      <c r="J6" s="10" t="e">
        <f>100*cbo_deficit!J6/cbo_ngdp!B6</f>
        <v>#N/A</v>
      </c>
      <c r="K6" s="10" t="e">
        <f>100*cbo_deficit!K6/cbo_ngdp!K6</f>
        <v>#N/A</v>
      </c>
      <c r="L6" s="10" t="e">
        <f>100*cbo_deficit!L6/cbo_ngdp!L6</f>
        <v>#N/A</v>
      </c>
      <c r="M6" s="10" t="e">
        <f>100*cbo_deficit!M6/cbo_ngdp!M6</f>
        <v>#N/A</v>
      </c>
      <c r="N6" s="10" t="e">
        <f>100*cbo_deficit!N6/cbo_ngdp!N6</f>
        <v>#N/A</v>
      </c>
      <c r="O6" s="10" t="e">
        <f>100*cbo_deficit!O6/cbo_ngdp!O6</f>
        <v>#N/A</v>
      </c>
      <c r="P6" s="10" t="e">
        <f>100*cbo_deficit!P6/cbo_ngdp!P6</f>
        <v>#N/A</v>
      </c>
      <c r="Q6" s="10" t="e">
        <f>100*cbo_deficit!Q6/cbo_ngdp!Q6</f>
        <v>#N/A</v>
      </c>
      <c r="R6" s="10" t="e">
        <f>100*cbo_deficit!R6/cbo_ngdp!R6</f>
        <v>#N/A</v>
      </c>
      <c r="S6" s="10" t="e">
        <f>100*cbo_deficit!S6/cbo_ngdp!S6</f>
        <v>#N/A</v>
      </c>
      <c r="T6" s="10" t="e">
        <f>100*cbo_deficit!T6/cbo_ngdp!T6</f>
        <v>#N/A</v>
      </c>
      <c r="U6" s="10" t="e">
        <f>100*cbo_deficit!U6/cbo_ngdp!U6</f>
        <v>#N/A</v>
      </c>
      <c r="V6" s="10" t="e">
        <f>100*cbo_deficit!V6/cbo_ngdp!V6</f>
        <v>#N/A</v>
      </c>
      <c r="W6" s="10" t="e">
        <f>100*cbo_deficit!W6/cbo_ngdp!W6</f>
        <v>#N/A</v>
      </c>
      <c r="X6" s="10" t="e">
        <f>100*cbo_deficit!X6/cbo_ngdp!X6</f>
        <v>#N/A</v>
      </c>
      <c r="Y6" s="10" t="e">
        <f>100*cbo_deficit!Y6/cbo_ngdp!Y6</f>
        <v>#N/A</v>
      </c>
      <c r="Z6" s="10" t="e">
        <f>100*cbo_deficit!Z6/cbo_ngdp!Z6</f>
        <v>#N/A</v>
      </c>
      <c r="AA6" s="10" t="e">
        <f>100*cbo_deficit!AA6/cbo_ngdp!AA6</f>
        <v>#N/A</v>
      </c>
      <c r="AB6" s="10" t="e">
        <f>100*cbo_deficit!AB6/cbo_ngdp!AB6</f>
        <v>#N/A</v>
      </c>
      <c r="AC6" s="10" t="e">
        <f>100*cbo_deficit!AC6/cbo_ngdp!AC6</f>
        <v>#N/A</v>
      </c>
      <c r="AD6" s="10" t="e">
        <f>100*cbo_deficit!AD6/cbo_ngdp!AD6</f>
        <v>#N/A</v>
      </c>
      <c r="AE6" s="10" t="e">
        <f>100*cbo_deficit!AE6/cbo_ngdp!AE6</f>
        <v>#N/A</v>
      </c>
      <c r="AF6" s="10" t="e">
        <f>100*cbo_deficit!AF6/cbo_ngdp!AF6</f>
        <v>#N/A</v>
      </c>
      <c r="AG6" s="10" t="e">
        <f>100*cbo_deficit!AG6/cbo_ngdp!AG6</f>
        <v>#N/A</v>
      </c>
      <c r="AH6" s="10" t="e">
        <f>100*cbo_deficit!AH6/cbo_ngdp!AH6</f>
        <v>#N/A</v>
      </c>
      <c r="AI6" s="10" t="e">
        <f>100*cbo_deficit!AI6/cbo_ngdp!AI6</f>
        <v>#N/A</v>
      </c>
      <c r="AJ6" s="10" t="e">
        <f>100*cbo_deficit!AJ6/cbo_ngdp!AJ6</f>
        <v>#N/A</v>
      </c>
      <c r="AK6" s="10" t="e">
        <f>100*cbo_deficit!AK6/cbo_ngdp!AK6</f>
        <v>#N/A</v>
      </c>
      <c r="AL6" s="10" t="e">
        <f>100*cbo_deficit!AL6/cbo_ngdp!AL6</f>
        <v>#N/A</v>
      </c>
      <c r="AM6" s="10" t="e">
        <f>100*cbo_deficit!AM6/cbo_ngdp!AM6</f>
        <v>#N/A</v>
      </c>
      <c r="AN6" s="10" t="e">
        <f>100*cbo_deficit!AN6/cbo_ngdp!AN6</f>
        <v>#N/A</v>
      </c>
      <c r="AO6" s="10" t="e">
        <f>100*cbo_deficit!AO6/cbo_ngdp!AO6</f>
        <v>#N/A</v>
      </c>
      <c r="AP6" s="10" t="e">
        <f>100*cbo_deficit!AP6/cbo_ngdp!AP6</f>
        <v>#N/A</v>
      </c>
      <c r="AQ6" s="10" t="e">
        <f>100*cbo_deficit!AQ6/cbo_ngdp!AQ6</f>
        <v>#N/A</v>
      </c>
      <c r="AR6" s="10" t="e">
        <f>100*cbo_deficit!AR6/cbo_ngdp!AR6</f>
        <v>#N/A</v>
      </c>
      <c r="AS6" s="10" t="e">
        <f>100*cbo_deficit!AS6/cbo_ngdp!AS6</f>
        <v>#N/A</v>
      </c>
      <c r="AT6" s="10" t="e">
        <f>100*cbo_deficit!AT6/cbo_ngdp!AT6</f>
        <v>#N/A</v>
      </c>
      <c r="AU6" s="10" t="e">
        <v>#N/A</v>
      </c>
      <c r="AV6" s="10" t="e">
        <f>100*cbo_deficit!AV6/cbo_ngdp!AV6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-3.298070939639079</v>
      </c>
      <c r="CU6" s="28"/>
      <c r="CV6" s="28" t="s">
        <v>963</v>
      </c>
      <c r="CW6" s="28" t="s">
        <v>976</v>
      </c>
      <c r="CX6" s="28" t="s">
        <v>977</v>
      </c>
      <c r="CY6" s="28" t="s">
        <v>976</v>
      </c>
      <c r="CZ6" s="28" t="s">
        <v>977</v>
      </c>
      <c r="DA6" s="28" t="s">
        <v>976</v>
      </c>
      <c r="DB6" s="28" t="s">
        <v>977</v>
      </c>
      <c r="DD6" s="28"/>
      <c r="DE6" s="28"/>
      <c r="DF6" s="28"/>
      <c r="DG6" s="28"/>
    </row>
    <row r="7" spans="1:111" x14ac:dyDescent="0.3">
      <c r="A7" t="s">
        <v>1743</v>
      </c>
      <c r="B7" s="16">
        <v>27760</v>
      </c>
      <c r="C7" s="10">
        <f>100*cbo_deficit!C7/cbo_ngdp!C7</f>
        <v>-4.3657817109144545</v>
      </c>
      <c r="D7" s="10" t="e">
        <f>100*cbo_deficit!D7/cbo_ngdp!D7</f>
        <v>#N/A</v>
      </c>
      <c r="E7" s="10" t="e">
        <f>100*cbo_deficit!E7/cbo_ngdp!E7</f>
        <v>#N/A</v>
      </c>
      <c r="F7" s="10" t="e">
        <f>100*cbo_deficit!F7/cbo_ngdp!F7</f>
        <v>#N/A</v>
      </c>
      <c r="G7" s="10" t="e">
        <f>100*cbo_deficit!G7/cbo_ngdp!G7</f>
        <v>#N/A</v>
      </c>
      <c r="H7" s="10" t="e">
        <f>100*cbo_deficit!H7/cbo_ngdp!H7</f>
        <v>#N/A</v>
      </c>
      <c r="I7" s="10" t="e">
        <f>100*cbo_deficit!I7/cbo_ngdp!A7</f>
        <v>#N/A</v>
      </c>
      <c r="J7" s="10" t="e">
        <f>100*cbo_deficit!J7/cbo_ngdp!B7</f>
        <v>#N/A</v>
      </c>
      <c r="K7" s="10" t="e">
        <f>100*cbo_deficit!K7/cbo_ngdp!K7</f>
        <v>#N/A</v>
      </c>
      <c r="L7" s="10" t="e">
        <f>100*cbo_deficit!L7/cbo_ngdp!L7</f>
        <v>#N/A</v>
      </c>
      <c r="M7" s="10" t="e">
        <f>100*cbo_deficit!M7/cbo_ngdp!M7</f>
        <v>#N/A</v>
      </c>
      <c r="N7" s="10" t="e">
        <f>100*cbo_deficit!N7/cbo_ngdp!N7</f>
        <v>#N/A</v>
      </c>
      <c r="O7" s="10" t="e">
        <f>100*cbo_deficit!O7/cbo_ngdp!O7</f>
        <v>#N/A</v>
      </c>
      <c r="P7" s="10" t="e">
        <f>100*cbo_deficit!P7/cbo_ngdp!P7</f>
        <v>#N/A</v>
      </c>
      <c r="Q7" s="10" t="e">
        <f>100*cbo_deficit!Q7/cbo_ngdp!Q7</f>
        <v>#N/A</v>
      </c>
      <c r="R7" s="10" t="e">
        <f>100*cbo_deficit!R7/cbo_ngdp!R7</f>
        <v>#N/A</v>
      </c>
      <c r="S7" s="10" t="e">
        <f>100*cbo_deficit!S7/cbo_ngdp!S7</f>
        <v>#N/A</v>
      </c>
      <c r="T7" s="10" t="e">
        <f>100*cbo_deficit!T7/cbo_ngdp!T7</f>
        <v>#N/A</v>
      </c>
      <c r="U7" s="10" t="e">
        <f>100*cbo_deficit!U7/cbo_ngdp!U7</f>
        <v>#N/A</v>
      </c>
      <c r="V7" s="10" t="e">
        <f>100*cbo_deficit!V7/cbo_ngdp!V7</f>
        <v>#N/A</v>
      </c>
      <c r="W7" s="10" t="e">
        <f>100*cbo_deficit!W7/cbo_ngdp!W7</f>
        <v>#N/A</v>
      </c>
      <c r="X7" s="10" t="e">
        <f>100*cbo_deficit!X7/cbo_ngdp!X7</f>
        <v>#N/A</v>
      </c>
      <c r="Y7" s="10" t="e">
        <f>100*cbo_deficit!Y7/cbo_ngdp!Y7</f>
        <v>#N/A</v>
      </c>
      <c r="Z7" s="10" t="e">
        <f>100*cbo_deficit!Z7/cbo_ngdp!Z7</f>
        <v>#N/A</v>
      </c>
      <c r="AA7" s="10" t="e">
        <f>100*cbo_deficit!AA7/cbo_ngdp!AA7</f>
        <v>#N/A</v>
      </c>
      <c r="AB7" s="10" t="e">
        <f>100*cbo_deficit!AB7/cbo_ngdp!AB7</f>
        <v>#N/A</v>
      </c>
      <c r="AC7" s="10" t="e">
        <f>100*cbo_deficit!AC7/cbo_ngdp!AC7</f>
        <v>#N/A</v>
      </c>
      <c r="AD7" s="10" t="e">
        <f>100*cbo_deficit!AD7/cbo_ngdp!AD7</f>
        <v>#N/A</v>
      </c>
      <c r="AE7" s="10" t="e">
        <f>100*cbo_deficit!AE7/cbo_ngdp!AE7</f>
        <v>#N/A</v>
      </c>
      <c r="AF7" s="10" t="e">
        <f>100*cbo_deficit!AF7/cbo_ngdp!AF7</f>
        <v>#N/A</v>
      </c>
      <c r="AG7" s="10" t="e">
        <f>100*cbo_deficit!AG7/cbo_ngdp!AG7</f>
        <v>#N/A</v>
      </c>
      <c r="AH7" s="10" t="e">
        <f>100*cbo_deficit!AH7/cbo_ngdp!AH7</f>
        <v>#N/A</v>
      </c>
      <c r="AI7" s="10" t="e">
        <f>100*cbo_deficit!AI7/cbo_ngdp!AI7</f>
        <v>#N/A</v>
      </c>
      <c r="AJ7" s="10" t="e">
        <f>100*cbo_deficit!AJ7/cbo_ngdp!AJ7</f>
        <v>#N/A</v>
      </c>
      <c r="AK7" s="10" t="e">
        <f>100*cbo_deficit!AK7/cbo_ngdp!AK7</f>
        <v>#N/A</v>
      </c>
      <c r="AL7" s="10" t="e">
        <f>100*cbo_deficit!AL7/cbo_ngdp!AL7</f>
        <v>#N/A</v>
      </c>
      <c r="AM7" s="10" t="e">
        <f>100*cbo_deficit!AM7/cbo_ngdp!AM7</f>
        <v>#N/A</v>
      </c>
      <c r="AN7" s="10" t="e">
        <f>100*cbo_deficit!AN7/cbo_ngdp!AN7</f>
        <v>#N/A</v>
      </c>
      <c r="AO7" s="10" t="e">
        <f>100*cbo_deficit!AO7/cbo_ngdp!AO7</f>
        <v>#N/A</v>
      </c>
      <c r="AP7" s="10" t="e">
        <f>100*cbo_deficit!AP7/cbo_ngdp!AP7</f>
        <v>#N/A</v>
      </c>
      <c r="AQ7" s="10" t="e">
        <f>100*cbo_deficit!AQ7/cbo_ngdp!AQ7</f>
        <v>#N/A</v>
      </c>
      <c r="AR7" s="10" t="e">
        <f>100*cbo_deficit!AR7/cbo_ngdp!AR7</f>
        <v>#N/A</v>
      </c>
      <c r="AS7" s="10" t="e">
        <f>100*cbo_deficit!AS7/cbo_ngdp!AS7</f>
        <v>#N/A</v>
      </c>
      <c r="AT7" s="10" t="e">
        <f>100*cbo_deficit!AT7/cbo_ngdp!AT7</f>
        <v>#N/A</v>
      </c>
      <c r="AU7" s="10" t="e">
        <v>#N/A</v>
      </c>
      <c r="AV7" s="10" t="e">
        <f>100*cbo_deficit!AV7/cbo_ngdp!AV7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-4.1433370660694289</v>
      </c>
      <c r="CU7" s="20">
        <v>27760</v>
      </c>
      <c r="CV7" s="20" t="str">
        <f ca="1">OFFSET(C$1,0,ROWS($1:1)-1)</f>
        <v>1976A</v>
      </c>
      <c r="CW7" s="19">
        <f ca="1">LEFT(CV7,4)+$CW$5</f>
        <v>1976</v>
      </c>
      <c r="CX7" s="30" cm="1">
        <f t="array" aca="1" ref="CX7" ca="1">-INDEX($C$6:$CS$100,MATCH(CW7,YEAR($B$6:$B$100),0),MATCH(CV7,$C$1:$CS$1,0))</f>
        <v>4.3657817109144545</v>
      </c>
      <c r="CY7" s="19">
        <f ca="1">LEFT(CV7,4)+$CY$5</f>
        <v>1981</v>
      </c>
      <c r="CZ7" s="30" cm="1">
        <f t="array" aca="1" ref="CZ7" ca="1">-INDEX($C$6:$CS$100,MATCH(CY7,YEAR($B$6:$B$100),0),MATCH(CV7,$C$1:$CS$1,0))</f>
        <v>-2.9918699186991868</v>
      </c>
      <c r="DA7" s="19">
        <f ca="1">LEFT(CV7,4)+$DA$5</f>
        <v>1986</v>
      </c>
      <c r="DB7" s="28" t="e" cm="1">
        <f t="array" aca="1" ref="DB7" ca="1">-INDEX($C$6:$CS$100,MATCH(DA7,YEAR($B$6:$B$100),0),MATCH(CV7,$C$1:$CS$1,0))</f>
        <v>#N/A</v>
      </c>
      <c r="DD7" s="41">
        <f ca="1">-VLOOKUP(DATE(CW7,1,1),$B$6:$CS$66,96,FALSE)</f>
        <v>4.1433370660694289</v>
      </c>
      <c r="DE7" s="41">
        <f ca="1">-VLOOKUP(DATE(CY7,1,1),$B$6:$CS$66,96,FALSE)</f>
        <v>2.5215448451962974</v>
      </c>
      <c r="DF7" s="28"/>
      <c r="DG7" s="28"/>
    </row>
    <row r="8" spans="1:111" x14ac:dyDescent="0.3">
      <c r="A8" t="s">
        <v>1744</v>
      </c>
      <c r="B8" s="16">
        <v>28126</v>
      </c>
      <c r="C8" s="10">
        <f>100*cbo_deficit!C8/cbo_ngdp!C8</f>
        <v>-1.9141231246766683</v>
      </c>
      <c r="D8" s="10">
        <f>100*cbo_deficit!D8/cbo_ngdp!D8</f>
        <v>-2.7777777777777777</v>
      </c>
      <c r="E8" s="10" t="e">
        <f>100*cbo_deficit!E8/cbo_ngdp!E8</f>
        <v>#N/A</v>
      </c>
      <c r="F8" s="10" t="e">
        <f>100*cbo_deficit!F8/cbo_ngdp!F8</f>
        <v>#N/A</v>
      </c>
      <c r="G8" s="10" t="e">
        <f>100*cbo_deficit!G8/cbo_ngdp!G8</f>
        <v>#N/A</v>
      </c>
      <c r="H8" s="10" t="e">
        <f>100*cbo_deficit!H8/cbo_ngdp!H8</f>
        <v>#N/A</v>
      </c>
      <c r="I8" s="10" t="e">
        <f>100*cbo_deficit!I8/cbo_ngdp!A8</f>
        <v>#N/A</v>
      </c>
      <c r="J8" s="10" t="e">
        <f>100*cbo_deficit!J8/cbo_ngdp!B8</f>
        <v>#N/A</v>
      </c>
      <c r="K8" s="10" t="e">
        <f>100*cbo_deficit!K8/cbo_ngdp!K8</f>
        <v>#N/A</v>
      </c>
      <c r="L8" s="10" t="e">
        <f>100*cbo_deficit!L8/cbo_ngdp!L8</f>
        <v>#N/A</v>
      </c>
      <c r="M8" s="10" t="e">
        <f>100*cbo_deficit!M8/cbo_ngdp!M8</f>
        <v>#N/A</v>
      </c>
      <c r="N8" s="10" t="e">
        <f>100*cbo_deficit!N8/cbo_ngdp!N8</f>
        <v>#N/A</v>
      </c>
      <c r="O8" s="10" t="e">
        <f>100*cbo_deficit!O8/cbo_ngdp!O8</f>
        <v>#N/A</v>
      </c>
      <c r="P8" s="10" t="e">
        <f>100*cbo_deficit!P8/cbo_ngdp!P8</f>
        <v>#N/A</v>
      </c>
      <c r="Q8" s="10" t="e">
        <f>100*cbo_deficit!Q8/cbo_ngdp!Q8</f>
        <v>#N/A</v>
      </c>
      <c r="R8" s="10" t="e">
        <f>100*cbo_deficit!R8/cbo_ngdp!R8</f>
        <v>#N/A</v>
      </c>
      <c r="S8" s="10" t="e">
        <f>100*cbo_deficit!S8/cbo_ngdp!S8</f>
        <v>#N/A</v>
      </c>
      <c r="T8" s="10" t="e">
        <f>100*cbo_deficit!T8/cbo_ngdp!T8</f>
        <v>#N/A</v>
      </c>
      <c r="U8" s="10" t="e">
        <f>100*cbo_deficit!U8/cbo_ngdp!U8</f>
        <v>#N/A</v>
      </c>
      <c r="V8" s="10" t="e">
        <f>100*cbo_deficit!V8/cbo_ngdp!V8</f>
        <v>#N/A</v>
      </c>
      <c r="W8" s="10" t="e">
        <f>100*cbo_deficit!W8/cbo_ngdp!W8</f>
        <v>#N/A</v>
      </c>
      <c r="X8" s="10" t="e">
        <f>100*cbo_deficit!X8/cbo_ngdp!X8</f>
        <v>#N/A</v>
      </c>
      <c r="Y8" s="10" t="e">
        <f>100*cbo_deficit!Y8/cbo_ngdp!Y8</f>
        <v>#N/A</v>
      </c>
      <c r="Z8" s="10" t="e">
        <f>100*cbo_deficit!Z8/cbo_ngdp!Z8</f>
        <v>#N/A</v>
      </c>
      <c r="AA8" s="10" t="e">
        <f>100*cbo_deficit!AA8/cbo_ngdp!AA8</f>
        <v>#N/A</v>
      </c>
      <c r="AB8" s="10" t="e">
        <f>100*cbo_deficit!AB8/cbo_ngdp!AB8</f>
        <v>#N/A</v>
      </c>
      <c r="AC8" s="10" t="e">
        <f>100*cbo_deficit!AC8/cbo_ngdp!AC8</f>
        <v>#N/A</v>
      </c>
      <c r="AD8" s="10" t="e">
        <f>100*cbo_deficit!AD8/cbo_ngdp!AD8</f>
        <v>#N/A</v>
      </c>
      <c r="AE8" s="10" t="e">
        <f>100*cbo_deficit!AE8/cbo_ngdp!AE8</f>
        <v>#N/A</v>
      </c>
      <c r="AF8" s="10" t="e">
        <f>100*cbo_deficit!AF8/cbo_ngdp!AF8</f>
        <v>#N/A</v>
      </c>
      <c r="AG8" s="10" t="e">
        <f>100*cbo_deficit!AG8/cbo_ngdp!AG8</f>
        <v>#N/A</v>
      </c>
      <c r="AH8" s="10" t="e">
        <f>100*cbo_deficit!AH8/cbo_ngdp!AH8</f>
        <v>#N/A</v>
      </c>
      <c r="AI8" s="10" t="e">
        <f>100*cbo_deficit!AI8/cbo_ngdp!AI8</f>
        <v>#N/A</v>
      </c>
      <c r="AJ8" s="10" t="e">
        <f>100*cbo_deficit!AJ8/cbo_ngdp!AJ8</f>
        <v>#N/A</v>
      </c>
      <c r="AK8" s="10" t="e">
        <f>100*cbo_deficit!AK8/cbo_ngdp!AK8</f>
        <v>#N/A</v>
      </c>
      <c r="AL8" s="10" t="e">
        <f>100*cbo_deficit!AL8/cbo_ngdp!AL8</f>
        <v>#N/A</v>
      </c>
      <c r="AM8" s="10" t="e">
        <f>100*cbo_deficit!AM8/cbo_ngdp!AM8</f>
        <v>#N/A</v>
      </c>
      <c r="AN8" s="10" t="e">
        <f>100*cbo_deficit!AN8/cbo_ngdp!AN8</f>
        <v>#N/A</v>
      </c>
      <c r="AO8" s="10" t="e">
        <f>100*cbo_deficit!AO8/cbo_ngdp!AO8</f>
        <v>#N/A</v>
      </c>
      <c r="AP8" s="10" t="e">
        <f>100*cbo_deficit!AP8/cbo_ngdp!AP8</f>
        <v>#N/A</v>
      </c>
      <c r="AQ8" s="10" t="e">
        <f>100*cbo_deficit!AQ8/cbo_ngdp!AQ8</f>
        <v>#N/A</v>
      </c>
      <c r="AR8" s="10" t="e">
        <f>100*cbo_deficit!AR8/cbo_ngdp!AR8</f>
        <v>#N/A</v>
      </c>
      <c r="AS8" s="10" t="e">
        <f>100*cbo_deficit!AS8/cbo_ngdp!AS8</f>
        <v>#N/A</v>
      </c>
      <c r="AT8" s="10" t="e">
        <f>100*cbo_deficit!AT8/cbo_ngdp!AT8</f>
        <v>#N/A</v>
      </c>
      <c r="AU8" s="10" t="e">
        <v>#N/A</v>
      </c>
      <c r="AV8" s="10" t="e">
        <f>100*cbo_deficit!AV8/cbo_ngdp!AV8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-2.6679841897233203</v>
      </c>
      <c r="CU8" s="20">
        <v>28095</v>
      </c>
      <c r="CV8" s="20" t="str">
        <f ca="1">OFFSET(C$1,0,ROWS($1:2)-1)</f>
        <v>1976B</v>
      </c>
      <c r="CW8" s="40">
        <f ca="1">LEFT(CV8,4)+$CW$5+1</f>
        <v>1977</v>
      </c>
      <c r="CX8" s="30" cm="1">
        <f t="array" aca="1" ref="CX8" ca="1">-INDEX($C$6:$CS$100,MATCH(CW8,YEAR($B$6:$B$100),0),MATCH(CV8,$C$1:$CS$1,0))</f>
        <v>2.7777777777777777</v>
      </c>
      <c r="CY8" s="19">
        <f t="shared" ref="CY8:CY100" ca="1" si="0">LEFT(CV8,4)+$CY$5</f>
        <v>1981</v>
      </c>
      <c r="CZ8" s="30" cm="1">
        <f t="array" aca="1" ref="CZ8" ca="1">-INDEX($C$6:$CS$100,MATCH(CY8,YEAR($B$6:$B$100),0),MATCH(CV8,$C$1:$CS$1,0))</f>
        <v>-1.6788321167883211</v>
      </c>
      <c r="DA8" s="19">
        <f t="shared" ref="DA8:DA12" ca="1" si="1">LEFT(CV8,4)+$DA$5</f>
        <v>1986</v>
      </c>
      <c r="DB8" s="28" t="e" cm="1">
        <f t="array" aca="1" ref="DB8" ca="1">-INDEX($C$6:$CS$100,MATCH(DA8,YEAR($B$6:$B$100),0),MATCH(CV8,$C$1:$CS$1,0))</f>
        <v>#N/A</v>
      </c>
      <c r="DD8" s="41">
        <f t="shared" ref="DD8:DD71" ca="1" si="2">-VLOOKUP(DATE(CW8,1,1),$B$6:$CS$66,96,FALSE)</f>
        <v>2.6679841897233203</v>
      </c>
      <c r="DE8" s="41">
        <f t="shared" ref="DE8:DE71" ca="1" si="3">-VLOOKUP(DATE(CY8,1,1),$B$6:$CS$66,96,FALSE)</f>
        <v>2.5215448451962974</v>
      </c>
      <c r="DF8" s="19"/>
      <c r="DG8" s="28"/>
    </row>
    <row r="9" spans="1:111" x14ac:dyDescent="0.3">
      <c r="A9" t="s">
        <v>1745</v>
      </c>
      <c r="B9" s="16">
        <v>28491</v>
      </c>
      <c r="C9" s="10">
        <f>100*cbo_deficit!C9/cbo_ngdp!C9</f>
        <v>-0.1360544217687075</v>
      </c>
      <c r="D9" s="10">
        <f>100*cbo_deficit!D9/cbo_ngdp!D9</f>
        <v>-2.1632251720747298</v>
      </c>
      <c r="E9" s="10">
        <f>100*cbo_deficit!E9/cbo_ngdp!E9</f>
        <v>-2.9654837141468158</v>
      </c>
      <c r="F9" s="10" t="e">
        <f>100*cbo_deficit!F9/cbo_ngdp!F9</f>
        <v>#N/A</v>
      </c>
      <c r="G9" s="10" t="e">
        <f>100*cbo_deficit!G9/cbo_ngdp!G9</f>
        <v>#N/A</v>
      </c>
      <c r="H9" s="10" t="e">
        <f>100*cbo_deficit!H9/cbo_ngdp!H9</f>
        <v>#N/A</v>
      </c>
      <c r="I9" s="10" t="e">
        <f>100*cbo_deficit!I9/cbo_ngdp!A9</f>
        <v>#N/A</v>
      </c>
      <c r="J9" s="10" t="e">
        <f>100*cbo_deficit!J9/cbo_ngdp!B9</f>
        <v>#N/A</v>
      </c>
      <c r="K9" s="10" t="e">
        <f>100*cbo_deficit!K9/cbo_ngdp!K9</f>
        <v>#N/A</v>
      </c>
      <c r="L9" s="10" t="e">
        <f>100*cbo_deficit!L9/cbo_ngdp!L9</f>
        <v>#N/A</v>
      </c>
      <c r="M9" s="10" t="e">
        <f>100*cbo_deficit!M9/cbo_ngdp!M9</f>
        <v>#N/A</v>
      </c>
      <c r="N9" s="10" t="e">
        <f>100*cbo_deficit!N9/cbo_ngdp!N9</f>
        <v>#N/A</v>
      </c>
      <c r="O9" s="10" t="e">
        <f>100*cbo_deficit!O9/cbo_ngdp!O9</f>
        <v>#N/A</v>
      </c>
      <c r="P9" s="10" t="e">
        <f>100*cbo_deficit!P9/cbo_ngdp!P9</f>
        <v>#N/A</v>
      </c>
      <c r="Q9" s="10" t="e">
        <f>100*cbo_deficit!Q9/cbo_ngdp!Q9</f>
        <v>#N/A</v>
      </c>
      <c r="R9" s="10" t="e">
        <f>100*cbo_deficit!R9/cbo_ngdp!R9</f>
        <v>#N/A</v>
      </c>
      <c r="S9" s="10" t="e">
        <f>100*cbo_deficit!S9/cbo_ngdp!S9</f>
        <v>#N/A</v>
      </c>
      <c r="T9" s="10" t="e">
        <f>100*cbo_deficit!T9/cbo_ngdp!T9</f>
        <v>#N/A</v>
      </c>
      <c r="U9" s="10" t="e">
        <f>100*cbo_deficit!U9/cbo_ngdp!U9</f>
        <v>#N/A</v>
      </c>
      <c r="V9" s="10" t="e">
        <f>100*cbo_deficit!V9/cbo_ngdp!V9</f>
        <v>#N/A</v>
      </c>
      <c r="W9" s="10" t="e">
        <f>100*cbo_deficit!W9/cbo_ngdp!W9</f>
        <v>#N/A</v>
      </c>
      <c r="X9" s="10" t="e">
        <f>100*cbo_deficit!X9/cbo_ngdp!X9</f>
        <v>#N/A</v>
      </c>
      <c r="Y9" s="10" t="e">
        <f>100*cbo_deficit!Y9/cbo_ngdp!Y9</f>
        <v>#N/A</v>
      </c>
      <c r="Z9" s="10" t="e">
        <f>100*cbo_deficit!Z9/cbo_ngdp!Z9</f>
        <v>#N/A</v>
      </c>
      <c r="AA9" s="10" t="e">
        <f>100*cbo_deficit!AA9/cbo_ngdp!AA9</f>
        <v>#N/A</v>
      </c>
      <c r="AB9" s="10" t="e">
        <f>100*cbo_deficit!AB9/cbo_ngdp!AB9</f>
        <v>#N/A</v>
      </c>
      <c r="AC9" s="10" t="e">
        <f>100*cbo_deficit!AC9/cbo_ngdp!AC9</f>
        <v>#N/A</v>
      </c>
      <c r="AD9" s="10" t="e">
        <f>100*cbo_deficit!AD9/cbo_ngdp!AD9</f>
        <v>#N/A</v>
      </c>
      <c r="AE9" s="10" t="e">
        <f>100*cbo_deficit!AE9/cbo_ngdp!AE9</f>
        <v>#N/A</v>
      </c>
      <c r="AF9" s="10" t="e">
        <f>100*cbo_deficit!AF9/cbo_ngdp!AF9</f>
        <v>#N/A</v>
      </c>
      <c r="AG9" s="10" t="e">
        <f>100*cbo_deficit!AG9/cbo_ngdp!AG9</f>
        <v>#N/A</v>
      </c>
      <c r="AH9" s="10" t="e">
        <f>100*cbo_deficit!AH9/cbo_ngdp!AH9</f>
        <v>#N/A</v>
      </c>
      <c r="AI9" s="10" t="e">
        <f>100*cbo_deficit!AI9/cbo_ngdp!AI9</f>
        <v>#N/A</v>
      </c>
      <c r="AJ9" s="10" t="e">
        <f>100*cbo_deficit!AJ9/cbo_ngdp!AJ9</f>
        <v>#N/A</v>
      </c>
      <c r="AK9" s="10" t="e">
        <f>100*cbo_deficit!AK9/cbo_ngdp!AK9</f>
        <v>#N/A</v>
      </c>
      <c r="AL9" s="10" t="e">
        <f>100*cbo_deficit!AL9/cbo_ngdp!AL9</f>
        <v>#N/A</v>
      </c>
      <c r="AM9" s="10" t="e">
        <f>100*cbo_deficit!AM9/cbo_ngdp!AM9</f>
        <v>#N/A</v>
      </c>
      <c r="AN9" s="10" t="e">
        <f>100*cbo_deficit!AN9/cbo_ngdp!AN9</f>
        <v>#N/A</v>
      </c>
      <c r="AO9" s="10" t="e">
        <f>100*cbo_deficit!AO9/cbo_ngdp!AO9</f>
        <v>#N/A</v>
      </c>
      <c r="AP9" s="10" t="e">
        <f>100*cbo_deficit!AP9/cbo_ngdp!AP9</f>
        <v>#N/A</v>
      </c>
      <c r="AQ9" s="10" t="e">
        <f>100*cbo_deficit!AQ9/cbo_ngdp!AQ9</f>
        <v>#N/A</v>
      </c>
      <c r="AR9" s="10" t="e">
        <f>100*cbo_deficit!AR9/cbo_ngdp!AR9</f>
        <v>#N/A</v>
      </c>
      <c r="AS9" s="10" t="e">
        <f>100*cbo_deficit!AS9/cbo_ngdp!AS9</f>
        <v>#N/A</v>
      </c>
      <c r="AT9" s="10" t="e">
        <f>100*cbo_deficit!AT9/cbo_ngdp!AT9</f>
        <v>#N/A</v>
      </c>
      <c r="AU9" s="10" t="e">
        <v>#N/A</v>
      </c>
      <c r="AV9" s="10" t="e">
        <f>100*cbo_deficit!AV9/cbo_ngdp!AV9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-2.5956885173779147</v>
      </c>
      <c r="CT9" s="3"/>
      <c r="CU9" s="20">
        <v>28460</v>
      </c>
      <c r="CV9" s="20" t="str">
        <f ca="1">OFFSET(C$1,0,ROWS($1:3)-1)</f>
        <v>1977A</v>
      </c>
      <c r="CW9" s="40">
        <f ca="1">LEFT(CV9,4)+$CW$5+1</f>
        <v>1978</v>
      </c>
      <c r="CX9" s="30" cm="1">
        <f t="array" aca="1" ref="CX9" ca="1">-INDEX($C$6:$CS$100,MATCH(CW9,YEAR($B$6:$B$100),0),MATCH(CV9,$C$1:$CS$1,0))</f>
        <v>2.9654837141468158</v>
      </c>
      <c r="CY9" s="19">
        <f t="shared" ca="1" si="0"/>
        <v>1982</v>
      </c>
      <c r="CZ9" s="30" cm="1">
        <f t="array" aca="1" ref="CZ9" ca="1">-INDEX($C$6:$CS$100,MATCH(CY9,YEAR($B$6:$B$100),0),MATCH(CV9,$C$1:$CS$1,0))</f>
        <v>-2.0136407924650861</v>
      </c>
      <c r="DA9" s="19">
        <f t="shared" ca="1" si="1"/>
        <v>1987</v>
      </c>
      <c r="DB9" s="28" t="e" cm="1">
        <f t="array" aca="1" ref="DB9" ca="1">-INDEX($C$6:$CS$100,MATCH(DA9,YEAR($B$6:$B$100),0),MATCH(CV9,$C$1:$CS$1,0))</f>
        <v>#N/A</v>
      </c>
      <c r="DD9" s="41">
        <f t="shared" ca="1" si="2"/>
        <v>2.5956885173779147</v>
      </c>
      <c r="DE9" s="41">
        <f t="shared" ca="1" si="3"/>
        <v>3.8635677633564747</v>
      </c>
      <c r="DF9" s="19"/>
      <c r="DG9" s="28"/>
    </row>
    <row r="10" spans="1:111" x14ac:dyDescent="0.3">
      <c r="A10" t="s">
        <v>1746</v>
      </c>
      <c r="B10" s="16">
        <v>28856</v>
      </c>
      <c r="C10" s="10">
        <f>100*cbo_deficit!C10/cbo_ngdp!C10</f>
        <v>1.1670020120724347</v>
      </c>
      <c r="D10" s="10">
        <f>100*cbo_deficit!D10/cbo_ngdp!D10</f>
        <v>-0.71206052514463725</v>
      </c>
      <c r="E10" s="10">
        <f>100*cbo_deficit!E10/cbo_ngdp!E10</f>
        <v>-1.6710642040457344</v>
      </c>
      <c r="F10" s="10">
        <f>100*cbo_deficit!F10/cbo_ngdp!F10</f>
        <v>-1.7826086956521738</v>
      </c>
      <c r="G10" s="10" t="e">
        <f>100*cbo_deficit!G10/cbo_ngdp!G10</f>
        <v>#N/A</v>
      </c>
      <c r="H10" s="10" t="e">
        <f>100*cbo_deficit!H10/cbo_ngdp!H10</f>
        <v>#N/A</v>
      </c>
      <c r="I10" s="10" t="e">
        <f>100*cbo_deficit!I10/cbo_ngdp!A10</f>
        <v>#N/A</v>
      </c>
      <c r="J10" s="10" t="e">
        <f>100*cbo_deficit!J10/cbo_ngdp!B10</f>
        <v>#N/A</v>
      </c>
      <c r="K10" s="10" t="e">
        <f>100*cbo_deficit!K10/cbo_ngdp!K10</f>
        <v>#N/A</v>
      </c>
      <c r="L10" s="10" t="e">
        <f>100*cbo_deficit!L10/cbo_ngdp!L10</f>
        <v>#N/A</v>
      </c>
      <c r="M10" s="10" t="e">
        <f>100*cbo_deficit!M10/cbo_ngdp!M10</f>
        <v>#N/A</v>
      </c>
      <c r="N10" s="10" t="e">
        <f>100*cbo_deficit!N10/cbo_ngdp!N10</f>
        <v>#N/A</v>
      </c>
      <c r="O10" s="10" t="e">
        <f>100*cbo_deficit!O10/cbo_ngdp!O10</f>
        <v>#N/A</v>
      </c>
      <c r="P10" s="10" t="e">
        <f>100*cbo_deficit!P10/cbo_ngdp!P10</f>
        <v>#N/A</v>
      </c>
      <c r="Q10" s="10" t="e">
        <f>100*cbo_deficit!Q10/cbo_ngdp!Q10</f>
        <v>#N/A</v>
      </c>
      <c r="R10" s="10" t="e">
        <f>100*cbo_deficit!R10/cbo_ngdp!R10</f>
        <v>#N/A</v>
      </c>
      <c r="S10" s="10" t="e">
        <f>100*cbo_deficit!S10/cbo_ngdp!S10</f>
        <v>#N/A</v>
      </c>
      <c r="T10" s="10" t="e">
        <f>100*cbo_deficit!T10/cbo_ngdp!T10</f>
        <v>#N/A</v>
      </c>
      <c r="U10" s="10" t="e">
        <f>100*cbo_deficit!U10/cbo_ngdp!U10</f>
        <v>#N/A</v>
      </c>
      <c r="V10" s="10" t="e">
        <f>100*cbo_deficit!V10/cbo_ngdp!V10</f>
        <v>#N/A</v>
      </c>
      <c r="W10" s="10" t="e">
        <f>100*cbo_deficit!W10/cbo_ngdp!W10</f>
        <v>#N/A</v>
      </c>
      <c r="X10" s="10" t="e">
        <f>100*cbo_deficit!X10/cbo_ngdp!X10</f>
        <v>#N/A</v>
      </c>
      <c r="Y10" s="10" t="e">
        <f>100*cbo_deficit!Y10/cbo_ngdp!Y10</f>
        <v>#N/A</v>
      </c>
      <c r="Z10" s="10" t="e">
        <f>100*cbo_deficit!Z10/cbo_ngdp!Z10</f>
        <v>#N/A</v>
      </c>
      <c r="AA10" s="10" t="e">
        <f>100*cbo_deficit!AA10/cbo_ngdp!AA10</f>
        <v>#N/A</v>
      </c>
      <c r="AB10" s="10" t="e">
        <f>100*cbo_deficit!AB10/cbo_ngdp!AB10</f>
        <v>#N/A</v>
      </c>
      <c r="AC10" s="10" t="e">
        <f>100*cbo_deficit!AC10/cbo_ngdp!AC10</f>
        <v>#N/A</v>
      </c>
      <c r="AD10" s="10" t="e">
        <f>100*cbo_deficit!AD10/cbo_ngdp!AD10</f>
        <v>#N/A</v>
      </c>
      <c r="AE10" s="10" t="e">
        <f>100*cbo_deficit!AE10/cbo_ngdp!AE10</f>
        <v>#N/A</v>
      </c>
      <c r="AF10" s="10" t="e">
        <f>100*cbo_deficit!AF10/cbo_ngdp!AF10</f>
        <v>#N/A</v>
      </c>
      <c r="AG10" s="10" t="e">
        <f>100*cbo_deficit!AG10/cbo_ngdp!AG10</f>
        <v>#N/A</v>
      </c>
      <c r="AH10" s="10" t="e">
        <f>100*cbo_deficit!AH10/cbo_ngdp!AH10</f>
        <v>#N/A</v>
      </c>
      <c r="AI10" s="10" t="e">
        <f>100*cbo_deficit!AI10/cbo_ngdp!AI10</f>
        <v>#N/A</v>
      </c>
      <c r="AJ10" s="10" t="e">
        <f>100*cbo_deficit!AJ10/cbo_ngdp!AJ10</f>
        <v>#N/A</v>
      </c>
      <c r="AK10" s="10" t="e">
        <f>100*cbo_deficit!AK10/cbo_ngdp!AK10</f>
        <v>#N/A</v>
      </c>
      <c r="AL10" s="10" t="e">
        <f>100*cbo_deficit!AL10/cbo_ngdp!AL10</f>
        <v>#N/A</v>
      </c>
      <c r="AM10" s="10" t="e">
        <f>100*cbo_deficit!AM10/cbo_ngdp!AM10</f>
        <v>#N/A</v>
      </c>
      <c r="AN10" s="10" t="e">
        <f>100*cbo_deficit!AN10/cbo_ngdp!AN10</f>
        <v>#N/A</v>
      </c>
      <c r="AO10" s="10" t="e">
        <f>100*cbo_deficit!AO10/cbo_ngdp!AO10</f>
        <v>#N/A</v>
      </c>
      <c r="AP10" s="10" t="e">
        <f>100*cbo_deficit!AP10/cbo_ngdp!AP10</f>
        <v>#N/A</v>
      </c>
      <c r="AQ10" s="10" t="e">
        <f>100*cbo_deficit!AQ10/cbo_ngdp!AQ10</f>
        <v>#N/A</v>
      </c>
      <c r="AR10" s="10" t="e">
        <f>100*cbo_deficit!AR10/cbo_ngdp!AR10</f>
        <v>#N/A</v>
      </c>
      <c r="AS10" s="10" t="e">
        <f>100*cbo_deficit!AS10/cbo_ngdp!AS10</f>
        <v>#N/A</v>
      </c>
      <c r="AT10" s="10" t="e">
        <f>100*cbo_deficit!AT10/cbo_ngdp!AT10</f>
        <v>#N/A</v>
      </c>
      <c r="AU10" s="10" t="e">
        <v>#N/A</v>
      </c>
      <c r="AV10" s="10" t="e">
        <f>100*cbo_deficit!AV10/cbo_ngdp!AV10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-1.5978176149649259</v>
      </c>
      <c r="CU10" s="20">
        <v>28856</v>
      </c>
      <c r="CV10" s="20" t="str">
        <f ca="1">OFFSET(C$1,0,ROWS($1:4)-1)</f>
        <v>1979A</v>
      </c>
      <c r="CW10" s="19">
        <f t="shared" ref="CW10:CW71" ca="1" si="4">LEFT(CV10,4)+$CW$5</f>
        <v>1979</v>
      </c>
      <c r="CX10" s="30" cm="1">
        <f t="array" aca="1" ref="CX10" ca="1">-INDEX($C$6:$CS$100,MATCH(CW10,YEAR($B$6:$B$100),0),MATCH(CV10,$C$1:$CS$1,0))</f>
        <v>1.7826086956521738</v>
      </c>
      <c r="CY10" s="19">
        <f t="shared" ca="1" si="0"/>
        <v>1984</v>
      </c>
      <c r="CZ10" s="30" cm="1">
        <f t="array" aca="1" ref="CZ10" ca="1">-INDEX($C$6:$CS$100,MATCH(CY10,YEAR($B$6:$B$100),0),MATCH(CV10,$C$1:$CS$1,0))</f>
        <v>-2.4183174684846924</v>
      </c>
      <c r="DA10" s="19">
        <f t="shared" ca="1" si="1"/>
        <v>1989</v>
      </c>
      <c r="DB10" s="28" t="e" cm="1">
        <f t="array" aca="1" ref="DB10" ca="1">-INDEX($C$6:$CS$100,MATCH(DA10,YEAR($B$6:$B$100),0),MATCH(CV10,$C$1:$CS$1,0))</f>
        <v>#N/A</v>
      </c>
      <c r="DD10" s="41">
        <f t="shared" ca="1" si="2"/>
        <v>1.5978176149649259</v>
      </c>
      <c r="DE10" s="41">
        <f t="shared" ca="1" si="3"/>
        <v>4.6847303114712586</v>
      </c>
      <c r="DF10" s="19"/>
      <c r="DG10" s="28"/>
    </row>
    <row r="11" spans="1:111" x14ac:dyDescent="0.3">
      <c r="A11" t="s">
        <v>1747</v>
      </c>
      <c r="B11" s="16">
        <v>29221</v>
      </c>
      <c r="C11" s="10">
        <f>100*cbo_deficit!C11/cbo_ngdp!C11</f>
        <v>2.0863309352517985</v>
      </c>
      <c r="D11" s="10">
        <f>100*cbo_deficit!D11/cbo_ngdp!D11</f>
        <v>0.48309178743961351</v>
      </c>
      <c r="E11" s="10">
        <f>100*cbo_deficit!E11/cbo_ngdp!E11</f>
        <v>-0.39698292973402144</v>
      </c>
      <c r="F11" s="10">
        <f>100*cbo_deficit!F11/cbo_ngdp!F11</f>
        <v>-1.9405940594059405</v>
      </c>
      <c r="G11" s="10">
        <f>100*cbo_deficit!G11/cbo_ngdp!G11</f>
        <v>-1.7565891472868218</v>
      </c>
      <c r="H11" s="10" t="e">
        <f>100*cbo_deficit!H11/cbo_ngdp!H11</f>
        <v>#N/A</v>
      </c>
      <c r="I11" s="10" t="e">
        <f>100*cbo_deficit!I11/cbo_ngdp!A11</f>
        <v>#N/A</v>
      </c>
      <c r="J11" s="10" t="e">
        <f>100*cbo_deficit!J11/cbo_ngdp!B11</f>
        <v>#N/A</v>
      </c>
      <c r="K11" s="10" t="e">
        <f>100*cbo_deficit!K11/cbo_ngdp!K11</f>
        <v>#N/A</v>
      </c>
      <c r="L11" s="10" t="e">
        <f>100*cbo_deficit!L11/cbo_ngdp!L11</f>
        <v>#N/A</v>
      </c>
      <c r="M11" s="10" t="e">
        <f>100*cbo_deficit!M11/cbo_ngdp!M11</f>
        <v>#N/A</v>
      </c>
      <c r="N11" s="10" t="e">
        <f>100*cbo_deficit!N11/cbo_ngdp!N11</f>
        <v>#N/A</v>
      </c>
      <c r="O11" s="10" t="e">
        <f>100*cbo_deficit!O11/cbo_ngdp!O11</f>
        <v>#N/A</v>
      </c>
      <c r="P11" s="10" t="e">
        <f>100*cbo_deficit!P11/cbo_ngdp!P11</f>
        <v>#N/A</v>
      </c>
      <c r="Q11" s="10" t="e">
        <f>100*cbo_deficit!Q11/cbo_ngdp!Q11</f>
        <v>#N/A</v>
      </c>
      <c r="R11" s="10" t="e">
        <f>100*cbo_deficit!R11/cbo_ngdp!R11</f>
        <v>#N/A</v>
      </c>
      <c r="S11" s="10" t="e">
        <f>100*cbo_deficit!S11/cbo_ngdp!S11</f>
        <v>#N/A</v>
      </c>
      <c r="T11" s="10" t="e">
        <f>100*cbo_deficit!T11/cbo_ngdp!T11</f>
        <v>#N/A</v>
      </c>
      <c r="U11" s="10" t="e">
        <f>100*cbo_deficit!U11/cbo_ngdp!U11</f>
        <v>#N/A</v>
      </c>
      <c r="V11" s="10" t="e">
        <f>100*cbo_deficit!V11/cbo_ngdp!V11</f>
        <v>#N/A</v>
      </c>
      <c r="W11" s="10" t="e">
        <f>100*cbo_deficit!W11/cbo_ngdp!W11</f>
        <v>#N/A</v>
      </c>
      <c r="X11" s="10" t="e">
        <f>100*cbo_deficit!X11/cbo_ngdp!X11</f>
        <v>#N/A</v>
      </c>
      <c r="Y11" s="10" t="e">
        <f>100*cbo_deficit!Y11/cbo_ngdp!Y11</f>
        <v>#N/A</v>
      </c>
      <c r="Z11" s="10" t="e">
        <f>100*cbo_deficit!Z11/cbo_ngdp!Z11</f>
        <v>#N/A</v>
      </c>
      <c r="AA11" s="10" t="e">
        <f>100*cbo_deficit!AA11/cbo_ngdp!AA11</f>
        <v>#N/A</v>
      </c>
      <c r="AB11" s="10" t="e">
        <f>100*cbo_deficit!AB11/cbo_ngdp!AB11</f>
        <v>#N/A</v>
      </c>
      <c r="AC11" s="10" t="e">
        <f>100*cbo_deficit!AC11/cbo_ngdp!AC11</f>
        <v>#N/A</v>
      </c>
      <c r="AD11" s="10" t="e">
        <f>100*cbo_deficit!AD11/cbo_ngdp!AD11</f>
        <v>#N/A</v>
      </c>
      <c r="AE11" s="10" t="e">
        <f>100*cbo_deficit!AE11/cbo_ngdp!AE11</f>
        <v>#N/A</v>
      </c>
      <c r="AF11" s="10" t="e">
        <f>100*cbo_deficit!AF11/cbo_ngdp!AF11</f>
        <v>#N/A</v>
      </c>
      <c r="AG11" s="10" t="e">
        <f>100*cbo_deficit!AG11/cbo_ngdp!AG11</f>
        <v>#N/A</v>
      </c>
      <c r="AH11" s="10" t="e">
        <f>100*cbo_deficit!AH11/cbo_ngdp!AH11</f>
        <v>#N/A</v>
      </c>
      <c r="AI11" s="10" t="e">
        <f>100*cbo_deficit!AI11/cbo_ngdp!AI11</f>
        <v>#N/A</v>
      </c>
      <c r="AJ11" s="10" t="e">
        <f>100*cbo_deficit!AJ11/cbo_ngdp!AJ11</f>
        <v>#N/A</v>
      </c>
      <c r="AK11" s="10" t="e">
        <f>100*cbo_deficit!AK11/cbo_ngdp!AK11</f>
        <v>#N/A</v>
      </c>
      <c r="AL11" s="10" t="e">
        <f>100*cbo_deficit!AL11/cbo_ngdp!AL11</f>
        <v>#N/A</v>
      </c>
      <c r="AM11" s="10" t="e">
        <f>100*cbo_deficit!AM11/cbo_ngdp!AM11</f>
        <v>#N/A</v>
      </c>
      <c r="AN11" s="10" t="e">
        <f>100*cbo_deficit!AN11/cbo_ngdp!AN11</f>
        <v>#N/A</v>
      </c>
      <c r="AO11" s="10" t="e">
        <f>100*cbo_deficit!AO11/cbo_ngdp!AO11</f>
        <v>#N/A</v>
      </c>
      <c r="AP11" s="10" t="e">
        <f>100*cbo_deficit!AP11/cbo_ngdp!AP11</f>
        <v>#N/A</v>
      </c>
      <c r="AQ11" s="10" t="e">
        <f>100*cbo_deficit!AQ11/cbo_ngdp!AQ11</f>
        <v>#N/A</v>
      </c>
      <c r="AR11" s="10" t="e">
        <f>100*cbo_deficit!AR11/cbo_ngdp!AR11</f>
        <v>#N/A</v>
      </c>
      <c r="AS11" s="10" t="e">
        <f>100*cbo_deficit!AS11/cbo_ngdp!AS11</f>
        <v>#N/A</v>
      </c>
      <c r="AT11" s="10" t="e">
        <f>100*cbo_deficit!AT11/cbo_ngdp!AT11</f>
        <v>#N/A</v>
      </c>
      <c r="AU11" s="10" t="e">
        <v>#N/A</v>
      </c>
      <c r="AV11" s="10" t="e">
        <f>100*cbo_deficit!AV11/cbo_ngdp!AV11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-2.6504297994269339</v>
      </c>
      <c r="CU11" s="20">
        <v>29252</v>
      </c>
      <c r="CV11" s="20" t="str">
        <f ca="1">OFFSET(C$1,0,ROWS($1:5)-1)</f>
        <v>1980A</v>
      </c>
      <c r="CW11" s="19">
        <f t="shared" ca="1" si="4"/>
        <v>1980</v>
      </c>
      <c r="CX11" s="30" cm="1">
        <f t="array" aca="1" ref="CX11" ca="1">-INDEX($C$6:$CS$100,MATCH(CW11,YEAR($B$6:$B$100),0),MATCH(CV11,$C$1:$CS$1,0))</f>
        <v>1.7565891472868218</v>
      </c>
      <c r="CY11" s="19">
        <f t="shared" ca="1" si="0"/>
        <v>1985</v>
      </c>
      <c r="CZ11" s="30" cm="1">
        <f t="array" aca="1" ref="CZ11" ca="1">-INDEX($C$6:$CS$100,MATCH(CY11,YEAR($B$6:$B$100),0),MATCH(CV11,$C$1:$CS$1,0))</f>
        <v>-1.3604278074866312</v>
      </c>
      <c r="DA11" s="19">
        <f t="shared" ca="1" si="1"/>
        <v>1990</v>
      </c>
      <c r="DB11" s="28" t="e" cm="1">
        <f t="array" aca="1" ref="DB11" ca="1">-INDEX($C$6:$CS$100,MATCH(DA11,YEAR($B$6:$B$100),0),MATCH(CV11,$C$1:$CS$1,0))</f>
        <v>#N/A</v>
      </c>
      <c r="DD11" s="41">
        <f t="shared" ca="1" si="2"/>
        <v>2.6504297994269339</v>
      </c>
      <c r="DE11" s="41">
        <f t="shared" ca="1" si="3"/>
        <v>4.9706916764361075</v>
      </c>
      <c r="DF11" s="28"/>
      <c r="DG11" s="28"/>
    </row>
    <row r="12" spans="1:111" x14ac:dyDescent="0.3">
      <c r="A12" t="s">
        <v>1748</v>
      </c>
      <c r="B12" s="16">
        <v>29587</v>
      </c>
      <c r="C12" s="10">
        <f>100*cbo_deficit!C12/cbo_ngdp!C12</f>
        <v>2.9918699186991868</v>
      </c>
      <c r="D12" s="10">
        <f>100*cbo_deficit!D12/cbo_ngdp!D12</f>
        <v>1.6788321167883211</v>
      </c>
      <c r="E12" s="10">
        <f>100*cbo_deficit!E12/cbo_ngdp!E12</f>
        <v>0.89831117499101687</v>
      </c>
      <c r="F12" s="10">
        <f>100*cbo_deficit!F12/cbo_ngdp!F12</f>
        <v>-1.0660980810234542</v>
      </c>
      <c r="G12" s="10">
        <f>100*cbo_deficit!G12/cbo_ngdp!G12</f>
        <v>-1.7008741258741258</v>
      </c>
      <c r="H12" s="10">
        <v>-1.7</v>
      </c>
      <c r="I12" s="10" t="e">
        <f>100*cbo_deficit!I12/cbo_ngdp!A12</f>
        <v>#N/A</v>
      </c>
      <c r="J12" s="10" t="e">
        <f>100*cbo_deficit!J12/cbo_ngdp!B12</f>
        <v>#N/A</v>
      </c>
      <c r="K12" s="10" t="e">
        <f>100*cbo_deficit!K12/cbo_ngdp!K12</f>
        <v>#N/A</v>
      </c>
      <c r="L12" s="10" t="e">
        <f>100*cbo_deficit!L12/cbo_ngdp!L12</f>
        <v>#N/A</v>
      </c>
      <c r="M12" s="10" t="e">
        <f>100*cbo_deficit!M12/cbo_ngdp!M12</f>
        <v>#N/A</v>
      </c>
      <c r="N12" s="10" t="e">
        <f>100*cbo_deficit!N12/cbo_ngdp!N12</f>
        <v>#N/A</v>
      </c>
      <c r="O12" s="10" t="e">
        <f>100*cbo_deficit!O12/cbo_ngdp!O12</f>
        <v>#N/A</v>
      </c>
      <c r="P12" s="10" t="e">
        <f>100*cbo_deficit!P12/cbo_ngdp!P12</f>
        <v>#N/A</v>
      </c>
      <c r="Q12" s="10" t="e">
        <f>100*cbo_deficit!Q12/cbo_ngdp!Q12</f>
        <v>#N/A</v>
      </c>
      <c r="R12" s="10" t="e">
        <f>100*cbo_deficit!R12/cbo_ngdp!R12</f>
        <v>#N/A</v>
      </c>
      <c r="S12" s="10" t="e">
        <f>100*cbo_deficit!S12/cbo_ngdp!S12</f>
        <v>#N/A</v>
      </c>
      <c r="T12" s="10" t="e">
        <f>100*cbo_deficit!T12/cbo_ngdp!T12</f>
        <v>#N/A</v>
      </c>
      <c r="U12" s="10" t="e">
        <f>100*cbo_deficit!U12/cbo_ngdp!U12</f>
        <v>#N/A</v>
      </c>
      <c r="V12" s="10" t="e">
        <f>100*cbo_deficit!V12/cbo_ngdp!V12</f>
        <v>#N/A</v>
      </c>
      <c r="W12" s="10" t="e">
        <f>100*cbo_deficit!W12/cbo_ngdp!W12</f>
        <v>#N/A</v>
      </c>
      <c r="X12" s="10" t="e">
        <f>100*cbo_deficit!X12/cbo_ngdp!X12</f>
        <v>#N/A</v>
      </c>
      <c r="Y12" s="10" t="e">
        <f>100*cbo_deficit!Y12/cbo_ngdp!Y12</f>
        <v>#N/A</v>
      </c>
      <c r="Z12" s="10" t="e">
        <f>100*cbo_deficit!Z12/cbo_ngdp!Z12</f>
        <v>#N/A</v>
      </c>
      <c r="AA12" s="10" t="e">
        <f>100*cbo_deficit!AA12/cbo_ngdp!AA12</f>
        <v>#N/A</v>
      </c>
      <c r="AB12" s="10" t="e">
        <f>100*cbo_deficit!AB12/cbo_ngdp!AB12</f>
        <v>#N/A</v>
      </c>
      <c r="AC12" s="10" t="e">
        <f>100*cbo_deficit!AC12/cbo_ngdp!AC12</f>
        <v>#N/A</v>
      </c>
      <c r="AD12" s="10" t="e">
        <f>100*cbo_deficit!AD12/cbo_ngdp!AD12</f>
        <v>#N/A</v>
      </c>
      <c r="AE12" s="10" t="e">
        <f>100*cbo_deficit!AE12/cbo_ngdp!AE12</f>
        <v>#N/A</v>
      </c>
      <c r="AF12" s="10" t="e">
        <f>100*cbo_deficit!AF12/cbo_ngdp!AF12</f>
        <v>#N/A</v>
      </c>
      <c r="AG12" s="10" t="e">
        <f>100*cbo_deficit!AG12/cbo_ngdp!AG12</f>
        <v>#N/A</v>
      </c>
      <c r="AH12" s="10" t="e">
        <f>100*cbo_deficit!AH12/cbo_ngdp!AH12</f>
        <v>#N/A</v>
      </c>
      <c r="AI12" s="10" t="e">
        <f>100*cbo_deficit!AI12/cbo_ngdp!AI12</f>
        <v>#N/A</v>
      </c>
      <c r="AJ12" s="10" t="e">
        <f>100*cbo_deficit!AJ12/cbo_ngdp!AJ12</f>
        <v>#N/A</v>
      </c>
      <c r="AK12" s="10" t="e">
        <f>100*cbo_deficit!AK12/cbo_ngdp!AK12</f>
        <v>#N/A</v>
      </c>
      <c r="AL12" s="10" t="e">
        <f>100*cbo_deficit!AL12/cbo_ngdp!AL12</f>
        <v>#N/A</v>
      </c>
      <c r="AM12" s="10" t="e">
        <f>100*cbo_deficit!AM12/cbo_ngdp!AM12</f>
        <v>#N/A</v>
      </c>
      <c r="AN12" s="10" t="e">
        <f>100*cbo_deficit!AN12/cbo_ngdp!AN12</f>
        <v>#N/A</v>
      </c>
      <c r="AO12" s="10" t="e">
        <f>100*cbo_deficit!AO12/cbo_ngdp!AO12</f>
        <v>#N/A</v>
      </c>
      <c r="AP12" s="10" t="e">
        <f>100*cbo_deficit!AP12/cbo_ngdp!AP12</f>
        <v>#N/A</v>
      </c>
      <c r="AQ12" s="10" t="e">
        <f>100*cbo_deficit!AQ12/cbo_ngdp!AQ12</f>
        <v>#N/A</v>
      </c>
      <c r="AR12" s="10" t="e">
        <f>100*cbo_deficit!AR12/cbo_ngdp!AR12</f>
        <v>#N/A</v>
      </c>
      <c r="AS12" s="10" t="e">
        <f>100*cbo_deficit!AS12/cbo_ngdp!AS12</f>
        <v>#N/A</v>
      </c>
      <c r="AT12" s="10" t="e">
        <f>100*cbo_deficit!AT12/cbo_ngdp!AT12</f>
        <v>#N/A</v>
      </c>
      <c r="AU12" s="10" t="e">
        <v>#N/A</v>
      </c>
      <c r="AV12" s="10" t="e">
        <f>100*cbo_deficit!AV12/cbo_ngdp!AV12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-2.5215448451962974</v>
      </c>
      <c r="CU12" s="20">
        <v>29768</v>
      </c>
      <c r="CV12" s="20" t="str">
        <f ca="1">OFFSET(C$1,0,ROWS($1:6)-1)</f>
        <v>1981A</v>
      </c>
      <c r="CW12" s="19">
        <f t="shared" ca="1" si="4"/>
        <v>1981</v>
      </c>
      <c r="CX12" s="30" cm="1">
        <f t="array" aca="1" ref="CX12" ca="1">-INDEX($C$6:$CS$100,MATCH(CW12,YEAR($B$6:$B$100),0),MATCH(CV12,$C$1:$CS$1,0))</f>
        <v>1.7</v>
      </c>
      <c r="CY12" s="19">
        <f t="shared" ca="1" si="0"/>
        <v>1986</v>
      </c>
      <c r="CZ12" s="30" cm="1">
        <f t="array" aca="1" ref="CZ12" ca="1">-INDEX($C$6:$CS$100,MATCH(CY12,YEAR($B$6:$B$100),0),MATCH(CV12,$C$1:$CS$1,0))</f>
        <v>-4.3</v>
      </c>
      <c r="DA12" s="19">
        <f t="shared" ca="1" si="1"/>
        <v>1991</v>
      </c>
      <c r="DB12" s="28" t="e" cm="1">
        <f t="array" aca="1" ref="DB12" ca="1">-INDEX($C$6:$CS$100,MATCH(DA12,YEAR($B$6:$B$100),0),MATCH(CV12,$C$1:$CS$1,0))</f>
        <v>#N/A</v>
      </c>
      <c r="DD12" s="41">
        <f t="shared" ca="1" si="2"/>
        <v>2.5215448451962974</v>
      </c>
      <c r="DE12" s="41">
        <f t="shared" ca="1" si="3"/>
        <v>4.882898806893504</v>
      </c>
      <c r="DF12" s="41">
        <f ca="1">(DD12-CX12)^2</f>
        <v>0.6749359326686083</v>
      </c>
      <c r="DG12" s="41">
        <f ca="1">(DE12-CZ12)^2</f>
        <v>84.325630497646145</v>
      </c>
    </row>
    <row r="13" spans="1:111" x14ac:dyDescent="0.3">
      <c r="A13" t="s">
        <v>1749</v>
      </c>
      <c r="B13" s="16">
        <v>29952</v>
      </c>
      <c r="C13" s="10" t="e">
        <f>100*cbo_deficit!C13/cbo_ngdp!C13</f>
        <v>#N/A</v>
      </c>
      <c r="D13" s="10">
        <f>100*cbo_deficit!D13/cbo_ngdp!D13</f>
        <v>2.7098479841374754</v>
      </c>
      <c r="E13" s="10">
        <f>100*cbo_deficit!E13/cbo_ngdp!E13</f>
        <v>2.0136407924650861</v>
      </c>
      <c r="F13" s="10">
        <f>100*cbo_deficit!F13/cbo_ngdp!F13</f>
        <v>0.19102196752626552</v>
      </c>
      <c r="G13" s="10">
        <f>100*cbo_deficit!G13/cbo_ngdp!G13</f>
        <v>-1.0275229357798166</v>
      </c>
      <c r="H13" s="10">
        <v>-0.9</v>
      </c>
      <c r="I13" s="10">
        <v>-4.2</v>
      </c>
      <c r="J13" s="10" t="e">
        <f>100*cbo_deficit!J13/cbo_ngdp!B13</f>
        <v>#N/A</v>
      </c>
      <c r="K13" s="10" t="e">
        <f>100*cbo_deficit!K13/cbo_ngdp!K13</f>
        <v>#N/A</v>
      </c>
      <c r="L13" s="10" t="e">
        <f>100*cbo_deficit!L13/cbo_ngdp!L13</f>
        <v>#N/A</v>
      </c>
      <c r="M13" s="10" t="e">
        <f>100*cbo_deficit!M13/cbo_ngdp!M13</f>
        <v>#N/A</v>
      </c>
      <c r="N13" s="10" t="e">
        <f>100*cbo_deficit!N13/cbo_ngdp!N13</f>
        <v>#N/A</v>
      </c>
      <c r="O13" s="10" t="e">
        <f>100*cbo_deficit!O13/cbo_ngdp!O13</f>
        <v>#N/A</v>
      </c>
      <c r="P13" s="10" t="e">
        <f>100*cbo_deficit!P13/cbo_ngdp!P13</f>
        <v>#N/A</v>
      </c>
      <c r="Q13" s="10" t="e">
        <f>100*cbo_deficit!Q13/cbo_ngdp!Q13</f>
        <v>#N/A</v>
      </c>
      <c r="R13" s="10" t="e">
        <f>100*cbo_deficit!R13/cbo_ngdp!R13</f>
        <v>#N/A</v>
      </c>
      <c r="S13" s="10" t="e">
        <f>100*cbo_deficit!S13/cbo_ngdp!S13</f>
        <v>#N/A</v>
      </c>
      <c r="T13" s="10" t="e">
        <f>100*cbo_deficit!T13/cbo_ngdp!T13</f>
        <v>#N/A</v>
      </c>
      <c r="U13" s="10" t="e">
        <f>100*cbo_deficit!U13/cbo_ngdp!U13</f>
        <v>#N/A</v>
      </c>
      <c r="V13" s="10" t="e">
        <f>100*cbo_deficit!V13/cbo_ngdp!V13</f>
        <v>#N/A</v>
      </c>
      <c r="W13" s="10" t="e">
        <f>100*cbo_deficit!W13/cbo_ngdp!W13</f>
        <v>#N/A</v>
      </c>
      <c r="X13" s="10" t="e">
        <f>100*cbo_deficit!X13/cbo_ngdp!X13</f>
        <v>#N/A</v>
      </c>
      <c r="Y13" s="10" t="e">
        <f>100*cbo_deficit!Y13/cbo_ngdp!Y13</f>
        <v>#N/A</v>
      </c>
      <c r="Z13" s="10" t="e">
        <f>100*cbo_deficit!Z13/cbo_ngdp!Z13</f>
        <v>#N/A</v>
      </c>
      <c r="AA13" s="10" t="e">
        <f>100*cbo_deficit!AA13/cbo_ngdp!AA13</f>
        <v>#N/A</v>
      </c>
      <c r="AB13" s="10" t="e">
        <f>100*cbo_deficit!AB13/cbo_ngdp!AB13</f>
        <v>#N/A</v>
      </c>
      <c r="AC13" s="10" t="e">
        <f>100*cbo_deficit!AC13/cbo_ngdp!AC13</f>
        <v>#N/A</v>
      </c>
      <c r="AD13" s="10" t="e">
        <f>100*cbo_deficit!AD13/cbo_ngdp!AD13</f>
        <v>#N/A</v>
      </c>
      <c r="AE13" s="10" t="e">
        <f>100*cbo_deficit!AE13/cbo_ngdp!AE13</f>
        <v>#N/A</v>
      </c>
      <c r="AF13" s="10" t="e">
        <f>100*cbo_deficit!AF13/cbo_ngdp!AF13</f>
        <v>#N/A</v>
      </c>
      <c r="AG13" s="10" t="e">
        <f>100*cbo_deficit!AG13/cbo_ngdp!AG13</f>
        <v>#N/A</v>
      </c>
      <c r="AH13" s="10" t="e">
        <f>100*cbo_deficit!AH13/cbo_ngdp!AH13</f>
        <v>#N/A</v>
      </c>
      <c r="AI13" s="10" t="e">
        <f>100*cbo_deficit!AI13/cbo_ngdp!AI13</f>
        <v>#N/A</v>
      </c>
      <c r="AJ13" s="10" t="e">
        <f>100*cbo_deficit!AJ13/cbo_ngdp!AJ13</f>
        <v>#N/A</v>
      </c>
      <c r="AK13" s="10" t="e">
        <f>100*cbo_deficit!AK13/cbo_ngdp!AK13</f>
        <v>#N/A</v>
      </c>
      <c r="AL13" s="10" t="e">
        <f>100*cbo_deficit!AL13/cbo_ngdp!AL13</f>
        <v>#N/A</v>
      </c>
      <c r="AM13" s="10" t="e">
        <f>100*cbo_deficit!AM13/cbo_ngdp!AM13</f>
        <v>#N/A</v>
      </c>
      <c r="AN13" s="10" t="e">
        <f>100*cbo_deficit!AN13/cbo_ngdp!AN13</f>
        <v>#N/A</v>
      </c>
      <c r="AO13" s="10" t="e">
        <f>100*cbo_deficit!AO13/cbo_ngdp!AO13</f>
        <v>#N/A</v>
      </c>
      <c r="AP13" s="10" t="e">
        <f>100*cbo_deficit!AP13/cbo_ngdp!AP13</f>
        <v>#N/A</v>
      </c>
      <c r="AQ13" s="10" t="e">
        <f>100*cbo_deficit!AQ13/cbo_ngdp!AQ13</f>
        <v>#N/A</v>
      </c>
      <c r="AR13" s="10" t="e">
        <f>100*cbo_deficit!AR13/cbo_ngdp!AR13</f>
        <v>#N/A</v>
      </c>
      <c r="AS13" s="10" t="e">
        <f>100*cbo_deficit!AS13/cbo_ngdp!AS13</f>
        <v>#N/A</v>
      </c>
      <c r="AT13" s="10" t="e">
        <f>100*cbo_deficit!AT13/cbo_ngdp!AT13</f>
        <v>#N/A</v>
      </c>
      <c r="AU13" s="10" t="e">
        <v>#N/A</v>
      </c>
      <c r="AV13" s="10" t="e">
        <f>100*cbo_deficit!AV13/cbo_ngdp!AV13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-3.8635677633564747</v>
      </c>
      <c r="CU13" s="20">
        <v>29983</v>
      </c>
      <c r="CV13" s="20" t="str">
        <f ca="1">OFFSET(C$1,0,ROWS($1:7)-1)</f>
        <v>1982A</v>
      </c>
      <c r="CW13" s="19">
        <f t="shared" ca="1" si="4"/>
        <v>1982</v>
      </c>
      <c r="CX13" s="30" cm="1">
        <f t="array" aca="1" ref="CX13" ca="1">-INDEX($C$6:$CS$100,MATCH(CW13,YEAR($B$6:$B$100),0),MATCH(CV13,$C$1:$CS$1,0))</f>
        <v>4.2</v>
      </c>
      <c r="CY13" s="19">
        <f t="shared" ca="1" si="0"/>
        <v>1987</v>
      </c>
      <c r="CZ13" s="30" cm="1">
        <f t="array" aca="1" ref="CZ13" ca="1">-INDEX($C$6:$CS$100,MATCH(CY13,YEAR($B$6:$B$100),0),MATCH(CV13,$C$1:$CS$1,0))</f>
        <v>5.4</v>
      </c>
      <c r="DA13" s="19">
        <f t="shared" ref="DA13:DA76" ca="1" si="5">LEFT(CV13,4)+$DA$5</f>
        <v>1992</v>
      </c>
      <c r="DB13" s="28" t="e" cm="1">
        <f t="array" aca="1" ref="DB13" ca="1">-INDEX($C$6:$CS$100,MATCH(DA13,YEAR($B$6:$B$100),0),MATCH(CV13,$C$1:$CS$1,0))</f>
        <v>#N/A</v>
      </c>
      <c r="DD13" s="41">
        <f t="shared" ca="1" si="2"/>
        <v>3.8635677633564747</v>
      </c>
      <c r="DE13" s="41">
        <f t="shared" ca="1" si="3"/>
        <v>3.1459731543624163</v>
      </c>
      <c r="DF13" s="41">
        <f t="shared" ref="DF13:DF76" ca="1" si="6">(DD13-CX13)^2</f>
        <v>0.11318664985296514</v>
      </c>
      <c r="DG13" s="41">
        <f t="shared" ref="DG13:DG76" ca="1" si="7">(DE13-CZ13)^2</f>
        <v>5.0806370208549172</v>
      </c>
    </row>
    <row r="14" spans="1:111" x14ac:dyDescent="0.3">
      <c r="A14" t="s">
        <v>1750</v>
      </c>
      <c r="B14" s="16">
        <v>30317</v>
      </c>
      <c r="C14" s="10" t="e">
        <f>100*cbo_deficit!C14/cbo_ngdp!C14</f>
        <v>#N/A</v>
      </c>
      <c r="D14" s="10" t="e">
        <f>100*cbo_deficit!D14/cbo_ngdp!D14</f>
        <v>#N/A</v>
      </c>
      <c r="E14" s="10">
        <f>100*cbo_deficit!E14/cbo_ngdp!E14</f>
        <v>2.8343666961913199</v>
      </c>
      <c r="F14" s="10">
        <f>100*cbo_deficit!F14/cbo_ngdp!F14</f>
        <v>1.2289225492997999</v>
      </c>
      <c r="G14" s="10">
        <f>100*cbo_deficit!G14/cbo_ngdp!G14</f>
        <v>-0.42827868852459017</v>
      </c>
      <c r="H14" s="10">
        <v>0.5</v>
      </c>
      <c r="I14" s="10">
        <v>-5.0999999999999996</v>
      </c>
      <c r="J14" s="10">
        <v>-6.6</v>
      </c>
      <c r="K14" s="10" t="e">
        <f>100*cbo_deficit!K14/cbo_ngdp!K14</f>
        <v>#N/A</v>
      </c>
      <c r="L14" s="10" t="e">
        <f>100*cbo_deficit!L14/cbo_ngdp!L14</f>
        <v>#N/A</v>
      </c>
      <c r="M14" s="10" t="e">
        <f>100*cbo_deficit!M14/cbo_ngdp!M14</f>
        <v>#N/A</v>
      </c>
      <c r="N14" s="10" t="e">
        <f>100*cbo_deficit!N14/cbo_ngdp!N14</f>
        <v>#N/A</v>
      </c>
      <c r="O14" s="10" t="e">
        <f>100*cbo_deficit!O14/cbo_ngdp!O14</f>
        <v>#N/A</v>
      </c>
      <c r="P14" s="10" t="e">
        <f>100*cbo_deficit!P14/cbo_ngdp!P14</f>
        <v>#N/A</v>
      </c>
      <c r="Q14" s="10" t="e">
        <f>100*cbo_deficit!Q14/cbo_ngdp!Q14</f>
        <v>#N/A</v>
      </c>
      <c r="R14" s="10" t="e">
        <f>100*cbo_deficit!R14/cbo_ngdp!R14</f>
        <v>#N/A</v>
      </c>
      <c r="S14" s="10" t="e">
        <f>100*cbo_deficit!S14/cbo_ngdp!S14</f>
        <v>#N/A</v>
      </c>
      <c r="T14" s="10" t="e">
        <f>100*cbo_deficit!T14/cbo_ngdp!T14</f>
        <v>#N/A</v>
      </c>
      <c r="U14" s="10" t="e">
        <f>100*cbo_deficit!U14/cbo_ngdp!U14</f>
        <v>#N/A</v>
      </c>
      <c r="V14" s="10" t="e">
        <f>100*cbo_deficit!V14/cbo_ngdp!V14</f>
        <v>#N/A</v>
      </c>
      <c r="W14" s="10" t="e">
        <f>100*cbo_deficit!W14/cbo_ngdp!W14</f>
        <v>#N/A</v>
      </c>
      <c r="X14" s="10" t="e">
        <f>100*cbo_deficit!X14/cbo_ngdp!X14</f>
        <v>#N/A</v>
      </c>
      <c r="Y14" s="10" t="e">
        <f>100*cbo_deficit!Y14/cbo_ngdp!Y14</f>
        <v>#N/A</v>
      </c>
      <c r="Z14" s="10" t="e">
        <f>100*cbo_deficit!Z14/cbo_ngdp!Z14</f>
        <v>#N/A</v>
      </c>
      <c r="AA14" s="10" t="e">
        <f>100*cbo_deficit!AA14/cbo_ngdp!AA14</f>
        <v>#N/A</v>
      </c>
      <c r="AB14" s="10" t="e">
        <f>100*cbo_deficit!AB14/cbo_ngdp!AB14</f>
        <v>#N/A</v>
      </c>
      <c r="AC14" s="10" t="e">
        <f>100*cbo_deficit!AC14/cbo_ngdp!AC14</f>
        <v>#N/A</v>
      </c>
      <c r="AD14" s="10" t="e">
        <f>100*cbo_deficit!AD14/cbo_ngdp!AD14</f>
        <v>#N/A</v>
      </c>
      <c r="AE14" s="10" t="e">
        <f>100*cbo_deficit!AE14/cbo_ngdp!AE14</f>
        <v>#N/A</v>
      </c>
      <c r="AF14" s="10" t="e">
        <f>100*cbo_deficit!AF14/cbo_ngdp!AF14</f>
        <v>#N/A</v>
      </c>
      <c r="AG14" s="10" t="e">
        <f>100*cbo_deficit!AG14/cbo_ngdp!AG14</f>
        <v>#N/A</v>
      </c>
      <c r="AH14" s="10" t="e">
        <f>100*cbo_deficit!AH14/cbo_ngdp!AH14</f>
        <v>#N/A</v>
      </c>
      <c r="AI14" s="10" t="e">
        <f>100*cbo_deficit!AI14/cbo_ngdp!AI14</f>
        <v>#N/A</v>
      </c>
      <c r="AJ14" s="10" t="e">
        <f>100*cbo_deficit!AJ14/cbo_ngdp!AJ14</f>
        <v>#N/A</v>
      </c>
      <c r="AK14" s="10" t="e">
        <f>100*cbo_deficit!AK14/cbo_ngdp!AK14</f>
        <v>#N/A</v>
      </c>
      <c r="AL14" s="10" t="e">
        <f>100*cbo_deficit!AL14/cbo_ngdp!AL14</f>
        <v>#N/A</v>
      </c>
      <c r="AM14" s="10" t="e">
        <f>100*cbo_deficit!AM14/cbo_ngdp!AM14</f>
        <v>#N/A</v>
      </c>
      <c r="AN14" s="10" t="e">
        <f>100*cbo_deficit!AN14/cbo_ngdp!AN14</f>
        <v>#N/A</v>
      </c>
      <c r="AO14" s="10" t="e">
        <f>100*cbo_deficit!AO14/cbo_ngdp!AO14</f>
        <v>#N/A</v>
      </c>
      <c r="AP14" s="10" t="e">
        <f>100*cbo_deficit!AP14/cbo_ngdp!AP14</f>
        <v>#N/A</v>
      </c>
      <c r="AQ14" s="10" t="e">
        <f>100*cbo_deficit!AQ14/cbo_ngdp!AQ14</f>
        <v>#N/A</v>
      </c>
      <c r="AR14" s="10" t="e">
        <f>100*cbo_deficit!AR14/cbo_ngdp!AR14</f>
        <v>#N/A</v>
      </c>
      <c r="AS14" s="10" t="e">
        <f>100*cbo_deficit!AS14/cbo_ngdp!AS14</f>
        <v>#N/A</v>
      </c>
      <c r="AT14" s="10" t="e">
        <f>100*cbo_deficit!AT14/cbo_ngdp!AT14</f>
        <v>#N/A</v>
      </c>
      <c r="AU14" s="10" t="e">
        <v>#N/A</v>
      </c>
      <c r="AV14" s="10" t="e">
        <f>100*cbo_deficit!AV14/cbo_ngdp!AV14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-5.882352941176471</v>
      </c>
      <c r="CU14" s="20">
        <v>30348</v>
      </c>
      <c r="CV14" s="20" t="str">
        <f ca="1">OFFSET(C$1,0,ROWS($1:8)-1)</f>
        <v>1983A</v>
      </c>
      <c r="CW14" s="19">
        <f t="shared" ca="1" si="4"/>
        <v>1983</v>
      </c>
      <c r="CX14" s="30" cm="1">
        <f t="array" aca="1" ref="CX14" ca="1">-INDEX($C$6:$CS$100,MATCH(CW14,YEAR($B$6:$B$100),0),MATCH(CV14,$C$1:$CS$1,0))</f>
        <v>6.6</v>
      </c>
      <c r="CY14" s="19">
        <f t="shared" ca="1" si="0"/>
        <v>1988</v>
      </c>
      <c r="CZ14" s="30" cm="1">
        <f t="array" aca="1" ref="CZ14" ca="1">-INDEX($C$6:$CS$100,MATCH(CY14,YEAR($B$6:$B$100),0),MATCH(CV14,$C$1:$CS$1,0))</f>
        <v>5.9</v>
      </c>
      <c r="DA14" s="19">
        <f t="shared" ca="1" si="5"/>
        <v>1993</v>
      </c>
      <c r="DB14" s="28" t="e" cm="1">
        <f t="array" aca="1" ref="DB14" ca="1">-INDEX($C$6:$CS$100,MATCH(DA14,YEAR($B$6:$B$100),0),MATCH(CV14,$C$1:$CS$1,0))</f>
        <v>#N/A</v>
      </c>
      <c r="DD14" s="41">
        <f t="shared" ca="1" si="2"/>
        <v>5.882352941176471</v>
      </c>
      <c r="DE14" s="41">
        <f t="shared" ca="1" si="3"/>
        <v>3.0161510021404943</v>
      </c>
      <c r="DF14" s="41">
        <f t="shared" ca="1" si="6"/>
        <v>0.5150173010380612</v>
      </c>
      <c r="DG14" s="41">
        <f t="shared" ca="1" si="7"/>
        <v>8.3165850424552783</v>
      </c>
    </row>
    <row r="15" spans="1:111" x14ac:dyDescent="0.3">
      <c r="A15" t="s">
        <v>1751</v>
      </c>
      <c r="B15" s="16">
        <v>30682</v>
      </c>
      <c r="C15" s="10" t="e">
        <f>100*cbo_deficit!C15/cbo_ngdp!C15</f>
        <v>#N/A</v>
      </c>
      <c r="D15" s="10" t="e">
        <f>100*cbo_deficit!D15/cbo_ngdp!D15</f>
        <v>#N/A</v>
      </c>
      <c r="E15" s="10" t="e">
        <f>100*cbo_deficit!E15/cbo_ngdp!E15</f>
        <v>#N/A</v>
      </c>
      <c r="F15" s="10">
        <f>100*cbo_deficit!F15/cbo_ngdp!F15</f>
        <v>2.4183174684846924</v>
      </c>
      <c r="G15" s="10">
        <f>100*cbo_deficit!G15/cbo_ngdp!G15</f>
        <v>0.45818181818181813</v>
      </c>
      <c r="H15" s="10">
        <v>1.9</v>
      </c>
      <c r="I15" s="10">
        <v>-5.4</v>
      </c>
      <c r="J15" s="10">
        <v>-6.1</v>
      </c>
      <c r="K15" s="10">
        <f>100*cbo_deficit!K15/cbo_ngdp!K15</f>
        <v>-5.6974459724950881</v>
      </c>
      <c r="L15" s="10" t="e">
        <f>100*cbo_deficit!L15/cbo_ngdp!L15</f>
        <v>#N/A</v>
      </c>
      <c r="M15" s="10" t="e">
        <f>100*cbo_deficit!M15/cbo_ngdp!M15</f>
        <v>#N/A</v>
      </c>
      <c r="N15" s="10" t="e">
        <f>100*cbo_deficit!N15/cbo_ngdp!N15</f>
        <v>#N/A</v>
      </c>
      <c r="O15" s="10" t="e">
        <f>100*cbo_deficit!O15/cbo_ngdp!O15</f>
        <v>#N/A</v>
      </c>
      <c r="P15" s="10" t="e">
        <f>100*cbo_deficit!P15/cbo_ngdp!P15</f>
        <v>#N/A</v>
      </c>
      <c r="Q15" s="10" t="e">
        <f>100*cbo_deficit!Q15/cbo_ngdp!Q15</f>
        <v>#N/A</v>
      </c>
      <c r="R15" s="10" t="e">
        <f>100*cbo_deficit!R15/cbo_ngdp!R15</f>
        <v>#N/A</v>
      </c>
      <c r="S15" s="10" t="e">
        <f>100*cbo_deficit!S15/cbo_ngdp!S15</f>
        <v>#N/A</v>
      </c>
      <c r="T15" s="10" t="e">
        <f>100*cbo_deficit!T15/cbo_ngdp!T15</f>
        <v>#N/A</v>
      </c>
      <c r="U15" s="10" t="e">
        <f>100*cbo_deficit!U15/cbo_ngdp!U15</f>
        <v>#N/A</v>
      </c>
      <c r="V15" s="10" t="e">
        <f>100*cbo_deficit!V15/cbo_ngdp!V15</f>
        <v>#N/A</v>
      </c>
      <c r="W15" s="10" t="e">
        <f>100*cbo_deficit!W15/cbo_ngdp!W15</f>
        <v>#N/A</v>
      </c>
      <c r="X15" s="10" t="e">
        <f>100*cbo_deficit!X15/cbo_ngdp!X15</f>
        <v>#N/A</v>
      </c>
      <c r="Y15" s="10" t="e">
        <f>100*cbo_deficit!Y15/cbo_ngdp!Y15</f>
        <v>#N/A</v>
      </c>
      <c r="Z15" s="10" t="e">
        <f>100*cbo_deficit!Z15/cbo_ngdp!Z15</f>
        <v>#N/A</v>
      </c>
      <c r="AA15" s="10" t="e">
        <f>100*cbo_deficit!AA15/cbo_ngdp!AA15</f>
        <v>#N/A</v>
      </c>
      <c r="AB15" s="10" t="e">
        <f>100*cbo_deficit!AB15/cbo_ngdp!AB15</f>
        <v>#N/A</v>
      </c>
      <c r="AC15" s="10" t="e">
        <f>100*cbo_deficit!AC15/cbo_ngdp!AC15</f>
        <v>#N/A</v>
      </c>
      <c r="AD15" s="10" t="e">
        <f>100*cbo_deficit!AD15/cbo_ngdp!AD15</f>
        <v>#N/A</v>
      </c>
      <c r="AE15" s="10" t="e">
        <f>100*cbo_deficit!AE15/cbo_ngdp!AE15</f>
        <v>#N/A</v>
      </c>
      <c r="AF15" s="10" t="e">
        <f>100*cbo_deficit!AF15/cbo_ngdp!AF15</f>
        <v>#N/A</v>
      </c>
      <c r="AG15" s="10" t="e">
        <f>100*cbo_deficit!AG15/cbo_ngdp!AG15</f>
        <v>#N/A</v>
      </c>
      <c r="AH15" s="10" t="e">
        <f>100*cbo_deficit!AH15/cbo_ngdp!AH15</f>
        <v>#N/A</v>
      </c>
      <c r="AI15" s="10" t="e">
        <f>100*cbo_deficit!AI15/cbo_ngdp!AI15</f>
        <v>#N/A</v>
      </c>
      <c r="AJ15" s="10" t="e">
        <f>100*cbo_deficit!AJ15/cbo_ngdp!AJ15</f>
        <v>#N/A</v>
      </c>
      <c r="AK15" s="10" t="e">
        <f>100*cbo_deficit!AK15/cbo_ngdp!AK15</f>
        <v>#N/A</v>
      </c>
      <c r="AL15" s="10" t="e">
        <f>100*cbo_deficit!AL15/cbo_ngdp!AL15</f>
        <v>#N/A</v>
      </c>
      <c r="AM15" s="10" t="e">
        <f>100*cbo_deficit!AM15/cbo_ngdp!AM15</f>
        <v>#N/A</v>
      </c>
      <c r="AN15" s="10" t="e">
        <f>100*cbo_deficit!AN15/cbo_ngdp!AN15</f>
        <v>#N/A</v>
      </c>
      <c r="AO15" s="10" t="e">
        <f>100*cbo_deficit!AO15/cbo_ngdp!AO15</f>
        <v>#N/A</v>
      </c>
      <c r="AP15" s="10" t="e">
        <f>100*cbo_deficit!AP15/cbo_ngdp!AP15</f>
        <v>#N/A</v>
      </c>
      <c r="AQ15" s="10" t="e">
        <f>100*cbo_deficit!AQ15/cbo_ngdp!AQ15</f>
        <v>#N/A</v>
      </c>
      <c r="AR15" s="10" t="e">
        <f>100*cbo_deficit!AR15/cbo_ngdp!AR15</f>
        <v>#N/A</v>
      </c>
      <c r="AS15" s="10" t="e">
        <f>100*cbo_deficit!AS15/cbo_ngdp!AS15</f>
        <v>#N/A</v>
      </c>
      <c r="AT15" s="10" t="e">
        <f>100*cbo_deficit!AT15/cbo_ngdp!AT15</f>
        <v>#N/A</v>
      </c>
      <c r="AU15" s="10" t="e">
        <v>#N/A</v>
      </c>
      <c r="AV15" s="10" t="e">
        <f>100*cbo_deficit!AV15/cbo_ngdp!AV15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-4.6847303114712586</v>
      </c>
      <c r="CU15" s="20">
        <v>30713</v>
      </c>
      <c r="CV15" s="20" t="str">
        <f ca="1">OFFSET(C$1,0,ROWS($1:9)-1)</f>
        <v>1984A</v>
      </c>
      <c r="CW15" s="19">
        <f t="shared" ca="1" si="4"/>
        <v>1984</v>
      </c>
      <c r="CX15" s="30" cm="1">
        <f t="array" aca="1" ref="CX15" ca="1">-INDEX($C$6:$CS$100,MATCH(CW15,YEAR($B$6:$B$100),0),MATCH(CV15,$C$1:$CS$1,0))</f>
        <v>5.6974459724950881</v>
      </c>
      <c r="CY15" s="19">
        <f t="shared" ca="1" si="0"/>
        <v>1989</v>
      </c>
      <c r="CZ15" s="30" cm="1">
        <f t="array" aca="1" ref="CZ15" ca="1">-INDEX($C$6:$CS$100,MATCH(CY15,YEAR($B$6:$B$100),0),MATCH(CV15,$C$1:$CS$1,0))</f>
        <v>6.3022866703848299</v>
      </c>
      <c r="DA15" s="19">
        <f t="shared" ca="1" si="5"/>
        <v>1994</v>
      </c>
      <c r="DB15" s="28" t="e" cm="1">
        <f t="array" aca="1" ref="DB15" ca="1">-INDEX($C$6:$CS$100,MATCH(DA15,YEAR($B$6:$B$100),0),MATCH(CV15,$C$1:$CS$1,0))</f>
        <v>#N/A</v>
      </c>
      <c r="DD15" s="41">
        <f t="shared" ca="1" si="2"/>
        <v>4.6847303114712586</v>
      </c>
      <c r="DE15" s="41">
        <f t="shared" ca="1" si="3"/>
        <v>2.7542754275427543</v>
      </c>
      <c r="DF15" s="41">
        <f t="shared" ca="1" si="6"/>
        <v>1.0255930100829318</v>
      </c>
      <c r="DG15" s="41">
        <f t="shared" ca="1" si="7"/>
        <v>12.588383779333769</v>
      </c>
    </row>
    <row r="16" spans="1:111" x14ac:dyDescent="0.3">
      <c r="A16" s="5" t="s">
        <v>1752</v>
      </c>
      <c r="B16" s="16">
        <v>31048</v>
      </c>
      <c r="C16" s="10" t="e">
        <f>100*cbo_deficit!C16/cbo_ngdp!C16</f>
        <v>#N/A</v>
      </c>
      <c r="D16" s="10" t="e">
        <f>100*cbo_deficit!D16/cbo_ngdp!D16</f>
        <v>#N/A</v>
      </c>
      <c r="E16" s="10" t="e">
        <f>100*cbo_deficit!E16/cbo_ngdp!E16</f>
        <v>#N/A</v>
      </c>
      <c r="F16" s="10" t="e">
        <f>100*cbo_deficit!F16/cbo_ngdp!F16</f>
        <v>#N/A</v>
      </c>
      <c r="G16" s="10">
        <f>100*cbo_deficit!G16/cbo_ngdp!G16</f>
        <v>1.3604278074866312</v>
      </c>
      <c r="H16" s="10">
        <v>3.1</v>
      </c>
      <c r="I16" s="10">
        <v>-5.4</v>
      </c>
      <c r="J16" s="10">
        <v>-6</v>
      </c>
      <c r="K16" s="10">
        <f>100*cbo_deficit!K16/cbo_ngdp!K16</f>
        <v>-5.3196930946291561</v>
      </c>
      <c r="L16" s="10">
        <f>100*cbo_deficit!L16/cbo_ngdp!L16</f>
        <v>-5.5512321660181581</v>
      </c>
      <c r="M16" s="10">
        <f>100*cbo_deficit!M16/cbo_ngdp!M16</f>
        <v>-5.46875</v>
      </c>
      <c r="N16" s="10" t="e">
        <f>100*cbo_deficit!N16/cbo_ngdp!N16</f>
        <v>#N/A</v>
      </c>
      <c r="O16" s="10" t="e">
        <f>100*cbo_deficit!O16/cbo_ngdp!O16</f>
        <v>#N/A</v>
      </c>
      <c r="P16" s="10" t="e">
        <f>100*cbo_deficit!P16/cbo_ngdp!P16</f>
        <v>#N/A</v>
      </c>
      <c r="Q16" s="10" t="e">
        <f>100*cbo_deficit!Q16/cbo_ngdp!Q16</f>
        <v>#N/A</v>
      </c>
      <c r="R16" s="10" t="e">
        <f>100*cbo_deficit!R16/cbo_ngdp!R16</f>
        <v>#N/A</v>
      </c>
      <c r="S16" s="10" t="e">
        <f>100*cbo_deficit!S16/cbo_ngdp!S16</f>
        <v>#N/A</v>
      </c>
      <c r="T16" s="10" t="e">
        <f>100*cbo_deficit!T16/cbo_ngdp!T16</f>
        <v>#N/A</v>
      </c>
      <c r="U16" s="10" t="e">
        <f>100*cbo_deficit!U16/cbo_ngdp!U16</f>
        <v>#N/A</v>
      </c>
      <c r="V16" s="10" t="e">
        <f>100*cbo_deficit!V16/cbo_ngdp!V16</f>
        <v>#N/A</v>
      </c>
      <c r="W16" s="10" t="e">
        <f>100*cbo_deficit!W16/cbo_ngdp!W16</f>
        <v>#N/A</v>
      </c>
      <c r="X16" s="10" t="e">
        <f>100*cbo_deficit!X16/cbo_ngdp!X16</f>
        <v>#N/A</v>
      </c>
      <c r="Y16" s="10" t="e">
        <f>100*cbo_deficit!Y16/cbo_ngdp!Y16</f>
        <v>#N/A</v>
      </c>
      <c r="Z16" s="10" t="e">
        <f>100*cbo_deficit!Z16/cbo_ngdp!Z16</f>
        <v>#N/A</v>
      </c>
      <c r="AA16" s="10" t="e">
        <f>100*cbo_deficit!AA16/cbo_ngdp!AA16</f>
        <v>#N/A</v>
      </c>
      <c r="AB16" s="10" t="e">
        <f>100*cbo_deficit!AB16/cbo_ngdp!AB16</f>
        <v>#N/A</v>
      </c>
      <c r="AC16" s="10" t="e">
        <f>100*cbo_deficit!AC16/cbo_ngdp!AC16</f>
        <v>#N/A</v>
      </c>
      <c r="AD16" s="10" t="e">
        <f>100*cbo_deficit!AD16/cbo_ngdp!AD16</f>
        <v>#N/A</v>
      </c>
      <c r="AE16" s="10" t="e">
        <f>100*cbo_deficit!AE16/cbo_ngdp!AE16</f>
        <v>#N/A</v>
      </c>
      <c r="AF16" s="10" t="e">
        <f>100*cbo_deficit!AF16/cbo_ngdp!AF16</f>
        <v>#N/A</v>
      </c>
      <c r="AG16" s="10" t="e">
        <f>100*cbo_deficit!AG16/cbo_ngdp!AG16</f>
        <v>#N/A</v>
      </c>
      <c r="AH16" s="10" t="e">
        <f>100*cbo_deficit!AH16/cbo_ngdp!AH16</f>
        <v>#N/A</v>
      </c>
      <c r="AI16" s="10" t="e">
        <f>100*cbo_deficit!AI16/cbo_ngdp!AI16</f>
        <v>#N/A</v>
      </c>
      <c r="AJ16" s="10" t="e">
        <f>100*cbo_deficit!AJ16/cbo_ngdp!AJ16</f>
        <v>#N/A</v>
      </c>
      <c r="AK16" s="10" t="e">
        <f>100*cbo_deficit!AK16/cbo_ngdp!AK16</f>
        <v>#N/A</v>
      </c>
      <c r="AL16" s="10" t="e">
        <f>100*cbo_deficit!AL16/cbo_ngdp!AL16</f>
        <v>#N/A</v>
      </c>
      <c r="AM16" s="10" t="e">
        <f>100*cbo_deficit!AM16/cbo_ngdp!AM16</f>
        <v>#N/A</v>
      </c>
      <c r="AN16" s="10" t="e">
        <f>100*cbo_deficit!AN16/cbo_ngdp!AN16</f>
        <v>#N/A</v>
      </c>
      <c r="AO16" s="10" t="e">
        <f>100*cbo_deficit!AO16/cbo_ngdp!AO16</f>
        <v>#N/A</v>
      </c>
      <c r="AP16" s="10" t="e">
        <f>100*cbo_deficit!AP16/cbo_ngdp!AP16</f>
        <v>#N/A</v>
      </c>
      <c r="AQ16" s="10" t="e">
        <f>100*cbo_deficit!AQ16/cbo_ngdp!AQ16</f>
        <v>#N/A</v>
      </c>
      <c r="AR16" s="10" t="e">
        <f>100*cbo_deficit!AR16/cbo_ngdp!AR16</f>
        <v>#N/A</v>
      </c>
      <c r="AS16" s="10" t="e">
        <f>100*cbo_deficit!AS16/cbo_ngdp!AS16</f>
        <v>#N/A</v>
      </c>
      <c r="AT16" s="10" t="e">
        <f>100*cbo_deficit!AT16/cbo_ngdp!AT16</f>
        <v>#N/A</v>
      </c>
      <c r="AU16" s="10" t="e">
        <v>#N/A</v>
      </c>
      <c r="AV16" s="10" t="e">
        <f>100*cbo_deficit!AV16/cbo_ngdp!AV16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-4.9706916764361075</v>
      </c>
      <c r="CU16" s="20">
        <v>31079</v>
      </c>
      <c r="CV16" s="20" t="str">
        <f ca="1">OFFSET(C$1,0,ROWS($1:10)-1)</f>
        <v>1985A</v>
      </c>
      <c r="CW16" s="19">
        <f t="shared" ca="1" si="4"/>
        <v>1985</v>
      </c>
      <c r="CX16" s="30" cm="1">
        <f t="array" aca="1" ref="CX16" ca="1">-INDEX($C$6:$CS$100,MATCH(CW16,YEAR($B$6:$B$100),0),MATCH(CV16,$C$1:$CS$1,0))</f>
        <v>5.5512321660181581</v>
      </c>
      <c r="CY16" s="19">
        <f t="shared" ca="1" si="0"/>
        <v>1990</v>
      </c>
      <c r="CZ16" s="30" cm="1">
        <f t="array" aca="1" ref="CZ16" ca="1">-INDEX($C$6:$CS$100,MATCH(CY16,YEAR($B$6:$B$100),0),MATCH(CV16,$C$1:$CS$1,0))</f>
        <v>5.2800570816981809</v>
      </c>
      <c r="DA16" s="19">
        <f t="shared" ca="1" si="5"/>
        <v>1995</v>
      </c>
      <c r="DB16" s="28" t="e" cm="1">
        <f t="array" aca="1" ref="DB16" ca="1">-INDEX($C$6:$CS$100,MATCH(DA16,YEAR($B$6:$B$100),0),MATCH(CV16,$C$1:$CS$1,0))</f>
        <v>#N/A</v>
      </c>
      <c r="DD16" s="41">
        <f t="shared" ca="1" si="2"/>
        <v>4.9706916764361075</v>
      </c>
      <c r="DE16" s="41">
        <f t="shared" ca="1" si="3"/>
        <v>3.7463976945244957</v>
      </c>
      <c r="DF16" s="41">
        <f t="shared" ca="1" si="6"/>
        <v>0.33702726004416689</v>
      </c>
      <c r="DG16" s="41">
        <f t="shared" ca="1" si="7"/>
        <v>2.3521111158659638</v>
      </c>
    </row>
    <row r="17" spans="1:111" x14ac:dyDescent="0.3">
      <c r="A17" s="5" t="s">
        <v>1753</v>
      </c>
      <c r="B17" s="16">
        <v>31413</v>
      </c>
      <c r="C17" s="10" t="e">
        <f>100*cbo_deficit!C17/cbo_ngdp!C17</f>
        <v>#N/A</v>
      </c>
      <c r="D17" s="10" t="e">
        <f>100*cbo_deficit!D17/cbo_ngdp!D17</f>
        <v>#N/A</v>
      </c>
      <c r="E17" s="10" t="e">
        <f>100*cbo_deficit!E17/cbo_ngdp!E17</f>
        <v>#N/A</v>
      </c>
      <c r="F17" s="10" t="e">
        <f>100*cbo_deficit!F17/cbo_ngdp!F17</f>
        <v>#N/A</v>
      </c>
      <c r="G17" s="10" t="e">
        <f>100*cbo_deficit!G17/cbo_ngdp!G17</f>
        <v>#N/A</v>
      </c>
      <c r="H17" s="10">
        <v>4.3</v>
      </c>
      <c r="I17" s="10">
        <v>-5.6</v>
      </c>
      <c r="J17" s="10">
        <v>-6</v>
      </c>
      <c r="K17" s="10">
        <f>100*cbo_deficit!K17/cbo_ngdp!K17</f>
        <v>-5.4104916490237587</v>
      </c>
      <c r="L17" s="10">
        <f>100*cbo_deficit!L17/cbo_ngdp!L17</f>
        <v>-5.1707551707551707</v>
      </c>
      <c r="M17" s="10">
        <f>100*cbo_deficit!M17/cbo_ngdp!M17</f>
        <v>-4.2290961817303048</v>
      </c>
      <c r="N17" s="10">
        <f>100*cbo_deficit!N17/cbo_ngdp!N17</f>
        <v>-4.9618320610687023</v>
      </c>
      <c r="O17" s="10">
        <f>100*cbo_deficit!O17/cbo_ngdp!O17</f>
        <v>-5.3794428434197883</v>
      </c>
      <c r="P17" s="10" t="e">
        <f>100*cbo_deficit!P17/cbo_ngdp!P17</f>
        <v>#N/A</v>
      </c>
      <c r="Q17" s="10" t="e">
        <f>100*cbo_deficit!Q17/cbo_ngdp!Q17</f>
        <v>#N/A</v>
      </c>
      <c r="R17" s="10" t="e">
        <f>100*cbo_deficit!R17/cbo_ngdp!R17</f>
        <v>#N/A</v>
      </c>
      <c r="S17" s="10" t="e">
        <f>100*cbo_deficit!S17/cbo_ngdp!S17</f>
        <v>#N/A</v>
      </c>
      <c r="T17" s="10" t="e">
        <f>100*cbo_deficit!T17/cbo_ngdp!T17</f>
        <v>#N/A</v>
      </c>
      <c r="U17" s="10" t="e">
        <f>100*cbo_deficit!U17/cbo_ngdp!U17</f>
        <v>#N/A</v>
      </c>
      <c r="V17" s="10" t="e">
        <f>100*cbo_deficit!V17/cbo_ngdp!V17</f>
        <v>#N/A</v>
      </c>
      <c r="W17" s="10" t="e">
        <f>100*cbo_deficit!W17/cbo_ngdp!W17</f>
        <v>#N/A</v>
      </c>
      <c r="X17" s="10" t="e">
        <f>100*cbo_deficit!X17/cbo_ngdp!X17</f>
        <v>#N/A</v>
      </c>
      <c r="Y17" s="10" t="e">
        <f>100*cbo_deficit!Y17/cbo_ngdp!Y17</f>
        <v>#N/A</v>
      </c>
      <c r="Z17" s="10" t="e">
        <f>100*cbo_deficit!Z17/cbo_ngdp!Z17</f>
        <v>#N/A</v>
      </c>
      <c r="AA17" s="10" t="e">
        <f>100*cbo_deficit!AA17/cbo_ngdp!AA17</f>
        <v>#N/A</v>
      </c>
      <c r="AB17" s="10" t="e">
        <f>100*cbo_deficit!AB17/cbo_ngdp!AB17</f>
        <v>#N/A</v>
      </c>
      <c r="AC17" s="10" t="e">
        <f>100*cbo_deficit!AC17/cbo_ngdp!AC17</f>
        <v>#N/A</v>
      </c>
      <c r="AD17" s="10" t="e">
        <f>100*cbo_deficit!AD17/cbo_ngdp!AD17</f>
        <v>#N/A</v>
      </c>
      <c r="AE17" s="10" t="e">
        <f>100*cbo_deficit!AE17/cbo_ngdp!AE17</f>
        <v>#N/A</v>
      </c>
      <c r="AF17" s="10" t="e">
        <f>100*cbo_deficit!AF17/cbo_ngdp!AF17</f>
        <v>#N/A</v>
      </c>
      <c r="AG17" s="10" t="e">
        <f>100*cbo_deficit!AG17/cbo_ngdp!AG17</f>
        <v>#N/A</v>
      </c>
      <c r="AH17" s="10" t="e">
        <f>100*cbo_deficit!AH17/cbo_ngdp!AH17</f>
        <v>#N/A</v>
      </c>
      <c r="AI17" s="10" t="e">
        <f>100*cbo_deficit!AI17/cbo_ngdp!AI17</f>
        <v>#N/A</v>
      </c>
      <c r="AJ17" s="10" t="e">
        <f>100*cbo_deficit!AJ17/cbo_ngdp!AJ17</f>
        <v>#N/A</v>
      </c>
      <c r="AK17" s="10" t="e">
        <f>100*cbo_deficit!AK17/cbo_ngdp!AK17</f>
        <v>#N/A</v>
      </c>
      <c r="AL17" s="10" t="e">
        <f>100*cbo_deficit!AL17/cbo_ngdp!AL17</f>
        <v>#N/A</v>
      </c>
      <c r="AM17" s="10" t="e">
        <f>100*cbo_deficit!AM17/cbo_ngdp!AM17</f>
        <v>#N/A</v>
      </c>
      <c r="AN17" s="10" t="e">
        <f>100*cbo_deficit!AN17/cbo_ngdp!AN17</f>
        <v>#N/A</v>
      </c>
      <c r="AO17" s="10" t="e">
        <f>100*cbo_deficit!AO17/cbo_ngdp!AO17</f>
        <v>#N/A</v>
      </c>
      <c r="AP17" s="10" t="e">
        <f>100*cbo_deficit!AP17/cbo_ngdp!AP17</f>
        <v>#N/A</v>
      </c>
      <c r="AQ17" s="10" t="e">
        <f>100*cbo_deficit!AQ17/cbo_ngdp!AQ17</f>
        <v>#N/A</v>
      </c>
      <c r="AR17" s="10" t="e">
        <f>100*cbo_deficit!AR17/cbo_ngdp!AR17</f>
        <v>#N/A</v>
      </c>
      <c r="AS17" s="10" t="e">
        <f>100*cbo_deficit!AS17/cbo_ngdp!AS17</f>
        <v>#N/A</v>
      </c>
      <c r="AT17" s="10" t="e">
        <f>100*cbo_deficit!AT17/cbo_ngdp!AT17</f>
        <v>#N/A</v>
      </c>
      <c r="AU17" s="10" t="e">
        <v>#N/A</v>
      </c>
      <c r="AV17" s="10" t="e">
        <f>100*cbo_deficit!AV17/cbo_ngdp!AV17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-4.882898806893504</v>
      </c>
      <c r="CU17" s="20">
        <v>31260</v>
      </c>
      <c r="CV17" s="20" t="str">
        <f ca="1">OFFSET(C$1,0,ROWS($1:11)-1)</f>
        <v>1985B</v>
      </c>
      <c r="CW17" s="19">
        <f t="shared" ca="1" si="4"/>
        <v>1985</v>
      </c>
      <c r="CX17" s="30" cm="1">
        <f t="array" aca="1" ref="CX17" ca="1">-INDEX($C$6:$CS$100,MATCH(CW17,YEAR($B$6:$B$100),0),MATCH(CV17,$C$1:$CS$1,0))</f>
        <v>5.46875</v>
      </c>
      <c r="CY17" s="19">
        <f t="shared" ca="1" si="0"/>
        <v>1990</v>
      </c>
      <c r="CZ17" s="30" cm="1">
        <f t="array" aca="1" ref="CZ17" ca="1">-INDEX($C$6:$CS$100,MATCH(CY17,YEAR($B$6:$B$100),0),MATCH(CV17,$C$1:$CS$1,0))</f>
        <v>2.1440057173485796</v>
      </c>
      <c r="DA17" s="19">
        <f t="shared" ca="1" si="5"/>
        <v>1995</v>
      </c>
      <c r="DB17" s="28" t="e" cm="1">
        <f t="array" aca="1" ref="DB17" ca="1">-INDEX($C$6:$CS$100,MATCH(DA17,YEAR($B$6:$B$100),0),MATCH(CV17,$C$1:$CS$1,0))</f>
        <v>#N/A</v>
      </c>
      <c r="DD17" s="41">
        <f t="shared" ca="1" si="2"/>
        <v>4.9706916764361075</v>
      </c>
      <c r="DE17" s="41">
        <f t="shared" ca="1" si="3"/>
        <v>3.7463976945244957</v>
      </c>
      <c r="DF17" s="41">
        <f t="shared" ca="1" si="6"/>
        <v>0.24806209367127499</v>
      </c>
      <c r="DG17" s="41">
        <f t="shared" ca="1" si="7"/>
        <v>2.5676600485177414</v>
      </c>
    </row>
    <row r="18" spans="1:111" x14ac:dyDescent="0.3">
      <c r="A18" s="5" t="s">
        <v>1754</v>
      </c>
      <c r="B18" s="16">
        <v>31778</v>
      </c>
      <c r="C18" s="10" t="e">
        <f>100*cbo_deficit!C18/cbo_ngdp!C18</f>
        <v>#N/A</v>
      </c>
      <c r="D18" s="10" t="e">
        <f>100*cbo_deficit!D18/cbo_ngdp!D18</f>
        <v>#N/A</v>
      </c>
      <c r="E18" s="10" t="e">
        <f>100*cbo_deficit!E18/cbo_ngdp!E18</f>
        <v>#N/A</v>
      </c>
      <c r="F18" s="10" t="e">
        <f>100*cbo_deficit!F18/cbo_ngdp!F18</f>
        <v>#N/A</v>
      </c>
      <c r="G18" s="10" t="e">
        <f>100*cbo_deficit!G18/cbo_ngdp!G18</f>
        <v>#N/A</v>
      </c>
      <c r="H18" s="10" t="e">
        <f>100*cbo_deficit!H18/cbo_ngdp!H18</f>
        <v>#N/A</v>
      </c>
      <c r="I18" s="10">
        <v>-5.4</v>
      </c>
      <c r="J18" s="10">
        <v>-6</v>
      </c>
      <c r="K18" s="10">
        <f>100*cbo_deficit!K18/cbo_ngdp!K18</f>
        <v>-5.6808326105810929</v>
      </c>
      <c r="L18" s="10">
        <f>100*cbo_deficit!L18/cbo_ngdp!L18</f>
        <v>-5.1974124470220833</v>
      </c>
      <c r="M18" s="10">
        <f>100*cbo_deficit!M18/cbo_ngdp!M18</f>
        <v>-3.6530703720304798</v>
      </c>
      <c r="N18" s="10">
        <f>100*cbo_deficit!N18/cbo_ngdp!N18</f>
        <v>-4.018650088809947</v>
      </c>
      <c r="O18" s="10">
        <f>100*cbo_deficit!O18/cbo_ngdp!O18</f>
        <v>-4.1600723490843317</v>
      </c>
      <c r="P18" s="10">
        <f>100*cbo_deficit!P18/cbo_ngdp!P18</f>
        <v>-3.9554444191861786</v>
      </c>
      <c r="Q18" s="10">
        <f>100*cbo_deficit!Q18/cbo_ngdp!Q18</f>
        <v>-3.5608981628487184</v>
      </c>
      <c r="R18" s="10" t="e">
        <f>100*cbo_deficit!R18/cbo_ngdp!R18</f>
        <v>#N/A</v>
      </c>
      <c r="S18" s="10" t="e">
        <f>100*cbo_deficit!S18/cbo_ngdp!S18</f>
        <v>#N/A</v>
      </c>
      <c r="T18" s="10" t="e">
        <f>100*cbo_deficit!T18/cbo_ngdp!T18</f>
        <v>#N/A</v>
      </c>
      <c r="U18" s="10" t="e">
        <f>100*cbo_deficit!U18/cbo_ngdp!U18</f>
        <v>#N/A</v>
      </c>
      <c r="V18" s="10" t="e">
        <f>100*cbo_deficit!V18/cbo_ngdp!V18</f>
        <v>#N/A</v>
      </c>
      <c r="W18" s="10" t="e">
        <f>100*cbo_deficit!W18/cbo_ngdp!W18</f>
        <v>#N/A</v>
      </c>
      <c r="X18" s="10" t="e">
        <f>100*cbo_deficit!X18/cbo_ngdp!X18</f>
        <v>#N/A</v>
      </c>
      <c r="Y18" s="10" t="e">
        <f>100*cbo_deficit!Y18/cbo_ngdp!Y18</f>
        <v>#N/A</v>
      </c>
      <c r="Z18" s="10" t="e">
        <f>100*cbo_deficit!Z18/cbo_ngdp!Z18</f>
        <v>#N/A</v>
      </c>
      <c r="AA18" s="10" t="e">
        <f>100*cbo_deficit!AA18/cbo_ngdp!AA18</f>
        <v>#N/A</v>
      </c>
      <c r="AB18" s="10" t="e">
        <f>100*cbo_deficit!AB18/cbo_ngdp!AB18</f>
        <v>#N/A</v>
      </c>
      <c r="AC18" s="10" t="e">
        <f>100*cbo_deficit!AC18/cbo_ngdp!AC18</f>
        <v>#N/A</v>
      </c>
      <c r="AD18" s="10" t="e">
        <f>100*cbo_deficit!AD18/cbo_ngdp!AD18</f>
        <v>#N/A</v>
      </c>
      <c r="AE18" s="10" t="e">
        <f>100*cbo_deficit!AE18/cbo_ngdp!AE18</f>
        <v>#N/A</v>
      </c>
      <c r="AF18" s="10" t="e">
        <f>100*cbo_deficit!AF18/cbo_ngdp!AF18</f>
        <v>#N/A</v>
      </c>
      <c r="AG18" s="10" t="e">
        <f>100*cbo_deficit!AG18/cbo_ngdp!AG18</f>
        <v>#N/A</v>
      </c>
      <c r="AH18" s="10" t="e">
        <f>100*cbo_deficit!AH18/cbo_ngdp!AH18</f>
        <v>#N/A</v>
      </c>
      <c r="AI18" s="10" t="e">
        <f>100*cbo_deficit!AI18/cbo_ngdp!AI18</f>
        <v>#N/A</v>
      </c>
      <c r="AJ18" s="10" t="e">
        <f>100*cbo_deficit!AJ18/cbo_ngdp!AJ18</f>
        <v>#N/A</v>
      </c>
      <c r="AK18" s="10" t="e">
        <f>100*cbo_deficit!AK18/cbo_ngdp!AK18</f>
        <v>#N/A</v>
      </c>
      <c r="AL18" s="10" t="e">
        <f>100*cbo_deficit!AL18/cbo_ngdp!AL18</f>
        <v>#N/A</v>
      </c>
      <c r="AM18" s="10" t="e">
        <f>100*cbo_deficit!AM18/cbo_ngdp!AM18</f>
        <v>#N/A</v>
      </c>
      <c r="AN18" s="10" t="e">
        <f>100*cbo_deficit!AN18/cbo_ngdp!AN18</f>
        <v>#N/A</v>
      </c>
      <c r="AO18" s="10" t="e">
        <f>100*cbo_deficit!AO18/cbo_ngdp!AO18</f>
        <v>#N/A</v>
      </c>
      <c r="AP18" s="10" t="e">
        <f>100*cbo_deficit!AP18/cbo_ngdp!AP18</f>
        <v>#N/A</v>
      </c>
      <c r="AQ18" s="10" t="e">
        <f>100*cbo_deficit!AQ18/cbo_ngdp!AQ18</f>
        <v>#N/A</v>
      </c>
      <c r="AR18" s="10" t="e">
        <f>100*cbo_deficit!AR18/cbo_ngdp!AR18</f>
        <v>#N/A</v>
      </c>
      <c r="AS18" s="10" t="e">
        <f>100*cbo_deficit!AS18/cbo_ngdp!AS18</f>
        <v>#N/A</v>
      </c>
      <c r="AT18" s="10" t="e">
        <f>100*cbo_deficit!AT18/cbo_ngdp!AT18</f>
        <v>#N/A</v>
      </c>
      <c r="AU18" s="10" t="e">
        <v>#N/A</v>
      </c>
      <c r="AV18" s="10" t="e">
        <f>100*cbo_deficit!AV18/cbo_ngdp!AV18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-3.1459731543624163</v>
      </c>
      <c r="CU18" s="20">
        <v>31444</v>
      </c>
      <c r="CV18" s="20" t="str">
        <f ca="1">OFFSET(C$1,0,ROWS($1:12)-1)</f>
        <v>1986A</v>
      </c>
      <c r="CW18" s="19">
        <f t="shared" ca="1" si="4"/>
        <v>1986</v>
      </c>
      <c r="CX18" s="30" cm="1">
        <f t="array" aca="1" ref="CX18" ca="1">-INDEX($C$6:$CS$100,MATCH(CW18,YEAR($B$6:$B$100),0),MATCH(CV18,$C$1:$CS$1,0))</f>
        <v>4.9618320610687023</v>
      </c>
      <c r="CY18" s="19">
        <f t="shared" ca="1" si="0"/>
        <v>1991</v>
      </c>
      <c r="CZ18" s="30" cm="1">
        <f t="array" aca="1" ref="CZ18" ca="1">-INDEX($C$6:$CS$100,MATCH(CY18,YEAR($B$6:$B$100),0),MATCH(CV18,$C$1:$CS$1,0))</f>
        <v>1.7198610881428809</v>
      </c>
      <c r="DA18" s="19">
        <f t="shared" ca="1" si="5"/>
        <v>1996</v>
      </c>
      <c r="DB18" s="28" t="e" cm="1">
        <f t="array" aca="1" ref="DB18" ca="1">-INDEX($C$6:$CS$100,MATCH(DA18,YEAR($B$6:$B$100),0),MATCH(CV18,$C$1:$CS$1,0))</f>
        <v>#N/A</v>
      </c>
      <c r="DD18" s="41">
        <f t="shared" ca="1" si="2"/>
        <v>4.882898806893504</v>
      </c>
      <c r="DE18" s="41">
        <f t="shared" ca="1" si="3"/>
        <v>4.4149023469555226</v>
      </c>
      <c r="DF18" s="41">
        <f t="shared" ca="1" si="6"/>
        <v>6.2304586146864696E-3</v>
      </c>
      <c r="DG18" s="41">
        <f t="shared" ca="1" si="7"/>
        <v>7.263247386702429</v>
      </c>
    </row>
    <row r="19" spans="1:111" x14ac:dyDescent="0.3">
      <c r="A19" s="5" t="s">
        <v>1755</v>
      </c>
      <c r="B19" s="16">
        <v>32143</v>
      </c>
      <c r="C19" s="10" t="e">
        <f>100*cbo_deficit!C19/cbo_ngdp!C19</f>
        <v>#N/A</v>
      </c>
      <c r="D19" s="10" t="e">
        <f>100*cbo_deficit!D19/cbo_ngdp!D19</f>
        <v>#N/A</v>
      </c>
      <c r="E19" s="10" t="e">
        <f>100*cbo_deficit!E19/cbo_ngdp!E19</f>
        <v>#N/A</v>
      </c>
      <c r="F19" s="10" t="e">
        <f>100*cbo_deficit!F19/cbo_ngdp!F19</f>
        <v>#N/A</v>
      </c>
      <c r="G19" s="10" t="e">
        <f>100*cbo_deficit!G19/cbo_ngdp!G19</f>
        <v>#N/A</v>
      </c>
      <c r="H19" s="10" t="e">
        <f>100*cbo_deficit!H19/cbo_ngdp!H19</f>
        <v>#N/A</v>
      </c>
      <c r="I19" s="10" t="e">
        <f>100*cbo_deficit!I19/cbo_ngdp!A19</f>
        <v>#N/A</v>
      </c>
      <c r="J19" s="10">
        <v>-5.9</v>
      </c>
      <c r="K19" s="10">
        <f>100*cbo_deficit!K19/cbo_ngdp!K19</f>
        <v>-5.915379987968719</v>
      </c>
      <c r="L19" s="10">
        <f>100*cbo_deficit!L19/cbo_ngdp!L19</f>
        <v>-5.1552795031055902</v>
      </c>
      <c r="M19" s="10">
        <f>100*cbo_deficit!M19/cbo_ngdp!M19</f>
        <v>-2.971119883648452</v>
      </c>
      <c r="N19" s="10">
        <f>100*cbo_deficit!N19/cbo_ngdp!N19</f>
        <v>-3.4105002066969821</v>
      </c>
      <c r="O19" s="10">
        <f>100*cbo_deficit!O19/cbo_ngdp!O19</f>
        <v>-3.155901535872081</v>
      </c>
      <c r="P19" s="10">
        <f>100*cbo_deficit!P19/cbo_ngdp!P19</f>
        <v>-3.5972754363558961</v>
      </c>
      <c r="Q19" s="10">
        <f>100*cbo_deficit!Q19/cbo_ngdp!Q19</f>
        <v>-3.8787621873675286</v>
      </c>
      <c r="R19" s="10">
        <f>100*cbo_deficit!R19/cbo_ngdp!R19</f>
        <v>-3.3561351004702864</v>
      </c>
      <c r="S19" s="10">
        <f>100*cbo_deficit!S19/cbo_ngdp!S19</f>
        <v>-3.2501572656741455</v>
      </c>
      <c r="T19" s="10" t="e">
        <f>100*cbo_deficit!T19/cbo_ngdp!T19</f>
        <v>#N/A</v>
      </c>
      <c r="U19" s="10" t="e">
        <f>100*cbo_deficit!U19/cbo_ngdp!U19</f>
        <v>#N/A</v>
      </c>
      <c r="V19" s="10" t="e">
        <f>100*cbo_deficit!V19/cbo_ngdp!V19</f>
        <v>#N/A</v>
      </c>
      <c r="W19" s="10" t="e">
        <f>100*cbo_deficit!W19/cbo_ngdp!W19</f>
        <v>#N/A</v>
      </c>
      <c r="X19" s="10" t="e">
        <f>100*cbo_deficit!X19/cbo_ngdp!X19</f>
        <v>#N/A</v>
      </c>
      <c r="Y19" s="10" t="e">
        <f>100*cbo_deficit!Y19/cbo_ngdp!Y19</f>
        <v>#N/A</v>
      </c>
      <c r="Z19" s="10" t="e">
        <f>100*cbo_deficit!Z19/cbo_ngdp!Z19</f>
        <v>#N/A</v>
      </c>
      <c r="AA19" s="10" t="e">
        <f>100*cbo_deficit!AA19/cbo_ngdp!AA19</f>
        <v>#N/A</v>
      </c>
      <c r="AB19" s="10" t="e">
        <f>100*cbo_deficit!AB19/cbo_ngdp!AB19</f>
        <v>#N/A</v>
      </c>
      <c r="AC19" s="10" t="e">
        <f>100*cbo_deficit!AC19/cbo_ngdp!AC19</f>
        <v>#N/A</v>
      </c>
      <c r="AD19" s="10" t="e">
        <f>100*cbo_deficit!AD19/cbo_ngdp!AD19</f>
        <v>#N/A</v>
      </c>
      <c r="AE19" s="10" t="e">
        <f>100*cbo_deficit!AE19/cbo_ngdp!AE19</f>
        <v>#N/A</v>
      </c>
      <c r="AF19" s="10" t="e">
        <f>100*cbo_deficit!AF19/cbo_ngdp!AF19</f>
        <v>#N/A</v>
      </c>
      <c r="AG19" s="10" t="e">
        <f>100*cbo_deficit!AG19/cbo_ngdp!AG19</f>
        <v>#N/A</v>
      </c>
      <c r="AH19" s="10" t="e">
        <f>100*cbo_deficit!AH19/cbo_ngdp!AH19</f>
        <v>#N/A</v>
      </c>
      <c r="AI19" s="10" t="e">
        <f>100*cbo_deficit!AI19/cbo_ngdp!AI19</f>
        <v>#N/A</v>
      </c>
      <c r="AJ19" s="10" t="e">
        <f>100*cbo_deficit!AJ19/cbo_ngdp!AJ19</f>
        <v>#N/A</v>
      </c>
      <c r="AK19" s="10" t="e">
        <f>100*cbo_deficit!AK19/cbo_ngdp!AK19</f>
        <v>#N/A</v>
      </c>
      <c r="AL19" s="10" t="e">
        <f>100*cbo_deficit!AL19/cbo_ngdp!AL19</f>
        <v>#N/A</v>
      </c>
      <c r="AM19" s="10" t="e">
        <f>100*cbo_deficit!AM19/cbo_ngdp!AM19</f>
        <v>#N/A</v>
      </c>
      <c r="AN19" s="10" t="e">
        <f>100*cbo_deficit!AN19/cbo_ngdp!AN19</f>
        <v>#N/A</v>
      </c>
      <c r="AO19" s="10" t="e">
        <f>100*cbo_deficit!AO19/cbo_ngdp!AO19</f>
        <v>#N/A</v>
      </c>
      <c r="AP19" s="10" t="e">
        <f>100*cbo_deficit!AP19/cbo_ngdp!AP19</f>
        <v>#N/A</v>
      </c>
      <c r="AQ19" s="10" t="e">
        <f>100*cbo_deficit!AQ19/cbo_ngdp!AQ19</f>
        <v>#N/A</v>
      </c>
      <c r="AR19" s="10" t="e">
        <f>100*cbo_deficit!AR19/cbo_ngdp!AR19</f>
        <v>#N/A</v>
      </c>
      <c r="AS19" s="10" t="e">
        <f>100*cbo_deficit!AS19/cbo_ngdp!AS19</f>
        <v>#N/A</v>
      </c>
      <c r="AT19" s="10" t="e">
        <f>100*cbo_deficit!AT19/cbo_ngdp!AT19</f>
        <v>#N/A</v>
      </c>
      <c r="AU19" s="10" t="e">
        <v>#N/A</v>
      </c>
      <c r="AV19" s="10" t="e">
        <f>100*cbo_deficit!AV19/cbo_ngdp!AV19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-3.0161510021404943</v>
      </c>
      <c r="CU19" s="20">
        <v>31625</v>
      </c>
      <c r="CV19" s="20" t="str">
        <f ca="1">OFFSET(C$1,0,ROWS($1:13)-1)</f>
        <v>1986B</v>
      </c>
      <c r="CW19" s="19">
        <f t="shared" ca="1" si="4"/>
        <v>1986</v>
      </c>
      <c r="CX19" s="30" cm="1">
        <f t="array" aca="1" ref="CX19" ca="1">-INDEX($C$6:$CS$100,MATCH(CW19,YEAR($B$6:$B$100),0),MATCH(CV19,$C$1:$CS$1,0))</f>
        <v>5.3794428434197883</v>
      </c>
      <c r="CY19" s="19">
        <f t="shared" ca="1" si="0"/>
        <v>1991</v>
      </c>
      <c r="CZ19" s="30" cm="1">
        <f t="array" aca="1" ref="CZ19" ca="1">-INDEX($C$6:$CS$100,MATCH(CY19,YEAR($B$6:$B$100),0),MATCH(CV19,$C$1:$CS$1,0))</f>
        <v>1.1742682096664399</v>
      </c>
      <c r="DA19" s="19">
        <f t="shared" ca="1" si="5"/>
        <v>1996</v>
      </c>
      <c r="DB19" s="28" t="e" cm="1">
        <f t="array" aca="1" ref="DB19" ca="1">-INDEX($C$6:$CS$100,MATCH(DA19,YEAR($B$6:$B$100),0),MATCH(CV19,$C$1:$CS$1,0))</f>
        <v>#N/A</v>
      </c>
      <c r="DD19" s="41">
        <f t="shared" ca="1" si="2"/>
        <v>4.882898806893504</v>
      </c>
      <c r="DE19" s="41">
        <f t="shared" ca="1" si="3"/>
        <v>4.4149023469555226</v>
      </c>
      <c r="DF19" s="41">
        <f t="shared" ca="1" si="6"/>
        <v>0.24655598020981598</v>
      </c>
      <c r="DG19" s="41">
        <f t="shared" ca="1" si="7"/>
        <v>10.501709611763358</v>
      </c>
    </row>
    <row r="20" spans="1:111" x14ac:dyDescent="0.3">
      <c r="A20" s="5" t="s">
        <v>1756</v>
      </c>
      <c r="B20" s="16">
        <v>32509</v>
      </c>
      <c r="C20" s="10" t="e">
        <f>100*cbo_deficit!C20/cbo_ngdp!C20</f>
        <v>#N/A</v>
      </c>
      <c r="D20" s="10" t="e">
        <f>100*cbo_deficit!D20/cbo_ngdp!D20</f>
        <v>#N/A</v>
      </c>
      <c r="E20" s="10" t="e">
        <f>100*cbo_deficit!E20/cbo_ngdp!E20</f>
        <v>#N/A</v>
      </c>
      <c r="F20" s="10" t="e">
        <f>100*cbo_deficit!F20/cbo_ngdp!F20</f>
        <v>#N/A</v>
      </c>
      <c r="G20" s="10" t="e">
        <f>100*cbo_deficit!G20/cbo_ngdp!G20</f>
        <v>#N/A</v>
      </c>
      <c r="H20" s="10" t="e">
        <f>100*cbo_deficit!H20/cbo_ngdp!H20</f>
        <v>#N/A</v>
      </c>
      <c r="I20" s="10" t="e">
        <f>100*cbo_deficit!I20/cbo_ngdp!A20</f>
        <v>#N/A</v>
      </c>
      <c r="J20" s="10" t="e">
        <f>100*cbo_deficit!J20/cbo_ngdp!B20</f>
        <v>#N/A</v>
      </c>
      <c r="K20" s="10">
        <f>100*cbo_deficit!K20/cbo_ngdp!K20</f>
        <v>-6.3022866703848299</v>
      </c>
      <c r="L20" s="10">
        <f>100*cbo_deficit!L20/cbo_ngdp!L20</f>
        <v>-5.2267486548808613</v>
      </c>
      <c r="M20" s="10">
        <f>100*cbo_deficit!M20/cbo_ngdp!M20</f>
        <v>-2.5433526011560694</v>
      </c>
      <c r="N20" s="10">
        <f>100*cbo_deficit!N20/cbo_ngdp!N20</f>
        <v>-2.7617951668584579</v>
      </c>
      <c r="O20" s="10">
        <f>100*cbo_deficit!O20/cbo_ngdp!O20</f>
        <v>-2.4892199137593103</v>
      </c>
      <c r="P20" s="10">
        <f>100*cbo_deficit!P20/cbo_ngdp!P20</f>
        <v>-3.2187562090204649</v>
      </c>
      <c r="Q20" s="10">
        <f>100*cbo_deficit!Q20/cbo_ngdp!Q20</f>
        <v>-3.8133068520357498</v>
      </c>
      <c r="R20" s="10">
        <f>100*cbo_deficit!R20/cbo_ngdp!R20</f>
        <v>-3.5313001605136436</v>
      </c>
      <c r="S20" s="10">
        <f>100*cbo_deficit!S20/cbo_ngdp!S20</f>
        <v>-2.9008232065856525</v>
      </c>
      <c r="T20" s="10">
        <f>100*cbo_deficit!T20/cbo_ngdp!T20</f>
        <v>-3.0261616556032798</v>
      </c>
      <c r="U20" s="10">
        <f>100*cbo_deficit!U20/cbo_ngdp!U20</f>
        <v>-3.1335149863760217</v>
      </c>
      <c r="V20" s="10" t="e">
        <f>100*cbo_deficit!V20/cbo_ngdp!V20</f>
        <v>#N/A</v>
      </c>
      <c r="W20" s="10" t="e">
        <f>100*cbo_deficit!W20/cbo_ngdp!W20</f>
        <v>#N/A</v>
      </c>
      <c r="X20" s="10" t="e">
        <f>100*cbo_deficit!X20/cbo_ngdp!X20</f>
        <v>#N/A</v>
      </c>
      <c r="Y20" s="10" t="e">
        <f>100*cbo_deficit!Y20/cbo_ngdp!Y20</f>
        <v>#N/A</v>
      </c>
      <c r="Z20" s="10" t="e">
        <f>100*cbo_deficit!Z20/cbo_ngdp!Z20</f>
        <v>#N/A</v>
      </c>
      <c r="AA20" s="10" t="e">
        <f>100*cbo_deficit!AA20/cbo_ngdp!AA20</f>
        <v>#N/A</v>
      </c>
      <c r="AB20" s="10" t="e">
        <f>100*cbo_deficit!AB20/cbo_ngdp!AB20</f>
        <v>#N/A</v>
      </c>
      <c r="AC20" s="10" t="e">
        <f>100*cbo_deficit!AC20/cbo_ngdp!AC20</f>
        <v>#N/A</v>
      </c>
      <c r="AD20" s="10" t="e">
        <f>100*cbo_deficit!AD20/cbo_ngdp!AD20</f>
        <v>#N/A</v>
      </c>
      <c r="AE20" s="10" t="e">
        <f>100*cbo_deficit!AE20/cbo_ngdp!AE20</f>
        <v>#N/A</v>
      </c>
      <c r="AF20" s="10" t="e">
        <f>100*cbo_deficit!AF20/cbo_ngdp!AF20</f>
        <v>#N/A</v>
      </c>
      <c r="AG20" s="10" t="e">
        <f>100*cbo_deficit!AG20/cbo_ngdp!AG20</f>
        <v>#N/A</v>
      </c>
      <c r="AH20" s="10" t="e">
        <f>100*cbo_deficit!AH20/cbo_ngdp!AH20</f>
        <v>#N/A</v>
      </c>
      <c r="AI20" s="10" t="e">
        <f>100*cbo_deficit!AI20/cbo_ngdp!AI20</f>
        <v>#N/A</v>
      </c>
      <c r="AJ20" s="10" t="e">
        <f>100*cbo_deficit!AJ20/cbo_ngdp!AJ20</f>
        <v>#N/A</v>
      </c>
      <c r="AK20" s="10" t="e">
        <f>100*cbo_deficit!AK20/cbo_ngdp!AK20</f>
        <v>#N/A</v>
      </c>
      <c r="AL20" s="10" t="e">
        <f>100*cbo_deficit!AL20/cbo_ngdp!AL20</f>
        <v>#N/A</v>
      </c>
      <c r="AM20" s="10" t="e">
        <f>100*cbo_deficit!AM20/cbo_ngdp!AM20</f>
        <v>#N/A</v>
      </c>
      <c r="AN20" s="10" t="e">
        <f>100*cbo_deficit!AN20/cbo_ngdp!AN20</f>
        <v>#N/A</v>
      </c>
      <c r="AO20" s="10" t="e">
        <f>100*cbo_deficit!AO20/cbo_ngdp!AO20</f>
        <v>#N/A</v>
      </c>
      <c r="AP20" s="10" t="e">
        <f>100*cbo_deficit!AP20/cbo_ngdp!AP20</f>
        <v>#N/A</v>
      </c>
      <c r="AQ20" s="10" t="e">
        <f>100*cbo_deficit!AQ20/cbo_ngdp!AQ20</f>
        <v>#N/A</v>
      </c>
      <c r="AR20" s="10" t="e">
        <f>100*cbo_deficit!AR20/cbo_ngdp!AR20</f>
        <v>#N/A</v>
      </c>
      <c r="AS20" s="10" t="e">
        <f>100*cbo_deficit!AS20/cbo_ngdp!AS20</f>
        <v>#N/A</v>
      </c>
      <c r="AT20" s="10" t="e">
        <f>100*cbo_deficit!AT20/cbo_ngdp!AT20</f>
        <v>#N/A</v>
      </c>
      <c r="AU20" s="10" t="e">
        <v>#N/A</v>
      </c>
      <c r="AV20" s="10" t="e">
        <f>100*cbo_deficit!AV20/cbo_ngdp!AV20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-2.7542754275427543</v>
      </c>
      <c r="CU20" s="20">
        <v>31778</v>
      </c>
      <c r="CV20" s="20" t="str">
        <f ca="1">OFFSET(C$1,0,ROWS($1:14)-1)</f>
        <v>1987A</v>
      </c>
      <c r="CW20" s="19">
        <f t="shared" ca="1" si="4"/>
        <v>1987</v>
      </c>
      <c r="CX20" s="30" cm="1">
        <f t="array" aca="1" ref="CX20" ca="1">-INDEX($C$6:$CS$100,MATCH(CW20,YEAR($B$6:$B$100),0),MATCH(CV20,$C$1:$CS$1,0))</f>
        <v>3.9554444191861786</v>
      </c>
      <c r="CY20" s="19">
        <f t="shared" ca="1" si="0"/>
        <v>1992</v>
      </c>
      <c r="CZ20" s="30" cm="1">
        <f t="array" aca="1" ref="CZ20" ca="1">-INDEX($C$6:$CS$100,MATCH(CY20,YEAR($B$6:$B$100),0),MATCH(CV20,$C$1:$CS$1,0))</f>
        <v>1.3740704817329454</v>
      </c>
      <c r="DA20" s="19">
        <f t="shared" ca="1" si="5"/>
        <v>1997</v>
      </c>
      <c r="DB20" s="28" t="e" cm="1">
        <f t="array" aca="1" ref="DB20" ca="1">-INDEX($C$6:$CS$100,MATCH(DA20,YEAR($B$6:$B$100),0),MATCH(CV20,$C$1:$CS$1,0))</f>
        <v>#N/A</v>
      </c>
      <c r="DD20" s="41">
        <f t="shared" ca="1" si="2"/>
        <v>3.1459731543624163</v>
      </c>
      <c r="DE20" s="41">
        <f t="shared" ca="1" si="3"/>
        <v>4.5199501246882789</v>
      </c>
      <c r="DF20" s="41">
        <f t="shared" ca="1" si="6"/>
        <v>0.65524372857538149</v>
      </c>
      <c r="DG20" s="41">
        <f t="shared" ca="1" si="7"/>
        <v>9.896558727960775</v>
      </c>
    </row>
    <row r="21" spans="1:111" x14ac:dyDescent="0.3">
      <c r="A21" t="s">
        <v>1757</v>
      </c>
      <c r="B21" s="16">
        <v>32874</v>
      </c>
      <c r="C21" s="10" t="e">
        <f>100*cbo_deficit!C21/cbo_ngdp!C21</f>
        <v>#N/A</v>
      </c>
      <c r="D21" s="10" t="e">
        <f>100*cbo_deficit!D21/cbo_ngdp!D21</f>
        <v>#N/A</v>
      </c>
      <c r="E21" s="10" t="e">
        <f>100*cbo_deficit!E21/cbo_ngdp!E21</f>
        <v>#N/A</v>
      </c>
      <c r="F21" s="10" t="e">
        <f>100*cbo_deficit!F21/cbo_ngdp!F21</f>
        <v>#N/A</v>
      </c>
      <c r="G21" s="10" t="e">
        <f>100*cbo_deficit!G21/cbo_ngdp!G21</f>
        <v>#N/A</v>
      </c>
      <c r="H21" s="10" t="e">
        <f>100*cbo_deficit!H21/cbo_ngdp!H21</f>
        <v>#N/A</v>
      </c>
      <c r="I21" s="10" t="e">
        <f>100*cbo_deficit!I21/cbo_ngdp!A21</f>
        <v>#N/A</v>
      </c>
      <c r="J21" s="10" t="e">
        <f>100*cbo_deficit!J21/cbo_ngdp!B21</f>
        <v>#N/A</v>
      </c>
      <c r="K21" s="10" t="e">
        <f>100*cbo_deficit!K21/cbo_ngdp!K21</f>
        <v>#N/A</v>
      </c>
      <c r="L21" s="10">
        <f>100*cbo_deficit!L21/cbo_ngdp!L21</f>
        <v>-5.2800570816981809</v>
      </c>
      <c r="M21" s="10">
        <f>100*cbo_deficit!M21/cbo_ngdp!M21</f>
        <v>-2.1440057173485796</v>
      </c>
      <c r="N21" s="10">
        <f>100*cbo_deficit!N21/cbo_ngdp!N21</f>
        <v>-2.1356113187399894</v>
      </c>
      <c r="O21" s="10">
        <f>100*cbo_deficit!O21/cbo_ngdp!O21</f>
        <v>-1.7527843710060251</v>
      </c>
      <c r="P21" s="10">
        <f>100*cbo_deficit!P21/cbo_ngdp!P21</f>
        <v>-2.4787273399926009</v>
      </c>
      <c r="Q21" s="10">
        <f>100*cbo_deficit!Q21/cbo_ngdp!Q21</f>
        <v>-3.2713754646840147</v>
      </c>
      <c r="R21" s="10">
        <f>100*cbo_deficit!R21/cbo_ngdp!R21</f>
        <v>-3.1355613969207661</v>
      </c>
      <c r="S21" s="10">
        <f>100*cbo_deficit!S21/cbo_ngdp!S21</f>
        <v>-2.5</v>
      </c>
      <c r="T21" s="10">
        <f>100*cbo_deficit!T21/cbo_ngdp!T21</f>
        <v>-2.5852585258525851</v>
      </c>
      <c r="U21" s="10">
        <f>100*cbo_deficit!U21/cbo_ngdp!U21</f>
        <v>-2.5809994508511807</v>
      </c>
      <c r="V21" s="10">
        <f>100*cbo_deficit!V21/cbo_ngdp!V21</f>
        <v>-2.5293255131964809</v>
      </c>
      <c r="W21" s="10">
        <f>100*cbo_deficit!W21/cbo_ngdp!W21</f>
        <v>-3.5635964912280702</v>
      </c>
      <c r="X21" s="10" t="e">
        <f>100*cbo_deficit!X21/cbo_ngdp!X21</f>
        <v>#N/A</v>
      </c>
      <c r="Y21" s="10" t="e">
        <f>100*cbo_deficit!Y21/cbo_ngdp!Y21</f>
        <v>#N/A</v>
      </c>
      <c r="Z21" s="10" t="e">
        <f>100*cbo_deficit!Z21/cbo_ngdp!Z21</f>
        <v>#N/A</v>
      </c>
      <c r="AA21" s="10" t="e">
        <f>100*cbo_deficit!AA21/cbo_ngdp!AA21</f>
        <v>#N/A</v>
      </c>
      <c r="AB21" s="10" t="e">
        <f>100*cbo_deficit!AB21/cbo_ngdp!AB21</f>
        <v>#N/A</v>
      </c>
      <c r="AC21" s="10" t="e">
        <f>100*cbo_deficit!AC21/cbo_ngdp!AC21</f>
        <v>#N/A</v>
      </c>
      <c r="AD21" s="10" t="e">
        <f>100*cbo_deficit!AD21/cbo_ngdp!AD21</f>
        <v>#N/A</v>
      </c>
      <c r="AE21" s="10" t="e">
        <f>100*cbo_deficit!AE21/cbo_ngdp!AE21</f>
        <v>#N/A</v>
      </c>
      <c r="AF21" s="10" t="e">
        <f>100*cbo_deficit!AF21/cbo_ngdp!AF21</f>
        <v>#N/A</v>
      </c>
      <c r="AG21" s="10" t="e">
        <f>100*cbo_deficit!AG21/cbo_ngdp!AG21</f>
        <v>#N/A</v>
      </c>
      <c r="AH21" s="10" t="e">
        <f>100*cbo_deficit!AH21/cbo_ngdp!AH21</f>
        <v>#N/A</v>
      </c>
      <c r="AI21" s="10" t="e">
        <f>100*cbo_deficit!AI21/cbo_ngdp!AI21</f>
        <v>#N/A</v>
      </c>
      <c r="AJ21" s="10" t="e">
        <f>100*cbo_deficit!AJ21/cbo_ngdp!AJ21</f>
        <v>#N/A</v>
      </c>
      <c r="AK21" s="10" t="e">
        <f>100*cbo_deficit!AK21/cbo_ngdp!AK21</f>
        <v>#N/A</v>
      </c>
      <c r="AL21" s="10" t="e">
        <f>100*cbo_deficit!AL21/cbo_ngdp!AL21</f>
        <v>#N/A</v>
      </c>
      <c r="AM21" s="10" t="e">
        <f>100*cbo_deficit!AM21/cbo_ngdp!AM21</f>
        <v>#N/A</v>
      </c>
      <c r="AN21" s="10" t="e">
        <f>100*cbo_deficit!AN21/cbo_ngdp!AN21</f>
        <v>#N/A</v>
      </c>
      <c r="AO21" s="10" t="e">
        <f>100*cbo_deficit!AO21/cbo_ngdp!AO21</f>
        <v>#N/A</v>
      </c>
      <c r="AP21" s="10" t="e">
        <f>100*cbo_deficit!AP21/cbo_ngdp!AP21</f>
        <v>#N/A</v>
      </c>
      <c r="AQ21" s="10" t="e">
        <f>100*cbo_deficit!AQ21/cbo_ngdp!AQ21</f>
        <v>#N/A</v>
      </c>
      <c r="AR21" s="10" t="e">
        <f>100*cbo_deficit!AR21/cbo_ngdp!AR21</f>
        <v>#N/A</v>
      </c>
      <c r="AS21" s="10" t="e">
        <f>100*cbo_deficit!AS21/cbo_ngdp!AS21</f>
        <v>#N/A</v>
      </c>
      <c r="AT21" s="10" t="e">
        <f>100*cbo_deficit!AT21/cbo_ngdp!AT21</f>
        <v>#N/A</v>
      </c>
      <c r="AU21" s="10" t="e">
        <v>#N/A</v>
      </c>
      <c r="AV21" s="10" t="e">
        <f>100*cbo_deficit!AV21/cbo_ngdp!AV21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-3.7463976945244957</v>
      </c>
      <c r="CU21" s="20">
        <v>31990</v>
      </c>
      <c r="CV21" s="20" t="str">
        <f ca="1">OFFSET(C$1,0,ROWS($1:15)-1)</f>
        <v>1987B</v>
      </c>
      <c r="CW21" s="19">
        <f t="shared" ca="1" si="4"/>
        <v>1987</v>
      </c>
      <c r="CX21" s="30" cm="1">
        <f t="array" aca="1" ref="CX21" ca="1">-INDEX($C$6:$CS$100,MATCH(CW21,YEAR($B$6:$B$100),0),MATCH(CV21,$C$1:$CS$1,0))</f>
        <v>3.5608981628487184</v>
      </c>
      <c r="CY21" s="19">
        <f t="shared" ca="1" si="0"/>
        <v>1992</v>
      </c>
      <c r="CZ21" s="30" cm="1">
        <f t="array" aca="1" ref="CZ21" ca="1">-INDEX($C$6:$CS$100,MATCH(CY21,YEAR($B$6:$B$100),0),MATCH(CV21,$C$1:$CS$1,0))</f>
        <v>2.4588829180915162</v>
      </c>
      <c r="DA21" s="19">
        <f t="shared" ca="1" si="5"/>
        <v>1997</v>
      </c>
      <c r="DB21" s="28" t="e" cm="1">
        <f t="array" aca="1" ref="DB21" ca="1">-INDEX($C$6:$CS$100,MATCH(DA21,YEAR($B$6:$B$100),0),MATCH(CV21,$C$1:$CS$1,0))</f>
        <v>#N/A</v>
      </c>
      <c r="DD21" s="41">
        <f t="shared" ca="1" si="2"/>
        <v>3.1459731543624163</v>
      </c>
      <c r="DE21" s="41">
        <f t="shared" ca="1" si="3"/>
        <v>4.5199501246882789</v>
      </c>
      <c r="DF21" s="41">
        <f t="shared" ca="1" si="6"/>
        <v>0.17216276266735786</v>
      </c>
      <c r="DG21" s="41">
        <f t="shared" ca="1" si="7"/>
        <v>4.2479980301085831</v>
      </c>
    </row>
    <row r="22" spans="1:111" x14ac:dyDescent="0.3">
      <c r="A22" t="s">
        <v>1758</v>
      </c>
      <c r="B22" s="16">
        <v>33239</v>
      </c>
      <c r="C22" s="10" t="e">
        <f>100*cbo_deficit!C22/cbo_ngdp!C22</f>
        <v>#N/A</v>
      </c>
      <c r="D22" s="10" t="e">
        <f>100*cbo_deficit!D22/cbo_ngdp!D22</f>
        <v>#N/A</v>
      </c>
      <c r="E22" s="10" t="e">
        <f>100*cbo_deficit!E22/cbo_ngdp!E22</f>
        <v>#N/A</v>
      </c>
      <c r="F22" s="10" t="e">
        <f>100*cbo_deficit!F22/cbo_ngdp!F22</f>
        <v>#N/A</v>
      </c>
      <c r="G22" s="10" t="e">
        <f>100*cbo_deficit!G22/cbo_ngdp!G22</f>
        <v>#N/A</v>
      </c>
      <c r="H22" s="10" t="e">
        <f>100*cbo_deficit!H22/cbo_ngdp!H22</f>
        <v>#N/A</v>
      </c>
      <c r="I22" s="10" t="e">
        <f>100*cbo_deficit!I22/cbo_ngdp!A22</f>
        <v>#N/A</v>
      </c>
      <c r="J22" s="10" t="e">
        <f>100*cbo_deficit!J22/cbo_ngdp!B22</f>
        <v>#N/A</v>
      </c>
      <c r="K22" s="10" t="e">
        <f>100*cbo_deficit!K22/cbo_ngdp!K22</f>
        <v>#N/A</v>
      </c>
      <c r="L22" s="10" t="e">
        <f>100*cbo_deficit!L22/cbo_ngdp!L22</f>
        <v>#N/A</v>
      </c>
      <c r="M22" s="10" t="e">
        <f>100*cbo_deficit!M22/cbo_ngdp!M22</f>
        <v>#N/A</v>
      </c>
      <c r="N22" s="10">
        <f>100*cbo_deficit!N22/cbo_ngdp!N22</f>
        <v>-1.7198610881428809</v>
      </c>
      <c r="O22" s="10">
        <f>100*cbo_deficit!O22/cbo_ngdp!O22</f>
        <v>-1.1742682096664399</v>
      </c>
      <c r="P22" s="10">
        <f>100*cbo_deficit!P22/cbo_ngdp!P22</f>
        <v>-1.8819060773480663</v>
      </c>
      <c r="Q22" s="10">
        <f>100*cbo_deficit!Q22/cbo_ngdp!Q22</f>
        <v>-2.8710631633895947</v>
      </c>
      <c r="R22" s="10">
        <f>100*cbo_deficit!R22/cbo_ngdp!R22</f>
        <v>-2.7782662212062599</v>
      </c>
      <c r="S22" s="10">
        <f>100*cbo_deficit!S22/cbo_ngdp!S22</f>
        <v>-2.2625215889464596</v>
      </c>
      <c r="T22" s="10">
        <f>100*cbo_deficit!T22/cbo_ngdp!T22</f>
        <v>-2.4088093599449416</v>
      </c>
      <c r="U22" s="10">
        <f>100*cbo_deficit!U22/cbo_ngdp!U22</f>
        <v>-2.4716786817713698</v>
      </c>
      <c r="V22" s="10">
        <f>100*cbo_deficit!V22/cbo_ngdp!V22</f>
        <v>-2.3793103448275863</v>
      </c>
      <c r="W22" s="10">
        <f>100*cbo_deficit!W22/cbo_ngdp!W22</f>
        <v>-3.9780521262002742</v>
      </c>
      <c r="X22" s="10">
        <f>100*cbo_deficit!X22/cbo_ngdp!X22</f>
        <v>-5.2987197724039827</v>
      </c>
      <c r="Y22" s="10">
        <f>100*cbo_deficit!Y22/cbo_ngdp!Y22</f>
        <v>-4.9901627615811126</v>
      </c>
      <c r="Z22" s="10" t="e">
        <f>100*cbo_deficit!Z22/cbo_ngdp!Z22</f>
        <v>#N/A</v>
      </c>
      <c r="AA22" s="10" t="e">
        <f>100*cbo_deficit!AA22/cbo_ngdp!AA22</f>
        <v>#N/A</v>
      </c>
      <c r="AB22" s="10" t="e">
        <f>100*cbo_deficit!AB22/cbo_ngdp!AB22</f>
        <v>#N/A</v>
      </c>
      <c r="AC22" s="10" t="e">
        <f>100*cbo_deficit!AC22/cbo_ngdp!AC22</f>
        <v>#N/A</v>
      </c>
      <c r="AD22" s="10" t="e">
        <f>100*cbo_deficit!AD22/cbo_ngdp!AD22</f>
        <v>#N/A</v>
      </c>
      <c r="AE22" s="10" t="e">
        <f>100*cbo_deficit!AE22/cbo_ngdp!AE22</f>
        <v>#N/A</v>
      </c>
      <c r="AF22" s="10" t="e">
        <f>100*cbo_deficit!AF22/cbo_ngdp!AF22</f>
        <v>#N/A</v>
      </c>
      <c r="AG22" s="10" t="e">
        <f>100*cbo_deficit!AG22/cbo_ngdp!AG22</f>
        <v>#N/A</v>
      </c>
      <c r="AH22" s="10" t="e">
        <f>100*cbo_deficit!AH22/cbo_ngdp!AH22</f>
        <v>#N/A</v>
      </c>
      <c r="AI22" s="10" t="e">
        <f>100*cbo_deficit!AI22/cbo_ngdp!AI22</f>
        <v>#N/A</v>
      </c>
      <c r="AJ22" s="10" t="e">
        <f>100*cbo_deficit!AJ22/cbo_ngdp!AJ22</f>
        <v>#N/A</v>
      </c>
      <c r="AK22" s="10" t="e">
        <f>100*cbo_deficit!AK22/cbo_ngdp!AK22</f>
        <v>#N/A</v>
      </c>
      <c r="AL22" s="10" t="e">
        <f>100*cbo_deficit!AL22/cbo_ngdp!AL22</f>
        <v>#N/A</v>
      </c>
      <c r="AM22" s="10" t="e">
        <f>100*cbo_deficit!AM22/cbo_ngdp!AM22</f>
        <v>#N/A</v>
      </c>
      <c r="AN22" s="10" t="e">
        <f>100*cbo_deficit!AN22/cbo_ngdp!AN22</f>
        <v>#N/A</v>
      </c>
      <c r="AO22" s="10" t="e">
        <f>100*cbo_deficit!AO22/cbo_ngdp!AO22</f>
        <v>#N/A</v>
      </c>
      <c r="AP22" s="10" t="e">
        <f>100*cbo_deficit!AP22/cbo_ngdp!AP22</f>
        <v>#N/A</v>
      </c>
      <c r="AQ22" s="10" t="e">
        <f>100*cbo_deficit!AQ22/cbo_ngdp!AQ22</f>
        <v>#N/A</v>
      </c>
      <c r="AR22" s="10" t="e">
        <f>100*cbo_deficit!AR22/cbo_ngdp!AR22</f>
        <v>#N/A</v>
      </c>
      <c r="AS22" s="10" t="e">
        <f>100*cbo_deficit!AS22/cbo_ngdp!AS22</f>
        <v>#N/A</v>
      </c>
      <c r="AT22" s="10" t="e">
        <f>100*cbo_deficit!AT22/cbo_ngdp!AT22</f>
        <v>#N/A</v>
      </c>
      <c r="AU22" s="10" t="e">
        <v>#N/A</v>
      </c>
      <c r="AV22" s="10" t="e">
        <f>100*cbo_deficit!AV22/cbo_ngdp!AV22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-4.4149023469555226</v>
      </c>
      <c r="CU22" s="20">
        <v>32174</v>
      </c>
      <c r="CV22" s="20" t="str">
        <f ca="1">OFFSET(C$1,0,ROWS($1:16)-1)</f>
        <v>1988A</v>
      </c>
      <c r="CW22" s="19">
        <f t="shared" ca="1" si="4"/>
        <v>1988</v>
      </c>
      <c r="CX22" s="30" cm="1">
        <f t="array" aca="1" ref="CX22" ca="1">-INDEX($C$6:$CS$100,MATCH(CW22,YEAR($B$6:$B$100),0),MATCH(CV22,$C$1:$CS$1,0))</f>
        <v>3.3561351004702864</v>
      </c>
      <c r="CY22" s="19">
        <f t="shared" ca="1" si="0"/>
        <v>1993</v>
      </c>
      <c r="CZ22" s="30" cm="1">
        <f t="array" aca="1" ref="CZ22" ca="1">-INDEX($C$6:$CS$100,MATCH(CY22,YEAR($B$6:$B$100),0),MATCH(CV22,$C$1:$CS$1,0))</f>
        <v>2.0317069416653841</v>
      </c>
      <c r="DA22" s="19">
        <f t="shared" ca="1" si="5"/>
        <v>1998</v>
      </c>
      <c r="DB22" s="28" t="e" cm="1">
        <f t="array" aca="1" ref="DB22" ca="1">-INDEX($C$6:$CS$100,MATCH(DA22,YEAR($B$6:$B$100),0),MATCH(CV22,$C$1:$CS$1,0))</f>
        <v>#N/A</v>
      </c>
      <c r="DD22" s="41">
        <f t="shared" ca="1" si="2"/>
        <v>3.0161510021404943</v>
      </c>
      <c r="DE22" s="41">
        <f t="shared" ca="1" si="3"/>
        <v>3.7638376383763839</v>
      </c>
      <c r="DF22" s="41">
        <f t="shared" ca="1" si="6"/>
        <v>0.11558918711712178</v>
      </c>
      <c r="DG22" s="41">
        <f t="shared" ca="1" si="7"/>
        <v>3.0002767504885335</v>
      </c>
    </row>
    <row r="23" spans="1:111" x14ac:dyDescent="0.3">
      <c r="A23" t="s">
        <v>1759</v>
      </c>
      <c r="B23" s="16">
        <v>33604</v>
      </c>
      <c r="C23" s="10" t="e">
        <f>100*cbo_deficit!C23/cbo_ngdp!C23</f>
        <v>#N/A</v>
      </c>
      <c r="D23" s="10" t="e">
        <f>100*cbo_deficit!D23/cbo_ngdp!D23</f>
        <v>#N/A</v>
      </c>
      <c r="E23" s="10" t="e">
        <f>100*cbo_deficit!E23/cbo_ngdp!E23</f>
        <v>#N/A</v>
      </c>
      <c r="F23" s="10" t="e">
        <f>100*cbo_deficit!F23/cbo_ngdp!F23</f>
        <v>#N/A</v>
      </c>
      <c r="G23" s="10" t="e">
        <f>100*cbo_deficit!G23/cbo_ngdp!G23</f>
        <v>#N/A</v>
      </c>
      <c r="H23" s="10" t="e">
        <f>100*cbo_deficit!H23/cbo_ngdp!H23</f>
        <v>#N/A</v>
      </c>
      <c r="I23" s="10" t="e">
        <f>100*cbo_deficit!I23/cbo_ngdp!A23</f>
        <v>#N/A</v>
      </c>
      <c r="J23" s="10" t="e">
        <f>100*cbo_deficit!J23/cbo_ngdp!B23</f>
        <v>#N/A</v>
      </c>
      <c r="K23" s="10" t="e">
        <f>100*cbo_deficit!K23/cbo_ngdp!K23</f>
        <v>#N/A</v>
      </c>
      <c r="L23" s="10" t="e">
        <f>100*cbo_deficit!L23/cbo_ngdp!L23</f>
        <v>#N/A</v>
      </c>
      <c r="M23" s="10" t="e">
        <f>100*cbo_deficit!M23/cbo_ngdp!M23</f>
        <v>#N/A</v>
      </c>
      <c r="N23" s="10" t="e">
        <f>100*cbo_deficit!N23/cbo_ngdp!N23</f>
        <v>#N/A</v>
      </c>
      <c r="O23" s="10" t="e">
        <f>100*cbo_deficit!O23/cbo_ngdp!O23</f>
        <v>#N/A</v>
      </c>
      <c r="P23" s="10">
        <f>100*cbo_deficit!P23/cbo_ngdp!P23</f>
        <v>-1.3740704817329454</v>
      </c>
      <c r="Q23" s="10">
        <f>100*cbo_deficit!Q23/cbo_ngdp!Q23</f>
        <v>-2.4588829180915162</v>
      </c>
      <c r="R23" s="10">
        <f>100*cbo_deficit!R23/cbo_ngdp!R23</f>
        <v>-2.4847786736876749</v>
      </c>
      <c r="S23" s="10">
        <f>100*cbo_deficit!S23/cbo_ngdp!S23</f>
        <v>-2.0437956204379564</v>
      </c>
      <c r="T23" s="10">
        <f>100*cbo_deficit!T23/cbo_ngdp!T23</f>
        <v>-2.1830530401034931</v>
      </c>
      <c r="U23" s="10">
        <f>100*cbo_deficit!U23/cbo_ngdp!U23</f>
        <v>-2.2650602409638556</v>
      </c>
      <c r="V23" s="10">
        <f>100*cbo_deficit!V23/cbo_ngdp!V23</f>
        <v>-2.1844660194174756</v>
      </c>
      <c r="W23" s="10">
        <f>100*cbo_deficit!W23/cbo_ngdp!W23</f>
        <v>-3.8455349959774741</v>
      </c>
      <c r="X23" s="10">
        <f>100*cbo_deficit!X23/cbo_ngdp!X23</f>
        <v>-4.9641845743794768</v>
      </c>
      <c r="Y23" s="10">
        <f>100*cbo_deficit!Y23/cbo_ngdp!Y23</f>
        <v>-6.0953022394342478</v>
      </c>
      <c r="Z23" s="10">
        <f>100*cbo_deficit!Z23/cbo_ngdp!Z23</f>
        <v>-6.021211084502224</v>
      </c>
      <c r="AA23" s="10">
        <f>100*cbo_deficit!AA23/cbo_ngdp!AA23</f>
        <v>-5.369357045143639</v>
      </c>
      <c r="AB23" s="10" t="e">
        <f>100*cbo_deficit!AB23/cbo_ngdp!AB23</f>
        <v>#N/A</v>
      </c>
      <c r="AC23" s="10" t="e">
        <f>100*cbo_deficit!AC23/cbo_ngdp!AC23</f>
        <v>#N/A</v>
      </c>
      <c r="AD23" s="10" t="e">
        <f>100*cbo_deficit!AD23/cbo_ngdp!AD23</f>
        <v>#N/A</v>
      </c>
      <c r="AE23" s="10" t="e">
        <f>100*cbo_deficit!AE23/cbo_ngdp!AE23</f>
        <v>#N/A</v>
      </c>
      <c r="AF23" s="10" t="e">
        <f>100*cbo_deficit!AF23/cbo_ngdp!AF23</f>
        <v>#N/A</v>
      </c>
      <c r="AG23" s="10" t="e">
        <f>100*cbo_deficit!AG23/cbo_ngdp!AG23</f>
        <v>#N/A</v>
      </c>
      <c r="AH23" s="10" t="e">
        <f>100*cbo_deficit!AH23/cbo_ngdp!AH23</f>
        <v>#N/A</v>
      </c>
      <c r="AI23" s="10" t="e">
        <f>100*cbo_deficit!AI23/cbo_ngdp!AI23</f>
        <v>#N/A</v>
      </c>
      <c r="AJ23" s="10" t="e">
        <f>100*cbo_deficit!AJ23/cbo_ngdp!AJ23</f>
        <v>#N/A</v>
      </c>
      <c r="AK23" s="10" t="e">
        <f>100*cbo_deficit!AK23/cbo_ngdp!AK23</f>
        <v>#N/A</v>
      </c>
      <c r="AL23" s="10" t="e">
        <f>100*cbo_deficit!AL23/cbo_ngdp!AL23</f>
        <v>#N/A</v>
      </c>
      <c r="AM23" s="10" t="e">
        <f>100*cbo_deficit!AM23/cbo_ngdp!AM23</f>
        <v>#N/A</v>
      </c>
      <c r="AN23" s="10" t="e">
        <f>100*cbo_deficit!AN23/cbo_ngdp!AN23</f>
        <v>#N/A</v>
      </c>
      <c r="AO23" s="10" t="e">
        <f>100*cbo_deficit!AO23/cbo_ngdp!AO23</f>
        <v>#N/A</v>
      </c>
      <c r="AP23" s="10" t="e">
        <f>100*cbo_deficit!AP23/cbo_ngdp!AP23</f>
        <v>#N/A</v>
      </c>
      <c r="AQ23" s="10" t="e">
        <f>100*cbo_deficit!AQ23/cbo_ngdp!AQ23</f>
        <v>#N/A</v>
      </c>
      <c r="AR23" s="10" t="e">
        <f>100*cbo_deficit!AR23/cbo_ngdp!AR23</f>
        <v>#N/A</v>
      </c>
      <c r="AS23" s="10" t="e">
        <f>100*cbo_deficit!AS23/cbo_ngdp!AS23</f>
        <v>#N/A</v>
      </c>
      <c r="AT23" s="10" t="e">
        <f>100*cbo_deficit!AT23/cbo_ngdp!AT23</f>
        <v>#N/A</v>
      </c>
      <c r="AU23" s="10" t="e">
        <v>#N/A</v>
      </c>
      <c r="AV23" s="10" t="e">
        <f>100*cbo_deficit!AV23/cbo_ngdp!AV23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-4.5199501246882789</v>
      </c>
      <c r="CU23" s="20">
        <v>32356</v>
      </c>
      <c r="CV23" s="20" t="str">
        <f ca="1">OFFSET(C$1,0,ROWS($1:17)-1)</f>
        <v>1988B</v>
      </c>
      <c r="CW23" s="19">
        <f t="shared" ca="1" si="4"/>
        <v>1988</v>
      </c>
      <c r="CX23" s="30" cm="1">
        <f t="array" aca="1" ref="CX23" ca="1">-INDEX($C$6:$CS$100,MATCH(CW23,YEAR($B$6:$B$100),0),MATCH(CV23,$C$1:$CS$1,0))</f>
        <v>3.2501572656741455</v>
      </c>
      <c r="CY23" s="19">
        <f t="shared" ca="1" si="0"/>
        <v>1993</v>
      </c>
      <c r="CZ23" s="30" cm="1">
        <f t="array" aca="1" ref="CZ23" ca="1">-INDEX($C$6:$CS$100,MATCH(CY23,YEAR($B$6:$B$100),0),MATCH(CV23,$C$1:$CS$1,0))</f>
        <v>1.8431073876618431</v>
      </c>
      <c r="DA23" s="19">
        <f t="shared" ca="1" si="5"/>
        <v>1998</v>
      </c>
      <c r="DB23" s="28" t="e" cm="1">
        <f t="array" aca="1" ref="DB23" ca="1">-INDEX($C$6:$CS$100,MATCH(DA23,YEAR($B$6:$B$100),0),MATCH(CV23,$C$1:$CS$1,0))</f>
        <v>#N/A</v>
      </c>
      <c r="DD23" s="41">
        <f t="shared" ca="1" si="2"/>
        <v>3.0161510021404943</v>
      </c>
      <c r="DE23" s="41">
        <f t="shared" ca="1" si="3"/>
        <v>3.7638376383763839</v>
      </c>
      <c r="DF23" s="41">
        <f t="shared" ca="1" si="6"/>
        <v>5.4758931372980657E-2</v>
      </c>
      <c r="DG23" s="41">
        <f t="shared" ca="1" si="7"/>
        <v>3.6892046960099427</v>
      </c>
    </row>
    <row r="24" spans="1:111" x14ac:dyDescent="0.3">
      <c r="A24" t="s">
        <v>1760</v>
      </c>
      <c r="B24" s="16">
        <v>33970</v>
      </c>
      <c r="C24" s="10" t="e">
        <f>100*cbo_deficit!C24/cbo_ngdp!C24</f>
        <v>#N/A</v>
      </c>
      <c r="D24" s="10" t="e">
        <f>100*cbo_deficit!D24/cbo_ngdp!D24</f>
        <v>#N/A</v>
      </c>
      <c r="E24" s="10" t="e">
        <f>100*cbo_deficit!E24/cbo_ngdp!E24</f>
        <v>#N/A</v>
      </c>
      <c r="F24" s="10" t="e">
        <f>100*cbo_deficit!F24/cbo_ngdp!F24</f>
        <v>#N/A</v>
      </c>
      <c r="G24" s="10" t="e">
        <f>100*cbo_deficit!G24/cbo_ngdp!G24</f>
        <v>#N/A</v>
      </c>
      <c r="H24" s="10" t="e">
        <f>100*cbo_deficit!H24/cbo_ngdp!H24</f>
        <v>#N/A</v>
      </c>
      <c r="I24" s="10" t="e">
        <f>100*cbo_deficit!I24/cbo_ngdp!A24</f>
        <v>#N/A</v>
      </c>
      <c r="J24" s="10" t="e">
        <f>100*cbo_deficit!J24/cbo_ngdp!B24</f>
        <v>#N/A</v>
      </c>
      <c r="K24" s="10" t="e">
        <f>100*cbo_deficit!K24/cbo_ngdp!K24</f>
        <v>#N/A</v>
      </c>
      <c r="L24" s="10" t="e">
        <f>100*cbo_deficit!L24/cbo_ngdp!L24</f>
        <v>#N/A</v>
      </c>
      <c r="M24" s="10" t="e">
        <f>100*cbo_deficit!M24/cbo_ngdp!M24</f>
        <v>#N/A</v>
      </c>
      <c r="N24" s="10" t="e">
        <f>100*cbo_deficit!N24/cbo_ngdp!N24</f>
        <v>#N/A</v>
      </c>
      <c r="O24" s="10" t="e">
        <f>100*cbo_deficit!O24/cbo_ngdp!O24</f>
        <v>#N/A</v>
      </c>
      <c r="P24" s="10" t="e">
        <f>100*cbo_deficit!P24/cbo_ngdp!P24</f>
        <v>#N/A</v>
      </c>
      <c r="Q24" s="10" t="e">
        <f>100*cbo_deficit!Q24/cbo_ngdp!Q24</f>
        <v>#N/A</v>
      </c>
      <c r="R24" s="10">
        <f>100*cbo_deficit!R24/cbo_ngdp!R24</f>
        <v>-2.0317069416653841</v>
      </c>
      <c r="S24" s="10">
        <f>100*cbo_deficit!S24/cbo_ngdp!S24</f>
        <v>-1.8431073876618431</v>
      </c>
      <c r="T24" s="10">
        <f>100*cbo_deficit!T24/cbo_ngdp!T24</f>
        <v>-1.9601884212125817</v>
      </c>
      <c r="U24" s="10">
        <f>100*cbo_deficit!U24/cbo_ngdp!U24</f>
        <v>-2.1497294046903188</v>
      </c>
      <c r="V24" s="10">
        <f>100*cbo_deficit!V24/cbo_ngdp!V24</f>
        <v>-2.1418806015494454</v>
      </c>
      <c r="W24" s="10">
        <f>100*cbo_deficit!W24/cbo_ngdp!W24</f>
        <v>-2.9305135951661629</v>
      </c>
      <c r="X24" s="10">
        <f>100*cbo_deficit!X24/cbo_ngdp!X24</f>
        <v>-3.7314597970335677</v>
      </c>
      <c r="Y24" s="10">
        <f>100*cbo_deficit!Y24/cbo_ngdp!Y24</f>
        <v>-4.4022169437846399</v>
      </c>
      <c r="Z24" s="10">
        <f>100*cbo_deficit!Z24/cbo_ngdp!Z24</f>
        <v>-5.242905242905243</v>
      </c>
      <c r="AA24" s="10">
        <f>100*cbo_deficit!AA24/cbo_ngdp!AA24</f>
        <v>-5.3447440658808336</v>
      </c>
      <c r="AB24" s="10">
        <f>100*cbo_deficit!AB24/cbo_ngdp!AB24</f>
        <v>-5.0218694313947836</v>
      </c>
      <c r="AC24" s="10">
        <f>100*cbo_deficit!AC24/cbo_ngdp!AC24</f>
        <v>-4.2979479722087577</v>
      </c>
      <c r="AD24" s="10" t="e">
        <f>100*cbo_deficit!AD24/cbo_ngdp!AD24</f>
        <v>#N/A</v>
      </c>
      <c r="AE24" s="10" t="e">
        <f>100*cbo_deficit!AE24/cbo_ngdp!AE24</f>
        <v>#N/A</v>
      </c>
      <c r="AF24" s="10" t="e">
        <f>100*cbo_deficit!AF24/cbo_ngdp!AF24</f>
        <v>#N/A</v>
      </c>
      <c r="AG24" s="10" t="e">
        <f>100*cbo_deficit!AG24/cbo_ngdp!AG24</f>
        <v>#N/A</v>
      </c>
      <c r="AH24" s="10" t="e">
        <f>100*cbo_deficit!AH24/cbo_ngdp!AH24</f>
        <v>#N/A</v>
      </c>
      <c r="AI24" s="10" t="e">
        <f>100*cbo_deficit!AI24/cbo_ngdp!AI24</f>
        <v>#N/A</v>
      </c>
      <c r="AJ24" s="10" t="e">
        <f>100*cbo_deficit!AJ24/cbo_ngdp!AJ24</f>
        <v>#N/A</v>
      </c>
      <c r="AK24" s="10" t="e">
        <f>100*cbo_deficit!AK24/cbo_ngdp!AK24</f>
        <v>#N/A</v>
      </c>
      <c r="AL24" s="10" t="e">
        <f>100*cbo_deficit!AL24/cbo_ngdp!AL24</f>
        <v>#N/A</v>
      </c>
      <c r="AM24" s="10" t="e">
        <f>100*cbo_deficit!AM24/cbo_ngdp!AM24</f>
        <v>#N/A</v>
      </c>
      <c r="AN24" s="10" t="e">
        <f>100*cbo_deficit!AN24/cbo_ngdp!AN24</f>
        <v>#N/A</v>
      </c>
      <c r="AO24" s="10" t="e">
        <f>100*cbo_deficit!AO24/cbo_ngdp!AO24</f>
        <v>#N/A</v>
      </c>
      <c r="AP24" s="10" t="e">
        <f>100*cbo_deficit!AP24/cbo_ngdp!AP24</f>
        <v>#N/A</v>
      </c>
      <c r="AQ24" s="10" t="e">
        <f>100*cbo_deficit!AQ24/cbo_ngdp!AQ24</f>
        <v>#N/A</v>
      </c>
      <c r="AR24" s="10" t="e">
        <f>100*cbo_deficit!AR24/cbo_ngdp!AR24</f>
        <v>#N/A</v>
      </c>
      <c r="AS24" s="10" t="e">
        <f>100*cbo_deficit!AS24/cbo_ngdp!AS24</f>
        <v>#N/A</v>
      </c>
      <c r="AT24" s="10" t="e">
        <f>100*cbo_deficit!AT24/cbo_ngdp!AT24</f>
        <v>#N/A</v>
      </c>
      <c r="AU24" s="10" t="e">
        <v>#N/A</v>
      </c>
      <c r="AV24" s="10" t="e">
        <f>100*cbo_deficit!AV24/cbo_ngdp!AV24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-3.7638376383763839</v>
      </c>
      <c r="CT24" s="3"/>
      <c r="CU24" s="20">
        <v>32509</v>
      </c>
      <c r="CV24" s="20" t="str">
        <f ca="1">OFFSET(C$1,0,ROWS($1:18)-1)</f>
        <v>1989A</v>
      </c>
      <c r="CW24" s="19">
        <f t="shared" ca="1" si="4"/>
        <v>1989</v>
      </c>
      <c r="CX24" s="30" cm="1">
        <f t="array" aca="1" ref="CX24" ca="1">-INDEX($C$6:$CS$100,MATCH(CW24,YEAR($B$6:$B$100),0),MATCH(CV24,$C$1:$CS$1,0))</f>
        <v>3.0261616556032798</v>
      </c>
      <c r="CY24" s="19">
        <f t="shared" ca="1" si="0"/>
        <v>1994</v>
      </c>
      <c r="CZ24" s="30" cm="1">
        <f t="array" aca="1" ref="CZ24" ca="1">-INDEX($C$6:$CS$100,MATCH(CY24,YEAR($B$6:$B$100),0),MATCH(CV24,$C$1:$CS$1,0))</f>
        <v>1.741364544675992</v>
      </c>
      <c r="DA24" s="19">
        <f t="shared" ca="1" si="5"/>
        <v>1999</v>
      </c>
      <c r="DB24" s="28" t="e" cm="1">
        <f t="array" aca="1" ref="DB24" ca="1">-INDEX($C$6:$CS$100,MATCH(DA24,YEAR($B$6:$B$100),0),MATCH(CV24,$C$1:$CS$1,0))</f>
        <v>#N/A</v>
      </c>
      <c r="DD24" s="41">
        <f t="shared" ca="1" si="2"/>
        <v>2.7542754275427543</v>
      </c>
      <c r="DE24" s="41">
        <f t="shared" ca="1" si="3"/>
        <v>2.828479866239376</v>
      </c>
      <c r="DF24" s="41">
        <f t="shared" ca="1" si="6"/>
        <v>7.3922121008980046E-2</v>
      </c>
      <c r="DG24" s="41">
        <f t="shared" ca="1" si="7"/>
        <v>1.1818197223778597</v>
      </c>
    </row>
    <row r="25" spans="1:111" x14ac:dyDescent="0.3">
      <c r="A25" t="s">
        <v>1761</v>
      </c>
      <c r="B25" s="16">
        <v>34335</v>
      </c>
      <c r="C25" s="10" t="e">
        <f>100*cbo_deficit!C25/cbo_ngdp!C25</f>
        <v>#N/A</v>
      </c>
      <c r="D25" s="10" t="e">
        <f>100*cbo_deficit!D25/cbo_ngdp!D25</f>
        <v>#N/A</v>
      </c>
      <c r="E25" s="10" t="e">
        <f>100*cbo_deficit!E25/cbo_ngdp!E25</f>
        <v>#N/A</v>
      </c>
      <c r="F25" s="10" t="e">
        <f>100*cbo_deficit!F25/cbo_ngdp!F25</f>
        <v>#N/A</v>
      </c>
      <c r="G25" s="10" t="e">
        <f>100*cbo_deficit!G25/cbo_ngdp!G25</f>
        <v>#N/A</v>
      </c>
      <c r="H25" s="10" t="e">
        <f>100*cbo_deficit!H25/cbo_ngdp!H25</f>
        <v>#N/A</v>
      </c>
      <c r="I25" s="10" t="e">
        <f>100*cbo_deficit!I25/cbo_ngdp!A25</f>
        <v>#N/A</v>
      </c>
      <c r="J25" s="10" t="e">
        <f>100*cbo_deficit!J25/cbo_ngdp!B25</f>
        <v>#N/A</v>
      </c>
      <c r="K25" s="10" t="e">
        <f>100*cbo_deficit!K25/cbo_ngdp!K25</f>
        <v>#N/A</v>
      </c>
      <c r="L25" s="10" t="e">
        <f>100*cbo_deficit!L25/cbo_ngdp!L25</f>
        <v>#N/A</v>
      </c>
      <c r="M25" s="10" t="e">
        <f>100*cbo_deficit!M25/cbo_ngdp!M25</f>
        <v>#N/A</v>
      </c>
      <c r="N25" s="10" t="e">
        <f>100*cbo_deficit!N25/cbo_ngdp!N25</f>
        <v>#N/A</v>
      </c>
      <c r="O25" s="10" t="e">
        <f>100*cbo_deficit!O25/cbo_ngdp!O25</f>
        <v>#N/A</v>
      </c>
      <c r="P25" s="10" t="e">
        <f>100*cbo_deficit!P25/cbo_ngdp!P25</f>
        <v>#N/A</v>
      </c>
      <c r="Q25" s="10" t="e">
        <f>100*cbo_deficit!Q25/cbo_ngdp!Q25</f>
        <v>#N/A</v>
      </c>
      <c r="R25" s="10" t="e">
        <f>100*cbo_deficit!R25/cbo_ngdp!R25</f>
        <v>#N/A</v>
      </c>
      <c r="S25" s="10">
        <f>100*cbo_deficit!S25/cbo_ngdp!S25</f>
        <v>-1.7305491990846682</v>
      </c>
      <c r="T25" s="10">
        <f>100*cbo_deficit!T25/cbo_ngdp!T25</f>
        <v>-1.741364544675992</v>
      </c>
      <c r="U25" s="10">
        <f>100*cbo_deficit!U25/cbo_ngdp!U25</f>
        <v>-1.8007878446820484</v>
      </c>
      <c r="V25" s="10">
        <f>100*cbo_deficit!V25/cbo_ngdp!V25</f>
        <v>-1.854493580599144</v>
      </c>
      <c r="W25" s="10">
        <f>100*cbo_deficit!W25/cbo_ngdp!W25</f>
        <v>-2.0700411172550686</v>
      </c>
      <c r="X25" s="10">
        <f>100*cbo_deficit!X25/cbo_ngdp!X25</f>
        <v>-3.0970204021723178</v>
      </c>
      <c r="Y25" s="10">
        <f>100*cbo_deficit!Y25/cbo_ngdp!Y25</f>
        <v>-3.4930586654724585</v>
      </c>
      <c r="Z25" s="10">
        <f>100*cbo_deficit!Z25/cbo_ngdp!Z25</f>
        <v>-3.9268992599305239</v>
      </c>
      <c r="AA25" s="10">
        <f>100*cbo_deficit!AA25/cbo_ngdp!AA25</f>
        <v>-4.0816326530612246</v>
      </c>
      <c r="AB25" s="10">
        <f>100*cbo_deficit!AB25/cbo_ngdp!AB25</f>
        <v>-4.4714197910264293</v>
      </c>
      <c r="AC25" s="10">
        <f>100*cbo_deficit!AC25/cbo_ngdp!AC25</f>
        <v>-3.8791781662066849</v>
      </c>
      <c r="AD25" s="10">
        <f>100*cbo_deficit!AD25/cbo_ngdp!AD25</f>
        <v>-3.3599517854452312</v>
      </c>
      <c r="AE25" s="10">
        <f>100*cbo_deficit!AE25/cbo_ngdp!AE25</f>
        <v>-3.0253107683091209</v>
      </c>
      <c r="AF25" s="10" t="e">
        <f>100*cbo_deficit!AF25/cbo_ngdp!AF25</f>
        <v>#N/A</v>
      </c>
      <c r="AG25" s="10" t="e">
        <f>100*cbo_deficit!AG25/cbo_ngdp!AG25</f>
        <v>#N/A</v>
      </c>
      <c r="AH25" s="10" t="e">
        <f>100*cbo_deficit!AH25/cbo_ngdp!AH25</f>
        <v>#N/A</v>
      </c>
      <c r="AI25" s="10" t="e">
        <f>100*cbo_deficit!AI25/cbo_ngdp!AI25</f>
        <v>#N/A</v>
      </c>
      <c r="AJ25" s="10" t="e">
        <f>100*cbo_deficit!AJ25/cbo_ngdp!AJ25</f>
        <v>#N/A</v>
      </c>
      <c r="AK25" s="10" t="e">
        <f>100*cbo_deficit!AK25/cbo_ngdp!AK25</f>
        <v>#N/A</v>
      </c>
      <c r="AL25" s="10" t="e">
        <f>100*cbo_deficit!AL25/cbo_ngdp!AL25</f>
        <v>#N/A</v>
      </c>
      <c r="AM25" s="10" t="e">
        <f>100*cbo_deficit!AM25/cbo_ngdp!AM25</f>
        <v>#N/A</v>
      </c>
      <c r="AN25" s="10" t="e">
        <f>100*cbo_deficit!AN25/cbo_ngdp!AN25</f>
        <v>#N/A</v>
      </c>
      <c r="AO25" s="10" t="e">
        <f>100*cbo_deficit!AO25/cbo_ngdp!AO25</f>
        <v>#N/A</v>
      </c>
      <c r="AP25" s="10" t="e">
        <f>100*cbo_deficit!AP25/cbo_ngdp!AP25</f>
        <v>#N/A</v>
      </c>
      <c r="AQ25" s="10" t="e">
        <f>100*cbo_deficit!AQ25/cbo_ngdp!AQ25</f>
        <v>#N/A</v>
      </c>
      <c r="AR25" s="10" t="e">
        <f>100*cbo_deficit!AR25/cbo_ngdp!AR25</f>
        <v>#N/A</v>
      </c>
      <c r="AS25" s="10" t="e">
        <f>100*cbo_deficit!AS25/cbo_ngdp!AS25</f>
        <v>#N/A</v>
      </c>
      <c r="AT25" s="10" t="e">
        <f>100*cbo_deficit!AT25/cbo_ngdp!AT25</f>
        <v>#N/A</v>
      </c>
      <c r="AU25" s="10" t="e">
        <v>#N/A</v>
      </c>
      <c r="AV25" s="10" t="e">
        <f>100*cbo_deficit!AV25/cbo_ngdp!AV25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-2.828479866239376</v>
      </c>
      <c r="CT25" s="3"/>
      <c r="CU25" s="20">
        <v>32721</v>
      </c>
      <c r="CV25" s="20" t="str">
        <f ca="1">OFFSET(C$1,0,ROWS($1:19)-1)</f>
        <v>1989B</v>
      </c>
      <c r="CW25" s="19">
        <f t="shared" ca="1" si="4"/>
        <v>1989</v>
      </c>
      <c r="CX25" s="30" cm="1">
        <f t="array" aca="1" ref="CX25" ca="1">-INDEX($C$6:$CS$100,MATCH(CW25,YEAR($B$6:$B$100),0),MATCH(CV25,$C$1:$CS$1,0))</f>
        <v>3.1335149863760217</v>
      </c>
      <c r="CY25" s="19">
        <f t="shared" ca="1" si="0"/>
        <v>1994</v>
      </c>
      <c r="CZ25" s="30" cm="1">
        <f t="array" aca="1" ref="CZ25" ca="1">-INDEX($C$6:$CS$100,MATCH(CY25,YEAR($B$6:$B$100),0),MATCH(CV25,$C$1:$CS$1,0))</f>
        <v>1.8007878446820484</v>
      </c>
      <c r="DA25" s="19">
        <f t="shared" ca="1" si="5"/>
        <v>1999</v>
      </c>
      <c r="DB25" s="28" t="e" cm="1">
        <f t="array" aca="1" ref="DB25" ca="1">-INDEX($C$6:$CS$100,MATCH(DA25,YEAR($B$6:$B$100),0),MATCH(CV25,$C$1:$CS$1,0))</f>
        <v>#N/A</v>
      </c>
      <c r="DD25" s="41">
        <f t="shared" ca="1" si="2"/>
        <v>2.7542754275427543</v>
      </c>
      <c r="DE25" s="41">
        <f t="shared" ca="1" si="3"/>
        <v>2.828479866239376</v>
      </c>
      <c r="DF25" s="41">
        <f t="shared" ca="1" si="6"/>
        <v>0.14382264298405123</v>
      </c>
      <c r="DG25" s="41">
        <f t="shared" ca="1" si="7"/>
        <v>1.0561508911725865</v>
      </c>
    </row>
    <row r="26" spans="1:111" x14ac:dyDescent="0.3">
      <c r="A26" t="s">
        <v>1762</v>
      </c>
      <c r="B26" s="16">
        <v>34700</v>
      </c>
      <c r="C26" s="10" t="e">
        <f>100*cbo_deficit!C26/cbo_ngdp!C26</f>
        <v>#N/A</v>
      </c>
      <c r="D26" s="10" t="e">
        <f>100*cbo_deficit!D26/cbo_ngdp!D26</f>
        <v>#N/A</v>
      </c>
      <c r="E26" s="10" t="e">
        <f>100*cbo_deficit!E26/cbo_ngdp!E26</f>
        <v>#N/A</v>
      </c>
      <c r="F26" s="10" t="e">
        <f>100*cbo_deficit!F26/cbo_ngdp!F26</f>
        <v>#N/A</v>
      </c>
      <c r="G26" s="10" t="e">
        <f>100*cbo_deficit!G26/cbo_ngdp!G26</f>
        <v>#N/A</v>
      </c>
      <c r="H26" s="10" t="e">
        <f>100*cbo_deficit!H26/cbo_ngdp!H26</f>
        <v>#N/A</v>
      </c>
      <c r="I26" s="10" t="e">
        <f>100*cbo_deficit!I26/cbo_ngdp!A26</f>
        <v>#N/A</v>
      </c>
      <c r="J26" s="10" t="e">
        <f>100*cbo_deficit!J26/cbo_ngdp!B26</f>
        <v>#N/A</v>
      </c>
      <c r="K26" s="10" t="e">
        <f>100*cbo_deficit!K26/cbo_ngdp!K26</f>
        <v>#N/A</v>
      </c>
      <c r="L26" s="10" t="e">
        <f>100*cbo_deficit!L26/cbo_ngdp!L26</f>
        <v>#N/A</v>
      </c>
      <c r="M26" s="10" t="e">
        <f>100*cbo_deficit!M26/cbo_ngdp!M26</f>
        <v>#N/A</v>
      </c>
      <c r="N26" s="10" t="e">
        <f>100*cbo_deficit!N26/cbo_ngdp!N26</f>
        <v>#N/A</v>
      </c>
      <c r="O26" s="10" t="e">
        <f>100*cbo_deficit!O26/cbo_ngdp!O26</f>
        <v>#N/A</v>
      </c>
      <c r="P26" s="10" t="e">
        <f>100*cbo_deficit!P26/cbo_ngdp!P26</f>
        <v>#N/A</v>
      </c>
      <c r="Q26" s="10" t="e">
        <f>100*cbo_deficit!Q26/cbo_ngdp!Q26</f>
        <v>#N/A</v>
      </c>
      <c r="R26" s="10" t="e">
        <f>100*cbo_deficit!R26/cbo_ngdp!R26</f>
        <v>#N/A</v>
      </c>
      <c r="S26" s="10" t="e">
        <f>100*cbo_deficit!S26/cbo_ngdp!S26</f>
        <v>#N/A</v>
      </c>
      <c r="T26" s="10" t="e">
        <f>100*cbo_deficit!T26/cbo_ngdp!T26</f>
        <v>#N/A</v>
      </c>
      <c r="U26" s="10" t="e">
        <f>100*cbo_deficit!U26/cbo_ngdp!U26</f>
        <v>#N/A</v>
      </c>
      <c r="V26" s="10">
        <f>100*cbo_deficit!V26/cbo_ngdp!V26</f>
        <v>-1.5813454837845082</v>
      </c>
      <c r="W26" s="10">
        <f>100*cbo_deficit!W26/cbo_ngdp!W26</f>
        <v>-1.8365717327655044</v>
      </c>
      <c r="X26" s="10">
        <f>100*cbo_deficit!X26/cbo_ngdp!X26</f>
        <v>-1.766491857576594</v>
      </c>
      <c r="Y26" s="10">
        <f>100*cbo_deficit!Y26/cbo_ngdp!Y26</f>
        <v>-2.2094005066141289</v>
      </c>
      <c r="Z26" s="10">
        <f>100*cbo_deficit!Z26/cbo_ngdp!Z26</f>
        <v>-2.7698458023986294</v>
      </c>
      <c r="AA26" s="10">
        <f>100*cbo_deficit!AA26/cbo_ngdp!AA26</f>
        <v>-3.5173706213060401</v>
      </c>
      <c r="AB26" s="10">
        <f>100*cbo_deficit!AB26/cbo_ngdp!AB26</f>
        <v>-4.1429613420860685</v>
      </c>
      <c r="AC26" s="10">
        <f>100*cbo_deficit!AC26/cbo_ngdp!AC26</f>
        <v>-2.8563101136694842</v>
      </c>
      <c r="AD26" s="10">
        <f>100*cbo_deficit!AD26/cbo_ngdp!AD26</f>
        <v>-2.4407650585212677</v>
      </c>
      <c r="AE26" s="10">
        <f>100*cbo_deficit!AE26/cbo_ngdp!AE26</f>
        <v>-2.2913719943422914</v>
      </c>
      <c r="AF26" s="10">
        <f>100*cbo_deficit!AF26/cbo_ngdp!AF26</f>
        <v>-2.5014212620807279</v>
      </c>
      <c r="AG26" s="10">
        <f>100*cbo_deficit!AG26/cbo_ngdp!AG26</f>
        <v>-2.3026315789473686</v>
      </c>
      <c r="AH26" s="10" t="e">
        <f>100*cbo_deficit!AH26/cbo_ngdp!AH26</f>
        <v>#N/A</v>
      </c>
      <c r="AI26" s="10" t="e">
        <f>100*cbo_deficit!AI26/cbo_ngdp!AI26</f>
        <v>#N/A</v>
      </c>
      <c r="AJ26" s="10" t="e">
        <f>100*cbo_deficit!AJ26/cbo_ngdp!AJ26</f>
        <v>#N/A</v>
      </c>
      <c r="AK26" s="10" t="e">
        <f>100*cbo_deficit!AK26/cbo_ngdp!AK26</f>
        <v>#N/A</v>
      </c>
      <c r="AL26" s="10" t="e">
        <f>100*cbo_deficit!AL26/cbo_ngdp!AL26</f>
        <v>#N/A</v>
      </c>
      <c r="AM26" s="10" t="e">
        <f>100*cbo_deficit!AM26/cbo_ngdp!AM26</f>
        <v>#N/A</v>
      </c>
      <c r="AN26" s="10" t="e">
        <f>100*cbo_deficit!AN26/cbo_ngdp!AN26</f>
        <v>#N/A</v>
      </c>
      <c r="AO26" s="10" t="e">
        <f>100*cbo_deficit!AO26/cbo_ngdp!AO26</f>
        <v>#N/A</v>
      </c>
      <c r="AP26" s="10" t="e">
        <f>100*cbo_deficit!AP26/cbo_ngdp!AP26</f>
        <v>#N/A</v>
      </c>
      <c r="AQ26" s="10" t="e">
        <f>100*cbo_deficit!AQ26/cbo_ngdp!AQ26</f>
        <v>#N/A</v>
      </c>
      <c r="AR26" s="10" t="e">
        <f>100*cbo_deficit!AR26/cbo_ngdp!AR26</f>
        <v>#N/A</v>
      </c>
      <c r="AS26" s="10" t="e">
        <f>100*cbo_deficit!AS26/cbo_ngdp!AS26</f>
        <v>#N/A</v>
      </c>
      <c r="AT26" s="10" t="e">
        <f>100*cbo_deficit!AT26/cbo_ngdp!AT26</f>
        <v>#N/A</v>
      </c>
      <c r="AU26" s="10" t="e">
        <v>#N/A</v>
      </c>
      <c r="AV26" s="10" t="e">
        <f>100*cbo_deficit!AV26/cbo_ngdp!AV26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-2.1693121693121693</v>
      </c>
      <c r="CT26" s="3"/>
      <c r="CU26" s="20">
        <v>32874</v>
      </c>
      <c r="CV26" s="20" t="str">
        <f ca="1">OFFSET(C$1,0,ROWS($1:20)-1)</f>
        <v>1990A</v>
      </c>
      <c r="CW26" s="19">
        <f t="shared" ca="1" si="4"/>
        <v>1990</v>
      </c>
      <c r="CX26" s="30" cm="1">
        <f t="array" aca="1" ref="CX26" ca="1">-INDEX($C$6:$CS$100,MATCH(CW26,YEAR($B$6:$B$100),0),MATCH(CV26,$C$1:$CS$1,0))</f>
        <v>2.5293255131964809</v>
      </c>
      <c r="CY26" s="19">
        <f t="shared" ca="1" si="0"/>
        <v>1995</v>
      </c>
      <c r="CZ26" s="30" cm="1">
        <f t="array" aca="1" ref="CZ26" ca="1">-INDEX($C$6:$CS$100,MATCH(CY26,YEAR($B$6:$B$100),0),MATCH(CV26,$C$1:$CS$1,0))</f>
        <v>1.5813454837845082</v>
      </c>
      <c r="DA26" s="19">
        <f t="shared" ca="1" si="5"/>
        <v>2000</v>
      </c>
      <c r="DB26" s="28" t="e" cm="1">
        <f t="array" aca="1" ref="DB26" ca="1">-INDEX($C$6:$CS$100,MATCH(DA26,YEAR($B$6:$B$100),0),MATCH(CV26,$C$1:$CS$1,0))</f>
        <v>#N/A</v>
      </c>
      <c r="DD26" s="41">
        <f t="shared" ca="1" si="2"/>
        <v>3.7463976945244957</v>
      </c>
      <c r="DE26" s="41">
        <f t="shared" ca="1" si="3"/>
        <v>2.1693121693121693</v>
      </c>
      <c r="DF26" s="41">
        <f t="shared" ca="1" si="6"/>
        <v>1.4812646945625321</v>
      </c>
      <c r="DG26" s="41">
        <f t="shared" ca="1" si="7"/>
        <v>0.34570482329038349</v>
      </c>
    </row>
    <row r="27" spans="1:111" x14ac:dyDescent="0.3">
      <c r="A27" t="s">
        <v>1763</v>
      </c>
      <c r="B27" s="16">
        <v>35065</v>
      </c>
      <c r="C27" s="10" t="e">
        <f>100*cbo_deficit!C27/cbo_ngdp!C27</f>
        <v>#N/A</v>
      </c>
      <c r="D27" s="10" t="e">
        <f>100*cbo_deficit!D27/cbo_ngdp!D27</f>
        <v>#N/A</v>
      </c>
      <c r="E27" s="10" t="e">
        <f>100*cbo_deficit!E27/cbo_ngdp!E27</f>
        <v>#N/A</v>
      </c>
      <c r="F27" s="10" t="e">
        <f>100*cbo_deficit!F27/cbo_ngdp!F27</f>
        <v>#N/A</v>
      </c>
      <c r="G27" s="10" t="e">
        <f>100*cbo_deficit!G27/cbo_ngdp!G27</f>
        <v>#N/A</v>
      </c>
      <c r="H27" s="10" t="e">
        <f>100*cbo_deficit!H27/cbo_ngdp!H27</f>
        <v>#N/A</v>
      </c>
      <c r="I27" s="10" t="e">
        <f>100*cbo_deficit!I27/cbo_ngdp!A27</f>
        <v>#N/A</v>
      </c>
      <c r="J27" s="10" t="e">
        <f>100*cbo_deficit!J27/cbo_ngdp!B27</f>
        <v>#N/A</v>
      </c>
      <c r="K27" s="10" t="e">
        <f>100*cbo_deficit!K27/cbo_ngdp!K27</f>
        <v>#N/A</v>
      </c>
      <c r="L27" s="10" t="e">
        <f>100*cbo_deficit!L27/cbo_ngdp!L27</f>
        <v>#N/A</v>
      </c>
      <c r="M27" s="10" t="e">
        <f>100*cbo_deficit!M27/cbo_ngdp!M27</f>
        <v>#N/A</v>
      </c>
      <c r="N27" s="10" t="e">
        <f>100*cbo_deficit!N27/cbo_ngdp!N27</f>
        <v>#N/A</v>
      </c>
      <c r="O27" s="10" t="e">
        <f>100*cbo_deficit!O27/cbo_ngdp!O27</f>
        <v>#N/A</v>
      </c>
      <c r="P27" s="10" t="e">
        <f>100*cbo_deficit!P27/cbo_ngdp!P27</f>
        <v>#N/A</v>
      </c>
      <c r="Q27" s="10" t="e">
        <f>100*cbo_deficit!Q27/cbo_ngdp!Q27</f>
        <v>#N/A</v>
      </c>
      <c r="R27" s="10" t="e">
        <f>100*cbo_deficit!R27/cbo_ngdp!R27</f>
        <v>#N/A</v>
      </c>
      <c r="S27" s="10" t="e">
        <f>100*cbo_deficit!S27/cbo_ngdp!S27</f>
        <v>#N/A</v>
      </c>
      <c r="T27" s="10" t="e">
        <f>100*cbo_deficit!T27/cbo_ngdp!T27</f>
        <v>#N/A</v>
      </c>
      <c r="U27" s="10" t="e">
        <f>100*cbo_deficit!U27/cbo_ngdp!U27</f>
        <v>#N/A</v>
      </c>
      <c r="V27" s="10" t="e">
        <f>100*cbo_deficit!V27/cbo_ngdp!V27</f>
        <v>#N/A</v>
      </c>
      <c r="W27" s="10" t="e">
        <f>100*cbo_deficit!W27/cbo_ngdp!W27</f>
        <v>#N/A</v>
      </c>
      <c r="X27" s="10">
        <f>100*cbo_deficit!X27/cbo_ngdp!X27</f>
        <v>-1.7521090201168072</v>
      </c>
      <c r="Y27" s="10">
        <f>100*cbo_deficit!Y27/cbo_ngdp!Y27</f>
        <v>-2.0695144600689837</v>
      </c>
      <c r="Z27" s="10">
        <f>100*cbo_deficit!Z27/cbo_ngdp!Z27</f>
        <v>-2.4008632317237657</v>
      </c>
      <c r="AA27" s="10">
        <f>100*cbo_deficit!AA27/cbo_ngdp!AA27</f>
        <v>-3.470893686799672</v>
      </c>
      <c r="AB27" s="10">
        <f>100*cbo_deficit!AB27/cbo_ngdp!AB27</f>
        <v>-3.9850041655095807</v>
      </c>
      <c r="AC27" s="10">
        <f>100*cbo_deficit!AC27/cbo_ngdp!AC27</f>
        <v>-2.630121816168328</v>
      </c>
      <c r="AD27" s="10">
        <f>100*cbo_deficit!AD27/cbo_ngdp!AD27</f>
        <v>-2.247495261305172</v>
      </c>
      <c r="AE27" s="10">
        <f>100*cbo_deficit!AE27/cbo_ngdp!AE27</f>
        <v>-2.3684564661552954</v>
      </c>
      <c r="AF27" s="10">
        <f>100*cbo_deficit!AF27/cbo_ngdp!AF27</f>
        <v>-2.8086838534599727</v>
      </c>
      <c r="AG27" s="10">
        <f>100*cbo_deficit!AG27/cbo_ngdp!AG27</f>
        <v>-2.5908156271418781</v>
      </c>
      <c r="AH27" s="10">
        <f>100*cbo_deficit!AH27/cbo_ngdp!AH27</f>
        <v>-2.3471615720524017</v>
      </c>
      <c r="AI27" s="10">
        <f>100*cbo_deficit!AI27/cbo_ngdp!AI27</f>
        <v>-1.9223067681217461</v>
      </c>
      <c r="AJ27" s="10" t="e">
        <f>100*cbo_deficit!AJ27/cbo_ngdp!AJ27</f>
        <v>#N/A</v>
      </c>
      <c r="AK27" s="10" t="e">
        <f>100*cbo_deficit!AK27/cbo_ngdp!AK27</f>
        <v>#N/A</v>
      </c>
      <c r="AL27" s="10" t="e">
        <f>100*cbo_deficit!AL27/cbo_ngdp!AL27</f>
        <v>#N/A</v>
      </c>
      <c r="AM27" s="10" t="e">
        <f>100*cbo_deficit!AM27/cbo_ngdp!AM27</f>
        <v>#N/A</v>
      </c>
      <c r="AN27" s="10" t="e">
        <f>100*cbo_deficit!AN27/cbo_ngdp!AN27</f>
        <v>#N/A</v>
      </c>
      <c r="AO27" s="10" t="e">
        <f>100*cbo_deficit!AO27/cbo_ngdp!AO27</f>
        <v>#N/A</v>
      </c>
      <c r="AP27" s="10" t="e">
        <f>100*cbo_deficit!AP27/cbo_ngdp!AP27</f>
        <v>#N/A</v>
      </c>
      <c r="AQ27" s="10" t="e">
        <f>100*cbo_deficit!AQ27/cbo_ngdp!AQ27</f>
        <v>#N/A</v>
      </c>
      <c r="AR27" s="10" t="e">
        <f>100*cbo_deficit!AR27/cbo_ngdp!AR27</f>
        <v>#N/A</v>
      </c>
      <c r="AS27" s="10" t="e">
        <f>100*cbo_deficit!AS27/cbo_ngdp!AS27</f>
        <v>#N/A</v>
      </c>
      <c r="AT27" s="10" t="e">
        <f>100*cbo_deficit!AT27/cbo_ngdp!AT27</f>
        <v>#N/A</v>
      </c>
      <c r="AU27" s="10" t="e">
        <v>#N/A</v>
      </c>
      <c r="AV27" s="10" t="e">
        <f>100*cbo_deficit!AV27/cbo_ngdp!AV27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-1.3457426738774998</v>
      </c>
      <c r="CT27" s="3"/>
      <c r="CU27" s="20">
        <v>33055</v>
      </c>
      <c r="CV27" s="20" t="str">
        <f ca="1">OFFSET(C$1,0,ROWS($1:21)-1)</f>
        <v>1990B</v>
      </c>
      <c r="CW27" s="19">
        <f t="shared" ca="1" si="4"/>
        <v>1990</v>
      </c>
      <c r="CX27" s="30" cm="1">
        <f t="array" aca="1" ref="CX27" ca="1">-INDEX($C$6:$CS$100,MATCH(CW27,YEAR($B$6:$B$100),0),MATCH(CV27,$C$1:$CS$1,0))</f>
        <v>3.5635964912280702</v>
      </c>
      <c r="CY27" s="19">
        <f t="shared" ca="1" si="0"/>
        <v>1995</v>
      </c>
      <c r="CZ27" s="30" cm="1">
        <f t="array" aca="1" ref="CZ27" ca="1">-INDEX($C$6:$CS$100,MATCH(CY27,YEAR($B$6:$B$100),0),MATCH(CV27,$C$1:$CS$1,0))</f>
        <v>1.8365717327655044</v>
      </c>
      <c r="DA27" s="19">
        <f t="shared" ca="1" si="5"/>
        <v>2000</v>
      </c>
      <c r="DB27" s="28" t="e" cm="1">
        <f t="array" aca="1" ref="DB27" ca="1">-INDEX($C$6:$CS$100,MATCH(DA27,YEAR($B$6:$B$100),0),MATCH(CV27,$C$1:$CS$1,0))</f>
        <v>#N/A</v>
      </c>
      <c r="DD27" s="41">
        <f t="shared" ca="1" si="2"/>
        <v>3.7463976945244957</v>
      </c>
      <c r="DE27" s="41">
        <f t="shared" ca="1" si="3"/>
        <v>2.1693121693121693</v>
      </c>
      <c r="DF27" s="41">
        <f t="shared" ca="1" si="6"/>
        <v>3.3416279926621072E-2</v>
      </c>
      <c r="DG27" s="41">
        <f t="shared" ca="1" si="7"/>
        <v>0.11071619811326509</v>
      </c>
    </row>
    <row r="28" spans="1:111" x14ac:dyDescent="0.3">
      <c r="A28" t="s">
        <v>1764</v>
      </c>
      <c r="B28" s="16">
        <v>35431</v>
      </c>
      <c r="C28" s="10" t="e">
        <f>100*cbo_deficit!C28/cbo_ngdp!C28</f>
        <v>#N/A</v>
      </c>
      <c r="D28" s="10" t="e">
        <f>100*cbo_deficit!D28/cbo_ngdp!D28</f>
        <v>#N/A</v>
      </c>
      <c r="E28" s="10" t="e">
        <f>100*cbo_deficit!E28/cbo_ngdp!E28</f>
        <v>#N/A</v>
      </c>
      <c r="F28" s="10" t="e">
        <f>100*cbo_deficit!F28/cbo_ngdp!F28</f>
        <v>#N/A</v>
      </c>
      <c r="G28" s="10" t="e">
        <f>100*cbo_deficit!G28/cbo_ngdp!G28</f>
        <v>#N/A</v>
      </c>
      <c r="H28" s="10" t="e">
        <f>100*cbo_deficit!H28/cbo_ngdp!H28</f>
        <v>#N/A</v>
      </c>
      <c r="I28" s="10" t="e">
        <f>100*cbo_deficit!I28/cbo_ngdp!A28</f>
        <v>#N/A</v>
      </c>
      <c r="J28" s="10" t="e">
        <f>100*cbo_deficit!J28/cbo_ngdp!B28</f>
        <v>#N/A</v>
      </c>
      <c r="K28" s="10" t="e">
        <f>100*cbo_deficit!K28/cbo_ngdp!K28</f>
        <v>#N/A</v>
      </c>
      <c r="L28" s="10" t="e">
        <f>100*cbo_deficit!L28/cbo_ngdp!L28</f>
        <v>#N/A</v>
      </c>
      <c r="M28" s="10" t="e">
        <f>100*cbo_deficit!M28/cbo_ngdp!M28</f>
        <v>#N/A</v>
      </c>
      <c r="N28" s="10" t="e">
        <f>100*cbo_deficit!N28/cbo_ngdp!N28</f>
        <v>#N/A</v>
      </c>
      <c r="O28" s="10" t="e">
        <f>100*cbo_deficit!O28/cbo_ngdp!O28</f>
        <v>#N/A</v>
      </c>
      <c r="P28" s="10" t="e">
        <f>100*cbo_deficit!P28/cbo_ngdp!P28</f>
        <v>#N/A</v>
      </c>
      <c r="Q28" s="10" t="e">
        <f>100*cbo_deficit!Q28/cbo_ngdp!Q28</f>
        <v>#N/A</v>
      </c>
      <c r="R28" s="10" t="e">
        <f>100*cbo_deficit!R28/cbo_ngdp!R28</f>
        <v>#N/A</v>
      </c>
      <c r="S28" s="10" t="e">
        <f>100*cbo_deficit!S28/cbo_ngdp!S28</f>
        <v>#N/A</v>
      </c>
      <c r="T28" s="10" t="e">
        <f>100*cbo_deficit!T28/cbo_ngdp!T28</f>
        <v>#N/A</v>
      </c>
      <c r="U28" s="10" t="e">
        <f>100*cbo_deficit!U28/cbo_ngdp!U28</f>
        <v>#N/A</v>
      </c>
      <c r="V28" s="10" t="e">
        <f>100*cbo_deficit!V28/cbo_ngdp!V28</f>
        <v>#N/A</v>
      </c>
      <c r="W28" s="10" t="e">
        <f>100*cbo_deficit!W28/cbo_ngdp!W28</f>
        <v>#N/A</v>
      </c>
      <c r="X28" s="10" t="e">
        <f>100*cbo_deficit!X28/cbo_ngdp!X28</f>
        <v>#N/A</v>
      </c>
      <c r="Y28" s="10" t="e">
        <f>100*cbo_deficit!Y28/cbo_ngdp!Y28</f>
        <v>#N/A</v>
      </c>
      <c r="Z28" s="10">
        <f>100*cbo_deficit!Z28/cbo_ngdp!Z28</f>
        <v>-2.8793476876035164</v>
      </c>
      <c r="AA28" s="10">
        <f>100*cbo_deficit!AA28/cbo_ngdp!AA28</f>
        <v>-3.7637897469175861</v>
      </c>
      <c r="AB28" s="10">
        <f>100*cbo_deficit!AB28/cbo_ngdp!AB28</f>
        <v>-4.2290865703301073</v>
      </c>
      <c r="AC28" s="10">
        <f>100*cbo_deficit!AC28/cbo_ngdp!AC28</f>
        <v>-2.6049204052098407</v>
      </c>
      <c r="AD28" s="10">
        <f>100*cbo_deficit!AD28/cbo_ngdp!AD28</f>
        <v>-2.3393316195372749</v>
      </c>
      <c r="AE28" s="10">
        <f>100*cbo_deficit!AE28/cbo_ngdp!AE28</f>
        <v>-2.4743589743589745</v>
      </c>
      <c r="AF28" s="10">
        <f>100*cbo_deficit!AF28/cbo_ngdp!AF28</f>
        <v>-2.8914418484574673</v>
      </c>
      <c r="AG28" s="10">
        <f>100*cbo_deficit!AG28/cbo_ngdp!AG28</f>
        <v>-2.8433546367549236</v>
      </c>
      <c r="AH28" s="10">
        <f>100*cbo_deficit!AH28/cbo_ngdp!AH28</f>
        <v>-2.3654795944892122</v>
      </c>
      <c r="AI28" s="10">
        <f>100*cbo_deficit!AI28/cbo_ngdp!AI28</f>
        <v>-2.1775117789379856</v>
      </c>
      <c r="AJ28" s="10">
        <f>100*cbo_deficit!AJ28/cbo_ngdp!AJ28</f>
        <v>-1.5838548984544643</v>
      </c>
      <c r="AK28" s="10">
        <f>100*cbo_deficit!AK28/cbo_ngdp!AK28</f>
        <v>-0.4274041483343809</v>
      </c>
      <c r="AL28" s="10" t="e">
        <f>100*cbo_deficit!AL28/cbo_ngdp!AL28</f>
        <v>#N/A</v>
      </c>
      <c r="AM28" s="10" t="e">
        <f>100*cbo_deficit!AM28/cbo_ngdp!AM28</f>
        <v>#N/A</v>
      </c>
      <c r="AN28" s="10" t="e">
        <f>100*cbo_deficit!AN28/cbo_ngdp!AN28</f>
        <v>#N/A</v>
      </c>
      <c r="AO28" s="10" t="e">
        <f>100*cbo_deficit!AO28/cbo_ngdp!AO28</f>
        <v>#N/A</v>
      </c>
      <c r="AP28" s="10" t="e">
        <f>100*cbo_deficit!AP28/cbo_ngdp!AP28</f>
        <v>#N/A</v>
      </c>
      <c r="AQ28" s="10" t="e">
        <f>100*cbo_deficit!AQ28/cbo_ngdp!AQ28</f>
        <v>#N/A</v>
      </c>
      <c r="AR28" s="10" t="e">
        <f>100*cbo_deficit!AR28/cbo_ngdp!AR28</f>
        <v>#N/A</v>
      </c>
      <c r="AS28" s="10" t="e">
        <f>100*cbo_deficit!AS28/cbo_ngdp!AS28</f>
        <v>#N/A</v>
      </c>
      <c r="AT28" s="10" t="e">
        <f>100*cbo_deficit!AT28/cbo_ngdp!AT28</f>
        <v>#N/A</v>
      </c>
      <c r="AU28" s="10" t="e">
        <v>#N/A</v>
      </c>
      <c r="AV28" s="10" t="e">
        <f>100*cbo_deficit!AV28/cbo_ngdp!AV28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-0.26032422198556382</v>
      </c>
      <c r="CT28" s="3"/>
      <c r="CU28" s="20">
        <v>33239</v>
      </c>
      <c r="CV28" s="20" t="str">
        <f ca="1">OFFSET(C$1,0,ROWS($1:22)-1)</f>
        <v>1991A</v>
      </c>
      <c r="CW28" s="19">
        <f t="shared" ca="1" si="4"/>
        <v>1991</v>
      </c>
      <c r="CX28" s="30" cm="1">
        <f t="array" aca="1" ref="CX28" ca="1">-INDEX($C$6:$CS$100,MATCH(CW28,YEAR($B$6:$B$100),0),MATCH(CV28,$C$1:$CS$1,0))</f>
        <v>5.2987197724039827</v>
      </c>
      <c r="CY28" s="19">
        <f t="shared" ca="1" si="0"/>
        <v>1996</v>
      </c>
      <c r="CZ28" s="30" cm="1">
        <f t="array" aca="1" ref="CZ28" ca="1">-INDEX($C$6:$CS$100,MATCH(CY28,YEAR($B$6:$B$100),0),MATCH(CV28,$C$1:$CS$1,0))</f>
        <v>1.7521090201168072</v>
      </c>
      <c r="DA28" s="19">
        <f t="shared" ca="1" si="5"/>
        <v>2001</v>
      </c>
      <c r="DB28" s="28" t="e" cm="1">
        <f t="array" aca="1" ref="DB28" ca="1">-INDEX($C$6:$CS$100,MATCH(DA28,YEAR($B$6:$B$100),0),MATCH(CV28,$C$1:$CS$1,0))</f>
        <v>#N/A</v>
      </c>
      <c r="DD28" s="41">
        <f t="shared" ca="1" si="2"/>
        <v>4.4149023469555226</v>
      </c>
      <c r="DE28" s="41">
        <f t="shared" ca="1" si="3"/>
        <v>1.3457426738774998</v>
      </c>
      <c r="DF28" s="41">
        <f t="shared" ca="1" si="6"/>
        <v>0.78113324152634434</v>
      </c>
      <c r="DG28" s="41">
        <f t="shared" ca="1" si="7"/>
        <v>0.1651336073558847</v>
      </c>
    </row>
    <row r="29" spans="1:111" x14ac:dyDescent="0.3">
      <c r="A29" t="s">
        <v>602</v>
      </c>
      <c r="B29" s="16">
        <v>35796</v>
      </c>
      <c r="C29" s="10" t="e">
        <f>100*cbo_deficit!C29/cbo_ngdp!C29</f>
        <v>#N/A</v>
      </c>
      <c r="D29" s="10" t="e">
        <f>100*cbo_deficit!D29/cbo_ngdp!D29</f>
        <v>#N/A</v>
      </c>
      <c r="E29" s="10" t="e">
        <f>100*cbo_deficit!E29/cbo_ngdp!E29</f>
        <v>#N/A</v>
      </c>
      <c r="F29" s="10" t="e">
        <f>100*cbo_deficit!F29/cbo_ngdp!F29</f>
        <v>#N/A</v>
      </c>
      <c r="G29" s="10" t="e">
        <f>100*cbo_deficit!G29/cbo_ngdp!G29</f>
        <v>#N/A</v>
      </c>
      <c r="H29" s="10" t="e">
        <f>100*cbo_deficit!H29/cbo_ngdp!H29</f>
        <v>#N/A</v>
      </c>
      <c r="I29" s="10" t="e">
        <f>100*cbo_deficit!I29/cbo_ngdp!A29</f>
        <v>#N/A</v>
      </c>
      <c r="J29" s="10" t="e">
        <f>100*cbo_deficit!J29/cbo_ngdp!B29</f>
        <v>#N/A</v>
      </c>
      <c r="K29" s="10" t="e">
        <f>100*cbo_deficit!K29/cbo_ngdp!K29</f>
        <v>#N/A</v>
      </c>
      <c r="L29" s="10" t="e">
        <f>100*cbo_deficit!L29/cbo_ngdp!L29</f>
        <v>#N/A</v>
      </c>
      <c r="M29" s="10" t="e">
        <f>100*cbo_deficit!M29/cbo_ngdp!M29</f>
        <v>#N/A</v>
      </c>
      <c r="N29" s="10" t="e">
        <f>100*cbo_deficit!N29/cbo_ngdp!N29</f>
        <v>#N/A</v>
      </c>
      <c r="O29" s="10" t="e">
        <f>100*cbo_deficit!O29/cbo_ngdp!O29</f>
        <v>#N/A</v>
      </c>
      <c r="P29" s="10" t="e">
        <f>100*cbo_deficit!P29/cbo_ngdp!P29</f>
        <v>#N/A</v>
      </c>
      <c r="Q29" s="10" t="e">
        <f>100*cbo_deficit!Q29/cbo_ngdp!Q29</f>
        <v>#N/A</v>
      </c>
      <c r="R29" s="10" t="e">
        <f>100*cbo_deficit!R29/cbo_ngdp!R29</f>
        <v>#N/A</v>
      </c>
      <c r="S29" s="10" t="e">
        <f>100*cbo_deficit!S29/cbo_ngdp!S29</f>
        <v>#N/A</v>
      </c>
      <c r="T29" s="10" t="e">
        <f>100*cbo_deficit!T29/cbo_ngdp!T29</f>
        <v>#N/A</v>
      </c>
      <c r="U29" s="10" t="e">
        <f>100*cbo_deficit!U29/cbo_ngdp!U29</f>
        <v>#N/A</v>
      </c>
      <c r="V29" s="10" t="e">
        <f>100*cbo_deficit!V29/cbo_ngdp!V29</f>
        <v>#N/A</v>
      </c>
      <c r="W29" s="10" t="e">
        <f>100*cbo_deficit!W29/cbo_ngdp!W29</f>
        <v>#N/A</v>
      </c>
      <c r="X29" s="10" t="e">
        <f>100*cbo_deficit!X29/cbo_ngdp!X29</f>
        <v>#N/A</v>
      </c>
      <c r="Y29" s="10" t="e">
        <f>100*cbo_deficit!Y29/cbo_ngdp!Y29</f>
        <v>#N/A</v>
      </c>
      <c r="Z29" s="10" t="e">
        <f>100*cbo_deficit!Z29/cbo_ngdp!Z29</f>
        <v>#N/A</v>
      </c>
      <c r="AA29" s="10" t="e">
        <f>100*cbo_deficit!AA29/cbo_ngdp!AA29</f>
        <v>#N/A</v>
      </c>
      <c r="AB29" s="10">
        <f>100*cbo_deficit!AB29/cbo_ngdp!AB29</f>
        <v>-4.5344849485583643</v>
      </c>
      <c r="AC29" s="10">
        <f>100*cbo_deficit!AC29/cbo_ngdp!AC29</f>
        <v>-2.5050100200400802</v>
      </c>
      <c r="AD29" s="10">
        <f>100*cbo_deficit!AD29/cbo_ngdp!AD29</f>
        <v>-2.1991447770311545</v>
      </c>
      <c r="AE29" s="10">
        <f>100*cbo_deficit!AE29/cbo_ngdp!AE29</f>
        <v>-2.4086074092187308</v>
      </c>
      <c r="AF29" s="10">
        <f>100*cbo_deficit!AF29/cbo_ngdp!AF29</f>
        <v>-2.7232580961727182</v>
      </c>
      <c r="AG29" s="10">
        <f>100*cbo_deficit!AG29/cbo_ngdp!AG29</f>
        <v>-2.8404862317042916</v>
      </c>
      <c r="AH29" s="10">
        <f>100*cbo_deficit!AH29/cbo_ngdp!AH29</f>
        <v>-2.2662538699690402</v>
      </c>
      <c r="AI29" s="10">
        <f>100*cbo_deficit!AI29/cbo_ngdp!AI29</f>
        <v>-2.358662613981763</v>
      </c>
      <c r="AJ29" s="10">
        <f>100*cbo_deficit!AJ29/cbo_ngdp!AJ29</f>
        <v>-1.4666340747983377</v>
      </c>
      <c r="AK29" s="10">
        <f>100*cbo_deficit!AK29/cbo_ngdp!AK29</f>
        <v>-0.6847669389716482</v>
      </c>
      <c r="AL29" s="10">
        <f>100*cbo_deficit!AL29/cbo_ngdp!AL29</f>
        <v>-5.9744294419882903E-2</v>
      </c>
      <c r="AM29" s="10">
        <f>100*cbo_deficit!AM29/cbo_ngdp!AM29</f>
        <v>0.75026795284030012</v>
      </c>
      <c r="AN29" s="10" t="e">
        <f>100*cbo_deficit!AN29/cbo_ngdp!AN29</f>
        <v>#N/A</v>
      </c>
      <c r="AO29" s="10" t="e">
        <f>100*cbo_deficit!AO29/cbo_ngdp!AO29</f>
        <v>#N/A</v>
      </c>
      <c r="AP29" s="10" t="e">
        <f>100*cbo_deficit!AP29/cbo_ngdp!AP29</f>
        <v>#N/A</v>
      </c>
      <c r="AQ29" s="10" t="e">
        <f>100*cbo_deficit!AQ29/cbo_ngdp!AQ29</f>
        <v>#N/A</v>
      </c>
      <c r="AR29" s="10" t="e">
        <f>100*cbo_deficit!AR29/cbo_ngdp!AR29</f>
        <v>#N/A</v>
      </c>
      <c r="AS29" s="10" t="e">
        <f>100*cbo_deficit!AS29/cbo_ngdp!AS29</f>
        <v>#N/A</v>
      </c>
      <c r="AT29" s="10" t="e">
        <f>100*cbo_deficit!AT29/cbo_ngdp!AT29</f>
        <v>#N/A</v>
      </c>
      <c r="AU29" s="10" t="e">
        <v>#N/A</v>
      </c>
      <c r="AV29" s="10" t="e">
        <f>100*cbo_deficit!AV29/cbo_ngdp!AV29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0.77258985555928783</v>
      </c>
      <c r="CU29" s="20">
        <v>33451</v>
      </c>
      <c r="CV29" s="20" t="str">
        <f ca="1">OFFSET(C$1,0,ROWS($1:23)-1)</f>
        <v>1991B</v>
      </c>
      <c r="CW29" s="19">
        <f t="shared" ca="1" si="4"/>
        <v>1991</v>
      </c>
      <c r="CX29" s="30" cm="1">
        <f t="array" aca="1" ref="CX29" ca="1">-INDEX($C$6:$CS$100,MATCH(CW29,YEAR($B$6:$B$100),0),MATCH(CV29,$C$1:$CS$1,0))</f>
        <v>4.9901627615811126</v>
      </c>
      <c r="CY29" s="19">
        <f t="shared" ca="1" si="0"/>
        <v>1996</v>
      </c>
      <c r="CZ29" s="30" cm="1">
        <f t="array" aca="1" ref="CZ29" ca="1">-INDEX($C$6:$CS$100,MATCH(CY29,YEAR($B$6:$B$100),0),MATCH(CV29,$C$1:$CS$1,0))</f>
        <v>2.0695144600689837</v>
      </c>
      <c r="DA29" s="19">
        <f t="shared" ca="1" si="5"/>
        <v>2001</v>
      </c>
      <c r="DB29" s="28" t="e" cm="1">
        <f t="array" aca="1" ref="DB29" ca="1">-INDEX($C$6:$CS$100,MATCH(DA29,YEAR($B$6:$B$100),0),MATCH(CV29,$C$1:$CS$1,0))</f>
        <v>#N/A</v>
      </c>
      <c r="DD29" s="41">
        <f t="shared" ca="1" si="2"/>
        <v>4.4149023469555226</v>
      </c>
      <c r="DE29" s="41">
        <f t="shared" ca="1" si="3"/>
        <v>1.3457426738774998</v>
      </c>
      <c r="DF29" s="41">
        <f t="shared" ca="1" si="6"/>
        <v>0.33092454463520571</v>
      </c>
      <c r="DG29" s="41">
        <f t="shared" ca="1" si="7"/>
        <v>0.523845598486811</v>
      </c>
    </row>
    <row r="30" spans="1:111" x14ac:dyDescent="0.3">
      <c r="A30" t="s">
        <v>603</v>
      </c>
      <c r="B30" s="16">
        <v>36161</v>
      </c>
      <c r="C30" s="10" t="e">
        <f>100*cbo_deficit!C30/cbo_ngdp!C30</f>
        <v>#N/A</v>
      </c>
      <c r="D30" s="10" t="e">
        <f>100*cbo_deficit!D30/cbo_ngdp!D30</f>
        <v>#N/A</v>
      </c>
      <c r="E30" s="10" t="e">
        <f>100*cbo_deficit!E30/cbo_ngdp!E30</f>
        <v>#N/A</v>
      </c>
      <c r="F30" s="10" t="e">
        <f>100*cbo_deficit!F30/cbo_ngdp!F30</f>
        <v>#N/A</v>
      </c>
      <c r="G30" s="10" t="e">
        <f>100*cbo_deficit!G30/cbo_ngdp!G30</f>
        <v>#N/A</v>
      </c>
      <c r="H30" s="10" t="e">
        <f>100*cbo_deficit!H30/cbo_ngdp!H30</f>
        <v>#N/A</v>
      </c>
      <c r="I30" s="10" t="e">
        <f>100*cbo_deficit!I30/cbo_ngdp!A30</f>
        <v>#N/A</v>
      </c>
      <c r="J30" s="10" t="e">
        <f>100*cbo_deficit!J30/cbo_ngdp!B30</f>
        <v>#N/A</v>
      </c>
      <c r="K30" s="10" t="e">
        <f>100*cbo_deficit!K30/cbo_ngdp!K30</f>
        <v>#N/A</v>
      </c>
      <c r="L30" s="10" t="e">
        <f>100*cbo_deficit!L30/cbo_ngdp!L30</f>
        <v>#N/A</v>
      </c>
      <c r="M30" s="10" t="e">
        <f>100*cbo_deficit!M30/cbo_ngdp!M30</f>
        <v>#N/A</v>
      </c>
      <c r="N30" s="10" t="e">
        <f>100*cbo_deficit!N30/cbo_ngdp!N30</f>
        <v>#N/A</v>
      </c>
      <c r="O30" s="10" t="e">
        <f>100*cbo_deficit!O30/cbo_ngdp!O30</f>
        <v>#N/A</v>
      </c>
      <c r="P30" s="10" t="e">
        <f>100*cbo_deficit!P30/cbo_ngdp!P30</f>
        <v>#N/A</v>
      </c>
      <c r="Q30" s="10" t="e">
        <f>100*cbo_deficit!Q30/cbo_ngdp!Q30</f>
        <v>#N/A</v>
      </c>
      <c r="R30" s="10" t="e">
        <f>100*cbo_deficit!R30/cbo_ngdp!R30</f>
        <v>#N/A</v>
      </c>
      <c r="S30" s="10" t="e">
        <f>100*cbo_deficit!S30/cbo_ngdp!S30</f>
        <v>#N/A</v>
      </c>
      <c r="T30" s="10" t="e">
        <f>100*cbo_deficit!T30/cbo_ngdp!T30</f>
        <v>#N/A</v>
      </c>
      <c r="U30" s="10" t="e">
        <f>100*cbo_deficit!U30/cbo_ngdp!U30</f>
        <v>#N/A</v>
      </c>
      <c r="V30" s="10" t="e">
        <f>100*cbo_deficit!V30/cbo_ngdp!V30</f>
        <v>#N/A</v>
      </c>
      <c r="W30" s="10" t="e">
        <f>100*cbo_deficit!W30/cbo_ngdp!W30</f>
        <v>#N/A</v>
      </c>
      <c r="X30" s="10" t="e">
        <f>100*cbo_deficit!X30/cbo_ngdp!X30</f>
        <v>#N/A</v>
      </c>
      <c r="Y30" s="10" t="e">
        <f>100*cbo_deficit!Y30/cbo_ngdp!Y30</f>
        <v>#N/A</v>
      </c>
      <c r="Z30" s="10" t="e">
        <f>100*cbo_deficit!Z30/cbo_ngdp!Z30</f>
        <v>#N/A</v>
      </c>
      <c r="AA30" s="10" t="e">
        <f>100*cbo_deficit!AA30/cbo_ngdp!AA30</f>
        <v>#N/A</v>
      </c>
      <c r="AB30" s="10" t="e">
        <f>100*cbo_deficit!AB30/cbo_ngdp!AB30</f>
        <v>#N/A</v>
      </c>
      <c r="AC30" s="10" t="e">
        <f>100*cbo_deficit!AC30/cbo_ngdp!AC30</f>
        <v>#N/A</v>
      </c>
      <c r="AD30" s="10">
        <f>100*cbo_deficit!AD30/cbo_ngdp!AD30</f>
        <v>-2.3731968357375521</v>
      </c>
      <c r="AE30" s="10">
        <f>100*cbo_deficit!AE30/cbo_ngdp!AE30</f>
        <v>-2.6919939401002213</v>
      </c>
      <c r="AF30" s="10">
        <f>100*cbo_deficit!AF30/cbo_ngdp!AF30</f>
        <v>-2.9514699020065329</v>
      </c>
      <c r="AG30" s="10">
        <f>100*cbo_deficit!AG30/cbo_ngdp!AG30</f>
        <v>-3.0781931831583913</v>
      </c>
      <c r="AH30" s="10">
        <f>100*cbo_deficit!AH30/cbo_ngdp!AH30</f>
        <v>-2.3011564786405474</v>
      </c>
      <c r="AI30" s="10">
        <f>100*cbo_deficit!AI30/cbo_ngdp!AI30</f>
        <v>-2.5385417874116145</v>
      </c>
      <c r="AJ30" s="10">
        <f>100*cbo_deficit!AJ30/cbo_ngdp!AJ30</f>
        <v>-1.7140858208955223</v>
      </c>
      <c r="AK30" s="10">
        <f>100*cbo_deficit!AK30/cbo_ngdp!AK30</f>
        <v>-0.5977011494252874</v>
      </c>
      <c r="AL30" s="10">
        <f>100*cbo_deficit!AL30/cbo_ngdp!AL30</f>
        <v>-2.291213197388017E-2</v>
      </c>
      <c r="AM30" s="10">
        <f>100*cbo_deficit!AM30/cbo_ngdp!AM30</f>
        <v>0.91449474165523548</v>
      </c>
      <c r="AN30" s="10">
        <f>100*cbo_deficit!AN30/cbo_ngdp!AN30</f>
        <v>1.2211823784524081</v>
      </c>
      <c r="AO30" s="10">
        <f>100*cbo_deficit!AO30/cbo_ngdp!AO30</f>
        <v>1.3557790080216925</v>
      </c>
      <c r="AP30" s="10" t="e">
        <f>100*cbo_deficit!AP30/cbo_ngdp!AP30</f>
        <v>#N/A</v>
      </c>
      <c r="AQ30" s="10" t="e">
        <f>100*cbo_deficit!AQ30/cbo_ngdp!AQ30</f>
        <v>#N/A</v>
      </c>
      <c r="AR30" s="10" t="e">
        <f>100*cbo_deficit!AR30/cbo_ngdp!AR30</f>
        <v>#N/A</v>
      </c>
      <c r="AS30" s="10" t="e">
        <f>100*cbo_deficit!AS30/cbo_ngdp!AS30</f>
        <v>#N/A</v>
      </c>
      <c r="AT30" s="10" t="e">
        <f>100*cbo_deficit!AT30/cbo_ngdp!AT30</f>
        <v>#N/A</v>
      </c>
      <c r="AU30" s="10" t="e">
        <v>#N/A</v>
      </c>
      <c r="AV30" s="10" t="e">
        <f>100*cbo_deficit!AV30/cbo_ngdp!AV30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1.3291139240506329</v>
      </c>
      <c r="CU30" s="20">
        <v>33604</v>
      </c>
      <c r="CV30" s="20" t="str">
        <f ca="1">OFFSET(C$1,0,ROWS($1:24)-1)</f>
        <v>1992A</v>
      </c>
      <c r="CW30" s="19">
        <f t="shared" ca="1" si="4"/>
        <v>1992</v>
      </c>
      <c r="CX30" s="30" cm="1">
        <f t="array" aca="1" ref="CX30" ca="1">-INDEX($C$6:$CS$100,MATCH(CW30,YEAR($B$6:$B$100),0),MATCH(CV30,$C$1:$CS$1,0))</f>
        <v>6.021211084502224</v>
      </c>
      <c r="CY30" s="19">
        <f t="shared" ca="1" si="0"/>
        <v>1997</v>
      </c>
      <c r="CZ30" s="30" cm="1">
        <f t="array" aca="1" ref="CZ30" ca="1">-INDEX($C$6:$CS$100,MATCH(CY30,YEAR($B$6:$B$100),0),MATCH(CV30,$C$1:$CS$1,0))</f>
        <v>2.8793476876035164</v>
      </c>
      <c r="DA30" s="19">
        <f t="shared" ca="1" si="5"/>
        <v>2002</v>
      </c>
      <c r="DB30" s="28" t="e" cm="1">
        <f t="array" aca="1" ref="DB30" ca="1">-INDEX($C$6:$CS$100,MATCH(DA30,YEAR($B$6:$B$100),0),MATCH(CV30,$C$1:$CS$1,0))</f>
        <v>#N/A</v>
      </c>
      <c r="DD30" s="41">
        <f t="shared" ca="1" si="2"/>
        <v>4.5199501246882789</v>
      </c>
      <c r="DE30" s="41">
        <f t="shared" ca="1" si="3"/>
        <v>0.26032422198556382</v>
      </c>
      <c r="DF30" s="41">
        <f t="shared" ca="1" si="6"/>
        <v>2.2537844694614875</v>
      </c>
      <c r="DG30" s="41">
        <f t="shared" ca="1" si="7"/>
        <v>6.8592839134574701</v>
      </c>
    </row>
    <row r="31" spans="1:111" x14ac:dyDescent="0.3">
      <c r="A31" t="s">
        <v>604</v>
      </c>
      <c r="B31" s="16">
        <v>36526</v>
      </c>
      <c r="C31" s="10" t="e">
        <f>100*cbo_deficit!C31/cbo_ngdp!C31</f>
        <v>#N/A</v>
      </c>
      <c r="D31" s="10" t="e">
        <f>100*cbo_deficit!D31/cbo_ngdp!D31</f>
        <v>#N/A</v>
      </c>
      <c r="E31" s="10" t="e">
        <f>100*cbo_deficit!E31/cbo_ngdp!E31</f>
        <v>#N/A</v>
      </c>
      <c r="F31" s="10" t="e">
        <f>100*cbo_deficit!F31/cbo_ngdp!F31</f>
        <v>#N/A</v>
      </c>
      <c r="G31" s="10" t="e">
        <f>100*cbo_deficit!G31/cbo_ngdp!G31</f>
        <v>#N/A</v>
      </c>
      <c r="H31" s="10" t="e">
        <f>100*cbo_deficit!H31/cbo_ngdp!H31</f>
        <v>#N/A</v>
      </c>
      <c r="I31" s="10" t="e">
        <f>100*cbo_deficit!I31/cbo_ngdp!A31</f>
        <v>#N/A</v>
      </c>
      <c r="J31" s="10" t="e">
        <f>100*cbo_deficit!J31/cbo_ngdp!B31</f>
        <v>#N/A</v>
      </c>
      <c r="K31" s="10" t="e">
        <f>100*cbo_deficit!K31/cbo_ngdp!K31</f>
        <v>#N/A</v>
      </c>
      <c r="L31" s="10" t="e">
        <f>100*cbo_deficit!L31/cbo_ngdp!L31</f>
        <v>#N/A</v>
      </c>
      <c r="M31" s="10" t="e">
        <f>100*cbo_deficit!M31/cbo_ngdp!M31</f>
        <v>#N/A</v>
      </c>
      <c r="N31" s="10" t="e">
        <f>100*cbo_deficit!N31/cbo_ngdp!N31</f>
        <v>#N/A</v>
      </c>
      <c r="O31" s="10" t="e">
        <f>100*cbo_deficit!O31/cbo_ngdp!O31</f>
        <v>#N/A</v>
      </c>
      <c r="P31" s="10" t="e">
        <f>100*cbo_deficit!P31/cbo_ngdp!P31</f>
        <v>#N/A</v>
      </c>
      <c r="Q31" s="10" t="e">
        <f>100*cbo_deficit!Q31/cbo_ngdp!Q31</f>
        <v>#N/A</v>
      </c>
      <c r="R31" s="10" t="e">
        <f>100*cbo_deficit!R31/cbo_ngdp!R31</f>
        <v>#N/A</v>
      </c>
      <c r="S31" s="10" t="e">
        <f>100*cbo_deficit!S31/cbo_ngdp!S31</f>
        <v>#N/A</v>
      </c>
      <c r="T31" s="10" t="e">
        <f>100*cbo_deficit!T31/cbo_ngdp!T31</f>
        <v>#N/A</v>
      </c>
      <c r="U31" s="10" t="e">
        <f>100*cbo_deficit!U31/cbo_ngdp!U31</f>
        <v>#N/A</v>
      </c>
      <c r="V31" s="10" t="e">
        <f>100*cbo_deficit!V31/cbo_ngdp!V31</f>
        <v>#N/A</v>
      </c>
      <c r="W31" s="10" t="e">
        <f>100*cbo_deficit!W31/cbo_ngdp!W31</f>
        <v>#N/A</v>
      </c>
      <c r="X31" s="10" t="e">
        <f>100*cbo_deficit!X31/cbo_ngdp!X31</f>
        <v>#N/A</v>
      </c>
      <c r="Y31" s="10" t="e">
        <f>100*cbo_deficit!Y31/cbo_ngdp!Y31</f>
        <v>#N/A</v>
      </c>
      <c r="Z31" s="10" t="e">
        <f>100*cbo_deficit!Z31/cbo_ngdp!Z31</f>
        <v>#N/A</v>
      </c>
      <c r="AA31" s="10" t="e">
        <f>100*cbo_deficit!AA31/cbo_ngdp!AA31</f>
        <v>#N/A</v>
      </c>
      <c r="AB31" s="10" t="e">
        <f>100*cbo_deficit!AB31/cbo_ngdp!AB31</f>
        <v>#N/A</v>
      </c>
      <c r="AC31" s="10" t="e">
        <f>100*cbo_deficit!AC31/cbo_ngdp!AC31</f>
        <v>#N/A</v>
      </c>
      <c r="AD31" s="10" t="e">
        <f>100*cbo_deficit!AD31/cbo_ngdp!AD31</f>
        <v>#N/A</v>
      </c>
      <c r="AE31" s="10" t="e">
        <f>100*cbo_deficit!AE31/cbo_ngdp!AE31</f>
        <v>#N/A</v>
      </c>
      <c r="AF31" s="10">
        <f>100*cbo_deficit!AF31/cbo_ngdp!AF31</f>
        <v>-3.1510041051814048</v>
      </c>
      <c r="AG31" s="10">
        <f>100*cbo_deficit!AG31/cbo_ngdp!AG31</f>
        <v>-3.229423637586903</v>
      </c>
      <c r="AH31" s="10">
        <f>100*cbo_deficit!AH31/cbo_ngdp!AH31</f>
        <v>-2.2936811333483247</v>
      </c>
      <c r="AI31" s="10">
        <f>100*cbo_deficit!AI31/cbo_ngdp!AI31</f>
        <v>-2.6970266386647506</v>
      </c>
      <c r="AJ31" s="10">
        <f>100*cbo_deficit!AJ31/cbo_ngdp!AJ31</f>
        <v>-1.9019019019019019</v>
      </c>
      <c r="AK31" s="10">
        <f>100*cbo_deficit!AK31/cbo_ngdp!AK31</f>
        <v>-0.52654673102237826</v>
      </c>
      <c r="AL31" s="10">
        <f>100*cbo_deficit!AL31/cbo_ngdp!AL31</f>
        <v>-3.2977904803781467E-2</v>
      </c>
      <c r="AM31" s="10">
        <f>100*cbo_deficit!AM31/cbo_ngdp!AM31</f>
        <v>0.8667032364234778</v>
      </c>
      <c r="AN31" s="10">
        <f>100*cbo_deficit!AN31/cbo_ngdp!AN31</f>
        <v>1.440351841671248</v>
      </c>
      <c r="AO31" s="10">
        <f>100*cbo_deficit!AO31/cbo_ngdp!AO31</f>
        <v>1.7388486877632574</v>
      </c>
      <c r="AP31" s="10">
        <f>100*cbo_deficit!AP31/cbo_ngdp!AP31</f>
        <v>1.8365856203694042</v>
      </c>
      <c r="AQ31" s="10">
        <f>100*cbo_deficit!AQ31/cbo_ngdp!AQ31</f>
        <v>2.3775363804058207</v>
      </c>
      <c r="AR31" s="10" t="e">
        <f>100*cbo_deficit!AR31/cbo_ngdp!AR31</f>
        <v>#N/A</v>
      </c>
      <c r="AS31" s="10" t="e">
        <f>100*cbo_deficit!AS31/cbo_ngdp!AS31</f>
        <v>#N/A</v>
      </c>
      <c r="AT31" s="10" t="e">
        <f>100*cbo_deficit!AT31/cbo_ngdp!AT31</f>
        <v>#N/A</v>
      </c>
      <c r="AU31" s="10" t="e">
        <v>#N/A</v>
      </c>
      <c r="AV31" s="10" t="e">
        <f>100*cbo_deficit!AV31/cbo_ngdp!AV31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2.3327073243056242</v>
      </c>
      <c r="CU31" s="20">
        <v>33817</v>
      </c>
      <c r="CV31" s="20" t="str">
        <f ca="1">OFFSET(C$1,0,ROWS($1:25)-1)</f>
        <v>1992B</v>
      </c>
      <c r="CW31" s="19">
        <f t="shared" ca="1" si="4"/>
        <v>1992</v>
      </c>
      <c r="CX31" s="30" cm="1">
        <f t="array" aca="1" ref="CX31" ca="1">-INDEX($C$6:$CS$100,MATCH(CW31,YEAR($B$6:$B$100),0),MATCH(CV31,$C$1:$CS$1,0))</f>
        <v>5.369357045143639</v>
      </c>
      <c r="CY31" s="19">
        <f t="shared" ca="1" si="0"/>
        <v>1997</v>
      </c>
      <c r="CZ31" s="30" cm="1">
        <f t="array" aca="1" ref="CZ31" ca="1">-INDEX($C$6:$CS$100,MATCH(CY31,YEAR($B$6:$B$100),0),MATCH(CV31,$C$1:$CS$1,0))</f>
        <v>3.7637897469175861</v>
      </c>
      <c r="DA31" s="19">
        <f t="shared" ca="1" si="5"/>
        <v>2002</v>
      </c>
      <c r="DB31" s="28" t="e" cm="1">
        <f t="array" aca="1" ref="DB31" ca="1">-INDEX($C$6:$CS$100,MATCH(DA31,YEAR($B$6:$B$100),0),MATCH(CV31,$C$1:$CS$1,0))</f>
        <v>#N/A</v>
      </c>
      <c r="DD31" s="41">
        <f t="shared" ca="1" si="2"/>
        <v>4.5199501246882789</v>
      </c>
      <c r="DE31" s="41">
        <f t="shared" ca="1" si="3"/>
        <v>0.26032422198556382</v>
      </c>
      <c r="DF31" s="41">
        <f t="shared" ca="1" si="6"/>
        <v>0.72149211651745837</v>
      </c>
      <c r="DG31" s="41">
        <f t="shared" ca="1" si="7"/>
        <v>12.27427068438721</v>
      </c>
    </row>
    <row r="32" spans="1:111" x14ac:dyDescent="0.3">
      <c r="A32" t="s">
        <v>605</v>
      </c>
      <c r="B32" s="16">
        <v>36892</v>
      </c>
      <c r="C32" s="10" t="e">
        <f>100*cbo_deficit!C32/cbo_ngdp!C32</f>
        <v>#N/A</v>
      </c>
      <c r="D32" s="10" t="e">
        <f>100*cbo_deficit!D32/cbo_ngdp!D32</f>
        <v>#N/A</v>
      </c>
      <c r="E32" s="10" t="e">
        <f>100*cbo_deficit!E32/cbo_ngdp!E32</f>
        <v>#N/A</v>
      </c>
      <c r="F32" s="10" t="e">
        <f>100*cbo_deficit!F32/cbo_ngdp!F32</f>
        <v>#N/A</v>
      </c>
      <c r="G32" s="10" t="e">
        <f>100*cbo_deficit!G32/cbo_ngdp!G32</f>
        <v>#N/A</v>
      </c>
      <c r="H32" s="10" t="e">
        <f>100*cbo_deficit!H32/cbo_ngdp!H32</f>
        <v>#N/A</v>
      </c>
      <c r="I32" s="10" t="e">
        <f>100*cbo_deficit!I32/cbo_ngdp!A32</f>
        <v>#N/A</v>
      </c>
      <c r="J32" s="10" t="e">
        <f>100*cbo_deficit!J32/cbo_ngdp!B32</f>
        <v>#N/A</v>
      </c>
      <c r="K32" s="10" t="e">
        <f>100*cbo_deficit!K32/cbo_ngdp!K32</f>
        <v>#N/A</v>
      </c>
      <c r="L32" s="10" t="e">
        <f>100*cbo_deficit!L32/cbo_ngdp!L32</f>
        <v>#N/A</v>
      </c>
      <c r="M32" s="10" t="e">
        <f>100*cbo_deficit!M32/cbo_ngdp!M32</f>
        <v>#N/A</v>
      </c>
      <c r="N32" s="10" t="e">
        <f>100*cbo_deficit!N32/cbo_ngdp!N32</f>
        <v>#N/A</v>
      </c>
      <c r="O32" s="10" t="e">
        <f>100*cbo_deficit!O32/cbo_ngdp!O32</f>
        <v>#N/A</v>
      </c>
      <c r="P32" s="10" t="e">
        <f>100*cbo_deficit!P32/cbo_ngdp!P32</f>
        <v>#N/A</v>
      </c>
      <c r="Q32" s="10" t="e">
        <f>100*cbo_deficit!Q32/cbo_ngdp!Q32</f>
        <v>#N/A</v>
      </c>
      <c r="R32" s="10" t="e">
        <f>100*cbo_deficit!R32/cbo_ngdp!R32</f>
        <v>#N/A</v>
      </c>
      <c r="S32" s="10" t="e">
        <f>100*cbo_deficit!S32/cbo_ngdp!S32</f>
        <v>#N/A</v>
      </c>
      <c r="T32" s="10" t="e">
        <f>100*cbo_deficit!T32/cbo_ngdp!T32</f>
        <v>#N/A</v>
      </c>
      <c r="U32" s="10" t="e">
        <f>100*cbo_deficit!U32/cbo_ngdp!U32</f>
        <v>#N/A</v>
      </c>
      <c r="V32" s="10" t="e">
        <f>100*cbo_deficit!V32/cbo_ngdp!V32</f>
        <v>#N/A</v>
      </c>
      <c r="W32" s="10" t="e">
        <f>100*cbo_deficit!W32/cbo_ngdp!W32</f>
        <v>#N/A</v>
      </c>
      <c r="X32" s="10" t="e">
        <f>100*cbo_deficit!X32/cbo_ngdp!X32</f>
        <v>#N/A</v>
      </c>
      <c r="Y32" s="10" t="e">
        <f>100*cbo_deficit!Y32/cbo_ngdp!Y32</f>
        <v>#N/A</v>
      </c>
      <c r="Z32" s="10" t="e">
        <f>100*cbo_deficit!Z32/cbo_ngdp!Z32</f>
        <v>#N/A</v>
      </c>
      <c r="AA32" s="10" t="e">
        <f>100*cbo_deficit!AA32/cbo_ngdp!AA32</f>
        <v>#N/A</v>
      </c>
      <c r="AB32" s="10" t="e">
        <f>100*cbo_deficit!AB32/cbo_ngdp!AB32</f>
        <v>#N/A</v>
      </c>
      <c r="AC32" s="10" t="e">
        <f>100*cbo_deficit!AC32/cbo_ngdp!AC32</f>
        <v>#N/A</v>
      </c>
      <c r="AD32" s="10" t="e">
        <f>100*cbo_deficit!AD32/cbo_ngdp!AD32</f>
        <v>#N/A</v>
      </c>
      <c r="AE32" s="10" t="e">
        <f>100*cbo_deficit!AE32/cbo_ngdp!AE32</f>
        <v>#N/A</v>
      </c>
      <c r="AF32" s="10" t="e">
        <f>100*cbo_deficit!AF32/cbo_ngdp!AF32</f>
        <v>#N/A</v>
      </c>
      <c r="AG32" s="10">
        <f>100*cbo_deficit!AG32/cbo_ngdp!AG32</f>
        <v>-3.283932188932722</v>
      </c>
      <c r="AH32" s="10">
        <f>100*cbo_deficit!AH32/cbo_ngdp!AH32</f>
        <v>-2.2605528176558818</v>
      </c>
      <c r="AI32" s="10">
        <f>100*cbo_deficit!AI32/cbo_ngdp!AI32</f>
        <v>-2.7294762356412687</v>
      </c>
      <c r="AJ32" s="10">
        <f>100*cbo_deficit!AJ32/cbo_ngdp!AJ32</f>
        <v>-1.7726356013162086</v>
      </c>
      <c r="AK32" s="10">
        <f>100*cbo_deficit!AK32/cbo_ngdp!AK32</f>
        <v>-0.37676609105180536</v>
      </c>
      <c r="AL32" s="10">
        <f>100*cbo_deficit!AL32/cbo_ngdp!AL32</f>
        <v>0.14738393515106854</v>
      </c>
      <c r="AM32" s="10">
        <f>100*cbo_deficit!AM32/cbo_ngdp!AM32</f>
        <v>0.90765171503957787</v>
      </c>
      <c r="AN32" s="10">
        <f>100*cbo_deficit!AN32/cbo_ngdp!AN32</f>
        <v>1.5934993668214437</v>
      </c>
      <c r="AO32" s="10">
        <f>100*cbo_deficit!AO32/cbo_ngdp!AO32</f>
        <v>1.9995855781185246</v>
      </c>
      <c r="AP32" s="10">
        <f>100*cbo_deficit!AP32/cbo_ngdp!AP32</f>
        <v>1.7632994620442319</v>
      </c>
      <c r="AQ32" s="10">
        <f>100*cbo_deficit!AQ32/cbo_ngdp!AQ32</f>
        <v>2.6011841211297679</v>
      </c>
      <c r="AR32" s="10">
        <f>100*cbo_deficit!AR32/cbo_ngdp!AR32</f>
        <v>2.7231320864424848</v>
      </c>
      <c r="AS32" s="10">
        <f>100*cbo_deficit!AS32/cbo_ngdp!AS32</f>
        <v>1.4907921660333237</v>
      </c>
      <c r="AT32" s="10" t="e">
        <f>100*cbo_deficit!AT32/cbo_ngdp!AT32</f>
        <v>#N/A</v>
      </c>
      <c r="AU32" s="10">
        <v>1.2659489633173844</v>
      </c>
      <c r="AV32" s="10" t="e">
        <f>100*cbo_deficit!AV32/cbo_ngdp!AV32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1.2160364810944329</v>
      </c>
      <c r="CU32" s="20">
        <v>33970</v>
      </c>
      <c r="CV32" s="20" t="str">
        <f ca="1">OFFSET(C$1,0,ROWS($1:26)-1)</f>
        <v>1993A</v>
      </c>
      <c r="CW32" s="19">
        <f t="shared" ca="1" si="4"/>
        <v>1993</v>
      </c>
      <c r="CX32" s="30" cm="1">
        <f t="array" aca="1" ref="CX32" ca="1">-INDEX($C$6:$CS$100,MATCH(CW32,YEAR($B$6:$B$100),0),MATCH(CV32,$C$1:$CS$1,0))</f>
        <v>5.0218694313947836</v>
      </c>
      <c r="CY32" s="19">
        <f t="shared" ca="1" si="0"/>
        <v>1998</v>
      </c>
      <c r="CZ32" s="30" cm="1">
        <f t="array" aca="1" ref="CZ32" ca="1">-INDEX($C$6:$CS$100,MATCH(CY32,YEAR($B$6:$B$100),0),MATCH(CV32,$C$1:$CS$1,0))</f>
        <v>4.5344849485583643</v>
      </c>
      <c r="DA32" s="19">
        <f t="shared" ca="1" si="5"/>
        <v>2003</v>
      </c>
      <c r="DB32" s="28" t="e" cm="1">
        <f t="array" aca="1" ref="DB32" ca="1">-INDEX($C$6:$CS$100,MATCH(DA32,YEAR($B$6:$B$100),0),MATCH(CV32,$C$1:$CS$1,0))</f>
        <v>#N/A</v>
      </c>
      <c r="DD32" s="41">
        <f t="shared" ca="1" si="2"/>
        <v>3.7638376383763839</v>
      </c>
      <c r="DE32" s="41">
        <f t="shared" ca="1" si="3"/>
        <v>-0.77258985555928783</v>
      </c>
      <c r="DF32" s="41">
        <f t="shared" ca="1" si="6"/>
        <v>1.5826439922450897</v>
      </c>
      <c r="DG32" s="41">
        <f t="shared" ca="1" si="7"/>
        <v>28.16504297650042</v>
      </c>
    </row>
    <row r="33" spans="1:111" x14ac:dyDescent="0.3">
      <c r="A33" t="s">
        <v>606</v>
      </c>
      <c r="B33" s="16">
        <v>37257</v>
      </c>
      <c r="C33" s="10" t="e">
        <f>100*cbo_deficit!C33/cbo_ngdp!C33</f>
        <v>#N/A</v>
      </c>
      <c r="D33" s="10" t="e">
        <f>100*cbo_deficit!D33/cbo_ngdp!D33</f>
        <v>#N/A</v>
      </c>
      <c r="E33" s="10" t="e">
        <f>100*cbo_deficit!E33/cbo_ngdp!E33</f>
        <v>#N/A</v>
      </c>
      <c r="F33" s="10" t="e">
        <f>100*cbo_deficit!F33/cbo_ngdp!F33</f>
        <v>#N/A</v>
      </c>
      <c r="G33" s="10" t="e">
        <f>100*cbo_deficit!G33/cbo_ngdp!G33</f>
        <v>#N/A</v>
      </c>
      <c r="H33" s="10" t="e">
        <f>100*cbo_deficit!H33/cbo_ngdp!H33</f>
        <v>#N/A</v>
      </c>
      <c r="I33" s="10" t="e">
        <f>100*cbo_deficit!I33/cbo_ngdp!A33</f>
        <v>#N/A</v>
      </c>
      <c r="J33" s="10" t="e">
        <f>100*cbo_deficit!J33/cbo_ngdp!B33</f>
        <v>#N/A</v>
      </c>
      <c r="K33" s="10" t="e">
        <f>100*cbo_deficit!K33/cbo_ngdp!K33</f>
        <v>#N/A</v>
      </c>
      <c r="L33" s="10" t="e">
        <f>100*cbo_deficit!L33/cbo_ngdp!L33</f>
        <v>#N/A</v>
      </c>
      <c r="M33" s="10" t="e">
        <f>100*cbo_deficit!M33/cbo_ngdp!M33</f>
        <v>#N/A</v>
      </c>
      <c r="N33" s="10" t="e">
        <f>100*cbo_deficit!N33/cbo_ngdp!N33</f>
        <v>#N/A</v>
      </c>
      <c r="O33" s="10" t="e">
        <f>100*cbo_deficit!O33/cbo_ngdp!O33</f>
        <v>#N/A</v>
      </c>
      <c r="P33" s="10" t="e">
        <f>100*cbo_deficit!P33/cbo_ngdp!P33</f>
        <v>#N/A</v>
      </c>
      <c r="Q33" s="10" t="e">
        <f>100*cbo_deficit!Q33/cbo_ngdp!Q33</f>
        <v>#N/A</v>
      </c>
      <c r="R33" s="10" t="e">
        <f>100*cbo_deficit!R33/cbo_ngdp!R33</f>
        <v>#N/A</v>
      </c>
      <c r="S33" s="10" t="e">
        <f>100*cbo_deficit!S33/cbo_ngdp!S33</f>
        <v>#N/A</v>
      </c>
      <c r="T33" s="10" t="e">
        <f>100*cbo_deficit!T33/cbo_ngdp!T33</f>
        <v>#N/A</v>
      </c>
      <c r="U33" s="10" t="e">
        <f>100*cbo_deficit!U33/cbo_ngdp!U33</f>
        <v>#N/A</v>
      </c>
      <c r="V33" s="10" t="e">
        <f>100*cbo_deficit!V33/cbo_ngdp!V33</f>
        <v>#N/A</v>
      </c>
      <c r="W33" s="10" t="e">
        <f>100*cbo_deficit!W33/cbo_ngdp!W33</f>
        <v>#N/A</v>
      </c>
      <c r="X33" s="10" t="e">
        <f>100*cbo_deficit!X33/cbo_ngdp!X33</f>
        <v>#N/A</v>
      </c>
      <c r="Y33" s="10" t="e">
        <f>100*cbo_deficit!Y33/cbo_ngdp!Y33</f>
        <v>#N/A</v>
      </c>
      <c r="Z33" s="10" t="e">
        <f>100*cbo_deficit!Z33/cbo_ngdp!Z33</f>
        <v>#N/A</v>
      </c>
      <c r="AA33" s="10" t="e">
        <f>100*cbo_deficit!AA33/cbo_ngdp!AA33</f>
        <v>#N/A</v>
      </c>
      <c r="AB33" s="10" t="e">
        <f>100*cbo_deficit!AB33/cbo_ngdp!AB33</f>
        <v>#N/A</v>
      </c>
      <c r="AC33" s="10" t="e">
        <f>100*cbo_deficit!AC33/cbo_ngdp!AC33</f>
        <v>#N/A</v>
      </c>
      <c r="AD33" s="10" t="e">
        <f>100*cbo_deficit!AD33/cbo_ngdp!AD33</f>
        <v>#N/A</v>
      </c>
      <c r="AE33" s="10" t="e">
        <f>100*cbo_deficit!AE33/cbo_ngdp!AE33</f>
        <v>#N/A</v>
      </c>
      <c r="AF33" s="10" t="e">
        <f>100*cbo_deficit!AF33/cbo_ngdp!AF33</f>
        <v>#N/A</v>
      </c>
      <c r="AG33" s="10">
        <f>100*cbo_deficit!AG33/cbo_ngdp!AG33</f>
        <v>-3.4475765564794161</v>
      </c>
      <c r="AH33" s="10">
        <f>100*cbo_deficit!AH33/cbo_ngdp!AH33</f>
        <v>-2.3274806043282972</v>
      </c>
      <c r="AI33" s="10">
        <f>100*cbo_deficit!AI33/cbo_ngdp!AI33</f>
        <v>-2.8637459807073955</v>
      </c>
      <c r="AJ33" s="10">
        <f>100*cbo_deficit!AJ33/cbo_ngdp!AJ33</f>
        <v>-1.9047619047619047</v>
      </c>
      <c r="AK33" s="10">
        <f>100*cbo_deficit!AK33/cbo_ngdp!AK33</f>
        <v>0.31875684829166251</v>
      </c>
      <c r="AL33" s="10">
        <f>100*cbo_deficit!AL33/cbo_ngdp!AL33</f>
        <v>0.69465418302627602</v>
      </c>
      <c r="AM33" s="10">
        <f>100*cbo_deficit!AM33/cbo_ngdp!AM33</f>
        <v>1.4048918536486759</v>
      </c>
      <c r="AN33" s="10">
        <f>100*cbo_deficit!AN33/cbo_ngdp!AN33</f>
        <v>2.1102584814216478</v>
      </c>
      <c r="AO33" s="10">
        <f>100*cbo_deficit!AO33/cbo_ngdp!AO33</f>
        <v>2.4465440079562408</v>
      </c>
      <c r="AP33" s="10">
        <f>100*cbo_deficit!AP33/cbo_ngdp!AP33</f>
        <v>1.991234756097561</v>
      </c>
      <c r="AQ33" s="10">
        <f>100*cbo_deficit!AQ33/cbo_ngdp!AQ33</f>
        <v>2.8851488810800814</v>
      </c>
      <c r="AR33" s="10">
        <f>100*cbo_deficit!AR33/cbo_ngdp!AR33</f>
        <v>2.8768382352941178</v>
      </c>
      <c r="AS33" s="10">
        <f>100*cbo_deficit!AS33/cbo_ngdp!AS33</f>
        <v>1.6398024783378367</v>
      </c>
      <c r="AT33" s="10">
        <f>100*cbo_deficit!AT33/cbo_ngdp!AT33</f>
        <v>-0.20358700920988851</v>
      </c>
      <c r="AU33" s="10">
        <v>-1.5207283998450214</v>
      </c>
      <c r="AV33" s="10">
        <f>100*cbo_deficit!AV33/cbo_ngdp!AV33</f>
        <v>-1.5284898906839508</v>
      </c>
      <c r="AW33" s="10">
        <v>-1.5284898906839508</v>
      </c>
      <c r="AX33" s="10" t="e">
        <v>#N/A</v>
      </c>
      <c r="AY33" s="10" t="e">
        <v>#N/A</v>
      </c>
      <c r="AZ33" s="10" t="e">
        <v>#N/A</v>
      </c>
      <c r="BA33" s="10" t="e">
        <v>#N/A</v>
      </c>
      <c r="BB33" s="10" t="e">
        <v>#N/A</v>
      </c>
      <c r="BC33" s="10" t="e">
        <v>#N/A</v>
      </c>
      <c r="BD33" s="10" t="e">
        <v>#N/A</v>
      </c>
      <c r="BE33" s="10" t="e">
        <v>#N/A</v>
      </c>
      <c r="BF33" s="10" t="e">
        <v>#N/A</v>
      </c>
      <c r="BG33" s="10" t="e">
        <v>#N/A</v>
      </c>
      <c r="BH33" s="10" t="e">
        <v>#N/A</v>
      </c>
      <c r="BI33" s="10" t="e">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-1.459045156524148</v>
      </c>
      <c r="CU33" s="20">
        <v>34213</v>
      </c>
      <c r="CV33" s="20" t="str">
        <f ca="1">OFFSET(C$1,0,ROWS($1:27)-1)</f>
        <v>1993B</v>
      </c>
      <c r="CW33" s="19">
        <f t="shared" ca="1" si="4"/>
        <v>1993</v>
      </c>
      <c r="CX33" s="30" cm="1">
        <f t="array" aca="1" ref="CX33" ca="1">-INDEX($C$6:$CS$100,MATCH(CW33,YEAR($B$6:$B$100),0),MATCH(CV33,$C$1:$CS$1,0))</f>
        <v>4.2979479722087577</v>
      </c>
      <c r="CY33" s="19">
        <f t="shared" ca="1" si="0"/>
        <v>1998</v>
      </c>
      <c r="CZ33" s="30" cm="1">
        <f t="array" aca="1" ref="CZ33" ca="1">-INDEX($C$6:$CS$100,MATCH(CY33,YEAR($B$6:$B$100),0),MATCH(CV33,$C$1:$CS$1,0))</f>
        <v>2.5050100200400802</v>
      </c>
      <c r="DA33" s="19">
        <f t="shared" ca="1" si="5"/>
        <v>2003</v>
      </c>
      <c r="DB33" s="28" t="e" cm="1">
        <f t="array" aca="1" ref="DB33" ca="1">-INDEX($C$6:$CS$100,MATCH(DA33,YEAR($B$6:$B$100),0),MATCH(CV33,$C$1:$CS$1,0))</f>
        <v>#N/A</v>
      </c>
      <c r="DD33" s="41">
        <f t="shared" ca="1" si="2"/>
        <v>3.7638376383763839</v>
      </c>
      <c r="DE33" s="41">
        <f t="shared" ca="1" si="3"/>
        <v>-0.77258985555928783</v>
      </c>
      <c r="DF33" s="41">
        <f t="shared" ca="1" si="6"/>
        <v>0.28527384870652983</v>
      </c>
      <c r="DG33" s="41">
        <f t="shared" ca="1" si="7"/>
        <v>10.742660944528993</v>
      </c>
    </row>
    <row r="34" spans="1:111" x14ac:dyDescent="0.3">
      <c r="A34" t="s">
        <v>607</v>
      </c>
      <c r="B34" s="16">
        <v>37622</v>
      </c>
      <c r="C34" s="10" t="e">
        <f>100*cbo_deficit!C34/cbo_ngdp!C34</f>
        <v>#N/A</v>
      </c>
      <c r="D34" s="10" t="e">
        <f>100*cbo_deficit!D34/cbo_ngdp!D34</f>
        <v>#N/A</v>
      </c>
      <c r="E34" s="10" t="e">
        <f>100*cbo_deficit!E34/cbo_ngdp!E34</f>
        <v>#N/A</v>
      </c>
      <c r="F34" s="10" t="e">
        <f>100*cbo_deficit!F34/cbo_ngdp!F34</f>
        <v>#N/A</v>
      </c>
      <c r="G34" s="10" t="e">
        <f>100*cbo_deficit!G34/cbo_ngdp!G34</f>
        <v>#N/A</v>
      </c>
      <c r="H34" s="10" t="e">
        <f>100*cbo_deficit!H34/cbo_ngdp!H34</f>
        <v>#N/A</v>
      </c>
      <c r="I34" s="10" t="e">
        <f>100*cbo_deficit!I34/cbo_ngdp!A34</f>
        <v>#N/A</v>
      </c>
      <c r="J34" s="10" t="e">
        <f>100*cbo_deficit!J34/cbo_ngdp!B34</f>
        <v>#N/A</v>
      </c>
      <c r="K34" s="10" t="e">
        <f>100*cbo_deficit!K34/cbo_ngdp!K34</f>
        <v>#N/A</v>
      </c>
      <c r="L34" s="10" t="e">
        <f>100*cbo_deficit!L34/cbo_ngdp!L34</f>
        <v>#N/A</v>
      </c>
      <c r="M34" s="10" t="e">
        <f>100*cbo_deficit!M34/cbo_ngdp!M34</f>
        <v>#N/A</v>
      </c>
      <c r="N34" s="10" t="e">
        <f>100*cbo_deficit!N34/cbo_ngdp!N34</f>
        <v>#N/A</v>
      </c>
      <c r="O34" s="10" t="e">
        <f>100*cbo_deficit!O34/cbo_ngdp!O34</f>
        <v>#N/A</v>
      </c>
      <c r="P34" s="10" t="e">
        <f>100*cbo_deficit!P34/cbo_ngdp!P34</f>
        <v>#N/A</v>
      </c>
      <c r="Q34" s="10" t="e">
        <f>100*cbo_deficit!Q34/cbo_ngdp!Q34</f>
        <v>#N/A</v>
      </c>
      <c r="R34" s="10" t="e">
        <f>100*cbo_deficit!R34/cbo_ngdp!R34</f>
        <v>#N/A</v>
      </c>
      <c r="S34" s="10" t="e">
        <f>100*cbo_deficit!S34/cbo_ngdp!S34</f>
        <v>#N/A</v>
      </c>
      <c r="T34" s="10" t="e">
        <f>100*cbo_deficit!T34/cbo_ngdp!T34</f>
        <v>#N/A</v>
      </c>
      <c r="U34" s="10" t="e">
        <f>100*cbo_deficit!U34/cbo_ngdp!U34</f>
        <v>#N/A</v>
      </c>
      <c r="V34" s="10" t="e">
        <f>100*cbo_deficit!V34/cbo_ngdp!V34</f>
        <v>#N/A</v>
      </c>
      <c r="W34" s="10" t="e">
        <f>100*cbo_deficit!W34/cbo_ngdp!W34</f>
        <v>#N/A</v>
      </c>
      <c r="X34" s="10" t="e">
        <f>100*cbo_deficit!X34/cbo_ngdp!X34</f>
        <v>#N/A</v>
      </c>
      <c r="Y34" s="10" t="e">
        <f>100*cbo_deficit!Y34/cbo_ngdp!Y34</f>
        <v>#N/A</v>
      </c>
      <c r="Z34" s="10" t="e">
        <f>100*cbo_deficit!Z34/cbo_ngdp!Z34</f>
        <v>#N/A</v>
      </c>
      <c r="AA34" s="10" t="e">
        <f>100*cbo_deficit!AA34/cbo_ngdp!AA34</f>
        <v>#N/A</v>
      </c>
      <c r="AB34" s="10" t="e">
        <f>100*cbo_deficit!AB34/cbo_ngdp!AB34</f>
        <v>#N/A</v>
      </c>
      <c r="AC34" s="10" t="e">
        <f>100*cbo_deficit!AC34/cbo_ngdp!AC34</f>
        <v>#N/A</v>
      </c>
      <c r="AD34" s="10" t="e">
        <f>100*cbo_deficit!AD34/cbo_ngdp!AD34</f>
        <v>#N/A</v>
      </c>
      <c r="AE34" s="10" t="e">
        <f>100*cbo_deficit!AE34/cbo_ngdp!AE34</f>
        <v>#N/A</v>
      </c>
      <c r="AF34" s="10" t="e">
        <f>100*cbo_deficit!AF34/cbo_ngdp!AF34</f>
        <v>#N/A</v>
      </c>
      <c r="AG34" s="10">
        <f>100*cbo_deficit!AG34/cbo_ngdp!AG34</f>
        <v>-3.6162005785920925</v>
      </c>
      <c r="AH34" s="10">
        <f>100*cbo_deficit!AH34/cbo_ngdp!AH34</f>
        <v>-2.3730791674771443</v>
      </c>
      <c r="AI34" s="10">
        <f>100*cbo_deficit!AI34/cbo_ngdp!AI34</f>
        <v>-2.9794979881203294</v>
      </c>
      <c r="AJ34" s="10">
        <f>100*cbo_deficit!AJ34/cbo_ngdp!AJ34</f>
        <v>-1.9547125991871492</v>
      </c>
      <c r="AK34" s="10">
        <f>100*cbo_deficit!AK34/cbo_ngdp!AK34</f>
        <v>0.12319939347990902</v>
      </c>
      <c r="AL34" s="10">
        <f>100*cbo_deficit!AL34/cbo_ngdp!AL34</f>
        <v>0.51898125901009129</v>
      </c>
      <c r="AM34" s="10">
        <f>100*cbo_deficit!AM34/cbo_ngdp!AM34</f>
        <v>1.3131215602973834</v>
      </c>
      <c r="AN34" s="10">
        <f>100*cbo_deficit!AN34/cbo_ngdp!AN34</f>
        <v>2.0177640471133422</v>
      </c>
      <c r="AO34" s="10">
        <f>100*cbo_deficit!AO34/cbo_ngdp!AO34</f>
        <v>2.3577701412752958</v>
      </c>
      <c r="AP34" s="10">
        <f>100*cbo_deficit!AP34/cbo_ngdp!AP34</f>
        <v>2.0723023553039988</v>
      </c>
      <c r="AQ34" s="10">
        <f>100*cbo_deficit!AQ34/cbo_ngdp!AQ34</f>
        <v>3.0471648118706942</v>
      </c>
      <c r="AR34" s="10">
        <f>100*cbo_deficit!AR34/cbo_ngdp!AR34</f>
        <v>3.1279951206761347</v>
      </c>
      <c r="AS34" s="10">
        <f>100*cbo_deficit!AS34/cbo_ngdp!AS34</f>
        <v>1.519166225048578</v>
      </c>
      <c r="AT34" s="10">
        <f>100*cbo_deficit!AT34/cbo_ngdp!AT34</f>
        <v>-0.12855831037649221</v>
      </c>
      <c r="AU34" s="10">
        <v>-1.3459574863083634</v>
      </c>
      <c r="AV34" s="10">
        <f>100*cbo_deficit!AV34/cbo_ngdp!AV34</f>
        <v>-1.8501301599107476</v>
      </c>
      <c r="AW34" s="10">
        <v>-3.7371854613233926</v>
      </c>
      <c r="AX34" s="10">
        <v>-3.4629236309908578</v>
      </c>
      <c r="AY34" s="10">
        <v>-3.4590904898072132</v>
      </c>
      <c r="AZ34" s="10" t="e">
        <v>#N/A</v>
      </c>
      <c r="BA34" s="10" t="e">
        <v>#N/A</v>
      </c>
      <c r="BB34" s="10" t="e">
        <v>#N/A</v>
      </c>
      <c r="BC34" s="10" t="e">
        <v>#N/A</v>
      </c>
      <c r="BD34" s="10" t="e">
        <v>#N/A</v>
      </c>
      <c r="BE34" s="10" t="e">
        <v>#N/A</v>
      </c>
      <c r="BF34" s="10" t="e">
        <v>#N/A</v>
      </c>
      <c r="BG34" s="10" t="e">
        <v>#N/A</v>
      </c>
      <c r="BH34" s="10" t="e">
        <v>#N/A</v>
      </c>
      <c r="BI34" s="10" t="e">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-3.3513609362532137</v>
      </c>
      <c r="CU34" s="20">
        <v>34335</v>
      </c>
      <c r="CV34" s="20" t="str">
        <f ca="1">OFFSET(C$1,0,ROWS($1:28)-1)</f>
        <v>1994A</v>
      </c>
      <c r="CW34" s="19">
        <f t="shared" ca="1" si="4"/>
        <v>1994</v>
      </c>
      <c r="CX34" s="30" cm="1">
        <f t="array" aca="1" ref="CX34" ca="1">-INDEX($C$6:$CS$100,MATCH(CW34,YEAR($B$6:$B$100),0),MATCH(CV34,$C$1:$CS$1,0))</f>
        <v>3.3599517854452312</v>
      </c>
      <c r="CY34" s="19">
        <f t="shared" ca="1" si="0"/>
        <v>1999</v>
      </c>
      <c r="CZ34" s="30" cm="1">
        <f t="array" aca="1" ref="CZ34" ca="1">-INDEX($C$6:$CS$100,MATCH(CY34,YEAR($B$6:$B$100),0),MATCH(CV34,$C$1:$CS$1,0))</f>
        <v>2.3731968357375521</v>
      </c>
      <c r="DA34" s="19">
        <f t="shared" ca="1" si="5"/>
        <v>2004</v>
      </c>
      <c r="DB34" s="28" t="e" cm="1">
        <f t="array" aca="1" ref="DB34" ca="1">-INDEX($C$6:$CS$100,MATCH(DA34,YEAR($B$6:$B$100),0),MATCH(CV34,$C$1:$CS$1,0))</f>
        <v>#N/A</v>
      </c>
      <c r="DD34" s="41">
        <f t="shared" ca="1" si="2"/>
        <v>2.828479866239376</v>
      </c>
      <c r="DE34" s="41">
        <f t="shared" ca="1" si="3"/>
        <v>-1.3291139240506329</v>
      </c>
      <c r="DF34" s="41">
        <f t="shared" ca="1" si="6"/>
        <v>0.28246240090435509</v>
      </c>
      <c r="DG34" s="41">
        <f t="shared" ca="1" si="7"/>
        <v>13.707104962043369</v>
      </c>
    </row>
    <row r="35" spans="1:111" x14ac:dyDescent="0.3">
      <c r="A35" t="s">
        <v>608</v>
      </c>
      <c r="B35" s="16">
        <v>37987</v>
      </c>
      <c r="C35" s="10" t="e">
        <f>100*cbo_deficit!C35/cbo_ngdp!C35</f>
        <v>#N/A</v>
      </c>
      <c r="D35" s="10" t="e">
        <f>100*cbo_deficit!D35/cbo_ngdp!D35</f>
        <v>#N/A</v>
      </c>
      <c r="E35" s="10" t="e">
        <f>100*cbo_deficit!E35/cbo_ngdp!E35</f>
        <v>#N/A</v>
      </c>
      <c r="F35" s="10" t="e">
        <f>100*cbo_deficit!F35/cbo_ngdp!F35</f>
        <v>#N/A</v>
      </c>
      <c r="G35" s="10" t="e">
        <f>100*cbo_deficit!G35/cbo_ngdp!G35</f>
        <v>#N/A</v>
      </c>
      <c r="H35" s="10" t="e">
        <f>100*cbo_deficit!H35/cbo_ngdp!H35</f>
        <v>#N/A</v>
      </c>
      <c r="I35" s="10" t="e">
        <f>100*cbo_deficit!I35/cbo_ngdp!A35</f>
        <v>#N/A</v>
      </c>
      <c r="J35" s="10" t="e">
        <f>100*cbo_deficit!J35/cbo_ngdp!B35</f>
        <v>#N/A</v>
      </c>
      <c r="K35" s="10" t="e">
        <f>100*cbo_deficit!K35/cbo_ngdp!K35</f>
        <v>#N/A</v>
      </c>
      <c r="L35" s="10" t="e">
        <f>100*cbo_deficit!L35/cbo_ngdp!L35</f>
        <v>#N/A</v>
      </c>
      <c r="M35" s="10" t="e">
        <f>100*cbo_deficit!M35/cbo_ngdp!M35</f>
        <v>#N/A</v>
      </c>
      <c r="N35" s="10" t="e">
        <f>100*cbo_deficit!N35/cbo_ngdp!N35</f>
        <v>#N/A</v>
      </c>
      <c r="O35" s="10" t="e">
        <f>100*cbo_deficit!O35/cbo_ngdp!O35</f>
        <v>#N/A</v>
      </c>
      <c r="P35" s="10" t="e">
        <f>100*cbo_deficit!P35/cbo_ngdp!P35</f>
        <v>#N/A</v>
      </c>
      <c r="Q35" s="10" t="e">
        <f>100*cbo_deficit!Q35/cbo_ngdp!Q35</f>
        <v>#N/A</v>
      </c>
      <c r="R35" s="10" t="e">
        <f>100*cbo_deficit!R35/cbo_ngdp!R35</f>
        <v>#N/A</v>
      </c>
      <c r="S35" s="10" t="e">
        <f>100*cbo_deficit!S35/cbo_ngdp!S35</f>
        <v>#N/A</v>
      </c>
      <c r="T35" s="10" t="e">
        <f>100*cbo_deficit!T35/cbo_ngdp!T35</f>
        <v>#N/A</v>
      </c>
      <c r="U35" s="10" t="e">
        <f>100*cbo_deficit!U35/cbo_ngdp!U35</f>
        <v>#N/A</v>
      </c>
      <c r="V35" s="10" t="e">
        <f>100*cbo_deficit!V35/cbo_ngdp!V35</f>
        <v>#N/A</v>
      </c>
      <c r="W35" s="10" t="e">
        <f>100*cbo_deficit!W35/cbo_ngdp!W35</f>
        <v>#N/A</v>
      </c>
      <c r="X35" s="10" t="e">
        <f>100*cbo_deficit!X35/cbo_ngdp!X35</f>
        <v>#N/A</v>
      </c>
      <c r="Y35" s="10" t="e">
        <f>100*cbo_deficit!Y35/cbo_ngdp!Y35</f>
        <v>#N/A</v>
      </c>
      <c r="Z35" s="10" t="e">
        <f>100*cbo_deficit!Z35/cbo_ngdp!Z35</f>
        <v>#N/A</v>
      </c>
      <c r="AA35" s="10" t="e">
        <f>100*cbo_deficit!AA35/cbo_ngdp!AA35</f>
        <v>#N/A</v>
      </c>
      <c r="AB35" s="10" t="e">
        <f>100*cbo_deficit!AB35/cbo_ngdp!AB35</f>
        <v>#N/A</v>
      </c>
      <c r="AC35" s="10" t="e">
        <f>100*cbo_deficit!AC35/cbo_ngdp!AC35</f>
        <v>#N/A</v>
      </c>
      <c r="AD35" s="10" t="e">
        <f>100*cbo_deficit!AD35/cbo_ngdp!AD35</f>
        <v>#N/A</v>
      </c>
      <c r="AE35" s="10" t="e">
        <f>100*cbo_deficit!AE35/cbo_ngdp!AE35</f>
        <v>#N/A</v>
      </c>
      <c r="AF35" s="10" t="e">
        <f>100*cbo_deficit!AF35/cbo_ngdp!AF35</f>
        <v>#N/A</v>
      </c>
      <c r="AG35" s="10">
        <f>100*cbo_deficit!AG35/cbo_ngdp!AG35</f>
        <v>-3.796771826852531</v>
      </c>
      <c r="AH35" s="10">
        <f>100*cbo_deficit!AH35/cbo_ngdp!AH35</f>
        <v>-2.4645603631983692</v>
      </c>
      <c r="AI35" s="10">
        <f>100*cbo_deficit!AI35/cbo_ngdp!AI35</f>
        <v>-3.1241436009865717</v>
      </c>
      <c r="AJ35" s="10">
        <f>100*cbo_deficit!AJ35/cbo_ngdp!AJ35</f>
        <v>-2.0249653259361997</v>
      </c>
      <c r="AK35" s="10">
        <f>100*cbo_deficit!AK35/cbo_ngdp!AK35</f>
        <v>0.26152042564703759</v>
      </c>
      <c r="AL35" s="10">
        <f>100*cbo_deficit!AL35/cbo_ngdp!AL35</f>
        <v>0.65083875698964155</v>
      </c>
      <c r="AM35" s="10">
        <f>100*cbo_deficit!AM35/cbo_ngdp!AM35</f>
        <v>1.4214509876315304</v>
      </c>
      <c r="AN35" s="10">
        <f>100*cbo_deficit!AN35/cbo_ngdp!AN35</f>
        <v>2.1592691704346221</v>
      </c>
      <c r="AO35" s="10">
        <f>100*cbo_deficit!AO35/cbo_ngdp!AO35</f>
        <v>2.4374599101988452</v>
      </c>
      <c r="AP35" s="10">
        <f>100*cbo_deficit!AP35/cbo_ngdp!AP35</f>
        <v>2.1537383995797583</v>
      </c>
      <c r="AQ35" s="10">
        <f>100*cbo_deficit!AQ35/cbo_ngdp!AQ35</f>
        <v>3.1181341896231198</v>
      </c>
      <c r="AR35" s="10">
        <f>100*cbo_deficit!AR35/cbo_ngdp!AR35</f>
        <v>3.2921469441910607</v>
      </c>
      <c r="AS35" s="10">
        <f>100*cbo_deficit!AS35/cbo_ngdp!AS35</f>
        <v>1.6872324351548729</v>
      </c>
      <c r="AT35" s="10">
        <f>100*cbo_deficit!AT35/cbo_ngdp!AT35</f>
        <v>0.46728971962616822</v>
      </c>
      <c r="AU35" s="10">
        <v>-0.97857709600634757</v>
      </c>
      <c r="AV35" s="10">
        <f>100*cbo_deficit!AV35/cbo_ngdp!AV35</f>
        <v>-1.2821646476257849</v>
      </c>
      <c r="AW35" s="10">
        <v>-4.2685638061360605</v>
      </c>
      <c r="AX35" s="10">
        <v>-4.1590374051791787</v>
      </c>
      <c r="AY35" s="10">
        <v>-3.6508348473051302</v>
      </c>
      <c r="AZ35" s="10">
        <v>-3.566173288323379</v>
      </c>
      <c r="BA35" s="10">
        <v>-3.5658646356240262</v>
      </c>
      <c r="BB35" s="10" t="e">
        <v>#N/A</v>
      </c>
      <c r="BC35" s="10" t="e">
        <v>#N/A</v>
      </c>
      <c r="BD35" s="10" t="e">
        <v>#N/A</v>
      </c>
      <c r="BE35" s="10" t="e">
        <v>#N/A</v>
      </c>
      <c r="BF35" s="10" t="e">
        <v>#N/A</v>
      </c>
      <c r="BG35" s="10" t="e">
        <v>#N/A</v>
      </c>
      <c r="BH35" s="10" t="e">
        <v>#N/A</v>
      </c>
      <c r="BI35" s="10" t="e">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-3.4336548054539406</v>
      </c>
      <c r="CU35" s="20">
        <v>34547</v>
      </c>
      <c r="CV35" s="20" t="str">
        <f ca="1">OFFSET(C$1,0,ROWS($1:29)-1)</f>
        <v>1994B</v>
      </c>
      <c r="CW35" s="19">
        <f t="shared" ca="1" si="4"/>
        <v>1994</v>
      </c>
      <c r="CX35" s="30" cm="1">
        <f t="array" aca="1" ref="CX35" ca="1">-INDEX($C$6:$CS$100,MATCH(CW35,YEAR($B$6:$B$100),0),MATCH(CV35,$C$1:$CS$1,0))</f>
        <v>3.0253107683091209</v>
      </c>
      <c r="CY35" s="19">
        <f t="shared" ca="1" si="0"/>
        <v>1999</v>
      </c>
      <c r="CZ35" s="30" cm="1">
        <f t="array" aca="1" ref="CZ35" ca="1">-INDEX($C$6:$CS$100,MATCH(CY35,YEAR($B$6:$B$100),0),MATCH(CV35,$C$1:$CS$1,0))</f>
        <v>2.6919939401002213</v>
      </c>
      <c r="DA35" s="19">
        <f t="shared" ca="1" si="5"/>
        <v>2004</v>
      </c>
      <c r="DB35" s="28" t="e" cm="1">
        <f t="array" aca="1" ref="DB35" ca="1">-INDEX($C$6:$CS$100,MATCH(DA35,YEAR($B$6:$B$100),0),MATCH(CV35,$C$1:$CS$1,0))</f>
        <v>#N/A</v>
      </c>
      <c r="DD35" s="41">
        <f t="shared" ca="1" si="2"/>
        <v>2.828479866239376</v>
      </c>
      <c r="DE35" s="41">
        <f t="shared" ca="1" si="3"/>
        <v>-1.3291139240506329</v>
      </c>
      <c r="DF35" s="41">
        <f t="shared" ca="1" si="6"/>
        <v>3.8742404009589532E-2</v>
      </c>
      <c r="DG35" s="41">
        <f t="shared" ca="1" si="7"/>
        <v>16.169308455135848</v>
      </c>
    </row>
    <row r="36" spans="1:111" x14ac:dyDescent="0.3">
      <c r="A36" t="s">
        <v>609</v>
      </c>
      <c r="B36" s="16">
        <v>38353</v>
      </c>
      <c r="C36" s="10" t="e">
        <f>100*cbo_deficit!C36/cbo_ngdp!C36</f>
        <v>#N/A</v>
      </c>
      <c r="D36" s="10" t="e">
        <f>100*cbo_deficit!D36/cbo_ngdp!D36</f>
        <v>#N/A</v>
      </c>
      <c r="E36" s="10" t="e">
        <f>100*cbo_deficit!E36/cbo_ngdp!E36</f>
        <v>#N/A</v>
      </c>
      <c r="F36" s="10" t="e">
        <f>100*cbo_deficit!F36/cbo_ngdp!F36</f>
        <v>#N/A</v>
      </c>
      <c r="G36" s="10" t="e">
        <f>100*cbo_deficit!G36/cbo_ngdp!G36</f>
        <v>#N/A</v>
      </c>
      <c r="H36" s="10" t="e">
        <f>100*cbo_deficit!H36/cbo_ngdp!H36</f>
        <v>#N/A</v>
      </c>
      <c r="I36" s="10" t="e">
        <f>100*cbo_deficit!I36/cbo_ngdp!A36</f>
        <v>#N/A</v>
      </c>
      <c r="J36" s="10" t="e">
        <f>100*cbo_deficit!J36/cbo_ngdp!B36</f>
        <v>#N/A</v>
      </c>
      <c r="K36" s="10" t="e">
        <f>100*cbo_deficit!K36/cbo_ngdp!K36</f>
        <v>#N/A</v>
      </c>
      <c r="L36" s="10" t="e">
        <f>100*cbo_deficit!L36/cbo_ngdp!L36</f>
        <v>#N/A</v>
      </c>
      <c r="M36" s="10" t="e">
        <f>100*cbo_deficit!M36/cbo_ngdp!M36</f>
        <v>#N/A</v>
      </c>
      <c r="N36" s="10" t="e">
        <f>100*cbo_deficit!N36/cbo_ngdp!N36</f>
        <v>#N/A</v>
      </c>
      <c r="O36" s="10" t="e">
        <f>100*cbo_deficit!O36/cbo_ngdp!O36</f>
        <v>#N/A</v>
      </c>
      <c r="P36" s="10" t="e">
        <f>100*cbo_deficit!P36/cbo_ngdp!P36</f>
        <v>#N/A</v>
      </c>
      <c r="Q36" s="10" t="e">
        <f>100*cbo_deficit!Q36/cbo_ngdp!Q36</f>
        <v>#N/A</v>
      </c>
      <c r="R36" s="10" t="e">
        <f>100*cbo_deficit!R36/cbo_ngdp!R36</f>
        <v>#N/A</v>
      </c>
      <c r="S36" s="10" t="e">
        <f>100*cbo_deficit!S36/cbo_ngdp!S36</f>
        <v>#N/A</v>
      </c>
      <c r="T36" s="10" t="e">
        <f>100*cbo_deficit!T36/cbo_ngdp!T36</f>
        <v>#N/A</v>
      </c>
      <c r="U36" s="10" t="e">
        <f>100*cbo_deficit!U36/cbo_ngdp!U36</f>
        <v>#N/A</v>
      </c>
      <c r="V36" s="10" t="e">
        <f>100*cbo_deficit!V36/cbo_ngdp!V36</f>
        <v>#N/A</v>
      </c>
      <c r="W36" s="10" t="e">
        <f>100*cbo_deficit!W36/cbo_ngdp!W36</f>
        <v>#N/A</v>
      </c>
      <c r="X36" s="10" t="e">
        <f>100*cbo_deficit!X36/cbo_ngdp!X36</f>
        <v>#N/A</v>
      </c>
      <c r="Y36" s="10" t="e">
        <f>100*cbo_deficit!Y36/cbo_ngdp!Y36</f>
        <v>#N/A</v>
      </c>
      <c r="Z36" s="10" t="e">
        <f>100*cbo_deficit!Z36/cbo_ngdp!Z36</f>
        <v>#N/A</v>
      </c>
      <c r="AA36" s="10" t="e">
        <f>100*cbo_deficit!AA36/cbo_ngdp!AA36</f>
        <v>#N/A</v>
      </c>
      <c r="AB36" s="10" t="e">
        <f>100*cbo_deficit!AB36/cbo_ngdp!AB36</f>
        <v>#N/A</v>
      </c>
      <c r="AC36" s="10" t="e">
        <f>100*cbo_deficit!AC36/cbo_ngdp!AC36</f>
        <v>#N/A</v>
      </c>
      <c r="AD36" s="10" t="e">
        <f>100*cbo_deficit!AD36/cbo_ngdp!AD36</f>
        <v>#N/A</v>
      </c>
      <c r="AE36" s="10" t="e">
        <f>100*cbo_deficit!AE36/cbo_ngdp!AE36</f>
        <v>#N/A</v>
      </c>
      <c r="AF36" s="10" t="e">
        <f>100*cbo_deficit!AF36/cbo_ngdp!AF36</f>
        <v>#N/A</v>
      </c>
      <c r="AG36" s="10">
        <f>100*cbo_deficit!AG36/cbo_ngdp!AG36</f>
        <v>-4.0296554731792416</v>
      </c>
      <c r="AH36" s="10">
        <f>100*cbo_deficit!AH36/cbo_ngdp!AH36</f>
        <v>-2.5951098949598377</v>
      </c>
      <c r="AI36" s="10">
        <f>100*cbo_deficit!AI36/cbo_ngdp!AI36</f>
        <v>-3.2749760473826321</v>
      </c>
      <c r="AJ36" s="10">
        <f>100*cbo_deficit!AJ36/cbo_ngdp!AJ36</f>
        <v>-2.2448077772867876</v>
      </c>
      <c r="AK36" s="10">
        <f>100*cbo_deficit!AK36/cbo_ngdp!AK36</f>
        <v>0.30901287553648071</v>
      </c>
      <c r="AL36" s="10">
        <f>100*cbo_deficit!AL36/cbo_ngdp!AL36</f>
        <v>0.65611057650249327</v>
      </c>
      <c r="AM36" s="10">
        <f>100*cbo_deficit!AM36/cbo_ngdp!AM36</f>
        <v>1.5015015015015014</v>
      </c>
      <c r="AN36" s="10">
        <f>100*cbo_deficit!AN36/cbo_ngdp!AN36</f>
        <v>2.258092969921496</v>
      </c>
      <c r="AO36" s="10">
        <f>100*cbo_deficit!AO36/cbo_ngdp!AO36</f>
        <v>2.5120772946859904</v>
      </c>
      <c r="AP36" s="10">
        <f>100*cbo_deficit!AP36/cbo_ngdp!AP36</f>
        <v>2.2475679302247569</v>
      </c>
      <c r="AQ36" s="10">
        <f>100*cbo_deficit!AQ36/cbo_ngdp!AQ36</f>
        <v>3.2497978981406628</v>
      </c>
      <c r="AR36" s="10">
        <f>100*cbo_deficit!AR36/cbo_ngdp!AR36</f>
        <v>3.4213021491782554</v>
      </c>
      <c r="AS36" s="10">
        <f>100*cbo_deficit!AS36/cbo_ngdp!AS36</f>
        <v>1.9468602888374691</v>
      </c>
      <c r="AT36" s="10">
        <f>100*cbo_deficit!AT36/cbo_ngdp!AT36</f>
        <v>0.84648257725180798</v>
      </c>
      <c r="AU36" s="10">
        <v>-0.3269891842039071</v>
      </c>
      <c r="AV36" s="10">
        <f>100*cbo_deficit!AV36/cbo_ngdp!AV36</f>
        <v>-0.61169767052119994</v>
      </c>
      <c r="AW36" s="10">
        <v>-2.8730305838739572</v>
      </c>
      <c r="AX36" s="10">
        <v>-2.9939624514101397</v>
      </c>
      <c r="AY36" s="10">
        <v>-2.8283485045513652</v>
      </c>
      <c r="AZ36" s="10">
        <v>-3.0082563557590123</v>
      </c>
      <c r="BA36" s="10">
        <v>-2.6974166734577461</v>
      </c>
      <c r="BB36" s="10">
        <v>-2.5868380379077522</v>
      </c>
      <c r="BC36" s="10">
        <v>-2.5866276232308443</v>
      </c>
      <c r="BD36" s="10" t="e">
        <v>#N/A</v>
      </c>
      <c r="BE36" s="10" t="e">
        <v>#N/A</v>
      </c>
      <c r="BF36" s="10" t="e">
        <v>#N/A</v>
      </c>
      <c r="BG36" s="10" t="e">
        <v>#N/A</v>
      </c>
      <c r="BH36" s="10" t="e">
        <v>#N/A</v>
      </c>
      <c r="BI36" s="10" t="e">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-2.4766355140186915</v>
      </c>
      <c r="CU36" s="20">
        <v>34700</v>
      </c>
      <c r="CV36" s="20" t="str">
        <f ca="1">OFFSET(C$1,0,ROWS($1:30)-1)</f>
        <v>1995A</v>
      </c>
      <c r="CW36" s="19">
        <f t="shared" ca="1" si="4"/>
        <v>1995</v>
      </c>
      <c r="CX36" s="30" cm="1">
        <f t="array" aca="1" ref="CX36" ca="1">-INDEX($C$6:$CS$100,MATCH(CW36,YEAR($B$6:$B$100),0),MATCH(CV36,$C$1:$CS$1,0))</f>
        <v>2.5014212620807279</v>
      </c>
      <c r="CY36" s="19">
        <f t="shared" ca="1" si="0"/>
        <v>2000</v>
      </c>
      <c r="CZ36" s="30" cm="1">
        <f t="array" aca="1" ref="CZ36" ca="1">-INDEX($C$6:$CS$100,MATCH(CY36,YEAR($B$6:$B$100),0),MATCH(CV36,$C$1:$CS$1,0))</f>
        <v>3.1510041051814048</v>
      </c>
      <c r="DA36" s="19">
        <f t="shared" ca="1" si="5"/>
        <v>2005</v>
      </c>
      <c r="DB36" s="28" t="e" cm="1">
        <f t="array" aca="1" ref="DB36" ca="1">-INDEX($C$6:$CS$100,MATCH(DA36,YEAR($B$6:$B$100),0),MATCH(CV36,$C$1:$CS$1,0))</f>
        <v>#N/A</v>
      </c>
      <c r="DD36" s="41">
        <f t="shared" ca="1" si="2"/>
        <v>2.1693121693121693</v>
      </c>
      <c r="DE36" s="41">
        <f t="shared" ca="1" si="3"/>
        <v>-2.3327073243056242</v>
      </c>
      <c r="DF36" s="41">
        <f t="shared" ca="1" si="6"/>
        <v>0.11029644949955507</v>
      </c>
      <c r="DG36" s="41">
        <f t="shared" ca="1" si="7"/>
        <v>30.071091041886671</v>
      </c>
    </row>
    <row r="37" spans="1:111" x14ac:dyDescent="0.3">
      <c r="A37" t="s">
        <v>610</v>
      </c>
      <c r="B37" s="16">
        <v>38718</v>
      </c>
      <c r="C37" s="10" t="e">
        <f>100*cbo_deficit!C37/cbo_ngdp!C37</f>
        <v>#N/A</v>
      </c>
      <c r="D37" s="10" t="e">
        <f>100*cbo_deficit!D37/cbo_ngdp!D37</f>
        <v>#N/A</v>
      </c>
      <c r="E37" s="10" t="e">
        <f>100*cbo_deficit!E37/cbo_ngdp!E37</f>
        <v>#N/A</v>
      </c>
      <c r="F37" s="10" t="e">
        <f>100*cbo_deficit!F37/cbo_ngdp!F37</f>
        <v>#N/A</v>
      </c>
      <c r="G37" s="10" t="e">
        <f>100*cbo_deficit!G37/cbo_ngdp!G37</f>
        <v>#N/A</v>
      </c>
      <c r="H37" s="10" t="e">
        <f>100*cbo_deficit!H37/cbo_ngdp!H37</f>
        <v>#N/A</v>
      </c>
      <c r="I37" s="10" t="e">
        <f>100*cbo_deficit!I37/cbo_ngdp!A37</f>
        <v>#N/A</v>
      </c>
      <c r="J37" s="10" t="e">
        <f>100*cbo_deficit!J37/cbo_ngdp!B37</f>
        <v>#N/A</v>
      </c>
      <c r="K37" s="10" t="e">
        <f>100*cbo_deficit!K37/cbo_ngdp!K37</f>
        <v>#N/A</v>
      </c>
      <c r="L37" s="10" t="e">
        <f>100*cbo_deficit!L37/cbo_ngdp!L37</f>
        <v>#N/A</v>
      </c>
      <c r="M37" s="10" t="e">
        <f>100*cbo_deficit!M37/cbo_ngdp!M37</f>
        <v>#N/A</v>
      </c>
      <c r="N37" s="10" t="e">
        <f>100*cbo_deficit!N37/cbo_ngdp!N37</f>
        <v>#N/A</v>
      </c>
      <c r="O37" s="10" t="e">
        <f>100*cbo_deficit!O37/cbo_ngdp!O37</f>
        <v>#N/A</v>
      </c>
      <c r="P37" s="10" t="e">
        <f>100*cbo_deficit!P37/cbo_ngdp!P37</f>
        <v>#N/A</v>
      </c>
      <c r="Q37" s="10" t="e">
        <f>100*cbo_deficit!Q37/cbo_ngdp!Q37</f>
        <v>#N/A</v>
      </c>
      <c r="R37" s="10" t="e">
        <f>100*cbo_deficit!R37/cbo_ngdp!R37</f>
        <v>#N/A</v>
      </c>
      <c r="S37" s="10" t="e">
        <f>100*cbo_deficit!S37/cbo_ngdp!S37</f>
        <v>#N/A</v>
      </c>
      <c r="T37" s="10" t="e">
        <f>100*cbo_deficit!T37/cbo_ngdp!T37</f>
        <v>#N/A</v>
      </c>
      <c r="U37" s="10" t="e">
        <f>100*cbo_deficit!U37/cbo_ngdp!U37</f>
        <v>#N/A</v>
      </c>
      <c r="V37" s="10" t="e">
        <f>100*cbo_deficit!V37/cbo_ngdp!V37</f>
        <v>#N/A</v>
      </c>
      <c r="W37" s="10" t="e">
        <f>100*cbo_deficit!W37/cbo_ngdp!W37</f>
        <v>#N/A</v>
      </c>
      <c r="X37" s="10" t="e">
        <f>100*cbo_deficit!X37/cbo_ngdp!X37</f>
        <v>#N/A</v>
      </c>
      <c r="Y37" s="10" t="e">
        <f>100*cbo_deficit!Y37/cbo_ngdp!Y37</f>
        <v>#N/A</v>
      </c>
      <c r="Z37" s="10" t="e">
        <f>100*cbo_deficit!Z37/cbo_ngdp!Z37</f>
        <v>#N/A</v>
      </c>
      <c r="AA37" s="10" t="e">
        <f>100*cbo_deficit!AA37/cbo_ngdp!AA37</f>
        <v>#N/A</v>
      </c>
      <c r="AB37" s="10" t="e">
        <f>100*cbo_deficit!AB37/cbo_ngdp!AB37</f>
        <v>#N/A</v>
      </c>
      <c r="AC37" s="10" t="e">
        <f>100*cbo_deficit!AC37/cbo_ngdp!AC37</f>
        <v>#N/A</v>
      </c>
      <c r="AD37" s="10" t="e">
        <f>100*cbo_deficit!AD37/cbo_ngdp!AD37</f>
        <v>#N/A</v>
      </c>
      <c r="AE37" s="10" t="e">
        <f>100*cbo_deficit!AE37/cbo_ngdp!AE37</f>
        <v>#N/A</v>
      </c>
      <c r="AF37" s="10" t="e">
        <f>100*cbo_deficit!AF37/cbo_ngdp!AF37</f>
        <v>#N/A</v>
      </c>
      <c r="AG37" s="10" t="e">
        <f>100*cbo_deficit!AG37/cbo_ngdp!AG37</f>
        <v>#N/A</v>
      </c>
      <c r="AH37" s="10" t="e">
        <f>100*cbo_deficit!AH37/cbo_ngdp!AH37</f>
        <v>#N/A</v>
      </c>
      <c r="AI37" s="10">
        <f>100*cbo_deficit!AI37/cbo_ngdp!AI37</f>
        <v>-3.3468980981646044</v>
      </c>
      <c r="AJ37" s="10">
        <f>100*cbo_deficit!AJ37/cbo_ngdp!AJ37</f>
        <v>-2.247570764681031</v>
      </c>
      <c r="AK37" s="10">
        <f>100*cbo_deficit!AK37/cbo_ngdp!AK37</f>
        <v>0.58837950478058343</v>
      </c>
      <c r="AL37" s="10">
        <f>100*cbo_deficit!AL37/cbo_ngdp!AL37</f>
        <v>0.96049444583646537</v>
      </c>
      <c r="AM37" s="10">
        <f>100*cbo_deficit!AM37/cbo_ngdp!AM37</f>
        <v>1.8355608188123838</v>
      </c>
      <c r="AN37" s="10">
        <f>100*cbo_deficit!AN37/cbo_ngdp!AN37</f>
        <v>2.581189371573176</v>
      </c>
      <c r="AO37" s="10">
        <f>100*cbo_deficit!AO37/cbo_ngdp!AO37</f>
        <v>2.8097922099772861</v>
      </c>
      <c r="AP37" s="10">
        <f>100*cbo_deficit!AP37/cbo_ngdp!AP37</f>
        <v>2.6098128964908054</v>
      </c>
      <c r="AQ37" s="10">
        <f>100*cbo_deficit!AQ37/cbo_ngdp!AQ37</f>
        <v>3.6263821232505991</v>
      </c>
      <c r="AR37" s="10">
        <f>100*cbo_deficit!AR37/cbo_ngdp!AR37</f>
        <v>3.8029972136456061</v>
      </c>
      <c r="AS37" s="10">
        <f>100*cbo_deficit!AS37/cbo_ngdp!AS37</f>
        <v>2.1915522863426102</v>
      </c>
      <c r="AT37" s="10">
        <f>100*cbo_deficit!AT37/cbo_ngdp!AT37</f>
        <v>0.99976567991876908</v>
      </c>
      <c r="AU37" s="10">
        <v>0.11940773762139786</v>
      </c>
      <c r="AV37" s="10">
        <f>100*cbo_deficit!AV37/cbo_ngdp!AV37</f>
        <v>-0.12716579240184389</v>
      </c>
      <c r="AW37" s="10">
        <v>-1.7948308870453096</v>
      </c>
      <c r="AX37" s="10">
        <v>-2.1211165431319983</v>
      </c>
      <c r="AY37" s="10">
        <v>-2.3084669610349366</v>
      </c>
      <c r="AZ37" s="10">
        <v>-2.2889509621353197</v>
      </c>
      <c r="BA37" s="10">
        <v>-2.4215315801650341</v>
      </c>
      <c r="BB37" s="10">
        <v>-2.5760587066197829</v>
      </c>
      <c r="BC37" s="10">
        <v>-1.9835215135794935</v>
      </c>
      <c r="BD37" s="10">
        <v>-1.8982013011863759</v>
      </c>
      <c r="BE37" s="10">
        <v>-1.8982013011863759</v>
      </c>
      <c r="BF37" s="10" t="e">
        <v>#N/A</v>
      </c>
      <c r="BG37" s="10" t="e">
        <v>#N/A</v>
      </c>
      <c r="BH37" s="10" t="e">
        <v>#N/A</v>
      </c>
      <c r="BI37" s="10" t="e">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-1.8185817995160225</v>
      </c>
      <c r="CU37" s="20">
        <v>34912</v>
      </c>
      <c r="CV37" s="20" t="str">
        <f ca="1">OFFSET(C$1,0,ROWS($1:31)-1)</f>
        <v>1995B</v>
      </c>
      <c r="CW37" s="19">
        <f t="shared" ca="1" si="4"/>
        <v>1995</v>
      </c>
      <c r="CX37" s="30" cm="1">
        <f t="array" aca="1" ref="CX37" ca="1">-INDEX($C$6:$CS$100,MATCH(CW37,YEAR($B$6:$B$100),0),MATCH(CV37,$C$1:$CS$1,0))</f>
        <v>2.3026315789473686</v>
      </c>
      <c r="CY37" s="19">
        <f t="shared" ca="1" si="0"/>
        <v>2000</v>
      </c>
      <c r="CZ37" s="30" cm="1">
        <f t="array" aca="1" ref="CZ37" ca="1">-INDEX($C$6:$CS$100,MATCH(CY37,YEAR($B$6:$B$100),0),MATCH(CV37,$C$1:$CS$1,0))</f>
        <v>3.229423637586903</v>
      </c>
      <c r="DA37" s="19">
        <f t="shared" ca="1" si="5"/>
        <v>2005</v>
      </c>
      <c r="DB37" s="28" cm="1">
        <f t="array" aca="1" ref="DB37" ca="1">-INDEX($C$6:$CS$100,MATCH(DA37,YEAR($B$6:$B$100),0),MATCH(CV37,$C$1:$CS$1,0))</f>
        <v>4.0296554731792416</v>
      </c>
      <c r="DD37" s="41">
        <f t="shared" ca="1" si="2"/>
        <v>2.1693121693121693</v>
      </c>
      <c r="DE37" s="41">
        <f t="shared" ca="1" si="3"/>
        <v>-2.3327073243056242</v>
      </c>
      <c r="DF37" s="41">
        <f t="shared" ca="1" si="6"/>
        <v>1.7774064985478066E-2</v>
      </c>
      <c r="DG37" s="41">
        <f t="shared" ca="1" si="7"/>
        <v>30.937300837243491</v>
      </c>
    </row>
    <row r="38" spans="1:111" x14ac:dyDescent="0.3">
      <c r="A38" t="s">
        <v>611</v>
      </c>
      <c r="B38" s="16">
        <v>39083</v>
      </c>
      <c r="C38" s="10" t="e">
        <f>100*cbo_deficit!C38/cbo_ngdp!C38</f>
        <v>#N/A</v>
      </c>
      <c r="D38" s="10" t="e">
        <f>100*cbo_deficit!D38/cbo_ngdp!D38</f>
        <v>#N/A</v>
      </c>
      <c r="E38" s="10" t="e">
        <f>100*cbo_deficit!E38/cbo_ngdp!E38</f>
        <v>#N/A</v>
      </c>
      <c r="F38" s="10" t="e">
        <f>100*cbo_deficit!F38/cbo_ngdp!F38</f>
        <v>#N/A</v>
      </c>
      <c r="G38" s="10" t="e">
        <f>100*cbo_deficit!G38/cbo_ngdp!G38</f>
        <v>#N/A</v>
      </c>
      <c r="H38" s="10" t="e">
        <f>100*cbo_deficit!H38/cbo_ngdp!H38</f>
        <v>#N/A</v>
      </c>
      <c r="I38" s="10" t="e">
        <f>100*cbo_deficit!I38/cbo_ngdp!A38</f>
        <v>#N/A</v>
      </c>
      <c r="J38" s="10" t="e">
        <f>100*cbo_deficit!J38/cbo_ngdp!B38</f>
        <v>#N/A</v>
      </c>
      <c r="K38" s="10" t="e">
        <f>100*cbo_deficit!K38/cbo_ngdp!K38</f>
        <v>#N/A</v>
      </c>
      <c r="L38" s="10" t="e">
        <f>100*cbo_deficit!L38/cbo_ngdp!L38</f>
        <v>#N/A</v>
      </c>
      <c r="M38" s="10" t="e">
        <f>100*cbo_deficit!M38/cbo_ngdp!M38</f>
        <v>#N/A</v>
      </c>
      <c r="N38" s="10" t="e">
        <f>100*cbo_deficit!N38/cbo_ngdp!N38</f>
        <v>#N/A</v>
      </c>
      <c r="O38" s="10" t="e">
        <f>100*cbo_deficit!O38/cbo_ngdp!O38</f>
        <v>#N/A</v>
      </c>
      <c r="P38" s="10" t="e">
        <f>100*cbo_deficit!P38/cbo_ngdp!P38</f>
        <v>#N/A</v>
      </c>
      <c r="Q38" s="10" t="e">
        <f>100*cbo_deficit!Q38/cbo_ngdp!Q38</f>
        <v>#N/A</v>
      </c>
      <c r="R38" s="10" t="e">
        <f>100*cbo_deficit!R38/cbo_ngdp!R38</f>
        <v>#N/A</v>
      </c>
      <c r="S38" s="10" t="e">
        <f>100*cbo_deficit!S38/cbo_ngdp!S38</f>
        <v>#N/A</v>
      </c>
      <c r="T38" s="10" t="e">
        <f>100*cbo_deficit!T38/cbo_ngdp!T38</f>
        <v>#N/A</v>
      </c>
      <c r="U38" s="10" t="e">
        <f>100*cbo_deficit!U38/cbo_ngdp!U38</f>
        <v>#N/A</v>
      </c>
      <c r="V38" s="10" t="e">
        <f>100*cbo_deficit!V38/cbo_ngdp!V38</f>
        <v>#N/A</v>
      </c>
      <c r="W38" s="10" t="e">
        <f>100*cbo_deficit!W38/cbo_ngdp!W38</f>
        <v>#N/A</v>
      </c>
      <c r="X38" s="10" t="e">
        <f>100*cbo_deficit!X38/cbo_ngdp!X38</f>
        <v>#N/A</v>
      </c>
      <c r="Y38" s="10" t="e">
        <f>100*cbo_deficit!Y38/cbo_ngdp!Y38</f>
        <v>#N/A</v>
      </c>
      <c r="Z38" s="10" t="e">
        <f>100*cbo_deficit!Z38/cbo_ngdp!Z38</f>
        <v>#N/A</v>
      </c>
      <c r="AA38" s="10" t="e">
        <f>100*cbo_deficit!AA38/cbo_ngdp!AA38</f>
        <v>#N/A</v>
      </c>
      <c r="AB38" s="10" t="e">
        <f>100*cbo_deficit!AB38/cbo_ngdp!AB38</f>
        <v>#N/A</v>
      </c>
      <c r="AC38" s="10" t="e">
        <f>100*cbo_deficit!AC38/cbo_ngdp!AC38</f>
        <v>#N/A</v>
      </c>
      <c r="AD38" s="10" t="e">
        <f>100*cbo_deficit!AD38/cbo_ngdp!AD38</f>
        <v>#N/A</v>
      </c>
      <c r="AE38" s="10" t="e">
        <f>100*cbo_deficit!AE38/cbo_ngdp!AE38</f>
        <v>#N/A</v>
      </c>
      <c r="AF38" s="10" t="e">
        <f>100*cbo_deficit!AF38/cbo_ngdp!AF38</f>
        <v>#N/A</v>
      </c>
      <c r="AG38" s="10" t="e">
        <f>100*cbo_deficit!AG38/cbo_ngdp!AG38</f>
        <v>#N/A</v>
      </c>
      <c r="AH38" s="10" t="e">
        <f>100*cbo_deficit!AH38/cbo_ngdp!AH38</f>
        <v>#N/A</v>
      </c>
      <c r="AI38" s="10" t="e">
        <f>100*cbo_deficit!AI38/cbo_ngdp!AI38</f>
        <v>#N/A</v>
      </c>
      <c r="AJ38" s="10">
        <f>100*cbo_deficit!AJ38/cbo_ngdp!AJ38</f>
        <v>-2.2457387511107521</v>
      </c>
      <c r="AK38" s="10">
        <f>100*cbo_deficit!AK38/cbo_ngdp!AK38</f>
        <v>0.66915655150949271</v>
      </c>
      <c r="AL38" s="10">
        <f>100*cbo_deficit!AL38/cbo_ngdp!AL38</f>
        <v>1.0287901746550763</v>
      </c>
      <c r="AM38" s="10">
        <f>100*cbo_deficit!AM38/cbo_ngdp!AM38</f>
        <v>1.9123247710882425</v>
      </c>
      <c r="AN38" s="10">
        <f>100*cbo_deficit!AN38/cbo_ngdp!AN38</f>
        <v>2.6874344282140261</v>
      </c>
      <c r="AO38" s="10">
        <f>100*cbo_deficit!AO38/cbo_ngdp!AO38</f>
        <v>2.931228861330327</v>
      </c>
      <c r="AP38" s="10">
        <f>100*cbo_deficit!AP38/cbo_ngdp!AP38</f>
        <v>2.8294633246194065</v>
      </c>
      <c r="AQ38" s="10">
        <f>100*cbo_deficit!AQ38/cbo_ngdp!AQ38</f>
        <v>3.8680570963686116</v>
      </c>
      <c r="AR38" s="10">
        <f>100*cbo_deficit!AR38/cbo_ngdp!AR38</f>
        <v>4.1128337639965551</v>
      </c>
      <c r="AS38" s="10">
        <f>100*cbo_deficit!AS38/cbo_ngdp!AS38</f>
        <v>2.4513338139870222</v>
      </c>
      <c r="AT38" s="10">
        <f>100*cbo_deficit!AT38/cbo_ngdp!AT38</f>
        <v>1.2325512325512324</v>
      </c>
      <c r="AU38" s="10">
        <v>0.39277891079386662</v>
      </c>
      <c r="AV38" s="10">
        <f>100*cbo_deficit!AV38/cbo_ngdp!AV38</f>
        <v>0.19603407977079093</v>
      </c>
      <c r="AW38" s="10">
        <v>-1.5356683561540208</v>
      </c>
      <c r="AX38" s="10">
        <v>-2.0172257479601088</v>
      </c>
      <c r="AY38" s="10">
        <v>-2.2777695607158703</v>
      </c>
      <c r="AZ38" s="10">
        <v>-1.9210952451052554</v>
      </c>
      <c r="BA38" s="10">
        <v>-2.3727572317832295</v>
      </c>
      <c r="BB38" s="10">
        <v>-1.9592192148610406</v>
      </c>
      <c r="BC38" s="10">
        <v>-2.069015409100774</v>
      </c>
      <c r="BD38" s="10">
        <v>-1.2605349945034812</v>
      </c>
      <c r="BE38" s="10">
        <v>-1.1515195685445667</v>
      </c>
      <c r="BF38" s="10">
        <v>-1.1923920994879298</v>
      </c>
      <c r="BG38" s="10">
        <v>-1.1801788594047793</v>
      </c>
      <c r="BH38" s="10" t="e">
        <v>#N/A</v>
      </c>
      <c r="BI38" s="10" t="e">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-1.1254806011883958</v>
      </c>
      <c r="CU38" s="20">
        <v>35034</v>
      </c>
      <c r="CV38" s="20" t="str">
        <f ca="1">OFFSET(C$1,0,ROWS($1:32)-1)</f>
        <v>1995C</v>
      </c>
      <c r="CW38" s="40">
        <f ca="1">LEFT(CV38,4)+$CW$5+1</f>
        <v>1996</v>
      </c>
      <c r="CX38" s="30" cm="1">
        <f t="array" aca="1" ref="CX38" ca="1">-INDEX($C$6:$CS$100,MATCH(CW38,YEAR($B$6:$B$100),0),MATCH(CV38,$C$1:$CS$1,0))</f>
        <v>2.3471615720524017</v>
      </c>
      <c r="CY38" s="19">
        <f t="shared" ca="1" si="0"/>
        <v>2000</v>
      </c>
      <c r="CZ38" s="30" cm="1">
        <f t="array" aca="1" ref="CZ38" ca="1">-INDEX($C$6:$CS$100,MATCH(CY38,YEAR($B$6:$B$100),0),MATCH(CV38,$C$1:$CS$1,0))</f>
        <v>2.2936811333483247</v>
      </c>
      <c r="DA38" s="19">
        <f t="shared" ca="1" si="5"/>
        <v>2005</v>
      </c>
      <c r="DB38" s="28" cm="1">
        <f t="array" aca="1" ref="DB38" ca="1">-INDEX($C$6:$CS$100,MATCH(DA38,YEAR($B$6:$B$100),0),MATCH(CV38,$C$1:$CS$1,0))</f>
        <v>2.5951098949598377</v>
      </c>
      <c r="DD38" s="41">
        <f t="shared" ca="1" si="2"/>
        <v>1.3457426738774998</v>
      </c>
      <c r="DE38" s="41">
        <f t="shared" ca="1" si="3"/>
        <v>-2.3327073243056242</v>
      </c>
      <c r="DF38" s="41">
        <f t="shared" ca="1" si="6"/>
        <v>1.0028398096218345</v>
      </c>
      <c r="DG38" s="41">
        <f t="shared" ca="1" si="7"/>
        <v>21.403470161113685</v>
      </c>
    </row>
    <row r="39" spans="1:111" x14ac:dyDescent="0.3">
      <c r="A39" t="s">
        <v>612</v>
      </c>
      <c r="B39" s="16">
        <v>39448</v>
      </c>
      <c r="C39" s="10" t="e">
        <f>100*cbo_deficit!C39/cbo_ngdp!C39</f>
        <v>#N/A</v>
      </c>
      <c r="D39" s="10" t="e">
        <f>100*cbo_deficit!D39/cbo_ngdp!D39</f>
        <v>#N/A</v>
      </c>
      <c r="E39" s="10" t="e">
        <f>100*cbo_deficit!E39/cbo_ngdp!E39</f>
        <v>#N/A</v>
      </c>
      <c r="F39" s="10" t="e">
        <f>100*cbo_deficit!F39/cbo_ngdp!F39</f>
        <v>#N/A</v>
      </c>
      <c r="G39" s="10" t="e">
        <f>100*cbo_deficit!G39/cbo_ngdp!G39</f>
        <v>#N/A</v>
      </c>
      <c r="H39" s="10" t="e">
        <f>100*cbo_deficit!H39/cbo_ngdp!H39</f>
        <v>#N/A</v>
      </c>
      <c r="I39" s="10" t="e">
        <f>100*cbo_deficit!I39/cbo_ngdp!A39</f>
        <v>#N/A</v>
      </c>
      <c r="J39" s="10" t="e">
        <f>100*cbo_deficit!J39/cbo_ngdp!B39</f>
        <v>#N/A</v>
      </c>
      <c r="K39" s="10" t="e">
        <f>100*cbo_deficit!K39/cbo_ngdp!K39</f>
        <v>#N/A</v>
      </c>
      <c r="L39" s="10" t="e">
        <f>100*cbo_deficit!L39/cbo_ngdp!L39</f>
        <v>#N/A</v>
      </c>
      <c r="M39" s="10" t="e">
        <f>100*cbo_deficit!M39/cbo_ngdp!M39</f>
        <v>#N/A</v>
      </c>
      <c r="N39" s="10" t="e">
        <f>100*cbo_deficit!N39/cbo_ngdp!N39</f>
        <v>#N/A</v>
      </c>
      <c r="O39" s="10" t="e">
        <f>100*cbo_deficit!O39/cbo_ngdp!O39</f>
        <v>#N/A</v>
      </c>
      <c r="P39" s="10" t="e">
        <f>100*cbo_deficit!P39/cbo_ngdp!P39</f>
        <v>#N/A</v>
      </c>
      <c r="Q39" s="10" t="e">
        <f>100*cbo_deficit!Q39/cbo_ngdp!Q39</f>
        <v>#N/A</v>
      </c>
      <c r="R39" s="10" t="e">
        <f>100*cbo_deficit!R39/cbo_ngdp!R39</f>
        <v>#N/A</v>
      </c>
      <c r="S39" s="10" t="e">
        <f>100*cbo_deficit!S39/cbo_ngdp!S39</f>
        <v>#N/A</v>
      </c>
      <c r="T39" s="10" t="e">
        <f>100*cbo_deficit!T39/cbo_ngdp!T39</f>
        <v>#N/A</v>
      </c>
      <c r="U39" s="10" t="e">
        <f>100*cbo_deficit!U39/cbo_ngdp!U39</f>
        <v>#N/A</v>
      </c>
      <c r="V39" s="10" t="e">
        <f>100*cbo_deficit!V39/cbo_ngdp!V39</f>
        <v>#N/A</v>
      </c>
      <c r="W39" s="10" t="e">
        <f>100*cbo_deficit!W39/cbo_ngdp!W39</f>
        <v>#N/A</v>
      </c>
      <c r="X39" s="10" t="e">
        <f>100*cbo_deficit!X39/cbo_ngdp!X39</f>
        <v>#N/A</v>
      </c>
      <c r="Y39" s="10" t="e">
        <f>100*cbo_deficit!Y39/cbo_ngdp!Y39</f>
        <v>#N/A</v>
      </c>
      <c r="Z39" s="10" t="e">
        <f>100*cbo_deficit!Z39/cbo_ngdp!Z39</f>
        <v>#N/A</v>
      </c>
      <c r="AA39" s="10" t="e">
        <f>100*cbo_deficit!AA39/cbo_ngdp!AA39</f>
        <v>#N/A</v>
      </c>
      <c r="AB39" s="10" t="e">
        <f>100*cbo_deficit!AB39/cbo_ngdp!AB39</f>
        <v>#N/A</v>
      </c>
      <c r="AC39" s="10" t="e">
        <f>100*cbo_deficit!AC39/cbo_ngdp!AC39</f>
        <v>#N/A</v>
      </c>
      <c r="AD39" s="10" t="e">
        <f>100*cbo_deficit!AD39/cbo_ngdp!AD39</f>
        <v>#N/A</v>
      </c>
      <c r="AE39" s="10" t="e">
        <f>100*cbo_deficit!AE39/cbo_ngdp!AE39</f>
        <v>#N/A</v>
      </c>
      <c r="AF39" s="10" t="e">
        <f>100*cbo_deficit!AF39/cbo_ngdp!AF39</f>
        <v>#N/A</v>
      </c>
      <c r="AG39" s="10" t="e">
        <f>100*cbo_deficit!AG39/cbo_ngdp!AG39</f>
        <v>#N/A</v>
      </c>
      <c r="AH39" s="10" t="e">
        <f>100*cbo_deficit!AH39/cbo_ngdp!AH39</f>
        <v>#N/A</v>
      </c>
      <c r="AI39" s="10" t="e">
        <f>100*cbo_deficit!AI39/cbo_ngdp!AI39</f>
        <v>#N/A</v>
      </c>
      <c r="AJ39" s="10" t="e">
        <f>100*cbo_deficit!AJ39/cbo_ngdp!AJ39</f>
        <v>#N/A</v>
      </c>
      <c r="AK39" s="10" t="e">
        <f>100*cbo_deficit!AK39/cbo_ngdp!AK39</f>
        <v>#N/A</v>
      </c>
      <c r="AL39" s="10">
        <f>100*cbo_deficit!AL39/cbo_ngdp!AL39</f>
        <v>1.0511082336811639</v>
      </c>
      <c r="AM39" s="10">
        <f>100*cbo_deficit!AM39/cbo_ngdp!AM39</f>
        <v>1.9490604131076255</v>
      </c>
      <c r="AN39" s="10">
        <f>100*cbo_deficit!AN39/cbo_ngdp!AN39</f>
        <v>2.7421597404603739</v>
      </c>
      <c r="AO39" s="10">
        <f>100*cbo_deficit!AO39/cbo_ngdp!AO39</f>
        <v>2.9679309281529447</v>
      </c>
      <c r="AP39" s="10">
        <f>100*cbo_deficit!AP39/cbo_ngdp!AP39</f>
        <v>2.93749539866009</v>
      </c>
      <c r="AQ39" s="10">
        <f>100*cbo_deficit!AQ39/cbo_ngdp!AQ39</f>
        <v>3.9966046544528542</v>
      </c>
      <c r="AR39" s="10">
        <f>100*cbo_deficit!AR39/cbo_ngdp!AR39</f>
        <v>4.3436623572063748</v>
      </c>
      <c r="AS39" s="10">
        <f>100*cbo_deficit!AS39/cbo_ngdp!AS39</f>
        <v>2.6673066374108614</v>
      </c>
      <c r="AT39" s="10">
        <f>100*cbo_deficit!AT39/cbo_ngdp!AT39</f>
        <v>1.4259494564450093</v>
      </c>
      <c r="AU39" s="10">
        <v>0.63068874077259374</v>
      </c>
      <c r="AV39" s="10">
        <f>100*cbo_deficit!AV39/cbo_ngdp!AV39</f>
        <v>0.465216146578872</v>
      </c>
      <c r="AW39" s="10">
        <v>-1.4152298850574712</v>
      </c>
      <c r="AX39" s="10">
        <v>-2.0054826143413651</v>
      </c>
      <c r="AY39" s="10">
        <v>-2.2437028152120226</v>
      </c>
      <c r="AZ39" s="10">
        <v>-1.6425525966310197</v>
      </c>
      <c r="BA39" s="10">
        <v>-2.3309212357361537</v>
      </c>
      <c r="BB39" s="10">
        <v>-1.7852219465122692</v>
      </c>
      <c r="BC39" s="10">
        <v>-1.881590736784065</v>
      </c>
      <c r="BD39" s="10">
        <v>-0.68531468531468531</v>
      </c>
      <c r="BE39" s="10">
        <v>-1.076314144851052</v>
      </c>
      <c r="BF39" s="10">
        <v>-1.5421449193718753</v>
      </c>
      <c r="BG39" s="10">
        <v>-2.864180154820549</v>
      </c>
      <c r="BH39" s="10">
        <v>-3.1988188976377954</v>
      </c>
      <c r="BI39" s="10">
        <f>100*cbo_deficit!BI39/cbo_ngdp!BI39</f>
        <v>-3.2273941780340318</v>
      </c>
      <c r="BJ39" s="10">
        <v>-3.2273941780340318</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-3.1019801311076569</v>
      </c>
      <c r="CU39" s="20">
        <v>35186</v>
      </c>
      <c r="CV39" s="20" t="str">
        <f ca="1">OFFSET(C$1,0,ROWS($1:33)-1)</f>
        <v>1996A</v>
      </c>
      <c r="CW39" s="19">
        <f t="shared" ca="1" si="4"/>
        <v>1996</v>
      </c>
      <c r="CX39" s="30" cm="1">
        <f t="array" aca="1" ref="CX39" ca="1">-INDEX($C$6:$CS$100,MATCH(CW39,YEAR($B$6:$B$100),0),MATCH(CV39,$C$1:$CS$1,0))</f>
        <v>1.9223067681217461</v>
      </c>
      <c r="CY39" s="19">
        <f t="shared" ca="1" si="0"/>
        <v>2001</v>
      </c>
      <c r="CZ39" s="30" cm="1">
        <f t="array" aca="1" ref="CZ39" ca="1">-INDEX($C$6:$CS$100,MATCH(CY39,YEAR($B$6:$B$100),0),MATCH(CV39,$C$1:$CS$1,0))</f>
        <v>2.7294762356412687</v>
      </c>
      <c r="DA39" s="19">
        <f t="shared" ca="1" si="5"/>
        <v>2006</v>
      </c>
      <c r="DB39" s="28" cm="1">
        <f t="array" aca="1" ref="DB39" ca="1">-INDEX($C$6:$CS$100,MATCH(DA39,YEAR($B$6:$B$100),0),MATCH(CV39,$C$1:$CS$1,0))</f>
        <v>3.3468980981646044</v>
      </c>
      <c r="DD39" s="41">
        <f t="shared" ca="1" si="2"/>
        <v>1.3457426738774998</v>
      </c>
      <c r="DE39" s="41">
        <f t="shared" ca="1" si="3"/>
        <v>-1.2160364810944329</v>
      </c>
      <c r="DF39" s="41">
        <f t="shared" ca="1" si="6"/>
        <v>0.33242615477168808</v>
      </c>
      <c r="DG39" s="41">
        <f t="shared" ca="1" si="7"/>
        <v>15.567070597923138</v>
      </c>
    </row>
    <row r="40" spans="1:111" x14ac:dyDescent="0.3">
      <c r="A40" t="s">
        <v>613</v>
      </c>
      <c r="B40" s="16">
        <v>39814</v>
      </c>
      <c r="C40" s="10" t="e">
        <f>100*cbo_deficit!C40/cbo_ngdp!C40</f>
        <v>#N/A</v>
      </c>
      <c r="D40" s="10" t="e">
        <f>100*cbo_deficit!D40/cbo_ngdp!D40</f>
        <v>#N/A</v>
      </c>
      <c r="E40" s="10" t="e">
        <f>100*cbo_deficit!E40/cbo_ngdp!E40</f>
        <v>#N/A</v>
      </c>
      <c r="F40" s="10" t="e">
        <f>100*cbo_deficit!F40/cbo_ngdp!F40</f>
        <v>#N/A</v>
      </c>
      <c r="G40" s="10" t="e">
        <f>100*cbo_deficit!G40/cbo_ngdp!G40</f>
        <v>#N/A</v>
      </c>
      <c r="H40" s="10" t="e">
        <f>100*cbo_deficit!H40/cbo_ngdp!H40</f>
        <v>#N/A</v>
      </c>
      <c r="I40" s="10" t="e">
        <f>100*cbo_deficit!I40/cbo_ngdp!A40</f>
        <v>#N/A</v>
      </c>
      <c r="J40" s="10" t="e">
        <f>100*cbo_deficit!J40/cbo_ngdp!B40</f>
        <v>#N/A</v>
      </c>
      <c r="K40" s="10" t="e">
        <f>100*cbo_deficit!K40/cbo_ngdp!K40</f>
        <v>#N/A</v>
      </c>
      <c r="L40" s="10" t="e">
        <f>100*cbo_deficit!L40/cbo_ngdp!L40</f>
        <v>#N/A</v>
      </c>
      <c r="M40" s="10" t="e">
        <f>100*cbo_deficit!M40/cbo_ngdp!M40</f>
        <v>#N/A</v>
      </c>
      <c r="N40" s="10" t="e">
        <f>100*cbo_deficit!N40/cbo_ngdp!N40</f>
        <v>#N/A</v>
      </c>
      <c r="O40" s="10" t="e">
        <f>100*cbo_deficit!O40/cbo_ngdp!O40</f>
        <v>#N/A</v>
      </c>
      <c r="P40" s="10" t="e">
        <f>100*cbo_deficit!P40/cbo_ngdp!P40</f>
        <v>#N/A</v>
      </c>
      <c r="Q40" s="10" t="e">
        <f>100*cbo_deficit!Q40/cbo_ngdp!Q40</f>
        <v>#N/A</v>
      </c>
      <c r="R40" s="10" t="e">
        <f>100*cbo_deficit!R40/cbo_ngdp!R40</f>
        <v>#N/A</v>
      </c>
      <c r="S40" s="10" t="e">
        <f>100*cbo_deficit!S40/cbo_ngdp!S40</f>
        <v>#N/A</v>
      </c>
      <c r="T40" s="10" t="e">
        <f>100*cbo_deficit!T40/cbo_ngdp!T40</f>
        <v>#N/A</v>
      </c>
      <c r="U40" s="10" t="e">
        <f>100*cbo_deficit!U40/cbo_ngdp!U40</f>
        <v>#N/A</v>
      </c>
      <c r="V40" s="10" t="e">
        <f>100*cbo_deficit!V40/cbo_ngdp!V40</f>
        <v>#N/A</v>
      </c>
      <c r="W40" s="10" t="e">
        <f>100*cbo_deficit!W40/cbo_ngdp!W40</f>
        <v>#N/A</v>
      </c>
      <c r="X40" s="10" t="e">
        <f>100*cbo_deficit!X40/cbo_ngdp!X40</f>
        <v>#N/A</v>
      </c>
      <c r="Y40" s="10" t="e">
        <f>100*cbo_deficit!Y40/cbo_ngdp!Y40</f>
        <v>#N/A</v>
      </c>
      <c r="Z40" s="10" t="e">
        <f>100*cbo_deficit!Z40/cbo_ngdp!Z40</f>
        <v>#N/A</v>
      </c>
      <c r="AA40" s="10" t="e">
        <f>100*cbo_deficit!AA40/cbo_ngdp!AA40</f>
        <v>#N/A</v>
      </c>
      <c r="AB40" s="10" t="e">
        <f>100*cbo_deficit!AB40/cbo_ngdp!AB40</f>
        <v>#N/A</v>
      </c>
      <c r="AC40" s="10" t="e">
        <f>100*cbo_deficit!AC40/cbo_ngdp!AC40</f>
        <v>#N/A</v>
      </c>
      <c r="AD40" s="10" t="e">
        <f>100*cbo_deficit!AD40/cbo_ngdp!AD40</f>
        <v>#N/A</v>
      </c>
      <c r="AE40" s="10" t="e">
        <f>100*cbo_deficit!AE40/cbo_ngdp!AE40</f>
        <v>#N/A</v>
      </c>
      <c r="AF40" s="10" t="e">
        <f>100*cbo_deficit!AF40/cbo_ngdp!AF40</f>
        <v>#N/A</v>
      </c>
      <c r="AG40" s="10" t="e">
        <f>100*cbo_deficit!AG40/cbo_ngdp!AG40</f>
        <v>#N/A</v>
      </c>
      <c r="AH40" s="10" t="e">
        <f>100*cbo_deficit!AH40/cbo_ngdp!AH40</f>
        <v>#N/A</v>
      </c>
      <c r="AI40" s="10" t="e">
        <f>100*cbo_deficit!AI40/cbo_ngdp!AI40</f>
        <v>#N/A</v>
      </c>
      <c r="AJ40" s="10" t="e">
        <f>100*cbo_deficit!AJ40/cbo_ngdp!AJ40</f>
        <v>#N/A</v>
      </c>
      <c r="AK40" s="10" t="e">
        <f>100*cbo_deficit!AK40/cbo_ngdp!AK40</f>
        <v>#N/A</v>
      </c>
      <c r="AL40" s="10" t="e">
        <f>100*cbo_deficit!AL40/cbo_ngdp!AL40</f>
        <v>#N/A</v>
      </c>
      <c r="AM40" s="10" t="e">
        <f>100*cbo_deficit!AM40/cbo_ngdp!AM40</f>
        <v>#N/A</v>
      </c>
      <c r="AN40" s="10">
        <f>100*cbo_deficit!AN40/cbo_ngdp!AN40</f>
        <v>2.817838917239849</v>
      </c>
      <c r="AO40" s="10">
        <f>100*cbo_deficit!AO40/cbo_ngdp!AO40</f>
        <v>3.0690347031284833</v>
      </c>
      <c r="AP40" s="10">
        <f>100*cbo_deficit!AP40/cbo_ngdp!AP40</f>
        <v>3.1263202365863965</v>
      </c>
      <c r="AQ40" s="10">
        <f>100*cbo_deficit!AQ40/cbo_ngdp!AQ40</f>
        <v>4.2238291545583566</v>
      </c>
      <c r="AR40" s="10">
        <f>100*cbo_deficit!AR40/cbo_ngdp!AR40</f>
        <v>4.6290259486243315</v>
      </c>
      <c r="AS40" s="10">
        <f>100*cbo_deficit!AS40/cbo_ngdp!AS40</f>
        <v>2.934846409704559</v>
      </c>
      <c r="AT40" s="10">
        <f>100*cbo_deficit!AT40/cbo_ngdp!AT40</f>
        <v>1.6781902396455661</v>
      </c>
      <c r="AU40" s="10">
        <v>0.90482345737805292</v>
      </c>
      <c r="AV40" s="10">
        <f>100*cbo_deficit!AV40/cbo_ngdp!AV40</f>
        <v>0.7001087547580207</v>
      </c>
      <c r="AW40" s="10">
        <v>-1.1612021857923498</v>
      </c>
      <c r="AX40" s="10">
        <v>-1.8458571526964667</v>
      </c>
      <c r="AY40" s="10">
        <v>-2.1015761821366024</v>
      </c>
      <c r="AZ40" s="10">
        <v>-1.377337148180185</v>
      </c>
      <c r="BA40" s="10">
        <v>-2.1249834502846552</v>
      </c>
      <c r="BB40" s="10">
        <v>-1.5788784067085955</v>
      </c>
      <c r="BC40" s="10">
        <v>-1.9952743502231556</v>
      </c>
      <c r="BD40" s="10">
        <v>-0.77261222858665246</v>
      </c>
      <c r="BE40" s="10">
        <v>-1.4219576719576719</v>
      </c>
      <c r="BF40" s="10">
        <v>-1.3367539832568187</v>
      </c>
      <c r="BG40" s="10">
        <v>-2.9757456348936748</v>
      </c>
      <c r="BH40" s="10">
        <v>-8.3187206284632111</v>
      </c>
      <c r="BI40" s="10">
        <f>100*cbo_deficit!BI40/cbo_ngdp!BI40</f>
        <v>-11.858860354271894</v>
      </c>
      <c r="BJ40" s="10">
        <v>-11.223479490806223</v>
      </c>
      <c r="BK40" s="10">
        <v>-9.932565327339141</v>
      </c>
      <c r="BL40" s="10">
        <v>-9.9297259311314132</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-9.767056058616161</v>
      </c>
      <c r="CU40" s="20">
        <v>35431</v>
      </c>
      <c r="CV40" s="20" t="str">
        <f ca="1">OFFSET(C$1,0,ROWS($1:34)-1)</f>
        <v>1997A</v>
      </c>
      <c r="CW40" s="19">
        <f t="shared" ca="1" si="4"/>
        <v>1997</v>
      </c>
      <c r="CX40" s="30" cm="1">
        <f t="array" aca="1" ref="CX40" ca="1">-INDEX($C$6:$CS$100,MATCH(CW40,YEAR($B$6:$B$100),0),MATCH(CV40,$C$1:$CS$1,0))</f>
        <v>1.5838548984544643</v>
      </c>
      <c r="CY40" s="19">
        <f t="shared" ca="1" si="0"/>
        <v>2002</v>
      </c>
      <c r="CZ40" s="30" cm="1">
        <f t="array" aca="1" ref="CZ40" ca="1">-INDEX($C$6:$CS$100,MATCH(CY40,YEAR($B$6:$B$100),0),MATCH(CV40,$C$1:$CS$1,0))</f>
        <v>1.9047619047619047</v>
      </c>
      <c r="DA40" s="19">
        <f t="shared" ca="1" si="5"/>
        <v>2007</v>
      </c>
      <c r="DB40" s="28" cm="1">
        <f t="array" aca="1" ref="DB40" ca="1">-INDEX($C$6:$CS$100,MATCH(DA40,YEAR($B$6:$B$100),0),MATCH(CV40,$C$1:$CS$1,0))</f>
        <v>2.2457387511107521</v>
      </c>
      <c r="DD40" s="41">
        <f t="shared" ca="1" si="2"/>
        <v>0.26032422198556382</v>
      </c>
      <c r="DE40" s="41">
        <f t="shared" ca="1" si="3"/>
        <v>1.459045156524148</v>
      </c>
      <c r="DF40" s="41">
        <f t="shared" ca="1" si="6"/>
        <v>1.7517334515542249</v>
      </c>
      <c r="DG40" s="41">
        <f t="shared" ca="1" si="7"/>
        <v>0.19866341965963974</v>
      </c>
    </row>
    <row r="41" spans="1:111" x14ac:dyDescent="0.3">
      <c r="A41" t="s">
        <v>614</v>
      </c>
      <c r="B41" s="16">
        <v>40179</v>
      </c>
      <c r="C41" s="10" t="e">
        <f>100*cbo_deficit!C41/cbo_ngdp!C41</f>
        <v>#N/A</v>
      </c>
      <c r="D41" s="10" t="e">
        <f>100*cbo_deficit!D41/cbo_ngdp!D41</f>
        <v>#N/A</v>
      </c>
      <c r="E41" s="10" t="e">
        <f>100*cbo_deficit!E41/cbo_ngdp!E41</f>
        <v>#N/A</v>
      </c>
      <c r="F41" s="10" t="e">
        <f>100*cbo_deficit!F41/cbo_ngdp!F41</f>
        <v>#N/A</v>
      </c>
      <c r="G41" s="10" t="e">
        <f>100*cbo_deficit!G41/cbo_ngdp!G41</f>
        <v>#N/A</v>
      </c>
      <c r="H41" s="10" t="e">
        <f>100*cbo_deficit!H41/cbo_ngdp!H41</f>
        <v>#N/A</v>
      </c>
      <c r="I41" s="10" t="e">
        <f>100*cbo_deficit!I41/cbo_ngdp!A41</f>
        <v>#N/A</v>
      </c>
      <c r="J41" s="10" t="e">
        <f>100*cbo_deficit!J41/cbo_ngdp!B41</f>
        <v>#N/A</v>
      </c>
      <c r="K41" s="10" t="e">
        <f>100*cbo_deficit!K41/cbo_ngdp!K41</f>
        <v>#N/A</v>
      </c>
      <c r="L41" s="10" t="e">
        <f>100*cbo_deficit!L41/cbo_ngdp!L41</f>
        <v>#N/A</v>
      </c>
      <c r="M41" s="10" t="e">
        <f>100*cbo_deficit!M41/cbo_ngdp!M41</f>
        <v>#N/A</v>
      </c>
      <c r="N41" s="10" t="e">
        <f>100*cbo_deficit!N41/cbo_ngdp!N41</f>
        <v>#N/A</v>
      </c>
      <c r="O41" s="10" t="e">
        <f>100*cbo_deficit!O41/cbo_ngdp!O41</f>
        <v>#N/A</v>
      </c>
      <c r="P41" s="10" t="e">
        <f>100*cbo_deficit!P41/cbo_ngdp!P41</f>
        <v>#N/A</v>
      </c>
      <c r="Q41" s="10" t="e">
        <f>100*cbo_deficit!Q41/cbo_ngdp!Q41</f>
        <v>#N/A</v>
      </c>
      <c r="R41" s="10" t="e">
        <f>100*cbo_deficit!R41/cbo_ngdp!R41</f>
        <v>#N/A</v>
      </c>
      <c r="S41" s="10" t="e">
        <f>100*cbo_deficit!S41/cbo_ngdp!S41</f>
        <v>#N/A</v>
      </c>
      <c r="T41" s="10" t="e">
        <f>100*cbo_deficit!T41/cbo_ngdp!T41</f>
        <v>#N/A</v>
      </c>
      <c r="U41" s="10" t="e">
        <f>100*cbo_deficit!U41/cbo_ngdp!U41</f>
        <v>#N/A</v>
      </c>
      <c r="V41" s="10" t="e">
        <f>100*cbo_deficit!V41/cbo_ngdp!V41</f>
        <v>#N/A</v>
      </c>
      <c r="W41" s="10" t="e">
        <f>100*cbo_deficit!W41/cbo_ngdp!W41</f>
        <v>#N/A</v>
      </c>
      <c r="X41" s="10" t="e">
        <f>100*cbo_deficit!X41/cbo_ngdp!X41</f>
        <v>#N/A</v>
      </c>
      <c r="Y41" s="10" t="e">
        <f>100*cbo_deficit!Y41/cbo_ngdp!Y41</f>
        <v>#N/A</v>
      </c>
      <c r="Z41" s="10" t="e">
        <f>100*cbo_deficit!Z41/cbo_ngdp!Z41</f>
        <v>#N/A</v>
      </c>
      <c r="AA41" s="10" t="e">
        <f>100*cbo_deficit!AA41/cbo_ngdp!AA41</f>
        <v>#N/A</v>
      </c>
      <c r="AB41" s="10" t="e">
        <f>100*cbo_deficit!AB41/cbo_ngdp!AB41</f>
        <v>#N/A</v>
      </c>
      <c r="AC41" s="10" t="e">
        <f>100*cbo_deficit!AC41/cbo_ngdp!AC41</f>
        <v>#N/A</v>
      </c>
      <c r="AD41" s="10" t="e">
        <f>100*cbo_deficit!AD41/cbo_ngdp!AD41</f>
        <v>#N/A</v>
      </c>
      <c r="AE41" s="10" t="e">
        <f>100*cbo_deficit!AE41/cbo_ngdp!AE41</f>
        <v>#N/A</v>
      </c>
      <c r="AF41" s="10" t="e">
        <f>100*cbo_deficit!AF41/cbo_ngdp!AF41</f>
        <v>#N/A</v>
      </c>
      <c r="AG41" s="10" t="e">
        <f>100*cbo_deficit!AG41/cbo_ngdp!AG41</f>
        <v>#N/A</v>
      </c>
      <c r="AH41" s="10" t="e">
        <f>100*cbo_deficit!AH41/cbo_ngdp!AH41</f>
        <v>#N/A</v>
      </c>
      <c r="AI41" s="10" t="e">
        <f>100*cbo_deficit!AI41/cbo_ngdp!AI41</f>
        <v>#N/A</v>
      </c>
      <c r="AJ41" s="10" t="e">
        <f>100*cbo_deficit!AJ41/cbo_ngdp!AJ41</f>
        <v>#N/A</v>
      </c>
      <c r="AK41" s="10" t="e">
        <f>100*cbo_deficit!AK41/cbo_ngdp!AK41</f>
        <v>#N/A</v>
      </c>
      <c r="AL41" s="10" t="e">
        <f>100*cbo_deficit!AL41/cbo_ngdp!AL41</f>
        <v>#N/A</v>
      </c>
      <c r="AM41" s="10" t="e">
        <f>100*cbo_deficit!AM41/cbo_ngdp!AM41</f>
        <v>#N/A</v>
      </c>
      <c r="AN41" s="10" t="e">
        <f>100*cbo_deficit!AN41/cbo_ngdp!AN41</f>
        <v>#N/A</v>
      </c>
      <c r="AO41" s="10" t="e">
        <f>100*cbo_deficit!AO41/cbo_ngdp!AO41</f>
        <v>#N/A</v>
      </c>
      <c r="AP41" s="10">
        <f>100*cbo_deficit!AP41/cbo_ngdp!AP41</f>
        <v>3.2915993537964461</v>
      </c>
      <c r="AQ41" s="10">
        <f>100*cbo_deficit!AQ41/cbo_ngdp!AQ41</f>
        <v>4.4207808970635689</v>
      </c>
      <c r="AR41" s="10">
        <f>100*cbo_deficit!AR41/cbo_ngdp!AR41</f>
        <v>4.9413371407287849</v>
      </c>
      <c r="AS41" s="10">
        <f>100*cbo_deficit!AS41/cbo_ngdp!AS41</f>
        <v>3.1457467270583854</v>
      </c>
      <c r="AT41" s="10">
        <f>100*cbo_deficit!AT41/cbo_ngdp!AT41</f>
        <v>1.8769152196118488</v>
      </c>
      <c r="AU41" s="10">
        <v>1.1437063840785733</v>
      </c>
      <c r="AV41" s="10">
        <f>100*cbo_deficit!AV41/cbo_ngdp!AV41</f>
        <v>0.90439276485788112</v>
      </c>
      <c r="AW41" s="10">
        <v>-0.94308943089430897</v>
      </c>
      <c r="AX41" s="10">
        <v>-1.7185750971225391</v>
      </c>
      <c r="AY41" s="10">
        <v>-1.9193610717506118</v>
      </c>
      <c r="AZ41" s="10">
        <v>-1.1994669035984007</v>
      </c>
      <c r="BA41" s="10">
        <v>-2.0017681232634503</v>
      </c>
      <c r="BB41" s="10">
        <v>-1.3856812933025404</v>
      </c>
      <c r="BC41" s="10">
        <v>-2.0514103446119205</v>
      </c>
      <c r="BD41" s="10">
        <v>-0.87028331851098972</v>
      </c>
      <c r="BE41" s="10">
        <v>-1.6056923367546125</v>
      </c>
      <c r="BF41" s="10">
        <v>-1.5448717948717949</v>
      </c>
      <c r="BG41" s="10">
        <v>-2.7854973179086149</v>
      </c>
      <c r="BH41" s="10">
        <v>-4.8643786327151952</v>
      </c>
      <c r="BI41" s="10">
        <f>100*cbo_deficit!BI41/cbo_ngdp!BI41</f>
        <v>-7.9069767441860463</v>
      </c>
      <c r="BJ41" s="10">
        <v>-9.5643742641457159</v>
      </c>
      <c r="BK41" s="10">
        <v>-9.2428914011647816</v>
      </c>
      <c r="BL41" s="10">
        <v>-9.1504159279967272</v>
      </c>
      <c r="BM41" s="10">
        <v>-8.9161441466271611</v>
      </c>
      <c r="BN41" s="10">
        <v>-8.9167585446527013</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-8.6938994893845738</v>
      </c>
      <c r="CU41" s="20">
        <v>35674</v>
      </c>
      <c r="CV41" s="20" t="str">
        <f ca="1">OFFSET(C$1,0,ROWS($1:35)-1)</f>
        <v>1997B</v>
      </c>
      <c r="CW41" s="19">
        <f t="shared" ca="1" si="4"/>
        <v>1997</v>
      </c>
      <c r="CX41" s="30" cm="1">
        <f t="array" aca="1" ref="CX41" ca="1">-INDEX($C$6:$CS$100,MATCH(CW41,YEAR($B$6:$B$100),0),MATCH(CV41,$C$1:$CS$1,0))</f>
        <v>0.4274041483343809</v>
      </c>
      <c r="CY41" s="19">
        <f t="shared" ca="1" si="0"/>
        <v>2002</v>
      </c>
      <c r="CZ41" s="30" cm="1">
        <f t="array" aca="1" ref="CZ41" ca="1">-INDEX($C$6:$CS$100,MATCH(CY41,YEAR($B$6:$B$100),0),MATCH(CV41,$C$1:$CS$1,0))</f>
        <v>-0.31875684829166251</v>
      </c>
      <c r="DA41" s="19">
        <f t="shared" ca="1" si="5"/>
        <v>2007</v>
      </c>
      <c r="DB41" s="28" cm="1">
        <f t="array" aca="1" ref="DB41" ca="1">-INDEX($C$6:$CS$100,MATCH(DA41,YEAR($B$6:$B$100),0),MATCH(CV41,$C$1:$CS$1,0))</f>
        <v>-0.66915655150949271</v>
      </c>
      <c r="DD41" s="41">
        <f t="shared" ca="1" si="2"/>
        <v>0.26032422198556382</v>
      </c>
      <c r="DE41" s="41">
        <f t="shared" ca="1" si="3"/>
        <v>1.459045156524148</v>
      </c>
      <c r="DF41" s="41">
        <f t="shared" ca="1" si="6"/>
        <v>2.7915701788726138E-2</v>
      </c>
      <c r="DG41" s="41">
        <f t="shared" ca="1" si="7"/>
        <v>3.1605799683271152</v>
      </c>
    </row>
    <row r="42" spans="1:111" x14ac:dyDescent="0.3">
      <c r="A42" t="s">
        <v>615</v>
      </c>
      <c r="B42" s="16">
        <v>40544</v>
      </c>
      <c r="C42" s="10" t="e">
        <f>100*cbo_deficit!C42/cbo_ngdp!C42</f>
        <v>#N/A</v>
      </c>
      <c r="D42" s="10" t="e">
        <f>100*cbo_deficit!D42/cbo_ngdp!D42</f>
        <v>#N/A</v>
      </c>
      <c r="E42" s="10" t="e">
        <f>100*cbo_deficit!E42/cbo_ngdp!E42</f>
        <v>#N/A</v>
      </c>
      <c r="F42" s="10" t="e">
        <f>100*cbo_deficit!F42/cbo_ngdp!F42</f>
        <v>#N/A</v>
      </c>
      <c r="G42" s="10" t="e">
        <f>100*cbo_deficit!G42/cbo_ngdp!G42</f>
        <v>#N/A</v>
      </c>
      <c r="H42" s="10" t="e">
        <f>100*cbo_deficit!H42/cbo_ngdp!H42</f>
        <v>#N/A</v>
      </c>
      <c r="I42" s="10" t="e">
        <f>100*cbo_deficit!I42/cbo_ngdp!A42</f>
        <v>#N/A</v>
      </c>
      <c r="J42" s="10" t="e">
        <f>100*cbo_deficit!J42/cbo_ngdp!B42</f>
        <v>#N/A</v>
      </c>
      <c r="K42" s="10" t="e">
        <f>100*cbo_deficit!K42/cbo_ngdp!K42</f>
        <v>#N/A</v>
      </c>
      <c r="L42" s="10" t="e">
        <f>100*cbo_deficit!L42/cbo_ngdp!L42</f>
        <v>#N/A</v>
      </c>
      <c r="M42" s="10" t="e">
        <f>100*cbo_deficit!M42/cbo_ngdp!M42</f>
        <v>#N/A</v>
      </c>
      <c r="N42" s="10" t="e">
        <f>100*cbo_deficit!N42/cbo_ngdp!N42</f>
        <v>#N/A</v>
      </c>
      <c r="O42" s="10" t="e">
        <f>100*cbo_deficit!O42/cbo_ngdp!O42</f>
        <v>#N/A</v>
      </c>
      <c r="P42" s="10" t="e">
        <f>100*cbo_deficit!P42/cbo_ngdp!P42</f>
        <v>#N/A</v>
      </c>
      <c r="Q42" s="10" t="e">
        <f>100*cbo_deficit!Q42/cbo_ngdp!Q42</f>
        <v>#N/A</v>
      </c>
      <c r="R42" s="10" t="e">
        <f>100*cbo_deficit!R42/cbo_ngdp!R42</f>
        <v>#N/A</v>
      </c>
      <c r="S42" s="10" t="e">
        <f>100*cbo_deficit!S42/cbo_ngdp!S42</f>
        <v>#N/A</v>
      </c>
      <c r="T42" s="10" t="e">
        <f>100*cbo_deficit!T42/cbo_ngdp!T42</f>
        <v>#N/A</v>
      </c>
      <c r="U42" s="10" t="e">
        <f>100*cbo_deficit!U42/cbo_ngdp!U42</f>
        <v>#N/A</v>
      </c>
      <c r="V42" s="10" t="e">
        <f>100*cbo_deficit!V42/cbo_ngdp!V42</f>
        <v>#N/A</v>
      </c>
      <c r="W42" s="10" t="e">
        <f>100*cbo_deficit!W42/cbo_ngdp!W42</f>
        <v>#N/A</v>
      </c>
      <c r="X42" s="10" t="e">
        <f>100*cbo_deficit!X42/cbo_ngdp!X42</f>
        <v>#N/A</v>
      </c>
      <c r="Y42" s="10" t="e">
        <f>100*cbo_deficit!Y42/cbo_ngdp!Y42</f>
        <v>#N/A</v>
      </c>
      <c r="Z42" s="10" t="e">
        <f>100*cbo_deficit!Z42/cbo_ngdp!Z42</f>
        <v>#N/A</v>
      </c>
      <c r="AA42" s="10" t="e">
        <f>100*cbo_deficit!AA42/cbo_ngdp!AA42</f>
        <v>#N/A</v>
      </c>
      <c r="AB42" s="10" t="e">
        <f>100*cbo_deficit!AB42/cbo_ngdp!AB42</f>
        <v>#N/A</v>
      </c>
      <c r="AC42" s="10" t="e">
        <f>100*cbo_deficit!AC42/cbo_ngdp!AC42</f>
        <v>#N/A</v>
      </c>
      <c r="AD42" s="10" t="e">
        <f>100*cbo_deficit!AD42/cbo_ngdp!AD42</f>
        <v>#N/A</v>
      </c>
      <c r="AE42" s="10" t="e">
        <f>100*cbo_deficit!AE42/cbo_ngdp!AE42</f>
        <v>#N/A</v>
      </c>
      <c r="AF42" s="10" t="e">
        <f>100*cbo_deficit!AF42/cbo_ngdp!AF42</f>
        <v>#N/A</v>
      </c>
      <c r="AG42" s="10" t="e">
        <f>100*cbo_deficit!AG42/cbo_ngdp!AG42</f>
        <v>#N/A</v>
      </c>
      <c r="AH42" s="10" t="e">
        <f>100*cbo_deficit!AH42/cbo_ngdp!AH42</f>
        <v>#N/A</v>
      </c>
      <c r="AI42" s="10" t="e">
        <f>100*cbo_deficit!AI42/cbo_ngdp!AI42</f>
        <v>#N/A</v>
      </c>
      <c r="AJ42" s="10" t="e">
        <f>100*cbo_deficit!AJ42/cbo_ngdp!AJ42</f>
        <v>#N/A</v>
      </c>
      <c r="AK42" s="10" t="e">
        <f>100*cbo_deficit!AK42/cbo_ngdp!AK42</f>
        <v>#N/A</v>
      </c>
      <c r="AL42" s="10" t="e">
        <f>100*cbo_deficit!AL42/cbo_ngdp!AL42</f>
        <v>#N/A</v>
      </c>
      <c r="AM42" s="10" t="e">
        <f>100*cbo_deficit!AM42/cbo_ngdp!AM42</f>
        <v>#N/A</v>
      </c>
      <c r="AN42" s="10" t="e">
        <f>100*cbo_deficit!AN42/cbo_ngdp!AN42</f>
        <v>#N/A</v>
      </c>
      <c r="AO42" s="10" t="e">
        <f>100*cbo_deficit!AO42/cbo_ngdp!AO42</f>
        <v>#N/A</v>
      </c>
      <c r="AP42" s="10" t="e">
        <f>100*cbo_deficit!AP42/cbo_ngdp!AP42</f>
        <v>#N/A</v>
      </c>
      <c r="AQ42" s="10" t="e">
        <f>100*cbo_deficit!AQ42/cbo_ngdp!AQ42</f>
        <v>#N/A</v>
      </c>
      <c r="AR42" s="10">
        <f>100*cbo_deficit!AR42/cbo_ngdp!AR42</f>
        <v>5.2535161328448172</v>
      </c>
      <c r="AS42" s="10">
        <f>100*cbo_deficit!AS42/cbo_ngdp!AS42</f>
        <v>3.7082964275169767</v>
      </c>
      <c r="AT42" s="10">
        <f>100*cbo_deficit!AT42/cbo_ngdp!AT42</f>
        <v>2.6656141842249075</v>
      </c>
      <c r="AU42" s="10">
        <v>1.9830550098231827</v>
      </c>
      <c r="AV42" s="10">
        <f>100*cbo_deficit!AV42/cbo_ngdp!AV42</f>
        <v>1.7046153846153846</v>
      </c>
      <c r="AW42" s="10">
        <v>-5.5824339411983621E-2</v>
      </c>
      <c r="AX42" s="10">
        <v>-1.0213087882990795</v>
      </c>
      <c r="AY42" s="10">
        <v>-1.2330456226880395</v>
      </c>
      <c r="AZ42" s="10">
        <v>-0.48502485752394808</v>
      </c>
      <c r="BA42" s="10">
        <v>-1.3149957775364942</v>
      </c>
      <c r="BB42" s="10">
        <v>-0.67986641221374045</v>
      </c>
      <c r="BC42" s="10">
        <v>-1.3570873438153883</v>
      </c>
      <c r="BD42" s="10">
        <v>-7.288187063467963E-2</v>
      </c>
      <c r="BE42" s="10">
        <v>-0.80528846153846156</v>
      </c>
      <c r="BF42" s="10">
        <v>-0.71146245059288538</v>
      </c>
      <c r="BG42" s="10">
        <v>-1.9829164124466139</v>
      </c>
      <c r="BH42" s="10">
        <v>-3.2899517737992996</v>
      </c>
      <c r="BI42" s="10">
        <f>100*cbo_deficit!BI42/cbo_ngdp!BI42</f>
        <v>-4.6012880950800081</v>
      </c>
      <c r="BJ42" s="10">
        <v>-6.1428666711131861</v>
      </c>
      <c r="BK42" s="10">
        <v>-6.536819637139808</v>
      </c>
      <c r="BL42" s="10">
        <v>-7.0372326379720098</v>
      </c>
      <c r="BM42" s="10">
        <v>-9.8443528003192764</v>
      </c>
      <c r="BN42" s="10">
        <v>-8.5061278569062608</v>
      </c>
      <c r="BO42" s="10">
        <v>-8.6665775043466624</v>
      </c>
      <c r="BP42" s="10">
        <v>-8.6933262003477338</v>
      </c>
      <c r="BQ42" s="10">
        <v>-8.6939075770748353</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-8.4049912717398332</v>
      </c>
      <c r="CU42" s="20">
        <v>35796</v>
      </c>
      <c r="CV42" s="20" t="str">
        <f ca="1">OFFSET(C$1,0,ROWS($1:36)-1)</f>
        <v>1998A</v>
      </c>
      <c r="CW42" s="19">
        <f t="shared" ca="1" si="4"/>
        <v>1998</v>
      </c>
      <c r="CX42" s="30" cm="1">
        <f t="array" aca="1" ref="CX42" ca="1">-INDEX($C$6:$CS$100,MATCH(CW42,YEAR($B$6:$B$100),0),MATCH(CV42,$C$1:$CS$1,0))</f>
        <v>5.9744294419882903E-2</v>
      </c>
      <c r="CY42" s="19">
        <f t="shared" ca="1" si="0"/>
        <v>2003</v>
      </c>
      <c r="CZ42" s="30" cm="1">
        <f t="array" aca="1" ref="CZ42" ca="1">-INDEX($C$6:$CS$100,MATCH(CY42,YEAR($B$6:$B$100),0),MATCH(CV42,$C$1:$CS$1,0))</f>
        <v>-0.51898125901009129</v>
      </c>
      <c r="DA42" s="19">
        <f t="shared" ca="1" si="5"/>
        <v>2008</v>
      </c>
      <c r="DB42" s="28" cm="1">
        <f t="array" aca="1" ref="DB42" ca="1">-INDEX($C$6:$CS$100,MATCH(DA42,YEAR($B$6:$B$100),0),MATCH(CV42,$C$1:$CS$1,0))</f>
        <v>-1.0511082336811639</v>
      </c>
      <c r="DD42" s="41">
        <f t="shared" ca="1" si="2"/>
        <v>-0.77258985555928783</v>
      </c>
      <c r="DE42" s="41">
        <f t="shared" ca="1" si="3"/>
        <v>3.3513609362532137</v>
      </c>
      <c r="DF42" s="41">
        <f t="shared" ca="1" si="6"/>
        <v>0.69278013722154874</v>
      </c>
      <c r="DG42" s="41">
        <f t="shared" ca="1" si="7"/>
        <v>14.97954870843558</v>
      </c>
    </row>
    <row r="43" spans="1:111" x14ac:dyDescent="0.3">
      <c r="A43" t="s">
        <v>616</v>
      </c>
      <c r="B43" s="16">
        <v>40909</v>
      </c>
      <c r="C43" s="10" t="e">
        <f>100*cbo_deficit!C43/cbo_ngdp!C43</f>
        <v>#N/A</v>
      </c>
      <c r="D43" s="10" t="e">
        <f>100*cbo_deficit!D43/cbo_ngdp!D43</f>
        <v>#N/A</v>
      </c>
      <c r="E43" s="10" t="e">
        <f>100*cbo_deficit!E43/cbo_ngdp!E43</f>
        <v>#N/A</v>
      </c>
      <c r="F43" s="10" t="e">
        <f>100*cbo_deficit!F43/cbo_ngdp!F43</f>
        <v>#N/A</v>
      </c>
      <c r="G43" s="10" t="e">
        <f>100*cbo_deficit!G43/cbo_ngdp!G43</f>
        <v>#N/A</v>
      </c>
      <c r="H43" s="10" t="e">
        <f>100*cbo_deficit!H43/cbo_ngdp!H43</f>
        <v>#N/A</v>
      </c>
      <c r="I43" s="10" t="e">
        <f>100*cbo_deficit!I43/cbo_ngdp!A43</f>
        <v>#N/A</v>
      </c>
      <c r="J43" s="10" t="e">
        <f>100*cbo_deficit!J43/cbo_ngdp!B43</f>
        <v>#N/A</v>
      </c>
      <c r="K43" s="10" t="e">
        <f>100*cbo_deficit!K43/cbo_ngdp!K43</f>
        <v>#N/A</v>
      </c>
      <c r="L43" s="10" t="e">
        <f>100*cbo_deficit!L43/cbo_ngdp!L43</f>
        <v>#N/A</v>
      </c>
      <c r="M43" s="10" t="e">
        <f>100*cbo_deficit!M43/cbo_ngdp!M43</f>
        <v>#N/A</v>
      </c>
      <c r="N43" s="10" t="e">
        <f>100*cbo_deficit!N43/cbo_ngdp!N43</f>
        <v>#N/A</v>
      </c>
      <c r="O43" s="10" t="e">
        <f>100*cbo_deficit!O43/cbo_ngdp!O43</f>
        <v>#N/A</v>
      </c>
      <c r="P43" s="10" t="e">
        <f>100*cbo_deficit!P43/cbo_ngdp!P43</f>
        <v>#N/A</v>
      </c>
      <c r="Q43" s="10" t="e">
        <f>100*cbo_deficit!Q43/cbo_ngdp!Q43</f>
        <v>#N/A</v>
      </c>
      <c r="R43" s="10" t="e">
        <f>100*cbo_deficit!R43/cbo_ngdp!R43</f>
        <v>#N/A</v>
      </c>
      <c r="S43" s="10" t="e">
        <f>100*cbo_deficit!S43/cbo_ngdp!S43</f>
        <v>#N/A</v>
      </c>
      <c r="T43" s="10" t="e">
        <f>100*cbo_deficit!T43/cbo_ngdp!T43</f>
        <v>#N/A</v>
      </c>
      <c r="U43" s="10" t="e">
        <f>100*cbo_deficit!U43/cbo_ngdp!U43</f>
        <v>#N/A</v>
      </c>
      <c r="V43" s="10" t="e">
        <f>100*cbo_deficit!V43/cbo_ngdp!V43</f>
        <v>#N/A</v>
      </c>
      <c r="W43" s="10" t="e">
        <f>100*cbo_deficit!W43/cbo_ngdp!W43</f>
        <v>#N/A</v>
      </c>
      <c r="X43" s="10" t="e">
        <f>100*cbo_deficit!X43/cbo_ngdp!X43</f>
        <v>#N/A</v>
      </c>
      <c r="Y43" s="10" t="e">
        <f>100*cbo_deficit!Y43/cbo_ngdp!Y43</f>
        <v>#N/A</v>
      </c>
      <c r="Z43" s="10" t="e">
        <f>100*cbo_deficit!Z43/cbo_ngdp!Z43</f>
        <v>#N/A</v>
      </c>
      <c r="AA43" s="10" t="e">
        <f>100*cbo_deficit!AA43/cbo_ngdp!AA43</f>
        <v>#N/A</v>
      </c>
      <c r="AB43" s="10" t="e">
        <f>100*cbo_deficit!AB43/cbo_ngdp!AB43</f>
        <v>#N/A</v>
      </c>
      <c r="AC43" s="10" t="e">
        <f>100*cbo_deficit!AC43/cbo_ngdp!AC43</f>
        <v>#N/A</v>
      </c>
      <c r="AD43" s="10" t="e">
        <f>100*cbo_deficit!AD43/cbo_ngdp!AD43</f>
        <v>#N/A</v>
      </c>
      <c r="AE43" s="10" t="e">
        <f>100*cbo_deficit!AE43/cbo_ngdp!AE43</f>
        <v>#N/A</v>
      </c>
      <c r="AF43" s="10" t="e">
        <f>100*cbo_deficit!AF43/cbo_ngdp!AF43</f>
        <v>#N/A</v>
      </c>
      <c r="AG43" s="10" t="e">
        <f>100*cbo_deficit!AG43/cbo_ngdp!AG43</f>
        <v>#N/A</v>
      </c>
      <c r="AH43" s="10" t="e">
        <f>100*cbo_deficit!AH43/cbo_ngdp!AH43</f>
        <v>#N/A</v>
      </c>
      <c r="AI43" s="10" t="e">
        <f>100*cbo_deficit!AI43/cbo_ngdp!AI43</f>
        <v>#N/A</v>
      </c>
      <c r="AJ43" s="10" t="e">
        <f>100*cbo_deficit!AJ43/cbo_ngdp!AJ43</f>
        <v>#N/A</v>
      </c>
      <c r="AK43" s="10" t="e">
        <f>100*cbo_deficit!AK43/cbo_ngdp!AK43</f>
        <v>#N/A</v>
      </c>
      <c r="AL43" s="10" t="e">
        <f>100*cbo_deficit!AL43/cbo_ngdp!AL43</f>
        <v>#N/A</v>
      </c>
      <c r="AM43" s="10" t="e">
        <f>100*cbo_deficit!AM43/cbo_ngdp!AM43</f>
        <v>#N/A</v>
      </c>
      <c r="AN43" s="10" t="e">
        <f>100*cbo_deficit!AN43/cbo_ngdp!AN43</f>
        <v>#N/A</v>
      </c>
      <c r="AO43" s="10" t="e">
        <f>100*cbo_deficit!AO43/cbo_ngdp!AO43</f>
        <v>#N/A</v>
      </c>
      <c r="AP43" s="10" t="e">
        <f>100*cbo_deficit!AP43/cbo_ngdp!AP43</f>
        <v>#N/A</v>
      </c>
      <c r="AQ43" s="10" t="e">
        <f>100*cbo_deficit!AQ43/cbo_ngdp!AQ43</f>
        <v>#N/A</v>
      </c>
      <c r="AR43" s="10" t="e">
        <f>100*cbo_deficit!AR43/cbo_ngdp!AR43</f>
        <v>#N/A</v>
      </c>
      <c r="AS43" s="10" t="e">
        <f>100*cbo_deficit!AS43/cbo_ngdp!AS43</f>
        <v>#N/A</v>
      </c>
      <c r="AT43" s="10">
        <f>100*cbo_deficit!AT43/cbo_ngdp!AT43</f>
        <v>3.7022063070347695</v>
      </c>
      <c r="AU43" s="10">
        <v>3.0455075845974329</v>
      </c>
      <c r="AV43" s="10">
        <f>100*cbo_deficit!AV43/cbo_ngdp!AV43</f>
        <v>2.6509140069358725</v>
      </c>
      <c r="AW43" s="10">
        <v>0.9526063546535708</v>
      </c>
      <c r="AX43" s="10">
        <v>-0.14491003501992514</v>
      </c>
      <c r="AY43" s="10">
        <v>-0.4134427972358396</v>
      </c>
      <c r="AZ43" s="10">
        <v>0.41171354015656714</v>
      </c>
      <c r="BA43" s="10">
        <v>-0.45006058507876062</v>
      </c>
      <c r="BB43" s="10">
        <v>0.21684546907098837</v>
      </c>
      <c r="BC43" s="10">
        <v>-0.30878316559926805</v>
      </c>
      <c r="BD43" s="10">
        <v>0.98808485905260102</v>
      </c>
      <c r="BE43" s="10">
        <v>0.35634231852405313</v>
      </c>
      <c r="BF43" s="10">
        <v>0.50417246175243391</v>
      </c>
      <c r="BG43" s="10">
        <v>-0.73030777256129364</v>
      </c>
      <c r="BH43" s="10">
        <v>-1.6450648055832502</v>
      </c>
      <c r="BI43" s="10">
        <f>100*cbo_deficit!BI43/cbo_ngdp!BI43</f>
        <v>-2.0983897552935211</v>
      </c>
      <c r="BJ43" s="10">
        <v>-3.7450806144471245</v>
      </c>
      <c r="BK43" s="10">
        <v>-4.1322314049586772</v>
      </c>
      <c r="BL43" s="10">
        <v>-4.2184724689165183</v>
      </c>
      <c r="BM43" s="10">
        <v>-7.0094946791563117</v>
      </c>
      <c r="BN43" s="10">
        <v>-6.2120921917895675</v>
      </c>
      <c r="BO43" s="10">
        <v>-6.9576992519989682</v>
      </c>
      <c r="BP43" s="10">
        <v>-7.5509414495744132</v>
      </c>
      <c r="BQ43" s="10">
        <v>-7.2596215729180074</v>
      </c>
      <c r="BR43" s="10">
        <v>-7.0036658306000383</v>
      </c>
      <c r="BS43" s="10">
        <v>-6.9908032670911311</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-6.6857036439257556</v>
      </c>
      <c r="CU43" s="20">
        <v>36008</v>
      </c>
      <c r="CV43" s="20" t="str">
        <f ca="1">OFFSET(C$1,0,ROWS($1:37)-1)</f>
        <v>1998B</v>
      </c>
      <c r="CW43" s="19">
        <f t="shared" ca="1" si="4"/>
        <v>1998</v>
      </c>
      <c r="CX43" s="30" cm="1">
        <f t="array" aca="1" ref="CX43" ca="1">-INDEX($C$6:$CS$100,MATCH(CW43,YEAR($B$6:$B$100),0),MATCH(CV43,$C$1:$CS$1,0))</f>
        <v>-0.75026795284030012</v>
      </c>
      <c r="CY43" s="19">
        <f t="shared" ca="1" si="0"/>
        <v>2003</v>
      </c>
      <c r="CZ43" s="30" cm="1">
        <f t="array" aca="1" ref="CZ43" ca="1">-INDEX($C$6:$CS$100,MATCH(CY43,YEAR($B$6:$B$100),0),MATCH(CV43,$C$1:$CS$1,0))</f>
        <v>-1.3131215602973834</v>
      </c>
      <c r="DA43" s="19">
        <f t="shared" ca="1" si="5"/>
        <v>2008</v>
      </c>
      <c r="DB43" s="28" cm="1">
        <f t="array" aca="1" ref="DB43" ca="1">-INDEX($C$6:$CS$100,MATCH(DA43,YEAR($B$6:$B$100),0),MATCH(CV43,$C$1:$CS$1,0))</f>
        <v>-1.9490604131076255</v>
      </c>
      <c r="DD43" s="41">
        <f t="shared" ca="1" si="2"/>
        <v>-0.77258985555928783</v>
      </c>
      <c r="DE43" s="41">
        <f t="shared" ca="1" si="3"/>
        <v>3.3513609362532137</v>
      </c>
      <c r="DF43" s="41">
        <f t="shared" ca="1" si="6"/>
        <v>4.9826734099595081E-4</v>
      </c>
      <c r="DG43" s="41">
        <f t="shared" ca="1" si="7"/>
        <v>21.757396960626895</v>
      </c>
    </row>
    <row r="44" spans="1:111" x14ac:dyDescent="0.3">
      <c r="A44" t="s">
        <v>617</v>
      </c>
      <c r="B44" s="16">
        <v>41275</v>
      </c>
      <c r="C44" s="10" t="e">
        <f>100*cbo_deficit!C44/cbo_ngdp!C44</f>
        <v>#N/A</v>
      </c>
      <c r="D44" s="10" t="e">
        <f>100*cbo_deficit!D44/cbo_ngdp!D44</f>
        <v>#N/A</v>
      </c>
      <c r="E44" s="10" t="e">
        <f>100*cbo_deficit!E44/cbo_ngdp!E44</f>
        <v>#N/A</v>
      </c>
      <c r="F44" s="10" t="e">
        <f>100*cbo_deficit!F44/cbo_ngdp!F44</f>
        <v>#N/A</v>
      </c>
      <c r="G44" s="10" t="e">
        <f>100*cbo_deficit!G44/cbo_ngdp!G44</f>
        <v>#N/A</v>
      </c>
      <c r="H44" s="10" t="e">
        <f>100*cbo_deficit!H44/cbo_ngdp!H44</f>
        <v>#N/A</v>
      </c>
      <c r="I44" s="10" t="e">
        <f>100*cbo_deficit!I44/cbo_ngdp!A44</f>
        <v>#N/A</v>
      </c>
      <c r="J44" s="10" t="e">
        <f>100*cbo_deficit!J44/cbo_ngdp!B44</f>
        <v>#N/A</v>
      </c>
      <c r="K44" s="10" t="e">
        <f>100*cbo_deficit!K44/cbo_ngdp!K44</f>
        <v>#N/A</v>
      </c>
      <c r="L44" s="10" t="e">
        <f>100*cbo_deficit!L44/cbo_ngdp!L44</f>
        <v>#N/A</v>
      </c>
      <c r="M44" s="10" t="e">
        <f>100*cbo_deficit!M44/cbo_ngdp!M44</f>
        <v>#N/A</v>
      </c>
      <c r="N44" s="10" t="e">
        <f>100*cbo_deficit!N44/cbo_ngdp!N44</f>
        <v>#N/A</v>
      </c>
      <c r="O44" s="10" t="e">
        <f>100*cbo_deficit!O44/cbo_ngdp!O44</f>
        <v>#N/A</v>
      </c>
      <c r="P44" s="10" t="e">
        <f>100*cbo_deficit!P44/cbo_ngdp!P44</f>
        <v>#N/A</v>
      </c>
      <c r="Q44" s="10" t="e">
        <f>100*cbo_deficit!Q44/cbo_ngdp!Q44</f>
        <v>#N/A</v>
      </c>
      <c r="R44" s="10" t="e">
        <f>100*cbo_deficit!R44/cbo_ngdp!R44</f>
        <v>#N/A</v>
      </c>
      <c r="S44" s="10" t="e">
        <f>100*cbo_deficit!S44/cbo_ngdp!S44</f>
        <v>#N/A</v>
      </c>
      <c r="T44" s="10" t="e">
        <f>100*cbo_deficit!T44/cbo_ngdp!T44</f>
        <v>#N/A</v>
      </c>
      <c r="U44" s="10" t="e">
        <f>100*cbo_deficit!U44/cbo_ngdp!U44</f>
        <v>#N/A</v>
      </c>
      <c r="V44" s="10" t="e">
        <f>100*cbo_deficit!V44/cbo_ngdp!V44</f>
        <v>#N/A</v>
      </c>
      <c r="W44" s="10" t="e">
        <f>100*cbo_deficit!W44/cbo_ngdp!W44</f>
        <v>#N/A</v>
      </c>
      <c r="X44" s="10" t="e">
        <f>100*cbo_deficit!X44/cbo_ngdp!X44</f>
        <v>#N/A</v>
      </c>
      <c r="Y44" s="10" t="e">
        <f>100*cbo_deficit!Y44/cbo_ngdp!Y44</f>
        <v>#N/A</v>
      </c>
      <c r="Z44" s="10" t="e">
        <f>100*cbo_deficit!Z44/cbo_ngdp!Z44</f>
        <v>#N/A</v>
      </c>
      <c r="AA44" s="10" t="e">
        <f>100*cbo_deficit!AA44/cbo_ngdp!AA44</f>
        <v>#N/A</v>
      </c>
      <c r="AB44" s="10" t="e">
        <f>100*cbo_deficit!AB44/cbo_ngdp!AB44</f>
        <v>#N/A</v>
      </c>
      <c r="AC44" s="10" t="e">
        <f>100*cbo_deficit!AC44/cbo_ngdp!AC44</f>
        <v>#N/A</v>
      </c>
      <c r="AD44" s="10" t="e">
        <f>100*cbo_deficit!AD44/cbo_ngdp!AD44</f>
        <v>#N/A</v>
      </c>
      <c r="AE44" s="10" t="e">
        <f>100*cbo_deficit!AE44/cbo_ngdp!AE44</f>
        <v>#N/A</v>
      </c>
      <c r="AF44" s="10" t="e">
        <f>100*cbo_deficit!AF44/cbo_ngdp!AF44</f>
        <v>#N/A</v>
      </c>
      <c r="AG44" s="10" t="e">
        <f>100*cbo_deficit!AG44/cbo_ngdp!AG44</f>
        <v>#N/A</v>
      </c>
      <c r="AH44" s="10" t="e">
        <f>100*cbo_deficit!AH44/cbo_ngdp!AH44</f>
        <v>#N/A</v>
      </c>
      <c r="AI44" s="10" t="e">
        <f>100*cbo_deficit!AI44/cbo_ngdp!AI44</f>
        <v>#N/A</v>
      </c>
      <c r="AJ44" s="10" t="e">
        <f>100*cbo_deficit!AJ44/cbo_ngdp!AJ44</f>
        <v>#N/A</v>
      </c>
      <c r="AK44" s="10" t="e">
        <f>100*cbo_deficit!AK44/cbo_ngdp!AK44</f>
        <v>#N/A</v>
      </c>
      <c r="AL44" s="10" t="e">
        <f>100*cbo_deficit!AL44/cbo_ngdp!AL44</f>
        <v>#N/A</v>
      </c>
      <c r="AM44" s="10" t="e">
        <f>100*cbo_deficit!AM44/cbo_ngdp!AM44</f>
        <v>#N/A</v>
      </c>
      <c r="AN44" s="10" t="e">
        <f>100*cbo_deficit!AN44/cbo_ngdp!AN44</f>
        <v>#N/A</v>
      </c>
      <c r="AO44" s="10" t="e">
        <f>100*cbo_deficit!AO44/cbo_ngdp!AO44</f>
        <v>#N/A</v>
      </c>
      <c r="AP44" s="10" t="e">
        <f>100*cbo_deficit!AP44/cbo_ngdp!AP44</f>
        <v>#N/A</v>
      </c>
      <c r="AQ44" s="10" t="e">
        <f>100*cbo_deficit!AQ44/cbo_ngdp!AQ44</f>
        <v>#N/A</v>
      </c>
      <c r="AR44" s="10" t="e">
        <f>100*cbo_deficit!AR44/cbo_ngdp!AR44</f>
        <v>#N/A</v>
      </c>
      <c r="AS44" s="10" t="e">
        <f>100*cbo_deficit!AS44/cbo_ngdp!AS44</f>
        <v>#N/A</v>
      </c>
      <c r="AT44" s="10" t="e">
        <f>100*cbo_deficit!AT44/cbo_ngdp!AT44</f>
        <v>#N/A</v>
      </c>
      <c r="AU44" s="10" t="e">
        <v>#N/A</v>
      </c>
      <c r="AV44" s="10">
        <f>100*cbo_deficit!AV44/cbo_ngdp!AV44</f>
        <v>2.8457789479580975</v>
      </c>
      <c r="AW44" s="10">
        <v>1.1901404478537989</v>
      </c>
      <c r="AX44" s="10">
        <v>-9.2480203456447599E-2</v>
      </c>
      <c r="AY44" s="10">
        <v>-0.42452029206996095</v>
      </c>
      <c r="AZ44" s="10">
        <v>0.47161959718137936</v>
      </c>
      <c r="BA44" s="10">
        <v>-0.44186688760011045</v>
      </c>
      <c r="BB44" s="10">
        <v>0.21844792747528807</v>
      </c>
      <c r="BC44" s="10">
        <v>-0.41561850596084438</v>
      </c>
      <c r="BD44" s="10">
        <v>0.8846603238190619</v>
      </c>
      <c r="BE44" s="10">
        <v>0.19791094007696536</v>
      </c>
      <c r="BF44" s="10">
        <v>0.33808125034639475</v>
      </c>
      <c r="BG44" s="10">
        <v>-0.81503659347970725</v>
      </c>
      <c r="BH44" s="10">
        <v>-1.5086586439683005</v>
      </c>
      <c r="BI44" s="10">
        <f>100*cbo_deficit!BI44/cbo_ngdp!BI44</f>
        <v>-1.8186226964112513</v>
      </c>
      <c r="BJ44" s="10">
        <v>-3.2413543800457885</v>
      </c>
      <c r="BK44" s="10">
        <v>-3.2321899736147759</v>
      </c>
      <c r="BL44" s="10">
        <v>-3.1427716252618976</v>
      </c>
      <c r="BM44" s="10">
        <v>-4.2926829268292686</v>
      </c>
      <c r="BN44" s="10">
        <v>-3.1516499814608823</v>
      </c>
      <c r="BO44" s="10">
        <v>-3.6760085459343972</v>
      </c>
      <c r="BP44" s="10">
        <v>-3.8456704788236773</v>
      </c>
      <c r="BQ44" s="10">
        <v>-4.042888678650268</v>
      </c>
      <c r="BR44" s="10">
        <v>-5.2700511413246849</v>
      </c>
      <c r="BS44" s="10">
        <v>-4.0039915180241987</v>
      </c>
      <c r="BT44" s="10">
        <v>-4.089733565886811</v>
      </c>
      <c r="BU44" s="10">
        <v>-4.089733565886811</v>
      </c>
      <c r="BV44" s="10">
        <v>-4.0885040885040889</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-4.0747842761265582</v>
      </c>
      <c r="CU44" s="20">
        <v>36161</v>
      </c>
      <c r="CV44" s="20" t="str">
        <f ca="1">OFFSET(C$1,0,ROWS($1:38)-1)</f>
        <v>1999A</v>
      </c>
      <c r="CW44" s="19">
        <f t="shared" ca="1" si="4"/>
        <v>1999</v>
      </c>
      <c r="CX44" s="30" cm="1">
        <f t="array" aca="1" ref="CX44" ca="1">-INDEX($C$6:$CS$100,MATCH(CW44,YEAR($B$6:$B$100),0),MATCH(CV44,$C$1:$CS$1,0))</f>
        <v>-1.2211823784524081</v>
      </c>
      <c r="CY44" s="19">
        <f t="shared" ca="1" si="0"/>
        <v>2004</v>
      </c>
      <c r="CZ44" s="30" cm="1">
        <f t="array" aca="1" ref="CZ44" ca="1">-INDEX($C$6:$CS$100,MATCH(CY44,YEAR($B$6:$B$100),0),MATCH(CV44,$C$1:$CS$1,0))</f>
        <v>-2.1592691704346221</v>
      </c>
      <c r="DA44" s="19">
        <f t="shared" ca="1" si="5"/>
        <v>2009</v>
      </c>
      <c r="DB44" s="28" cm="1">
        <f t="array" aca="1" ref="DB44" ca="1">-INDEX($C$6:$CS$100,MATCH(DA44,YEAR($B$6:$B$100),0),MATCH(CV44,$C$1:$CS$1,0))</f>
        <v>-2.817838917239849</v>
      </c>
      <c r="DD44" s="41">
        <f t="shared" ca="1" si="2"/>
        <v>-1.3291139240506329</v>
      </c>
      <c r="DE44" s="41">
        <f t="shared" ca="1" si="3"/>
        <v>3.4336548054539406</v>
      </c>
      <c r="DF44" s="41">
        <f t="shared" ca="1" si="6"/>
        <v>1.1649218535221684E-2</v>
      </c>
      <c r="DG44" s="41">
        <f t="shared" ca="1" si="7"/>
        <v>31.280798600069129</v>
      </c>
    </row>
    <row r="45" spans="1:111" x14ac:dyDescent="0.3">
      <c r="A45" t="s">
        <v>618</v>
      </c>
      <c r="B45" s="16">
        <v>41640</v>
      </c>
      <c r="C45" s="10" t="e">
        <f>100*cbo_deficit!C45/cbo_ngdp!C45</f>
        <v>#N/A</v>
      </c>
      <c r="D45" s="10" t="e">
        <f>100*cbo_deficit!D45/cbo_ngdp!D45</f>
        <v>#N/A</v>
      </c>
      <c r="E45" s="10" t="e">
        <f>100*cbo_deficit!E45/cbo_ngdp!E45</f>
        <v>#N/A</v>
      </c>
      <c r="F45" s="10" t="e">
        <f>100*cbo_deficit!F45/cbo_ngdp!F45</f>
        <v>#N/A</v>
      </c>
      <c r="G45" s="10" t="e">
        <f>100*cbo_deficit!G45/cbo_ngdp!G45</f>
        <v>#N/A</v>
      </c>
      <c r="H45" s="10" t="e">
        <f>100*cbo_deficit!H45/cbo_ngdp!H45</f>
        <v>#N/A</v>
      </c>
      <c r="I45" s="10" t="e">
        <f>100*cbo_deficit!I45/cbo_ngdp!A45</f>
        <v>#N/A</v>
      </c>
      <c r="J45" s="10" t="e">
        <f>100*cbo_deficit!J45/cbo_ngdp!B45</f>
        <v>#N/A</v>
      </c>
      <c r="K45" s="10" t="e">
        <f>100*cbo_deficit!K45/cbo_ngdp!K45</f>
        <v>#N/A</v>
      </c>
      <c r="L45" s="10" t="e">
        <f>100*cbo_deficit!L45/cbo_ngdp!L45</f>
        <v>#N/A</v>
      </c>
      <c r="M45" s="10" t="e">
        <f>100*cbo_deficit!M45/cbo_ngdp!M45</f>
        <v>#N/A</v>
      </c>
      <c r="N45" s="10" t="e">
        <f>100*cbo_deficit!N45/cbo_ngdp!N45</f>
        <v>#N/A</v>
      </c>
      <c r="O45" s="10" t="e">
        <f>100*cbo_deficit!O45/cbo_ngdp!O45</f>
        <v>#N/A</v>
      </c>
      <c r="P45" s="10" t="e">
        <f>100*cbo_deficit!P45/cbo_ngdp!P45</f>
        <v>#N/A</v>
      </c>
      <c r="Q45" s="10" t="e">
        <f>100*cbo_deficit!Q45/cbo_ngdp!Q45</f>
        <v>#N/A</v>
      </c>
      <c r="R45" s="10" t="e">
        <f>100*cbo_deficit!R45/cbo_ngdp!R45</f>
        <v>#N/A</v>
      </c>
      <c r="S45" s="10" t="e">
        <f>100*cbo_deficit!S45/cbo_ngdp!S45</f>
        <v>#N/A</v>
      </c>
      <c r="T45" s="10" t="e">
        <f>100*cbo_deficit!T45/cbo_ngdp!T45</f>
        <v>#N/A</v>
      </c>
      <c r="U45" s="10" t="e">
        <f>100*cbo_deficit!U45/cbo_ngdp!U45</f>
        <v>#N/A</v>
      </c>
      <c r="V45" s="10" t="e">
        <f>100*cbo_deficit!V45/cbo_ngdp!V45</f>
        <v>#N/A</v>
      </c>
      <c r="W45" s="10" t="e">
        <f>100*cbo_deficit!W45/cbo_ngdp!W45</f>
        <v>#N/A</v>
      </c>
      <c r="X45" s="10" t="e">
        <f>100*cbo_deficit!X45/cbo_ngdp!X45</f>
        <v>#N/A</v>
      </c>
      <c r="Y45" s="10" t="e">
        <f>100*cbo_deficit!Y45/cbo_ngdp!Y45</f>
        <v>#N/A</v>
      </c>
      <c r="Z45" s="10" t="e">
        <f>100*cbo_deficit!Z45/cbo_ngdp!Z45</f>
        <v>#N/A</v>
      </c>
      <c r="AA45" s="10" t="e">
        <f>100*cbo_deficit!AA45/cbo_ngdp!AA45</f>
        <v>#N/A</v>
      </c>
      <c r="AB45" s="10" t="e">
        <f>100*cbo_deficit!AB45/cbo_ngdp!AB45</f>
        <v>#N/A</v>
      </c>
      <c r="AC45" s="10" t="e">
        <f>100*cbo_deficit!AC45/cbo_ngdp!AC45</f>
        <v>#N/A</v>
      </c>
      <c r="AD45" s="10" t="e">
        <f>100*cbo_deficit!AD45/cbo_ngdp!AD45</f>
        <v>#N/A</v>
      </c>
      <c r="AE45" s="10" t="e">
        <f>100*cbo_deficit!AE45/cbo_ngdp!AE45</f>
        <v>#N/A</v>
      </c>
      <c r="AF45" s="10" t="e">
        <f>100*cbo_deficit!AF45/cbo_ngdp!AF45</f>
        <v>#N/A</v>
      </c>
      <c r="AG45" s="10" t="e">
        <f>100*cbo_deficit!AG45/cbo_ngdp!AG45</f>
        <v>#N/A</v>
      </c>
      <c r="AH45" s="10" t="e">
        <f>100*cbo_deficit!AH45/cbo_ngdp!AH45</f>
        <v>#N/A</v>
      </c>
      <c r="AI45" s="10" t="e">
        <f>100*cbo_deficit!AI45/cbo_ngdp!AI45</f>
        <v>#N/A</v>
      </c>
      <c r="AJ45" s="10" t="e">
        <f>100*cbo_deficit!AJ45/cbo_ngdp!AJ45</f>
        <v>#N/A</v>
      </c>
      <c r="AK45" s="10" t="e">
        <f>100*cbo_deficit!AK45/cbo_ngdp!AK45</f>
        <v>#N/A</v>
      </c>
      <c r="AL45" s="10" t="e">
        <f>100*cbo_deficit!AL45/cbo_ngdp!AL45</f>
        <v>#N/A</v>
      </c>
      <c r="AM45" s="10" t="e">
        <f>100*cbo_deficit!AM45/cbo_ngdp!AM45</f>
        <v>#N/A</v>
      </c>
      <c r="AN45" s="10" t="e">
        <f>100*cbo_deficit!AN45/cbo_ngdp!AN45</f>
        <v>#N/A</v>
      </c>
      <c r="AO45" s="10" t="e">
        <f>100*cbo_deficit!AO45/cbo_ngdp!AO45</f>
        <v>#N/A</v>
      </c>
      <c r="AP45" s="10" t="e">
        <f>100*cbo_deficit!AP45/cbo_ngdp!AP45</f>
        <v>#N/A</v>
      </c>
      <c r="AQ45" s="10" t="e">
        <f>100*cbo_deficit!AQ45/cbo_ngdp!AQ45</f>
        <v>#N/A</v>
      </c>
      <c r="AR45" s="10" t="e">
        <f>100*cbo_deficit!AR45/cbo_ngdp!AR45</f>
        <v>#N/A</v>
      </c>
      <c r="AS45" s="10" t="e">
        <f>100*cbo_deficit!AS45/cbo_ngdp!AS45</f>
        <v>#N/A</v>
      </c>
      <c r="AT45" s="10" t="e">
        <f>100*cbo_deficit!AT45/cbo_ngdp!AT45</f>
        <v>#N/A</v>
      </c>
      <c r="AU45" s="10" t="e">
        <v>#N/A</v>
      </c>
      <c r="AV45" s="10" t="e">
        <f>100*cbo_deficit!AV45/cbo_ngdp!AV45</f>
        <v>#N/A</v>
      </c>
      <c r="AW45" s="10" t="e">
        <v>#N/A</v>
      </c>
      <c r="AX45" s="10">
        <v>7.1942446043165464E-2</v>
      </c>
      <c r="AY45" s="10">
        <v>-0.35262843812727174</v>
      </c>
      <c r="AZ45" s="10">
        <v>0.6108573249760969</v>
      </c>
      <c r="BA45" s="10">
        <v>-0.34915092842405965</v>
      </c>
      <c r="BB45" s="10">
        <v>0.29810156372574659</v>
      </c>
      <c r="BC45" s="10">
        <v>-0.3349207179862892</v>
      </c>
      <c r="BD45" s="10">
        <v>0.98593050522276704</v>
      </c>
      <c r="BE45" s="10">
        <v>0.34201525914233094</v>
      </c>
      <c r="BF45" s="10">
        <v>0.50912176495545181</v>
      </c>
      <c r="BG45" s="10">
        <v>-0.90300648039944753</v>
      </c>
      <c r="BH45" s="10">
        <v>-1.3899699766485043</v>
      </c>
      <c r="BI45" s="10">
        <f>100*cbo_deficit!BI45/cbo_ngdp!BI45</f>
        <v>-1.7980395568702512</v>
      </c>
      <c r="BJ45" s="10">
        <v>-3.221895028581327</v>
      </c>
      <c r="BK45" s="10">
        <v>-2.6979438827672384</v>
      </c>
      <c r="BL45" s="10">
        <v>-2.4662162162162162</v>
      </c>
      <c r="BM45" s="10">
        <v>-3.0884227604589176</v>
      </c>
      <c r="BN45" s="10">
        <v>-1.5612112642865559</v>
      </c>
      <c r="BO45" s="10">
        <v>-2.0814479638009051</v>
      </c>
      <c r="BP45" s="10">
        <v>-2.3227752639517347</v>
      </c>
      <c r="BQ45" s="10">
        <v>-2.3617722445990479</v>
      </c>
      <c r="BR45" s="10">
        <v>-3.7005887300252311</v>
      </c>
      <c r="BS45" s="10">
        <v>-3.3641715727502102</v>
      </c>
      <c r="BT45" s="10">
        <v>-2.9757424882765009</v>
      </c>
      <c r="BU45" s="10">
        <v>-2.8483760782724485</v>
      </c>
      <c r="BV45" s="10">
        <v>-2.9423736698261322</v>
      </c>
      <c r="BW45" s="10">
        <v>-2.8114312213784709</v>
      </c>
      <c r="BX45" s="10">
        <v>-2.8114312213784709</v>
      </c>
      <c r="BY45" s="10">
        <v>-2.809476915947402</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-2.7828781271517098</v>
      </c>
      <c r="CU45" s="20">
        <v>36342</v>
      </c>
      <c r="CV45" s="20" t="str">
        <f ca="1">OFFSET(C$1,0,ROWS($1:39)-1)</f>
        <v>1999B</v>
      </c>
      <c r="CW45" s="19">
        <f t="shared" ca="1" si="4"/>
        <v>1999</v>
      </c>
      <c r="CX45" s="30" cm="1">
        <f t="array" aca="1" ref="CX45" ca="1">-INDEX($C$6:$CS$100,MATCH(CW45,YEAR($B$6:$B$100),0),MATCH(CV45,$C$1:$CS$1,0))</f>
        <v>-1.3557790080216925</v>
      </c>
      <c r="CY45" s="19">
        <f t="shared" ca="1" si="0"/>
        <v>2004</v>
      </c>
      <c r="CZ45" s="30" cm="1">
        <f t="array" aca="1" ref="CZ45" ca="1">-INDEX($C$6:$CS$100,MATCH(CY45,YEAR($B$6:$B$100),0),MATCH(CV45,$C$1:$CS$1,0))</f>
        <v>-2.4374599101988452</v>
      </c>
      <c r="DA45" s="19">
        <f t="shared" ca="1" si="5"/>
        <v>2009</v>
      </c>
      <c r="DB45" s="28" cm="1">
        <f t="array" aca="1" ref="DB45" ca="1">-INDEX($C$6:$CS$100,MATCH(DA45,YEAR($B$6:$B$100),0),MATCH(CV45,$C$1:$CS$1,0))</f>
        <v>-3.0690347031284833</v>
      </c>
      <c r="DD45" s="41">
        <f t="shared" ca="1" si="2"/>
        <v>-1.3291139240506329</v>
      </c>
      <c r="DE45" s="41">
        <f t="shared" ca="1" si="3"/>
        <v>3.4336548054539406</v>
      </c>
      <c r="DF45" s="41">
        <f t="shared" ca="1" si="6"/>
        <v>7.1102670318365965E-4</v>
      </c>
      <c r="DG45" s="41">
        <f t="shared" ca="1" si="7"/>
        <v>34.46998800435469</v>
      </c>
    </row>
    <row r="46" spans="1:111" x14ac:dyDescent="0.3">
      <c r="A46" t="s">
        <v>619</v>
      </c>
      <c r="B46" s="16">
        <v>42005</v>
      </c>
      <c r="C46" s="10" t="e">
        <f>100*cbo_deficit!C46/cbo_ngdp!C46</f>
        <v>#N/A</v>
      </c>
      <c r="D46" s="10" t="e">
        <f>100*cbo_deficit!D46/cbo_ngdp!D46</f>
        <v>#N/A</v>
      </c>
      <c r="E46" s="10" t="e">
        <f>100*cbo_deficit!E46/cbo_ngdp!E46</f>
        <v>#N/A</v>
      </c>
      <c r="F46" s="10" t="e">
        <f>100*cbo_deficit!F46/cbo_ngdp!F46</f>
        <v>#N/A</v>
      </c>
      <c r="G46" s="10" t="e">
        <f>100*cbo_deficit!G46/cbo_ngdp!G46</f>
        <v>#N/A</v>
      </c>
      <c r="H46" s="10" t="e">
        <f>100*cbo_deficit!H46/cbo_ngdp!H46</f>
        <v>#N/A</v>
      </c>
      <c r="I46" s="10" t="e">
        <f>100*cbo_deficit!I46/cbo_ngdp!A46</f>
        <v>#N/A</v>
      </c>
      <c r="J46" s="10" t="e">
        <f>100*cbo_deficit!J46/cbo_ngdp!B46</f>
        <v>#N/A</v>
      </c>
      <c r="K46" s="10" t="e">
        <f>100*cbo_deficit!K46/cbo_ngdp!K46</f>
        <v>#N/A</v>
      </c>
      <c r="L46" s="10" t="e">
        <f>100*cbo_deficit!L46/cbo_ngdp!L46</f>
        <v>#N/A</v>
      </c>
      <c r="M46" s="10" t="e">
        <f>100*cbo_deficit!M46/cbo_ngdp!M46</f>
        <v>#N/A</v>
      </c>
      <c r="N46" s="10" t="e">
        <f>100*cbo_deficit!N46/cbo_ngdp!N46</f>
        <v>#N/A</v>
      </c>
      <c r="O46" s="10" t="e">
        <f>100*cbo_deficit!O46/cbo_ngdp!O46</f>
        <v>#N/A</v>
      </c>
      <c r="P46" s="10" t="e">
        <f>100*cbo_deficit!P46/cbo_ngdp!P46</f>
        <v>#N/A</v>
      </c>
      <c r="Q46" s="10" t="e">
        <f>100*cbo_deficit!Q46/cbo_ngdp!Q46</f>
        <v>#N/A</v>
      </c>
      <c r="R46" s="10" t="e">
        <f>100*cbo_deficit!R46/cbo_ngdp!R46</f>
        <v>#N/A</v>
      </c>
      <c r="S46" s="10" t="e">
        <f>100*cbo_deficit!S46/cbo_ngdp!S46</f>
        <v>#N/A</v>
      </c>
      <c r="T46" s="10" t="e">
        <f>100*cbo_deficit!T46/cbo_ngdp!T46</f>
        <v>#N/A</v>
      </c>
      <c r="U46" s="10" t="e">
        <f>100*cbo_deficit!U46/cbo_ngdp!U46</f>
        <v>#N/A</v>
      </c>
      <c r="V46" s="10" t="e">
        <f>100*cbo_deficit!V46/cbo_ngdp!V46</f>
        <v>#N/A</v>
      </c>
      <c r="W46" s="10" t="e">
        <f>100*cbo_deficit!W46/cbo_ngdp!W46</f>
        <v>#N/A</v>
      </c>
      <c r="X46" s="10" t="e">
        <f>100*cbo_deficit!X46/cbo_ngdp!X46</f>
        <v>#N/A</v>
      </c>
      <c r="Y46" s="10" t="e">
        <f>100*cbo_deficit!Y46/cbo_ngdp!Y46</f>
        <v>#N/A</v>
      </c>
      <c r="Z46" s="10" t="e">
        <f>100*cbo_deficit!Z46/cbo_ngdp!Z46</f>
        <v>#N/A</v>
      </c>
      <c r="AA46" s="10" t="e">
        <f>100*cbo_deficit!AA46/cbo_ngdp!AA46</f>
        <v>#N/A</v>
      </c>
      <c r="AB46" s="10" t="e">
        <f>100*cbo_deficit!AB46/cbo_ngdp!AB46</f>
        <v>#N/A</v>
      </c>
      <c r="AC46" s="10" t="e">
        <f>100*cbo_deficit!AC46/cbo_ngdp!AC46</f>
        <v>#N/A</v>
      </c>
      <c r="AD46" s="10" t="e">
        <f>100*cbo_deficit!AD46/cbo_ngdp!AD46</f>
        <v>#N/A</v>
      </c>
      <c r="AE46" s="10" t="e">
        <f>100*cbo_deficit!AE46/cbo_ngdp!AE46</f>
        <v>#N/A</v>
      </c>
      <c r="AF46" s="10" t="e">
        <f>100*cbo_deficit!AF46/cbo_ngdp!AF46</f>
        <v>#N/A</v>
      </c>
      <c r="AG46" s="10" t="e">
        <f>100*cbo_deficit!AG46/cbo_ngdp!AG46</f>
        <v>#N/A</v>
      </c>
      <c r="AH46" s="10" t="e">
        <f>100*cbo_deficit!AH46/cbo_ngdp!AH46</f>
        <v>#N/A</v>
      </c>
      <c r="AI46" s="10" t="e">
        <f>100*cbo_deficit!AI46/cbo_ngdp!AI46</f>
        <v>#N/A</v>
      </c>
      <c r="AJ46" s="10" t="e">
        <f>100*cbo_deficit!AJ46/cbo_ngdp!AJ46</f>
        <v>#N/A</v>
      </c>
      <c r="AK46" s="10" t="e">
        <f>100*cbo_deficit!AK46/cbo_ngdp!AK46</f>
        <v>#N/A</v>
      </c>
      <c r="AL46" s="10" t="e">
        <f>100*cbo_deficit!AL46/cbo_ngdp!AL46</f>
        <v>#N/A</v>
      </c>
      <c r="AM46" s="10" t="e">
        <f>100*cbo_deficit!AM46/cbo_ngdp!AM46</f>
        <v>#N/A</v>
      </c>
      <c r="AN46" s="10" t="e">
        <f>100*cbo_deficit!AN46/cbo_ngdp!AN46</f>
        <v>#N/A</v>
      </c>
      <c r="AO46" s="10" t="e">
        <f>100*cbo_deficit!AO46/cbo_ngdp!AO46</f>
        <v>#N/A</v>
      </c>
      <c r="AP46" s="10" t="e">
        <f>100*cbo_deficit!AP46/cbo_ngdp!AP46</f>
        <v>#N/A</v>
      </c>
      <c r="AQ46" s="10" t="e">
        <f>100*cbo_deficit!AQ46/cbo_ngdp!AQ46</f>
        <v>#N/A</v>
      </c>
      <c r="AR46" s="10" t="e">
        <f>100*cbo_deficit!AR46/cbo_ngdp!AR46</f>
        <v>#N/A</v>
      </c>
      <c r="AS46" s="10" t="e">
        <f>100*cbo_deficit!AS46/cbo_ngdp!AS46</f>
        <v>#N/A</v>
      </c>
      <c r="AT46" s="10" t="e">
        <f>100*cbo_deficit!AT46/cbo_ngdp!AT46</f>
        <v>#N/A</v>
      </c>
      <c r="AU46" s="10" t="e">
        <v>#N/A</v>
      </c>
      <c r="AV46" s="10" t="e">
        <f>100*cbo_deficit!AV46/cbo_ngdp!AV46</f>
        <v>#N/A</v>
      </c>
      <c r="AW46" s="10" t="e">
        <v>#N/A</v>
      </c>
      <c r="AX46" s="10" t="e">
        <v>#N/A</v>
      </c>
      <c r="AY46" s="10" t="e">
        <v>#N/A</v>
      </c>
      <c r="AZ46" s="10">
        <v>0.71748422552411972</v>
      </c>
      <c r="BA46" s="10">
        <v>-0.28891479547873689</v>
      </c>
      <c r="BB46" s="10">
        <v>0.36567650152782649</v>
      </c>
      <c r="BC46" s="10">
        <v>-0.28068768482782819</v>
      </c>
      <c r="BD46" s="10">
        <v>1.0621999795730772</v>
      </c>
      <c r="BE46" s="10">
        <v>0.42838423546013504</v>
      </c>
      <c r="BF46" s="10">
        <v>0.59436118872237742</v>
      </c>
      <c r="BG46" s="10">
        <v>-0.82480525431495344</v>
      </c>
      <c r="BH46" s="10">
        <v>-1.2404580152671756</v>
      </c>
      <c r="BI46" s="10">
        <f>100*cbo_deficit!BI46/cbo_ngdp!BI46</f>
        <v>-1.5704182213064544</v>
      </c>
      <c r="BJ46" s="10">
        <v>-3.0967312281480659</v>
      </c>
      <c r="BK46" s="10">
        <v>-2.6057217306335163</v>
      </c>
      <c r="BL46" s="10">
        <v>-2.7214170692431563</v>
      </c>
      <c r="BM46" s="10">
        <v>-3.028304479252542</v>
      </c>
      <c r="BN46" s="10">
        <v>-1.1305978380763291</v>
      </c>
      <c r="BO46" s="10">
        <v>-1.5268475422862982</v>
      </c>
      <c r="BP46" s="10">
        <v>-1.4587353842660915</v>
      </c>
      <c r="BQ46" s="10">
        <v>-1.2216805276742184</v>
      </c>
      <c r="BR46" s="10">
        <v>-2.4387477313974593</v>
      </c>
      <c r="BS46" s="10">
        <v>-2.1438294010889294</v>
      </c>
      <c r="BT46" s="10">
        <v>-2.6370958843650008</v>
      </c>
      <c r="BU46" s="10">
        <v>-2.5874434513957851</v>
      </c>
      <c r="BV46" s="10">
        <v>-2.6091794158553547</v>
      </c>
      <c r="BW46" s="10">
        <v>-2.6976021314387211</v>
      </c>
      <c r="BX46" s="10">
        <v>-2.6976021314387211</v>
      </c>
      <c r="BY46" s="10">
        <v>-2.3869557908892252</v>
      </c>
      <c r="BZ46" s="10">
        <v>-2.4649073554183043</v>
      </c>
      <c r="CA46" s="10">
        <v>-2.4592925322852328</v>
      </c>
      <c r="CB46" s="10">
        <v>-2.4592925322852328</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-2.4333847170226823</v>
      </c>
      <c r="CU46" s="20">
        <v>36526</v>
      </c>
      <c r="CV46" s="20" t="str">
        <f ca="1">OFFSET(C$1,0,ROWS($1:40)-1)</f>
        <v>2000A</v>
      </c>
      <c r="CW46" s="19">
        <f t="shared" ca="1" si="4"/>
        <v>2000</v>
      </c>
      <c r="CX46" s="30" cm="1">
        <f t="array" aca="1" ref="CX46" ca="1">-INDEX($C$6:$CS$100,MATCH(CW46,YEAR($B$6:$B$100),0),MATCH(CV46,$C$1:$CS$1,0))</f>
        <v>-1.8365856203694042</v>
      </c>
      <c r="CY46" s="19">
        <f t="shared" ca="1" si="0"/>
        <v>2005</v>
      </c>
      <c r="CZ46" s="30" cm="1">
        <f t="array" aca="1" ref="CZ46" ca="1">-INDEX($C$6:$CS$100,MATCH(CY46,YEAR($B$6:$B$100),0),MATCH(CV46,$C$1:$CS$1,0))</f>
        <v>-2.2475679302247569</v>
      </c>
      <c r="DA46" s="19">
        <f t="shared" ca="1" si="5"/>
        <v>2010</v>
      </c>
      <c r="DB46" s="28" cm="1">
        <f t="array" aca="1" ref="DB46" ca="1">-INDEX($C$6:$CS$100,MATCH(DA46,YEAR($B$6:$B$100),0),MATCH(CV46,$C$1:$CS$1,0))</f>
        <v>-3.2915993537964461</v>
      </c>
      <c r="DD46" s="41">
        <f t="shared" ca="1" si="2"/>
        <v>-2.3327073243056242</v>
      </c>
      <c r="DE46" s="41">
        <f t="shared" ca="1" si="3"/>
        <v>2.4766355140186915</v>
      </c>
      <c r="DF46" s="41">
        <f t="shared" ca="1" si="6"/>
        <v>0.24613674511657835</v>
      </c>
      <c r="DG46" s="41">
        <f t="shared" ca="1" si="7"/>
        <v>22.318098182601659</v>
      </c>
    </row>
    <row r="47" spans="1:111" x14ac:dyDescent="0.3">
      <c r="A47" t="s">
        <v>620</v>
      </c>
      <c r="B47" s="16">
        <v>42370</v>
      </c>
      <c r="C47" s="10" t="e">
        <f>100*cbo_deficit!C47/cbo_ngdp!C47</f>
        <v>#N/A</v>
      </c>
      <c r="D47" s="10" t="e">
        <f>100*cbo_deficit!D47/cbo_ngdp!D47</f>
        <v>#N/A</v>
      </c>
      <c r="E47" s="10" t="e">
        <f>100*cbo_deficit!E47/cbo_ngdp!E47</f>
        <v>#N/A</v>
      </c>
      <c r="F47" s="10" t="e">
        <f>100*cbo_deficit!F47/cbo_ngdp!F47</f>
        <v>#N/A</v>
      </c>
      <c r="G47" s="10" t="e">
        <f>100*cbo_deficit!G47/cbo_ngdp!G47</f>
        <v>#N/A</v>
      </c>
      <c r="H47" s="10" t="e">
        <f>100*cbo_deficit!H47/cbo_ngdp!H47</f>
        <v>#N/A</v>
      </c>
      <c r="I47" s="10" t="e">
        <f>100*cbo_deficit!I47/cbo_ngdp!A47</f>
        <v>#N/A</v>
      </c>
      <c r="J47" s="10" t="e">
        <f>100*cbo_deficit!J47/cbo_ngdp!B47</f>
        <v>#N/A</v>
      </c>
      <c r="K47" s="10" t="e">
        <f>100*cbo_deficit!K47/cbo_ngdp!K47</f>
        <v>#N/A</v>
      </c>
      <c r="L47" s="10" t="e">
        <f>100*cbo_deficit!L47/cbo_ngdp!L47</f>
        <v>#N/A</v>
      </c>
      <c r="M47" s="10" t="e">
        <f>100*cbo_deficit!M47/cbo_ngdp!M47</f>
        <v>#N/A</v>
      </c>
      <c r="N47" s="10" t="e">
        <f>100*cbo_deficit!N47/cbo_ngdp!N47</f>
        <v>#N/A</v>
      </c>
      <c r="O47" s="10" t="e">
        <f>100*cbo_deficit!O47/cbo_ngdp!O47</f>
        <v>#N/A</v>
      </c>
      <c r="P47" s="10" t="e">
        <f>100*cbo_deficit!P47/cbo_ngdp!P47</f>
        <v>#N/A</v>
      </c>
      <c r="Q47" s="10" t="e">
        <f>100*cbo_deficit!Q47/cbo_ngdp!Q47</f>
        <v>#N/A</v>
      </c>
      <c r="R47" s="10" t="e">
        <f>100*cbo_deficit!R47/cbo_ngdp!R47</f>
        <v>#N/A</v>
      </c>
      <c r="S47" s="10" t="e">
        <f>100*cbo_deficit!S47/cbo_ngdp!S47</f>
        <v>#N/A</v>
      </c>
      <c r="T47" s="10" t="e">
        <f>100*cbo_deficit!T47/cbo_ngdp!T47</f>
        <v>#N/A</v>
      </c>
      <c r="U47" s="10" t="e">
        <f>100*cbo_deficit!U47/cbo_ngdp!U47</f>
        <v>#N/A</v>
      </c>
      <c r="V47" s="10" t="e">
        <f>100*cbo_deficit!V47/cbo_ngdp!V47</f>
        <v>#N/A</v>
      </c>
      <c r="W47" s="10" t="e">
        <f>100*cbo_deficit!W47/cbo_ngdp!W47</f>
        <v>#N/A</v>
      </c>
      <c r="X47" s="10" t="e">
        <f>100*cbo_deficit!X47/cbo_ngdp!X47</f>
        <v>#N/A</v>
      </c>
      <c r="Y47" s="10" t="e">
        <f>100*cbo_deficit!Y47/cbo_ngdp!Y47</f>
        <v>#N/A</v>
      </c>
      <c r="Z47" s="10" t="e">
        <f>100*cbo_deficit!Z47/cbo_ngdp!Z47</f>
        <v>#N/A</v>
      </c>
      <c r="AA47" s="10" t="e">
        <f>100*cbo_deficit!AA47/cbo_ngdp!AA47</f>
        <v>#N/A</v>
      </c>
      <c r="AB47" s="10" t="e">
        <f>100*cbo_deficit!AB47/cbo_ngdp!AB47</f>
        <v>#N/A</v>
      </c>
      <c r="AC47" s="10" t="e">
        <f>100*cbo_deficit!AC47/cbo_ngdp!AC47</f>
        <v>#N/A</v>
      </c>
      <c r="AD47" s="10" t="e">
        <f>100*cbo_deficit!AD47/cbo_ngdp!AD47</f>
        <v>#N/A</v>
      </c>
      <c r="AE47" s="10" t="e">
        <f>100*cbo_deficit!AE47/cbo_ngdp!AE47</f>
        <v>#N/A</v>
      </c>
      <c r="AF47" s="10" t="e">
        <f>100*cbo_deficit!AF47/cbo_ngdp!AF47</f>
        <v>#N/A</v>
      </c>
      <c r="AG47" s="10" t="e">
        <f>100*cbo_deficit!AG47/cbo_ngdp!AG47</f>
        <v>#N/A</v>
      </c>
      <c r="AH47" s="10" t="e">
        <f>100*cbo_deficit!AH47/cbo_ngdp!AH47</f>
        <v>#N/A</v>
      </c>
      <c r="AI47" s="10" t="e">
        <f>100*cbo_deficit!AI47/cbo_ngdp!AI47</f>
        <v>#N/A</v>
      </c>
      <c r="AJ47" s="10" t="e">
        <f>100*cbo_deficit!AJ47/cbo_ngdp!AJ47</f>
        <v>#N/A</v>
      </c>
      <c r="AK47" s="10" t="e">
        <f>100*cbo_deficit!AK47/cbo_ngdp!AK47</f>
        <v>#N/A</v>
      </c>
      <c r="AL47" s="10" t="e">
        <f>100*cbo_deficit!AL47/cbo_ngdp!AL47</f>
        <v>#N/A</v>
      </c>
      <c r="AM47" s="10" t="e">
        <f>100*cbo_deficit!AM47/cbo_ngdp!AM47</f>
        <v>#N/A</v>
      </c>
      <c r="AN47" s="10" t="e">
        <f>100*cbo_deficit!AN47/cbo_ngdp!AN47</f>
        <v>#N/A</v>
      </c>
      <c r="AO47" s="10" t="e">
        <f>100*cbo_deficit!AO47/cbo_ngdp!AO47</f>
        <v>#N/A</v>
      </c>
      <c r="AP47" s="10" t="e">
        <f>100*cbo_deficit!AP47/cbo_ngdp!AP47</f>
        <v>#N/A</v>
      </c>
      <c r="AQ47" s="10" t="e">
        <f>100*cbo_deficit!AQ47/cbo_ngdp!AQ47</f>
        <v>#N/A</v>
      </c>
      <c r="AR47" s="10" t="e">
        <f>100*cbo_deficit!AR47/cbo_ngdp!AR47</f>
        <v>#N/A</v>
      </c>
      <c r="AS47" s="10" t="e">
        <f>100*cbo_deficit!AS47/cbo_ngdp!AS47</f>
        <v>#N/A</v>
      </c>
      <c r="AT47" s="10" t="e">
        <f>100*cbo_deficit!AT47/cbo_ngdp!AT47</f>
        <v>#N/A</v>
      </c>
      <c r="AU47" s="10" t="e">
        <v>#N/A</v>
      </c>
      <c r="AV47" s="10" t="e">
        <f>100*cbo_deficit!AV47/cbo_ngdp!AV47</f>
        <v>#N/A</v>
      </c>
      <c r="AW47" s="10" t="e">
        <v>#N/A</v>
      </c>
      <c r="AX47" s="10" t="e">
        <v>#N/A</v>
      </c>
      <c r="AY47" s="10" t="e">
        <v>#N/A</v>
      </c>
      <c r="AZ47" s="10" t="e">
        <v>#N/A</v>
      </c>
      <c r="BA47" s="10" t="e">
        <v>#N/A</v>
      </c>
      <c r="BB47" s="10">
        <v>0.32151254858678441</v>
      </c>
      <c r="BC47" s="10">
        <v>-0.44653574686704756</v>
      </c>
      <c r="BD47" s="10">
        <v>0.94002447980416159</v>
      </c>
      <c r="BE47" s="10">
        <v>0.28013910355486865</v>
      </c>
      <c r="BF47" s="10">
        <v>0.46251217137293088</v>
      </c>
      <c r="BG47" s="10">
        <v>-1.0108409024318781</v>
      </c>
      <c r="BH47" s="10">
        <v>-1.3805004314063849</v>
      </c>
      <c r="BI47" s="10">
        <f>100*cbo_deficit!BI47/cbo_ngdp!BI47</f>
        <v>-1.7497859589041096</v>
      </c>
      <c r="BJ47" s="10">
        <v>-3.3049040511727079</v>
      </c>
      <c r="BK47" s="10">
        <v>-2.7102949591635022</v>
      </c>
      <c r="BL47" s="10">
        <v>-2.9987697354931311</v>
      </c>
      <c r="BM47" s="10">
        <v>-3.4428713233373389</v>
      </c>
      <c r="BN47" s="10">
        <v>-1.4547357404500261</v>
      </c>
      <c r="BO47" s="10">
        <v>-1.6146278870829769</v>
      </c>
      <c r="BP47" s="10">
        <v>-1.3847305389221556</v>
      </c>
      <c r="BQ47" s="10">
        <v>-1.001561574497873</v>
      </c>
      <c r="BR47" s="10">
        <v>-2.5329927628778202</v>
      </c>
      <c r="BS47" s="10">
        <v>-2.2988505747126435</v>
      </c>
      <c r="BT47" s="10">
        <v>-2.8245034847770265</v>
      </c>
      <c r="BU47" s="10">
        <v>-2.8087826861604568</v>
      </c>
      <c r="BV47" s="10">
        <v>-2.9380680617205663</v>
      </c>
      <c r="BW47" s="10">
        <v>-2.4161002548853014</v>
      </c>
      <c r="BX47" s="10">
        <v>-2.4161002548853014</v>
      </c>
      <c r="BY47" s="10">
        <v>-2.2273632108462906</v>
      </c>
      <c r="BZ47" s="10">
        <v>-2.9414945387693305</v>
      </c>
      <c r="CA47" s="10">
        <v>-2.8874229479831297</v>
      </c>
      <c r="CB47" s="10">
        <v>-3.2122828986769751</v>
      </c>
      <c r="CC47" s="10">
        <v>-3.1896973319567463</v>
      </c>
      <c r="CD47" s="10">
        <v>-3.1781387515619057</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-3.1382436564561988</v>
      </c>
      <c r="CU47" s="20">
        <v>36708</v>
      </c>
      <c r="CV47" s="20" t="str">
        <f ca="1">OFFSET(C$1,0,ROWS($1:41)-1)</f>
        <v>2000B</v>
      </c>
      <c r="CW47" s="19">
        <f t="shared" ca="1" si="4"/>
        <v>2000</v>
      </c>
      <c r="CX47" s="30" cm="1">
        <f t="array" aca="1" ref="CX47" ca="1">-INDEX($C$6:$CS$100,MATCH(CW47,YEAR($B$6:$B$100),0),MATCH(CV47,$C$1:$CS$1,0))</f>
        <v>-2.3775363804058207</v>
      </c>
      <c r="CY47" s="19">
        <f t="shared" ca="1" si="0"/>
        <v>2005</v>
      </c>
      <c r="CZ47" s="30" cm="1">
        <f t="array" aca="1" ref="CZ47" ca="1">-INDEX($C$6:$CS$100,MATCH(CY47,YEAR($B$6:$B$100),0),MATCH(CV47,$C$1:$CS$1,0))</f>
        <v>-3.2497978981406628</v>
      </c>
      <c r="DA47" s="19">
        <f t="shared" ca="1" si="5"/>
        <v>2010</v>
      </c>
      <c r="DB47" s="28" cm="1">
        <f t="array" aca="1" ref="DB47" ca="1">-INDEX($C$6:$CS$100,MATCH(DA47,YEAR($B$6:$B$100),0),MATCH(CV47,$C$1:$CS$1,0))</f>
        <v>-4.4207808970635689</v>
      </c>
      <c r="DD47" s="41">
        <f t="shared" ca="1" si="2"/>
        <v>-2.3327073243056242</v>
      </c>
      <c r="DE47" s="41">
        <f t="shared" ca="1" si="3"/>
        <v>2.4766355140186915</v>
      </c>
      <c r="DF47" s="41">
        <f t="shared" ca="1" si="6"/>
        <v>2.0096442708345645E-3</v>
      </c>
      <c r="DG47" s="41">
        <f t="shared" ca="1" si="7"/>
        <v>32.792039623895022</v>
      </c>
    </row>
    <row r="48" spans="1:111" x14ac:dyDescent="0.3">
      <c r="A48" t="s">
        <v>621</v>
      </c>
      <c r="B48" s="16">
        <v>42736</v>
      </c>
      <c r="C48" s="10" t="e">
        <f>100*cbo_deficit!C48/cbo_ngdp!C48</f>
        <v>#N/A</v>
      </c>
      <c r="D48" s="10" t="e">
        <f>100*cbo_deficit!D48/cbo_ngdp!D48</f>
        <v>#N/A</v>
      </c>
      <c r="E48" s="10" t="e">
        <f>100*cbo_deficit!E48/cbo_ngdp!E48</f>
        <v>#N/A</v>
      </c>
      <c r="F48" s="10" t="e">
        <f>100*cbo_deficit!F48/cbo_ngdp!F48</f>
        <v>#N/A</v>
      </c>
      <c r="G48" s="10" t="e">
        <f>100*cbo_deficit!G48/cbo_ngdp!G48</f>
        <v>#N/A</v>
      </c>
      <c r="H48" s="10" t="e">
        <f>100*cbo_deficit!H48/cbo_ngdp!H48</f>
        <v>#N/A</v>
      </c>
      <c r="I48" s="10" t="e">
        <f>100*cbo_deficit!I48/cbo_ngdp!A48</f>
        <v>#N/A</v>
      </c>
      <c r="J48" s="10" t="e">
        <f>100*cbo_deficit!J48/cbo_ngdp!B48</f>
        <v>#N/A</v>
      </c>
      <c r="K48" s="10" t="e">
        <f>100*cbo_deficit!K48/cbo_ngdp!K48</f>
        <v>#N/A</v>
      </c>
      <c r="L48" s="10" t="e">
        <f>100*cbo_deficit!L48/cbo_ngdp!L48</f>
        <v>#N/A</v>
      </c>
      <c r="M48" s="10" t="e">
        <f>100*cbo_deficit!M48/cbo_ngdp!M48</f>
        <v>#N/A</v>
      </c>
      <c r="N48" s="10" t="e">
        <f>100*cbo_deficit!N48/cbo_ngdp!N48</f>
        <v>#N/A</v>
      </c>
      <c r="O48" s="10" t="e">
        <f>100*cbo_deficit!O48/cbo_ngdp!O48</f>
        <v>#N/A</v>
      </c>
      <c r="P48" s="10" t="e">
        <f>100*cbo_deficit!P48/cbo_ngdp!P48</f>
        <v>#N/A</v>
      </c>
      <c r="Q48" s="10" t="e">
        <f>100*cbo_deficit!Q48/cbo_ngdp!Q48</f>
        <v>#N/A</v>
      </c>
      <c r="R48" s="10" t="e">
        <f>100*cbo_deficit!R48/cbo_ngdp!R48</f>
        <v>#N/A</v>
      </c>
      <c r="S48" s="10" t="e">
        <f>100*cbo_deficit!S48/cbo_ngdp!S48</f>
        <v>#N/A</v>
      </c>
      <c r="T48" s="10" t="e">
        <f>100*cbo_deficit!T48/cbo_ngdp!T48</f>
        <v>#N/A</v>
      </c>
      <c r="U48" s="10" t="e">
        <f>100*cbo_deficit!U48/cbo_ngdp!U48</f>
        <v>#N/A</v>
      </c>
      <c r="V48" s="10" t="e">
        <f>100*cbo_deficit!V48/cbo_ngdp!V48</f>
        <v>#N/A</v>
      </c>
      <c r="W48" s="10" t="e">
        <f>100*cbo_deficit!W48/cbo_ngdp!W48</f>
        <v>#N/A</v>
      </c>
      <c r="X48" s="10" t="e">
        <f>100*cbo_deficit!X48/cbo_ngdp!X48</f>
        <v>#N/A</v>
      </c>
      <c r="Y48" s="10" t="e">
        <f>100*cbo_deficit!Y48/cbo_ngdp!Y48</f>
        <v>#N/A</v>
      </c>
      <c r="Z48" s="10" t="e">
        <f>100*cbo_deficit!Z48/cbo_ngdp!Z48</f>
        <v>#N/A</v>
      </c>
      <c r="AA48" s="10" t="e">
        <f>100*cbo_deficit!AA48/cbo_ngdp!AA48</f>
        <v>#N/A</v>
      </c>
      <c r="AB48" s="10" t="e">
        <f>100*cbo_deficit!AB48/cbo_ngdp!AB48</f>
        <v>#N/A</v>
      </c>
      <c r="AC48" s="10" t="e">
        <f>100*cbo_deficit!AC48/cbo_ngdp!AC48</f>
        <v>#N/A</v>
      </c>
      <c r="AD48" s="10" t="e">
        <f>100*cbo_deficit!AD48/cbo_ngdp!AD48</f>
        <v>#N/A</v>
      </c>
      <c r="AE48" s="10" t="e">
        <f>100*cbo_deficit!AE48/cbo_ngdp!AE48</f>
        <v>#N/A</v>
      </c>
      <c r="AF48" s="10" t="e">
        <f>100*cbo_deficit!AF48/cbo_ngdp!AF48</f>
        <v>#N/A</v>
      </c>
      <c r="AG48" s="10" t="e">
        <f>100*cbo_deficit!AG48/cbo_ngdp!AG48</f>
        <v>#N/A</v>
      </c>
      <c r="AH48" s="10" t="e">
        <f>100*cbo_deficit!AH48/cbo_ngdp!AH48</f>
        <v>#N/A</v>
      </c>
      <c r="AI48" s="10" t="e">
        <f>100*cbo_deficit!AI48/cbo_ngdp!AI48</f>
        <v>#N/A</v>
      </c>
      <c r="AJ48" s="10" t="e">
        <f>100*cbo_deficit!AJ48/cbo_ngdp!AJ48</f>
        <v>#N/A</v>
      </c>
      <c r="AK48" s="10" t="e">
        <f>100*cbo_deficit!AK48/cbo_ngdp!AK48</f>
        <v>#N/A</v>
      </c>
      <c r="AL48" s="10" t="e">
        <f>100*cbo_deficit!AL48/cbo_ngdp!AL48</f>
        <v>#N/A</v>
      </c>
      <c r="AM48" s="10" t="e">
        <f>100*cbo_deficit!AM48/cbo_ngdp!AM48</f>
        <v>#N/A</v>
      </c>
      <c r="AN48" s="10" t="e">
        <f>100*cbo_deficit!AN48/cbo_ngdp!AN48</f>
        <v>#N/A</v>
      </c>
      <c r="AO48" s="10" t="e">
        <f>100*cbo_deficit!AO48/cbo_ngdp!AO48</f>
        <v>#N/A</v>
      </c>
      <c r="AP48" s="10" t="e">
        <f>100*cbo_deficit!AP48/cbo_ngdp!AP48</f>
        <v>#N/A</v>
      </c>
      <c r="AQ48" s="10" t="e">
        <f>100*cbo_deficit!AQ48/cbo_ngdp!AQ48</f>
        <v>#N/A</v>
      </c>
      <c r="AR48" s="10" t="e">
        <f>100*cbo_deficit!AR48/cbo_ngdp!AR48</f>
        <v>#N/A</v>
      </c>
      <c r="AS48" s="10" t="e">
        <f>100*cbo_deficit!AS48/cbo_ngdp!AS48</f>
        <v>#N/A</v>
      </c>
      <c r="AT48" s="10" t="e">
        <f>100*cbo_deficit!AT48/cbo_ngdp!AT48</f>
        <v>#N/A</v>
      </c>
      <c r="AU48" s="10" t="e">
        <v>#N/A</v>
      </c>
      <c r="AV48" s="10" t="e">
        <f>100*cbo_deficit!AV48/cbo_ngdp!AV48</f>
        <v>#N/A</v>
      </c>
      <c r="AW48" s="10" t="e">
        <v>#N/A</v>
      </c>
      <c r="AX48" s="10" t="e">
        <v>#N/A</v>
      </c>
      <c r="AY48" s="10" t="e">
        <v>#N/A</v>
      </c>
      <c r="AZ48" s="10" t="e">
        <v>#N/A</v>
      </c>
      <c r="BA48" s="10" t="e">
        <v>#N/A</v>
      </c>
      <c r="BB48" s="10" t="e">
        <v>#N/A</v>
      </c>
      <c r="BC48" s="10" t="e">
        <v>#N/A</v>
      </c>
      <c r="BD48" s="10">
        <v>1.1692885653909368</v>
      </c>
      <c r="BE48" s="10">
        <v>0.50465299319412937</v>
      </c>
      <c r="BF48" s="10">
        <v>0.70475123681508445</v>
      </c>
      <c r="BG48" s="10">
        <v>-0.81529378689907228</v>
      </c>
      <c r="BH48" s="10">
        <v>-1.139406924088231</v>
      </c>
      <c r="BI48" s="10">
        <f>100*cbo_deficit!BI48/cbo_ngdp!BI48</f>
        <v>-1.6052685737806134</v>
      </c>
      <c r="BJ48" s="10">
        <v>-3.2063101823396845</v>
      </c>
      <c r="BK48" s="10">
        <v>-2.6202834897185068</v>
      </c>
      <c r="BL48" s="10">
        <v>-2.8385135797627217</v>
      </c>
      <c r="BM48" s="10">
        <v>-3.0799181350771225</v>
      </c>
      <c r="BN48" s="10">
        <v>-1.1533852606351109</v>
      </c>
      <c r="BO48" s="10">
        <v>-1.116297950071037</v>
      </c>
      <c r="BP48" s="10">
        <v>-1.0198903998376294</v>
      </c>
      <c r="BQ48" s="10">
        <v>-0.62452399086062449</v>
      </c>
      <c r="BR48" s="10">
        <v>-2.6804950147802997</v>
      </c>
      <c r="BS48" s="10">
        <v>-2.4149506488301018</v>
      </c>
      <c r="BT48" s="10">
        <v>-2.8974665868741272</v>
      </c>
      <c r="BU48" s="10">
        <v>-2.8725314183123878</v>
      </c>
      <c r="BV48" s="10">
        <v>-2.664789582181105</v>
      </c>
      <c r="BW48" s="10">
        <v>-2.3095274351555757</v>
      </c>
      <c r="BX48" s="10">
        <v>-2.3095274351555757</v>
      </c>
      <c r="BY48" s="10">
        <v>-2.1353043835335179</v>
      </c>
      <c r="BZ48" s="10">
        <v>-2.9071876457480439</v>
      </c>
      <c r="CA48" s="10">
        <v>-2.8501839664196509</v>
      </c>
      <c r="CB48" s="10">
        <v>-3.1096220291068999</v>
      </c>
      <c r="CC48" s="10">
        <v>-2.9179934227697446</v>
      </c>
      <c r="CD48" s="10">
        <v>-3.6244769874476988</v>
      </c>
      <c r="CE48" s="10">
        <v>-3.4675148607779747</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-3.4374193548387098</v>
      </c>
      <c r="CU48" s="20">
        <v>36892</v>
      </c>
      <c r="CV48" s="20" t="str">
        <f ca="1">OFFSET(C$1,0,ROWS($1:42)-1)</f>
        <v>2001A</v>
      </c>
      <c r="CW48" s="19">
        <f t="shared" ca="1" si="4"/>
        <v>2001</v>
      </c>
      <c r="CX48" s="30" cm="1">
        <f t="array" aca="1" ref="CX48" ca="1">-INDEX($C$6:$CS$100,MATCH(CW48,YEAR($B$6:$B$100),0),MATCH(CV48,$C$1:$CS$1,0))</f>
        <v>-2.7231320864424848</v>
      </c>
      <c r="CY48" s="19">
        <f t="shared" ca="1" si="0"/>
        <v>2006</v>
      </c>
      <c r="CZ48" s="30" cm="1">
        <f t="array" aca="1" ref="CZ48" ca="1">-INDEX($C$6:$CS$100,MATCH(CY48,YEAR($B$6:$B$100),0),MATCH(CV48,$C$1:$CS$1,0))</f>
        <v>-3.8029972136456061</v>
      </c>
      <c r="DA48" s="19">
        <f t="shared" ca="1" si="5"/>
        <v>2011</v>
      </c>
      <c r="DB48" s="28" cm="1">
        <f t="array" aca="1" ref="DB48" ca="1">-INDEX($C$6:$CS$100,MATCH(DA48,YEAR($B$6:$B$100),0),MATCH(CV48,$C$1:$CS$1,0))</f>
        <v>-5.2535161328448172</v>
      </c>
      <c r="DD48" s="41">
        <f t="shared" ca="1" si="2"/>
        <v>-1.2160364810944329</v>
      </c>
      <c r="DE48" s="41">
        <f t="shared" ca="1" si="3"/>
        <v>1.8185817995160225</v>
      </c>
      <c r="DF48" s="41">
        <f t="shared" ca="1" si="6"/>
        <v>2.2713371636594113</v>
      </c>
      <c r="DG48" s="41">
        <f t="shared" ca="1" si="7"/>
        <v>31.602150601219272</v>
      </c>
    </row>
    <row r="49" spans="1:111" x14ac:dyDescent="0.3">
      <c r="A49" t="s">
        <v>622</v>
      </c>
      <c r="B49" s="16">
        <v>43101</v>
      </c>
      <c r="C49" s="10" t="e">
        <f>100*cbo_deficit!C49/cbo_ngdp!C49</f>
        <v>#N/A</v>
      </c>
      <c r="D49" s="10" t="e">
        <f>100*cbo_deficit!D49/cbo_ngdp!D49</f>
        <v>#N/A</v>
      </c>
      <c r="E49" s="10" t="e">
        <f>100*cbo_deficit!E49/cbo_ngdp!E49</f>
        <v>#N/A</v>
      </c>
      <c r="F49" s="10" t="e">
        <f>100*cbo_deficit!F49/cbo_ngdp!F49</f>
        <v>#N/A</v>
      </c>
      <c r="G49" s="10" t="e">
        <f>100*cbo_deficit!G49/cbo_ngdp!G49</f>
        <v>#N/A</v>
      </c>
      <c r="H49" s="10" t="e">
        <f>100*cbo_deficit!H49/cbo_ngdp!H49</f>
        <v>#N/A</v>
      </c>
      <c r="I49" s="10" t="e">
        <f>100*cbo_deficit!I49/cbo_ngdp!A49</f>
        <v>#N/A</v>
      </c>
      <c r="J49" s="10" t="e">
        <f>100*cbo_deficit!J49/cbo_ngdp!B49</f>
        <v>#N/A</v>
      </c>
      <c r="K49" s="10" t="e">
        <f>100*cbo_deficit!K49/cbo_ngdp!K49</f>
        <v>#N/A</v>
      </c>
      <c r="L49" s="10" t="e">
        <f>100*cbo_deficit!L49/cbo_ngdp!L49</f>
        <v>#N/A</v>
      </c>
      <c r="M49" s="10" t="e">
        <f>100*cbo_deficit!M49/cbo_ngdp!M49</f>
        <v>#N/A</v>
      </c>
      <c r="N49" s="10" t="e">
        <f>100*cbo_deficit!N49/cbo_ngdp!N49</f>
        <v>#N/A</v>
      </c>
      <c r="O49" s="10" t="e">
        <f>100*cbo_deficit!O49/cbo_ngdp!O49</f>
        <v>#N/A</v>
      </c>
      <c r="P49" s="10" t="e">
        <f>100*cbo_deficit!P49/cbo_ngdp!P49</f>
        <v>#N/A</v>
      </c>
      <c r="Q49" s="10" t="e">
        <f>100*cbo_deficit!Q49/cbo_ngdp!Q49</f>
        <v>#N/A</v>
      </c>
      <c r="R49" s="10" t="e">
        <f>100*cbo_deficit!R49/cbo_ngdp!R49</f>
        <v>#N/A</v>
      </c>
      <c r="S49" s="10" t="e">
        <f>100*cbo_deficit!S49/cbo_ngdp!S49</f>
        <v>#N/A</v>
      </c>
      <c r="T49" s="10" t="e">
        <f>100*cbo_deficit!T49/cbo_ngdp!T49</f>
        <v>#N/A</v>
      </c>
      <c r="U49" s="10" t="e">
        <f>100*cbo_deficit!U49/cbo_ngdp!U49</f>
        <v>#N/A</v>
      </c>
      <c r="V49" s="10" t="e">
        <f>100*cbo_deficit!V49/cbo_ngdp!V49</f>
        <v>#N/A</v>
      </c>
      <c r="W49" s="10" t="e">
        <f>100*cbo_deficit!W49/cbo_ngdp!W49</f>
        <v>#N/A</v>
      </c>
      <c r="X49" s="10" t="e">
        <f>100*cbo_deficit!X49/cbo_ngdp!X49</f>
        <v>#N/A</v>
      </c>
      <c r="Y49" s="10" t="e">
        <f>100*cbo_deficit!Y49/cbo_ngdp!Y49</f>
        <v>#N/A</v>
      </c>
      <c r="Z49" s="10" t="e">
        <f>100*cbo_deficit!Z49/cbo_ngdp!Z49</f>
        <v>#N/A</v>
      </c>
      <c r="AA49" s="10" t="e">
        <f>100*cbo_deficit!AA49/cbo_ngdp!AA49</f>
        <v>#N/A</v>
      </c>
      <c r="AB49" s="10" t="e">
        <f>100*cbo_deficit!AB49/cbo_ngdp!AB49</f>
        <v>#N/A</v>
      </c>
      <c r="AC49" s="10" t="e">
        <f>100*cbo_deficit!AC49/cbo_ngdp!AC49</f>
        <v>#N/A</v>
      </c>
      <c r="AD49" s="10" t="e">
        <f>100*cbo_deficit!AD49/cbo_ngdp!AD49</f>
        <v>#N/A</v>
      </c>
      <c r="AE49" s="10" t="e">
        <f>100*cbo_deficit!AE49/cbo_ngdp!AE49</f>
        <v>#N/A</v>
      </c>
      <c r="AF49" s="10" t="e">
        <f>100*cbo_deficit!AF49/cbo_ngdp!AF49</f>
        <v>#N/A</v>
      </c>
      <c r="AG49" s="10" t="e">
        <f>100*cbo_deficit!AG49/cbo_ngdp!AG49</f>
        <v>#N/A</v>
      </c>
      <c r="AH49" s="10" t="e">
        <f>100*cbo_deficit!AH49/cbo_ngdp!AH49</f>
        <v>#N/A</v>
      </c>
      <c r="AI49" s="10" t="e">
        <f>100*cbo_deficit!AI49/cbo_ngdp!AI49</f>
        <v>#N/A</v>
      </c>
      <c r="AJ49" s="10" t="e">
        <f>100*cbo_deficit!AJ49/cbo_ngdp!AJ49</f>
        <v>#N/A</v>
      </c>
      <c r="AK49" s="10" t="e">
        <f>100*cbo_deficit!AK49/cbo_ngdp!AK49</f>
        <v>#N/A</v>
      </c>
      <c r="AL49" s="10" t="e">
        <f>100*cbo_deficit!AL49/cbo_ngdp!AL49</f>
        <v>#N/A</v>
      </c>
      <c r="AM49" s="10" t="e">
        <f>100*cbo_deficit!AM49/cbo_ngdp!AM49</f>
        <v>#N/A</v>
      </c>
      <c r="AN49" s="10" t="e">
        <f>100*cbo_deficit!AN49/cbo_ngdp!AN49</f>
        <v>#N/A</v>
      </c>
      <c r="AO49" s="10" t="e">
        <f>100*cbo_deficit!AO49/cbo_ngdp!AO49</f>
        <v>#N/A</v>
      </c>
      <c r="AP49" s="10" t="e">
        <f>100*cbo_deficit!AP49/cbo_ngdp!AP49</f>
        <v>#N/A</v>
      </c>
      <c r="AQ49" s="10" t="e">
        <f>100*cbo_deficit!AQ49/cbo_ngdp!AQ49</f>
        <v>#N/A</v>
      </c>
      <c r="AR49" s="10" t="e">
        <f>100*cbo_deficit!AR49/cbo_ngdp!AR49</f>
        <v>#N/A</v>
      </c>
      <c r="AS49" s="10" t="e">
        <f>100*cbo_deficit!AS49/cbo_ngdp!AS49</f>
        <v>#N/A</v>
      </c>
      <c r="AT49" s="10" t="e">
        <f>100*cbo_deficit!AT49/cbo_ngdp!AT49</f>
        <v>#N/A</v>
      </c>
      <c r="AU49" s="10" t="e">
        <v>#N/A</v>
      </c>
      <c r="AV49" s="10" t="e">
        <f>100*cbo_deficit!AV49/cbo_ngdp!AV49</f>
        <v>#N/A</v>
      </c>
      <c r="AW49" s="10" t="e">
        <v>#N/A</v>
      </c>
      <c r="AX49" s="10" t="e">
        <v>#N/A</v>
      </c>
      <c r="AY49" s="10" t="e">
        <v>#N/A</v>
      </c>
      <c r="AZ49" s="10" t="e">
        <v>#N/A</v>
      </c>
      <c r="BA49" s="10" t="e">
        <v>#N/A</v>
      </c>
      <c r="BB49" s="10" t="e">
        <v>#N/A</v>
      </c>
      <c r="BC49" s="10" t="e">
        <v>#N/A</v>
      </c>
      <c r="BD49" s="10" t="e">
        <v>#N/A</v>
      </c>
      <c r="BE49" s="10" t="e">
        <v>#N/A</v>
      </c>
      <c r="BF49" s="10">
        <v>0.99753970029076267</v>
      </c>
      <c r="BG49" s="10">
        <v>-0.60701438848920863</v>
      </c>
      <c r="BH49" s="10">
        <v>-0.87862784502500346</v>
      </c>
      <c r="BI49" s="10">
        <f>100*cbo_deficit!BI49/cbo_ngdp!BI49</f>
        <v>-1.6096280521024218</v>
      </c>
      <c r="BJ49" s="10">
        <v>-3.0628323813275555</v>
      </c>
      <c r="BK49" s="10">
        <v>-2.6028910339528406</v>
      </c>
      <c r="BL49" s="10">
        <v>-2.6393650495467993</v>
      </c>
      <c r="BM49" s="10">
        <v>-2.9137807499402912</v>
      </c>
      <c r="BN49" s="10">
        <v>-1.0072560626312774</v>
      </c>
      <c r="BO49" s="10">
        <v>-0.9486472097187939</v>
      </c>
      <c r="BP49" s="10">
        <v>-0.84700643724892311</v>
      </c>
      <c r="BQ49" s="10">
        <v>-0.38028304611533648</v>
      </c>
      <c r="BR49" s="10">
        <v>-2.8887933915866877</v>
      </c>
      <c r="BS49" s="10">
        <v>-2.5879768896528672</v>
      </c>
      <c r="BT49" s="10">
        <v>-3.1258948172186694</v>
      </c>
      <c r="BU49" s="10">
        <v>-2.9922687792306957</v>
      </c>
      <c r="BV49" s="10">
        <v>-2.6938618433711756</v>
      </c>
      <c r="BW49" s="10">
        <v>-2.3786360540908649</v>
      </c>
      <c r="BX49" s="10">
        <v>-2.3786360540908649</v>
      </c>
      <c r="BY49" s="10">
        <v>-2.229972002554153</v>
      </c>
      <c r="BZ49" s="10">
        <v>-2.841953594673821</v>
      </c>
      <c r="CA49" s="10">
        <v>-2.7276792368460279</v>
      </c>
      <c r="CB49" s="10">
        <v>-2.6137220407137471</v>
      </c>
      <c r="CC49" s="10">
        <v>-2.4440429589481081</v>
      </c>
      <c r="CD49" s="10">
        <v>-2.8257378036538849</v>
      </c>
      <c r="CE49" s="10">
        <v>-3.9994030741680344</v>
      </c>
      <c r="CF49" s="10">
        <v>-3.849575014825064</v>
      </c>
      <c r="CG49" s="10">
        <v>-3.849575014825064</v>
      </c>
      <c r="CH49" s="10">
        <v>-3.849575014825064</v>
      </c>
      <c r="CI49" s="10" t="e">
        <v>#N/A</v>
      </c>
      <c r="CJ49" s="10" t="e">
        <v>#N/A</v>
      </c>
      <c r="CK49" s="10" t="e">
        <v>#N/A</v>
      </c>
      <c r="CL49" s="10" t="e">
        <v>#N/A</v>
      </c>
      <c r="CM49" s="10" t="e">
        <v>#N/A</v>
      </c>
      <c r="CN49" s="10" t="e">
        <v>#N/A</v>
      </c>
      <c r="CO49" s="10" t="e">
        <v>#N/A</v>
      </c>
      <c r="CP49" s="10" t="e">
        <v>#N/A</v>
      </c>
      <c r="CQ49" s="10" t="e">
        <v>#N/A</v>
      </c>
      <c r="CR49" s="10" t="e">
        <v>#N/A</v>
      </c>
      <c r="CS49" s="10">
        <v>-3.8119005676257585</v>
      </c>
      <c r="CU49" s="20">
        <v>37104</v>
      </c>
      <c r="CV49" s="20" t="str">
        <f ca="1">OFFSET(C$1,0,ROWS($1:43)-1)</f>
        <v>2001B</v>
      </c>
      <c r="CW49" s="19">
        <f t="shared" ca="1" si="4"/>
        <v>2001</v>
      </c>
      <c r="CX49" s="30" cm="1">
        <f t="array" aca="1" ref="CX49" ca="1">-INDEX($C$6:$CS$100,MATCH(CW49,YEAR($B$6:$B$100),0),MATCH(CV49,$C$1:$CS$1,0))</f>
        <v>-1.4907921660333237</v>
      </c>
      <c r="CY49" s="19">
        <f t="shared" ca="1" si="0"/>
        <v>2006</v>
      </c>
      <c r="CZ49" s="30" cm="1">
        <f t="array" aca="1" ref="CZ49" ca="1">-INDEX($C$6:$CS$100,MATCH(CY49,YEAR($B$6:$B$100),0),MATCH(CV49,$C$1:$CS$1,0))</f>
        <v>-2.1915522863426102</v>
      </c>
      <c r="DA49" s="19">
        <f t="shared" ca="1" si="5"/>
        <v>2011</v>
      </c>
      <c r="DB49" s="28" cm="1">
        <f t="array" aca="1" ref="DB49" ca="1">-INDEX($C$6:$CS$100,MATCH(DA49,YEAR($B$6:$B$100),0),MATCH(CV49,$C$1:$CS$1,0))</f>
        <v>-3.7082964275169767</v>
      </c>
      <c r="DD49" s="41">
        <f t="shared" ca="1" si="2"/>
        <v>-1.2160364810944329</v>
      </c>
      <c r="DE49" s="41">
        <f t="shared" ca="1" si="3"/>
        <v>1.8185817995160225</v>
      </c>
      <c r="DF49" s="41">
        <f t="shared" ca="1" si="6"/>
        <v>7.549068640623903E-2</v>
      </c>
      <c r="DG49" s="41">
        <f t="shared" ca="1" si="7"/>
        <v>16.081175386565253</v>
      </c>
    </row>
    <row r="50" spans="1:111" x14ac:dyDescent="0.3">
      <c r="A50" t="s">
        <v>623</v>
      </c>
      <c r="B50" s="16">
        <v>43466</v>
      </c>
      <c r="C50" s="10" t="e">
        <f>100*cbo_deficit!C50/cbo_ngdp!C50</f>
        <v>#N/A</v>
      </c>
      <c r="D50" s="10" t="e">
        <f>100*cbo_deficit!D50/cbo_ngdp!D50</f>
        <v>#N/A</v>
      </c>
      <c r="E50" s="10" t="e">
        <f>100*cbo_deficit!E50/cbo_ngdp!E50</f>
        <v>#N/A</v>
      </c>
      <c r="F50" s="10" t="e">
        <f>100*cbo_deficit!F50/cbo_ngdp!F50</f>
        <v>#N/A</v>
      </c>
      <c r="G50" s="10" t="e">
        <f>100*cbo_deficit!G50/cbo_ngdp!G50</f>
        <v>#N/A</v>
      </c>
      <c r="H50" s="10" t="e">
        <f>100*cbo_deficit!H50/cbo_ngdp!H50</f>
        <v>#N/A</v>
      </c>
      <c r="I50" s="10" t="e">
        <f>100*cbo_deficit!I50/cbo_ngdp!A50</f>
        <v>#N/A</v>
      </c>
      <c r="J50" s="10" t="e">
        <f>100*cbo_deficit!J50/cbo_ngdp!B50</f>
        <v>#N/A</v>
      </c>
      <c r="K50" s="10" t="e">
        <f>100*cbo_deficit!K50/cbo_ngdp!K50</f>
        <v>#N/A</v>
      </c>
      <c r="L50" s="10" t="e">
        <f>100*cbo_deficit!L50/cbo_ngdp!L50</f>
        <v>#N/A</v>
      </c>
      <c r="M50" s="10" t="e">
        <f>100*cbo_deficit!M50/cbo_ngdp!M50</f>
        <v>#N/A</v>
      </c>
      <c r="N50" s="10" t="e">
        <f>100*cbo_deficit!N50/cbo_ngdp!N50</f>
        <v>#N/A</v>
      </c>
      <c r="O50" s="10" t="e">
        <f>100*cbo_deficit!O50/cbo_ngdp!O50</f>
        <v>#N/A</v>
      </c>
      <c r="P50" s="10" t="e">
        <f>100*cbo_deficit!P50/cbo_ngdp!P50</f>
        <v>#N/A</v>
      </c>
      <c r="Q50" s="10" t="e">
        <f>100*cbo_deficit!Q50/cbo_ngdp!Q50</f>
        <v>#N/A</v>
      </c>
      <c r="R50" s="10" t="e">
        <f>100*cbo_deficit!R50/cbo_ngdp!R50</f>
        <v>#N/A</v>
      </c>
      <c r="S50" s="10" t="e">
        <f>100*cbo_deficit!S50/cbo_ngdp!S50</f>
        <v>#N/A</v>
      </c>
      <c r="T50" s="10" t="e">
        <f>100*cbo_deficit!T50/cbo_ngdp!T50</f>
        <v>#N/A</v>
      </c>
      <c r="U50" s="10" t="e">
        <f>100*cbo_deficit!U50/cbo_ngdp!U50</f>
        <v>#N/A</v>
      </c>
      <c r="V50" s="10" t="e">
        <f>100*cbo_deficit!V50/cbo_ngdp!V50</f>
        <v>#N/A</v>
      </c>
      <c r="W50" s="10" t="e">
        <f>100*cbo_deficit!W50/cbo_ngdp!W50</f>
        <v>#N/A</v>
      </c>
      <c r="X50" s="10" t="e">
        <f>100*cbo_deficit!X50/cbo_ngdp!X50</f>
        <v>#N/A</v>
      </c>
      <c r="Y50" s="10" t="e">
        <f>100*cbo_deficit!Y50/cbo_ngdp!Y50</f>
        <v>#N/A</v>
      </c>
      <c r="Z50" s="10" t="e">
        <f>100*cbo_deficit!Z50/cbo_ngdp!Z50</f>
        <v>#N/A</v>
      </c>
      <c r="AA50" s="10" t="e">
        <f>100*cbo_deficit!AA50/cbo_ngdp!AA50</f>
        <v>#N/A</v>
      </c>
      <c r="AB50" s="10" t="e">
        <f>100*cbo_deficit!AB50/cbo_ngdp!AB50</f>
        <v>#N/A</v>
      </c>
      <c r="AC50" s="10" t="e">
        <f>100*cbo_deficit!AC50/cbo_ngdp!AC50</f>
        <v>#N/A</v>
      </c>
      <c r="AD50" s="10" t="e">
        <f>100*cbo_deficit!AD50/cbo_ngdp!AD50</f>
        <v>#N/A</v>
      </c>
      <c r="AE50" s="10" t="e">
        <f>100*cbo_deficit!AE50/cbo_ngdp!AE50</f>
        <v>#N/A</v>
      </c>
      <c r="AF50" s="10" t="e">
        <f>100*cbo_deficit!AF50/cbo_ngdp!AF50</f>
        <v>#N/A</v>
      </c>
      <c r="AG50" s="10" t="e">
        <f>100*cbo_deficit!AG50/cbo_ngdp!AG50</f>
        <v>#N/A</v>
      </c>
      <c r="AH50" s="10" t="e">
        <f>100*cbo_deficit!AH50/cbo_ngdp!AH50</f>
        <v>#N/A</v>
      </c>
      <c r="AI50" s="10" t="e">
        <f>100*cbo_deficit!AI50/cbo_ngdp!AI50</f>
        <v>#N/A</v>
      </c>
      <c r="AJ50" s="10" t="e">
        <f>100*cbo_deficit!AJ50/cbo_ngdp!AJ50</f>
        <v>#N/A</v>
      </c>
      <c r="AK50" s="10" t="e">
        <f>100*cbo_deficit!AK50/cbo_ngdp!AK50</f>
        <v>#N/A</v>
      </c>
      <c r="AL50" s="10" t="e">
        <f>100*cbo_deficit!AL50/cbo_ngdp!AL50</f>
        <v>#N/A</v>
      </c>
      <c r="AM50" s="10" t="e">
        <f>100*cbo_deficit!AM50/cbo_ngdp!AM50</f>
        <v>#N/A</v>
      </c>
      <c r="AN50" s="10" t="e">
        <f>100*cbo_deficit!AN50/cbo_ngdp!AN50</f>
        <v>#N/A</v>
      </c>
      <c r="AO50" s="10" t="e">
        <f>100*cbo_deficit!AO50/cbo_ngdp!AO50</f>
        <v>#N/A</v>
      </c>
      <c r="AP50" s="10" t="e">
        <f>100*cbo_deficit!AP50/cbo_ngdp!AP50</f>
        <v>#N/A</v>
      </c>
      <c r="AQ50" s="10" t="e">
        <f>100*cbo_deficit!AQ50/cbo_ngdp!AQ50</f>
        <v>#N/A</v>
      </c>
      <c r="AR50" s="10" t="e">
        <f>100*cbo_deficit!AR50/cbo_ngdp!AR50</f>
        <v>#N/A</v>
      </c>
      <c r="AS50" s="10" t="e">
        <f>100*cbo_deficit!AS50/cbo_ngdp!AS50</f>
        <v>#N/A</v>
      </c>
      <c r="AT50" s="10" t="e">
        <f>100*cbo_deficit!AT50/cbo_ngdp!AT50</f>
        <v>#N/A</v>
      </c>
      <c r="AU50" s="10" t="e">
        <v>#N/A</v>
      </c>
      <c r="AV50" s="10" t="e">
        <f>100*cbo_deficit!AV50/cbo_ngdp!AV50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-1.0548523206751055</v>
      </c>
      <c r="BI50" s="10">
        <f>100*cbo_deficit!BI50/cbo_ngdp!BI50</f>
        <v>-2.0175522274158162</v>
      </c>
      <c r="BJ50" s="10">
        <v>-3.4195320640333429</v>
      </c>
      <c r="BK50" s="10">
        <v>-2.9953385332533347</v>
      </c>
      <c r="BL50" s="10">
        <v>-2.8552127899121817</v>
      </c>
      <c r="BM50" s="10">
        <v>-3.1844802342606151</v>
      </c>
      <c r="BN50" s="10">
        <v>-1.1825944020820967</v>
      </c>
      <c r="BO50" s="10">
        <v>-1.1935603256846781</v>
      </c>
      <c r="BP50" s="10">
        <v>-1.0362694300518134</v>
      </c>
      <c r="BQ50" s="10">
        <v>-0.59742647058823528</v>
      </c>
      <c r="BR50" s="10">
        <v>-3.2434901781635448</v>
      </c>
      <c r="BS50" s="10">
        <v>-2.9602558245774326</v>
      </c>
      <c r="BT50" s="10">
        <v>-3.4389719668907488</v>
      </c>
      <c r="BU50" s="10">
        <v>-3.3017789362967029</v>
      </c>
      <c r="BV50" s="10">
        <v>-3.048049432813797</v>
      </c>
      <c r="BW50" s="10">
        <v>-2.8359185199028221</v>
      </c>
      <c r="BX50" s="10">
        <v>-2.8359185199028221</v>
      </c>
      <c r="BY50" s="10">
        <v>-2.8068192521427897</v>
      </c>
      <c r="BZ50" s="10">
        <v>-3.53008705634746</v>
      </c>
      <c r="CA50" s="10">
        <v>-3.3961542141012151</v>
      </c>
      <c r="CB50" s="10">
        <v>-3.0285409701022434</v>
      </c>
      <c r="CC50" s="10">
        <v>-2.9088621073520158</v>
      </c>
      <c r="CD50" s="10">
        <v>-3.3331720768226019</v>
      </c>
      <c r="CE50" s="10">
        <v>-4.6413701741105227</v>
      </c>
      <c r="CF50" s="10">
        <v>-4.220779220779221</v>
      </c>
      <c r="CG50" s="10">
        <v>-4.2160737812911728</v>
      </c>
      <c r="CH50" s="10">
        <v>-4.5375053173890434</v>
      </c>
      <c r="CI50" s="10">
        <v>-4.6371347785108386</v>
      </c>
      <c r="CJ50" s="10">
        <v>-4.6371347785108386</v>
      </c>
      <c r="CK50" s="10">
        <v>-4.6371347785108386</v>
      </c>
      <c r="CL50" s="10" t="e">
        <v>#N/A</v>
      </c>
      <c r="CM50" s="10" t="e">
        <v>#N/A</v>
      </c>
      <c r="CN50" s="10" t="e">
        <v>#N/A</v>
      </c>
      <c r="CO50" s="10" t="e">
        <v>#N/A</v>
      </c>
      <c r="CP50" s="10" t="e">
        <v>#N/A</v>
      </c>
      <c r="CQ50" s="10" t="e">
        <v>#N/A</v>
      </c>
      <c r="CR50" s="10" t="e">
        <v>#N/A</v>
      </c>
      <c r="CS50" s="10">
        <v>-4.6227567415202477</v>
      </c>
      <c r="CU50" s="20">
        <v>37257</v>
      </c>
      <c r="CV50" s="20" t="str">
        <f ca="1">OFFSET(C$1,0,ROWS($1:44)-1)</f>
        <v>2002A</v>
      </c>
      <c r="CW50" s="19">
        <f t="shared" ca="1" si="4"/>
        <v>2002</v>
      </c>
      <c r="CX50" s="30" cm="1">
        <f t="array" aca="1" ref="CX50" ca="1">-INDEX($C$6:$CS$100,MATCH(CW50,YEAR($B$6:$B$100),0),MATCH(CV50,$C$1:$CS$1,0))</f>
        <v>0.20358700920988851</v>
      </c>
      <c r="CY50" s="19">
        <f t="shared" ca="1" si="0"/>
        <v>2007</v>
      </c>
      <c r="CZ50" s="30" cm="1">
        <f t="array" aca="1" ref="CZ50" ca="1">-INDEX($C$6:$CS$100,MATCH(CY50,YEAR($B$6:$B$100),0),MATCH(CV50,$C$1:$CS$1,0))</f>
        <v>-1.2325512325512324</v>
      </c>
      <c r="DA50" s="19">
        <f t="shared" ca="1" si="5"/>
        <v>2012</v>
      </c>
      <c r="DB50" s="28" cm="1">
        <f t="array" aca="1" ref="DB50" ca="1">-INDEX($C$6:$CS$100,MATCH(DA50,YEAR($B$6:$B$100),0),MATCH(CV50,$C$1:$CS$1,0))</f>
        <v>-3.7022063070347695</v>
      </c>
      <c r="DD50" s="41">
        <f t="shared" ca="1" si="2"/>
        <v>1.459045156524148</v>
      </c>
      <c r="DE50" s="41">
        <f t="shared" ca="1" si="3"/>
        <v>1.1254806011883958</v>
      </c>
      <c r="DF50" s="41">
        <f t="shared" ca="1" si="6"/>
        <v>1.5761751596577527</v>
      </c>
      <c r="DG50" s="41">
        <f t="shared" ca="1" si="7"/>
        <v>5.5603141289294724</v>
      </c>
    </row>
    <row r="51" spans="1:111" x14ac:dyDescent="0.3">
      <c r="A51" t="s">
        <v>624</v>
      </c>
      <c r="B51" s="16">
        <v>43831</v>
      </c>
      <c r="C51" s="10" t="e">
        <f>100*cbo_deficit!C51/cbo_ngdp!C51</f>
        <v>#N/A</v>
      </c>
      <c r="D51" s="10" t="e">
        <f>100*cbo_deficit!D51/cbo_ngdp!D51</f>
        <v>#N/A</v>
      </c>
      <c r="E51" s="10" t="e">
        <f>100*cbo_deficit!E51/cbo_ngdp!E51</f>
        <v>#N/A</v>
      </c>
      <c r="F51" s="10" t="e">
        <f>100*cbo_deficit!F51/cbo_ngdp!F51</f>
        <v>#N/A</v>
      </c>
      <c r="G51" s="10" t="e">
        <f>100*cbo_deficit!G51/cbo_ngdp!G51</f>
        <v>#N/A</v>
      </c>
      <c r="H51" s="10" t="e">
        <f>100*cbo_deficit!H51/cbo_ngdp!H51</f>
        <v>#N/A</v>
      </c>
      <c r="I51" s="10" t="e">
        <f>100*cbo_deficit!I51/cbo_ngdp!A51</f>
        <v>#N/A</v>
      </c>
      <c r="J51" s="10" t="e">
        <f>100*cbo_deficit!J51/cbo_ngdp!B51</f>
        <v>#N/A</v>
      </c>
      <c r="K51" s="10" t="e">
        <f>100*cbo_deficit!K51/cbo_ngdp!K51</f>
        <v>#N/A</v>
      </c>
      <c r="L51" s="10" t="e">
        <f>100*cbo_deficit!L51/cbo_ngdp!L51</f>
        <v>#N/A</v>
      </c>
      <c r="M51" s="10" t="e">
        <f>100*cbo_deficit!M51/cbo_ngdp!M51</f>
        <v>#N/A</v>
      </c>
      <c r="N51" s="10" t="e">
        <f>100*cbo_deficit!N51/cbo_ngdp!N51</f>
        <v>#N/A</v>
      </c>
      <c r="O51" s="10" t="e">
        <f>100*cbo_deficit!O51/cbo_ngdp!O51</f>
        <v>#N/A</v>
      </c>
      <c r="P51" s="10" t="e">
        <f>100*cbo_deficit!P51/cbo_ngdp!P51</f>
        <v>#N/A</v>
      </c>
      <c r="Q51" s="10" t="e">
        <f>100*cbo_deficit!Q51/cbo_ngdp!Q51</f>
        <v>#N/A</v>
      </c>
      <c r="R51" s="10" t="e">
        <f>100*cbo_deficit!R51/cbo_ngdp!R51</f>
        <v>#N/A</v>
      </c>
      <c r="S51" s="10" t="e">
        <f>100*cbo_deficit!S51/cbo_ngdp!S51</f>
        <v>#N/A</v>
      </c>
      <c r="T51" s="10" t="e">
        <f>100*cbo_deficit!T51/cbo_ngdp!T51</f>
        <v>#N/A</v>
      </c>
      <c r="U51" s="10" t="e">
        <f>100*cbo_deficit!U51/cbo_ngdp!U51</f>
        <v>#N/A</v>
      </c>
      <c r="V51" s="10" t="e">
        <f>100*cbo_deficit!V51/cbo_ngdp!V51</f>
        <v>#N/A</v>
      </c>
      <c r="W51" s="10" t="e">
        <f>100*cbo_deficit!W51/cbo_ngdp!W51</f>
        <v>#N/A</v>
      </c>
      <c r="X51" s="10" t="e">
        <f>100*cbo_deficit!X51/cbo_ngdp!X51</f>
        <v>#N/A</v>
      </c>
      <c r="Y51" s="10" t="e">
        <f>100*cbo_deficit!Y51/cbo_ngdp!Y51</f>
        <v>#N/A</v>
      </c>
      <c r="Z51" s="10" t="e">
        <f>100*cbo_deficit!Z51/cbo_ngdp!Z51</f>
        <v>#N/A</v>
      </c>
      <c r="AA51" s="10" t="e">
        <f>100*cbo_deficit!AA51/cbo_ngdp!AA51</f>
        <v>#N/A</v>
      </c>
      <c r="AB51" s="10" t="e">
        <f>100*cbo_deficit!AB51/cbo_ngdp!AB51</f>
        <v>#N/A</v>
      </c>
      <c r="AC51" s="10" t="e">
        <f>100*cbo_deficit!AC51/cbo_ngdp!AC51</f>
        <v>#N/A</v>
      </c>
      <c r="AD51" s="10" t="e">
        <f>100*cbo_deficit!AD51/cbo_ngdp!AD51</f>
        <v>#N/A</v>
      </c>
      <c r="AE51" s="10" t="e">
        <f>100*cbo_deficit!AE51/cbo_ngdp!AE51</f>
        <v>#N/A</v>
      </c>
      <c r="AF51" s="10" t="e">
        <f>100*cbo_deficit!AF51/cbo_ngdp!AF51</f>
        <v>#N/A</v>
      </c>
      <c r="AG51" s="10" t="e">
        <f>100*cbo_deficit!AG51/cbo_ngdp!AG51</f>
        <v>#N/A</v>
      </c>
      <c r="AH51" s="10" t="e">
        <f>100*cbo_deficit!AH51/cbo_ngdp!AH51</f>
        <v>#N/A</v>
      </c>
      <c r="AI51" s="10" t="e">
        <f>100*cbo_deficit!AI51/cbo_ngdp!AI51</f>
        <v>#N/A</v>
      </c>
      <c r="AJ51" s="10" t="e">
        <f>100*cbo_deficit!AJ51/cbo_ngdp!AJ51</f>
        <v>#N/A</v>
      </c>
      <c r="AK51" s="10" t="e">
        <f>100*cbo_deficit!AK51/cbo_ngdp!AK51</f>
        <v>#N/A</v>
      </c>
      <c r="AL51" s="10" t="e">
        <f>100*cbo_deficit!AL51/cbo_ngdp!AL51</f>
        <v>#N/A</v>
      </c>
      <c r="AM51" s="10" t="e">
        <f>100*cbo_deficit!AM51/cbo_ngdp!AM51</f>
        <v>#N/A</v>
      </c>
      <c r="AN51" s="10" t="e">
        <f>100*cbo_deficit!AN51/cbo_ngdp!AN51</f>
        <v>#N/A</v>
      </c>
      <c r="AO51" s="10" t="e">
        <f>100*cbo_deficit!AO51/cbo_ngdp!AO51</f>
        <v>#N/A</v>
      </c>
      <c r="AP51" s="10" t="e">
        <f>100*cbo_deficit!AP51/cbo_ngdp!AP51</f>
        <v>#N/A</v>
      </c>
      <c r="AQ51" s="10" t="e">
        <f>100*cbo_deficit!AQ51/cbo_ngdp!AQ51</f>
        <v>#N/A</v>
      </c>
      <c r="AR51" s="10" t="e">
        <f>100*cbo_deficit!AR51/cbo_ngdp!AR51</f>
        <v>#N/A</v>
      </c>
      <c r="AS51" s="10" t="e">
        <f>100*cbo_deficit!AS51/cbo_ngdp!AS51</f>
        <v>#N/A</v>
      </c>
      <c r="AT51" s="10" t="e">
        <f>100*cbo_deficit!AT51/cbo_ngdp!AT51</f>
        <v>#N/A</v>
      </c>
      <c r="AU51" s="10" t="e">
        <v>#N/A</v>
      </c>
      <c r="AV51" s="10" t="e">
        <f>100*cbo_deficit!AV51/cbo_ngdp!AV51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v>#N/A</v>
      </c>
      <c r="BJ51" s="10" t="e">
        <v>#N/A</v>
      </c>
      <c r="BK51" s="10">
        <v>-3.0473740241305891</v>
      </c>
      <c r="BL51" s="10">
        <v>-2.9584521033082836</v>
      </c>
      <c r="BM51" s="10">
        <v>-3.238813165622124</v>
      </c>
      <c r="BN51" s="10">
        <v>-1.2119355967798391</v>
      </c>
      <c r="BO51" s="10">
        <v>-1.2387736141220191</v>
      </c>
      <c r="BP51" s="10">
        <v>-1.0352608060876876</v>
      </c>
      <c r="BQ51" s="10">
        <v>-0.62453270000439809</v>
      </c>
      <c r="BR51" s="10">
        <v>-3.4917301128905223</v>
      </c>
      <c r="BS51" s="10">
        <v>-3.2073160059508181</v>
      </c>
      <c r="BT51" s="10">
        <v>-3.6668274924338786</v>
      </c>
      <c r="BU51" s="10">
        <v>-3.5264704592306679</v>
      </c>
      <c r="BV51" s="10">
        <v>-3.2584667079317358</v>
      </c>
      <c r="BW51" s="10">
        <v>-3.1189782657405334</v>
      </c>
      <c r="BX51" s="10">
        <v>-3.1189782657405334</v>
      </c>
      <c r="BY51" s="10">
        <v>-3.1004603303547253</v>
      </c>
      <c r="BZ51" s="10">
        <v>-3.7309995393827728</v>
      </c>
      <c r="CA51" s="10">
        <v>-3.6757254721326578</v>
      </c>
      <c r="CB51" s="10">
        <v>-3.3408197641774282</v>
      </c>
      <c r="CC51" s="10">
        <v>-3.1995509402189168</v>
      </c>
      <c r="CD51" s="10">
        <v>-3.6248830682881197</v>
      </c>
      <c r="CE51" s="10">
        <v>-4.5747481165471546</v>
      </c>
      <c r="CF51" s="10">
        <v>-4.0822784810126587</v>
      </c>
      <c r="CG51" s="10">
        <v>-4.0325497287522607</v>
      </c>
      <c r="CH51" s="10">
        <v>-4.5791123427065825</v>
      </c>
      <c r="CI51" s="10">
        <v>-4.5904753290217535</v>
      </c>
      <c r="CJ51" s="10">
        <v>-4.8527882049658544</v>
      </c>
      <c r="CK51" s="10">
        <v>-16.034674802653882</v>
      </c>
      <c r="CL51" s="10">
        <v>-14.914285714285715</v>
      </c>
      <c r="CM51" s="10">
        <v>-14.9</v>
      </c>
      <c r="CN51" s="10" t="e">
        <v>#N/A</v>
      </c>
      <c r="CO51" s="10" t="e">
        <v>#N/A</v>
      </c>
      <c r="CP51" s="10" t="e">
        <v>#N/A</v>
      </c>
      <c r="CQ51" s="10" t="e">
        <v>#N/A</v>
      </c>
      <c r="CR51" s="10" t="e">
        <v>#N/A</v>
      </c>
      <c r="CS51" s="10">
        <v>-14.695121951219512</v>
      </c>
      <c r="CU51" s="20">
        <v>37469</v>
      </c>
      <c r="CV51" s="20" t="str">
        <f ca="1">OFFSET(C$1,0,ROWS($1:45)-1)</f>
        <v>2002B</v>
      </c>
      <c r="CW51" s="19">
        <f t="shared" ca="1" si="4"/>
        <v>2002</v>
      </c>
      <c r="CX51" s="30" cm="1">
        <f t="array" aca="1" ref="CX51" ca="1">-INDEX($C$6:$CS$100,MATCH(CW51,YEAR($B$6:$B$100),0),MATCH(CV51,$C$1:$CS$1,0))</f>
        <v>1.5207283998450214</v>
      </c>
      <c r="CY51" s="19">
        <f t="shared" ca="1" si="0"/>
        <v>2007</v>
      </c>
      <c r="CZ51" s="30" cm="1">
        <f t="array" aca="1" ref="CZ51" ca="1">-INDEX($C$6:$CS$100,MATCH(CY51,YEAR($B$6:$B$100),0),MATCH(CV51,$C$1:$CS$1,0))</f>
        <v>-0.39277891079386662</v>
      </c>
      <c r="DA51" s="19">
        <f t="shared" ca="1" si="5"/>
        <v>2012</v>
      </c>
      <c r="DB51" s="28" cm="1">
        <f t="array" aca="1" ref="DB51" ca="1">-INDEX($C$6:$CS$100,MATCH(DA51,YEAR($B$6:$B$100),0),MATCH(CV51,$C$1:$CS$1,0))</f>
        <v>-3.0455075845974329</v>
      </c>
      <c r="DD51" s="41">
        <f t="shared" ca="1" si="2"/>
        <v>1.459045156524148</v>
      </c>
      <c r="DE51" s="41">
        <f t="shared" ca="1" si="3"/>
        <v>1.1254806011883958</v>
      </c>
      <c r="DF51" s="41">
        <f t="shared" ca="1" si="6"/>
        <v>3.8048225065820708E-3</v>
      </c>
      <c r="DG51" s="41">
        <f t="shared" ca="1" si="7"/>
        <v>2.3051119457246174</v>
      </c>
    </row>
    <row r="52" spans="1:111" x14ac:dyDescent="0.3">
      <c r="A52" t="s">
        <v>625</v>
      </c>
      <c r="B52" s="16">
        <v>44197</v>
      </c>
      <c r="C52" s="10" t="e">
        <f>100*cbo_deficit!C52/cbo_ngdp!C52</f>
        <v>#N/A</v>
      </c>
      <c r="D52" s="10" t="e">
        <f>100*cbo_deficit!D52/cbo_ngdp!D52</f>
        <v>#N/A</v>
      </c>
      <c r="E52" s="10" t="e">
        <f>100*cbo_deficit!E52/cbo_ngdp!E52</f>
        <v>#N/A</v>
      </c>
      <c r="F52" s="10" t="e">
        <f>100*cbo_deficit!F52/cbo_ngdp!F52</f>
        <v>#N/A</v>
      </c>
      <c r="G52" s="10" t="e">
        <f>100*cbo_deficit!G52/cbo_ngdp!G52</f>
        <v>#N/A</v>
      </c>
      <c r="H52" s="10" t="e">
        <f>100*cbo_deficit!H52/cbo_ngdp!H52</f>
        <v>#N/A</v>
      </c>
      <c r="I52" s="10" t="e">
        <f>100*cbo_deficit!I52/cbo_ngdp!A52</f>
        <v>#N/A</v>
      </c>
      <c r="J52" s="10" t="e">
        <f>100*cbo_deficit!J52/cbo_ngdp!B52</f>
        <v>#N/A</v>
      </c>
      <c r="K52" s="10" t="e">
        <f>100*cbo_deficit!K52/cbo_ngdp!K52</f>
        <v>#N/A</v>
      </c>
      <c r="L52" s="10" t="e">
        <f>100*cbo_deficit!L52/cbo_ngdp!L52</f>
        <v>#N/A</v>
      </c>
      <c r="M52" s="10" t="e">
        <f>100*cbo_deficit!M52/cbo_ngdp!M52</f>
        <v>#N/A</v>
      </c>
      <c r="N52" s="10" t="e">
        <f>100*cbo_deficit!N52/cbo_ngdp!N52</f>
        <v>#N/A</v>
      </c>
      <c r="O52" s="10" t="e">
        <f>100*cbo_deficit!O52/cbo_ngdp!O52</f>
        <v>#N/A</v>
      </c>
      <c r="P52" s="10" t="e">
        <f>100*cbo_deficit!P52/cbo_ngdp!P52</f>
        <v>#N/A</v>
      </c>
      <c r="Q52" s="10" t="e">
        <f>100*cbo_deficit!Q52/cbo_ngdp!Q52</f>
        <v>#N/A</v>
      </c>
      <c r="R52" s="10" t="e">
        <f>100*cbo_deficit!R52/cbo_ngdp!R52</f>
        <v>#N/A</v>
      </c>
      <c r="S52" s="10" t="e">
        <f>100*cbo_deficit!S52/cbo_ngdp!S52</f>
        <v>#N/A</v>
      </c>
      <c r="T52" s="10" t="e">
        <f>100*cbo_deficit!T52/cbo_ngdp!T52</f>
        <v>#N/A</v>
      </c>
      <c r="U52" s="10" t="e">
        <f>100*cbo_deficit!U52/cbo_ngdp!U52</f>
        <v>#N/A</v>
      </c>
      <c r="V52" s="10" t="e">
        <f>100*cbo_deficit!V52/cbo_ngdp!V52</f>
        <v>#N/A</v>
      </c>
      <c r="W52" s="10" t="e">
        <f>100*cbo_deficit!W52/cbo_ngdp!W52</f>
        <v>#N/A</v>
      </c>
      <c r="X52" s="10" t="e">
        <f>100*cbo_deficit!X52/cbo_ngdp!X52</f>
        <v>#N/A</v>
      </c>
      <c r="Y52" s="10" t="e">
        <f>100*cbo_deficit!Y52/cbo_ngdp!Y52</f>
        <v>#N/A</v>
      </c>
      <c r="Z52" s="10" t="e">
        <f>100*cbo_deficit!Z52/cbo_ngdp!Z52</f>
        <v>#N/A</v>
      </c>
      <c r="AA52" s="10" t="e">
        <f>100*cbo_deficit!AA52/cbo_ngdp!AA52</f>
        <v>#N/A</v>
      </c>
      <c r="AB52" s="10" t="e">
        <f>100*cbo_deficit!AB52/cbo_ngdp!AB52</f>
        <v>#N/A</v>
      </c>
      <c r="AC52" s="10" t="e">
        <f>100*cbo_deficit!AC52/cbo_ngdp!AC52</f>
        <v>#N/A</v>
      </c>
      <c r="AD52" s="10" t="e">
        <f>100*cbo_deficit!AD52/cbo_ngdp!AD52</f>
        <v>#N/A</v>
      </c>
      <c r="AE52" s="10" t="e">
        <f>100*cbo_deficit!AE52/cbo_ngdp!AE52</f>
        <v>#N/A</v>
      </c>
      <c r="AF52" s="10" t="e">
        <f>100*cbo_deficit!AF52/cbo_ngdp!AF52</f>
        <v>#N/A</v>
      </c>
      <c r="AG52" s="10" t="e">
        <f>100*cbo_deficit!AG52/cbo_ngdp!AG52</f>
        <v>#N/A</v>
      </c>
      <c r="AH52" s="10" t="e">
        <f>100*cbo_deficit!AH52/cbo_ngdp!AH52</f>
        <v>#N/A</v>
      </c>
      <c r="AI52" s="10" t="e">
        <f>100*cbo_deficit!AI52/cbo_ngdp!AI52</f>
        <v>#N/A</v>
      </c>
      <c r="AJ52" s="10" t="e">
        <f>100*cbo_deficit!AJ52/cbo_ngdp!AJ52</f>
        <v>#N/A</v>
      </c>
      <c r="AK52" s="10" t="e">
        <f>100*cbo_deficit!AK52/cbo_ngdp!AK52</f>
        <v>#N/A</v>
      </c>
      <c r="AL52" s="10" t="e">
        <f>100*cbo_deficit!AL52/cbo_ngdp!AL52</f>
        <v>#N/A</v>
      </c>
      <c r="AM52" s="10" t="e">
        <f>100*cbo_deficit!AM52/cbo_ngdp!AM52</f>
        <v>#N/A</v>
      </c>
      <c r="AN52" s="10" t="e">
        <f>100*cbo_deficit!AN52/cbo_ngdp!AN52</f>
        <v>#N/A</v>
      </c>
      <c r="AO52" s="10" t="e">
        <f>100*cbo_deficit!AO52/cbo_ngdp!AO52</f>
        <v>#N/A</v>
      </c>
      <c r="AP52" s="10" t="e">
        <f>100*cbo_deficit!AP52/cbo_ngdp!AP52</f>
        <v>#N/A</v>
      </c>
      <c r="AQ52" s="10" t="e">
        <f>100*cbo_deficit!AQ52/cbo_ngdp!AQ52</f>
        <v>#N/A</v>
      </c>
      <c r="AR52" s="10" t="e">
        <f>100*cbo_deficit!AR52/cbo_ngdp!AR52</f>
        <v>#N/A</v>
      </c>
      <c r="AS52" s="10" t="e">
        <f>100*cbo_deficit!AS52/cbo_ngdp!AS52</f>
        <v>#N/A</v>
      </c>
      <c r="AT52" s="10" t="e">
        <f>100*cbo_deficit!AT52/cbo_ngdp!AT52</f>
        <v>#N/A</v>
      </c>
      <c r="AU52" s="10" t="e">
        <v>#N/A</v>
      </c>
      <c r="AV52" s="10" t="e">
        <f>100*cbo_deficit!AV52/cbo_ngdp!AV52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v>#N/A</v>
      </c>
      <c r="BJ52" s="10" t="e">
        <v>#N/A</v>
      </c>
      <c r="BK52" s="10" t="e">
        <v>#N/A</v>
      </c>
      <c r="BL52" s="10" t="e">
        <v>#N/A</v>
      </c>
      <c r="BM52" s="10">
        <v>-3.2045359092818142</v>
      </c>
      <c r="BN52" s="10">
        <v>-1.17079311791859</v>
      </c>
      <c r="BO52" s="10">
        <v>-1.1815024985178284</v>
      </c>
      <c r="BP52" s="10">
        <v>-1.0036419073431015</v>
      </c>
      <c r="BQ52" s="10">
        <v>-0.60710822547324927</v>
      </c>
      <c r="BR52" s="10">
        <v>-3.5819142689371697</v>
      </c>
      <c r="BS52" s="10">
        <v>-3.2799261806895394</v>
      </c>
      <c r="BT52" s="10">
        <v>-3.8391917491054515</v>
      </c>
      <c r="BU52" s="10">
        <v>-3.6960639865291518</v>
      </c>
      <c r="BV52" s="10">
        <v>-3.4779658141409002</v>
      </c>
      <c r="BW52" s="10">
        <v>-3.2787589703923339</v>
      </c>
      <c r="BX52" s="10">
        <v>-3.2787589703923339</v>
      </c>
      <c r="BY52" s="10">
        <v>-3.3173305652869685</v>
      </c>
      <c r="BZ52" s="10">
        <v>-3.9525516752976584</v>
      </c>
      <c r="CA52" s="10">
        <v>-3.9392732262205108</v>
      </c>
      <c r="CB52" s="10">
        <v>-3.6317757851574819</v>
      </c>
      <c r="CC52" s="10">
        <v>-3.5952724648141463</v>
      </c>
      <c r="CD52" s="10">
        <v>-3.9657117076471917</v>
      </c>
      <c r="CE52" s="10">
        <v>-4.9099335431969218</v>
      </c>
      <c r="CF52" s="10">
        <v>-4.2460438554426956</v>
      </c>
      <c r="CG52" s="10">
        <v>-4.1937312001395002</v>
      </c>
      <c r="CH52" s="10">
        <v>-4.521206821163096</v>
      </c>
      <c r="CI52" s="10">
        <v>-4.3423509488036824</v>
      </c>
      <c r="CJ52" s="10">
        <v>-4.3510356507012897</v>
      </c>
      <c r="CK52" s="10">
        <v>-8.6202790874886883</v>
      </c>
      <c r="CL52" s="10">
        <v>-10.286547309917543</v>
      </c>
      <c r="CM52" s="10">
        <v>-13.405651533413687</v>
      </c>
      <c r="CN52" s="10">
        <v>-12.407780013413817</v>
      </c>
      <c r="CO52" s="10" t="e">
        <v>#N/A</v>
      </c>
      <c r="CP52" s="10" t="e">
        <v>#N/A</v>
      </c>
      <c r="CQ52" s="10" t="e">
        <v>#N/A</v>
      </c>
      <c r="CR52" s="10" t="e">
        <v>#N/A</v>
      </c>
      <c r="CS52" s="10">
        <v>-12.063119457485655</v>
      </c>
      <c r="CU52" s="20">
        <v>37622</v>
      </c>
      <c r="CV52" s="20" t="str">
        <f ca="1">OFFSET(C$1,0,ROWS($1:46)-1)</f>
        <v>2003A</v>
      </c>
      <c r="CW52" s="19">
        <f t="shared" ca="1" si="4"/>
        <v>2003</v>
      </c>
      <c r="CX52" s="30" cm="1">
        <f t="array" aca="1" ref="CX52" ca="1">-INDEX($C$6:$CS$100,MATCH(CW52,YEAR($B$6:$B$100),0),MATCH(CV52,$C$1:$CS$1,0))</f>
        <v>1.8501301599107476</v>
      </c>
      <c r="CY52" s="19">
        <f t="shared" ca="1" si="0"/>
        <v>2008</v>
      </c>
      <c r="CZ52" s="30" cm="1">
        <f t="array" aca="1" ref="CZ52" ca="1">-INDEX($C$6:$CS$100,MATCH(CY52,YEAR($B$6:$B$100),0),MATCH(CV52,$C$1:$CS$1,0))</f>
        <v>-0.465216146578872</v>
      </c>
      <c r="DA52" s="19">
        <f t="shared" ca="1" si="5"/>
        <v>2013</v>
      </c>
      <c r="DB52" s="28" cm="1">
        <f t="array" aca="1" ref="DB52" ca="1">-INDEX($C$6:$CS$100,MATCH(DA52,YEAR($B$6:$B$100),0),MATCH(CV52,$C$1:$CS$1,0))</f>
        <v>-2.8457789479580975</v>
      </c>
      <c r="DD52" s="41">
        <f t="shared" ca="1" si="2"/>
        <v>3.3513609362532137</v>
      </c>
      <c r="DE52" s="41">
        <f t="shared" ca="1" si="3"/>
        <v>3.1019801311076569</v>
      </c>
      <c r="DF52" s="41">
        <f t="shared" ca="1" si="6"/>
        <v>2.2536938438378038</v>
      </c>
      <c r="DG52" s="41">
        <f t="shared" ca="1" si="7"/>
        <v>12.724889283540627</v>
      </c>
    </row>
    <row r="53" spans="1:111" x14ac:dyDescent="0.3">
      <c r="A53" t="s">
        <v>626</v>
      </c>
      <c r="B53" s="16">
        <v>44562</v>
      </c>
      <c r="C53" s="10" t="e">
        <f>100*cbo_deficit!C53/cbo_ngdp!C53</f>
        <v>#N/A</v>
      </c>
      <c r="D53" s="10" t="e">
        <f>100*cbo_deficit!D53/cbo_ngdp!D53</f>
        <v>#N/A</v>
      </c>
      <c r="E53" s="10" t="e">
        <f>100*cbo_deficit!E53/cbo_ngdp!E53</f>
        <v>#N/A</v>
      </c>
      <c r="F53" s="10" t="e">
        <f>100*cbo_deficit!F53/cbo_ngdp!F53</f>
        <v>#N/A</v>
      </c>
      <c r="G53" s="10" t="e">
        <f>100*cbo_deficit!G53/cbo_ngdp!G53</f>
        <v>#N/A</v>
      </c>
      <c r="H53" s="10" t="e">
        <f>100*cbo_deficit!H53/cbo_ngdp!H53</f>
        <v>#N/A</v>
      </c>
      <c r="I53" s="10" t="e">
        <f>100*cbo_deficit!I53/cbo_ngdp!A53</f>
        <v>#N/A</v>
      </c>
      <c r="J53" s="10" t="e">
        <f>100*cbo_deficit!J53/cbo_ngdp!B53</f>
        <v>#N/A</v>
      </c>
      <c r="K53" s="10" t="e">
        <f>100*cbo_deficit!K53/cbo_ngdp!K53</f>
        <v>#N/A</v>
      </c>
      <c r="L53" s="10" t="e">
        <f>100*cbo_deficit!L53/cbo_ngdp!L53</f>
        <v>#N/A</v>
      </c>
      <c r="M53" s="10" t="e">
        <f>100*cbo_deficit!M53/cbo_ngdp!M53</f>
        <v>#N/A</v>
      </c>
      <c r="N53" s="10" t="e">
        <f>100*cbo_deficit!N53/cbo_ngdp!N53</f>
        <v>#N/A</v>
      </c>
      <c r="O53" s="10" t="e">
        <f>100*cbo_deficit!O53/cbo_ngdp!O53</f>
        <v>#N/A</v>
      </c>
      <c r="P53" s="10" t="e">
        <f>100*cbo_deficit!P53/cbo_ngdp!P53</f>
        <v>#N/A</v>
      </c>
      <c r="Q53" s="10" t="e">
        <f>100*cbo_deficit!Q53/cbo_ngdp!Q53</f>
        <v>#N/A</v>
      </c>
      <c r="R53" s="10" t="e">
        <f>100*cbo_deficit!R53/cbo_ngdp!R53</f>
        <v>#N/A</v>
      </c>
      <c r="S53" s="10" t="e">
        <f>100*cbo_deficit!S53/cbo_ngdp!S53</f>
        <v>#N/A</v>
      </c>
      <c r="T53" s="10" t="e">
        <f>100*cbo_deficit!T53/cbo_ngdp!T53</f>
        <v>#N/A</v>
      </c>
      <c r="U53" s="10" t="e">
        <f>100*cbo_deficit!U53/cbo_ngdp!U53</f>
        <v>#N/A</v>
      </c>
      <c r="V53" s="10" t="e">
        <f>100*cbo_deficit!V53/cbo_ngdp!V53</f>
        <v>#N/A</v>
      </c>
      <c r="W53" s="10" t="e">
        <f>100*cbo_deficit!W53/cbo_ngdp!W53</f>
        <v>#N/A</v>
      </c>
      <c r="X53" s="10" t="e">
        <f>100*cbo_deficit!X53/cbo_ngdp!X53</f>
        <v>#N/A</v>
      </c>
      <c r="Y53" s="10" t="e">
        <f>100*cbo_deficit!Y53/cbo_ngdp!Y53</f>
        <v>#N/A</v>
      </c>
      <c r="Z53" s="10" t="e">
        <f>100*cbo_deficit!Z53/cbo_ngdp!Z53</f>
        <v>#N/A</v>
      </c>
      <c r="AA53" s="10" t="e">
        <f>100*cbo_deficit!AA53/cbo_ngdp!AA53</f>
        <v>#N/A</v>
      </c>
      <c r="AB53" s="10" t="e">
        <f>100*cbo_deficit!AB53/cbo_ngdp!AB53</f>
        <v>#N/A</v>
      </c>
      <c r="AC53" s="10" t="e">
        <f>100*cbo_deficit!AC53/cbo_ngdp!AC53</f>
        <v>#N/A</v>
      </c>
      <c r="AD53" s="10" t="e">
        <f>100*cbo_deficit!AD53/cbo_ngdp!AD53</f>
        <v>#N/A</v>
      </c>
      <c r="AE53" s="10" t="e">
        <f>100*cbo_deficit!AE53/cbo_ngdp!AE53</f>
        <v>#N/A</v>
      </c>
      <c r="AF53" s="10" t="e">
        <f>100*cbo_deficit!AF53/cbo_ngdp!AF53</f>
        <v>#N/A</v>
      </c>
      <c r="AG53" s="10" t="e">
        <f>100*cbo_deficit!AG53/cbo_ngdp!AG53</f>
        <v>#N/A</v>
      </c>
      <c r="AH53" s="10" t="e">
        <f>100*cbo_deficit!AH53/cbo_ngdp!AH53</f>
        <v>#N/A</v>
      </c>
      <c r="AI53" s="10" t="e">
        <f>100*cbo_deficit!AI53/cbo_ngdp!AI53</f>
        <v>#N/A</v>
      </c>
      <c r="AJ53" s="10" t="e">
        <f>100*cbo_deficit!AJ53/cbo_ngdp!AJ53</f>
        <v>#N/A</v>
      </c>
      <c r="AK53" s="10" t="e">
        <f>100*cbo_deficit!AK53/cbo_ngdp!AK53</f>
        <v>#N/A</v>
      </c>
      <c r="AL53" s="10" t="e">
        <f>100*cbo_deficit!AL53/cbo_ngdp!AL53</f>
        <v>#N/A</v>
      </c>
      <c r="AM53" s="10" t="e">
        <f>100*cbo_deficit!AM53/cbo_ngdp!AM53</f>
        <v>#N/A</v>
      </c>
      <c r="AN53" s="10" t="e">
        <f>100*cbo_deficit!AN53/cbo_ngdp!AN53</f>
        <v>#N/A</v>
      </c>
      <c r="AO53" s="10" t="e">
        <f>100*cbo_deficit!AO53/cbo_ngdp!AO53</f>
        <v>#N/A</v>
      </c>
      <c r="AP53" s="10" t="e">
        <f>100*cbo_deficit!AP53/cbo_ngdp!AP53</f>
        <v>#N/A</v>
      </c>
      <c r="AQ53" s="10" t="e">
        <f>100*cbo_deficit!AQ53/cbo_ngdp!AQ53</f>
        <v>#N/A</v>
      </c>
      <c r="AR53" s="10" t="e">
        <f>100*cbo_deficit!AR53/cbo_ngdp!AR53</f>
        <v>#N/A</v>
      </c>
      <c r="AS53" s="10" t="e">
        <f>100*cbo_deficit!AS53/cbo_ngdp!AS53</f>
        <v>#N/A</v>
      </c>
      <c r="AT53" s="10" t="e">
        <f>100*cbo_deficit!AT53/cbo_ngdp!AT53</f>
        <v>#N/A</v>
      </c>
      <c r="AU53" s="10" t="e">
        <v>#N/A</v>
      </c>
      <c r="AV53" s="10" t="e">
        <f>100*cbo_deficit!AV53/cbo_ngdp!AV53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v>#N/A</v>
      </c>
      <c r="BJ53" s="10" t="e">
        <v>#N/A</v>
      </c>
      <c r="BK53" s="10" t="e">
        <v>#N/A</v>
      </c>
      <c r="BL53" s="10" t="e">
        <v>#N/A</v>
      </c>
      <c r="BM53" s="10" t="e">
        <v>#N/A</v>
      </c>
      <c r="BN53" s="10" t="e">
        <v>#N/A</v>
      </c>
      <c r="BO53" s="10">
        <v>-1.3749746501723787</v>
      </c>
      <c r="BP53" s="10">
        <v>-1.2289596430744272</v>
      </c>
      <c r="BQ53" s="10">
        <v>-0.86130206227254347</v>
      </c>
      <c r="BR53" s="10">
        <v>-3.8498672459570358</v>
      </c>
      <c r="BS53" s="10">
        <v>-3.5763134604553866</v>
      </c>
      <c r="BT53" s="10">
        <v>-4.1663299119049544</v>
      </c>
      <c r="BU53" s="10">
        <v>-4.0329750262668718</v>
      </c>
      <c r="BV53" s="10">
        <v>-3.8510075310400977</v>
      </c>
      <c r="BW53" s="10">
        <v>-3.7096574749598119</v>
      </c>
      <c r="BX53" s="10">
        <v>-3.7096574749598119</v>
      </c>
      <c r="BY53" s="10">
        <v>-3.6699149906697075</v>
      </c>
      <c r="BZ53" s="10">
        <v>-4.4372662359741586</v>
      </c>
      <c r="CA53" s="10">
        <v>-4.4330159809588574</v>
      </c>
      <c r="CB53" s="10">
        <v>-4.1343445287107263</v>
      </c>
      <c r="CC53" s="10">
        <v>-4.1628684290489213</v>
      </c>
      <c r="CD53" s="10">
        <v>-4.4580457524851322</v>
      </c>
      <c r="CE53" s="10">
        <v>-5.3803339517625233</v>
      </c>
      <c r="CF53" s="10">
        <v>-4.7438808983093619</v>
      </c>
      <c r="CG53" s="10">
        <v>-4.693414080242241</v>
      </c>
      <c r="CH53" s="10">
        <v>-4.8847304758292243</v>
      </c>
      <c r="CI53" s="10">
        <v>-4.6663321625689917</v>
      </c>
      <c r="CJ53" s="10">
        <v>-4.6746947650108712</v>
      </c>
      <c r="CK53" s="10">
        <v>-6.0515468587217462</v>
      </c>
      <c r="CL53" s="10">
        <v>-4.5749935014296854</v>
      </c>
      <c r="CM53" s="10">
        <v>-4.7403691978785512</v>
      </c>
      <c r="CN53" s="10">
        <v>-4.1953510974325745</v>
      </c>
      <c r="CO53" s="10">
        <v>-5.4964822513591303</v>
      </c>
      <c r="CP53" s="10">
        <v>-5.5004796929964819</v>
      </c>
      <c r="CQ53" s="10" t="e">
        <v>#N/A</v>
      </c>
      <c r="CR53" s="10" t="e">
        <v>#N/A</v>
      </c>
      <c r="CS53" s="10">
        <v>-5.3922721216396265</v>
      </c>
      <c r="CU53" s="20">
        <v>37834</v>
      </c>
      <c r="CV53" s="20" t="str">
        <f ca="1">OFFSET(C$1,0,ROWS($1:47)-1)</f>
        <v>2003B</v>
      </c>
      <c r="CW53" s="19">
        <f t="shared" ca="1" si="4"/>
        <v>2003</v>
      </c>
      <c r="CX53" s="30" cm="1">
        <f t="array" aca="1" ref="CX53" ca="1">-INDEX($C$6:$CS$100,MATCH(CW53,YEAR($B$6:$B$100),0),MATCH(CV53,$C$1:$CS$1,0))</f>
        <v>3.7371854613233926</v>
      </c>
      <c r="CY53" s="19">
        <f t="shared" ca="1" si="0"/>
        <v>2008</v>
      </c>
      <c r="CZ53" s="30" cm="1">
        <f t="array" aca="1" ref="CZ53" ca="1">-INDEX($C$6:$CS$100,MATCH(CY53,YEAR($B$6:$B$100),0),MATCH(CV53,$C$1:$CS$1,0))</f>
        <v>1.4152298850574712</v>
      </c>
      <c r="DA53" s="19">
        <f t="shared" ca="1" si="5"/>
        <v>2013</v>
      </c>
      <c r="DB53" s="28" cm="1">
        <f t="array" aca="1" ref="DB53" ca="1">-INDEX($C$6:$CS$100,MATCH(DA53,YEAR($B$6:$B$100),0),MATCH(CV53,$C$1:$CS$1,0))</f>
        <v>-1.1901404478537989</v>
      </c>
      <c r="DD53" s="41">
        <f t="shared" ca="1" si="2"/>
        <v>3.3513609362532137</v>
      </c>
      <c r="DE53" s="41">
        <f t="shared" ca="1" si="3"/>
        <v>3.1019801311076569</v>
      </c>
      <c r="DF53" s="41">
        <f t="shared" ca="1" si="6"/>
        <v>0.14886056414562907</v>
      </c>
      <c r="DG53" s="41">
        <f t="shared" ca="1" si="7"/>
        <v>2.845126392550362</v>
      </c>
    </row>
    <row r="54" spans="1:111" x14ac:dyDescent="0.3">
      <c r="A54" t="s">
        <v>627</v>
      </c>
      <c r="B54" s="16">
        <v>44927</v>
      </c>
      <c r="C54" s="10" t="e">
        <f>100*cbo_deficit!C54/cbo_ngdp!C54</f>
        <v>#N/A</v>
      </c>
      <c r="D54" s="10" t="e">
        <f>100*cbo_deficit!D54/cbo_ngdp!D54</f>
        <v>#N/A</v>
      </c>
      <c r="E54" s="10" t="e">
        <f>100*cbo_deficit!E54/cbo_ngdp!E54</f>
        <v>#N/A</v>
      </c>
      <c r="F54" s="10" t="e">
        <f>100*cbo_deficit!F54/cbo_ngdp!F54</f>
        <v>#N/A</v>
      </c>
      <c r="G54" s="10" t="e">
        <f>100*cbo_deficit!G54/cbo_ngdp!G54</f>
        <v>#N/A</v>
      </c>
      <c r="H54" s="10" t="e">
        <f>100*cbo_deficit!H54/cbo_ngdp!H54</f>
        <v>#N/A</v>
      </c>
      <c r="I54" s="10" t="e">
        <f>100*cbo_deficit!I54/cbo_ngdp!A54</f>
        <v>#N/A</v>
      </c>
      <c r="J54" s="10" t="e">
        <f>100*cbo_deficit!J54/cbo_ngdp!B54</f>
        <v>#N/A</v>
      </c>
      <c r="K54" s="10" t="e">
        <f>100*cbo_deficit!K54/cbo_ngdp!K54</f>
        <v>#N/A</v>
      </c>
      <c r="L54" s="10" t="e">
        <f>100*cbo_deficit!L54/cbo_ngdp!L54</f>
        <v>#N/A</v>
      </c>
      <c r="M54" s="10" t="e">
        <f>100*cbo_deficit!M54/cbo_ngdp!M54</f>
        <v>#N/A</v>
      </c>
      <c r="N54" s="10" t="e">
        <f>100*cbo_deficit!N54/cbo_ngdp!N54</f>
        <v>#N/A</v>
      </c>
      <c r="O54" s="10" t="e">
        <f>100*cbo_deficit!O54/cbo_ngdp!O54</f>
        <v>#N/A</v>
      </c>
      <c r="P54" s="10" t="e">
        <f>100*cbo_deficit!P54/cbo_ngdp!P54</f>
        <v>#N/A</v>
      </c>
      <c r="Q54" s="10" t="e">
        <f>100*cbo_deficit!Q54/cbo_ngdp!Q54</f>
        <v>#N/A</v>
      </c>
      <c r="R54" s="10" t="e">
        <f>100*cbo_deficit!R54/cbo_ngdp!R54</f>
        <v>#N/A</v>
      </c>
      <c r="S54" s="10" t="e">
        <f>100*cbo_deficit!S54/cbo_ngdp!S54</f>
        <v>#N/A</v>
      </c>
      <c r="T54" s="10" t="e">
        <f>100*cbo_deficit!T54/cbo_ngdp!T54</f>
        <v>#N/A</v>
      </c>
      <c r="U54" s="10" t="e">
        <f>100*cbo_deficit!U54/cbo_ngdp!U54</f>
        <v>#N/A</v>
      </c>
      <c r="V54" s="10" t="e">
        <f>100*cbo_deficit!V54/cbo_ngdp!V54</f>
        <v>#N/A</v>
      </c>
      <c r="W54" s="10" t="e">
        <f>100*cbo_deficit!W54/cbo_ngdp!W54</f>
        <v>#N/A</v>
      </c>
      <c r="X54" s="10" t="e">
        <f>100*cbo_deficit!X54/cbo_ngdp!X54</f>
        <v>#N/A</v>
      </c>
      <c r="Y54" s="10" t="e">
        <f>100*cbo_deficit!Y54/cbo_ngdp!Y54</f>
        <v>#N/A</v>
      </c>
      <c r="Z54" s="10" t="e">
        <f>100*cbo_deficit!Z54/cbo_ngdp!Z54</f>
        <v>#N/A</v>
      </c>
      <c r="AA54" s="10" t="e">
        <f>100*cbo_deficit!AA54/cbo_ngdp!AA54</f>
        <v>#N/A</v>
      </c>
      <c r="AB54" s="10" t="e">
        <f>100*cbo_deficit!AB54/cbo_ngdp!AB54</f>
        <v>#N/A</v>
      </c>
      <c r="AC54" s="10" t="e">
        <f>100*cbo_deficit!AC54/cbo_ngdp!AC54</f>
        <v>#N/A</v>
      </c>
      <c r="AD54" s="10" t="e">
        <f>100*cbo_deficit!AD54/cbo_ngdp!AD54</f>
        <v>#N/A</v>
      </c>
      <c r="AE54" s="10" t="e">
        <f>100*cbo_deficit!AE54/cbo_ngdp!AE54</f>
        <v>#N/A</v>
      </c>
      <c r="AF54" s="10" t="e">
        <f>100*cbo_deficit!AF54/cbo_ngdp!AF54</f>
        <v>#N/A</v>
      </c>
      <c r="AG54" s="10" t="e">
        <f>100*cbo_deficit!AG54/cbo_ngdp!AG54</f>
        <v>#N/A</v>
      </c>
      <c r="AH54" s="10" t="e">
        <f>100*cbo_deficit!AH54/cbo_ngdp!AH54</f>
        <v>#N/A</v>
      </c>
      <c r="AI54" s="10" t="e">
        <f>100*cbo_deficit!AI54/cbo_ngdp!AI54</f>
        <v>#N/A</v>
      </c>
      <c r="AJ54" s="10" t="e">
        <f>100*cbo_deficit!AJ54/cbo_ngdp!AJ54</f>
        <v>#N/A</v>
      </c>
      <c r="AK54" s="10" t="e">
        <f>100*cbo_deficit!AK54/cbo_ngdp!AK54</f>
        <v>#N/A</v>
      </c>
      <c r="AL54" s="10" t="e">
        <f>100*cbo_deficit!AL54/cbo_ngdp!AL54</f>
        <v>#N/A</v>
      </c>
      <c r="AM54" s="10" t="e">
        <f>100*cbo_deficit!AM54/cbo_ngdp!AM54</f>
        <v>#N/A</v>
      </c>
      <c r="AN54" s="10" t="e">
        <f>100*cbo_deficit!AN54/cbo_ngdp!AN54</f>
        <v>#N/A</v>
      </c>
      <c r="AO54" s="10" t="e">
        <f>100*cbo_deficit!AO54/cbo_ngdp!AO54</f>
        <v>#N/A</v>
      </c>
      <c r="AP54" s="10" t="e">
        <f>100*cbo_deficit!AP54/cbo_ngdp!AP54</f>
        <v>#N/A</v>
      </c>
      <c r="AQ54" s="10" t="e">
        <f>100*cbo_deficit!AQ54/cbo_ngdp!AQ54</f>
        <v>#N/A</v>
      </c>
      <c r="AR54" s="10" t="e">
        <f>100*cbo_deficit!AR54/cbo_ngdp!AR54</f>
        <v>#N/A</v>
      </c>
      <c r="AS54" s="10" t="e">
        <f>100*cbo_deficit!AS54/cbo_ngdp!AS54</f>
        <v>#N/A</v>
      </c>
      <c r="AT54" s="10" t="e">
        <f>100*cbo_deficit!AT54/cbo_ngdp!AT54</f>
        <v>#N/A</v>
      </c>
      <c r="AU54" s="10" t="e">
        <v>#N/A</v>
      </c>
      <c r="AV54" s="10" t="e">
        <f>100*cbo_deficit!AV54/cbo_ngdp!AV54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v>#N/A</v>
      </c>
      <c r="BJ54" s="10" t="e">
        <v>#N/A</v>
      </c>
      <c r="BK54" s="10" t="e">
        <v>#N/A</v>
      </c>
      <c r="BL54" s="10" t="e">
        <v>#N/A</v>
      </c>
      <c r="BM54" s="10" t="e">
        <v>#N/A</v>
      </c>
      <c r="BN54" s="10" t="e">
        <v>#N/A</v>
      </c>
      <c r="BO54" s="10" t="e">
        <v>#N/A</v>
      </c>
      <c r="BP54" s="10" t="e">
        <v>#N/A</v>
      </c>
      <c r="BQ54" s="10" t="e">
        <v>#N/A</v>
      </c>
      <c r="BR54" s="10">
        <v>-3.7746043998456194</v>
      </c>
      <c r="BS54" s="10">
        <v>-3.4542647626399074</v>
      </c>
      <c r="BT54" s="10">
        <v>-4.0622332583223404</v>
      </c>
      <c r="BU54" s="10">
        <v>-3.8992783425157134</v>
      </c>
      <c r="BV54" s="10">
        <v>-3.741057816348071</v>
      </c>
      <c r="BW54" s="10">
        <v>-3.5868232688733341</v>
      </c>
      <c r="BX54" s="10">
        <v>-3.5868232688733341</v>
      </c>
      <c r="BY54" s="10">
        <v>-3.559497295577474</v>
      </c>
      <c r="BZ54" s="10">
        <v>-4.3964567089847737</v>
      </c>
      <c r="CA54" s="10">
        <v>-4.4087031065028368</v>
      </c>
      <c r="CB54" s="10">
        <v>-4.1164951460355814</v>
      </c>
      <c r="CC54" s="10">
        <v>-4.1757140471020548</v>
      </c>
      <c r="CD54" s="10">
        <v>-4.413176902843305</v>
      </c>
      <c r="CE54" s="10">
        <v>-5.17038300637667</v>
      </c>
      <c r="CF54" s="10">
        <v>-4.6165693904020753</v>
      </c>
      <c r="CG54" s="10">
        <v>-4.5476653696498053</v>
      </c>
      <c r="CH54" s="10">
        <v>-4.798667262606152</v>
      </c>
      <c r="CI54" s="10">
        <v>-4.5104599137409807</v>
      </c>
      <c r="CJ54" s="10">
        <v>-4.4903059373614411</v>
      </c>
      <c r="CK54" s="10">
        <v>-4.8922742110990205</v>
      </c>
      <c r="CL54" s="10">
        <v>-4.0014958863126404</v>
      </c>
      <c r="CM54" s="10">
        <v>-3.1116895409370562</v>
      </c>
      <c r="CN54" s="10">
        <v>-3.75</v>
      </c>
      <c r="CO54" s="10">
        <v>-5.3738852046649894</v>
      </c>
      <c r="CP54" s="10">
        <v>-5.8655385319002971</v>
      </c>
      <c r="CQ54" s="10">
        <v>-6.2838288722473497</v>
      </c>
      <c r="CR54" s="10">
        <v>-6.2801215985764065</v>
      </c>
      <c r="CS54" s="10">
        <v>-6.1983168679107212</v>
      </c>
      <c r="CU54" s="20">
        <v>37987</v>
      </c>
      <c r="CV54" s="20" t="str">
        <f ca="1">OFFSET(C$1,0,ROWS($1:48)-1)</f>
        <v>2004A</v>
      </c>
      <c r="CW54" s="19">
        <f t="shared" ca="1" si="4"/>
        <v>2004</v>
      </c>
      <c r="CX54" s="30" cm="1">
        <f t="array" aca="1" ref="CX54" ca="1">-INDEX($C$6:$CS$100,MATCH(CW54,YEAR($B$6:$B$100),0),MATCH(CV54,$C$1:$CS$1,0))</f>
        <v>4.1590374051791787</v>
      </c>
      <c r="CY54" s="19">
        <f t="shared" ca="1" si="0"/>
        <v>2009</v>
      </c>
      <c r="CZ54" s="30" cm="1">
        <f t="array" aca="1" ref="CZ54" ca="1">-INDEX($C$6:$CS$100,MATCH(CY54,YEAR($B$6:$B$100),0),MATCH(CV54,$C$1:$CS$1,0))</f>
        <v>1.8458571526964667</v>
      </c>
      <c r="DA54" s="19">
        <f t="shared" ca="1" si="5"/>
        <v>2014</v>
      </c>
      <c r="DB54" s="28" cm="1">
        <f t="array" aca="1" ref="DB54" ca="1">-INDEX($C$6:$CS$100,MATCH(DA54,YEAR($B$6:$B$100),0),MATCH(CV54,$C$1:$CS$1,0))</f>
        <v>-7.1942446043165464E-2</v>
      </c>
      <c r="DD54" s="41">
        <f t="shared" ca="1" si="2"/>
        <v>3.4336548054539406</v>
      </c>
      <c r="DE54" s="41">
        <f t="shared" ca="1" si="3"/>
        <v>9.767056058616161</v>
      </c>
      <c r="DF54" s="41">
        <f t="shared" ca="1" si="6"/>
        <v>0.52617991598414504</v>
      </c>
      <c r="DG54" s="41">
        <f t="shared" ca="1" si="7"/>
        <v>62.74539210714336</v>
      </c>
    </row>
    <row r="55" spans="1:111" x14ac:dyDescent="0.3">
      <c r="A55" t="s">
        <v>628</v>
      </c>
      <c r="B55" s="16">
        <v>45292</v>
      </c>
      <c r="C55" s="10" t="e">
        <f>100*cbo_deficit!C55/cbo_ngdp!C55</f>
        <v>#N/A</v>
      </c>
      <c r="D55" s="10" t="e">
        <f>100*cbo_deficit!D55/cbo_ngdp!D55</f>
        <v>#N/A</v>
      </c>
      <c r="E55" s="10" t="e">
        <f>100*cbo_deficit!E55/cbo_ngdp!E55</f>
        <v>#N/A</v>
      </c>
      <c r="F55" s="10" t="e">
        <f>100*cbo_deficit!F55/cbo_ngdp!F55</f>
        <v>#N/A</v>
      </c>
      <c r="G55" s="10" t="e">
        <f>100*cbo_deficit!G55/cbo_ngdp!G55</f>
        <v>#N/A</v>
      </c>
      <c r="H55" s="10" t="e">
        <f>100*cbo_deficit!H55/cbo_ngdp!H55</f>
        <v>#N/A</v>
      </c>
      <c r="I55" s="10" t="e">
        <f>100*cbo_deficit!I55/cbo_ngdp!A55</f>
        <v>#N/A</v>
      </c>
      <c r="J55" s="10" t="e">
        <f>100*cbo_deficit!J55/cbo_ngdp!B55</f>
        <v>#N/A</v>
      </c>
      <c r="K55" s="10" t="e">
        <f>100*cbo_deficit!K55/cbo_ngdp!K55</f>
        <v>#N/A</v>
      </c>
      <c r="L55" s="10" t="e">
        <f>100*cbo_deficit!L55/cbo_ngdp!L55</f>
        <v>#N/A</v>
      </c>
      <c r="M55" s="10" t="e">
        <f>100*cbo_deficit!M55/cbo_ngdp!M55</f>
        <v>#N/A</v>
      </c>
      <c r="N55" s="10" t="e">
        <f>100*cbo_deficit!N55/cbo_ngdp!N55</f>
        <v>#N/A</v>
      </c>
      <c r="O55" s="10" t="e">
        <f>100*cbo_deficit!O55/cbo_ngdp!O55</f>
        <v>#N/A</v>
      </c>
      <c r="P55" s="10" t="e">
        <f>100*cbo_deficit!P55/cbo_ngdp!P55</f>
        <v>#N/A</v>
      </c>
      <c r="Q55" s="10" t="e">
        <f>100*cbo_deficit!Q55/cbo_ngdp!Q55</f>
        <v>#N/A</v>
      </c>
      <c r="R55" s="10" t="e">
        <f>100*cbo_deficit!R55/cbo_ngdp!R55</f>
        <v>#N/A</v>
      </c>
      <c r="S55" s="10" t="e">
        <f>100*cbo_deficit!S55/cbo_ngdp!S55</f>
        <v>#N/A</v>
      </c>
      <c r="T55" s="10" t="e">
        <f>100*cbo_deficit!T55/cbo_ngdp!T55</f>
        <v>#N/A</v>
      </c>
      <c r="U55" s="10" t="e">
        <f>100*cbo_deficit!U55/cbo_ngdp!U55</f>
        <v>#N/A</v>
      </c>
      <c r="V55" s="10" t="e">
        <f>100*cbo_deficit!V55/cbo_ngdp!V55</f>
        <v>#N/A</v>
      </c>
      <c r="W55" s="10" t="e">
        <f>100*cbo_deficit!W55/cbo_ngdp!W55</f>
        <v>#N/A</v>
      </c>
      <c r="X55" s="10" t="e">
        <f>100*cbo_deficit!X55/cbo_ngdp!X55</f>
        <v>#N/A</v>
      </c>
      <c r="Y55" s="10" t="e">
        <f>100*cbo_deficit!Y55/cbo_ngdp!Y55</f>
        <v>#N/A</v>
      </c>
      <c r="Z55" s="10" t="e">
        <f>100*cbo_deficit!Z55/cbo_ngdp!Z55</f>
        <v>#N/A</v>
      </c>
      <c r="AA55" s="10" t="e">
        <f>100*cbo_deficit!AA55/cbo_ngdp!AA55</f>
        <v>#N/A</v>
      </c>
      <c r="AB55" s="10" t="e">
        <f>100*cbo_deficit!AB55/cbo_ngdp!AB55</f>
        <v>#N/A</v>
      </c>
      <c r="AC55" s="10" t="e">
        <f>100*cbo_deficit!AC55/cbo_ngdp!AC55</f>
        <v>#N/A</v>
      </c>
      <c r="AD55" s="10" t="e">
        <f>100*cbo_deficit!AD55/cbo_ngdp!AD55</f>
        <v>#N/A</v>
      </c>
      <c r="AE55" s="10" t="e">
        <f>100*cbo_deficit!AE55/cbo_ngdp!AE55</f>
        <v>#N/A</v>
      </c>
      <c r="AF55" s="10" t="e">
        <f>100*cbo_deficit!AF55/cbo_ngdp!AF55</f>
        <v>#N/A</v>
      </c>
      <c r="AG55" s="10" t="e">
        <f>100*cbo_deficit!AG55/cbo_ngdp!AG55</f>
        <v>#N/A</v>
      </c>
      <c r="AH55" s="10" t="e">
        <f>100*cbo_deficit!AH55/cbo_ngdp!AH55</f>
        <v>#N/A</v>
      </c>
      <c r="AI55" s="10" t="e">
        <f>100*cbo_deficit!AI55/cbo_ngdp!AI55</f>
        <v>#N/A</v>
      </c>
      <c r="AJ55" s="10" t="e">
        <f>100*cbo_deficit!AJ55/cbo_ngdp!AJ55</f>
        <v>#N/A</v>
      </c>
      <c r="AK55" s="10" t="e">
        <f>100*cbo_deficit!AK55/cbo_ngdp!AK55</f>
        <v>#N/A</v>
      </c>
      <c r="AL55" s="10" t="e">
        <f>100*cbo_deficit!AL55/cbo_ngdp!AL55</f>
        <v>#N/A</v>
      </c>
      <c r="AM55" s="10" t="e">
        <f>100*cbo_deficit!AM55/cbo_ngdp!AM55</f>
        <v>#N/A</v>
      </c>
      <c r="AN55" s="10" t="e">
        <f>100*cbo_deficit!AN55/cbo_ngdp!AN55</f>
        <v>#N/A</v>
      </c>
      <c r="AO55" s="10" t="e">
        <f>100*cbo_deficit!AO55/cbo_ngdp!AO55</f>
        <v>#N/A</v>
      </c>
      <c r="AP55" s="10" t="e">
        <f>100*cbo_deficit!AP55/cbo_ngdp!AP55</f>
        <v>#N/A</v>
      </c>
      <c r="AQ55" s="10" t="e">
        <f>100*cbo_deficit!AQ55/cbo_ngdp!AQ55</f>
        <v>#N/A</v>
      </c>
      <c r="AR55" s="10" t="e">
        <f>100*cbo_deficit!AR55/cbo_ngdp!AR55</f>
        <v>#N/A</v>
      </c>
      <c r="AS55" s="10" t="e">
        <f>100*cbo_deficit!AS55/cbo_ngdp!AS55</f>
        <v>#N/A</v>
      </c>
      <c r="AT55" s="10" t="e">
        <f>100*cbo_deficit!AT55/cbo_ngdp!AT55</f>
        <v>#N/A</v>
      </c>
      <c r="AU55" s="10" t="e">
        <v>#N/A</v>
      </c>
      <c r="AV55" s="10" t="e">
        <f>100*cbo_deficit!AV55/cbo_ngdp!AV55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v>#N/A</v>
      </c>
      <c r="BJ55" s="10" t="e">
        <v>#N/A</v>
      </c>
      <c r="BK55" s="10" t="e">
        <v>#N/A</v>
      </c>
      <c r="BL55" s="10" t="e">
        <v>#N/A</v>
      </c>
      <c r="BM55" s="10" t="e">
        <v>#N/A</v>
      </c>
      <c r="BN55" s="10" t="e">
        <v>#N/A</v>
      </c>
      <c r="BO55" s="10" t="e">
        <v>#N/A</v>
      </c>
      <c r="BP55" s="10" t="e">
        <v>#N/A</v>
      </c>
      <c r="BQ55" s="10" t="e">
        <v>#N/A</v>
      </c>
      <c r="BR55" s="10" t="e">
        <v>#N/A</v>
      </c>
      <c r="BS55" s="10" t="e">
        <v>#N/A</v>
      </c>
      <c r="BT55" s="10">
        <v>-4.002981736861722</v>
      </c>
      <c r="BU55" s="10">
        <v>-3.7383525903838986</v>
      </c>
      <c r="BV55" s="10">
        <v>-3.6060401171963039</v>
      </c>
      <c r="BW55" s="10">
        <v>-3.4115057680631451</v>
      </c>
      <c r="BX55" s="10">
        <v>-3.4115057680631451</v>
      </c>
      <c r="BY55" s="10">
        <v>-3.3803891644410529</v>
      </c>
      <c r="BZ55" s="10">
        <v>-4.2695836273817926</v>
      </c>
      <c r="CA55" s="10">
        <v>-4.2891868579941974</v>
      </c>
      <c r="CB55" s="10">
        <v>-4.0052869788120322</v>
      </c>
      <c r="CC55" s="10">
        <v>-4.124663641110085</v>
      </c>
      <c r="CD55" s="10">
        <v>-4.3485243926922301</v>
      </c>
      <c r="CE55" s="10">
        <v>-4.8626040730172377</v>
      </c>
      <c r="CF55" s="10">
        <v>-4.2547383199438418</v>
      </c>
      <c r="CG55" s="10">
        <v>-4.1767412838312143</v>
      </c>
      <c r="CH55" s="10">
        <v>-4.5085980649457476</v>
      </c>
      <c r="CI55" s="10">
        <v>-4.4783081946820094</v>
      </c>
      <c r="CJ55" s="10">
        <v>-4.4355465712952888</v>
      </c>
      <c r="CK55" s="10">
        <v>-4.5124394723660046</v>
      </c>
      <c r="CL55" s="10">
        <v>-3.6017033469972541</v>
      </c>
      <c r="CM55" s="10">
        <v>-2.8750334084227407</v>
      </c>
      <c r="CN55" s="10">
        <v>-3.8694074969770256</v>
      </c>
      <c r="CO55" s="10">
        <v>-5.7800924227976234</v>
      </c>
      <c r="CP55" s="10">
        <v>-5.761754566126311</v>
      </c>
      <c r="CQ55" s="10">
        <v>-5.3483337473826174</v>
      </c>
      <c r="CR55" s="10">
        <v>-6.7270875048301546</v>
      </c>
      <c r="CS55" s="10">
        <v>-6.3560351108489748</v>
      </c>
      <c r="CU55" s="20">
        <v>38231</v>
      </c>
      <c r="CV55" s="20" t="str">
        <f ca="1">OFFSET(C$1,0,ROWS($1:49)-1)</f>
        <v>2004B</v>
      </c>
      <c r="CW55" s="19">
        <f t="shared" ca="1" si="4"/>
        <v>2004</v>
      </c>
      <c r="CX55" s="30" cm="1">
        <f t="array" aca="1" ref="CX55" ca="1">-INDEX($C$6:$CS$100,MATCH(CW55,YEAR($B$6:$B$100),0),MATCH(CV55,$C$1:$CS$1,0))</f>
        <v>3.6508348473051302</v>
      </c>
      <c r="CY55" s="19">
        <f t="shared" ca="1" si="0"/>
        <v>2009</v>
      </c>
      <c r="CZ55" s="30" cm="1">
        <f t="array" aca="1" ref="CZ55" ca="1">-INDEX($C$6:$CS$100,MATCH(CY55,YEAR($B$6:$B$100),0),MATCH(CV55,$C$1:$CS$1,0))</f>
        <v>2.1015761821366024</v>
      </c>
      <c r="DA55" s="19">
        <f t="shared" ca="1" si="5"/>
        <v>2014</v>
      </c>
      <c r="DB55" s="28" cm="1">
        <f t="array" aca="1" ref="DB55" ca="1">-INDEX($C$6:$CS$100,MATCH(DA55,YEAR($B$6:$B$100),0),MATCH(CV55,$C$1:$CS$1,0))</f>
        <v>0.35262843812727174</v>
      </c>
      <c r="DD55" s="41">
        <f t="shared" ca="1" si="2"/>
        <v>3.4336548054539406</v>
      </c>
      <c r="DE55" s="41">
        <f t="shared" ca="1" si="3"/>
        <v>9.767056058616161</v>
      </c>
      <c r="DF55" s="41">
        <f t="shared" ca="1" si="6"/>
        <v>4.7167170578484449E-2</v>
      </c>
      <c r="DG55" s="41">
        <f t="shared" ca="1" si="7"/>
        <v>58.759581736713066</v>
      </c>
    </row>
    <row r="56" spans="1:111" x14ac:dyDescent="0.3">
      <c r="A56" t="s">
        <v>629</v>
      </c>
      <c r="B56" s="16">
        <v>45658</v>
      </c>
      <c r="C56" s="10" t="e">
        <f>100*cbo_deficit!C56/cbo_ngdp!C56</f>
        <v>#N/A</v>
      </c>
      <c r="D56" s="10" t="e">
        <f>100*cbo_deficit!D56/cbo_ngdp!D56</f>
        <v>#N/A</v>
      </c>
      <c r="E56" s="10" t="e">
        <f>100*cbo_deficit!E56/cbo_ngdp!E56</f>
        <v>#N/A</v>
      </c>
      <c r="F56" s="10" t="e">
        <f>100*cbo_deficit!F56/cbo_ngdp!F56</f>
        <v>#N/A</v>
      </c>
      <c r="G56" s="10" t="e">
        <f>100*cbo_deficit!G56/cbo_ngdp!G56</f>
        <v>#N/A</v>
      </c>
      <c r="H56" s="10" t="e">
        <f>100*cbo_deficit!H56/cbo_ngdp!H56</f>
        <v>#N/A</v>
      </c>
      <c r="I56" s="10" t="e">
        <f>100*cbo_deficit!I56/cbo_ngdp!A56</f>
        <v>#N/A</v>
      </c>
      <c r="J56" s="10" t="e">
        <f>100*cbo_deficit!J56/cbo_ngdp!B56</f>
        <v>#N/A</v>
      </c>
      <c r="K56" s="10" t="e">
        <f>100*cbo_deficit!K56/cbo_ngdp!K56</f>
        <v>#N/A</v>
      </c>
      <c r="L56" s="10" t="e">
        <f>100*cbo_deficit!L56/cbo_ngdp!L56</f>
        <v>#N/A</v>
      </c>
      <c r="M56" s="10" t="e">
        <f>100*cbo_deficit!M56/cbo_ngdp!M56</f>
        <v>#N/A</v>
      </c>
      <c r="N56" s="10" t="e">
        <f>100*cbo_deficit!N56/cbo_ngdp!N56</f>
        <v>#N/A</v>
      </c>
      <c r="O56" s="10" t="e">
        <f>100*cbo_deficit!O56/cbo_ngdp!O56</f>
        <v>#N/A</v>
      </c>
      <c r="P56" s="10" t="e">
        <f>100*cbo_deficit!P56/cbo_ngdp!P56</f>
        <v>#N/A</v>
      </c>
      <c r="Q56" s="10" t="e">
        <f>100*cbo_deficit!Q56/cbo_ngdp!Q56</f>
        <v>#N/A</v>
      </c>
      <c r="R56" s="10" t="e">
        <f>100*cbo_deficit!R56/cbo_ngdp!R56</f>
        <v>#N/A</v>
      </c>
      <c r="S56" s="10" t="e">
        <f>100*cbo_deficit!S56/cbo_ngdp!S56</f>
        <v>#N/A</v>
      </c>
      <c r="T56" s="10" t="e">
        <f>100*cbo_deficit!T56/cbo_ngdp!T56</f>
        <v>#N/A</v>
      </c>
      <c r="U56" s="10" t="e">
        <f>100*cbo_deficit!U56/cbo_ngdp!U56</f>
        <v>#N/A</v>
      </c>
      <c r="V56" s="10" t="e">
        <f>100*cbo_deficit!V56/cbo_ngdp!V56</f>
        <v>#N/A</v>
      </c>
      <c r="W56" s="10" t="e">
        <f>100*cbo_deficit!W56/cbo_ngdp!W56</f>
        <v>#N/A</v>
      </c>
      <c r="X56" s="10" t="e">
        <f>100*cbo_deficit!X56/cbo_ngdp!X56</f>
        <v>#N/A</v>
      </c>
      <c r="Y56" s="10" t="e">
        <f>100*cbo_deficit!Y56/cbo_ngdp!Y56</f>
        <v>#N/A</v>
      </c>
      <c r="Z56" s="10" t="e">
        <f>100*cbo_deficit!Z56/cbo_ngdp!Z56</f>
        <v>#N/A</v>
      </c>
      <c r="AA56" s="10" t="e">
        <f>100*cbo_deficit!AA56/cbo_ngdp!AA56</f>
        <v>#N/A</v>
      </c>
      <c r="AB56" s="10" t="e">
        <f>100*cbo_deficit!AB56/cbo_ngdp!AB56</f>
        <v>#N/A</v>
      </c>
      <c r="AC56" s="10" t="e">
        <f>100*cbo_deficit!AC56/cbo_ngdp!AC56</f>
        <v>#N/A</v>
      </c>
      <c r="AD56" s="10" t="e">
        <f>100*cbo_deficit!AD56/cbo_ngdp!AD56</f>
        <v>#N/A</v>
      </c>
      <c r="AE56" s="10" t="e">
        <f>100*cbo_deficit!AE56/cbo_ngdp!AE56</f>
        <v>#N/A</v>
      </c>
      <c r="AF56" s="10" t="e">
        <f>100*cbo_deficit!AF56/cbo_ngdp!AF56</f>
        <v>#N/A</v>
      </c>
      <c r="AG56" s="10" t="e">
        <f>100*cbo_deficit!AG56/cbo_ngdp!AG56</f>
        <v>#N/A</v>
      </c>
      <c r="AH56" s="10" t="e">
        <f>100*cbo_deficit!AH56/cbo_ngdp!AH56</f>
        <v>#N/A</v>
      </c>
      <c r="AI56" s="10" t="e">
        <f>100*cbo_deficit!AI56/cbo_ngdp!AI56</f>
        <v>#N/A</v>
      </c>
      <c r="AJ56" s="10" t="e">
        <f>100*cbo_deficit!AJ56/cbo_ngdp!AJ56</f>
        <v>#N/A</v>
      </c>
      <c r="AK56" s="10" t="e">
        <f>100*cbo_deficit!AK56/cbo_ngdp!AK56</f>
        <v>#N/A</v>
      </c>
      <c r="AL56" s="10" t="e">
        <f>100*cbo_deficit!AL56/cbo_ngdp!AL56</f>
        <v>#N/A</v>
      </c>
      <c r="AM56" s="10" t="e">
        <f>100*cbo_deficit!AM56/cbo_ngdp!AM56</f>
        <v>#N/A</v>
      </c>
      <c r="AN56" s="10" t="e">
        <f>100*cbo_deficit!AN56/cbo_ngdp!AN56</f>
        <v>#N/A</v>
      </c>
      <c r="AO56" s="10" t="e">
        <f>100*cbo_deficit!AO56/cbo_ngdp!AO56</f>
        <v>#N/A</v>
      </c>
      <c r="AP56" s="10" t="e">
        <f>100*cbo_deficit!AP56/cbo_ngdp!AP56</f>
        <v>#N/A</v>
      </c>
      <c r="AQ56" s="10" t="e">
        <f>100*cbo_deficit!AQ56/cbo_ngdp!AQ56</f>
        <v>#N/A</v>
      </c>
      <c r="AR56" s="10" t="e">
        <f>100*cbo_deficit!AR56/cbo_ngdp!AR56</f>
        <v>#N/A</v>
      </c>
      <c r="AS56" s="10" t="e">
        <f>100*cbo_deficit!AS56/cbo_ngdp!AS56</f>
        <v>#N/A</v>
      </c>
      <c r="AT56" s="10" t="e">
        <f>100*cbo_deficit!AT56/cbo_ngdp!AT56</f>
        <v>#N/A</v>
      </c>
      <c r="AU56" s="10" t="e">
        <v>#N/A</v>
      </c>
      <c r="AV56" s="10" t="e">
        <f>100*cbo_deficit!AV56/cbo_ngdp!AV56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-3.7805944055944054</v>
      </c>
      <c r="BX56" s="10">
        <v>-3.7805944055944054</v>
      </c>
      <c r="BY56" s="10">
        <v>-3.6900098839550464</v>
      </c>
      <c r="BZ56" s="10">
        <v>-4.6161376557852325</v>
      </c>
      <c r="CA56" s="10">
        <v>-4.6161376557852325</v>
      </c>
      <c r="CB56" s="10">
        <v>-4.342302806328675</v>
      </c>
      <c r="CC56" s="10">
        <v>-4.4999806867781684</v>
      </c>
      <c r="CD56" s="10">
        <v>-4.7304603027494592</v>
      </c>
      <c r="CE56" s="10">
        <v>-5.0836623425455914</v>
      </c>
      <c r="CF56" s="10">
        <v>-4.5468187274909964</v>
      </c>
      <c r="CG56" s="10">
        <v>-4.4605342136854738</v>
      </c>
      <c r="CH56" s="10">
        <v>-4.8427245983254128</v>
      </c>
      <c r="CI56" s="10">
        <v>-4.9337785615127752</v>
      </c>
      <c r="CJ56" s="10">
        <v>-4.9000112557685815</v>
      </c>
      <c r="CK56" s="10">
        <v>-4.6941223510595762</v>
      </c>
      <c r="CL56" s="10">
        <v>-3.950626690540592</v>
      </c>
      <c r="CM56" s="10">
        <v>-3.6859211109469641</v>
      </c>
      <c r="CN56" s="10">
        <v>-4.6620211524176716</v>
      </c>
      <c r="CO56" s="10">
        <v>-6.1237329605033208</v>
      </c>
      <c r="CP56" s="10">
        <v>-6.1551904928346728</v>
      </c>
      <c r="CQ56" s="10">
        <v>-6.0568772217664755</v>
      </c>
      <c r="CR56" s="10">
        <v>-6.5228366598229615</v>
      </c>
      <c r="CS56" s="10">
        <v>-6.1886116272896201</v>
      </c>
      <c r="CU56" s="20">
        <v>38353</v>
      </c>
      <c r="CV56" s="20" t="str">
        <f ca="1">OFFSET(C$1,0,ROWS($1:50)-1)</f>
        <v>2005A</v>
      </c>
      <c r="CW56" s="19">
        <f t="shared" ca="1" si="4"/>
        <v>2005</v>
      </c>
      <c r="CX56" s="30" cm="1">
        <f t="array" aca="1" ref="CX56" ca="1">-INDEX($C$6:$CS$100,MATCH(CW56,YEAR($B$6:$B$100),0),MATCH(CV56,$C$1:$CS$1,0))</f>
        <v>3.0082563557590123</v>
      </c>
      <c r="CY56" s="19">
        <f t="shared" ca="1" si="0"/>
        <v>2010</v>
      </c>
      <c r="CZ56" s="30" cm="1">
        <f t="array" aca="1" ref="CZ56" ca="1">-INDEX($C$6:$CS$100,MATCH(CY56,YEAR($B$6:$B$100),0),MATCH(CV56,$C$1:$CS$1,0))</f>
        <v>1.1994669035984007</v>
      </c>
      <c r="DA56" s="19">
        <f t="shared" ca="1" si="5"/>
        <v>2015</v>
      </c>
      <c r="DB56" s="28" cm="1">
        <f t="array" aca="1" ref="DB56" ca="1">-INDEX($C$6:$CS$100,MATCH(DA56,YEAR($B$6:$B$100),0),MATCH(CV56,$C$1:$CS$1,0))</f>
        <v>-0.71748422552411972</v>
      </c>
      <c r="DD56" s="41">
        <f t="shared" ca="1" si="2"/>
        <v>2.4766355140186915</v>
      </c>
      <c r="DE56" s="41">
        <f t="shared" ca="1" si="3"/>
        <v>8.6938994893845738</v>
      </c>
      <c r="DF56" s="41">
        <f t="shared" ca="1" si="6"/>
        <v>0.28262071937268718</v>
      </c>
      <c r="DG56" s="41">
        <f t="shared" ca="1" si="7"/>
        <v>56.166519782893623</v>
      </c>
    </row>
    <row r="57" spans="1:111" x14ac:dyDescent="0.3">
      <c r="A57" t="s">
        <v>630</v>
      </c>
      <c r="B57" s="16">
        <v>46023</v>
      </c>
      <c r="C57" s="10" t="e">
        <f>100*cbo_deficit!C57/cbo_ngdp!C57</f>
        <v>#N/A</v>
      </c>
      <c r="D57" s="10" t="e">
        <f>100*cbo_deficit!D57/cbo_ngdp!D57</f>
        <v>#N/A</v>
      </c>
      <c r="E57" s="10" t="e">
        <f>100*cbo_deficit!E57/cbo_ngdp!E57</f>
        <v>#N/A</v>
      </c>
      <c r="F57" s="10" t="e">
        <f>100*cbo_deficit!F57/cbo_ngdp!F57</f>
        <v>#N/A</v>
      </c>
      <c r="G57" s="10" t="e">
        <f>100*cbo_deficit!G57/cbo_ngdp!G57</f>
        <v>#N/A</v>
      </c>
      <c r="H57" s="10" t="e">
        <f>100*cbo_deficit!H57/cbo_ngdp!H57</f>
        <v>#N/A</v>
      </c>
      <c r="I57" s="10" t="e">
        <f>100*cbo_deficit!I57/cbo_ngdp!A57</f>
        <v>#N/A</v>
      </c>
      <c r="J57" s="10" t="e">
        <f>100*cbo_deficit!J57/cbo_ngdp!B57</f>
        <v>#N/A</v>
      </c>
      <c r="K57" s="10" t="e">
        <f>100*cbo_deficit!K57/cbo_ngdp!K57</f>
        <v>#N/A</v>
      </c>
      <c r="L57" s="10" t="e">
        <f>100*cbo_deficit!L57/cbo_ngdp!L57</f>
        <v>#N/A</v>
      </c>
      <c r="M57" s="10" t="e">
        <f>100*cbo_deficit!M57/cbo_ngdp!M57</f>
        <v>#N/A</v>
      </c>
      <c r="N57" s="10" t="e">
        <f>100*cbo_deficit!N57/cbo_ngdp!N57</f>
        <v>#N/A</v>
      </c>
      <c r="O57" s="10" t="e">
        <f>100*cbo_deficit!O57/cbo_ngdp!O57</f>
        <v>#N/A</v>
      </c>
      <c r="P57" s="10" t="e">
        <f>100*cbo_deficit!P57/cbo_ngdp!P57</f>
        <v>#N/A</v>
      </c>
      <c r="Q57" s="10" t="e">
        <f>100*cbo_deficit!Q57/cbo_ngdp!Q57</f>
        <v>#N/A</v>
      </c>
      <c r="R57" s="10" t="e">
        <f>100*cbo_deficit!R57/cbo_ngdp!R57</f>
        <v>#N/A</v>
      </c>
      <c r="S57" s="10" t="e">
        <f>100*cbo_deficit!S57/cbo_ngdp!S57</f>
        <v>#N/A</v>
      </c>
      <c r="T57" s="10" t="e">
        <f>100*cbo_deficit!T57/cbo_ngdp!T57</f>
        <v>#N/A</v>
      </c>
      <c r="U57" s="10" t="e">
        <f>100*cbo_deficit!U57/cbo_ngdp!U57</f>
        <v>#N/A</v>
      </c>
      <c r="V57" s="10" t="e">
        <f>100*cbo_deficit!V57/cbo_ngdp!V57</f>
        <v>#N/A</v>
      </c>
      <c r="W57" s="10" t="e">
        <f>100*cbo_deficit!W57/cbo_ngdp!W57</f>
        <v>#N/A</v>
      </c>
      <c r="X57" s="10" t="e">
        <f>100*cbo_deficit!X57/cbo_ngdp!X57</f>
        <v>#N/A</v>
      </c>
      <c r="Y57" s="10" t="e">
        <f>100*cbo_deficit!Y57/cbo_ngdp!Y57</f>
        <v>#N/A</v>
      </c>
      <c r="Z57" s="10" t="e">
        <f>100*cbo_deficit!Z57/cbo_ngdp!Z57</f>
        <v>#N/A</v>
      </c>
      <c r="AA57" s="10" t="e">
        <f>100*cbo_deficit!AA57/cbo_ngdp!AA57</f>
        <v>#N/A</v>
      </c>
      <c r="AB57" s="10" t="e">
        <f>100*cbo_deficit!AB57/cbo_ngdp!AB57</f>
        <v>#N/A</v>
      </c>
      <c r="AC57" s="10" t="e">
        <f>100*cbo_deficit!AC57/cbo_ngdp!AC57</f>
        <v>#N/A</v>
      </c>
      <c r="AD57" s="10" t="e">
        <f>100*cbo_deficit!AD57/cbo_ngdp!AD57</f>
        <v>#N/A</v>
      </c>
      <c r="AE57" s="10" t="e">
        <f>100*cbo_deficit!AE57/cbo_ngdp!AE57</f>
        <v>#N/A</v>
      </c>
      <c r="AF57" s="10" t="e">
        <f>100*cbo_deficit!AF57/cbo_ngdp!AF57</f>
        <v>#N/A</v>
      </c>
      <c r="AG57" s="10" t="e">
        <f>100*cbo_deficit!AG57/cbo_ngdp!AG57</f>
        <v>#N/A</v>
      </c>
      <c r="AH57" s="10" t="e">
        <f>100*cbo_deficit!AH57/cbo_ngdp!AH57</f>
        <v>#N/A</v>
      </c>
      <c r="AI57" s="10" t="e">
        <f>100*cbo_deficit!AI57/cbo_ngdp!AI57</f>
        <v>#N/A</v>
      </c>
      <c r="AJ57" s="10" t="e">
        <f>100*cbo_deficit!AJ57/cbo_ngdp!AJ57</f>
        <v>#N/A</v>
      </c>
      <c r="AK57" s="10" t="e">
        <f>100*cbo_deficit!AK57/cbo_ngdp!AK57</f>
        <v>#N/A</v>
      </c>
      <c r="AL57" s="10" t="e">
        <f>100*cbo_deficit!AL57/cbo_ngdp!AL57</f>
        <v>#N/A</v>
      </c>
      <c r="AM57" s="10" t="e">
        <f>100*cbo_deficit!AM57/cbo_ngdp!AM57</f>
        <v>#N/A</v>
      </c>
      <c r="AN57" s="10" t="e">
        <f>100*cbo_deficit!AN57/cbo_ngdp!AN57</f>
        <v>#N/A</v>
      </c>
      <c r="AO57" s="10" t="e">
        <f>100*cbo_deficit!AO57/cbo_ngdp!AO57</f>
        <v>#N/A</v>
      </c>
      <c r="AP57" s="10" t="e">
        <f>100*cbo_deficit!AP57/cbo_ngdp!AP57</f>
        <v>#N/A</v>
      </c>
      <c r="AQ57" s="10" t="e">
        <f>100*cbo_deficit!AQ57/cbo_ngdp!AQ57</f>
        <v>#N/A</v>
      </c>
      <c r="AR57" s="10" t="e">
        <f>100*cbo_deficit!AR57/cbo_ngdp!AR57</f>
        <v>#N/A</v>
      </c>
      <c r="AS57" s="10" t="e">
        <f>100*cbo_deficit!AS57/cbo_ngdp!AS57</f>
        <v>#N/A</v>
      </c>
      <c r="AT57" s="10" t="e">
        <f>100*cbo_deficit!AT57/cbo_ngdp!AT57</f>
        <v>#N/A</v>
      </c>
      <c r="AU57" s="10" t="e">
        <v>#N/A</v>
      </c>
      <c r="AV57" s="10" t="e">
        <f>100*cbo_deficit!AV57/cbo_ngdp!AV57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-4.9385394070860444</v>
      </c>
      <c r="CA57" s="10">
        <v>-4.855386840202458</v>
      </c>
      <c r="CB57" s="10">
        <v>-4.5991045991045993</v>
      </c>
      <c r="CC57" s="10">
        <v>-4.8185161793661999</v>
      </c>
      <c r="CD57" s="10">
        <v>-5.0209826568128646</v>
      </c>
      <c r="CE57" s="10">
        <v>-4.7812228339611709</v>
      </c>
      <c r="CF57" s="10">
        <v>-4.3517547981349622</v>
      </c>
      <c r="CG57" s="10">
        <v>-4.2613944410308306</v>
      </c>
      <c r="CH57" s="10">
        <v>-4.6296969256486662</v>
      </c>
      <c r="CI57" s="10">
        <v>-4.827086728227413</v>
      </c>
      <c r="CJ57" s="10">
        <v>-4.7981169654173454</v>
      </c>
      <c r="CK57" s="10">
        <v>-4.2709529276693452</v>
      </c>
      <c r="CL57" s="10">
        <v>-3.7501370664132461</v>
      </c>
      <c r="CM57" s="10">
        <v>-3.7420183355331216</v>
      </c>
      <c r="CN57" s="10">
        <v>-4.6606984213763409</v>
      </c>
      <c r="CO57" s="10">
        <v>-5.7329947881865566</v>
      </c>
      <c r="CP57" s="10">
        <v>-5.7396766002939996</v>
      </c>
      <c r="CQ57" s="10">
        <v>-5.5468135326514556</v>
      </c>
      <c r="CR57" s="10">
        <v>-5.9988332901218566</v>
      </c>
      <c r="CS57" s="10">
        <v>-5.4656839284004981</v>
      </c>
      <c r="CU57" s="20">
        <v>38565</v>
      </c>
      <c r="CV57" s="20" t="str">
        <f ca="1">OFFSET(C$1,0,ROWS($1:51)-1)</f>
        <v>2005B</v>
      </c>
      <c r="CW57" s="19">
        <f t="shared" ca="1" si="4"/>
        <v>2005</v>
      </c>
      <c r="CX57" s="30" cm="1">
        <f t="array" aca="1" ref="CX57" ca="1">-INDEX($C$6:$CS$100,MATCH(CW57,YEAR($B$6:$B$100),0),MATCH(CV57,$C$1:$CS$1,0))</f>
        <v>2.6974166734577461</v>
      </c>
      <c r="CY57" s="19">
        <f t="shared" ca="1" si="0"/>
        <v>2010</v>
      </c>
      <c r="CZ57" s="30" cm="1">
        <f t="array" aca="1" ref="CZ57" ca="1">-INDEX($C$6:$CS$100,MATCH(CY57,YEAR($B$6:$B$100),0),MATCH(CV57,$C$1:$CS$1,0))</f>
        <v>2.0017681232634503</v>
      </c>
      <c r="DA57" s="19">
        <f t="shared" ca="1" si="5"/>
        <v>2015</v>
      </c>
      <c r="DB57" s="28" cm="1">
        <f t="array" aca="1" ref="DB57" ca="1">-INDEX($C$6:$CS$100,MATCH(DA57,YEAR($B$6:$B$100),0),MATCH(CV57,$C$1:$CS$1,0))</f>
        <v>0.28891479547873689</v>
      </c>
      <c r="DD57" s="41">
        <f t="shared" ca="1" si="2"/>
        <v>2.4766355140186915</v>
      </c>
      <c r="DE57" s="41">
        <f t="shared" ca="1" si="3"/>
        <v>8.6938994893845738</v>
      </c>
      <c r="DF57" s="41">
        <f t="shared" ca="1" si="6"/>
        <v>4.8744320363253213E-2</v>
      </c>
      <c r="DG57" s="41">
        <f t="shared" ca="1" si="7"/>
        <v>44.784622221422175</v>
      </c>
    </row>
    <row r="58" spans="1:111" x14ac:dyDescent="0.3">
      <c r="A58" t="s">
        <v>631</v>
      </c>
      <c r="B58" s="16">
        <v>46388</v>
      </c>
      <c r="C58" s="10" t="e">
        <f>100*cbo_deficit!C58/cbo_ngdp!C58</f>
        <v>#N/A</v>
      </c>
      <c r="D58" s="10" t="e">
        <f>100*cbo_deficit!D58/cbo_ngdp!D58</f>
        <v>#N/A</v>
      </c>
      <c r="E58" s="10" t="e">
        <f>100*cbo_deficit!E58/cbo_ngdp!E58</f>
        <v>#N/A</v>
      </c>
      <c r="F58" s="10" t="e">
        <f>100*cbo_deficit!F58/cbo_ngdp!F58</f>
        <v>#N/A</v>
      </c>
      <c r="G58" s="10" t="e">
        <f>100*cbo_deficit!G58/cbo_ngdp!G58</f>
        <v>#N/A</v>
      </c>
      <c r="H58" s="10" t="e">
        <f>100*cbo_deficit!H58/cbo_ngdp!H58</f>
        <v>#N/A</v>
      </c>
      <c r="I58" s="10" t="e">
        <f>100*cbo_deficit!I58/cbo_ngdp!A58</f>
        <v>#N/A</v>
      </c>
      <c r="J58" s="10" t="e">
        <f>100*cbo_deficit!J58/cbo_ngdp!B58</f>
        <v>#N/A</v>
      </c>
      <c r="K58" s="10" t="e">
        <f>100*cbo_deficit!K58/cbo_ngdp!K58</f>
        <v>#N/A</v>
      </c>
      <c r="L58" s="10" t="e">
        <f>100*cbo_deficit!L58/cbo_ngdp!L58</f>
        <v>#N/A</v>
      </c>
      <c r="M58" s="10" t="e">
        <f>100*cbo_deficit!M58/cbo_ngdp!M58</f>
        <v>#N/A</v>
      </c>
      <c r="N58" s="10" t="e">
        <f>100*cbo_deficit!N58/cbo_ngdp!N58</f>
        <v>#N/A</v>
      </c>
      <c r="O58" s="10" t="e">
        <f>100*cbo_deficit!O58/cbo_ngdp!O58</f>
        <v>#N/A</v>
      </c>
      <c r="P58" s="10" t="e">
        <f>100*cbo_deficit!P58/cbo_ngdp!P58</f>
        <v>#N/A</v>
      </c>
      <c r="Q58" s="10" t="e">
        <f>100*cbo_deficit!Q58/cbo_ngdp!Q58</f>
        <v>#N/A</v>
      </c>
      <c r="R58" s="10" t="e">
        <f>100*cbo_deficit!R58/cbo_ngdp!R58</f>
        <v>#N/A</v>
      </c>
      <c r="S58" s="10" t="e">
        <f>100*cbo_deficit!S58/cbo_ngdp!S58</f>
        <v>#N/A</v>
      </c>
      <c r="T58" s="10" t="e">
        <f>100*cbo_deficit!T58/cbo_ngdp!T58</f>
        <v>#N/A</v>
      </c>
      <c r="U58" s="10" t="e">
        <f>100*cbo_deficit!U58/cbo_ngdp!U58</f>
        <v>#N/A</v>
      </c>
      <c r="V58" s="10" t="e">
        <f>100*cbo_deficit!V58/cbo_ngdp!V58</f>
        <v>#N/A</v>
      </c>
      <c r="W58" s="10" t="e">
        <f>100*cbo_deficit!W58/cbo_ngdp!W58</f>
        <v>#N/A</v>
      </c>
      <c r="X58" s="10" t="e">
        <f>100*cbo_deficit!X58/cbo_ngdp!X58</f>
        <v>#N/A</v>
      </c>
      <c r="Y58" s="10" t="e">
        <f>100*cbo_deficit!Y58/cbo_ngdp!Y58</f>
        <v>#N/A</v>
      </c>
      <c r="Z58" s="10" t="e">
        <f>100*cbo_deficit!Z58/cbo_ngdp!Z58</f>
        <v>#N/A</v>
      </c>
      <c r="AA58" s="10" t="e">
        <f>100*cbo_deficit!AA58/cbo_ngdp!AA58</f>
        <v>#N/A</v>
      </c>
      <c r="AB58" s="10" t="e">
        <f>100*cbo_deficit!AB58/cbo_ngdp!AB58</f>
        <v>#N/A</v>
      </c>
      <c r="AC58" s="10" t="e">
        <f>100*cbo_deficit!AC58/cbo_ngdp!AC58</f>
        <v>#N/A</v>
      </c>
      <c r="AD58" s="10" t="e">
        <f>100*cbo_deficit!AD58/cbo_ngdp!AD58</f>
        <v>#N/A</v>
      </c>
      <c r="AE58" s="10" t="e">
        <f>100*cbo_deficit!AE58/cbo_ngdp!AE58</f>
        <v>#N/A</v>
      </c>
      <c r="AF58" s="10" t="e">
        <f>100*cbo_deficit!AF58/cbo_ngdp!AF58</f>
        <v>#N/A</v>
      </c>
      <c r="AG58" s="10" t="e">
        <f>100*cbo_deficit!AG58/cbo_ngdp!AG58</f>
        <v>#N/A</v>
      </c>
      <c r="AH58" s="10" t="e">
        <f>100*cbo_deficit!AH58/cbo_ngdp!AH58</f>
        <v>#N/A</v>
      </c>
      <c r="AI58" s="10" t="e">
        <f>100*cbo_deficit!AI58/cbo_ngdp!AI58</f>
        <v>#N/A</v>
      </c>
      <c r="AJ58" s="10" t="e">
        <f>100*cbo_deficit!AJ58/cbo_ngdp!AJ58</f>
        <v>#N/A</v>
      </c>
      <c r="AK58" s="10" t="e">
        <f>100*cbo_deficit!AK58/cbo_ngdp!AK58</f>
        <v>#N/A</v>
      </c>
      <c r="AL58" s="10" t="e">
        <f>100*cbo_deficit!AL58/cbo_ngdp!AL58</f>
        <v>#N/A</v>
      </c>
      <c r="AM58" s="10" t="e">
        <f>100*cbo_deficit!AM58/cbo_ngdp!AM58</f>
        <v>#N/A</v>
      </c>
      <c r="AN58" s="10" t="e">
        <f>100*cbo_deficit!AN58/cbo_ngdp!AN58</f>
        <v>#N/A</v>
      </c>
      <c r="AO58" s="10" t="e">
        <f>100*cbo_deficit!AO58/cbo_ngdp!AO58</f>
        <v>#N/A</v>
      </c>
      <c r="AP58" s="10" t="e">
        <f>100*cbo_deficit!AP58/cbo_ngdp!AP58</f>
        <v>#N/A</v>
      </c>
      <c r="AQ58" s="10" t="e">
        <f>100*cbo_deficit!AQ58/cbo_ngdp!AQ58</f>
        <v>#N/A</v>
      </c>
      <c r="AR58" s="10" t="e">
        <f>100*cbo_deficit!AR58/cbo_ngdp!AR58</f>
        <v>#N/A</v>
      </c>
      <c r="AS58" s="10" t="e">
        <f>100*cbo_deficit!AS58/cbo_ngdp!AS58</f>
        <v>#N/A</v>
      </c>
      <c r="AT58" s="10" t="e">
        <f>100*cbo_deficit!AT58/cbo_ngdp!AT58</f>
        <v>#N/A</v>
      </c>
      <c r="AU58" s="10" t="e">
        <v>#N/A</v>
      </c>
      <c r="AV58" s="10" t="e">
        <f>100*cbo_deficit!AV58/cbo_ngdp!AV58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-5.0312667500446668</v>
      </c>
      <c r="CD58" s="10">
        <v>-5.2251866138076357</v>
      </c>
      <c r="CE58" s="10">
        <v>-4.5890434843254173</v>
      </c>
      <c r="CF58" s="10">
        <v>-4.1478182197786904</v>
      </c>
      <c r="CG58" s="10">
        <v>-4.0434268216298976</v>
      </c>
      <c r="CH58" s="10">
        <v>-4.4083689035057025</v>
      </c>
      <c r="CI58" s="10">
        <v>-4.5824171988971489</v>
      </c>
      <c r="CJ58" s="10">
        <v>-4.5754371270024086</v>
      </c>
      <c r="CK58" s="10">
        <v>-3.9579286839887127</v>
      </c>
      <c r="CL58" s="10">
        <v>-3.6868953386103782</v>
      </c>
      <c r="CM58" s="10">
        <v>-3.700649417585816</v>
      </c>
      <c r="CN58" s="10">
        <v>-4.6452591322695502</v>
      </c>
      <c r="CO58" s="10">
        <v>-5.4590253111900422</v>
      </c>
      <c r="CP58" s="10">
        <v>-5.4686250039998718</v>
      </c>
      <c r="CQ58" s="10">
        <v>-5.1643783851870513</v>
      </c>
      <c r="CR58" s="10">
        <v>-5.4923057675466032</v>
      </c>
      <c r="CS58" s="10">
        <v>-5.1847071116847996</v>
      </c>
      <c r="CU58" s="20">
        <v>38718</v>
      </c>
      <c r="CV58" s="20" t="str">
        <f ca="1">OFFSET(C$1,0,ROWS($1:52)-1)</f>
        <v>2006A</v>
      </c>
      <c r="CW58" s="19">
        <f t="shared" ca="1" si="4"/>
        <v>2006</v>
      </c>
      <c r="CX58" s="30" cm="1">
        <f t="array" aca="1" ref="CX58" ca="1">-INDEX($C$6:$CS$100,MATCH(CW58,YEAR($B$6:$B$100),0),MATCH(CV58,$C$1:$CS$1,0))</f>
        <v>2.5760587066197829</v>
      </c>
      <c r="CY58" s="19">
        <f t="shared" ca="1" si="0"/>
        <v>2011</v>
      </c>
      <c r="CZ58" s="30" cm="1">
        <f t="array" aca="1" ref="CZ58" ca="1">-INDEX($C$6:$CS$100,MATCH(CY58,YEAR($B$6:$B$100),0),MATCH(CV58,$C$1:$CS$1,0))</f>
        <v>0.67986641221374045</v>
      </c>
      <c r="DA58" s="19">
        <f t="shared" ca="1" si="5"/>
        <v>2016</v>
      </c>
      <c r="DB58" s="28" cm="1">
        <f t="array" aca="1" ref="DB58" ca="1">-INDEX($C$6:$CS$100,MATCH(DA58,YEAR($B$6:$B$100),0),MATCH(CV58,$C$1:$CS$1,0))</f>
        <v>-0.32151254858678441</v>
      </c>
      <c r="DD58" s="41">
        <f t="shared" ca="1" si="2"/>
        <v>1.8185817995160225</v>
      </c>
      <c r="DE58" s="41">
        <f t="shared" ca="1" si="3"/>
        <v>8.4049912717398332</v>
      </c>
      <c r="DF58" s="41">
        <f t="shared" ca="1" si="6"/>
        <v>0.5737712647954788</v>
      </c>
      <c r="DG58" s="41">
        <f t="shared" ca="1" si="7"/>
        <v>59.677554095268036</v>
      </c>
    </row>
    <row r="59" spans="1:111" x14ac:dyDescent="0.3">
      <c r="A59" t="s">
        <v>632</v>
      </c>
      <c r="B59" s="16">
        <v>46753</v>
      </c>
      <c r="C59" s="10" t="e">
        <f>100*cbo_deficit!C59/cbo_ngdp!C59</f>
        <v>#N/A</v>
      </c>
      <c r="D59" s="10" t="e">
        <f>100*cbo_deficit!D59/cbo_ngdp!D59</f>
        <v>#N/A</v>
      </c>
      <c r="E59" s="10" t="e">
        <f>100*cbo_deficit!E59/cbo_ngdp!E59</f>
        <v>#N/A</v>
      </c>
      <c r="F59" s="10" t="e">
        <f>100*cbo_deficit!F59/cbo_ngdp!F59</f>
        <v>#N/A</v>
      </c>
      <c r="G59" s="10" t="e">
        <f>100*cbo_deficit!G59/cbo_ngdp!G59</f>
        <v>#N/A</v>
      </c>
      <c r="H59" s="10" t="e">
        <f>100*cbo_deficit!H59/cbo_ngdp!H59</f>
        <v>#N/A</v>
      </c>
      <c r="I59" s="10" t="e">
        <f>100*cbo_deficit!I59/cbo_ngdp!A59</f>
        <v>#N/A</v>
      </c>
      <c r="J59" s="10" t="e">
        <f>100*cbo_deficit!J59/cbo_ngdp!B59</f>
        <v>#N/A</v>
      </c>
      <c r="K59" s="10" t="e">
        <f>100*cbo_deficit!K59/cbo_ngdp!K59</f>
        <v>#N/A</v>
      </c>
      <c r="L59" s="10" t="e">
        <f>100*cbo_deficit!L59/cbo_ngdp!L59</f>
        <v>#N/A</v>
      </c>
      <c r="M59" s="10" t="e">
        <f>100*cbo_deficit!M59/cbo_ngdp!M59</f>
        <v>#N/A</v>
      </c>
      <c r="N59" s="10" t="e">
        <f>100*cbo_deficit!N59/cbo_ngdp!N59</f>
        <v>#N/A</v>
      </c>
      <c r="O59" s="10" t="e">
        <f>100*cbo_deficit!O59/cbo_ngdp!O59</f>
        <v>#N/A</v>
      </c>
      <c r="P59" s="10" t="e">
        <f>100*cbo_deficit!P59/cbo_ngdp!P59</f>
        <v>#N/A</v>
      </c>
      <c r="Q59" s="10" t="e">
        <f>100*cbo_deficit!Q59/cbo_ngdp!Q59</f>
        <v>#N/A</v>
      </c>
      <c r="R59" s="10" t="e">
        <f>100*cbo_deficit!R59/cbo_ngdp!R59</f>
        <v>#N/A</v>
      </c>
      <c r="S59" s="10" t="e">
        <f>100*cbo_deficit!S59/cbo_ngdp!S59</f>
        <v>#N/A</v>
      </c>
      <c r="T59" s="10" t="e">
        <f>100*cbo_deficit!T59/cbo_ngdp!T59</f>
        <v>#N/A</v>
      </c>
      <c r="U59" s="10" t="e">
        <f>100*cbo_deficit!U59/cbo_ngdp!U59</f>
        <v>#N/A</v>
      </c>
      <c r="V59" s="10" t="e">
        <f>100*cbo_deficit!V59/cbo_ngdp!V59</f>
        <v>#N/A</v>
      </c>
      <c r="W59" s="10" t="e">
        <f>100*cbo_deficit!W59/cbo_ngdp!W59</f>
        <v>#N/A</v>
      </c>
      <c r="X59" s="10" t="e">
        <f>100*cbo_deficit!X59/cbo_ngdp!X59</f>
        <v>#N/A</v>
      </c>
      <c r="Y59" s="10" t="e">
        <f>100*cbo_deficit!Y59/cbo_ngdp!Y59</f>
        <v>#N/A</v>
      </c>
      <c r="Z59" s="10" t="e">
        <f>100*cbo_deficit!Z59/cbo_ngdp!Z59</f>
        <v>#N/A</v>
      </c>
      <c r="AA59" s="10" t="e">
        <f>100*cbo_deficit!AA59/cbo_ngdp!AA59</f>
        <v>#N/A</v>
      </c>
      <c r="AB59" s="10" t="e">
        <f>100*cbo_deficit!AB59/cbo_ngdp!AB59</f>
        <v>#N/A</v>
      </c>
      <c r="AC59" s="10" t="e">
        <f>100*cbo_deficit!AC59/cbo_ngdp!AC59</f>
        <v>#N/A</v>
      </c>
      <c r="AD59" s="10" t="e">
        <f>100*cbo_deficit!AD59/cbo_ngdp!AD59</f>
        <v>#N/A</v>
      </c>
      <c r="AE59" s="10" t="e">
        <f>100*cbo_deficit!AE59/cbo_ngdp!AE59</f>
        <v>#N/A</v>
      </c>
      <c r="AF59" s="10" t="e">
        <f>100*cbo_deficit!AF59/cbo_ngdp!AF59</f>
        <v>#N/A</v>
      </c>
      <c r="AG59" s="10" t="e">
        <f>100*cbo_deficit!AG59/cbo_ngdp!AG59</f>
        <v>#N/A</v>
      </c>
      <c r="AH59" s="10" t="e">
        <f>100*cbo_deficit!AH59/cbo_ngdp!AH59</f>
        <v>#N/A</v>
      </c>
      <c r="AI59" s="10" t="e">
        <f>100*cbo_deficit!AI59/cbo_ngdp!AI59</f>
        <v>#N/A</v>
      </c>
      <c r="AJ59" s="10" t="e">
        <f>100*cbo_deficit!AJ59/cbo_ngdp!AJ59</f>
        <v>#N/A</v>
      </c>
      <c r="AK59" s="10" t="e">
        <f>100*cbo_deficit!AK59/cbo_ngdp!AK59</f>
        <v>#N/A</v>
      </c>
      <c r="AL59" s="10" t="e">
        <f>100*cbo_deficit!AL59/cbo_ngdp!AL59</f>
        <v>#N/A</v>
      </c>
      <c r="AM59" s="10" t="e">
        <f>100*cbo_deficit!AM59/cbo_ngdp!AM59</f>
        <v>#N/A</v>
      </c>
      <c r="AN59" s="10" t="e">
        <f>100*cbo_deficit!AN59/cbo_ngdp!AN59</f>
        <v>#N/A</v>
      </c>
      <c r="AO59" s="10" t="e">
        <f>100*cbo_deficit!AO59/cbo_ngdp!AO59</f>
        <v>#N/A</v>
      </c>
      <c r="AP59" s="10" t="e">
        <f>100*cbo_deficit!AP59/cbo_ngdp!AP59</f>
        <v>#N/A</v>
      </c>
      <c r="AQ59" s="10" t="e">
        <f>100*cbo_deficit!AQ59/cbo_ngdp!AQ59</f>
        <v>#N/A</v>
      </c>
      <c r="AR59" s="10" t="e">
        <f>100*cbo_deficit!AR59/cbo_ngdp!AR59</f>
        <v>#N/A</v>
      </c>
      <c r="AS59" s="10" t="e">
        <f>100*cbo_deficit!AS59/cbo_ngdp!AS59</f>
        <v>#N/A</v>
      </c>
      <c r="AT59" s="10" t="e">
        <f>100*cbo_deficit!AT59/cbo_ngdp!AT59</f>
        <v>#N/A</v>
      </c>
      <c r="AU59" s="10" t="e">
        <v>#N/A</v>
      </c>
      <c r="AV59" s="10" t="e">
        <f>100*cbo_deficit!AV59/cbo_ngdp!AV59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-5.1202899037009697</v>
      </c>
      <c r="CF59" s="10">
        <v>-4.8054383497421469</v>
      </c>
      <c r="CG59" s="10">
        <v>-4.6848837988078493</v>
      </c>
      <c r="CH59" s="10">
        <v>-4.9799656554092726</v>
      </c>
      <c r="CI59" s="10">
        <v>-5.1720079362410463</v>
      </c>
      <c r="CJ59" s="10">
        <v>-5.188822006254834</v>
      </c>
      <c r="CK59" s="10">
        <v>-4.68343756587731</v>
      </c>
      <c r="CL59" s="10">
        <v>-4.5821188910730024</v>
      </c>
      <c r="CM59" s="10">
        <v>-4.6199701937406852</v>
      </c>
      <c r="CN59" s="10">
        <v>-5.4784514243973703</v>
      </c>
      <c r="CO59" s="10">
        <v>-5.9308224442736357</v>
      </c>
      <c r="CP59" s="10">
        <v>-5.9461952344350504</v>
      </c>
      <c r="CQ59" s="10">
        <v>-5.5806070877341645</v>
      </c>
      <c r="CR59" s="10">
        <v>-5.8644118979314506</v>
      </c>
      <c r="CS59" s="10">
        <v>-5.6597067969791208</v>
      </c>
      <c r="CU59" s="20">
        <v>38930</v>
      </c>
      <c r="CV59" s="20" t="str">
        <f ca="1">OFFSET(C$1,0,ROWS($1:53)-1)</f>
        <v>2006B</v>
      </c>
      <c r="CW59" s="19">
        <f t="shared" ca="1" si="4"/>
        <v>2006</v>
      </c>
      <c r="CX59" s="30" cm="1">
        <f t="array" aca="1" ref="CX59" ca="1">-INDEX($C$6:$CS$100,MATCH(CW59,YEAR($B$6:$B$100),0),MATCH(CV59,$C$1:$CS$1,0))</f>
        <v>1.9835215135794935</v>
      </c>
      <c r="CY59" s="19">
        <f t="shared" ca="1" si="0"/>
        <v>2011</v>
      </c>
      <c r="CZ59" s="30" cm="1">
        <f t="array" aca="1" ref="CZ59" ca="1">-INDEX($C$6:$CS$100,MATCH(CY59,YEAR($B$6:$B$100),0),MATCH(CV59,$C$1:$CS$1,0))</f>
        <v>1.3570873438153883</v>
      </c>
      <c r="DA59" s="19">
        <f t="shared" ca="1" si="5"/>
        <v>2016</v>
      </c>
      <c r="DB59" s="28" cm="1">
        <f t="array" aca="1" ref="DB59" ca="1">-INDEX($C$6:$CS$100,MATCH(DA59,YEAR($B$6:$B$100),0),MATCH(CV59,$C$1:$CS$1,0))</f>
        <v>0.44653574686704756</v>
      </c>
      <c r="DD59" s="41">
        <f t="shared" ca="1" si="2"/>
        <v>1.8185817995160225</v>
      </c>
      <c r="DE59" s="41">
        <f t="shared" ca="1" si="3"/>
        <v>8.4049912717398332</v>
      </c>
      <c r="DF59" s="41">
        <f t="shared" ca="1" si="6"/>
        <v>2.7205109275339562E-2</v>
      </c>
      <c r="DG59" s="41">
        <f t="shared" ca="1" si="7"/>
        <v>49.672949777252818</v>
      </c>
    </row>
    <row r="60" spans="1:111" x14ac:dyDescent="0.3">
      <c r="A60" t="s">
        <v>633</v>
      </c>
      <c r="B60" s="16">
        <v>47119</v>
      </c>
      <c r="C60" s="10" t="e">
        <f>100*cbo_deficit!C60/cbo_ngdp!C60</f>
        <v>#N/A</v>
      </c>
      <c r="D60" s="10" t="e">
        <f>100*cbo_deficit!D60/cbo_ngdp!D60</f>
        <v>#N/A</v>
      </c>
      <c r="E60" s="10" t="e">
        <f>100*cbo_deficit!E60/cbo_ngdp!E60</f>
        <v>#N/A</v>
      </c>
      <c r="F60" s="10" t="e">
        <f>100*cbo_deficit!F60/cbo_ngdp!F60</f>
        <v>#N/A</v>
      </c>
      <c r="G60" s="10" t="e">
        <f>100*cbo_deficit!G60/cbo_ngdp!G60</f>
        <v>#N/A</v>
      </c>
      <c r="H60" s="10" t="e">
        <f>100*cbo_deficit!H60/cbo_ngdp!H60</f>
        <v>#N/A</v>
      </c>
      <c r="I60" s="10" t="e">
        <f>100*cbo_deficit!I60/cbo_ngdp!A60</f>
        <v>#N/A</v>
      </c>
      <c r="J60" s="10" t="e">
        <f>100*cbo_deficit!J60/cbo_ngdp!B60</f>
        <v>#N/A</v>
      </c>
      <c r="K60" s="10" t="e">
        <f>100*cbo_deficit!K60/cbo_ngdp!K60</f>
        <v>#N/A</v>
      </c>
      <c r="L60" s="10" t="e">
        <f>100*cbo_deficit!L60/cbo_ngdp!L60</f>
        <v>#N/A</v>
      </c>
      <c r="M60" s="10" t="e">
        <f>100*cbo_deficit!M60/cbo_ngdp!M60</f>
        <v>#N/A</v>
      </c>
      <c r="N60" s="10" t="e">
        <f>100*cbo_deficit!N60/cbo_ngdp!N60</f>
        <v>#N/A</v>
      </c>
      <c r="O60" s="10" t="e">
        <f>100*cbo_deficit!O60/cbo_ngdp!O60</f>
        <v>#N/A</v>
      </c>
      <c r="P60" s="10" t="e">
        <f>100*cbo_deficit!P60/cbo_ngdp!P60</f>
        <v>#N/A</v>
      </c>
      <c r="Q60" s="10" t="e">
        <f>100*cbo_deficit!Q60/cbo_ngdp!Q60</f>
        <v>#N/A</v>
      </c>
      <c r="R60" s="10" t="e">
        <f>100*cbo_deficit!R60/cbo_ngdp!R60</f>
        <v>#N/A</v>
      </c>
      <c r="S60" s="10" t="e">
        <f>100*cbo_deficit!S60/cbo_ngdp!S60</f>
        <v>#N/A</v>
      </c>
      <c r="T60" s="10" t="e">
        <f>100*cbo_deficit!T60/cbo_ngdp!T60</f>
        <v>#N/A</v>
      </c>
      <c r="U60" s="10" t="e">
        <f>100*cbo_deficit!U60/cbo_ngdp!U60</f>
        <v>#N/A</v>
      </c>
      <c r="V60" s="10" t="e">
        <f>100*cbo_deficit!V60/cbo_ngdp!V60</f>
        <v>#N/A</v>
      </c>
      <c r="W60" s="10" t="e">
        <f>100*cbo_deficit!W60/cbo_ngdp!W60</f>
        <v>#N/A</v>
      </c>
      <c r="X60" s="10" t="e">
        <f>100*cbo_deficit!X60/cbo_ngdp!X60</f>
        <v>#N/A</v>
      </c>
      <c r="Y60" s="10" t="e">
        <f>100*cbo_deficit!Y60/cbo_ngdp!Y60</f>
        <v>#N/A</v>
      </c>
      <c r="Z60" s="10" t="e">
        <f>100*cbo_deficit!Z60/cbo_ngdp!Z60</f>
        <v>#N/A</v>
      </c>
      <c r="AA60" s="10" t="e">
        <f>100*cbo_deficit!AA60/cbo_ngdp!AA60</f>
        <v>#N/A</v>
      </c>
      <c r="AB60" s="10" t="e">
        <f>100*cbo_deficit!AB60/cbo_ngdp!AB60</f>
        <v>#N/A</v>
      </c>
      <c r="AC60" s="10" t="e">
        <f>100*cbo_deficit!AC60/cbo_ngdp!AC60</f>
        <v>#N/A</v>
      </c>
      <c r="AD60" s="10" t="e">
        <f>100*cbo_deficit!AD60/cbo_ngdp!AD60</f>
        <v>#N/A</v>
      </c>
      <c r="AE60" s="10" t="e">
        <f>100*cbo_deficit!AE60/cbo_ngdp!AE60</f>
        <v>#N/A</v>
      </c>
      <c r="AF60" s="10" t="e">
        <f>100*cbo_deficit!AF60/cbo_ngdp!AF60</f>
        <v>#N/A</v>
      </c>
      <c r="AG60" s="10" t="e">
        <f>100*cbo_deficit!AG60/cbo_ngdp!AG60</f>
        <v>#N/A</v>
      </c>
      <c r="AH60" s="10" t="e">
        <f>100*cbo_deficit!AH60/cbo_ngdp!AH60</f>
        <v>#N/A</v>
      </c>
      <c r="AI60" s="10" t="e">
        <f>100*cbo_deficit!AI60/cbo_ngdp!AI60</f>
        <v>#N/A</v>
      </c>
      <c r="AJ60" s="10" t="e">
        <f>100*cbo_deficit!AJ60/cbo_ngdp!AJ60</f>
        <v>#N/A</v>
      </c>
      <c r="AK60" s="10" t="e">
        <f>100*cbo_deficit!AK60/cbo_ngdp!AK60</f>
        <v>#N/A</v>
      </c>
      <c r="AL60" s="10" t="e">
        <f>100*cbo_deficit!AL60/cbo_ngdp!AL60</f>
        <v>#N/A</v>
      </c>
      <c r="AM60" s="10" t="e">
        <f>100*cbo_deficit!AM60/cbo_ngdp!AM60</f>
        <v>#N/A</v>
      </c>
      <c r="AN60" s="10" t="e">
        <f>100*cbo_deficit!AN60/cbo_ngdp!AN60</f>
        <v>#N/A</v>
      </c>
      <c r="AO60" s="10" t="e">
        <f>100*cbo_deficit!AO60/cbo_ngdp!AO60</f>
        <v>#N/A</v>
      </c>
      <c r="AP60" s="10" t="e">
        <f>100*cbo_deficit!AP60/cbo_ngdp!AP60</f>
        <v>#N/A</v>
      </c>
      <c r="AQ60" s="10" t="e">
        <f>100*cbo_deficit!AQ60/cbo_ngdp!AQ60</f>
        <v>#N/A</v>
      </c>
      <c r="AR60" s="10" t="e">
        <f>100*cbo_deficit!AR60/cbo_ngdp!AR60</f>
        <v>#N/A</v>
      </c>
      <c r="AS60" s="10" t="e">
        <f>100*cbo_deficit!AS60/cbo_ngdp!AS60</f>
        <v>#N/A</v>
      </c>
      <c r="AT60" s="10" t="e">
        <f>100*cbo_deficit!AT60/cbo_ngdp!AT60</f>
        <v>#N/A</v>
      </c>
      <c r="AU60" s="10" t="e">
        <v>#N/A</v>
      </c>
      <c r="AV60" s="10" t="e">
        <f>100*cbo_deficit!AV60/cbo_ngdp!AV60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-4.4184996452299554</v>
      </c>
      <c r="CG60" s="10">
        <v>-4.2249887118622205</v>
      </c>
      <c r="CH60" s="10">
        <v>-4.4672091289266378</v>
      </c>
      <c r="CI60" s="10">
        <v>-4.7520259319286868</v>
      </c>
      <c r="CJ60" s="10">
        <v>-4.7714748784440841</v>
      </c>
      <c r="CK60" s="10">
        <v>-4.413504105978169</v>
      </c>
      <c r="CL60" s="10">
        <v>-4.3953890866342293</v>
      </c>
      <c r="CM60" s="10">
        <v>-4.3539370707554701</v>
      </c>
      <c r="CN60" s="10">
        <v>-5.0464604474874681</v>
      </c>
      <c r="CO60" s="10">
        <v>-5.4627192333855845</v>
      </c>
      <c r="CP60" s="10">
        <v>-5.4863801721333294</v>
      </c>
      <c r="CQ60" s="10">
        <v>-5.0123636363636361</v>
      </c>
      <c r="CR60" s="10">
        <v>-5.6746054853549177</v>
      </c>
      <c r="CS60" s="10">
        <v>-5.5297172368533687</v>
      </c>
      <c r="CU60" s="20">
        <v>39083</v>
      </c>
      <c r="CV60" s="20" t="str">
        <f ca="1">OFFSET(C$1,0,ROWS($1:54)-1)</f>
        <v>2007A</v>
      </c>
      <c r="CW60" s="19">
        <f t="shared" ca="1" si="4"/>
        <v>2007</v>
      </c>
      <c r="CX60" s="30" cm="1">
        <f t="array" aca="1" ref="CX60" ca="1">-INDEX($C$6:$CS$100,MATCH(CW60,YEAR($B$6:$B$100),0),MATCH(CV60,$C$1:$CS$1,0))</f>
        <v>1.2605349945034812</v>
      </c>
      <c r="CY60" s="19">
        <f t="shared" ca="1" si="0"/>
        <v>2012</v>
      </c>
      <c r="CZ60" s="30" cm="1">
        <f t="array" aca="1" ref="CZ60" ca="1">-INDEX($C$6:$CS$100,MATCH(CY60,YEAR($B$6:$B$100),0),MATCH(CV60,$C$1:$CS$1,0))</f>
        <v>-0.98808485905260102</v>
      </c>
      <c r="DA60" s="19">
        <f t="shared" ca="1" si="5"/>
        <v>2017</v>
      </c>
      <c r="DB60" s="28" cm="1">
        <f t="array" aca="1" ref="DB60" ca="1">-INDEX($C$6:$CS$100,MATCH(DA60,YEAR($B$6:$B$100),0),MATCH(CV60,$C$1:$CS$1,0))</f>
        <v>-1.1692885653909368</v>
      </c>
      <c r="DD60" s="41">
        <f t="shared" ca="1" si="2"/>
        <v>1.1254806011883958</v>
      </c>
      <c r="DE60" s="41">
        <f t="shared" ca="1" si="3"/>
        <v>6.6857036439257556</v>
      </c>
      <c r="DF60" s="41">
        <f t="shared" ca="1" si="6"/>
        <v>1.8239689153705784E-2</v>
      </c>
      <c r="DG60" s="41">
        <f t="shared" ca="1" si="7"/>
        <v>58.887029988442812</v>
      </c>
    </row>
    <row r="61" spans="1:111" x14ac:dyDescent="0.3">
      <c r="A61" t="s">
        <v>634</v>
      </c>
      <c r="B61" s="16">
        <v>47484</v>
      </c>
      <c r="C61" s="10" t="e">
        <f>100*cbo_deficit!C61/cbo_ngdp!C61</f>
        <v>#N/A</v>
      </c>
      <c r="D61" s="10" t="e">
        <f>100*cbo_deficit!D61/cbo_ngdp!D61</f>
        <v>#N/A</v>
      </c>
      <c r="E61" s="10" t="e">
        <f>100*cbo_deficit!E61/cbo_ngdp!E61</f>
        <v>#N/A</v>
      </c>
      <c r="F61" s="10" t="e">
        <f>100*cbo_deficit!F61/cbo_ngdp!F61</f>
        <v>#N/A</v>
      </c>
      <c r="G61" s="10" t="e">
        <f>100*cbo_deficit!G61/cbo_ngdp!G61</f>
        <v>#N/A</v>
      </c>
      <c r="H61" s="10" t="e">
        <f>100*cbo_deficit!H61/cbo_ngdp!H61</f>
        <v>#N/A</v>
      </c>
      <c r="I61" s="10" t="e">
        <f>100*cbo_deficit!I61/cbo_ngdp!A61</f>
        <v>#N/A</v>
      </c>
      <c r="J61" s="10" t="e">
        <f>100*cbo_deficit!J61/cbo_ngdp!B61</f>
        <v>#N/A</v>
      </c>
      <c r="K61" s="10" t="e">
        <f>100*cbo_deficit!K61/cbo_ngdp!K61</f>
        <v>#N/A</v>
      </c>
      <c r="L61" s="10" t="e">
        <f>100*cbo_deficit!L61/cbo_ngdp!L61</f>
        <v>#N/A</v>
      </c>
      <c r="M61" s="10" t="e">
        <f>100*cbo_deficit!M61/cbo_ngdp!M61</f>
        <v>#N/A</v>
      </c>
      <c r="N61" s="10" t="e">
        <f>100*cbo_deficit!N61/cbo_ngdp!N61</f>
        <v>#N/A</v>
      </c>
      <c r="O61" s="10" t="e">
        <f>100*cbo_deficit!O61/cbo_ngdp!O61</f>
        <v>#N/A</v>
      </c>
      <c r="P61" s="10" t="e">
        <f>100*cbo_deficit!P61/cbo_ngdp!P61</f>
        <v>#N/A</v>
      </c>
      <c r="Q61" s="10" t="e">
        <f>100*cbo_deficit!Q61/cbo_ngdp!Q61</f>
        <v>#N/A</v>
      </c>
      <c r="R61" s="10" t="e">
        <f>100*cbo_deficit!R61/cbo_ngdp!R61</f>
        <v>#N/A</v>
      </c>
      <c r="S61" s="10" t="e">
        <f>100*cbo_deficit!S61/cbo_ngdp!S61</f>
        <v>#N/A</v>
      </c>
      <c r="T61" s="10" t="e">
        <f>100*cbo_deficit!T61/cbo_ngdp!T61</f>
        <v>#N/A</v>
      </c>
      <c r="U61" s="10" t="e">
        <f>100*cbo_deficit!U61/cbo_ngdp!U61</f>
        <v>#N/A</v>
      </c>
      <c r="V61" s="10" t="e">
        <f>100*cbo_deficit!V61/cbo_ngdp!V61</f>
        <v>#N/A</v>
      </c>
      <c r="W61" s="10" t="e">
        <f>100*cbo_deficit!W61/cbo_ngdp!W61</f>
        <v>#N/A</v>
      </c>
      <c r="X61" s="10" t="e">
        <f>100*cbo_deficit!X61/cbo_ngdp!X61</f>
        <v>#N/A</v>
      </c>
      <c r="Y61" s="10" t="e">
        <f>100*cbo_deficit!Y61/cbo_ngdp!Y61</f>
        <v>#N/A</v>
      </c>
      <c r="Z61" s="10" t="e">
        <f>100*cbo_deficit!Z61/cbo_ngdp!Z61</f>
        <v>#N/A</v>
      </c>
      <c r="AA61" s="10" t="e">
        <f>100*cbo_deficit!AA61/cbo_ngdp!AA61</f>
        <v>#N/A</v>
      </c>
      <c r="AB61" s="10" t="e">
        <f>100*cbo_deficit!AB61/cbo_ngdp!AB61</f>
        <v>#N/A</v>
      </c>
      <c r="AC61" s="10" t="e">
        <f>100*cbo_deficit!AC61/cbo_ngdp!AC61</f>
        <v>#N/A</v>
      </c>
      <c r="AD61" s="10" t="e">
        <f>100*cbo_deficit!AD61/cbo_ngdp!AD61</f>
        <v>#N/A</v>
      </c>
      <c r="AE61" s="10" t="e">
        <f>100*cbo_deficit!AE61/cbo_ngdp!AE61</f>
        <v>#N/A</v>
      </c>
      <c r="AF61" s="10" t="e">
        <f>100*cbo_deficit!AF61/cbo_ngdp!AF61</f>
        <v>#N/A</v>
      </c>
      <c r="AG61" s="10" t="e">
        <f>100*cbo_deficit!AG61/cbo_ngdp!AG61</f>
        <v>#N/A</v>
      </c>
      <c r="AH61" s="10" t="e">
        <f>100*cbo_deficit!AH61/cbo_ngdp!AH61</f>
        <v>#N/A</v>
      </c>
      <c r="AI61" s="10" t="e">
        <f>100*cbo_deficit!AI61/cbo_ngdp!AI61</f>
        <v>#N/A</v>
      </c>
      <c r="AJ61" s="10" t="e">
        <f>100*cbo_deficit!AJ61/cbo_ngdp!AJ61</f>
        <v>#N/A</v>
      </c>
      <c r="AK61" s="10" t="e">
        <f>100*cbo_deficit!AK61/cbo_ngdp!AK61</f>
        <v>#N/A</v>
      </c>
      <c r="AL61" s="10" t="e">
        <f>100*cbo_deficit!AL61/cbo_ngdp!AL61</f>
        <v>#N/A</v>
      </c>
      <c r="AM61" s="10" t="e">
        <f>100*cbo_deficit!AM61/cbo_ngdp!AM61</f>
        <v>#N/A</v>
      </c>
      <c r="AN61" s="10" t="e">
        <f>100*cbo_deficit!AN61/cbo_ngdp!AN61</f>
        <v>#N/A</v>
      </c>
      <c r="AO61" s="10" t="e">
        <f>100*cbo_deficit!AO61/cbo_ngdp!AO61</f>
        <v>#N/A</v>
      </c>
      <c r="AP61" s="10" t="e">
        <f>100*cbo_deficit!AP61/cbo_ngdp!AP61</f>
        <v>#N/A</v>
      </c>
      <c r="AQ61" s="10" t="e">
        <f>100*cbo_deficit!AQ61/cbo_ngdp!AQ61</f>
        <v>#N/A</v>
      </c>
      <c r="AR61" s="10" t="e">
        <f>100*cbo_deficit!AR61/cbo_ngdp!AR61</f>
        <v>#N/A</v>
      </c>
      <c r="AS61" s="10" t="e">
        <f>100*cbo_deficit!AS61/cbo_ngdp!AS61</f>
        <v>#N/A</v>
      </c>
      <c r="AT61" s="10" t="e">
        <f>100*cbo_deficit!AT61/cbo_ngdp!AT61</f>
        <v>#N/A</v>
      </c>
      <c r="AU61" s="10" t="e">
        <v>#N/A</v>
      </c>
      <c r="AV61" s="10" t="e">
        <f>100*cbo_deficit!AV61/cbo_ngdp!AV61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-5.4432396962784741</v>
      </c>
      <c r="CJ61" s="10">
        <v>-5.4994844233353124</v>
      </c>
      <c r="CK61" s="10">
        <v>-5.2941559286736952</v>
      </c>
      <c r="CL61" s="10">
        <v>-5.1966867185285501</v>
      </c>
      <c r="CM61" s="10">
        <v>-5.1188018120743317</v>
      </c>
      <c r="CN61" s="10">
        <v>-5.6241910813036826</v>
      </c>
      <c r="CO61" s="10">
        <v>-6.0199812142430194</v>
      </c>
      <c r="CP61" s="10">
        <v>-6.0512908092107134</v>
      </c>
      <c r="CQ61" s="10">
        <v>-5.3628378000335699</v>
      </c>
      <c r="CR61" s="10">
        <v>-6.1507825208952713</v>
      </c>
      <c r="CS61" s="10">
        <v>-5.8800901247458368</v>
      </c>
      <c r="CU61" s="20">
        <v>39295</v>
      </c>
      <c r="CV61" s="20" t="str">
        <f ca="1">OFFSET(C$1,0,ROWS($1:55)-1)</f>
        <v>2007B</v>
      </c>
      <c r="CW61" s="19">
        <f t="shared" ca="1" si="4"/>
        <v>2007</v>
      </c>
      <c r="CX61" s="30" cm="1">
        <f t="array" aca="1" ref="CX61" ca="1">-INDEX($C$6:$CS$100,MATCH(CW61,YEAR($B$6:$B$100),0),MATCH(CV61,$C$1:$CS$1,0))</f>
        <v>1.1515195685445667</v>
      </c>
      <c r="CY61" s="19">
        <f t="shared" ca="1" si="0"/>
        <v>2012</v>
      </c>
      <c r="CZ61" s="30" cm="1">
        <f t="array" aca="1" ref="CZ61" ca="1">-INDEX($C$6:$CS$100,MATCH(CY61,YEAR($B$6:$B$100),0),MATCH(CV61,$C$1:$CS$1,0))</f>
        <v>-0.35634231852405313</v>
      </c>
      <c r="DA61" s="19">
        <f t="shared" ca="1" si="5"/>
        <v>2017</v>
      </c>
      <c r="DB61" s="28" cm="1">
        <f t="array" aca="1" ref="DB61" ca="1">-INDEX($C$6:$CS$100,MATCH(DA61,YEAR($B$6:$B$100),0),MATCH(CV61,$C$1:$CS$1,0))</f>
        <v>-0.50465299319412937</v>
      </c>
      <c r="DD61" s="41">
        <f t="shared" ca="1" si="2"/>
        <v>1.1254806011883958</v>
      </c>
      <c r="DE61" s="41">
        <f t="shared" ca="1" si="3"/>
        <v>6.6857036439257556</v>
      </c>
      <c r="DF61" s="41">
        <f t="shared" ca="1" si="6"/>
        <v>6.7802782097573639E-4</v>
      </c>
      <c r="DG61" s="41">
        <f t="shared" ca="1" si="7"/>
        <v>49.590411337255652</v>
      </c>
    </row>
    <row r="62" spans="1:111" x14ac:dyDescent="0.3">
      <c r="A62" t="s">
        <v>635</v>
      </c>
      <c r="B62" s="16">
        <v>47849</v>
      </c>
      <c r="C62" s="10" t="e">
        <f>100*cbo_deficit!C62/cbo_ngdp!C62</f>
        <v>#N/A</v>
      </c>
      <c r="D62" s="10" t="e">
        <f>100*cbo_deficit!D62/cbo_ngdp!D62</f>
        <v>#N/A</v>
      </c>
      <c r="E62" s="10" t="e">
        <f>100*cbo_deficit!E62/cbo_ngdp!E62</f>
        <v>#N/A</v>
      </c>
      <c r="F62" s="10" t="e">
        <f>100*cbo_deficit!F62/cbo_ngdp!F62</f>
        <v>#N/A</v>
      </c>
      <c r="G62" s="10" t="e">
        <f>100*cbo_deficit!G62/cbo_ngdp!G62</f>
        <v>#N/A</v>
      </c>
      <c r="H62" s="10" t="e">
        <f>100*cbo_deficit!H62/cbo_ngdp!H62</f>
        <v>#N/A</v>
      </c>
      <c r="I62" s="10" t="e">
        <f>100*cbo_deficit!I62/cbo_ngdp!A62</f>
        <v>#N/A</v>
      </c>
      <c r="J62" s="10" t="e">
        <f>100*cbo_deficit!J62/cbo_ngdp!B62</f>
        <v>#N/A</v>
      </c>
      <c r="K62" s="10" t="e">
        <f>100*cbo_deficit!K62/cbo_ngdp!K62</f>
        <v>#N/A</v>
      </c>
      <c r="L62" s="10" t="e">
        <f>100*cbo_deficit!L62/cbo_ngdp!L62</f>
        <v>#N/A</v>
      </c>
      <c r="M62" s="10" t="e">
        <f>100*cbo_deficit!M62/cbo_ngdp!M62</f>
        <v>#N/A</v>
      </c>
      <c r="N62" s="10" t="e">
        <f>100*cbo_deficit!N62/cbo_ngdp!N62</f>
        <v>#N/A</v>
      </c>
      <c r="O62" s="10" t="e">
        <f>100*cbo_deficit!O62/cbo_ngdp!O62</f>
        <v>#N/A</v>
      </c>
      <c r="P62" s="10" t="e">
        <f>100*cbo_deficit!P62/cbo_ngdp!P62</f>
        <v>#N/A</v>
      </c>
      <c r="Q62" s="10" t="e">
        <f>100*cbo_deficit!Q62/cbo_ngdp!Q62</f>
        <v>#N/A</v>
      </c>
      <c r="R62" s="10" t="e">
        <f>100*cbo_deficit!R62/cbo_ngdp!R62</f>
        <v>#N/A</v>
      </c>
      <c r="S62" s="10" t="e">
        <f>100*cbo_deficit!S62/cbo_ngdp!S62</f>
        <v>#N/A</v>
      </c>
      <c r="T62" s="10" t="e">
        <f>100*cbo_deficit!T62/cbo_ngdp!T62</f>
        <v>#N/A</v>
      </c>
      <c r="U62" s="10" t="e">
        <f>100*cbo_deficit!U62/cbo_ngdp!U62</f>
        <v>#N/A</v>
      </c>
      <c r="V62" s="10" t="e">
        <f>100*cbo_deficit!V62/cbo_ngdp!V62</f>
        <v>#N/A</v>
      </c>
      <c r="W62" s="10" t="e">
        <f>100*cbo_deficit!W62/cbo_ngdp!W62</f>
        <v>#N/A</v>
      </c>
      <c r="X62" s="10" t="e">
        <f>100*cbo_deficit!X62/cbo_ngdp!X62</f>
        <v>#N/A</v>
      </c>
      <c r="Y62" s="10" t="e">
        <f>100*cbo_deficit!Y62/cbo_ngdp!Y62</f>
        <v>#N/A</v>
      </c>
      <c r="Z62" s="10" t="e">
        <f>100*cbo_deficit!Z62/cbo_ngdp!Z62</f>
        <v>#N/A</v>
      </c>
      <c r="AA62" s="10" t="e">
        <f>100*cbo_deficit!AA62/cbo_ngdp!AA62</f>
        <v>#N/A</v>
      </c>
      <c r="AB62" s="10" t="e">
        <f>100*cbo_deficit!AB62/cbo_ngdp!AB62</f>
        <v>#N/A</v>
      </c>
      <c r="AC62" s="10" t="e">
        <f>100*cbo_deficit!AC62/cbo_ngdp!AC62</f>
        <v>#N/A</v>
      </c>
      <c r="AD62" s="10" t="e">
        <f>100*cbo_deficit!AD62/cbo_ngdp!AD62</f>
        <v>#N/A</v>
      </c>
      <c r="AE62" s="10" t="e">
        <f>100*cbo_deficit!AE62/cbo_ngdp!AE62</f>
        <v>#N/A</v>
      </c>
      <c r="AF62" s="10" t="e">
        <f>100*cbo_deficit!AF62/cbo_ngdp!AF62</f>
        <v>#N/A</v>
      </c>
      <c r="AG62" s="10" t="e">
        <f>100*cbo_deficit!AG62/cbo_ngdp!AG62</f>
        <v>#N/A</v>
      </c>
      <c r="AH62" s="10" t="e">
        <f>100*cbo_deficit!AH62/cbo_ngdp!AH62</f>
        <v>#N/A</v>
      </c>
      <c r="AI62" s="10" t="e">
        <f>100*cbo_deficit!AI62/cbo_ngdp!AI62</f>
        <v>#N/A</v>
      </c>
      <c r="AJ62" s="10" t="e">
        <f>100*cbo_deficit!AJ62/cbo_ngdp!AJ62</f>
        <v>#N/A</v>
      </c>
      <c r="AK62" s="10" t="e">
        <f>100*cbo_deficit!AK62/cbo_ngdp!AK62</f>
        <v>#N/A</v>
      </c>
      <c r="AL62" s="10" t="e">
        <f>100*cbo_deficit!AL62/cbo_ngdp!AL62</f>
        <v>#N/A</v>
      </c>
      <c r="AM62" s="10" t="e">
        <f>100*cbo_deficit!AM62/cbo_ngdp!AM62</f>
        <v>#N/A</v>
      </c>
      <c r="AN62" s="10" t="e">
        <f>100*cbo_deficit!AN62/cbo_ngdp!AN62</f>
        <v>#N/A</v>
      </c>
      <c r="AO62" s="10" t="e">
        <f>100*cbo_deficit!AO62/cbo_ngdp!AO62</f>
        <v>#N/A</v>
      </c>
      <c r="AP62" s="10" t="e">
        <f>100*cbo_deficit!AP62/cbo_ngdp!AP62</f>
        <v>#N/A</v>
      </c>
      <c r="AQ62" s="10" t="e">
        <f>100*cbo_deficit!AQ62/cbo_ngdp!AQ62</f>
        <v>#N/A</v>
      </c>
      <c r="AR62" s="10" t="e">
        <f>100*cbo_deficit!AR62/cbo_ngdp!AR62</f>
        <v>#N/A</v>
      </c>
      <c r="AS62" s="10" t="e">
        <f>100*cbo_deficit!AS62/cbo_ngdp!AS62</f>
        <v>#N/A</v>
      </c>
      <c r="AT62" s="10" t="e">
        <f>100*cbo_deficit!AT62/cbo_ngdp!AT62</f>
        <v>#N/A</v>
      </c>
      <c r="AU62" s="10" t="e">
        <v>#N/A</v>
      </c>
      <c r="AV62" s="10" t="e">
        <f>100*cbo_deficit!AV62/cbo_ngdp!AV62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-5.7176692071782105</v>
      </c>
      <c r="CM62" s="10">
        <v>-5.5093555093555091</v>
      </c>
      <c r="CN62" s="10">
        <v>-5.8525397814145759</v>
      </c>
      <c r="CO62" s="10">
        <v>-6.2787765840824381</v>
      </c>
      <c r="CP62" s="10">
        <v>-6.2787765840824381</v>
      </c>
      <c r="CQ62" s="10">
        <v>-5.527895147616869</v>
      </c>
      <c r="CR62" s="10">
        <v>-6.1672699767680585</v>
      </c>
      <c r="CS62" s="10">
        <v>-5.9086579170194753</v>
      </c>
      <c r="CU62" s="20">
        <v>39448</v>
      </c>
      <c r="CV62" s="20" t="str">
        <f ca="1">OFFSET(C$1,0,ROWS($1:56)-1)</f>
        <v>2008A</v>
      </c>
      <c r="CW62" s="19">
        <f t="shared" ca="1" si="4"/>
        <v>2008</v>
      </c>
      <c r="CX62" s="30" cm="1">
        <f t="array" aca="1" ref="CX62" ca="1">-INDEX($C$6:$CS$100,MATCH(CW62,YEAR($B$6:$B$100),0),MATCH(CV62,$C$1:$CS$1,0))</f>
        <v>1.5421449193718753</v>
      </c>
      <c r="CY62" s="19">
        <f t="shared" ca="1" si="0"/>
        <v>2013</v>
      </c>
      <c r="CZ62" s="30" cm="1">
        <f t="array" aca="1" ref="CZ62" ca="1">-INDEX($C$6:$CS$100,MATCH(CY62,YEAR($B$6:$B$100),0),MATCH(CV62,$C$1:$CS$1,0))</f>
        <v>-0.33808125034639475</v>
      </c>
      <c r="DA62" s="19">
        <f t="shared" ca="1" si="5"/>
        <v>2018</v>
      </c>
      <c r="DB62" s="28" cm="1">
        <f t="array" aca="1" ref="DB62" ca="1">-INDEX($C$6:$CS$100,MATCH(DA62,YEAR($B$6:$B$100),0),MATCH(CV62,$C$1:$CS$1,0))</f>
        <v>-0.99753970029076267</v>
      </c>
      <c r="DD62" s="41">
        <f t="shared" ca="1" si="2"/>
        <v>3.1019801311076569</v>
      </c>
      <c r="DE62" s="41">
        <f t="shared" ca="1" si="3"/>
        <v>4.0747842761265582</v>
      </c>
      <c r="DF62" s="41">
        <f t="shared" ca="1" si="6"/>
        <v>2.4330858877708108</v>
      </c>
      <c r="DG62" s="41">
        <f t="shared" ca="1" si="7"/>
        <v>19.473382154733414</v>
      </c>
    </row>
    <row r="63" spans="1:111" x14ac:dyDescent="0.3">
      <c r="A63" t="s">
        <v>636</v>
      </c>
      <c r="B63" s="16">
        <v>48214</v>
      </c>
      <c r="C63" s="10" t="e">
        <f>100*cbo_deficit!C63/cbo_ngdp!C63</f>
        <v>#N/A</v>
      </c>
      <c r="D63" s="10" t="e">
        <f>100*cbo_deficit!D63/cbo_ngdp!D63</f>
        <v>#N/A</v>
      </c>
      <c r="E63" s="10" t="e">
        <f>100*cbo_deficit!E63/cbo_ngdp!E63</f>
        <v>#N/A</v>
      </c>
      <c r="F63" s="10" t="e">
        <f>100*cbo_deficit!F63/cbo_ngdp!F63</f>
        <v>#N/A</v>
      </c>
      <c r="G63" s="10" t="e">
        <f>100*cbo_deficit!G63/cbo_ngdp!G63</f>
        <v>#N/A</v>
      </c>
      <c r="H63" s="10" t="e">
        <f>100*cbo_deficit!H63/cbo_ngdp!H63</f>
        <v>#N/A</v>
      </c>
      <c r="I63" s="10" t="e">
        <f>100*cbo_deficit!I63/cbo_ngdp!A63</f>
        <v>#N/A</v>
      </c>
      <c r="J63" s="10" t="e">
        <f>100*cbo_deficit!J63/cbo_ngdp!B63</f>
        <v>#N/A</v>
      </c>
      <c r="K63" s="10" t="e">
        <f>100*cbo_deficit!K63/cbo_ngdp!K63</f>
        <v>#N/A</v>
      </c>
      <c r="L63" s="10" t="e">
        <f>100*cbo_deficit!L63/cbo_ngdp!L63</f>
        <v>#N/A</v>
      </c>
      <c r="M63" s="10" t="e">
        <f>100*cbo_deficit!M63/cbo_ngdp!M63</f>
        <v>#N/A</v>
      </c>
      <c r="N63" s="10" t="e">
        <f>100*cbo_deficit!N63/cbo_ngdp!N63</f>
        <v>#N/A</v>
      </c>
      <c r="O63" s="10" t="e">
        <f>100*cbo_deficit!O63/cbo_ngdp!O63</f>
        <v>#N/A</v>
      </c>
      <c r="P63" s="10" t="e">
        <f>100*cbo_deficit!P63/cbo_ngdp!P63</f>
        <v>#N/A</v>
      </c>
      <c r="Q63" s="10" t="e">
        <f>100*cbo_deficit!Q63/cbo_ngdp!Q63</f>
        <v>#N/A</v>
      </c>
      <c r="R63" s="10" t="e">
        <f>100*cbo_deficit!R63/cbo_ngdp!R63</f>
        <v>#N/A</v>
      </c>
      <c r="S63" s="10" t="e">
        <f>100*cbo_deficit!S63/cbo_ngdp!S63</f>
        <v>#N/A</v>
      </c>
      <c r="T63" s="10" t="e">
        <f>100*cbo_deficit!T63/cbo_ngdp!T63</f>
        <v>#N/A</v>
      </c>
      <c r="U63" s="10" t="e">
        <f>100*cbo_deficit!U63/cbo_ngdp!U63</f>
        <v>#N/A</v>
      </c>
      <c r="V63" s="10" t="e">
        <f>100*cbo_deficit!V63/cbo_ngdp!V63</f>
        <v>#N/A</v>
      </c>
      <c r="W63" s="10" t="e">
        <f>100*cbo_deficit!W63/cbo_ngdp!W63</f>
        <v>#N/A</v>
      </c>
      <c r="X63" s="10" t="e">
        <f>100*cbo_deficit!X63/cbo_ngdp!X63</f>
        <v>#N/A</v>
      </c>
      <c r="Y63" s="10" t="e">
        <f>100*cbo_deficit!Y63/cbo_ngdp!Y63</f>
        <v>#N/A</v>
      </c>
      <c r="Z63" s="10" t="e">
        <f>100*cbo_deficit!Z63/cbo_ngdp!Z63</f>
        <v>#N/A</v>
      </c>
      <c r="AA63" s="10" t="e">
        <f>100*cbo_deficit!AA63/cbo_ngdp!AA63</f>
        <v>#N/A</v>
      </c>
      <c r="AB63" s="10" t="e">
        <f>100*cbo_deficit!AB63/cbo_ngdp!AB63</f>
        <v>#N/A</v>
      </c>
      <c r="AC63" s="10" t="e">
        <f>100*cbo_deficit!AC63/cbo_ngdp!AC63</f>
        <v>#N/A</v>
      </c>
      <c r="AD63" s="10" t="e">
        <f>100*cbo_deficit!AD63/cbo_ngdp!AD63</f>
        <v>#N/A</v>
      </c>
      <c r="AE63" s="10" t="e">
        <f>100*cbo_deficit!AE63/cbo_ngdp!AE63</f>
        <v>#N/A</v>
      </c>
      <c r="AF63" s="10" t="e">
        <f>100*cbo_deficit!AF63/cbo_ngdp!AF63</f>
        <v>#N/A</v>
      </c>
      <c r="AG63" s="10" t="e">
        <f>100*cbo_deficit!AG63/cbo_ngdp!AG63</f>
        <v>#N/A</v>
      </c>
      <c r="AH63" s="10" t="e">
        <f>100*cbo_deficit!AH63/cbo_ngdp!AH63</f>
        <v>#N/A</v>
      </c>
      <c r="AI63" s="10" t="e">
        <f>100*cbo_deficit!AI63/cbo_ngdp!AI63</f>
        <v>#N/A</v>
      </c>
      <c r="AJ63" s="10" t="e">
        <f>100*cbo_deficit!AJ63/cbo_ngdp!AJ63</f>
        <v>#N/A</v>
      </c>
      <c r="AK63" s="10" t="e">
        <f>100*cbo_deficit!AK63/cbo_ngdp!AK63</f>
        <v>#N/A</v>
      </c>
      <c r="AL63" s="10" t="e">
        <f>100*cbo_deficit!AL63/cbo_ngdp!AL63</f>
        <v>#N/A</v>
      </c>
      <c r="AM63" s="10" t="e">
        <f>100*cbo_deficit!AM63/cbo_ngdp!AM63</f>
        <v>#N/A</v>
      </c>
      <c r="AN63" s="10" t="e">
        <f>100*cbo_deficit!AN63/cbo_ngdp!AN63</f>
        <v>#N/A</v>
      </c>
      <c r="AO63" s="10" t="e">
        <f>100*cbo_deficit!AO63/cbo_ngdp!AO63</f>
        <v>#N/A</v>
      </c>
      <c r="AP63" s="10" t="e">
        <f>100*cbo_deficit!AP63/cbo_ngdp!AP63</f>
        <v>#N/A</v>
      </c>
      <c r="AQ63" s="10" t="e">
        <f>100*cbo_deficit!AQ63/cbo_ngdp!AQ63</f>
        <v>#N/A</v>
      </c>
      <c r="AR63" s="10" t="e">
        <f>100*cbo_deficit!AR63/cbo_ngdp!AR63</f>
        <v>#N/A</v>
      </c>
      <c r="AS63" s="10" t="e">
        <f>100*cbo_deficit!AS63/cbo_ngdp!AS63</f>
        <v>#N/A</v>
      </c>
      <c r="AT63" s="10" t="e">
        <f>100*cbo_deficit!AT63/cbo_ngdp!AT63</f>
        <v>#N/A</v>
      </c>
      <c r="AU63" s="10" t="e">
        <v>#N/A</v>
      </c>
      <c r="AV63" s="10" t="e">
        <f>100*cbo_deficit!AV63/cbo_ngdp!AV63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-6.1423118865866959</v>
      </c>
      <c r="CO63" s="10">
        <v>-6.548027670697576</v>
      </c>
      <c r="CP63" s="10">
        <v>-6.5902730105085281</v>
      </c>
      <c r="CQ63" s="10">
        <v>-5.7965759278924605</v>
      </c>
      <c r="CR63" s="10">
        <v>-6.4711698584512902</v>
      </c>
      <c r="CS63" s="10">
        <v>-6.0404565372465093</v>
      </c>
      <c r="CU63" s="20">
        <v>39692</v>
      </c>
      <c r="CV63" s="20" t="str">
        <f ca="1">OFFSET(C$1,0,ROWS($1:57)-1)</f>
        <v>2008B</v>
      </c>
      <c r="CW63" s="19">
        <f t="shared" ca="1" si="4"/>
        <v>2008</v>
      </c>
      <c r="CX63" s="30" cm="1">
        <f t="array" aca="1" ref="CX63" ca="1">-INDEX($C$6:$CS$100,MATCH(CW63,YEAR($B$6:$B$100),0),MATCH(CV63,$C$1:$CS$1,0))</f>
        <v>2.864180154820549</v>
      </c>
      <c r="CY63" s="19">
        <f t="shared" ca="1" si="0"/>
        <v>2013</v>
      </c>
      <c r="CZ63" s="30" cm="1">
        <f t="array" aca="1" ref="CZ63" ca="1">-INDEX($C$6:$CS$100,MATCH(CY63,YEAR($B$6:$B$100),0),MATCH(CV63,$C$1:$CS$1,0))</f>
        <v>0.81503659347970725</v>
      </c>
      <c r="DA63" s="19">
        <f t="shared" ca="1" si="5"/>
        <v>2018</v>
      </c>
      <c r="DB63" s="28" cm="1">
        <f t="array" aca="1" ref="DB63" ca="1">-INDEX($C$6:$CS$100,MATCH(DA63,YEAR($B$6:$B$100),0),MATCH(CV63,$C$1:$CS$1,0))</f>
        <v>0.60701438848920863</v>
      </c>
      <c r="DD63" s="41">
        <f t="shared" ca="1" si="2"/>
        <v>3.1019801311076569</v>
      </c>
      <c r="DE63" s="41">
        <f t="shared" ca="1" si="3"/>
        <v>4.0747842761265582</v>
      </c>
      <c r="DF63" s="41">
        <f t="shared" ca="1" si="6"/>
        <v>5.6548828722149086E-2</v>
      </c>
      <c r="DG63" s="41">
        <f t="shared" ca="1" si="7"/>
        <v>10.625954954521514</v>
      </c>
    </row>
    <row r="64" spans="1:111" x14ac:dyDescent="0.3">
      <c r="A64" t="s">
        <v>637</v>
      </c>
      <c r="B64" s="16">
        <v>48580</v>
      </c>
      <c r="C64" s="10" t="e">
        <f>100*cbo_deficit!C64/cbo_ngdp!C64</f>
        <v>#N/A</v>
      </c>
      <c r="D64" s="10" t="e">
        <f>100*cbo_deficit!D64/cbo_ngdp!D64</f>
        <v>#N/A</v>
      </c>
      <c r="E64" s="10" t="e">
        <f>100*cbo_deficit!E64/cbo_ngdp!E64</f>
        <v>#N/A</v>
      </c>
      <c r="F64" s="10" t="e">
        <f>100*cbo_deficit!F64/cbo_ngdp!F64</f>
        <v>#N/A</v>
      </c>
      <c r="G64" s="10" t="e">
        <f>100*cbo_deficit!G64/cbo_ngdp!G64</f>
        <v>#N/A</v>
      </c>
      <c r="H64" s="10" t="e">
        <f>100*cbo_deficit!H64/cbo_ngdp!H64</f>
        <v>#N/A</v>
      </c>
      <c r="I64" s="10" t="e">
        <f>100*cbo_deficit!I64/cbo_ngdp!A64</f>
        <v>#N/A</v>
      </c>
      <c r="J64" s="10" t="e">
        <f>100*cbo_deficit!J64/cbo_ngdp!B64</f>
        <v>#N/A</v>
      </c>
      <c r="K64" s="10" t="e">
        <f>100*cbo_deficit!K64/cbo_ngdp!K64</f>
        <v>#N/A</v>
      </c>
      <c r="L64" s="10" t="e">
        <f>100*cbo_deficit!L64/cbo_ngdp!L64</f>
        <v>#N/A</v>
      </c>
      <c r="M64" s="10" t="e">
        <f>100*cbo_deficit!M64/cbo_ngdp!M64</f>
        <v>#N/A</v>
      </c>
      <c r="N64" s="10" t="e">
        <f>100*cbo_deficit!N64/cbo_ngdp!N64</f>
        <v>#N/A</v>
      </c>
      <c r="O64" s="10" t="e">
        <f>100*cbo_deficit!O64/cbo_ngdp!O64</f>
        <v>#N/A</v>
      </c>
      <c r="P64" s="10" t="e">
        <f>100*cbo_deficit!P64/cbo_ngdp!P64</f>
        <v>#N/A</v>
      </c>
      <c r="Q64" s="10" t="e">
        <f>100*cbo_deficit!Q64/cbo_ngdp!Q64</f>
        <v>#N/A</v>
      </c>
      <c r="R64" s="10" t="e">
        <f>100*cbo_deficit!R64/cbo_ngdp!R64</f>
        <v>#N/A</v>
      </c>
      <c r="S64" s="10" t="e">
        <f>100*cbo_deficit!S64/cbo_ngdp!S64</f>
        <v>#N/A</v>
      </c>
      <c r="T64" s="10" t="e">
        <f>100*cbo_deficit!T64/cbo_ngdp!T64</f>
        <v>#N/A</v>
      </c>
      <c r="U64" s="10" t="e">
        <f>100*cbo_deficit!U64/cbo_ngdp!U64</f>
        <v>#N/A</v>
      </c>
      <c r="V64" s="10" t="e">
        <f>100*cbo_deficit!V64/cbo_ngdp!V64</f>
        <v>#N/A</v>
      </c>
      <c r="W64" s="10" t="e">
        <f>100*cbo_deficit!W64/cbo_ngdp!W64</f>
        <v>#N/A</v>
      </c>
      <c r="X64" s="10" t="e">
        <f>100*cbo_deficit!X64/cbo_ngdp!X64</f>
        <v>#N/A</v>
      </c>
      <c r="Y64" s="10" t="e">
        <f>100*cbo_deficit!Y64/cbo_ngdp!Y64</f>
        <v>#N/A</v>
      </c>
      <c r="Z64" s="10" t="e">
        <f>100*cbo_deficit!Z64/cbo_ngdp!Z64</f>
        <v>#N/A</v>
      </c>
      <c r="AA64" s="10" t="e">
        <f>100*cbo_deficit!AA64/cbo_ngdp!AA64</f>
        <v>#N/A</v>
      </c>
      <c r="AB64" s="10" t="e">
        <f>100*cbo_deficit!AB64/cbo_ngdp!AB64</f>
        <v>#N/A</v>
      </c>
      <c r="AC64" s="10" t="e">
        <f>100*cbo_deficit!AC64/cbo_ngdp!AC64</f>
        <v>#N/A</v>
      </c>
      <c r="AD64" s="10" t="e">
        <f>100*cbo_deficit!AD64/cbo_ngdp!AD64</f>
        <v>#N/A</v>
      </c>
      <c r="AE64" s="10" t="e">
        <f>100*cbo_deficit!AE64/cbo_ngdp!AE64</f>
        <v>#N/A</v>
      </c>
      <c r="AF64" s="10" t="e">
        <f>100*cbo_deficit!AF64/cbo_ngdp!AF64</f>
        <v>#N/A</v>
      </c>
      <c r="AG64" s="10" t="e">
        <f>100*cbo_deficit!AG64/cbo_ngdp!AG64</f>
        <v>#N/A</v>
      </c>
      <c r="AH64" s="10" t="e">
        <f>100*cbo_deficit!AH64/cbo_ngdp!AH64</f>
        <v>#N/A</v>
      </c>
      <c r="AI64" s="10" t="e">
        <f>100*cbo_deficit!AI64/cbo_ngdp!AI64</f>
        <v>#N/A</v>
      </c>
      <c r="AJ64" s="10" t="e">
        <f>100*cbo_deficit!AJ64/cbo_ngdp!AJ64</f>
        <v>#N/A</v>
      </c>
      <c r="AK64" s="10" t="e">
        <f>100*cbo_deficit!AK64/cbo_ngdp!AK64</f>
        <v>#N/A</v>
      </c>
      <c r="AL64" s="10" t="e">
        <f>100*cbo_deficit!AL64/cbo_ngdp!AL64</f>
        <v>#N/A</v>
      </c>
      <c r="AM64" s="10" t="e">
        <f>100*cbo_deficit!AM64/cbo_ngdp!AM64</f>
        <v>#N/A</v>
      </c>
      <c r="AN64" s="10" t="e">
        <f>100*cbo_deficit!AN64/cbo_ngdp!AN64</f>
        <v>#N/A</v>
      </c>
      <c r="AO64" s="10" t="e">
        <f>100*cbo_deficit!AO64/cbo_ngdp!AO64</f>
        <v>#N/A</v>
      </c>
      <c r="AP64" s="10" t="e">
        <f>100*cbo_deficit!AP64/cbo_ngdp!AP64</f>
        <v>#N/A</v>
      </c>
      <c r="AQ64" s="10" t="e">
        <f>100*cbo_deficit!AQ64/cbo_ngdp!AQ64</f>
        <v>#N/A</v>
      </c>
      <c r="AR64" s="10" t="e">
        <f>100*cbo_deficit!AR64/cbo_ngdp!AR64</f>
        <v>#N/A</v>
      </c>
      <c r="AS64" s="10" t="e">
        <f>100*cbo_deficit!AS64/cbo_ngdp!AS64</f>
        <v>#N/A</v>
      </c>
      <c r="AT64" s="10" t="e">
        <f>100*cbo_deficit!AT64/cbo_ngdp!AT64</f>
        <v>#N/A</v>
      </c>
      <c r="AU64" s="10" t="e">
        <v>#N/A</v>
      </c>
      <c r="AV64" s="10" t="e">
        <f>100*cbo_deficit!AV64/cbo_ngdp!AV64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-7.2566687029118304</v>
      </c>
      <c r="CP64" s="10">
        <v>-7.2592140093667279</v>
      </c>
      <c r="CQ64" s="10">
        <v>-6.3731112551737894</v>
      </c>
      <c r="CR64" s="10">
        <v>-7.0744547505640512</v>
      </c>
      <c r="CS64" s="10">
        <v>-6.4683084772370485</v>
      </c>
      <c r="CU64" s="20">
        <v>39814</v>
      </c>
      <c r="CV64" s="20" t="str">
        <f ca="1">OFFSET(C$1,0,ROWS($1:58)-1)</f>
        <v>2009A</v>
      </c>
      <c r="CW64" s="19">
        <f t="shared" ca="1" si="4"/>
        <v>2009</v>
      </c>
      <c r="CX64" s="30" cm="1">
        <f t="array" aca="1" ref="CX64" ca="1">-INDEX($C$6:$CS$100,MATCH(CW64,YEAR($B$6:$B$100),0),MATCH(CV64,$C$1:$CS$1,0))</f>
        <v>8.3187206284632111</v>
      </c>
      <c r="CY64" s="19">
        <f t="shared" ca="1" si="0"/>
        <v>2014</v>
      </c>
      <c r="CZ64" s="30" cm="1">
        <f t="array" aca="1" ref="CZ64" ca="1">-INDEX($C$6:$CS$100,MATCH(CY64,YEAR($B$6:$B$100),0),MATCH(CV64,$C$1:$CS$1,0))</f>
        <v>1.3899699766485043</v>
      </c>
      <c r="DA64" s="19">
        <f t="shared" ca="1" si="5"/>
        <v>2019</v>
      </c>
      <c r="DB64" s="28" cm="1">
        <f t="array" aca="1" ref="DB64" ca="1">-INDEX($C$6:$CS$100,MATCH(DA64,YEAR($B$6:$B$100),0),MATCH(CV64,$C$1:$CS$1,0))</f>
        <v>1.0548523206751055</v>
      </c>
      <c r="DD64" s="41">
        <f t="shared" ca="1" si="2"/>
        <v>9.767056058616161</v>
      </c>
      <c r="DE64" s="41">
        <f t="shared" ca="1" si="3"/>
        <v>2.7828781271517098</v>
      </c>
      <c r="DF64" s="41">
        <f t="shared" ca="1" si="6"/>
        <v>2.0976755182363305</v>
      </c>
      <c r="DG64" s="41">
        <f t="shared" ca="1" si="7"/>
        <v>1.9401931157382606</v>
      </c>
    </row>
    <row r="65" spans="1:111" x14ac:dyDescent="0.3">
      <c r="A65" t="s">
        <v>638</v>
      </c>
      <c r="B65" s="16">
        <v>48945</v>
      </c>
      <c r="C65" s="10" t="e">
        <f>100*cbo_deficit!C65/cbo_ngdp!C65</f>
        <v>#N/A</v>
      </c>
      <c r="D65" s="10" t="e">
        <f>100*cbo_deficit!D65/cbo_ngdp!D65</f>
        <v>#N/A</v>
      </c>
      <c r="E65" s="10" t="e">
        <f>100*cbo_deficit!E65/cbo_ngdp!E65</f>
        <v>#N/A</v>
      </c>
      <c r="F65" s="10" t="e">
        <f>100*cbo_deficit!F65/cbo_ngdp!F65</f>
        <v>#N/A</v>
      </c>
      <c r="G65" s="10" t="e">
        <f>100*cbo_deficit!G65/cbo_ngdp!G65</f>
        <v>#N/A</v>
      </c>
      <c r="H65" s="10" t="e">
        <f>100*cbo_deficit!H65/cbo_ngdp!H65</f>
        <v>#N/A</v>
      </c>
      <c r="I65" s="10" t="e">
        <f>100*cbo_deficit!I65/cbo_ngdp!A65</f>
        <v>#N/A</v>
      </c>
      <c r="J65" s="10" t="e">
        <f>100*cbo_deficit!J65/cbo_ngdp!B65</f>
        <v>#N/A</v>
      </c>
      <c r="K65" s="10" t="e">
        <f>100*cbo_deficit!K65/cbo_ngdp!K65</f>
        <v>#N/A</v>
      </c>
      <c r="L65" s="10" t="e">
        <f>100*cbo_deficit!L65/cbo_ngdp!L65</f>
        <v>#N/A</v>
      </c>
      <c r="M65" s="10" t="e">
        <f>100*cbo_deficit!M65/cbo_ngdp!M65</f>
        <v>#N/A</v>
      </c>
      <c r="N65" s="10" t="e">
        <f>100*cbo_deficit!N65/cbo_ngdp!N65</f>
        <v>#N/A</v>
      </c>
      <c r="O65" s="10" t="e">
        <f>100*cbo_deficit!O65/cbo_ngdp!O65</f>
        <v>#N/A</v>
      </c>
      <c r="P65" s="10" t="e">
        <f>100*cbo_deficit!P65/cbo_ngdp!P65</f>
        <v>#N/A</v>
      </c>
      <c r="Q65" s="10" t="e">
        <f>100*cbo_deficit!Q65/cbo_ngdp!Q65</f>
        <v>#N/A</v>
      </c>
      <c r="R65" s="10" t="e">
        <f>100*cbo_deficit!R65/cbo_ngdp!R65</f>
        <v>#N/A</v>
      </c>
      <c r="S65" s="10" t="e">
        <f>100*cbo_deficit!S65/cbo_ngdp!S65</f>
        <v>#N/A</v>
      </c>
      <c r="T65" s="10" t="e">
        <f>100*cbo_deficit!T65/cbo_ngdp!T65</f>
        <v>#N/A</v>
      </c>
      <c r="U65" s="10" t="e">
        <f>100*cbo_deficit!U65/cbo_ngdp!U65</f>
        <v>#N/A</v>
      </c>
      <c r="V65" s="10" t="e">
        <f>100*cbo_deficit!V65/cbo_ngdp!V65</f>
        <v>#N/A</v>
      </c>
      <c r="W65" s="10" t="e">
        <f>100*cbo_deficit!W65/cbo_ngdp!W65</f>
        <v>#N/A</v>
      </c>
      <c r="X65" s="10" t="e">
        <f>100*cbo_deficit!X65/cbo_ngdp!X65</f>
        <v>#N/A</v>
      </c>
      <c r="Y65" s="10" t="e">
        <f>100*cbo_deficit!Y65/cbo_ngdp!Y65</f>
        <v>#N/A</v>
      </c>
      <c r="Z65" s="10" t="e">
        <f>100*cbo_deficit!Z65/cbo_ngdp!Z65</f>
        <v>#N/A</v>
      </c>
      <c r="AA65" s="10" t="e">
        <f>100*cbo_deficit!AA65/cbo_ngdp!AA65</f>
        <v>#N/A</v>
      </c>
      <c r="AB65" s="10" t="e">
        <f>100*cbo_deficit!AB65/cbo_ngdp!AB65</f>
        <v>#N/A</v>
      </c>
      <c r="AC65" s="10" t="e">
        <f>100*cbo_deficit!AC65/cbo_ngdp!AC65</f>
        <v>#N/A</v>
      </c>
      <c r="AD65" s="10" t="e">
        <f>100*cbo_deficit!AD65/cbo_ngdp!AD65</f>
        <v>#N/A</v>
      </c>
      <c r="AE65" s="10" t="e">
        <f>100*cbo_deficit!AE65/cbo_ngdp!AE65</f>
        <v>#N/A</v>
      </c>
      <c r="AF65" s="10" t="e">
        <f>100*cbo_deficit!AF65/cbo_ngdp!AF65</f>
        <v>#N/A</v>
      </c>
      <c r="AG65" s="10" t="e">
        <f>100*cbo_deficit!AG65/cbo_ngdp!AG65</f>
        <v>#N/A</v>
      </c>
      <c r="AH65" s="10" t="e">
        <f>100*cbo_deficit!AH65/cbo_ngdp!AH65</f>
        <v>#N/A</v>
      </c>
      <c r="AI65" s="10" t="e">
        <f>100*cbo_deficit!AI65/cbo_ngdp!AI65</f>
        <v>#N/A</v>
      </c>
      <c r="AJ65" s="10" t="e">
        <f>100*cbo_deficit!AJ65/cbo_ngdp!AJ65</f>
        <v>#N/A</v>
      </c>
      <c r="AK65" s="10" t="e">
        <f>100*cbo_deficit!AK65/cbo_ngdp!AK65</f>
        <v>#N/A</v>
      </c>
      <c r="AL65" s="10" t="e">
        <f>100*cbo_deficit!AL65/cbo_ngdp!AL65</f>
        <v>#N/A</v>
      </c>
      <c r="AM65" s="10" t="e">
        <f>100*cbo_deficit!AM65/cbo_ngdp!AM65</f>
        <v>#N/A</v>
      </c>
      <c r="AN65" s="10" t="e">
        <f>100*cbo_deficit!AN65/cbo_ngdp!AN65</f>
        <v>#N/A</v>
      </c>
      <c r="AO65" s="10" t="e">
        <f>100*cbo_deficit!AO65/cbo_ngdp!AO65</f>
        <v>#N/A</v>
      </c>
      <c r="AP65" s="10" t="e">
        <f>100*cbo_deficit!AP65/cbo_ngdp!AP65</f>
        <v>#N/A</v>
      </c>
      <c r="AQ65" s="10" t="e">
        <f>100*cbo_deficit!AQ65/cbo_ngdp!AQ65</f>
        <v>#N/A</v>
      </c>
      <c r="AR65" s="10" t="e">
        <f>100*cbo_deficit!AR65/cbo_ngdp!AR65</f>
        <v>#N/A</v>
      </c>
      <c r="AS65" s="10" t="e">
        <f>100*cbo_deficit!AS65/cbo_ngdp!AS65</f>
        <v>#N/A</v>
      </c>
      <c r="AT65" s="10" t="e">
        <f>100*cbo_deficit!AT65/cbo_ngdp!AT65</f>
        <v>#N/A</v>
      </c>
      <c r="AU65" s="10" t="e">
        <v>#N/A</v>
      </c>
      <c r="AV65" s="10" t="e">
        <f>100*cbo_deficit!AV65/cbo_ngdp!AV65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-6.1926715650962878</v>
      </c>
      <c r="CR65" s="10">
        <v>-6.9133774578482052</v>
      </c>
      <c r="CS65" s="10">
        <v>-6.1351287502952987</v>
      </c>
      <c r="CU65" s="20">
        <v>39873</v>
      </c>
      <c r="CV65" s="20" t="str">
        <f ca="1">OFFSET(C$1,0,ROWS($1:59)-1)</f>
        <v>2009B</v>
      </c>
      <c r="CW65" s="19">
        <f t="shared" ca="1" si="4"/>
        <v>2009</v>
      </c>
      <c r="CX65" s="30" cm="1">
        <f t="array" aca="1" ref="CX65" ca="1">-INDEX($C$6:$CS$100,MATCH(CW65,YEAR($B$6:$B$100),0),MATCH(CV65,$C$1:$CS$1,0))</f>
        <v>11.858860354271894</v>
      </c>
      <c r="CY65" s="19">
        <f t="shared" ca="1" si="0"/>
        <v>2014</v>
      </c>
      <c r="CZ65" s="30" cm="1">
        <f t="array" aca="1" ref="CZ65" ca="1">-INDEX($C$6:$CS$100,MATCH(CY65,YEAR($B$6:$B$100),0),MATCH(CV65,$C$1:$CS$1,0))</f>
        <v>1.7980395568702512</v>
      </c>
      <c r="DA65" s="19">
        <f t="shared" ca="1" si="5"/>
        <v>2019</v>
      </c>
      <c r="DB65" s="28" cm="1">
        <f t="array" aca="1" ref="DB65" ca="1">-INDEX($C$6:$CS$100,MATCH(DA65,YEAR($B$6:$B$100),0),MATCH(CV65,$C$1:$CS$1,0))</f>
        <v>2.0175522274158162</v>
      </c>
      <c r="DD65" s="41">
        <f t="shared" ca="1" si="2"/>
        <v>9.767056058616161</v>
      </c>
      <c r="DE65" s="41">
        <f t="shared" ca="1" si="3"/>
        <v>2.7828781271517098</v>
      </c>
      <c r="DF65" s="41">
        <f t="shared" ca="1" si="6"/>
        <v>4.3756452113237758</v>
      </c>
      <c r="DG65" s="41">
        <f t="shared" ca="1" si="7"/>
        <v>0.96990700951402753</v>
      </c>
    </row>
    <row r="66" spans="1:111" x14ac:dyDescent="0.3">
      <c r="A66" t="s">
        <v>914</v>
      </c>
      <c r="B66" s="16">
        <v>49310</v>
      </c>
      <c r="C66" s="10" t="e">
        <f>100*cbo_deficit!C66/cbo_ngdp!C66</f>
        <v>#N/A</v>
      </c>
      <c r="D66" s="10" t="e">
        <f>100*cbo_deficit!D66/cbo_ngdp!D66</f>
        <v>#N/A</v>
      </c>
      <c r="E66" s="10" t="e">
        <f>100*cbo_deficit!E66/cbo_ngdp!E66</f>
        <v>#N/A</v>
      </c>
      <c r="F66" s="10" t="e">
        <f>100*cbo_deficit!F66/cbo_ngdp!F66</f>
        <v>#N/A</v>
      </c>
      <c r="G66" s="10" t="e">
        <f>100*cbo_deficit!G66/cbo_ngdp!G66</f>
        <v>#N/A</v>
      </c>
      <c r="H66" s="10" t="e">
        <f>100*cbo_deficit!H66/cbo_ngdp!H66</f>
        <v>#N/A</v>
      </c>
      <c r="I66" s="10" t="e">
        <f>100*cbo_deficit!I66/cbo_ngdp!A66</f>
        <v>#N/A</v>
      </c>
      <c r="J66" s="10" t="e">
        <f>100*cbo_deficit!J66/cbo_ngdp!B66</f>
        <v>#N/A</v>
      </c>
      <c r="K66" s="10" t="e">
        <f>100*cbo_deficit!K66/cbo_ngdp!K66</f>
        <v>#N/A</v>
      </c>
      <c r="L66" s="10" t="e">
        <f>100*cbo_deficit!L66/cbo_ngdp!L66</f>
        <v>#N/A</v>
      </c>
      <c r="M66" s="10" t="e">
        <f>100*cbo_deficit!M66/cbo_ngdp!M66</f>
        <v>#N/A</v>
      </c>
      <c r="N66" s="10" t="e">
        <f>100*cbo_deficit!N66/cbo_ngdp!N66</f>
        <v>#N/A</v>
      </c>
      <c r="O66" s="10" t="e">
        <f>100*cbo_deficit!O66/cbo_ngdp!O66</f>
        <v>#N/A</v>
      </c>
      <c r="P66" s="10" t="e">
        <f>100*cbo_deficit!P66/cbo_ngdp!P66</f>
        <v>#N/A</v>
      </c>
      <c r="Q66" s="10" t="e">
        <f>100*cbo_deficit!Q66/cbo_ngdp!Q66</f>
        <v>#N/A</v>
      </c>
      <c r="R66" s="10" t="e">
        <f>100*cbo_deficit!R66/cbo_ngdp!R66</f>
        <v>#N/A</v>
      </c>
      <c r="S66" s="10" t="e">
        <f>100*cbo_deficit!S66/cbo_ngdp!S66</f>
        <v>#N/A</v>
      </c>
      <c r="T66" s="10" t="e">
        <f>100*cbo_deficit!T66/cbo_ngdp!T66</f>
        <v>#N/A</v>
      </c>
      <c r="U66" s="10" t="e">
        <f>100*cbo_deficit!U66/cbo_ngdp!U66</f>
        <v>#N/A</v>
      </c>
      <c r="V66" s="10" t="e">
        <f>100*cbo_deficit!V66/cbo_ngdp!V66</f>
        <v>#N/A</v>
      </c>
      <c r="W66" s="10" t="e">
        <f>100*cbo_deficit!W66/cbo_ngdp!W66</f>
        <v>#N/A</v>
      </c>
      <c r="X66" s="10" t="e">
        <f>100*cbo_deficit!X66/cbo_ngdp!X66</f>
        <v>#N/A</v>
      </c>
      <c r="Y66" s="10" t="e">
        <f>100*cbo_deficit!Y66/cbo_ngdp!Y66</f>
        <v>#N/A</v>
      </c>
      <c r="Z66" s="10" t="e">
        <f>100*cbo_deficit!Z66/cbo_ngdp!Z66</f>
        <v>#N/A</v>
      </c>
      <c r="AA66" s="10" t="e">
        <f>100*cbo_deficit!AA66/cbo_ngdp!AA66</f>
        <v>#N/A</v>
      </c>
      <c r="AB66" s="10" t="e">
        <f>100*cbo_deficit!AB66/cbo_ngdp!AB66</f>
        <v>#N/A</v>
      </c>
      <c r="AC66" s="10" t="e">
        <f>100*cbo_deficit!AC66/cbo_ngdp!AC66</f>
        <v>#N/A</v>
      </c>
      <c r="AD66" s="10" t="e">
        <f>100*cbo_deficit!AD66/cbo_ngdp!AD66</f>
        <v>#N/A</v>
      </c>
      <c r="AE66" s="10" t="e">
        <f>100*cbo_deficit!AE66/cbo_ngdp!AE66</f>
        <v>#N/A</v>
      </c>
      <c r="AF66" s="10" t="e">
        <f>100*cbo_deficit!AF66/cbo_ngdp!AF66</f>
        <v>#N/A</v>
      </c>
      <c r="AG66" s="10" t="e">
        <f>100*cbo_deficit!AG66/cbo_ngdp!AG66</f>
        <v>#N/A</v>
      </c>
      <c r="AH66" s="10" t="e">
        <f>100*cbo_deficit!AH66/cbo_ngdp!AH66</f>
        <v>#N/A</v>
      </c>
      <c r="AI66" s="10" t="e">
        <f>100*cbo_deficit!AI66/cbo_ngdp!AI66</f>
        <v>#N/A</v>
      </c>
      <c r="AJ66" s="10" t="e">
        <f>100*cbo_deficit!AJ66/cbo_ngdp!AJ66</f>
        <v>#N/A</v>
      </c>
      <c r="AK66" s="10" t="e">
        <f>100*cbo_deficit!AK66/cbo_ngdp!AK66</f>
        <v>#N/A</v>
      </c>
      <c r="AL66" s="10" t="e">
        <f>100*cbo_deficit!AL66/cbo_ngdp!AL66</f>
        <v>#N/A</v>
      </c>
      <c r="AM66" s="10" t="e">
        <f>100*cbo_deficit!AM66/cbo_ngdp!AM66</f>
        <v>#N/A</v>
      </c>
      <c r="AN66" s="10" t="e">
        <f>100*cbo_deficit!AN66/cbo_ngdp!AN66</f>
        <v>#N/A</v>
      </c>
      <c r="AO66" s="10" t="e">
        <f>100*cbo_deficit!AO66/cbo_ngdp!AO66</f>
        <v>#N/A</v>
      </c>
      <c r="AP66" s="10" t="e">
        <f>100*cbo_deficit!AP66/cbo_ngdp!AP66</f>
        <v>#N/A</v>
      </c>
      <c r="AQ66" s="10" t="e">
        <f>100*cbo_deficit!AQ66/cbo_ngdp!AQ66</f>
        <v>#N/A</v>
      </c>
      <c r="AR66" s="10" t="e">
        <f>100*cbo_deficit!AR66/cbo_ngdp!AR66</f>
        <v>#N/A</v>
      </c>
      <c r="AS66" s="10" t="e">
        <f>100*cbo_deficit!AS66/cbo_ngdp!AS66</f>
        <v>#N/A</v>
      </c>
      <c r="AT66" s="10" t="e">
        <f>100*cbo_deficit!AT66/cbo_ngdp!AT66</f>
        <v>#N/A</v>
      </c>
      <c r="AU66" s="10" t="e">
        <v>#N/A</v>
      </c>
      <c r="AV66" s="10" t="e">
        <f>100*cbo_deficit!AV66/cbo_ngdp!AV66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-5.7606518572469048</v>
      </c>
      <c r="CU66" s="20">
        <v>40026</v>
      </c>
      <c r="CV66" s="20" t="str">
        <f ca="1">OFFSET(C$1,0,ROWS($1:60)-1)</f>
        <v>2009C</v>
      </c>
      <c r="CW66" s="19">
        <f t="shared" ca="1" si="4"/>
        <v>2009</v>
      </c>
      <c r="CX66" s="30" cm="1">
        <f t="array" aca="1" ref="CX66" ca="1">-INDEX($C$6:$CS$100,MATCH(CW66,YEAR($B$6:$B$100),0),MATCH(CV66,$C$1:$CS$1,0))</f>
        <v>11.223479490806223</v>
      </c>
      <c r="CY66" s="19">
        <f t="shared" ca="1" si="0"/>
        <v>2014</v>
      </c>
      <c r="CZ66" s="30" cm="1">
        <f t="array" aca="1" ref="CZ66" ca="1">-INDEX($C$6:$CS$100,MATCH(CY66,YEAR($B$6:$B$100),0),MATCH(CV66,$C$1:$CS$1,0))</f>
        <v>3.221895028581327</v>
      </c>
      <c r="DA66" s="19">
        <f t="shared" ca="1" si="5"/>
        <v>2019</v>
      </c>
      <c r="DB66" s="28" cm="1">
        <f t="array" aca="1" ref="DB66" ca="1">-INDEX($C$6:$CS$100,MATCH(DA66,YEAR($B$6:$B$100),0),MATCH(CV66,$C$1:$CS$1,0))</f>
        <v>3.4195320640333429</v>
      </c>
      <c r="DD66" s="41">
        <f t="shared" ca="1" si="2"/>
        <v>9.767056058616161</v>
      </c>
      <c r="DE66" s="41">
        <f t="shared" ca="1" si="3"/>
        <v>2.7828781271517098</v>
      </c>
      <c r="DF66" s="41">
        <f t="shared" ca="1" si="6"/>
        <v>2.1211692138322813</v>
      </c>
      <c r="DG66" s="41">
        <f t="shared" ca="1" si="7"/>
        <v>0.19273583974086225</v>
      </c>
    </row>
    <row r="67" spans="1:111" x14ac:dyDescent="0.3">
      <c r="CU67" s="20">
        <v>40179</v>
      </c>
      <c r="CV67" s="20" t="str">
        <f ca="1">OFFSET(C$1,0,ROWS($1:61)-1)</f>
        <v>2010A</v>
      </c>
      <c r="CW67" s="19">
        <f t="shared" ca="1" si="4"/>
        <v>2010</v>
      </c>
      <c r="CX67" s="30" cm="1">
        <f t="array" aca="1" ref="CX67" ca="1">-INDEX($C$6:$CS$100,MATCH(CW67,YEAR($B$6:$B$100),0),MATCH(CV67,$C$1:$CS$1,0))</f>
        <v>9.2428914011647816</v>
      </c>
      <c r="CY67" s="19">
        <f t="shared" ca="1" si="0"/>
        <v>2015</v>
      </c>
      <c r="CZ67" s="30" cm="1">
        <f t="array" aca="1" ref="CZ67" ca="1">-INDEX($C$6:$CS$100,MATCH(CY67,YEAR($B$6:$B$100),0),MATCH(CV67,$C$1:$CS$1,0))</f>
        <v>2.6057217306335163</v>
      </c>
      <c r="DA67" s="19">
        <f t="shared" ca="1" si="5"/>
        <v>2020</v>
      </c>
      <c r="DB67" s="28" cm="1">
        <f t="array" aca="1" ref="DB67" ca="1">-INDEX($C$6:$CS$100,MATCH(DA67,YEAR($B$6:$B$100),0),MATCH(CV67,$C$1:$CS$1,0))</f>
        <v>3.0473740241305891</v>
      </c>
      <c r="DD67" s="41">
        <f t="shared" ca="1" si="2"/>
        <v>8.6938994893845738</v>
      </c>
      <c r="DE67" s="41">
        <f t="shared" ca="1" si="3"/>
        <v>2.4333847170226823</v>
      </c>
      <c r="DF67" s="41">
        <f t="shared" ca="1" si="6"/>
        <v>0.30139211920008746</v>
      </c>
      <c r="DG67" s="41">
        <f t="shared" ca="1" si="7"/>
        <v>2.9700046260300775E-2</v>
      </c>
    </row>
    <row r="68" spans="1:111" x14ac:dyDescent="0.3">
      <c r="CU68" s="20">
        <v>40391</v>
      </c>
      <c r="CV68" s="20" t="str">
        <f ca="1">OFFSET(C$1,0,ROWS($1:62)-1)</f>
        <v>2010B</v>
      </c>
      <c r="CW68" s="19">
        <f t="shared" ca="1" si="4"/>
        <v>2010</v>
      </c>
      <c r="CX68" s="30" cm="1">
        <f t="array" aca="1" ref="CX68" ca="1">-INDEX($C$6:$CS$100,MATCH(CW68,YEAR($B$6:$B$100),0),MATCH(CV68,$C$1:$CS$1,0))</f>
        <v>9.1504159279967272</v>
      </c>
      <c r="CY68" s="19">
        <f t="shared" ca="1" si="0"/>
        <v>2015</v>
      </c>
      <c r="CZ68" s="30" cm="1">
        <f t="array" aca="1" ref="CZ68" ca="1">-INDEX($C$6:$CS$100,MATCH(CY68,YEAR($B$6:$B$100),0),MATCH(CV68,$C$1:$CS$1,0))</f>
        <v>2.7214170692431563</v>
      </c>
      <c r="DA68" s="19">
        <f t="shared" ca="1" si="5"/>
        <v>2020</v>
      </c>
      <c r="DB68" s="28" cm="1">
        <f t="array" aca="1" ref="DB68" ca="1">-INDEX($C$6:$CS$100,MATCH(DA68,YEAR($B$6:$B$100),0),MATCH(CV68,$C$1:$CS$1,0))</f>
        <v>2.9584521033082836</v>
      </c>
      <c r="DD68" s="41">
        <f t="shared" ca="1" si="2"/>
        <v>8.6938994893845738</v>
      </c>
      <c r="DE68" s="41">
        <f t="shared" ca="1" si="3"/>
        <v>2.4333847170226823</v>
      </c>
      <c r="DF68" s="41">
        <f t="shared" ca="1" si="6"/>
        <v>0.20840725872312404</v>
      </c>
      <c r="DG68" s="41">
        <f t="shared" ca="1" si="7"/>
        <v>8.2962635925659167E-2</v>
      </c>
    </row>
    <row r="69" spans="1:111" x14ac:dyDescent="0.3">
      <c r="CU69" s="20">
        <v>40544</v>
      </c>
      <c r="CV69" s="20" t="str">
        <f ca="1">OFFSET(C$1,0,ROWS($1:63)-1)</f>
        <v>2011A</v>
      </c>
      <c r="CW69" s="19">
        <f t="shared" ca="1" si="4"/>
        <v>2011</v>
      </c>
      <c r="CX69" s="30" cm="1">
        <f t="array" aca="1" ref="CX69" ca="1">-INDEX($C$6:$CS$100,MATCH(CW69,YEAR($B$6:$B$100),0),MATCH(CV69,$C$1:$CS$1,0))</f>
        <v>9.8443528003192764</v>
      </c>
      <c r="CY69" s="19">
        <f t="shared" ca="1" si="0"/>
        <v>2016</v>
      </c>
      <c r="CZ69" s="30" cm="1">
        <f t="array" aca="1" ref="CZ69" ca="1">-INDEX($C$6:$CS$100,MATCH(CY69,YEAR($B$6:$B$100),0),MATCH(CV69,$C$1:$CS$1,0))</f>
        <v>3.4428713233373389</v>
      </c>
      <c r="DA69" s="19">
        <f t="shared" ca="1" si="5"/>
        <v>2021</v>
      </c>
      <c r="DB69" s="28" cm="1">
        <f t="array" aca="1" ref="DB69" ca="1">-INDEX($C$6:$CS$100,MATCH(DA69,YEAR($B$6:$B$100),0),MATCH(CV69,$C$1:$CS$1,0))</f>
        <v>3.2045359092818142</v>
      </c>
      <c r="DD69" s="41">
        <f t="shared" ca="1" si="2"/>
        <v>8.4049912717398332</v>
      </c>
      <c r="DE69" s="41">
        <f t="shared" ca="1" si="3"/>
        <v>3.1382436564561988</v>
      </c>
      <c r="DF69" s="41">
        <f t="shared" ca="1" si="6"/>
        <v>2.0717616099545513</v>
      </c>
      <c r="DG69" s="41">
        <f t="shared" ca="1" si="7"/>
        <v>9.2798015429446837E-2</v>
      </c>
    </row>
    <row r="70" spans="1:111" x14ac:dyDescent="0.3">
      <c r="CU70" s="20">
        <v>40756</v>
      </c>
      <c r="CV70" s="20" t="str">
        <f ca="1">OFFSET(C$1,0,ROWS($1:64)-1)</f>
        <v>2011B</v>
      </c>
      <c r="CW70" s="19">
        <f t="shared" ca="1" si="4"/>
        <v>2011</v>
      </c>
      <c r="CX70" s="30" cm="1">
        <f t="array" aca="1" ref="CX70" ca="1">-INDEX($C$6:$CS$100,MATCH(CW70,YEAR($B$6:$B$100),0),MATCH(CV70,$C$1:$CS$1,0))</f>
        <v>8.5061278569062608</v>
      </c>
      <c r="CY70" s="19">
        <f t="shared" ca="1" si="0"/>
        <v>2016</v>
      </c>
      <c r="CZ70" s="30" cm="1">
        <f t="array" aca="1" ref="CZ70" ca="1">-INDEX($C$6:$CS$100,MATCH(CY70,YEAR($B$6:$B$100),0),MATCH(CV70,$C$1:$CS$1,0))</f>
        <v>1.4547357404500261</v>
      </c>
      <c r="DA70" s="19">
        <f t="shared" ca="1" si="5"/>
        <v>2021</v>
      </c>
      <c r="DB70" s="28" cm="1">
        <f t="array" aca="1" ref="DB70" ca="1">-INDEX($C$6:$CS$100,MATCH(DA70,YEAR($B$6:$B$100),0),MATCH(CV70,$C$1:$CS$1,0))</f>
        <v>1.17079311791859</v>
      </c>
      <c r="DD70" s="41">
        <f t="shared" ca="1" si="2"/>
        <v>8.4049912717398332</v>
      </c>
      <c r="DE70" s="41">
        <f t="shared" ca="1" si="3"/>
        <v>3.1382436564561988</v>
      </c>
      <c r="DF70" s="41">
        <f t="shared" ca="1" si="6"/>
        <v>1.0228608859126074E-2</v>
      </c>
      <c r="DG70" s="41">
        <f t="shared" ca="1" si="7"/>
        <v>2.8341989032554471</v>
      </c>
    </row>
    <row r="71" spans="1:111" x14ac:dyDescent="0.3">
      <c r="CU71" s="20">
        <v>40909</v>
      </c>
      <c r="CV71" s="20" t="str">
        <f ca="1">OFFSET(C$1,0,ROWS($1:65)-1)</f>
        <v>2012A</v>
      </c>
      <c r="CW71" s="19">
        <f t="shared" ca="1" si="4"/>
        <v>2012</v>
      </c>
      <c r="CX71" s="30" cm="1">
        <f t="array" aca="1" ref="CX71" ca="1">-INDEX($C$6:$CS$100,MATCH(CW71,YEAR($B$6:$B$100),0),MATCH(CV71,$C$1:$CS$1,0))</f>
        <v>6.9576992519989682</v>
      </c>
      <c r="CY71" s="19">
        <f t="shared" ca="1" si="0"/>
        <v>2017</v>
      </c>
      <c r="CZ71" s="30" cm="1">
        <f t="array" aca="1" ref="CZ71" ca="1">-INDEX($C$6:$CS$100,MATCH(CY71,YEAR($B$6:$B$100),0),MATCH(CV71,$C$1:$CS$1,0))</f>
        <v>1.116297950071037</v>
      </c>
      <c r="DA71" s="19">
        <f t="shared" ca="1" si="5"/>
        <v>2022</v>
      </c>
      <c r="DB71" s="28" cm="1">
        <f t="array" aca="1" ref="DB71" ca="1">-INDEX($C$6:$CS$100,MATCH(DA71,YEAR($B$6:$B$100),0),MATCH(CV71,$C$1:$CS$1,0))</f>
        <v>1.3749746501723787</v>
      </c>
      <c r="DD71" s="41">
        <f t="shared" ca="1" si="2"/>
        <v>6.6857036439257556</v>
      </c>
      <c r="DE71" s="41">
        <f t="shared" ca="1" si="3"/>
        <v>3.4374193548387098</v>
      </c>
      <c r="DF71" s="41">
        <f t="shared" ca="1" si="6"/>
        <v>7.3981610811116705E-2</v>
      </c>
      <c r="DG71" s="41">
        <f t="shared" ca="1" si="7"/>
        <v>5.387604575670653</v>
      </c>
    </row>
    <row r="72" spans="1:111" x14ac:dyDescent="0.3">
      <c r="CU72" s="20">
        <v>40969</v>
      </c>
      <c r="CV72" s="20" t="str">
        <f ca="1">OFFSET(C$1,0,ROWS($1:66)-1)</f>
        <v>2012B</v>
      </c>
      <c r="CW72" s="19">
        <f t="shared" ref="CW72:CW101" ca="1" si="8">LEFT(CV72,4)+$CW$5</f>
        <v>2012</v>
      </c>
      <c r="CX72" s="30" cm="1">
        <f t="array" aca="1" ref="CX72" ca="1">-INDEX($C$6:$CS$100,MATCH(CW72,YEAR($B$6:$B$100),0),MATCH(CV72,$C$1:$CS$1,0))</f>
        <v>7.5509414495744132</v>
      </c>
      <c r="CY72" s="19">
        <f t="shared" ref="CY72" ca="1" si="9">LEFT(CV72,4)+$CY$5</f>
        <v>2017</v>
      </c>
      <c r="CZ72" s="30" cm="1">
        <f t="array" aca="1" ref="CZ72" ca="1">-INDEX($C$6:$CS$100,MATCH(CY72,YEAR($B$6:$B$100),0),MATCH(CV72,$C$1:$CS$1,0))</f>
        <v>1.0198903998376294</v>
      </c>
      <c r="DA72" s="19">
        <f t="shared" ca="1" si="5"/>
        <v>2022</v>
      </c>
      <c r="DB72" s="28" cm="1">
        <f t="array" aca="1" ref="DB72" ca="1">-INDEX($C$6:$CS$100,MATCH(DA72,YEAR($B$6:$B$100),0),MATCH(CV72,$C$1:$CS$1,0))</f>
        <v>1.2289596430744272</v>
      </c>
      <c r="DD72" s="41">
        <f t="shared" ref="DD72:DD100" ca="1" si="10">-VLOOKUP(DATE(CW72,1,1),$B$6:$CS$66,96,FALSE)</f>
        <v>6.6857036439257556</v>
      </c>
      <c r="DE72" s="41">
        <f t="shared" ref="DE72:DE100" ca="1" si="11">-VLOOKUP(DATE(CY72,1,1),$B$6:$CS$66,96,FALSE)</f>
        <v>3.4374193548387098</v>
      </c>
      <c r="DF72" s="41">
        <f t="shared" ca="1" si="6"/>
        <v>0.74863646032370423</v>
      </c>
      <c r="DG72" s="41">
        <f t="shared" ca="1" si="7"/>
        <v>5.8444462482686159</v>
      </c>
    </row>
    <row r="73" spans="1:111" x14ac:dyDescent="0.3">
      <c r="CU73" s="20">
        <v>41122</v>
      </c>
      <c r="CV73" s="20" t="str">
        <f ca="1">OFFSET(C$1,0,ROWS($1:67)-1)</f>
        <v>2012C</v>
      </c>
      <c r="CW73" s="19">
        <f t="shared" ca="1" si="8"/>
        <v>2012</v>
      </c>
      <c r="CX73" s="30" cm="1">
        <f t="array" aca="1" ref="CX73" ca="1">-INDEX($C$6:$CS$100,MATCH(CW73,YEAR($B$6:$B$100),0),MATCH(CV73,$C$1:$CS$1,0))</f>
        <v>7.2596215729180074</v>
      </c>
      <c r="CY73" s="19">
        <f t="shared" ca="1" si="0"/>
        <v>2017</v>
      </c>
      <c r="CZ73" s="30" cm="1">
        <f t="array" aca="1" ref="CZ73" ca="1">-INDEX($C$6:$CS$100,MATCH(CY73,YEAR($B$6:$B$100),0),MATCH(CV73,$C$1:$CS$1,0))</f>
        <v>0.62452399086062449</v>
      </c>
      <c r="DA73" s="19">
        <f t="shared" ca="1" si="5"/>
        <v>2022</v>
      </c>
      <c r="DB73" s="28" cm="1">
        <f t="array" aca="1" ref="DB73" ca="1">-INDEX($C$6:$CS$100,MATCH(DA73,YEAR($B$6:$B$100),0),MATCH(CV73,$C$1:$CS$1,0))</f>
        <v>0.86130206227254347</v>
      </c>
      <c r="DD73" s="41">
        <f t="shared" ca="1" si="10"/>
        <v>6.6857036439257556</v>
      </c>
      <c r="DE73" s="41">
        <f t="shared" ca="1" si="11"/>
        <v>3.4374193548387098</v>
      </c>
      <c r="DF73" s="41">
        <f t="shared" ca="1" si="6"/>
        <v>0.32938178921875538</v>
      </c>
      <c r="DG73" s="41">
        <f t="shared" ca="1" si="7"/>
        <v>7.9123803286894043</v>
      </c>
    </row>
    <row r="74" spans="1:111" x14ac:dyDescent="0.3">
      <c r="CU74" s="20">
        <v>41306</v>
      </c>
      <c r="CV74" s="20" t="str">
        <f ca="1">OFFSET(C$1,0,ROWS($1:68)-1)</f>
        <v>2013A</v>
      </c>
      <c r="CW74" s="19">
        <f t="shared" ca="1" si="8"/>
        <v>2013</v>
      </c>
      <c r="CX74" s="30" cm="1">
        <f t="array" aca="1" ref="CX74" ca="1">-INDEX($C$6:$CS$100,MATCH(CW74,YEAR($B$6:$B$100),0),MATCH(CV74,$C$1:$CS$1,0))</f>
        <v>5.2700511413246849</v>
      </c>
      <c r="CY74" s="19">
        <f t="shared" ca="1" si="0"/>
        <v>2018</v>
      </c>
      <c r="CZ74" s="30" cm="1">
        <f t="array" aca="1" ref="CZ74" ca="1">-INDEX($C$6:$CS$100,MATCH(CY74,YEAR($B$6:$B$100),0),MATCH(CV74,$C$1:$CS$1,0))</f>
        <v>2.8887933915866877</v>
      </c>
      <c r="DA74" s="19">
        <f t="shared" ca="1" si="5"/>
        <v>2023</v>
      </c>
      <c r="DB74" s="28" cm="1">
        <f t="array" aca="1" ref="DB74" ca="1">-INDEX($C$6:$CS$100,MATCH(DA74,YEAR($B$6:$B$100),0),MATCH(CV74,$C$1:$CS$1,0))</f>
        <v>3.7746043998456194</v>
      </c>
      <c r="DD74" s="41">
        <f t="shared" ca="1" si="10"/>
        <v>4.0747842761265582</v>
      </c>
      <c r="DE74" s="41">
        <f t="shared" ca="1" si="11"/>
        <v>3.8119005676257585</v>
      </c>
      <c r="DF74" s="41">
        <f t="shared" ca="1" si="6"/>
        <v>1.4286628790405567</v>
      </c>
      <c r="DG74" s="41">
        <f t="shared" ca="1" si="7"/>
        <v>0.85212685845482805</v>
      </c>
    </row>
    <row r="75" spans="1:111" x14ac:dyDescent="0.3">
      <c r="CU75" s="20">
        <v>41395</v>
      </c>
      <c r="CV75" s="20" t="str">
        <f ca="1">OFFSET(C$1,0,ROWS($1:69)-1)</f>
        <v>2013B</v>
      </c>
      <c r="CW75" s="19">
        <f t="shared" ca="1" si="8"/>
        <v>2013</v>
      </c>
      <c r="CX75" s="30" cm="1">
        <f t="array" aca="1" ref="CX75" ca="1">-INDEX($C$6:$CS$100,MATCH(CW75,YEAR($B$6:$B$100),0),MATCH(CV75,$C$1:$CS$1,0))</f>
        <v>4.0039915180241987</v>
      </c>
      <c r="CY75" s="19">
        <f t="shared" ca="1" si="0"/>
        <v>2018</v>
      </c>
      <c r="CZ75" s="30" cm="1">
        <f t="array" aca="1" ref="CZ75" ca="1">-INDEX($C$6:$CS$100,MATCH(CY75,YEAR($B$6:$B$100),0),MATCH(CV75,$C$1:$CS$1,0))</f>
        <v>2.5879768896528672</v>
      </c>
      <c r="DA75" s="19">
        <f t="shared" ca="1" si="5"/>
        <v>2023</v>
      </c>
      <c r="DB75" s="28" cm="1">
        <f t="array" aca="1" ref="DB75" ca="1">-INDEX($C$6:$CS$100,MATCH(DA75,YEAR($B$6:$B$100),0),MATCH(CV75,$C$1:$CS$1,0))</f>
        <v>3.4542647626399074</v>
      </c>
      <c r="DD75" s="41">
        <f t="shared" ca="1" si="10"/>
        <v>4.0747842761265582</v>
      </c>
      <c r="DE75" s="41">
        <f t="shared" ca="1" si="11"/>
        <v>3.8119005676257585</v>
      </c>
      <c r="DF75" s="41">
        <f t="shared" ca="1" si="6"/>
        <v>5.0116145997391899E-3</v>
      </c>
      <c r="DG75" s="41">
        <f t="shared" ca="1" si="7"/>
        <v>1.4979891695026897</v>
      </c>
    </row>
    <row r="76" spans="1:111" x14ac:dyDescent="0.3">
      <c r="CU76" s="20">
        <v>41671</v>
      </c>
      <c r="CV76" s="20" t="str">
        <f ca="1">OFFSET(C$1,0,ROWS($1:70)-1)</f>
        <v>2014A</v>
      </c>
      <c r="CW76" s="19">
        <f t="shared" ca="1" si="8"/>
        <v>2014</v>
      </c>
      <c r="CX76" s="30" cm="1">
        <f t="array" aca="1" ref="CX76" ca="1">-INDEX($C$6:$CS$100,MATCH(CW76,YEAR($B$6:$B$100),0),MATCH(CV76,$C$1:$CS$1,0))</f>
        <v>2.9757424882765009</v>
      </c>
      <c r="CY76" s="19">
        <f t="shared" ca="1" si="0"/>
        <v>2019</v>
      </c>
      <c r="CZ76" s="30" cm="1">
        <f t="array" aca="1" ref="CZ76" ca="1">-INDEX($C$6:$CS$100,MATCH(CY76,YEAR($B$6:$B$100),0),MATCH(CV76,$C$1:$CS$1,0))</f>
        <v>3.4389719668907488</v>
      </c>
      <c r="DA76" s="19">
        <f t="shared" ca="1" si="5"/>
        <v>2024</v>
      </c>
      <c r="DB76" s="28" cm="1">
        <f t="array" aca="1" ref="DB76" ca="1">-INDEX($C$6:$CS$100,MATCH(DA76,YEAR($B$6:$B$100),0),MATCH(CV76,$C$1:$CS$1,0))</f>
        <v>4.002981736861722</v>
      </c>
      <c r="DD76" s="41">
        <f t="shared" ca="1" si="10"/>
        <v>2.7828781271517098</v>
      </c>
      <c r="DE76" s="41">
        <f t="shared" ca="1" si="11"/>
        <v>4.6227567415202477</v>
      </c>
      <c r="DF76" s="41">
        <f t="shared" ca="1" si="6"/>
        <v>3.7196661792073836E-2</v>
      </c>
      <c r="DG76" s="41">
        <f t="shared" ca="1" si="7"/>
        <v>1.4013463926446137</v>
      </c>
    </row>
    <row r="77" spans="1:111" x14ac:dyDescent="0.3">
      <c r="CU77" s="20">
        <v>41730</v>
      </c>
      <c r="CV77" s="20" t="str">
        <f ca="1">OFFSET(C$1,0,ROWS($1:71)-1)</f>
        <v>2014B</v>
      </c>
      <c r="CW77" s="19">
        <f t="shared" ca="1" si="8"/>
        <v>2014</v>
      </c>
      <c r="CX77" s="30" cm="1">
        <f t="array" aca="1" ref="CX77" ca="1">-INDEX($C$6:$CS$100,MATCH(CW77,YEAR($B$6:$B$100),0),MATCH(CV77,$C$1:$CS$1,0))</f>
        <v>2.8483760782724485</v>
      </c>
      <c r="CY77" s="19">
        <f t="shared" ref="CY77" ca="1" si="12">LEFT(CV77,4)+$CY$5</f>
        <v>2019</v>
      </c>
      <c r="CZ77" s="30" cm="1">
        <f t="array" aca="1" ref="CZ77" ca="1">-INDEX($C$6:$CS$100,MATCH(CY77,YEAR($B$6:$B$100),0),MATCH(CV77,$C$1:$CS$1,0))</f>
        <v>3.3017789362967029</v>
      </c>
      <c r="DA77" s="19">
        <f t="shared" ref="DA77:DA100" ca="1" si="13">LEFT(CV77,4)+$DA$5</f>
        <v>2024</v>
      </c>
      <c r="DB77" s="28" cm="1">
        <f t="array" aca="1" ref="DB77" ca="1">-INDEX($C$6:$CS$100,MATCH(DA77,YEAR($B$6:$B$100),0),MATCH(CV77,$C$1:$CS$1,0))</f>
        <v>3.7383525903838986</v>
      </c>
      <c r="DD77" s="41">
        <f t="shared" ca="1" si="10"/>
        <v>2.7828781271517098</v>
      </c>
      <c r="DE77" s="41">
        <f t="shared" ca="1" si="11"/>
        <v>4.6227567415202477</v>
      </c>
      <c r="DF77" s="41">
        <f t="shared" ref="DF77:DF100" ca="1" si="14">(DD77-CX77)^2</f>
        <v>4.2899816010146825E-3</v>
      </c>
      <c r="DG77" s="41">
        <f t="shared" ref="DG77:DG100" ca="1" si="15">(DE77-CZ77)^2</f>
        <v>1.7449823618932134</v>
      </c>
    </row>
    <row r="78" spans="1:111" x14ac:dyDescent="0.3">
      <c r="CU78" s="20">
        <v>41852</v>
      </c>
      <c r="CV78" s="20" t="str">
        <f ca="1">OFFSET(C$1,0,ROWS($1:72)-1)</f>
        <v>2014C</v>
      </c>
      <c r="CW78" s="19">
        <f t="shared" ca="1" si="8"/>
        <v>2014</v>
      </c>
      <c r="CX78" s="30" cm="1">
        <f t="array" aca="1" ref="CX78" ca="1">-INDEX($C$6:$CS$100,MATCH(CW78,YEAR($B$6:$B$100),0),MATCH(CV78,$C$1:$CS$1,0))</f>
        <v>2.9423736698261322</v>
      </c>
      <c r="CY78" s="19">
        <f t="shared" ca="1" si="0"/>
        <v>2019</v>
      </c>
      <c r="CZ78" s="30" cm="1">
        <f t="array" aca="1" ref="CZ78" ca="1">-INDEX($C$6:$CS$100,MATCH(CY78,YEAR($B$6:$B$100),0),MATCH(CV78,$C$1:$CS$1,0))</f>
        <v>3.048049432813797</v>
      </c>
      <c r="DA78" s="19">
        <f t="shared" ca="1" si="13"/>
        <v>2024</v>
      </c>
      <c r="DB78" s="28" cm="1">
        <f t="array" aca="1" ref="DB78" ca="1">-INDEX($C$6:$CS$100,MATCH(DA78,YEAR($B$6:$B$100),0),MATCH(CV78,$C$1:$CS$1,0))</f>
        <v>3.6060401171963039</v>
      </c>
      <c r="DD78" s="41">
        <f t="shared" ca="1" si="10"/>
        <v>2.7828781271517098</v>
      </c>
      <c r="DE78" s="41">
        <f t="shared" ca="1" si="11"/>
        <v>4.6227567415202477</v>
      </c>
      <c r="DF78" s="41">
        <f t="shared" ca="1" si="14"/>
        <v>2.5438828133008514E-2</v>
      </c>
      <c r="DG78" s="41">
        <f t="shared" ca="1" si="15"/>
        <v>2.479703108093513</v>
      </c>
    </row>
    <row r="79" spans="1:111" x14ac:dyDescent="0.3">
      <c r="CU79" s="20">
        <v>42005</v>
      </c>
      <c r="CV79" s="20" t="str">
        <f ca="1">OFFSET(C$1,0,ROWS($1:73)-1)</f>
        <v>2015A</v>
      </c>
      <c r="CW79" s="19">
        <f t="shared" ca="1" si="8"/>
        <v>2015</v>
      </c>
      <c r="CX79" s="30" cm="1">
        <f t="array" aca="1" ref="CX79" ca="1">-INDEX($C$6:$CS$100,MATCH(CW79,YEAR($B$6:$B$100),0),MATCH(CV79,$C$1:$CS$1,0))</f>
        <v>2.6976021314387211</v>
      </c>
      <c r="CY79" s="19">
        <f t="shared" ca="1" si="0"/>
        <v>2020</v>
      </c>
      <c r="CZ79" s="30" cm="1">
        <f t="array" aca="1" ref="CZ79" ca="1">-INDEX($C$6:$CS$100,MATCH(CY79,YEAR($B$6:$B$100),0),MATCH(CV79,$C$1:$CS$1,0))</f>
        <v>3.1189782657405334</v>
      </c>
      <c r="DA79" s="19">
        <f t="shared" ca="1" si="13"/>
        <v>2025</v>
      </c>
      <c r="DB79" s="28" cm="1">
        <f t="array" aca="1" ref="DB79" ca="1">-INDEX($C$6:$CS$100,MATCH(DA79,YEAR($B$6:$B$100),0),MATCH(CV79,$C$1:$CS$1,0))</f>
        <v>3.7805944055944054</v>
      </c>
      <c r="DD79" s="41">
        <f t="shared" ca="1" si="10"/>
        <v>2.4333847170226823</v>
      </c>
      <c r="DE79" s="41">
        <f t="shared" ca="1" si="11"/>
        <v>14.695121951219512</v>
      </c>
      <c r="DF79" s="41">
        <f t="shared" ca="1" si="14"/>
        <v>6.9810842080696753E-2</v>
      </c>
      <c r="DG79" s="41">
        <f t="shared" ca="1" si="15"/>
        <v>134.00710262685482</v>
      </c>
    </row>
    <row r="80" spans="1:111" x14ac:dyDescent="0.3">
      <c r="CU80" s="20">
        <v>42064</v>
      </c>
      <c r="CV80" s="20" t="str">
        <f ca="1">OFFSET(C$1,0,ROWS($1:74)-1)</f>
        <v>2015B</v>
      </c>
      <c r="CW80" s="19">
        <f t="shared" ca="1" si="8"/>
        <v>2015</v>
      </c>
      <c r="CX80" s="30" cm="1">
        <f t="array" aca="1" ref="CX80" ca="1">-INDEX($C$6:$CS$100,MATCH(CW80,YEAR($B$6:$B$100),0),MATCH(CV80,$C$1:$CS$1,0))</f>
        <v>2.6976021314387211</v>
      </c>
      <c r="CY80" s="19">
        <f t="shared" ca="1" si="0"/>
        <v>2020</v>
      </c>
      <c r="CZ80" s="30" cm="1">
        <f t="array" aca="1" ref="CZ80" ca="1">-INDEX($C$6:$CS$100,MATCH(CY80,YEAR($B$6:$B$100),0),MATCH(CV80,$C$1:$CS$1,0))</f>
        <v>3.1189782657405334</v>
      </c>
      <c r="DA80" s="19">
        <f t="shared" ca="1" si="13"/>
        <v>2025</v>
      </c>
      <c r="DB80" s="28" cm="1">
        <f t="array" aca="1" ref="DB80" ca="1">-INDEX($C$6:$CS$100,MATCH(DA80,YEAR($B$6:$B$100),0),MATCH(CV80,$C$1:$CS$1,0))</f>
        <v>3.7805944055944054</v>
      </c>
      <c r="DD80" s="41">
        <f t="shared" ca="1" si="10"/>
        <v>2.4333847170226823</v>
      </c>
      <c r="DE80" s="41">
        <f t="shared" ca="1" si="11"/>
        <v>14.695121951219512</v>
      </c>
      <c r="DF80" s="41">
        <f t="shared" ca="1" si="14"/>
        <v>6.9810842080696753E-2</v>
      </c>
      <c r="DG80" s="41">
        <f t="shared" ca="1" si="15"/>
        <v>134.00710262685482</v>
      </c>
    </row>
    <row r="81" spans="99:111" x14ac:dyDescent="0.3">
      <c r="CU81" s="20">
        <v>42217</v>
      </c>
      <c r="CV81" s="20" t="str">
        <f ca="1">OFFSET(C$1,0,ROWS($1:75)-1)</f>
        <v>2015C</v>
      </c>
      <c r="CW81" s="19">
        <f t="shared" ca="1" si="8"/>
        <v>2015</v>
      </c>
      <c r="CX81" s="30" cm="1">
        <f t="array" aca="1" ref="CX81" ca="1">-INDEX($C$6:$CS$100,MATCH(CW81,YEAR($B$6:$B$100),0),MATCH(CV81,$C$1:$CS$1,0))</f>
        <v>2.3869557908892252</v>
      </c>
      <c r="CY81" s="19">
        <f t="shared" ca="1" si="0"/>
        <v>2020</v>
      </c>
      <c r="CZ81" s="30" cm="1">
        <f t="array" aca="1" ref="CZ81" ca="1">-INDEX($C$6:$CS$100,MATCH(CY81,YEAR($B$6:$B$100),0),MATCH(CV81,$C$1:$CS$1,0))</f>
        <v>3.1004603303547253</v>
      </c>
      <c r="DA81" s="19">
        <f t="shared" ca="1" si="13"/>
        <v>2025</v>
      </c>
      <c r="DB81" s="28" cm="1">
        <f t="array" aca="1" ref="DB81" ca="1">-INDEX($C$6:$CS$100,MATCH(DA81,YEAR($B$6:$B$100),0),MATCH(CV81,$C$1:$CS$1,0))</f>
        <v>3.6900098839550464</v>
      </c>
      <c r="DD81" s="41">
        <f t="shared" ca="1" si="10"/>
        <v>2.4333847170226823</v>
      </c>
      <c r="DE81" s="41">
        <f t="shared" ca="1" si="11"/>
        <v>14.695121951219512</v>
      </c>
      <c r="DF81" s="41">
        <f t="shared" ca="1" si="14"/>
        <v>2.1556451819060222E-3</v>
      </c>
      <c r="DG81" s="41">
        <f t="shared" ca="1" si="15"/>
        <v>134.43617810235486</v>
      </c>
    </row>
    <row r="82" spans="99:111" x14ac:dyDescent="0.3">
      <c r="CU82" s="20">
        <v>42370</v>
      </c>
      <c r="CV82" s="20" t="str">
        <f ca="1">OFFSET(C$1,0,ROWS($1:76)-1)</f>
        <v>2016A</v>
      </c>
      <c r="CW82" s="19">
        <f t="shared" ca="1" si="8"/>
        <v>2016</v>
      </c>
      <c r="CX82" s="30" cm="1">
        <f t="array" aca="1" ref="CX82" ca="1">-INDEX($C$6:$CS$100,MATCH(CW82,YEAR($B$6:$B$100),0),MATCH(CV82,$C$1:$CS$1,0))</f>
        <v>2.9414945387693305</v>
      </c>
      <c r="CY82" s="19">
        <f t="shared" ref="CY82" ca="1" si="16">LEFT(CV82,4)+$CY$5</f>
        <v>2021</v>
      </c>
      <c r="CZ82" s="30" cm="1">
        <f t="array" aca="1" ref="CZ82" ca="1">-INDEX($C$6:$CS$100,MATCH(CY82,YEAR($B$6:$B$100),0),MATCH(CV82,$C$1:$CS$1,0))</f>
        <v>3.9525516752976584</v>
      </c>
      <c r="DA82" s="19">
        <f t="shared" ca="1" si="13"/>
        <v>2026</v>
      </c>
      <c r="DB82" s="28" cm="1">
        <f t="array" aca="1" ref="DB82" ca="1">-INDEX($C$6:$CS$100,MATCH(DA82,YEAR($B$6:$B$100),0),MATCH(CV82,$C$1:$CS$1,0))</f>
        <v>4.9385394070860444</v>
      </c>
      <c r="DD82" s="41">
        <f t="shared" ca="1" si="10"/>
        <v>3.1382436564561988</v>
      </c>
      <c r="DE82" s="41">
        <f t="shared" ca="1" si="11"/>
        <v>12.063119457485655</v>
      </c>
      <c r="DF82" s="41">
        <f t="shared" ca="1" si="14"/>
        <v>3.8710215310561159E-2</v>
      </c>
      <c r="DG82" s="41">
        <f t="shared" ca="1" si="15"/>
        <v>65.781309749465905</v>
      </c>
    </row>
    <row r="83" spans="99:111" x14ac:dyDescent="0.3">
      <c r="CU83" s="20">
        <v>42430</v>
      </c>
      <c r="CV83" s="20" t="str">
        <f ca="1">OFFSET(C$1,0,ROWS($1:77)-1)</f>
        <v>2016B</v>
      </c>
      <c r="CW83" s="19">
        <f t="shared" ca="1" si="8"/>
        <v>2016</v>
      </c>
      <c r="CX83" s="30" cm="1">
        <f t="array" aca="1" ref="CX83" ca="1">-INDEX($C$6:$CS$100,MATCH(CW83,YEAR($B$6:$B$100),0),MATCH(CV83,$C$1:$CS$1,0))</f>
        <v>2.8874229479831297</v>
      </c>
      <c r="CY83" s="19">
        <f t="shared" ca="1" si="0"/>
        <v>2021</v>
      </c>
      <c r="CZ83" s="30" cm="1">
        <f t="array" aca="1" ref="CZ83" ca="1">-INDEX($C$6:$CS$100,MATCH(CY83,YEAR($B$6:$B$100),0),MATCH(CV83,$C$1:$CS$1,0))</f>
        <v>3.9392732262205108</v>
      </c>
      <c r="DA83" s="19">
        <f t="shared" ca="1" si="13"/>
        <v>2026</v>
      </c>
      <c r="DB83" s="28" cm="1">
        <f t="array" aca="1" ref="DB83" ca="1">-INDEX($C$6:$CS$100,MATCH(DA83,YEAR($B$6:$B$100),0),MATCH(CV83,$C$1:$CS$1,0))</f>
        <v>4.855386840202458</v>
      </c>
      <c r="DD83" s="41">
        <f t="shared" ca="1" si="10"/>
        <v>3.1382436564561988</v>
      </c>
      <c r="DE83" s="41">
        <f t="shared" ca="1" si="11"/>
        <v>12.063119457485655</v>
      </c>
      <c r="DF83" s="41">
        <f t="shared" ca="1" si="14"/>
        <v>6.2911027798932345E-2</v>
      </c>
      <c r="DG83" s="41">
        <f t="shared" ca="1" si="15"/>
        <v>65.996877589240881</v>
      </c>
    </row>
    <row r="84" spans="99:111" x14ac:dyDescent="0.3">
      <c r="CU84" s="20">
        <v>42583</v>
      </c>
      <c r="CV84" s="20" t="str">
        <f ca="1">OFFSET(C$1,0,ROWS($1:78)-1)</f>
        <v>2016C</v>
      </c>
      <c r="CW84" s="19">
        <f t="shared" ca="1" si="8"/>
        <v>2016</v>
      </c>
      <c r="CX84" s="30" cm="1">
        <f t="array" aca="1" ref="CX84" ca="1">-INDEX($C$6:$CS$100,MATCH(CW84,YEAR($B$6:$B$100),0),MATCH(CV84,$C$1:$CS$1,0))</f>
        <v>3.2122828986769751</v>
      </c>
      <c r="CY84" s="19">
        <f t="shared" ca="1" si="0"/>
        <v>2021</v>
      </c>
      <c r="CZ84" s="30" cm="1">
        <f t="array" aca="1" ref="CZ84" ca="1">-INDEX($C$6:$CS$100,MATCH(CY84,YEAR($B$6:$B$100),0),MATCH(CV84,$C$1:$CS$1,0))</f>
        <v>3.6317757851574819</v>
      </c>
      <c r="DA84" s="19">
        <f t="shared" ca="1" si="13"/>
        <v>2026</v>
      </c>
      <c r="DB84" s="28" cm="1">
        <f t="array" aca="1" ref="DB84" ca="1">-INDEX($C$6:$CS$100,MATCH(DA84,YEAR($B$6:$B$100),0),MATCH(CV84,$C$1:$CS$1,0))</f>
        <v>4.5991045991045993</v>
      </c>
      <c r="DD84" s="41">
        <f t="shared" ca="1" si="10"/>
        <v>3.1382436564561988</v>
      </c>
      <c r="DE84" s="41">
        <f t="shared" ca="1" si="11"/>
        <v>12.063119457485655</v>
      </c>
      <c r="DF84" s="41">
        <f t="shared" ca="1" si="14"/>
        <v>5.4818093886267825E-3</v>
      </c>
      <c r="DG84" s="41">
        <f t="shared" ca="1" si="15"/>
        <v>71.087556120908332</v>
      </c>
    </row>
    <row r="85" spans="99:111" x14ac:dyDescent="0.3">
      <c r="CU85" s="20">
        <v>42736</v>
      </c>
      <c r="CV85" s="20" t="str">
        <f ca="1">OFFSET(C$1,0,ROWS($1:79)-1)</f>
        <v>2017A</v>
      </c>
      <c r="CW85" s="19">
        <f t="shared" ca="1" si="8"/>
        <v>2017</v>
      </c>
      <c r="CX85" s="30" cm="1">
        <f t="array" aca="1" ref="CX85" ca="1">-INDEX($C$6:$CS$100,MATCH(CW85,YEAR($B$6:$B$100),0),MATCH(CV85,$C$1:$CS$1,0))</f>
        <v>2.9179934227697446</v>
      </c>
      <c r="CY85" s="19">
        <f t="shared" ca="1" si="0"/>
        <v>2022</v>
      </c>
      <c r="CZ85" s="30" cm="1">
        <f t="array" aca="1" ref="CZ85" ca="1">-INDEX($C$6:$CS$100,MATCH(CY85,YEAR($B$6:$B$100),0),MATCH(CV85,$C$1:$CS$1,0))</f>
        <v>4.1628684290489213</v>
      </c>
      <c r="DA85" s="19">
        <f t="shared" ca="1" si="13"/>
        <v>2027</v>
      </c>
      <c r="DB85" s="28" cm="1">
        <f t="array" aca="1" ref="DB85" ca="1">-INDEX($C$6:$CS$100,MATCH(DA85,YEAR($B$6:$B$100),0),MATCH(CV85,$C$1:$CS$1,0))</f>
        <v>5.0312667500446668</v>
      </c>
      <c r="DD85" s="41">
        <f t="shared" ca="1" si="10"/>
        <v>3.4374193548387098</v>
      </c>
      <c r="DE85" s="41">
        <f t="shared" ca="1" si="11"/>
        <v>5.3922721216396265</v>
      </c>
      <c r="DF85" s="41">
        <f t="shared" ca="1" si="14"/>
        <v>0.2698032989057132</v>
      </c>
      <c r="DG85" s="41">
        <f t="shared" ca="1" si="15"/>
        <v>1.5114334393556612</v>
      </c>
    </row>
    <row r="86" spans="99:111" x14ac:dyDescent="0.3">
      <c r="CU86" s="20">
        <v>42887</v>
      </c>
      <c r="CV86" s="20" t="str">
        <f ca="1">OFFSET(C$1,0,ROWS($1:80)-1)</f>
        <v>2017B</v>
      </c>
      <c r="CW86" s="19">
        <f t="shared" ca="1" si="8"/>
        <v>2017</v>
      </c>
      <c r="CX86" s="30" cm="1">
        <f t="array" aca="1" ref="CX86" ca="1">-INDEX($C$6:$CS$100,MATCH(CW86,YEAR($B$6:$B$100),0),MATCH(CV86,$C$1:$CS$1,0))</f>
        <v>3.6244769874476988</v>
      </c>
      <c r="CY86" s="19">
        <f t="shared" ca="1" si="0"/>
        <v>2022</v>
      </c>
      <c r="CZ86" s="30" cm="1">
        <f t="array" aca="1" ref="CZ86" ca="1">-INDEX($C$6:$CS$100,MATCH(CY86,YEAR($B$6:$B$100),0),MATCH(CV86,$C$1:$CS$1,0))</f>
        <v>4.4580457524851322</v>
      </c>
      <c r="DA86" s="19">
        <f t="shared" ca="1" si="13"/>
        <v>2027</v>
      </c>
      <c r="DB86" s="28" cm="1">
        <f t="array" aca="1" ref="DB86" ca="1">-INDEX($C$6:$CS$100,MATCH(DA86,YEAR($B$6:$B$100),0),MATCH(CV86,$C$1:$CS$1,0))</f>
        <v>5.2251866138076357</v>
      </c>
      <c r="DD86" s="41">
        <f t="shared" ca="1" si="10"/>
        <v>3.4374193548387098</v>
      </c>
      <c r="DE86" s="41">
        <f t="shared" ca="1" si="11"/>
        <v>5.3922721216396265</v>
      </c>
      <c r="DF86" s="41">
        <f t="shared" ca="1" si="14"/>
        <v>3.4990557917279508E-2</v>
      </c>
      <c r="DG86" s="41">
        <f t="shared" ca="1" si="15"/>
        <v>0.87277890882358944</v>
      </c>
    </row>
    <row r="87" spans="99:111" x14ac:dyDescent="0.3">
      <c r="CU87" s="20">
        <v>43191</v>
      </c>
      <c r="CV87" s="20" t="str">
        <f ca="1">OFFSET(C$1,0,ROWS($1:81)-1)</f>
        <v>2018A</v>
      </c>
      <c r="CW87" s="19">
        <f t="shared" ca="1" si="8"/>
        <v>2018</v>
      </c>
      <c r="CX87" s="30" cm="1">
        <f t="array" aca="1" ref="CX87" ca="1">-INDEX($C$6:$CS$100,MATCH(CW87,YEAR($B$6:$B$100),0),MATCH(CV87,$C$1:$CS$1,0))</f>
        <v>3.9994030741680344</v>
      </c>
      <c r="CY87" s="19">
        <f t="shared" ref="CY87" ca="1" si="17">LEFT(CV87,4)+$CY$5</f>
        <v>2023</v>
      </c>
      <c r="CZ87" s="30" cm="1">
        <f t="array" aca="1" ref="CZ87" ca="1">-INDEX($C$6:$CS$100,MATCH(CY87,YEAR($B$6:$B$100),0),MATCH(CV87,$C$1:$CS$1,0))</f>
        <v>5.17038300637667</v>
      </c>
      <c r="DA87" s="19">
        <f t="shared" ca="1" si="13"/>
        <v>2028</v>
      </c>
      <c r="DB87" s="28" cm="1">
        <f t="array" aca="1" ref="DB87" ca="1">-INDEX($C$6:$CS$100,MATCH(DA87,YEAR($B$6:$B$100),0),MATCH(CV87,$C$1:$CS$1,0))</f>
        <v>5.1202899037009697</v>
      </c>
      <c r="DD87" s="41">
        <f t="shared" ca="1" si="10"/>
        <v>3.8119005676257585</v>
      </c>
      <c r="DE87" s="41">
        <f t="shared" ca="1" si="11"/>
        <v>6.1983168679107212</v>
      </c>
      <c r="DF87" s="41">
        <f t="shared" ca="1" si="14"/>
        <v>3.5157189959636237E-2</v>
      </c>
      <c r="DG87" s="41">
        <f t="shared" ca="1" si="15"/>
        <v>1.056648023688306</v>
      </c>
    </row>
    <row r="88" spans="99:111" x14ac:dyDescent="0.3">
      <c r="CU88" s="20">
        <v>43466</v>
      </c>
      <c r="CV88" s="20" t="str">
        <f ca="1">OFFSET(C$1,0,ROWS($1:82)-1)</f>
        <v>2019A</v>
      </c>
      <c r="CW88" s="19">
        <f t="shared" ca="1" si="8"/>
        <v>2019</v>
      </c>
      <c r="CX88" s="30" cm="1">
        <f t="array" aca="1" ref="CX88" ca="1">-INDEX($C$6:$CS$100,MATCH(CW88,YEAR($B$6:$B$100),0),MATCH(CV88,$C$1:$CS$1,0))</f>
        <v>4.220779220779221</v>
      </c>
      <c r="CY88" s="19">
        <f t="shared" ca="1" si="0"/>
        <v>2024</v>
      </c>
      <c r="CZ88" s="30" cm="1">
        <f t="array" aca="1" ref="CZ88" ca="1">-INDEX($C$6:$CS$100,MATCH(CY88,YEAR($B$6:$B$100),0),MATCH(CV88,$C$1:$CS$1,0))</f>
        <v>4.2547383199438418</v>
      </c>
      <c r="DA88" s="19">
        <f t="shared" ca="1" si="13"/>
        <v>2029</v>
      </c>
      <c r="DB88" s="28" cm="1">
        <f t="array" aca="1" ref="DB88" ca="1">-INDEX($C$6:$CS$100,MATCH(DA88,YEAR($B$6:$B$100),0),MATCH(CV88,$C$1:$CS$1,0))</f>
        <v>4.4184996452299554</v>
      </c>
      <c r="DD88" s="41">
        <f t="shared" ca="1" si="10"/>
        <v>4.6227567415202477</v>
      </c>
      <c r="DE88" s="41">
        <f t="shared" ca="1" si="11"/>
        <v>6.3560351108489748</v>
      </c>
      <c r="DF88" s="41">
        <f t="shared" ca="1" si="14"/>
        <v>0.1615859271811026</v>
      </c>
      <c r="DG88" s="41">
        <f t="shared" ca="1" si="15"/>
        <v>4.4154482034682099</v>
      </c>
    </row>
    <row r="89" spans="99:111" x14ac:dyDescent="0.3">
      <c r="CU89" s="20">
        <v>43586</v>
      </c>
      <c r="CV89" s="20" t="str">
        <f ca="1">OFFSET(C$1,0,ROWS($1:83)-1)</f>
        <v>2019B</v>
      </c>
      <c r="CW89" s="19">
        <f t="shared" ca="1" si="8"/>
        <v>2019</v>
      </c>
      <c r="CX89" s="30" cm="1">
        <f t="array" aca="1" ref="CX89" ca="1">-INDEX($C$6:$CS$100,MATCH(CW89,YEAR($B$6:$B$100),0),MATCH(CV89,$C$1:$CS$1,0))</f>
        <v>4.2160737812911728</v>
      </c>
      <c r="CY89" s="19">
        <f t="shared" ca="1" si="0"/>
        <v>2024</v>
      </c>
      <c r="CZ89" s="30" cm="1">
        <f t="array" aca="1" ref="CZ89" ca="1">-INDEX($C$6:$CS$100,MATCH(CY89,YEAR($B$6:$B$100),0),MATCH(CV89,$C$1:$CS$1,0))</f>
        <v>4.1767412838312143</v>
      </c>
      <c r="DA89" s="19">
        <f t="shared" ca="1" si="13"/>
        <v>2029</v>
      </c>
      <c r="DB89" s="28" cm="1">
        <f t="array" aca="1" ref="DB89" ca="1">-INDEX($C$6:$CS$100,MATCH(DA89,YEAR($B$6:$B$100),0),MATCH(CV89,$C$1:$CS$1,0))</f>
        <v>4.2249887118622205</v>
      </c>
      <c r="DD89" s="41">
        <f t="shared" ca="1" si="10"/>
        <v>4.6227567415202477</v>
      </c>
      <c r="DE89" s="41">
        <f t="shared" ca="1" si="11"/>
        <v>6.3560351108489748</v>
      </c>
      <c r="DF89" s="41">
        <f t="shared" ca="1" si="14"/>
        <v>0.16539103014068332</v>
      </c>
      <c r="DG89" s="41">
        <f t="shared" ca="1" si="15"/>
        <v>4.7493215844777161</v>
      </c>
    </row>
    <row r="90" spans="99:111" x14ac:dyDescent="0.3">
      <c r="CU90" s="20">
        <v>43678</v>
      </c>
      <c r="CV90" s="20" t="str">
        <f ca="1">OFFSET(C$1,0,ROWS($1:84)-1)</f>
        <v>2019C</v>
      </c>
      <c r="CW90" s="19">
        <f t="shared" ca="1" si="8"/>
        <v>2019</v>
      </c>
      <c r="CX90" s="30" cm="1">
        <f t="array" aca="1" ref="CX90" ca="1">-INDEX($C$6:$CS$100,MATCH(CW90,YEAR($B$6:$B$100),0),MATCH(CV90,$C$1:$CS$1,0))</f>
        <v>4.5375053173890434</v>
      </c>
      <c r="CY90" s="19">
        <f t="shared" ca="1" si="0"/>
        <v>2024</v>
      </c>
      <c r="CZ90" s="30" cm="1">
        <f t="array" aca="1" ref="CZ90" ca="1">-INDEX($C$6:$CS$100,MATCH(CY90,YEAR($B$6:$B$100),0),MATCH(CV90,$C$1:$CS$1,0))</f>
        <v>4.5085980649457476</v>
      </c>
      <c r="DA90" s="19">
        <f t="shared" ca="1" si="13"/>
        <v>2029</v>
      </c>
      <c r="DB90" s="28" cm="1">
        <f t="array" aca="1" ref="DB90" ca="1">-INDEX($C$6:$CS$100,MATCH(DA90,YEAR($B$6:$B$100),0),MATCH(CV90,$C$1:$CS$1,0))</f>
        <v>4.4672091289266378</v>
      </c>
      <c r="DD90" s="41">
        <f t="shared" ca="1" si="10"/>
        <v>4.6227567415202477</v>
      </c>
      <c r="DE90" s="41">
        <f t="shared" ca="1" si="11"/>
        <v>6.3560351108489748</v>
      </c>
      <c r="DF90" s="41">
        <f t="shared" ca="1" si="14"/>
        <v>7.2678053163984903E-3</v>
      </c>
      <c r="DG90" s="41">
        <f t="shared" ca="1" si="15"/>
        <v>3.4130236385756429</v>
      </c>
    </row>
    <row r="91" spans="99:111" x14ac:dyDescent="0.3">
      <c r="CU91" s="20">
        <v>43831</v>
      </c>
      <c r="CV91" s="20" t="str">
        <f ca="1">OFFSET(C$1,0,ROWS($1:85)-1)</f>
        <v>2020A</v>
      </c>
      <c r="CW91" s="19">
        <f t="shared" ca="1" si="8"/>
        <v>2020</v>
      </c>
      <c r="CX91" s="30" cm="1">
        <f t="array" aca="1" ref="CX91" ca="1">-INDEX($C$6:$CS$100,MATCH(CW91,YEAR($B$6:$B$100),0),MATCH(CV91,$C$1:$CS$1,0))</f>
        <v>4.5904753290217535</v>
      </c>
      <c r="CY91" s="19">
        <f t="shared" ca="1" si="0"/>
        <v>2025</v>
      </c>
      <c r="CZ91" s="30" cm="1">
        <f t="array" aca="1" ref="CZ91" ca="1">-INDEX($C$6:$CS$100,MATCH(CY91,YEAR($B$6:$B$100),0),MATCH(CV91,$C$1:$CS$1,0))</f>
        <v>4.9337785615127752</v>
      </c>
      <c r="DA91" s="19">
        <f t="shared" ca="1" si="13"/>
        <v>2030</v>
      </c>
      <c r="DB91" s="28" cm="1">
        <f t="array" aca="1" ref="DB91" ca="1">-INDEX($C$6:$CS$100,MATCH(DA91,YEAR($B$6:$B$100),0),MATCH(CV91,$C$1:$CS$1,0))</f>
        <v>5.4432396962784741</v>
      </c>
      <c r="DD91" s="41">
        <f ca="1">-VLOOKUP(DATE(CW91,1,1),$B$6:$CS$66,96,FALSE)</f>
        <v>14.695121951219512</v>
      </c>
      <c r="DE91" s="41">
        <f t="shared" ca="1" si="11"/>
        <v>6.1886116272896201</v>
      </c>
      <c r="DF91" s="41">
        <f ca="1">(DD91-CX91)^2</f>
        <v>102.10388335949258</v>
      </c>
      <c r="DG91" s="41">
        <f t="shared" ca="1" si="15"/>
        <v>1.5746060229669157</v>
      </c>
    </row>
    <row r="92" spans="99:111" x14ac:dyDescent="0.3">
      <c r="CU92" s="20">
        <v>43891</v>
      </c>
      <c r="CV92" s="20" t="str">
        <f ca="1">OFFSET(C$1,0,ROWS($1:86)-1)</f>
        <v>2020B</v>
      </c>
      <c r="CW92" s="19">
        <f t="shared" ca="1" si="8"/>
        <v>2020</v>
      </c>
      <c r="CX92" s="30" cm="1">
        <f t="array" aca="1" ref="CX92" ca="1">-INDEX($C$6:$CS$100,MATCH(CW92,YEAR($B$6:$B$100),0),MATCH(CV92,$C$1:$CS$1,0))</f>
        <v>4.8527882049658544</v>
      </c>
      <c r="CY92" s="19">
        <f t="shared" ref="CY92" ca="1" si="18">LEFT(CV92,4)+$CY$5</f>
        <v>2025</v>
      </c>
      <c r="CZ92" s="30" cm="1">
        <f t="array" aca="1" ref="CZ92" ca="1">-INDEX($C$6:$CS$100,MATCH(CY92,YEAR($B$6:$B$100),0),MATCH(CV92,$C$1:$CS$1,0))</f>
        <v>4.9000112557685815</v>
      </c>
      <c r="DA92" s="19">
        <f t="shared" ca="1" si="13"/>
        <v>2030</v>
      </c>
      <c r="DB92" s="28" cm="1">
        <f t="array" aca="1" ref="DB92" ca="1">-INDEX($C$6:$CS$100,MATCH(DA92,YEAR($B$6:$B$100),0),MATCH(CV92,$C$1:$CS$1,0))</f>
        <v>5.4994844233353124</v>
      </c>
      <c r="DD92" s="41">
        <f t="shared" ca="1" si="10"/>
        <v>14.695121951219512</v>
      </c>
      <c r="DE92" s="41">
        <f t="shared" ca="1" si="11"/>
        <v>6.1886116272896201</v>
      </c>
      <c r="DF92" s="41">
        <f t="shared" ca="1" si="14"/>
        <v>96.871533572643571</v>
      </c>
      <c r="DG92" s="41">
        <f t="shared" ca="1" si="15"/>
        <v>1.6604909174841587</v>
      </c>
    </row>
    <row r="93" spans="99:111" x14ac:dyDescent="0.3">
      <c r="CU93" s="20">
        <v>44075</v>
      </c>
      <c r="CV93" s="20" t="str">
        <f ca="1">OFFSET(C$1,0,ROWS($1:87)-1)</f>
        <v>2020C</v>
      </c>
      <c r="CW93" s="19">
        <f t="shared" ca="1" si="8"/>
        <v>2020</v>
      </c>
      <c r="CX93" s="30" cm="1">
        <f t="array" aca="1" ref="CX93" ca="1">-INDEX($C$6:$CS$100,MATCH(CW93,YEAR($B$6:$B$100),0),MATCH(CV93,$C$1:$CS$1,0))</f>
        <v>16.034674802653882</v>
      </c>
      <c r="CY93" s="19">
        <f t="shared" ca="1" si="0"/>
        <v>2025</v>
      </c>
      <c r="CZ93" s="30" cm="1">
        <f t="array" aca="1" ref="CZ93" ca="1">-INDEX($C$6:$CS$100,MATCH(CY93,YEAR($B$6:$B$100),0),MATCH(CV93,$C$1:$CS$1,0))</f>
        <v>4.6941223510595762</v>
      </c>
      <c r="DA93" s="19">
        <f t="shared" ca="1" si="13"/>
        <v>2030</v>
      </c>
      <c r="DB93" s="28" cm="1">
        <f t="array" aca="1" ref="DB93" ca="1">-INDEX($C$6:$CS$100,MATCH(DA93,YEAR($B$6:$B$100),0),MATCH(CV93,$C$1:$CS$1,0))</f>
        <v>5.2941559286736952</v>
      </c>
      <c r="DD93" s="41">
        <f t="shared" ca="1" si="10"/>
        <v>14.695121951219512</v>
      </c>
      <c r="DE93" s="41">
        <f t="shared" ca="1" si="11"/>
        <v>6.1886116272896201</v>
      </c>
      <c r="DF93" s="41">
        <f t="shared" ca="1" si="14"/>
        <v>1.7944018417859502</v>
      </c>
      <c r="DG93" s="41">
        <f t="shared" ca="1" si="15"/>
        <v>2.2334981967666003</v>
      </c>
    </row>
    <row r="94" spans="99:111" x14ac:dyDescent="0.3">
      <c r="CU94" s="20">
        <v>44228</v>
      </c>
      <c r="CV94" s="20" t="str">
        <f ca="1">OFFSET(C$1,0,ROWS($1:88)-1)</f>
        <v>2021A</v>
      </c>
      <c r="CW94" s="19">
        <f t="shared" ca="1" si="8"/>
        <v>2021</v>
      </c>
      <c r="CX94" s="30" cm="1">
        <f t="array" aca="1" ref="CX94" ca="1">-INDEX($C$6:$CS$100,MATCH(CW94,YEAR($B$6:$B$100),0),MATCH(CV94,$C$1:$CS$1,0))</f>
        <v>10.286547309917543</v>
      </c>
      <c r="CY94" s="19">
        <f t="shared" ca="1" si="0"/>
        <v>2026</v>
      </c>
      <c r="CZ94" s="30" cm="1">
        <f t="array" aca="1" ref="CZ94" ca="1">-INDEX($C$6:$CS$100,MATCH(CY94,YEAR($B$6:$B$100),0),MATCH(CV94,$C$1:$CS$1,0))</f>
        <v>3.7501370664132461</v>
      </c>
      <c r="DA94" s="19">
        <f t="shared" ca="1" si="13"/>
        <v>2031</v>
      </c>
      <c r="DB94" s="28" cm="1">
        <f t="array" aca="1" ref="DB94" ca="1">-INDEX($C$6:$CS$100,MATCH(DA94,YEAR($B$6:$B$100),0),MATCH(CV94,$C$1:$CS$1,0))</f>
        <v>5.7176692071782105</v>
      </c>
      <c r="DD94" s="41">
        <f t="shared" ca="1" si="10"/>
        <v>12.063119457485655</v>
      </c>
      <c r="DE94" s="41">
        <f t="shared" ca="1" si="11"/>
        <v>5.4656839284004981</v>
      </c>
      <c r="DF94" s="41">
        <f t="shared" ca="1" si="14"/>
        <v>3.1562085955147743</v>
      </c>
      <c r="DG94" s="41">
        <f t="shared" ca="1" si="15"/>
        <v>2.9431010356743075</v>
      </c>
    </row>
    <row r="95" spans="99:111" x14ac:dyDescent="0.3">
      <c r="CU95" s="20">
        <v>44378</v>
      </c>
      <c r="CV95" s="20" t="str">
        <f ca="1">OFFSET(C$1,0,ROWS($1:89)-1)</f>
        <v>2021B</v>
      </c>
      <c r="CW95" s="19">
        <f t="shared" ca="1" si="8"/>
        <v>2021</v>
      </c>
      <c r="CX95" s="30" cm="1">
        <f t="array" aca="1" ref="CX95" ca="1">-INDEX($C$6:$CS$100,MATCH(CW95,YEAR($B$6:$B$100),0),MATCH(CV95,$C$1:$CS$1,0))</f>
        <v>13.405651533413687</v>
      </c>
      <c r="CY95" s="19">
        <f t="shared" ca="1" si="0"/>
        <v>2026</v>
      </c>
      <c r="CZ95" s="30" cm="1">
        <f t="array" aca="1" ref="CZ95" ca="1">-INDEX($C$6:$CS$100,MATCH(CY95,YEAR($B$6:$B$100),0),MATCH(CV95,$C$1:$CS$1,0))</f>
        <v>3.7420183355331216</v>
      </c>
      <c r="DA95" s="19">
        <f t="shared" ca="1" si="13"/>
        <v>2031</v>
      </c>
      <c r="DB95" s="28" cm="1">
        <f t="array" aca="1" ref="DB95" ca="1">-INDEX($C$6:$CS$100,MATCH(DA95,YEAR($B$6:$B$100),0),MATCH(CV95,$C$1:$CS$1,0))</f>
        <v>5.5093555093555091</v>
      </c>
      <c r="DD95" s="41">
        <f t="shared" ca="1" si="10"/>
        <v>12.063119457485655</v>
      </c>
      <c r="DE95" s="41">
        <f t="shared" ca="1" si="11"/>
        <v>5.4656839284004981</v>
      </c>
      <c r="DF95" s="41">
        <f t="shared" ca="1" si="14"/>
        <v>1.8023923748956314</v>
      </c>
      <c r="DG95" s="41">
        <f t="shared" ca="1" si="15"/>
        <v>2.9710230760348448</v>
      </c>
    </row>
    <row r="96" spans="99:111" x14ac:dyDescent="0.3">
      <c r="CU96" s="20">
        <v>44682</v>
      </c>
      <c r="CV96" s="20" t="str">
        <f ca="1">OFFSET(C$1,0,ROWS($1:90)-1)</f>
        <v>2022A</v>
      </c>
      <c r="CW96" s="19">
        <f t="shared" ca="1" si="8"/>
        <v>2022</v>
      </c>
      <c r="CX96" s="30" cm="1">
        <f t="array" aca="1" ref="CX96" ca="1">-INDEX($C$6:$CS$100,MATCH(CW96,YEAR($B$6:$B$100),0),MATCH(CV96,$C$1:$CS$1,0))</f>
        <v>4.1953510974325745</v>
      </c>
      <c r="CY96" s="19">
        <f t="shared" ca="1" si="0"/>
        <v>2027</v>
      </c>
      <c r="CZ96" s="30" cm="1">
        <f t="array" aca="1" ref="CZ96" ca="1">-INDEX($C$6:$CS$100,MATCH(CY96,YEAR($B$6:$B$100),0),MATCH(CV96,$C$1:$CS$1,0))</f>
        <v>4.6452591322695502</v>
      </c>
      <c r="DA96" s="19">
        <f t="shared" ca="1" si="13"/>
        <v>2032</v>
      </c>
      <c r="DB96" s="28" cm="1">
        <f t="array" aca="1" ref="DB96" ca="1">-INDEX($C$6:$CS$100,MATCH(DA96,YEAR($B$6:$B$100),0),MATCH(CV96,$C$1:$CS$1,0))</f>
        <v>6.1423118865866959</v>
      </c>
      <c r="DD96" s="41">
        <f t="shared" ca="1" si="10"/>
        <v>5.3922721216396265</v>
      </c>
      <c r="DE96" s="41">
        <f t="shared" ca="1" si="11"/>
        <v>5.1847071116847996</v>
      </c>
      <c r="DF96" s="41">
        <f t="shared" ca="1" si="14"/>
        <v>1.4326199381888585</v>
      </c>
      <c r="DG96" s="41">
        <f t="shared" ca="1" si="15"/>
        <v>0.29100412249519531</v>
      </c>
    </row>
    <row r="97" spans="99:111" x14ac:dyDescent="0.3">
      <c r="CU97" s="20">
        <v>44958</v>
      </c>
      <c r="CV97" s="20" t="str">
        <f ca="1">OFFSET(C$1,0,ROWS($1:91)-1)</f>
        <v>2023A</v>
      </c>
      <c r="CW97" s="19">
        <f t="shared" ca="1" si="8"/>
        <v>2023</v>
      </c>
      <c r="CX97" s="30" cm="1">
        <f t="array" aca="1" ref="CX97" ca="1">-INDEX($C$6:$CS$100,MATCH(CW97,YEAR($B$6:$B$100),0),MATCH(CV97,$C$1:$CS$1,0))</f>
        <v>5.3738852046649894</v>
      </c>
      <c r="CY97" s="19">
        <f t="shared" ref="CY97" ca="1" si="19">LEFT(CV97,4)+$CY$5</f>
        <v>2028</v>
      </c>
      <c r="CZ97" s="30" cm="1">
        <f t="array" aca="1" ref="CZ97" ca="1">-INDEX($C$6:$CS$100,MATCH(CY97,YEAR($B$6:$B$100),0),MATCH(CV97,$C$1:$CS$1,0))</f>
        <v>5.9308224442736357</v>
      </c>
      <c r="DA97" s="19">
        <f t="shared" ca="1" si="13"/>
        <v>2033</v>
      </c>
      <c r="DB97" s="28" cm="1">
        <f t="array" aca="1" ref="DB97" ca="1">-INDEX($C$6:$CS$100,MATCH(DA97,YEAR($B$6:$B$100),0),MATCH(CV97,$C$1:$CS$1,0))</f>
        <v>7.2566687029118304</v>
      </c>
      <c r="DD97" s="41">
        <f t="shared" ca="1" si="10"/>
        <v>6.1983168679107212</v>
      </c>
      <c r="DE97" s="41">
        <f t="shared" ca="1" si="11"/>
        <v>5.6597067969791208</v>
      </c>
      <c r="DF97" s="41">
        <f t="shared" ca="1" si="14"/>
        <v>0.67968756736212377</v>
      </c>
      <c r="DG97" s="41">
        <f t="shared" ca="1" si="15"/>
        <v>7.3503694207923784E-2</v>
      </c>
    </row>
    <row r="98" spans="99:111" x14ac:dyDescent="0.3">
      <c r="CU98" s="20">
        <v>45047</v>
      </c>
      <c r="CV98" s="20" t="str">
        <f ca="1">OFFSET(C$1,0,ROWS($1:92)-1)</f>
        <v>2023B</v>
      </c>
      <c r="CW98" s="19">
        <f t="shared" ca="1" si="8"/>
        <v>2023</v>
      </c>
      <c r="CX98" s="30" cm="1">
        <f t="array" aca="1" ref="CX98" ca="1">-INDEX($C$6:$CS$100,MATCH(CW98,YEAR($B$6:$B$100),0),MATCH(CV98,$C$1:$CS$1,0))</f>
        <v>5.8655385319002971</v>
      </c>
      <c r="CY98" s="19">
        <f t="shared" ca="1" si="0"/>
        <v>2028</v>
      </c>
      <c r="CZ98" s="30" cm="1">
        <f t="array" aca="1" ref="CZ98" ca="1">-INDEX($C$6:$CS$100,MATCH(CY98,YEAR($B$6:$B$100),0),MATCH(CV98,$C$1:$CS$1,0))</f>
        <v>5.9461952344350504</v>
      </c>
      <c r="DA98" s="19">
        <f t="shared" ca="1" si="13"/>
        <v>2033</v>
      </c>
      <c r="DB98" s="28" cm="1">
        <f t="array" aca="1" ref="DB98" ca="1">-INDEX($C$6:$CS$100,MATCH(DA98,YEAR($B$6:$B$100),0),MATCH(CV98,$C$1:$CS$1,0))</f>
        <v>7.2592140093667279</v>
      </c>
      <c r="DD98" s="41">
        <f t="shared" ca="1" si="10"/>
        <v>6.1983168679107212</v>
      </c>
      <c r="DE98" s="41">
        <f t="shared" ca="1" si="11"/>
        <v>5.6597067969791208</v>
      </c>
      <c r="DF98" s="41">
        <f t="shared" ca="1" si="14"/>
        <v>0.11074142091786678</v>
      </c>
      <c r="DG98" s="41">
        <f t="shared" ca="1" si="15"/>
        <v>8.2075624795940064E-2</v>
      </c>
    </row>
    <row r="99" spans="99:111" x14ac:dyDescent="0.3">
      <c r="CU99" s="20">
        <v>45323</v>
      </c>
      <c r="CV99" s="20" t="str">
        <f ca="1">OFFSET(C$1,0,ROWS($1:93)-1)</f>
        <v>2024A</v>
      </c>
      <c r="CW99" s="19">
        <f t="shared" ca="1" si="8"/>
        <v>2024</v>
      </c>
      <c r="CX99" s="30" cm="1">
        <f t="array" aca="1" ref="CX99" ca="1">-INDEX($C$6:$CS$100,MATCH(CW99,YEAR($B$6:$B$100),0),MATCH(CV99,$C$1:$CS$1,0))</f>
        <v>5.3483337473826174</v>
      </c>
      <c r="CY99" s="19">
        <f t="shared" ca="1" si="0"/>
        <v>2029</v>
      </c>
      <c r="CZ99" s="30" cm="1">
        <f t="array" aca="1" ref="CZ99" ca="1">-INDEX($C$6:$CS$100,MATCH(CY99,YEAR($B$6:$B$100),0),MATCH(CV99,$C$1:$CS$1,0))</f>
        <v>5.0123636363636361</v>
      </c>
      <c r="DA99" s="19">
        <f t="shared" ca="1" si="13"/>
        <v>2034</v>
      </c>
      <c r="DB99" s="28" cm="1">
        <f t="array" aca="1" ref="DB99" ca="1">-INDEX($C$6:$CS$100,MATCH(DA99,YEAR($B$6:$B$100),0),MATCH(CV99,$C$1:$CS$1,0))</f>
        <v>6.1926715650962878</v>
      </c>
      <c r="DD99" s="41">
        <f t="shared" ca="1" si="10"/>
        <v>6.3560351108489748</v>
      </c>
      <c r="DE99" s="41">
        <f t="shared" ca="1" si="11"/>
        <v>5.5297172368533687</v>
      </c>
      <c r="DF99" s="41">
        <f t="shared" ca="1" si="14"/>
        <v>1.0154620379319557</v>
      </c>
      <c r="DG99" s="41">
        <f t="shared" ca="1" si="15"/>
        <v>0.2676547479396898</v>
      </c>
    </row>
    <row r="100" spans="99:111" x14ac:dyDescent="0.3">
      <c r="CU100" s="20">
        <v>45444</v>
      </c>
      <c r="CV100" s="20" t="str">
        <f ca="1">OFFSET(C$1,0,ROWS($1:94)-1)</f>
        <v>2024B</v>
      </c>
      <c r="CW100" s="19">
        <f t="shared" ca="1" si="8"/>
        <v>2024</v>
      </c>
      <c r="CX100" s="30" cm="1">
        <f t="array" aca="1" ref="CX100" ca="1">-INDEX($C$6:$CS$100,MATCH(CW100,YEAR($B$6:$B$100),0),MATCH(CV100,$C$1:$CS$1,0))</f>
        <v>6.7270875048301546</v>
      </c>
      <c r="CY100" s="19">
        <f t="shared" ca="1" si="0"/>
        <v>2029</v>
      </c>
      <c r="CZ100" s="30" cm="1">
        <f t="array" aca="1" ref="CZ100" ca="1">-INDEX($C$6:$CS$100,MATCH(CY100,YEAR($B$6:$B$100),0),MATCH(CV100,$C$1:$CS$1,0))</f>
        <v>5.6746054853549177</v>
      </c>
      <c r="DA100" s="19">
        <f t="shared" ca="1" si="13"/>
        <v>2034</v>
      </c>
      <c r="DB100" s="28" cm="1">
        <f t="array" aca="1" ref="DB100" ca="1">-INDEX($C$6:$CS$100,MATCH(DA100,YEAR($B$6:$B$100),0),MATCH(CV100,$C$1:$CS$1,0))</f>
        <v>6.9133774578482052</v>
      </c>
      <c r="DD100" s="41">
        <f t="shared" ca="1" si="10"/>
        <v>6.3560351108489748</v>
      </c>
      <c r="DE100" s="41">
        <f t="shared" ca="1" si="11"/>
        <v>5.5297172368533687</v>
      </c>
      <c r="DF100" s="41">
        <f t="shared" ca="1" si="14"/>
        <v>0.13767987907916471</v>
      </c>
      <c r="DG100" s="41">
        <f t="shared" ca="1" si="15"/>
        <v>2.0992604553846623E-2</v>
      </c>
    </row>
    <row r="101" spans="99:111" x14ac:dyDescent="0.3">
      <c r="CU101" s="20">
        <v>45658</v>
      </c>
      <c r="CV101" s="20" t="str">
        <f ca="1">OFFSET(C$1,0,ROWS($1:95)-1)</f>
        <v>2025A</v>
      </c>
      <c r="CW101" s="19">
        <f t="shared" ca="1" si="8"/>
        <v>2025</v>
      </c>
      <c r="CX101" s="30" cm="1">
        <f t="array" aca="1" ref="CX101" ca="1">-INDEX($C$6:$CS$100,MATCH(CW101,YEAR($B$6:$B$100),0),MATCH(CV101,$C$1:$CS$1,0))</f>
        <v>6.1886116272896201</v>
      </c>
      <c r="CY101" s="19">
        <f t="shared" ref="CY101" ca="1" si="20">LEFT(CV101,4)+$CY$5</f>
        <v>2030</v>
      </c>
      <c r="CZ101" s="30" cm="1">
        <f t="array" aca="1" ref="CZ101" ca="1">-INDEX($C$6:$CS$100,MATCH(CY101,YEAR($B$6:$B$100),0),MATCH(CV101,$C$1:$CS$1,0))</f>
        <v>5.8800901247458368</v>
      </c>
      <c r="DA101" s="19">
        <f t="shared" ref="DA101" ca="1" si="21">LEFT(CV101,4)+$DA$5</f>
        <v>2035</v>
      </c>
      <c r="DB101" s="28" cm="1">
        <f t="array" aca="1" ref="DB101" ca="1">-INDEX($C$6:$CS$100,MATCH(DA101,YEAR($B$6:$B$100),0),MATCH(CV101,$C$1:$CS$1,0))</f>
        <v>5.7606518572469048</v>
      </c>
      <c r="DD101" s="41"/>
      <c r="DE101" s="41"/>
      <c r="DF101" s="41"/>
      <c r="DG101" s="41"/>
    </row>
    <row r="104" spans="99:111" x14ac:dyDescent="0.3">
      <c r="DF104" s="42" t="s">
        <v>3255</v>
      </c>
      <c r="DG104" s="42"/>
    </row>
    <row r="105" spans="99:111" x14ac:dyDescent="0.3">
      <c r="DD105" s="42" t="s">
        <v>3256</v>
      </c>
      <c r="DE105" s="42"/>
      <c r="DF105" s="41">
        <f ca="1">SQRT(AVERAGE(DF12:DF59))</f>
        <v>0.710121284599743</v>
      </c>
      <c r="DG105" s="41">
        <f ca="1">SQRT(AVERAGE(DG12:DG59))</f>
        <v>4.3469157625692807</v>
      </c>
    </row>
    <row r="106" spans="99:111" x14ac:dyDescent="0.3">
      <c r="DD106" s="42" t="s">
        <v>3257</v>
      </c>
      <c r="DE106" s="42"/>
      <c r="DF106" s="41">
        <f ca="1">SQRT(AVERAGE(DF12:DF100))</f>
        <v>1.6779474688868194</v>
      </c>
      <c r="DG106" s="41">
        <f ca="1">SQRT(AVERAGE(DG12:DG100))</f>
        <v>4.3862464600655455</v>
      </c>
    </row>
  </sheetData>
  <mergeCells count="5">
    <mergeCell ref="DD4:DE4"/>
    <mergeCell ref="DF4:DG4"/>
    <mergeCell ref="DF104:DG104"/>
    <mergeCell ref="DD105:DE105"/>
    <mergeCell ref="DD106:DE106"/>
  </mergeCells>
  <hyperlinks>
    <hyperlink ref="L5" r:id="rId1" display="https://www.cbo.gov/sites/default/files/99th-congress-1985-1986/reports/85-cbo-001.pdf" xr:uid="{BB48B9B8-9CEF-4901-BA34-8697E01A7517}"/>
    <hyperlink ref="N5" r:id="rId2" display="https://www.cbo.gov/sites/default/files/99th-congress-1985-1986/reports/doc05b-entire_1.pdf" xr:uid="{A1909E0A-F4F8-43B1-98AA-7140A68E846F}"/>
    <hyperlink ref="M5" r:id="rId3" display="https://www.cbo.gov/sites/default/files/99th-congress-1985-1986/reports/85-cbo-014.pdf" xr:uid="{380CA49E-4DF6-437B-91E4-4BBAFBA717C1}"/>
    <hyperlink ref="O5" r:id="rId4" display="https://www.cbo.gov/sites/default/files/99th-congress-1985-1986/reports/doc19b-entire0.pdf" xr:uid="{516348D6-DF6D-4143-93B2-1F8B3BD0EBBF}"/>
    <hyperlink ref="P5" r:id="rId5" display="https://www.cbo.gov/sites/default/files/100th-congress-1987-1988/reports/doc01b-entire_0.pdf" xr:uid="{56F75F5D-CF1E-460B-9FD0-D1CD055ED3C5}"/>
    <hyperlink ref="Q5" r:id="rId6" display="https://www.cbo.gov/sites/default/files/100th-congress-1987-1988/reports/doc11b-entire.pdf" xr:uid="{E0ED0415-6DE6-4B92-B791-30A6D27F59E2}"/>
    <hyperlink ref="R5" r:id="rId7" display="https://www.cbo.gov/sites/default/files/100th-congress-1987-1988/reports/88-cbo-0110.pdf" xr:uid="{4E745173-2E88-4B87-982C-EE76E7909AC7}"/>
    <hyperlink ref="S5" r:id="rId8" display="https://www.cbo.gov/sites/default/files/100th-congress-1987-1988/reports/doc05b-entire.pdf" xr:uid="{A701253F-2E29-4E7B-929A-467F171709A0}"/>
    <hyperlink ref="T5" r:id="rId9" display="https://www.cbo.gov/sites/default/files/101st-congress-1989-1990/reports/89-cbo-032.pdf" xr:uid="{83FB9047-2EDE-4B9F-AF96-81ED6E379A34}"/>
    <hyperlink ref="U5" r:id="rId10" display="https://www.cbo.gov/sites/default/files/101st-congress-1989-1990/reports/89-cbo-038.pdf" xr:uid="{72267652-58FF-4C0D-BA5E-8197E0E218EB}"/>
    <hyperlink ref="V5" r:id="rId11" display="https://www.cbo.gov/sites/default/files/101st-congress-1989-1990/reports/90-cbo-006.pdf" xr:uid="{27F16134-693B-4F08-B1CA-7BF3DAAAAB08}"/>
    <hyperlink ref="W5" r:id="rId12" display="https://www.cbo.gov/sites/default/files/101st-congress-1989-1990/reports/199007theeconomicandbudget.pdf" xr:uid="{3ADF4D04-8A4E-43BB-AB38-2BFC9C291EC3}"/>
    <hyperlink ref="X5" r:id="rId13" display="https://www.cbo.gov/sites/default/files/102nd-congress-1991-1992/reports/91-cbo-002.pdf" xr:uid="{89E7C8F0-1A86-41F9-BD3A-8C028BCFA1AD}"/>
    <hyperlink ref="Y5" r:id="rId14" display="https://www.cbo.gov/sites/default/files/cbofiles/attachments/1991_08_theeconoutlookupdate.pdf" xr:uid="{BF86E530-1EDC-4C71-A323-4721AE0ED73D}"/>
    <hyperlink ref="Z5" r:id="rId15" display="https://www.cbo.gov/sites/default/files/102nd-congress-1991-1992/reports/1992_01_econoutlook.pdf" xr:uid="{C3473C0F-37E9-471B-8275-7887CC121C30}"/>
    <hyperlink ref="AA5" r:id="rId16" display="https://www.cbo.gov/sites/default/files/102nd-congress-1991-1992/reports/1992_07_outlookupdate.pdf" xr:uid="{A19551CD-C19E-47FA-B632-6F07E18C5E4C}"/>
    <hyperlink ref="AB5" r:id="rId17" display="https://www.cbo.gov/sites/default/files/103rd-congress-1993-1994/reports/93doc03.pdf" xr:uid="{8C489B89-7D5C-4C24-9DE2-02EFBB63978B}"/>
    <hyperlink ref="AC5" r:id="rId18" display="https://www.cbo.gov/sites/default/files/103rd-congress-1993-1994/reports/09-1993-outlookentirerpt_0.pdf" xr:uid="{8410B602-4D95-4BCD-A4B4-04731A95FD59}"/>
    <hyperlink ref="AD5" r:id="rId19" display="https://www.cbo.gov/sites/default/files/103rd-congress-1993-1994/reports/doc06_0.pdf" xr:uid="{6002D0DD-4A57-44A5-979D-F776EF591D41}"/>
    <hyperlink ref="AE5" r:id="rId20" display="https://www.cbo.gov/sites/default/files/103rd-congress-1993-1994/reports/doc43.pdf" xr:uid="{08A01515-8D5A-4866-9F20-50E3D4F1CD3E}"/>
    <hyperlink ref="AF5" r:id="rId21" display="https://www.cbo.gov/sites/default/files/104th-congress-1995-1996/reports/doc07-entire.pdf" xr:uid="{39263749-76AF-4485-9D3E-A78A5BCA3702}"/>
    <hyperlink ref="AG5" r:id="rId22" display="https://www.cbo.gov/sites/default/files/104th-congress-1995-1996/reports/entirereport_9.pdf" xr:uid="{1464EF6A-632F-4077-892B-8229274539D5}"/>
    <hyperlink ref="AI5" r:id="rId23" display="https://www.cbo.gov/sites/default/files/104th-congress-1995-1996/reports/entirereport_7.pdf" xr:uid="{934B5D18-B2CE-4F1D-9B1D-0D664CB31671}"/>
    <hyperlink ref="AJ5" r:id="rId24" display="https://www.cbo.gov/sites/default/files/cbofiles/attachments/Eb01-97.pdf" xr:uid="{8484AEDF-21C7-484F-A322-8950B4F23C67}"/>
    <hyperlink ref="AK5" r:id="rId25" display="https://www.cbo.gov/sites/default/files/105th-congress-1997-1998/reports/Eb09-97.pdf" xr:uid="{5EB90F93-8655-401A-BEF7-45DE345DF3DC}"/>
    <hyperlink ref="AL5" r:id="rId26" display="https://www.cbo.gov/sites/default/files/105th-congress-1997-1998/reports/eb01-98.pdf" xr:uid="{F2A7008F-C643-49F2-B8A1-8FC21CE45A27}"/>
    <hyperlink ref="AM5" r:id="rId27" display="https://www.cbo.gov/sites/default/files/105th-congress-1997-1998/reports/eb0898.pdf" xr:uid="{054AD680-458D-48E9-9284-9A7E8578FF4A}"/>
    <hyperlink ref="AN5" r:id="rId28" display="https://www.cbo.gov/sites/default/files/106th-congress-1999-2000/reports/eb0199.pdf" xr:uid="{3CD31312-088F-468B-9E6A-9CC01BB6BA80}"/>
    <hyperlink ref="AO5" r:id="rId29" display="https://www.cbo.gov/sites/default/files/106th-congress-1999-2000/reports/eb07-99.pdf" xr:uid="{F0AE4B23-A2C6-4193-B9DB-8B0C325E004C}"/>
    <hyperlink ref="AH5" r:id="rId30" display="https://www.cbo.gov/sites/default/files/104th-congress-1995-1996/reports/eb1295.pdf" xr:uid="{8D75A607-A408-4AED-A326-154132D4402D}"/>
    <hyperlink ref="AP5" r:id="rId31" display="https://www.cbo.gov/sites/default/files/106th-congress-1999-2000/reports/eb0100.pdf" xr:uid="{CC2C48B6-9BFF-45A1-85B5-F7516E8CF240}"/>
    <hyperlink ref="AQ5" r:id="rId32" display="https://www.cbo.gov/sites/default/files/106th-congress-1999-2000/reports/eb0700.pdf" xr:uid="{2EE66CDE-94AF-418B-85C8-80F4419C987A}"/>
    <hyperlink ref="AR5" r:id="rId33" display="https://www.cbo.gov/sites/default/files/107th-congress-2001-2002/reports/entire-report.pdf" xr:uid="{B500F733-8566-4158-BA2B-652FC2FE309C}"/>
    <hyperlink ref="AS5" r:id="rId34" display="https://www.cbo.gov/sites/default/files/107th-congress-2001-2002/reports/entirereport_2.pdf" xr:uid="{FF95B173-AD82-4962-8D32-8652A179C548}"/>
    <hyperlink ref="AT5" r:id="rId35" display="https://www.cbo.gov/sites/default/files/107th-congress-2001-2002/reports/entirereport_4.pdf" xr:uid="{EB70CAC7-6449-45FD-ACD8-84B7EB8FC3AB}"/>
    <hyperlink ref="BI5" r:id="rId36" display="https://www.cbo.gov/sites/default/files/111th-congress-2009-2010/reports/03-20-presidentbudget.pdf" xr:uid="{A159216D-8338-4F40-9F7F-2F314B7CFE12}"/>
    <hyperlink ref="AV5" r:id="rId37" display="https://www.cbo.gov/sites/default/files/108th-congress-2003-2004/reports/entirereport_witherrata.pdf" xr:uid="{42135844-B5B4-4D58-857B-452E0AE6AE3C}"/>
    <hyperlink ref="K5" r:id="rId38" display="https://www.cbo.gov/sites/default/files/98th-congress-1983-1984/reports/84doc05b.pdf" xr:uid="{14315B0C-CBA8-413C-9771-68D3E8DB464B}"/>
    <hyperlink ref="J5" r:id="rId39" display="https://www.cbo.gov/sites/default/files/98th-congress-1983-1984/reports/doc05a.pdf" xr:uid="{82D1B94F-1358-44D3-B9A4-69F030DFC77A}"/>
    <hyperlink ref="I5" r:id="rId40" display="https://www.cbo.gov/sites/default/files/97th-congress-1981-1982/reports/doc04b-entire_1.pdf" xr:uid="{3E1EC352-4FFA-49D5-AAE1-29883C099B67}"/>
    <hyperlink ref="H5" r:id="rId41" display="https://www.cbo.gov/sites/default/files/97th-congress-1981-1982/reports/doc25-entire_0.pdf" xr:uid="{99CD764A-8C8A-40BD-A5D4-719BBF2B1970}"/>
    <hyperlink ref="G5" r:id="rId42" display="https://www.cbo.gov/sites/default/files/96th-congress-1979-1980/reports/80doc06b.pdf" xr:uid="{E682B96F-2A5A-433F-81EA-09477F4456E9}"/>
    <hyperlink ref="F5" r:id="rId43" display="https://www.cbo.gov/sites/default/files/96th-congress-1979-1980/reports/79doc653.pdf" xr:uid="{2512B1F0-F393-4A83-803A-55D39CD7E29C}"/>
    <hyperlink ref="E5" r:id="rId44" display="https://www.cbo.gov/sites/default/files/95th-congress-1977-1978/reports/1977_12_puppy.pdf" xr:uid="{A47B2E49-B874-4FD8-A324-CDEE38468856}"/>
    <hyperlink ref="D5" r:id="rId45" display="https://www.cbo.gov/sites/default/files/94th-congress-1975-1976/reports/1976_12_fiscal.pdf" xr:uid="{AD45BB8B-E405-42F3-9F59-F6AE3401C8DF}"/>
    <hyperlink ref="C5" r:id="rId46" display="https://www.cbo.gov/sites/default/files/94th-congress-1975-1976/reports/76doc547.pdf" xr:uid="{9B9BA90A-1A7F-41F0-AA0C-2C07697060ED}"/>
  </hyperlinks>
  <pageMargins left="0.7" right="0.7" top="0.75" bottom="0.75" header="0.3" footer="0.3"/>
  <headerFooter>
    <oddHeader>&amp;L&amp;"Calibri"&amp;11&amp;K000000 NONCONFIDENTIAL // EXTERNAL&amp;1#_x000D_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AF054-EC44-4EA5-829A-7ED86AE192B8}">
  <dimension ref="A1:DE128"/>
  <sheetViews>
    <sheetView workbookViewId="0">
      <pane xSplit="2" ySplit="5" topLeftCell="C6" activePane="bottomRight" state="frozen"/>
      <selection pane="topRight" activeCell="C1" sqref="C1"/>
      <selection pane="bottomLeft" activeCell="A6" sqref="A6"/>
      <selection pane="bottomRight" activeCell="C7" sqref="C7"/>
    </sheetView>
  </sheetViews>
  <sheetFormatPr defaultRowHeight="14.4" x14ac:dyDescent="0.3"/>
  <cols>
    <col min="4" max="5"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2595</v>
      </c>
      <c r="AV2" t="s">
        <v>2596</v>
      </c>
      <c r="AW2" t="s">
        <v>2597</v>
      </c>
      <c r="AX2" t="s">
        <v>2598</v>
      </c>
      <c r="AY2" t="s">
        <v>2599</v>
      </c>
      <c r="AZ2" t="s">
        <v>2600</v>
      </c>
      <c r="BA2" t="s">
        <v>2601</v>
      </c>
      <c r="BB2" t="s">
        <v>2602</v>
      </c>
      <c r="BC2" t="s">
        <v>2603</v>
      </c>
      <c r="BD2" t="s">
        <v>2604</v>
      </c>
      <c r="BE2" t="s">
        <v>2605</v>
      </c>
      <c r="BF2" t="s">
        <v>2606</v>
      </c>
      <c r="BG2" t="s">
        <v>2643</v>
      </c>
      <c r="BH2" t="s">
        <v>2644</v>
      </c>
      <c r="BJ2" t="s">
        <v>2645</v>
      </c>
      <c r="BK2" t="s">
        <v>2646</v>
      </c>
      <c r="BL2" t="s">
        <v>2647</v>
      </c>
      <c r="BM2" t="s">
        <v>2648</v>
      </c>
      <c r="BN2" t="s">
        <v>2649</v>
      </c>
      <c r="BO2" t="s">
        <v>2650</v>
      </c>
      <c r="BP2" t="s">
        <v>2651</v>
      </c>
      <c r="BQ2" t="s">
        <v>2652</v>
      </c>
      <c r="BR2" t="s">
        <v>2653</v>
      </c>
      <c r="BS2" t="s">
        <v>2654</v>
      </c>
      <c r="BT2" t="s">
        <v>2655</v>
      </c>
      <c r="BU2" t="s">
        <v>2656</v>
      </c>
      <c r="BV2" t="s">
        <v>2657</v>
      </c>
      <c r="BW2" t="s">
        <v>2703</v>
      </c>
      <c r="BX2" t="s">
        <v>2704</v>
      </c>
      <c r="BY2" t="s">
        <v>2705</v>
      </c>
      <c r="BZ2" t="s">
        <v>2706</v>
      </c>
      <c r="CA2" t="s">
        <v>2707</v>
      </c>
      <c r="CB2" t="s">
        <v>2708</v>
      </c>
      <c r="CC2" t="s">
        <v>2727</v>
      </c>
      <c r="CD2" t="s">
        <v>2728</v>
      </c>
      <c r="CE2" t="s">
        <v>2729</v>
      </c>
      <c r="CF2" t="s">
        <v>2730</v>
      </c>
      <c r="CG2" t="s">
        <v>2731</v>
      </c>
      <c r="CH2" t="s">
        <v>2732</v>
      </c>
      <c r="CI2" t="s">
        <v>2751</v>
      </c>
      <c r="CJ2" t="s">
        <v>2752</v>
      </c>
      <c r="CK2" t="s">
        <v>2753</v>
      </c>
      <c r="CL2" t="s">
        <v>2754</v>
      </c>
      <c r="CM2" t="s">
        <v>2755</v>
      </c>
      <c r="CN2" t="s">
        <v>2756</v>
      </c>
      <c r="CO2" t="s">
        <v>2757</v>
      </c>
      <c r="CP2" t="s">
        <v>2758</v>
      </c>
      <c r="CQ2" t="s">
        <v>2759</v>
      </c>
      <c r="CR2" t="s">
        <v>2760</v>
      </c>
      <c r="CS2" t="s">
        <v>3132</v>
      </c>
    </row>
    <row r="3" spans="1:109" x14ac:dyDescent="0.3">
      <c r="A3" s="14" t="s">
        <v>642</v>
      </c>
      <c r="AU3" t="s">
        <v>2609</v>
      </c>
      <c r="AV3" t="s">
        <v>2612</v>
      </c>
      <c r="AW3" t="s">
        <v>2615</v>
      </c>
      <c r="AX3" t="s">
        <v>2618</v>
      </c>
      <c r="AY3" t="s">
        <v>2621</v>
      </c>
      <c r="AZ3" t="s">
        <v>2624</v>
      </c>
      <c r="BA3" t="s">
        <v>2627</v>
      </c>
      <c r="BB3" t="s">
        <v>2630</v>
      </c>
      <c r="BC3" t="s">
        <v>2633</v>
      </c>
      <c r="BD3" t="s">
        <v>2636</v>
      </c>
      <c r="BE3" t="s">
        <v>2639</v>
      </c>
      <c r="BF3" t="s">
        <v>2642</v>
      </c>
      <c r="BG3" t="s">
        <v>2660</v>
      </c>
      <c r="BH3" t="s">
        <v>2663</v>
      </c>
      <c r="BJ3" t="s">
        <v>2666</v>
      </c>
      <c r="BK3" t="s">
        <v>2669</v>
      </c>
      <c r="BL3" t="s">
        <v>2672</v>
      </c>
      <c r="BM3" t="s">
        <v>2675</v>
      </c>
      <c r="BN3" t="s">
        <v>2678</v>
      </c>
      <c r="BO3" t="s">
        <v>2681</v>
      </c>
      <c r="BP3" t="s">
        <v>2684</v>
      </c>
      <c r="BQ3" t="s">
        <v>2687</v>
      </c>
      <c r="BR3" t="s">
        <v>2690</v>
      </c>
      <c r="BS3" t="s">
        <v>2693</v>
      </c>
      <c r="BT3" t="s">
        <v>2696</v>
      </c>
      <c r="BU3" t="s">
        <v>2699</v>
      </c>
      <c r="BV3" t="s">
        <v>2702</v>
      </c>
      <c r="BW3" t="s">
        <v>2711</v>
      </c>
      <c r="BX3" t="s">
        <v>2714</v>
      </c>
      <c r="BY3" t="s">
        <v>2717</v>
      </c>
      <c r="BZ3" t="s">
        <v>2720</v>
      </c>
      <c r="CA3" t="s">
        <v>2723</v>
      </c>
      <c r="CB3" t="s">
        <v>2726</v>
      </c>
      <c r="CC3" t="s">
        <v>2735</v>
      </c>
      <c r="CD3" t="s">
        <v>2738</v>
      </c>
      <c r="CE3" t="s">
        <v>2741</v>
      </c>
      <c r="CF3" t="s">
        <v>2744</v>
      </c>
      <c r="CG3" t="s">
        <v>2747</v>
      </c>
      <c r="CH3" t="s">
        <v>2750</v>
      </c>
      <c r="CI3" t="s">
        <v>2763</v>
      </c>
      <c r="CJ3" t="s">
        <v>2766</v>
      </c>
      <c r="CK3" t="s">
        <v>2769</v>
      </c>
      <c r="CL3" t="s">
        <v>2772</v>
      </c>
      <c r="CM3" t="s">
        <v>2775</v>
      </c>
      <c r="CN3" t="s">
        <v>2778</v>
      </c>
      <c r="CO3" t="s">
        <v>2781</v>
      </c>
      <c r="CP3" t="s">
        <v>2784</v>
      </c>
      <c r="CQ3" t="s">
        <v>2787</v>
      </c>
      <c r="CR3" t="s">
        <v>2790</v>
      </c>
      <c r="CS3" t="s">
        <v>3135</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2608</v>
      </c>
      <c r="AV4" s="14" t="s">
        <v>2611</v>
      </c>
      <c r="AW4" s="14" t="s">
        <v>2614</v>
      </c>
      <c r="AX4" s="14" t="s">
        <v>2617</v>
      </c>
      <c r="AY4" s="14" t="s">
        <v>2620</v>
      </c>
      <c r="AZ4" s="14" t="s">
        <v>2623</v>
      </c>
      <c r="BA4" s="14" t="s">
        <v>2626</v>
      </c>
      <c r="BB4" s="14" t="s">
        <v>2629</v>
      </c>
      <c r="BC4" s="14" t="s">
        <v>2632</v>
      </c>
      <c r="BD4" s="14" t="s">
        <v>2635</v>
      </c>
      <c r="BE4" s="14" t="s">
        <v>2638</v>
      </c>
      <c r="BF4" s="14" t="s">
        <v>2641</v>
      </c>
      <c r="BG4" s="14" t="s">
        <v>2659</v>
      </c>
      <c r="BH4" s="14" t="s">
        <v>2662</v>
      </c>
      <c r="BI4" s="5">
        <v>39873</v>
      </c>
      <c r="BJ4" s="5" t="s">
        <v>2665</v>
      </c>
      <c r="BK4" s="14" t="s">
        <v>2668</v>
      </c>
      <c r="BL4" s="14" t="s">
        <v>2671</v>
      </c>
      <c r="BM4" s="14" t="s">
        <v>2674</v>
      </c>
      <c r="BN4" s="14" t="s">
        <v>2677</v>
      </c>
      <c r="BO4" s="14" t="s">
        <v>2680</v>
      </c>
      <c r="BP4" s="14" t="s">
        <v>2683</v>
      </c>
      <c r="BQ4" s="14" t="s">
        <v>2686</v>
      </c>
      <c r="BR4" s="14" t="s">
        <v>2689</v>
      </c>
      <c r="BS4" s="14" t="s">
        <v>2692</v>
      </c>
      <c r="BT4" s="14" t="s">
        <v>2695</v>
      </c>
      <c r="BU4" s="14" t="s">
        <v>2698</v>
      </c>
      <c r="BV4" s="14" t="s">
        <v>2701</v>
      </c>
      <c r="BW4" s="14" t="s">
        <v>2710</v>
      </c>
      <c r="BX4" s="14" t="s">
        <v>2713</v>
      </c>
      <c r="BY4" s="14" t="s">
        <v>2716</v>
      </c>
      <c r="BZ4" s="14" t="s">
        <v>2719</v>
      </c>
      <c r="CA4" s="14" t="s">
        <v>2722</v>
      </c>
      <c r="CB4" s="14" t="s">
        <v>2725</v>
      </c>
      <c r="CC4" s="14" t="s">
        <v>2734</v>
      </c>
      <c r="CD4" s="14" t="s">
        <v>2737</v>
      </c>
      <c r="CE4" t="s">
        <v>2740</v>
      </c>
      <c r="CF4" t="s">
        <v>2743</v>
      </c>
      <c r="CG4" t="s">
        <v>2746</v>
      </c>
      <c r="CH4" t="s">
        <v>2749</v>
      </c>
      <c r="CI4" t="s">
        <v>2762</v>
      </c>
      <c r="CJ4" t="s">
        <v>2765</v>
      </c>
      <c r="CK4" t="s">
        <v>2768</v>
      </c>
      <c r="CL4" t="s">
        <v>2771</v>
      </c>
      <c r="CM4" t="s">
        <v>2774</v>
      </c>
      <c r="CN4" t="s">
        <v>2777</v>
      </c>
      <c r="CO4" t="s">
        <v>2780</v>
      </c>
      <c r="CP4" t="s">
        <v>2783</v>
      </c>
      <c r="CQ4" t="s">
        <v>2786</v>
      </c>
      <c r="CR4" t="s">
        <v>2789</v>
      </c>
      <c r="CS4" t="s">
        <v>3134</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2607</v>
      </c>
      <c r="AV5" s="14" t="s">
        <v>2610</v>
      </c>
      <c r="AW5" s="14" t="s">
        <v>2613</v>
      </c>
      <c r="AX5" s="14" t="s">
        <v>2616</v>
      </c>
      <c r="AY5" s="14" t="s">
        <v>2619</v>
      </c>
      <c r="AZ5" s="14" t="s">
        <v>2622</v>
      </c>
      <c r="BA5" s="14" t="s">
        <v>2625</v>
      </c>
      <c r="BB5" s="14" t="s">
        <v>2628</v>
      </c>
      <c r="BC5" s="14" t="s">
        <v>2631</v>
      </c>
      <c r="BD5" s="14" t="s">
        <v>2634</v>
      </c>
      <c r="BE5" s="14" t="s">
        <v>2637</v>
      </c>
      <c r="BF5" s="14" t="s">
        <v>2640</v>
      </c>
      <c r="BG5" s="14" t="s">
        <v>2658</v>
      </c>
      <c r="BH5" s="14" t="s">
        <v>2661</v>
      </c>
      <c r="BI5" s="25">
        <v>39873</v>
      </c>
      <c r="BJ5" s="14" t="s">
        <v>2664</v>
      </c>
      <c r="BK5" s="14" t="s">
        <v>2667</v>
      </c>
      <c r="BL5" s="14" t="s">
        <v>2670</v>
      </c>
      <c r="BM5" s="14" t="s">
        <v>2673</v>
      </c>
      <c r="BN5" s="14" t="s">
        <v>2676</v>
      </c>
      <c r="BO5" s="14" t="s">
        <v>2679</v>
      </c>
      <c r="BP5" s="14" t="s">
        <v>2682</v>
      </c>
      <c r="BQ5" s="14" t="s">
        <v>2685</v>
      </c>
      <c r="BR5" s="14" t="s">
        <v>2688</v>
      </c>
      <c r="BS5" s="14" t="s">
        <v>2691</v>
      </c>
      <c r="BT5" s="14" t="s">
        <v>2694</v>
      </c>
      <c r="BU5" s="14" t="s">
        <v>2697</v>
      </c>
      <c r="BV5" s="14" t="s">
        <v>2700</v>
      </c>
      <c r="BW5" s="14" t="s">
        <v>2709</v>
      </c>
      <c r="BX5" s="14" t="s">
        <v>2712</v>
      </c>
      <c r="BY5" s="14" t="s">
        <v>2715</v>
      </c>
      <c r="BZ5" s="14" t="s">
        <v>2718</v>
      </c>
      <c r="CA5" s="14" t="s">
        <v>2721</v>
      </c>
      <c r="CB5" s="14" t="s">
        <v>2724</v>
      </c>
      <c r="CC5" s="14" t="s">
        <v>2733</v>
      </c>
      <c r="CD5" s="14" t="s">
        <v>2736</v>
      </c>
      <c r="CE5" t="s">
        <v>2739</v>
      </c>
      <c r="CF5" t="s">
        <v>2742</v>
      </c>
      <c r="CG5" t="s">
        <v>2745</v>
      </c>
      <c r="CH5" t="s">
        <v>2748</v>
      </c>
      <c r="CI5" t="s">
        <v>2761</v>
      </c>
      <c r="CJ5" t="s">
        <v>2764</v>
      </c>
      <c r="CK5" t="s">
        <v>2767</v>
      </c>
      <c r="CL5" t="s">
        <v>2770</v>
      </c>
      <c r="CM5" t="s">
        <v>2773</v>
      </c>
      <c r="CN5" t="s">
        <v>2776</v>
      </c>
      <c r="CO5" t="s">
        <v>2779</v>
      </c>
      <c r="CP5" t="s">
        <v>2782</v>
      </c>
      <c r="CQ5" t="s">
        <v>2785</v>
      </c>
      <c r="CR5" t="s">
        <v>2788</v>
      </c>
      <c r="CS5" t="s">
        <v>3133</v>
      </c>
    </row>
    <row r="6" spans="1:109" x14ac:dyDescent="0.3">
      <c r="A6" t="s">
        <v>1742</v>
      </c>
      <c r="B6" s="16">
        <v>27395</v>
      </c>
      <c r="C6" s="3" t="e">
        <f>cbo_deficit!C6+cbo_interest!C6</f>
        <v>#N/A</v>
      </c>
      <c r="D6" s="3" t="e">
        <f>cbo_deficit!D6+cbo_interest!D6</f>
        <v>#N/A</v>
      </c>
      <c r="E6" s="3" t="e">
        <f>cbo_deficit!E6+cbo_interest!E6</f>
        <v>#N/A</v>
      </c>
      <c r="F6" s="3" t="e">
        <f>cbo_deficit!F6+cbo_interest!F6</f>
        <v>#N/A</v>
      </c>
      <c r="G6" s="3" t="e">
        <f>cbo_deficit!G6+cbo_interest!G6</f>
        <v>#N/A</v>
      </c>
      <c r="H6" s="3" t="e">
        <f>cbo_deficit!H6+cbo_interest!H6</f>
        <v>#N/A</v>
      </c>
      <c r="I6" s="3" t="e">
        <f>cbo_deficit!I6+cbo_interest!I6</f>
        <v>#N/A</v>
      </c>
      <c r="J6" s="3" t="e">
        <f>cbo_deficit!J6+cbo_interest!J6</f>
        <v>#N/A</v>
      </c>
      <c r="K6" s="3" t="e">
        <f>cbo_deficit!K6+cbo_interest!K6</f>
        <v>#N/A</v>
      </c>
      <c r="L6" s="3" t="e">
        <f>cbo_deficit!L6+cbo_interest!L6</f>
        <v>#N/A</v>
      </c>
      <c r="M6" s="3" t="e">
        <f>cbo_deficit!M6+cbo_interest!M6</f>
        <v>#N/A</v>
      </c>
      <c r="N6" s="3" t="e">
        <f>cbo_deficit!N6+cbo_interest!N6</f>
        <v>#N/A</v>
      </c>
      <c r="O6" s="3" t="e">
        <f>cbo_deficit!O6+cbo_interest!O6</f>
        <v>#N/A</v>
      </c>
      <c r="P6" s="3" t="e">
        <f>cbo_deficit!P6+cbo_interest!P6</f>
        <v>#N/A</v>
      </c>
      <c r="Q6" s="3" t="e">
        <f>cbo_deficit!Q6+cbo_interest!Q6</f>
        <v>#N/A</v>
      </c>
      <c r="R6" s="3" t="e">
        <f>cbo_deficit!R6+cbo_interest!R6</f>
        <v>#N/A</v>
      </c>
      <c r="S6" s="3" t="e">
        <f>cbo_deficit!S6+cbo_interest!S6</f>
        <v>#N/A</v>
      </c>
      <c r="T6" s="3" t="e">
        <f>cbo_deficit!T6+cbo_interest!T6</f>
        <v>#N/A</v>
      </c>
      <c r="U6" s="3" t="e">
        <f>cbo_deficit!U6+cbo_interest!U6</f>
        <v>#N/A</v>
      </c>
      <c r="V6" s="3" t="e">
        <f>cbo_deficit!V6+cbo_interest!V6</f>
        <v>#N/A</v>
      </c>
      <c r="W6" s="3" t="e">
        <f>cbo_deficit!W6+cbo_interest!W6</f>
        <v>#N/A</v>
      </c>
      <c r="X6" s="3" t="e">
        <f>cbo_deficit!X6+cbo_interest!X6</f>
        <v>#N/A</v>
      </c>
      <c r="Y6" s="3" t="e">
        <f>cbo_deficit!Y6+cbo_interest!Y6</f>
        <v>#N/A</v>
      </c>
      <c r="Z6" s="3" t="e">
        <f>cbo_deficit!Z6+cbo_interest!Z6</f>
        <v>#N/A</v>
      </c>
      <c r="AA6" s="3" t="e">
        <f>cbo_deficit!AA6+cbo_interest!AA6</f>
        <v>#N/A</v>
      </c>
      <c r="AB6" s="3" t="e">
        <f>cbo_deficit!AB6+cbo_interest!AB6</f>
        <v>#N/A</v>
      </c>
      <c r="AC6" s="3" t="e">
        <f>cbo_deficit!AC6+cbo_interest!AC6</f>
        <v>#N/A</v>
      </c>
      <c r="AD6" s="3" t="e">
        <f>cbo_deficit!AD6+cbo_interest!AD6</f>
        <v>#N/A</v>
      </c>
      <c r="AE6" s="3" t="e">
        <f>cbo_deficit!AE6+cbo_interest!AE6</f>
        <v>#N/A</v>
      </c>
      <c r="AF6" s="3" t="e">
        <f>cbo_deficit!AF6+cbo_interest!AF6</f>
        <v>#N/A</v>
      </c>
      <c r="AG6" s="3" t="e">
        <f>cbo_deficit!AG6+cbo_interest!AG6</f>
        <v>#N/A</v>
      </c>
      <c r="AH6" s="3" t="e">
        <f>cbo_deficit!AH6+cbo_interest!AH6</f>
        <v>#N/A</v>
      </c>
      <c r="AI6" s="3" t="e">
        <f>cbo_deficit!AI6+cbo_interest!AI6</f>
        <v>#N/A</v>
      </c>
      <c r="AJ6" s="3" t="e">
        <f>cbo_deficit!AJ6+cbo_interest!AJ6</f>
        <v>#N/A</v>
      </c>
      <c r="AK6" s="3" t="e">
        <f>cbo_deficit!AK6+cbo_interest!AK6</f>
        <v>#N/A</v>
      </c>
      <c r="AL6" s="3" t="e">
        <f>cbo_deficit!AL6+cbo_interest!AL6</f>
        <v>#N/A</v>
      </c>
      <c r="AM6" s="3" t="e">
        <f>cbo_deficit!AM6+cbo_interest!AM6</f>
        <v>#N/A</v>
      </c>
      <c r="AN6" s="3" t="e">
        <f>cbo_deficit!AN6+cbo_interest!AN6</f>
        <v>#N/A</v>
      </c>
      <c r="AO6" s="3" t="e">
        <f>cbo_deficit!AO6+cbo_interest!AO6</f>
        <v>#N/A</v>
      </c>
      <c r="AP6" s="3" t="e">
        <f>cbo_deficit!AP6+cbo_interest!AP6</f>
        <v>#N/A</v>
      </c>
      <c r="AQ6" s="3" t="e">
        <f>cbo_deficit!AQ6+cbo_interest!AQ6</f>
        <v>#N/A</v>
      </c>
      <c r="AR6" s="3" t="e">
        <f>cbo_deficit!AR6+cbo_interest!AR6</f>
        <v>#N/A</v>
      </c>
      <c r="AS6" s="3" t="e">
        <f>cbo_deficit!AS6+cbo_interest!AS6</f>
        <v>#N/A</v>
      </c>
      <c r="AT6" s="3" t="e">
        <f>cbo_deficit!AT6+cbo_interest!AT6</f>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f>cbo_deficit!BI6+cbo_interest!BI6</f>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-30</v>
      </c>
    </row>
    <row r="7" spans="1:109" x14ac:dyDescent="0.3">
      <c r="A7" t="s">
        <v>1743</v>
      </c>
      <c r="B7" s="16">
        <v>27760</v>
      </c>
      <c r="C7" s="3">
        <f>cbo_deficit!C7+cbo_interest!C7</f>
        <v>-47</v>
      </c>
      <c r="D7" s="3" t="e">
        <f>cbo_deficit!D7+cbo_interest!D7</f>
        <v>#N/A</v>
      </c>
      <c r="E7" s="3" t="e">
        <f>cbo_deficit!E7+cbo_interest!E7</f>
        <v>#N/A</v>
      </c>
      <c r="F7" s="3" t="e">
        <f>cbo_deficit!F7+cbo_interest!F7</f>
        <v>#N/A</v>
      </c>
      <c r="G7" s="3" t="e">
        <f>cbo_deficit!G7+cbo_interest!G7</f>
        <v>#N/A</v>
      </c>
      <c r="H7" s="3" t="e">
        <f>cbo_deficit!H7+cbo_interest!H7</f>
        <v>#N/A</v>
      </c>
      <c r="I7" s="3" t="e">
        <f>cbo_deficit!I7+cbo_interest!I7</f>
        <v>#N/A</v>
      </c>
      <c r="J7" s="3" t="e">
        <f>cbo_deficit!J7+cbo_interest!J7</f>
        <v>#N/A</v>
      </c>
      <c r="K7" s="3" t="e">
        <f>cbo_deficit!K7+cbo_interest!K7</f>
        <v>#N/A</v>
      </c>
      <c r="L7" s="3" t="e">
        <f>cbo_deficit!L7+cbo_interest!L7</f>
        <v>#N/A</v>
      </c>
      <c r="M7" s="3" t="e">
        <f>cbo_deficit!M7+cbo_interest!M7</f>
        <v>#N/A</v>
      </c>
      <c r="N7" s="3" t="e">
        <f>cbo_deficit!N7+cbo_interest!N7</f>
        <v>#N/A</v>
      </c>
      <c r="O7" s="3" t="e">
        <f>cbo_deficit!O7+cbo_interest!O7</f>
        <v>#N/A</v>
      </c>
      <c r="P7" s="3" t="e">
        <f>cbo_deficit!P7+cbo_interest!P7</f>
        <v>#N/A</v>
      </c>
      <c r="Q7" s="3" t="e">
        <f>cbo_deficit!Q7+cbo_interest!Q7</f>
        <v>#N/A</v>
      </c>
      <c r="R7" s="3" t="e">
        <f>cbo_deficit!R7+cbo_interest!R7</f>
        <v>#N/A</v>
      </c>
      <c r="S7" s="3" t="e">
        <f>cbo_deficit!S7+cbo_interest!S7</f>
        <v>#N/A</v>
      </c>
      <c r="T7" s="3" t="e">
        <f>cbo_deficit!T7+cbo_interest!T7</f>
        <v>#N/A</v>
      </c>
      <c r="U7" s="3" t="e">
        <f>cbo_deficit!U7+cbo_interest!U7</f>
        <v>#N/A</v>
      </c>
      <c r="V7" s="3" t="e">
        <f>cbo_deficit!V7+cbo_interest!V7</f>
        <v>#N/A</v>
      </c>
      <c r="W7" s="3" t="e">
        <f>cbo_deficit!W7+cbo_interest!W7</f>
        <v>#N/A</v>
      </c>
      <c r="X7" s="3" t="e">
        <f>cbo_deficit!X7+cbo_interest!X7</f>
        <v>#N/A</v>
      </c>
      <c r="Y7" s="3" t="e">
        <f>cbo_deficit!Y7+cbo_interest!Y7</f>
        <v>#N/A</v>
      </c>
      <c r="Z7" s="3" t="e">
        <f>cbo_deficit!Z7+cbo_interest!Z7</f>
        <v>#N/A</v>
      </c>
      <c r="AA7" s="3" t="e">
        <f>cbo_deficit!AA7+cbo_interest!AA7</f>
        <v>#N/A</v>
      </c>
      <c r="AB7" s="3" t="e">
        <f>cbo_deficit!AB7+cbo_interest!AB7</f>
        <v>#N/A</v>
      </c>
      <c r="AC7" s="3" t="e">
        <f>cbo_deficit!AC7+cbo_interest!AC7</f>
        <v>#N/A</v>
      </c>
      <c r="AD7" s="3" t="e">
        <f>cbo_deficit!AD7+cbo_interest!AD7</f>
        <v>#N/A</v>
      </c>
      <c r="AE7" s="3" t="e">
        <f>cbo_deficit!AE7+cbo_interest!AE7</f>
        <v>#N/A</v>
      </c>
      <c r="AF7" s="3" t="e">
        <f>cbo_deficit!AF7+cbo_interest!AF7</f>
        <v>#N/A</v>
      </c>
      <c r="AG7" s="3" t="e">
        <f>cbo_deficit!AG7+cbo_interest!AG7</f>
        <v>#N/A</v>
      </c>
      <c r="AH7" s="3" t="e">
        <f>cbo_deficit!AH7+cbo_interest!AH7</f>
        <v>#N/A</v>
      </c>
      <c r="AI7" s="3" t="e">
        <f>cbo_deficit!AI7+cbo_interest!AI7</f>
        <v>#N/A</v>
      </c>
      <c r="AJ7" s="3" t="e">
        <f>cbo_deficit!AJ7+cbo_interest!AJ7</f>
        <v>#N/A</v>
      </c>
      <c r="AK7" s="3" t="e">
        <f>cbo_deficit!AK7+cbo_interest!AK7</f>
        <v>#N/A</v>
      </c>
      <c r="AL7" s="3" t="e">
        <f>cbo_deficit!AL7+cbo_interest!AL7</f>
        <v>#N/A</v>
      </c>
      <c r="AM7" s="3" t="e">
        <f>cbo_deficit!AM7+cbo_interest!AM7</f>
        <v>#N/A</v>
      </c>
      <c r="AN7" s="3" t="e">
        <f>cbo_deficit!AN7+cbo_interest!AN7</f>
        <v>#N/A</v>
      </c>
      <c r="AO7" s="3" t="e">
        <f>cbo_deficit!AO7+cbo_interest!AO7</f>
        <v>#N/A</v>
      </c>
      <c r="AP7" s="3" t="e">
        <f>cbo_deficit!AP7+cbo_interest!AP7</f>
        <v>#N/A</v>
      </c>
      <c r="AQ7" s="3" t="e">
        <f>cbo_deficit!AQ7+cbo_interest!AQ7</f>
        <v>#N/A</v>
      </c>
      <c r="AR7" s="3" t="e">
        <f>cbo_deficit!AR7+cbo_interest!AR7</f>
        <v>#N/A</v>
      </c>
      <c r="AS7" s="3" t="e">
        <f>cbo_deficit!AS7+cbo_interest!AS7</f>
        <v>#N/A</v>
      </c>
      <c r="AT7" s="3" t="e">
        <f>cbo_deficit!AT7+cbo_interest!AT7</f>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f>cbo_deficit!BI7+cbo_interest!BI7</f>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-47</v>
      </c>
      <c r="CU7" s="5"/>
      <c r="CV7" s="19"/>
      <c r="CW7" s="20"/>
    </row>
    <row r="8" spans="1:109" x14ac:dyDescent="0.3">
      <c r="A8" t="s">
        <v>1744</v>
      </c>
      <c r="B8" s="16">
        <v>28126</v>
      </c>
      <c r="C8" s="3">
        <f>cbo_deficit!C8+cbo_interest!C8</f>
        <v>-5</v>
      </c>
      <c r="D8" s="3">
        <f>cbo_deficit!D8+cbo_interest!D8</f>
        <v>-21</v>
      </c>
      <c r="E8" s="3" t="e">
        <f>cbo_deficit!E8+cbo_interest!E8</f>
        <v>#N/A</v>
      </c>
      <c r="F8" s="3" t="e">
        <f>cbo_deficit!F8+cbo_interest!F8</f>
        <v>#N/A</v>
      </c>
      <c r="G8" s="3" t="e">
        <f>cbo_deficit!G8+cbo_interest!G8</f>
        <v>#N/A</v>
      </c>
      <c r="H8" s="3" t="e">
        <f>cbo_deficit!H8+cbo_interest!H8</f>
        <v>#N/A</v>
      </c>
      <c r="I8" s="3" t="e">
        <f>cbo_deficit!I8+cbo_interest!I8</f>
        <v>#N/A</v>
      </c>
      <c r="J8" s="3" t="e">
        <f>cbo_deficit!J8+cbo_interest!J8</f>
        <v>#N/A</v>
      </c>
      <c r="K8" s="3" t="e">
        <f>cbo_deficit!K8+cbo_interest!K8</f>
        <v>#N/A</v>
      </c>
      <c r="L8" s="3" t="e">
        <f>cbo_deficit!L8+cbo_interest!L8</f>
        <v>#N/A</v>
      </c>
      <c r="M8" s="3" t="e">
        <f>cbo_deficit!M8+cbo_interest!M8</f>
        <v>#N/A</v>
      </c>
      <c r="N8" s="3" t="e">
        <f>cbo_deficit!N8+cbo_interest!N8</f>
        <v>#N/A</v>
      </c>
      <c r="O8" s="3" t="e">
        <f>cbo_deficit!O8+cbo_interest!O8</f>
        <v>#N/A</v>
      </c>
      <c r="P8" s="3" t="e">
        <f>cbo_deficit!P8+cbo_interest!P8</f>
        <v>#N/A</v>
      </c>
      <c r="Q8" s="3" t="e">
        <f>cbo_deficit!Q8+cbo_interest!Q8</f>
        <v>#N/A</v>
      </c>
      <c r="R8" s="3" t="e">
        <f>cbo_deficit!R8+cbo_interest!R8</f>
        <v>#N/A</v>
      </c>
      <c r="S8" s="3" t="e">
        <f>cbo_deficit!S8+cbo_interest!S8</f>
        <v>#N/A</v>
      </c>
      <c r="T8" s="3" t="e">
        <f>cbo_deficit!T8+cbo_interest!T8</f>
        <v>#N/A</v>
      </c>
      <c r="U8" s="3" t="e">
        <f>cbo_deficit!U8+cbo_interest!U8</f>
        <v>#N/A</v>
      </c>
      <c r="V8" s="3" t="e">
        <f>cbo_deficit!V8+cbo_interest!V8</f>
        <v>#N/A</v>
      </c>
      <c r="W8" s="3" t="e">
        <f>cbo_deficit!W8+cbo_interest!W8</f>
        <v>#N/A</v>
      </c>
      <c r="X8" s="3" t="e">
        <f>cbo_deficit!X8+cbo_interest!X8</f>
        <v>#N/A</v>
      </c>
      <c r="Y8" s="3" t="e">
        <f>cbo_deficit!Y8+cbo_interest!Y8</f>
        <v>#N/A</v>
      </c>
      <c r="Z8" s="3" t="e">
        <f>cbo_deficit!Z8+cbo_interest!Z8</f>
        <v>#N/A</v>
      </c>
      <c r="AA8" s="3" t="e">
        <f>cbo_deficit!AA8+cbo_interest!AA8</f>
        <v>#N/A</v>
      </c>
      <c r="AB8" s="3" t="e">
        <f>cbo_deficit!AB8+cbo_interest!AB8</f>
        <v>#N/A</v>
      </c>
      <c r="AC8" s="3" t="e">
        <f>cbo_deficit!AC8+cbo_interest!AC8</f>
        <v>#N/A</v>
      </c>
      <c r="AD8" s="3" t="e">
        <f>cbo_deficit!AD8+cbo_interest!AD8</f>
        <v>#N/A</v>
      </c>
      <c r="AE8" s="3" t="e">
        <f>cbo_deficit!AE8+cbo_interest!AE8</f>
        <v>#N/A</v>
      </c>
      <c r="AF8" s="3" t="e">
        <f>cbo_deficit!AF8+cbo_interest!AF8</f>
        <v>#N/A</v>
      </c>
      <c r="AG8" s="3" t="e">
        <f>cbo_deficit!AG8+cbo_interest!AG8</f>
        <v>#N/A</v>
      </c>
      <c r="AH8" s="3" t="e">
        <f>cbo_deficit!AH8+cbo_interest!AH8</f>
        <v>#N/A</v>
      </c>
      <c r="AI8" s="3" t="e">
        <f>cbo_deficit!AI8+cbo_interest!AI8</f>
        <v>#N/A</v>
      </c>
      <c r="AJ8" s="3" t="e">
        <f>cbo_deficit!AJ8+cbo_interest!AJ8</f>
        <v>#N/A</v>
      </c>
      <c r="AK8" s="3" t="e">
        <f>cbo_deficit!AK8+cbo_interest!AK8</f>
        <v>#N/A</v>
      </c>
      <c r="AL8" s="3" t="e">
        <f>cbo_deficit!AL8+cbo_interest!AL8</f>
        <v>#N/A</v>
      </c>
      <c r="AM8" s="3" t="e">
        <f>cbo_deficit!AM8+cbo_interest!AM8</f>
        <v>#N/A</v>
      </c>
      <c r="AN8" s="3" t="e">
        <f>cbo_deficit!AN8+cbo_interest!AN8</f>
        <v>#N/A</v>
      </c>
      <c r="AO8" s="3" t="e">
        <f>cbo_deficit!AO8+cbo_interest!AO8</f>
        <v>#N/A</v>
      </c>
      <c r="AP8" s="3" t="e">
        <f>cbo_deficit!AP8+cbo_interest!AP8</f>
        <v>#N/A</v>
      </c>
      <c r="AQ8" s="3" t="e">
        <f>cbo_deficit!AQ8+cbo_interest!AQ8</f>
        <v>#N/A</v>
      </c>
      <c r="AR8" s="3" t="e">
        <f>cbo_deficit!AR8+cbo_interest!AR8</f>
        <v>#N/A</v>
      </c>
      <c r="AS8" s="3" t="e">
        <f>cbo_deficit!AS8+cbo_interest!AS8</f>
        <v>#N/A</v>
      </c>
      <c r="AT8" s="3" t="e">
        <f>cbo_deficit!AT8+cbo_interest!AT8</f>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f>cbo_deficit!BI8+cbo_interest!BI8</f>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-24</v>
      </c>
      <c r="CU8" s="5"/>
      <c r="CV8" s="19"/>
      <c r="CW8" s="20"/>
    </row>
    <row r="9" spans="1:109" x14ac:dyDescent="0.3">
      <c r="A9" t="s">
        <v>1745</v>
      </c>
      <c r="B9" s="16">
        <v>28491</v>
      </c>
      <c r="C9" s="3">
        <f>cbo_deficit!C9+cbo_interest!C9</f>
        <v>32</v>
      </c>
      <c r="D9" s="3">
        <f>cbo_deficit!D9+cbo_interest!D9</f>
        <v>-8</v>
      </c>
      <c r="E9" s="3">
        <f>cbo_deficit!E9+cbo_interest!E9</f>
        <v>-28</v>
      </c>
      <c r="F9" s="3" t="e">
        <f>cbo_deficit!F9+cbo_interest!F9</f>
        <v>#N/A</v>
      </c>
      <c r="G9" s="3" t="e">
        <f>cbo_deficit!G9+cbo_interest!G9</f>
        <v>#N/A</v>
      </c>
      <c r="H9" s="3" t="e">
        <f>cbo_deficit!H9+cbo_interest!H9</f>
        <v>#N/A</v>
      </c>
      <c r="I9" s="3" t="e">
        <f>cbo_deficit!I9+cbo_interest!I9</f>
        <v>#N/A</v>
      </c>
      <c r="J9" s="3" t="e">
        <f>cbo_deficit!J9+cbo_interest!J9</f>
        <v>#N/A</v>
      </c>
      <c r="K9" s="3" t="e">
        <f>cbo_deficit!K9+cbo_interest!K9</f>
        <v>#N/A</v>
      </c>
      <c r="L9" s="3" t="e">
        <f>cbo_deficit!L9+cbo_interest!L9</f>
        <v>#N/A</v>
      </c>
      <c r="M9" s="3" t="e">
        <f>cbo_deficit!M9+cbo_interest!M9</f>
        <v>#N/A</v>
      </c>
      <c r="N9" s="3" t="e">
        <f>cbo_deficit!N9+cbo_interest!N9</f>
        <v>#N/A</v>
      </c>
      <c r="O9" s="3" t="e">
        <f>cbo_deficit!O9+cbo_interest!O9</f>
        <v>#N/A</v>
      </c>
      <c r="P9" s="3" t="e">
        <f>cbo_deficit!P9+cbo_interest!P9</f>
        <v>#N/A</v>
      </c>
      <c r="Q9" s="3" t="e">
        <f>cbo_deficit!Q9+cbo_interest!Q9</f>
        <v>#N/A</v>
      </c>
      <c r="R9" s="3" t="e">
        <f>cbo_deficit!R9+cbo_interest!R9</f>
        <v>#N/A</v>
      </c>
      <c r="S9" s="3" t="e">
        <f>cbo_deficit!S9+cbo_interest!S9</f>
        <v>#N/A</v>
      </c>
      <c r="T9" s="3" t="e">
        <f>cbo_deficit!T9+cbo_interest!T9</f>
        <v>#N/A</v>
      </c>
      <c r="U9" s="3" t="e">
        <f>cbo_deficit!U9+cbo_interest!U9</f>
        <v>#N/A</v>
      </c>
      <c r="V9" s="3" t="e">
        <f>cbo_deficit!V9+cbo_interest!V9</f>
        <v>#N/A</v>
      </c>
      <c r="W9" s="3" t="e">
        <f>cbo_deficit!W9+cbo_interest!W9</f>
        <v>#N/A</v>
      </c>
      <c r="X9" s="3" t="e">
        <f>cbo_deficit!X9+cbo_interest!X9</f>
        <v>#N/A</v>
      </c>
      <c r="Y9" s="3" t="e">
        <f>cbo_deficit!Y9+cbo_interest!Y9</f>
        <v>#N/A</v>
      </c>
      <c r="Z9" s="3" t="e">
        <f>cbo_deficit!Z9+cbo_interest!Z9</f>
        <v>#N/A</v>
      </c>
      <c r="AA9" s="3" t="e">
        <f>cbo_deficit!AA9+cbo_interest!AA9</f>
        <v>#N/A</v>
      </c>
      <c r="AB9" s="3" t="e">
        <f>cbo_deficit!AB9+cbo_interest!AB9</f>
        <v>#N/A</v>
      </c>
      <c r="AC9" s="3" t="e">
        <f>cbo_deficit!AC9+cbo_interest!AC9</f>
        <v>#N/A</v>
      </c>
      <c r="AD9" s="3" t="e">
        <f>cbo_deficit!AD9+cbo_interest!AD9</f>
        <v>#N/A</v>
      </c>
      <c r="AE9" s="3" t="e">
        <f>cbo_deficit!AE9+cbo_interest!AE9</f>
        <v>#N/A</v>
      </c>
      <c r="AF9" s="3" t="e">
        <f>cbo_deficit!AF9+cbo_interest!AF9</f>
        <v>#N/A</v>
      </c>
      <c r="AG9" s="3" t="e">
        <f>cbo_deficit!AG9+cbo_interest!AG9</f>
        <v>#N/A</v>
      </c>
      <c r="AH9" s="3" t="e">
        <f>cbo_deficit!AH9+cbo_interest!AH9</f>
        <v>#N/A</v>
      </c>
      <c r="AI9" s="3" t="e">
        <f>cbo_deficit!AI9+cbo_interest!AI9</f>
        <v>#N/A</v>
      </c>
      <c r="AJ9" s="3" t="e">
        <f>cbo_deficit!AJ9+cbo_interest!AJ9</f>
        <v>#N/A</v>
      </c>
      <c r="AK9" s="3" t="e">
        <f>cbo_deficit!AK9+cbo_interest!AK9</f>
        <v>#N/A</v>
      </c>
      <c r="AL9" s="3" t="e">
        <f>cbo_deficit!AL9+cbo_interest!AL9</f>
        <v>#N/A</v>
      </c>
      <c r="AM9" s="3" t="e">
        <f>cbo_deficit!AM9+cbo_interest!AM9</f>
        <v>#N/A</v>
      </c>
      <c r="AN9" s="3" t="e">
        <f>cbo_deficit!AN9+cbo_interest!AN9</f>
        <v>#N/A</v>
      </c>
      <c r="AO9" s="3" t="e">
        <f>cbo_deficit!AO9+cbo_interest!AO9</f>
        <v>#N/A</v>
      </c>
      <c r="AP9" s="3" t="e">
        <f>cbo_deficit!AP9+cbo_interest!AP9</f>
        <v>#N/A</v>
      </c>
      <c r="AQ9" s="3" t="e">
        <f>cbo_deficit!AQ9+cbo_interest!AQ9</f>
        <v>#N/A</v>
      </c>
      <c r="AR9" s="3" t="e">
        <f>cbo_deficit!AR9+cbo_interest!AR9</f>
        <v>#N/A</v>
      </c>
      <c r="AS9" s="3" t="e">
        <f>cbo_deficit!AS9+cbo_interest!AS9</f>
        <v>#N/A</v>
      </c>
      <c r="AT9" s="3" t="e">
        <f>cbo_deficit!AT9+cbo_interest!AT9</f>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f>cbo_deficit!BI9+cbo_interest!BI9</f>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-24</v>
      </c>
      <c r="CT9" s="3"/>
      <c r="CU9" s="5"/>
      <c r="CV9" s="19"/>
      <c r="CW9" s="20"/>
    </row>
    <row r="10" spans="1:109" x14ac:dyDescent="0.3">
      <c r="A10" t="s">
        <v>1746</v>
      </c>
      <c r="B10" s="16">
        <v>28856</v>
      </c>
      <c r="C10" s="3">
        <f>cbo_deficit!C10+cbo_interest!C10</f>
        <v>64</v>
      </c>
      <c r="D10" s="3">
        <f>cbo_deficit!D10+cbo_interest!D10</f>
        <v>23</v>
      </c>
      <c r="E10" s="3">
        <f>cbo_deficit!E10+cbo_interest!E10</f>
        <v>-1</v>
      </c>
      <c r="F10" s="3">
        <f>cbo_deficit!F10+cbo_interest!F10</f>
        <v>-6</v>
      </c>
      <c r="G10" s="3" t="e">
        <f>cbo_deficit!G10+cbo_interest!G10</f>
        <v>#N/A</v>
      </c>
      <c r="H10" s="3" t="e">
        <f>cbo_deficit!H10+cbo_interest!H10</f>
        <v>#N/A</v>
      </c>
      <c r="I10" s="3" t="e">
        <f>cbo_deficit!I10+cbo_interest!I10</f>
        <v>#N/A</v>
      </c>
      <c r="J10" s="3" t="e">
        <f>cbo_deficit!J10+cbo_interest!J10</f>
        <v>#N/A</v>
      </c>
      <c r="K10" s="3" t="e">
        <f>cbo_deficit!K10+cbo_interest!K10</f>
        <v>#N/A</v>
      </c>
      <c r="L10" s="3" t="e">
        <f>cbo_deficit!L10+cbo_interest!L10</f>
        <v>#N/A</v>
      </c>
      <c r="M10" s="3" t="e">
        <f>cbo_deficit!M10+cbo_interest!M10</f>
        <v>#N/A</v>
      </c>
      <c r="N10" s="3" t="e">
        <f>cbo_deficit!N10+cbo_interest!N10</f>
        <v>#N/A</v>
      </c>
      <c r="O10" s="3" t="e">
        <f>cbo_deficit!O10+cbo_interest!O10</f>
        <v>#N/A</v>
      </c>
      <c r="P10" s="3" t="e">
        <f>cbo_deficit!P10+cbo_interest!P10</f>
        <v>#N/A</v>
      </c>
      <c r="Q10" s="3" t="e">
        <f>cbo_deficit!Q10+cbo_interest!Q10</f>
        <v>#N/A</v>
      </c>
      <c r="R10" s="3" t="e">
        <f>cbo_deficit!R10+cbo_interest!R10</f>
        <v>#N/A</v>
      </c>
      <c r="S10" s="3" t="e">
        <f>cbo_deficit!S10+cbo_interest!S10</f>
        <v>#N/A</v>
      </c>
      <c r="T10" s="3" t="e">
        <f>cbo_deficit!T10+cbo_interest!T10</f>
        <v>#N/A</v>
      </c>
      <c r="U10" s="3" t="e">
        <f>cbo_deficit!U10+cbo_interest!U10</f>
        <v>#N/A</v>
      </c>
      <c r="V10" s="3" t="e">
        <f>cbo_deficit!V10+cbo_interest!V10</f>
        <v>#N/A</v>
      </c>
      <c r="W10" s="3" t="e">
        <f>cbo_deficit!W10+cbo_interest!W10</f>
        <v>#N/A</v>
      </c>
      <c r="X10" s="3" t="e">
        <f>cbo_deficit!X10+cbo_interest!X10</f>
        <v>#N/A</v>
      </c>
      <c r="Y10" s="3" t="e">
        <f>cbo_deficit!Y10+cbo_interest!Y10</f>
        <v>#N/A</v>
      </c>
      <c r="Z10" s="3" t="e">
        <f>cbo_deficit!Z10+cbo_interest!Z10</f>
        <v>#N/A</v>
      </c>
      <c r="AA10" s="3" t="e">
        <f>cbo_deficit!AA10+cbo_interest!AA10</f>
        <v>#N/A</v>
      </c>
      <c r="AB10" s="3" t="e">
        <f>cbo_deficit!AB10+cbo_interest!AB10</f>
        <v>#N/A</v>
      </c>
      <c r="AC10" s="3" t="e">
        <f>cbo_deficit!AC10+cbo_interest!AC10</f>
        <v>#N/A</v>
      </c>
      <c r="AD10" s="3" t="e">
        <f>cbo_deficit!AD10+cbo_interest!AD10</f>
        <v>#N/A</v>
      </c>
      <c r="AE10" s="3" t="e">
        <f>cbo_deficit!AE10+cbo_interest!AE10</f>
        <v>#N/A</v>
      </c>
      <c r="AF10" s="3" t="e">
        <f>cbo_deficit!AF10+cbo_interest!AF10</f>
        <v>#N/A</v>
      </c>
      <c r="AG10" s="3" t="e">
        <f>cbo_deficit!AG10+cbo_interest!AG10</f>
        <v>#N/A</v>
      </c>
      <c r="AH10" s="3" t="e">
        <f>cbo_deficit!AH10+cbo_interest!AH10</f>
        <v>#N/A</v>
      </c>
      <c r="AI10" s="3" t="e">
        <f>cbo_deficit!AI10+cbo_interest!AI10</f>
        <v>#N/A</v>
      </c>
      <c r="AJ10" s="3" t="e">
        <f>cbo_deficit!AJ10+cbo_interest!AJ10</f>
        <v>#N/A</v>
      </c>
      <c r="AK10" s="3" t="e">
        <f>cbo_deficit!AK10+cbo_interest!AK10</f>
        <v>#N/A</v>
      </c>
      <c r="AL10" s="3" t="e">
        <f>cbo_deficit!AL10+cbo_interest!AL10</f>
        <v>#N/A</v>
      </c>
      <c r="AM10" s="3" t="e">
        <f>cbo_deficit!AM10+cbo_interest!AM10</f>
        <v>#N/A</v>
      </c>
      <c r="AN10" s="3" t="e">
        <f>cbo_deficit!AN10+cbo_interest!AN10</f>
        <v>#N/A</v>
      </c>
      <c r="AO10" s="3" t="e">
        <f>cbo_deficit!AO10+cbo_interest!AO10</f>
        <v>#N/A</v>
      </c>
      <c r="AP10" s="3" t="e">
        <f>cbo_deficit!AP10+cbo_interest!AP10</f>
        <v>#N/A</v>
      </c>
      <c r="AQ10" s="3" t="e">
        <f>cbo_deficit!AQ10+cbo_interest!AQ10</f>
        <v>#N/A</v>
      </c>
      <c r="AR10" s="3" t="e">
        <f>cbo_deficit!AR10+cbo_interest!AR10</f>
        <v>#N/A</v>
      </c>
      <c r="AS10" s="3" t="e">
        <f>cbo_deficit!AS10+cbo_interest!AS10</f>
        <v>#N/A</v>
      </c>
      <c r="AT10" s="3" t="e">
        <f>cbo_deficit!AT10+cbo_interest!AT10</f>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f>cbo_deficit!BI10+cbo_interest!BI10</f>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2</v>
      </c>
      <c r="CU10" s="5"/>
      <c r="CV10" s="19"/>
      <c r="CW10" s="20"/>
    </row>
    <row r="11" spans="1:109" x14ac:dyDescent="0.3">
      <c r="A11" t="s">
        <v>1747</v>
      </c>
      <c r="B11" s="16">
        <v>29221</v>
      </c>
      <c r="C11" s="3">
        <f>cbo_deficit!C11+cbo_interest!C11</f>
        <v>95</v>
      </c>
      <c r="D11" s="3">
        <f>cbo_deficit!D11+cbo_interest!D11</f>
        <v>52</v>
      </c>
      <c r="E11" s="3">
        <f>cbo_deficit!E11+cbo_interest!E11</f>
        <v>29</v>
      </c>
      <c r="F11" s="3">
        <f>cbo_deficit!F11+cbo_interest!F11</f>
        <v>-10.700000000000003</v>
      </c>
      <c r="G11" s="3">
        <f>cbo_deficit!G11+cbo_interest!G11</f>
        <v>7</v>
      </c>
      <c r="H11" s="3" t="e">
        <f>cbo_deficit!H11+cbo_interest!H11</f>
        <v>#N/A</v>
      </c>
      <c r="I11" s="3" t="e">
        <f>cbo_deficit!I11+cbo_interest!I11</f>
        <v>#N/A</v>
      </c>
      <c r="J11" s="3" t="e">
        <f>cbo_deficit!J11+cbo_interest!J11</f>
        <v>#N/A</v>
      </c>
      <c r="K11" s="3" t="e">
        <f>cbo_deficit!K11+cbo_interest!K11</f>
        <v>#N/A</v>
      </c>
      <c r="L11" s="3" t="e">
        <f>cbo_deficit!L11+cbo_interest!L11</f>
        <v>#N/A</v>
      </c>
      <c r="M11" s="3" t="e">
        <f>cbo_deficit!M11+cbo_interest!M11</f>
        <v>#N/A</v>
      </c>
      <c r="N11" s="3" t="e">
        <f>cbo_deficit!N11+cbo_interest!N11</f>
        <v>#N/A</v>
      </c>
      <c r="O11" s="3" t="e">
        <f>cbo_deficit!O11+cbo_interest!O11</f>
        <v>#N/A</v>
      </c>
      <c r="P11" s="3" t="e">
        <f>cbo_deficit!P11+cbo_interest!P11</f>
        <v>#N/A</v>
      </c>
      <c r="Q11" s="3" t="e">
        <f>cbo_deficit!Q11+cbo_interest!Q11</f>
        <v>#N/A</v>
      </c>
      <c r="R11" s="3" t="e">
        <f>cbo_deficit!R11+cbo_interest!R11</f>
        <v>#N/A</v>
      </c>
      <c r="S11" s="3" t="e">
        <f>cbo_deficit!S11+cbo_interest!S11</f>
        <v>#N/A</v>
      </c>
      <c r="T11" s="3" t="e">
        <f>cbo_deficit!T11+cbo_interest!T11</f>
        <v>#N/A</v>
      </c>
      <c r="U11" s="3" t="e">
        <f>cbo_deficit!U11+cbo_interest!U11</f>
        <v>#N/A</v>
      </c>
      <c r="V11" s="3" t="e">
        <f>cbo_deficit!V11+cbo_interest!V11</f>
        <v>#N/A</v>
      </c>
      <c r="W11" s="3" t="e">
        <f>cbo_deficit!W11+cbo_interest!W11</f>
        <v>#N/A</v>
      </c>
      <c r="X11" s="3" t="e">
        <f>cbo_deficit!X11+cbo_interest!X11</f>
        <v>#N/A</v>
      </c>
      <c r="Y11" s="3" t="e">
        <f>cbo_deficit!Y11+cbo_interest!Y11</f>
        <v>#N/A</v>
      </c>
      <c r="Z11" s="3" t="e">
        <f>cbo_deficit!Z11+cbo_interest!Z11</f>
        <v>#N/A</v>
      </c>
      <c r="AA11" s="3" t="e">
        <f>cbo_deficit!AA11+cbo_interest!AA11</f>
        <v>#N/A</v>
      </c>
      <c r="AB11" s="3" t="e">
        <f>cbo_deficit!AB11+cbo_interest!AB11</f>
        <v>#N/A</v>
      </c>
      <c r="AC11" s="3" t="e">
        <f>cbo_deficit!AC11+cbo_interest!AC11</f>
        <v>#N/A</v>
      </c>
      <c r="AD11" s="3" t="e">
        <f>cbo_deficit!AD11+cbo_interest!AD11</f>
        <v>#N/A</v>
      </c>
      <c r="AE11" s="3" t="e">
        <f>cbo_deficit!AE11+cbo_interest!AE11</f>
        <v>#N/A</v>
      </c>
      <c r="AF11" s="3" t="e">
        <f>cbo_deficit!AF11+cbo_interest!AF11</f>
        <v>#N/A</v>
      </c>
      <c r="AG11" s="3" t="e">
        <f>cbo_deficit!AG11+cbo_interest!AG11</f>
        <v>#N/A</v>
      </c>
      <c r="AH11" s="3" t="e">
        <f>cbo_deficit!AH11+cbo_interest!AH11</f>
        <v>#N/A</v>
      </c>
      <c r="AI11" s="3" t="e">
        <f>cbo_deficit!AI11+cbo_interest!AI11</f>
        <v>#N/A</v>
      </c>
      <c r="AJ11" s="3" t="e">
        <f>cbo_deficit!AJ11+cbo_interest!AJ11</f>
        <v>#N/A</v>
      </c>
      <c r="AK11" s="3" t="e">
        <f>cbo_deficit!AK11+cbo_interest!AK11</f>
        <v>#N/A</v>
      </c>
      <c r="AL11" s="3" t="e">
        <f>cbo_deficit!AL11+cbo_interest!AL11</f>
        <v>#N/A</v>
      </c>
      <c r="AM11" s="3" t="e">
        <f>cbo_deficit!AM11+cbo_interest!AM11</f>
        <v>#N/A</v>
      </c>
      <c r="AN11" s="3" t="e">
        <f>cbo_deficit!AN11+cbo_interest!AN11</f>
        <v>#N/A</v>
      </c>
      <c r="AO11" s="3" t="e">
        <f>cbo_deficit!AO11+cbo_interest!AO11</f>
        <v>#N/A</v>
      </c>
      <c r="AP11" s="3" t="e">
        <f>cbo_deficit!AP11+cbo_interest!AP11</f>
        <v>#N/A</v>
      </c>
      <c r="AQ11" s="3" t="e">
        <f>cbo_deficit!AQ11+cbo_interest!AQ11</f>
        <v>#N/A</v>
      </c>
      <c r="AR11" s="3" t="e">
        <f>cbo_deficit!AR11+cbo_interest!AR11</f>
        <v>#N/A</v>
      </c>
      <c r="AS11" s="3" t="e">
        <f>cbo_deficit!AS11+cbo_interest!AS11</f>
        <v>#N/A</v>
      </c>
      <c r="AT11" s="3" t="e">
        <f>cbo_deficit!AT11+cbo_interest!AT11</f>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f>cbo_deficit!BI11+cbo_interest!BI11</f>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-21</v>
      </c>
      <c r="CU11" s="5"/>
      <c r="CV11" s="19"/>
      <c r="CW11" s="20"/>
    </row>
    <row r="12" spans="1:109" x14ac:dyDescent="0.3">
      <c r="A12" t="s">
        <v>1748</v>
      </c>
      <c r="B12" s="16">
        <v>29587</v>
      </c>
      <c r="C12" s="3">
        <f>cbo_deficit!C12+cbo_interest!C12</f>
        <v>130</v>
      </c>
      <c r="D12" s="3">
        <f>cbo_deficit!D12+cbo_interest!D12</f>
        <v>86</v>
      </c>
      <c r="E12" s="3">
        <f>cbo_deficit!E12+cbo_interest!E12</f>
        <v>66</v>
      </c>
      <c r="F12" s="3">
        <f>cbo_deficit!F12+cbo_interest!F12</f>
        <v>11.399999999999999</v>
      </c>
      <c r="G12" s="3">
        <f>cbo_deficit!G12+cbo_interest!G12</f>
        <v>6</v>
      </c>
      <c r="H12" s="3">
        <f>cbo_deficit!H12+cbo_interest!H12</f>
        <v>18</v>
      </c>
      <c r="I12" s="3" t="e">
        <f>cbo_deficit!I12+cbo_interest!I12</f>
        <v>#N/A</v>
      </c>
      <c r="J12" s="3" t="e">
        <f>cbo_deficit!J12+cbo_interest!J12</f>
        <v>#N/A</v>
      </c>
      <c r="K12" s="3" t="e">
        <f>cbo_deficit!K12+cbo_interest!K12</f>
        <v>#N/A</v>
      </c>
      <c r="L12" s="3" t="e">
        <f>cbo_deficit!L12+cbo_interest!L12</f>
        <v>#N/A</v>
      </c>
      <c r="M12" s="3" t="e">
        <f>cbo_deficit!M12+cbo_interest!M12</f>
        <v>#N/A</v>
      </c>
      <c r="N12" s="3" t="e">
        <f>cbo_deficit!N12+cbo_interest!N12</f>
        <v>#N/A</v>
      </c>
      <c r="O12" s="3" t="e">
        <f>cbo_deficit!O12+cbo_interest!O12</f>
        <v>#N/A</v>
      </c>
      <c r="P12" s="3" t="e">
        <f>cbo_deficit!P12+cbo_interest!P12</f>
        <v>#N/A</v>
      </c>
      <c r="Q12" s="3" t="e">
        <f>cbo_deficit!Q12+cbo_interest!Q12</f>
        <v>#N/A</v>
      </c>
      <c r="R12" s="3" t="e">
        <f>cbo_deficit!R12+cbo_interest!R12</f>
        <v>#N/A</v>
      </c>
      <c r="S12" s="3" t="e">
        <f>cbo_deficit!S12+cbo_interest!S12</f>
        <v>#N/A</v>
      </c>
      <c r="T12" s="3" t="e">
        <f>cbo_deficit!T12+cbo_interest!T12</f>
        <v>#N/A</v>
      </c>
      <c r="U12" s="3" t="e">
        <f>cbo_deficit!U12+cbo_interest!U12</f>
        <v>#N/A</v>
      </c>
      <c r="V12" s="3" t="e">
        <f>cbo_deficit!V12+cbo_interest!V12</f>
        <v>#N/A</v>
      </c>
      <c r="W12" s="3" t="e">
        <f>cbo_deficit!W12+cbo_interest!W12</f>
        <v>#N/A</v>
      </c>
      <c r="X12" s="3" t="e">
        <f>cbo_deficit!X12+cbo_interest!X12</f>
        <v>#N/A</v>
      </c>
      <c r="Y12" s="3" t="e">
        <f>cbo_deficit!Y12+cbo_interest!Y12</f>
        <v>#N/A</v>
      </c>
      <c r="Z12" s="3" t="e">
        <f>cbo_deficit!Z12+cbo_interest!Z12</f>
        <v>#N/A</v>
      </c>
      <c r="AA12" s="3" t="e">
        <f>cbo_deficit!AA12+cbo_interest!AA12</f>
        <v>#N/A</v>
      </c>
      <c r="AB12" s="3" t="e">
        <f>cbo_deficit!AB12+cbo_interest!AB12</f>
        <v>#N/A</v>
      </c>
      <c r="AC12" s="3" t="e">
        <f>cbo_deficit!AC12+cbo_interest!AC12</f>
        <v>#N/A</v>
      </c>
      <c r="AD12" s="3" t="e">
        <f>cbo_deficit!AD12+cbo_interest!AD12</f>
        <v>#N/A</v>
      </c>
      <c r="AE12" s="3" t="e">
        <f>cbo_deficit!AE12+cbo_interest!AE12</f>
        <v>#N/A</v>
      </c>
      <c r="AF12" s="3" t="e">
        <f>cbo_deficit!AF12+cbo_interest!AF12</f>
        <v>#N/A</v>
      </c>
      <c r="AG12" s="3" t="e">
        <f>cbo_deficit!AG12+cbo_interest!AG12</f>
        <v>#N/A</v>
      </c>
      <c r="AH12" s="3" t="e">
        <f>cbo_deficit!AH12+cbo_interest!AH12</f>
        <v>#N/A</v>
      </c>
      <c r="AI12" s="3" t="e">
        <f>cbo_deficit!AI12+cbo_interest!AI12</f>
        <v>#N/A</v>
      </c>
      <c r="AJ12" s="3" t="e">
        <f>cbo_deficit!AJ12+cbo_interest!AJ12</f>
        <v>#N/A</v>
      </c>
      <c r="AK12" s="3" t="e">
        <f>cbo_deficit!AK12+cbo_interest!AK12</f>
        <v>#N/A</v>
      </c>
      <c r="AL12" s="3" t="e">
        <f>cbo_deficit!AL12+cbo_interest!AL12</f>
        <v>#N/A</v>
      </c>
      <c r="AM12" s="3" t="e">
        <f>cbo_deficit!AM12+cbo_interest!AM12</f>
        <v>#N/A</v>
      </c>
      <c r="AN12" s="3" t="e">
        <f>cbo_deficit!AN12+cbo_interest!AN12</f>
        <v>#N/A</v>
      </c>
      <c r="AO12" s="3" t="e">
        <f>cbo_deficit!AO12+cbo_interest!AO12</f>
        <v>#N/A</v>
      </c>
      <c r="AP12" s="3" t="e">
        <f>cbo_deficit!AP12+cbo_interest!AP12</f>
        <v>#N/A</v>
      </c>
      <c r="AQ12" s="3" t="e">
        <f>cbo_deficit!AQ12+cbo_interest!AQ12</f>
        <v>#N/A</v>
      </c>
      <c r="AR12" s="3" t="e">
        <f>cbo_deficit!AR12+cbo_interest!AR12</f>
        <v>#N/A</v>
      </c>
      <c r="AS12" s="3" t="e">
        <f>cbo_deficit!AS12+cbo_interest!AS12</f>
        <v>#N/A</v>
      </c>
      <c r="AT12" s="3" t="e">
        <f>cbo_deficit!AT12+cbo_interest!AT12</f>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f>cbo_deficit!BI12+cbo_interest!BI12</f>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-10</v>
      </c>
      <c r="CU12" s="5"/>
      <c r="CV12" s="19"/>
      <c r="CW12" s="20"/>
    </row>
    <row r="13" spans="1:109" x14ac:dyDescent="0.3">
      <c r="A13" t="s">
        <v>1749</v>
      </c>
      <c r="B13" s="16">
        <v>29952</v>
      </c>
      <c r="C13" s="3" t="e">
        <f>cbo_deficit!C13+cbo_interest!C13</f>
        <v>#N/A</v>
      </c>
      <c r="D13" s="3">
        <f>cbo_deficit!D13+cbo_interest!D13</f>
        <v>121</v>
      </c>
      <c r="E13" s="3">
        <f>cbo_deficit!E13+cbo_interest!E13</f>
        <v>104</v>
      </c>
      <c r="F13" s="3">
        <f>cbo_deficit!F13+cbo_interest!F13</f>
        <v>48.9</v>
      </c>
      <c r="G13" s="3">
        <f>cbo_deficit!G13+cbo_interest!G13</f>
        <v>24</v>
      </c>
      <c r="H13" s="3">
        <f>cbo_deficit!H13+cbo_interest!H13</f>
        <v>42</v>
      </c>
      <c r="I13" s="3">
        <f>cbo_deficit!I13+cbo_interest!I13</f>
        <v>-44</v>
      </c>
      <c r="J13" s="3" t="e">
        <f>cbo_deficit!J13+cbo_interest!J13</f>
        <v>#N/A</v>
      </c>
      <c r="K13" s="3" t="e">
        <f>cbo_deficit!K13+cbo_interest!K13</f>
        <v>#N/A</v>
      </c>
      <c r="L13" s="3" t="e">
        <f>cbo_deficit!L13+cbo_interest!L13</f>
        <v>#N/A</v>
      </c>
      <c r="M13" s="3" t="e">
        <f>cbo_deficit!M13+cbo_interest!M13</f>
        <v>#N/A</v>
      </c>
      <c r="N13" s="3" t="e">
        <f>cbo_deficit!N13+cbo_interest!N13</f>
        <v>#N/A</v>
      </c>
      <c r="O13" s="3" t="e">
        <f>cbo_deficit!O13+cbo_interest!O13</f>
        <v>#N/A</v>
      </c>
      <c r="P13" s="3" t="e">
        <f>cbo_deficit!P13+cbo_interest!P13</f>
        <v>#N/A</v>
      </c>
      <c r="Q13" s="3" t="e">
        <f>cbo_deficit!Q13+cbo_interest!Q13</f>
        <v>#N/A</v>
      </c>
      <c r="R13" s="3" t="e">
        <f>cbo_deficit!R13+cbo_interest!R13</f>
        <v>#N/A</v>
      </c>
      <c r="S13" s="3" t="e">
        <f>cbo_deficit!S13+cbo_interest!S13</f>
        <v>#N/A</v>
      </c>
      <c r="T13" s="3" t="e">
        <f>cbo_deficit!T13+cbo_interest!T13</f>
        <v>#N/A</v>
      </c>
      <c r="U13" s="3" t="e">
        <f>cbo_deficit!U13+cbo_interest!U13</f>
        <v>#N/A</v>
      </c>
      <c r="V13" s="3" t="e">
        <f>cbo_deficit!V13+cbo_interest!V13</f>
        <v>#N/A</v>
      </c>
      <c r="W13" s="3" t="e">
        <f>cbo_deficit!W13+cbo_interest!W13</f>
        <v>#N/A</v>
      </c>
      <c r="X13" s="3" t="e">
        <f>cbo_deficit!X13+cbo_interest!X13</f>
        <v>#N/A</v>
      </c>
      <c r="Y13" s="3" t="e">
        <f>cbo_deficit!Y13+cbo_interest!Y13</f>
        <v>#N/A</v>
      </c>
      <c r="Z13" s="3" t="e">
        <f>cbo_deficit!Z13+cbo_interest!Z13</f>
        <v>#N/A</v>
      </c>
      <c r="AA13" s="3" t="e">
        <f>cbo_deficit!AA13+cbo_interest!AA13</f>
        <v>#N/A</v>
      </c>
      <c r="AB13" s="3" t="e">
        <f>cbo_deficit!AB13+cbo_interest!AB13</f>
        <v>#N/A</v>
      </c>
      <c r="AC13" s="3" t="e">
        <f>cbo_deficit!AC13+cbo_interest!AC13</f>
        <v>#N/A</v>
      </c>
      <c r="AD13" s="3" t="e">
        <f>cbo_deficit!AD13+cbo_interest!AD13</f>
        <v>#N/A</v>
      </c>
      <c r="AE13" s="3" t="e">
        <f>cbo_deficit!AE13+cbo_interest!AE13</f>
        <v>#N/A</v>
      </c>
      <c r="AF13" s="3" t="e">
        <f>cbo_deficit!AF13+cbo_interest!AF13</f>
        <v>#N/A</v>
      </c>
      <c r="AG13" s="3" t="e">
        <f>cbo_deficit!AG13+cbo_interest!AG13</f>
        <v>#N/A</v>
      </c>
      <c r="AH13" s="3" t="e">
        <f>cbo_deficit!AH13+cbo_interest!AH13</f>
        <v>#N/A</v>
      </c>
      <c r="AI13" s="3" t="e">
        <f>cbo_deficit!AI13+cbo_interest!AI13</f>
        <v>#N/A</v>
      </c>
      <c r="AJ13" s="3" t="e">
        <f>cbo_deficit!AJ13+cbo_interest!AJ13</f>
        <v>#N/A</v>
      </c>
      <c r="AK13" s="3" t="e">
        <f>cbo_deficit!AK13+cbo_interest!AK13</f>
        <v>#N/A</v>
      </c>
      <c r="AL13" s="3" t="e">
        <f>cbo_deficit!AL13+cbo_interest!AL13</f>
        <v>#N/A</v>
      </c>
      <c r="AM13" s="3" t="e">
        <f>cbo_deficit!AM13+cbo_interest!AM13</f>
        <v>#N/A</v>
      </c>
      <c r="AN13" s="3" t="e">
        <f>cbo_deficit!AN13+cbo_interest!AN13</f>
        <v>#N/A</v>
      </c>
      <c r="AO13" s="3" t="e">
        <f>cbo_deficit!AO13+cbo_interest!AO13</f>
        <v>#N/A</v>
      </c>
      <c r="AP13" s="3" t="e">
        <f>cbo_deficit!AP13+cbo_interest!AP13</f>
        <v>#N/A</v>
      </c>
      <c r="AQ13" s="3" t="e">
        <f>cbo_deficit!AQ13+cbo_interest!AQ13</f>
        <v>#N/A</v>
      </c>
      <c r="AR13" s="3" t="e">
        <f>cbo_deficit!AR13+cbo_interest!AR13</f>
        <v>#N/A</v>
      </c>
      <c r="AS13" s="3" t="e">
        <f>cbo_deficit!AS13+cbo_interest!AS13</f>
        <v>#N/A</v>
      </c>
      <c r="AT13" s="3" t="e">
        <f>cbo_deficit!AT13+cbo_interest!AT13</f>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f>cbo_deficit!BI13+cbo_interest!BI13</f>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-43</v>
      </c>
      <c r="CU13" s="5"/>
      <c r="CV13" s="19"/>
      <c r="CW13" s="20"/>
      <c r="DE13" s="5"/>
    </row>
    <row r="14" spans="1:109" x14ac:dyDescent="0.3">
      <c r="A14" t="s">
        <v>1750</v>
      </c>
      <c r="B14" s="16">
        <v>30317</v>
      </c>
      <c r="C14" s="3" t="e">
        <f>cbo_deficit!C14+cbo_interest!C14</f>
        <v>#N/A</v>
      </c>
      <c r="D14" s="3" t="e">
        <f>cbo_deficit!D14+cbo_interest!D14</f>
        <v>#N/A</v>
      </c>
      <c r="E14" s="3">
        <f>cbo_deficit!E14+cbo_interest!E14</f>
        <v>138</v>
      </c>
      <c r="F14" s="3">
        <f>cbo_deficit!F14+cbo_interest!F14</f>
        <v>86.3</v>
      </c>
      <c r="G14" s="3">
        <f>cbo_deficit!G14+cbo_interest!G14</f>
        <v>42</v>
      </c>
      <c r="H14" s="3">
        <f>cbo_deficit!H14+cbo_interest!H14</f>
        <v>88</v>
      </c>
      <c r="I14" s="3">
        <f>cbo_deficit!I14+cbo_interest!I14</f>
        <v>-70</v>
      </c>
      <c r="J14" s="3">
        <f>cbo_deficit!J14+cbo_interest!J14</f>
        <v>-123</v>
      </c>
      <c r="K14" s="3" t="e">
        <f>cbo_deficit!K14+cbo_interest!K14</f>
        <v>#N/A</v>
      </c>
      <c r="L14" s="3" t="e">
        <f>cbo_deficit!L14+cbo_interest!L14</f>
        <v>#N/A</v>
      </c>
      <c r="M14" s="3" t="e">
        <f>cbo_deficit!M14+cbo_interest!M14</f>
        <v>#N/A</v>
      </c>
      <c r="N14" s="3" t="e">
        <f>cbo_deficit!N14+cbo_interest!N14</f>
        <v>#N/A</v>
      </c>
      <c r="O14" s="3" t="e">
        <f>cbo_deficit!O14+cbo_interest!O14</f>
        <v>#N/A</v>
      </c>
      <c r="P14" s="3" t="e">
        <f>cbo_deficit!P14+cbo_interest!P14</f>
        <v>#N/A</v>
      </c>
      <c r="Q14" s="3" t="e">
        <f>cbo_deficit!Q14+cbo_interest!Q14</f>
        <v>#N/A</v>
      </c>
      <c r="R14" s="3" t="e">
        <f>cbo_deficit!R14+cbo_interest!R14</f>
        <v>#N/A</v>
      </c>
      <c r="S14" s="3" t="e">
        <f>cbo_deficit!S14+cbo_interest!S14</f>
        <v>#N/A</v>
      </c>
      <c r="T14" s="3" t="e">
        <f>cbo_deficit!T14+cbo_interest!T14</f>
        <v>#N/A</v>
      </c>
      <c r="U14" s="3" t="e">
        <f>cbo_deficit!U14+cbo_interest!U14</f>
        <v>#N/A</v>
      </c>
      <c r="V14" s="3" t="e">
        <f>cbo_deficit!V14+cbo_interest!V14</f>
        <v>#N/A</v>
      </c>
      <c r="W14" s="3" t="e">
        <f>cbo_deficit!W14+cbo_interest!W14</f>
        <v>#N/A</v>
      </c>
      <c r="X14" s="3" t="e">
        <f>cbo_deficit!X14+cbo_interest!X14</f>
        <v>#N/A</v>
      </c>
      <c r="Y14" s="3" t="e">
        <f>cbo_deficit!Y14+cbo_interest!Y14</f>
        <v>#N/A</v>
      </c>
      <c r="Z14" s="3" t="e">
        <f>cbo_deficit!Z14+cbo_interest!Z14</f>
        <v>#N/A</v>
      </c>
      <c r="AA14" s="3" t="e">
        <f>cbo_deficit!AA14+cbo_interest!AA14</f>
        <v>#N/A</v>
      </c>
      <c r="AB14" s="3" t="e">
        <f>cbo_deficit!AB14+cbo_interest!AB14</f>
        <v>#N/A</v>
      </c>
      <c r="AC14" s="3" t="e">
        <f>cbo_deficit!AC14+cbo_interest!AC14</f>
        <v>#N/A</v>
      </c>
      <c r="AD14" s="3" t="e">
        <f>cbo_deficit!AD14+cbo_interest!AD14</f>
        <v>#N/A</v>
      </c>
      <c r="AE14" s="3" t="e">
        <f>cbo_deficit!AE14+cbo_interest!AE14</f>
        <v>#N/A</v>
      </c>
      <c r="AF14" s="3" t="e">
        <f>cbo_deficit!AF14+cbo_interest!AF14</f>
        <v>#N/A</v>
      </c>
      <c r="AG14" s="3" t="e">
        <f>cbo_deficit!AG14+cbo_interest!AG14</f>
        <v>#N/A</v>
      </c>
      <c r="AH14" s="3" t="e">
        <f>cbo_deficit!AH14+cbo_interest!AH14</f>
        <v>#N/A</v>
      </c>
      <c r="AI14" s="3" t="e">
        <f>cbo_deficit!AI14+cbo_interest!AI14</f>
        <v>#N/A</v>
      </c>
      <c r="AJ14" s="3" t="e">
        <f>cbo_deficit!AJ14+cbo_interest!AJ14</f>
        <v>#N/A</v>
      </c>
      <c r="AK14" s="3" t="e">
        <f>cbo_deficit!AK14+cbo_interest!AK14</f>
        <v>#N/A</v>
      </c>
      <c r="AL14" s="3" t="e">
        <f>cbo_deficit!AL14+cbo_interest!AL14</f>
        <v>#N/A</v>
      </c>
      <c r="AM14" s="3" t="e">
        <f>cbo_deficit!AM14+cbo_interest!AM14</f>
        <v>#N/A</v>
      </c>
      <c r="AN14" s="3" t="e">
        <f>cbo_deficit!AN14+cbo_interest!AN14</f>
        <v>#N/A</v>
      </c>
      <c r="AO14" s="3" t="e">
        <f>cbo_deficit!AO14+cbo_interest!AO14</f>
        <v>#N/A</v>
      </c>
      <c r="AP14" s="3" t="e">
        <f>cbo_deficit!AP14+cbo_interest!AP14</f>
        <v>#N/A</v>
      </c>
      <c r="AQ14" s="3" t="e">
        <f>cbo_deficit!AQ14+cbo_interest!AQ14</f>
        <v>#N/A</v>
      </c>
      <c r="AR14" s="3" t="e">
        <f>cbo_deficit!AR14+cbo_interest!AR14</f>
        <v>#N/A</v>
      </c>
      <c r="AS14" s="3" t="e">
        <f>cbo_deficit!AS14+cbo_interest!AS14</f>
        <v>#N/A</v>
      </c>
      <c r="AT14" s="3" t="e">
        <f>cbo_deficit!AT14+cbo_interest!AT14</f>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f>cbo_deficit!BI14+cbo_interest!BI14</f>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-118</v>
      </c>
      <c r="CU14" s="5"/>
      <c r="CV14" s="19"/>
      <c r="CW14" s="20"/>
      <c r="DE14" s="5"/>
    </row>
    <row r="15" spans="1:109" x14ac:dyDescent="0.3">
      <c r="A15" t="s">
        <v>1751</v>
      </c>
      <c r="B15" s="16">
        <v>30682</v>
      </c>
      <c r="C15" s="3" t="e">
        <f>cbo_deficit!C15+cbo_interest!C15</f>
        <v>#N/A</v>
      </c>
      <c r="D15" s="3" t="e">
        <f>cbo_deficit!D15+cbo_interest!D15</f>
        <v>#N/A</v>
      </c>
      <c r="E15" s="3" t="e">
        <f>cbo_deficit!E15+cbo_interest!E15</f>
        <v>#N/A</v>
      </c>
      <c r="F15" s="3">
        <f>cbo_deficit!F15+cbo_interest!F15</f>
        <v>136.80000000000001</v>
      </c>
      <c r="G15" s="3">
        <f>cbo_deficit!G15+cbo_interest!G15</f>
        <v>75</v>
      </c>
      <c r="H15" s="3">
        <f>cbo_deficit!H15+cbo_interest!H15</f>
        <v>143</v>
      </c>
      <c r="I15" s="3">
        <f>cbo_deficit!I15+cbo_interest!I15</f>
        <v>-76</v>
      </c>
      <c r="J15" s="3">
        <f>cbo_deficit!J15+cbo_interest!J15</f>
        <v>-116</v>
      </c>
      <c r="K15" s="3">
        <f>cbo_deficit!K15+cbo_interest!K15</f>
        <v>-95</v>
      </c>
      <c r="L15" s="3" t="e">
        <f>cbo_deficit!L15+cbo_interest!L15</f>
        <v>#N/A</v>
      </c>
      <c r="M15" s="3" t="e">
        <f>cbo_deficit!M15+cbo_interest!M15</f>
        <v>#N/A</v>
      </c>
      <c r="N15" s="3" t="e">
        <f>cbo_deficit!N15+cbo_interest!N15</f>
        <v>#N/A</v>
      </c>
      <c r="O15" s="3" t="e">
        <f>cbo_deficit!O15+cbo_interest!O15</f>
        <v>#N/A</v>
      </c>
      <c r="P15" s="3" t="e">
        <f>cbo_deficit!P15+cbo_interest!P15</f>
        <v>#N/A</v>
      </c>
      <c r="Q15" s="3" t="e">
        <f>cbo_deficit!Q15+cbo_interest!Q15</f>
        <v>#N/A</v>
      </c>
      <c r="R15" s="3" t="e">
        <f>cbo_deficit!R15+cbo_interest!R15</f>
        <v>#N/A</v>
      </c>
      <c r="S15" s="3" t="e">
        <f>cbo_deficit!S15+cbo_interest!S15</f>
        <v>#N/A</v>
      </c>
      <c r="T15" s="3" t="e">
        <f>cbo_deficit!T15+cbo_interest!T15</f>
        <v>#N/A</v>
      </c>
      <c r="U15" s="3" t="e">
        <f>cbo_deficit!U15+cbo_interest!U15</f>
        <v>#N/A</v>
      </c>
      <c r="V15" s="3" t="e">
        <f>cbo_deficit!V15+cbo_interest!V15</f>
        <v>#N/A</v>
      </c>
      <c r="W15" s="3" t="e">
        <f>cbo_deficit!W15+cbo_interest!W15</f>
        <v>#N/A</v>
      </c>
      <c r="X15" s="3" t="e">
        <f>cbo_deficit!X15+cbo_interest!X15</f>
        <v>#N/A</v>
      </c>
      <c r="Y15" s="3" t="e">
        <f>cbo_deficit!Y15+cbo_interest!Y15</f>
        <v>#N/A</v>
      </c>
      <c r="Z15" s="3" t="e">
        <f>cbo_deficit!Z15+cbo_interest!Z15</f>
        <v>#N/A</v>
      </c>
      <c r="AA15" s="3" t="e">
        <f>cbo_deficit!AA15+cbo_interest!AA15</f>
        <v>#N/A</v>
      </c>
      <c r="AB15" s="3" t="e">
        <f>cbo_deficit!AB15+cbo_interest!AB15</f>
        <v>#N/A</v>
      </c>
      <c r="AC15" s="3" t="e">
        <f>cbo_deficit!AC15+cbo_interest!AC15</f>
        <v>#N/A</v>
      </c>
      <c r="AD15" s="3" t="e">
        <f>cbo_deficit!AD15+cbo_interest!AD15</f>
        <v>#N/A</v>
      </c>
      <c r="AE15" s="3" t="e">
        <f>cbo_deficit!AE15+cbo_interest!AE15</f>
        <v>#N/A</v>
      </c>
      <c r="AF15" s="3" t="e">
        <f>cbo_deficit!AF15+cbo_interest!AF15</f>
        <v>#N/A</v>
      </c>
      <c r="AG15" s="3" t="e">
        <f>cbo_deficit!AG15+cbo_interest!AG15</f>
        <v>#N/A</v>
      </c>
      <c r="AH15" s="3" t="e">
        <f>cbo_deficit!AH15+cbo_interest!AH15</f>
        <v>#N/A</v>
      </c>
      <c r="AI15" s="3" t="e">
        <f>cbo_deficit!AI15+cbo_interest!AI15</f>
        <v>#N/A</v>
      </c>
      <c r="AJ15" s="3" t="e">
        <f>cbo_deficit!AJ15+cbo_interest!AJ15</f>
        <v>#N/A</v>
      </c>
      <c r="AK15" s="3" t="e">
        <f>cbo_deficit!AK15+cbo_interest!AK15</f>
        <v>#N/A</v>
      </c>
      <c r="AL15" s="3" t="e">
        <f>cbo_deficit!AL15+cbo_interest!AL15</f>
        <v>#N/A</v>
      </c>
      <c r="AM15" s="3" t="e">
        <f>cbo_deficit!AM15+cbo_interest!AM15</f>
        <v>#N/A</v>
      </c>
      <c r="AN15" s="3" t="e">
        <f>cbo_deficit!AN15+cbo_interest!AN15</f>
        <v>#N/A</v>
      </c>
      <c r="AO15" s="3" t="e">
        <f>cbo_deficit!AO15+cbo_interest!AO15</f>
        <v>#N/A</v>
      </c>
      <c r="AP15" s="3" t="e">
        <f>cbo_deficit!AP15+cbo_interest!AP15</f>
        <v>#N/A</v>
      </c>
      <c r="AQ15" s="3" t="e">
        <f>cbo_deficit!AQ15+cbo_interest!AQ15</f>
        <v>#N/A</v>
      </c>
      <c r="AR15" s="3" t="e">
        <f>cbo_deficit!AR15+cbo_interest!AR15</f>
        <v>#N/A</v>
      </c>
      <c r="AS15" s="3" t="e">
        <f>cbo_deficit!AS15+cbo_interest!AS15</f>
        <v>#N/A</v>
      </c>
      <c r="AT15" s="3" t="e">
        <f>cbo_deficit!AT15+cbo_interest!AT15</f>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f>cbo_deficit!BI15+cbo_interest!BI15</f>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-74</v>
      </c>
      <c r="CU15" s="5"/>
      <c r="CV15" s="19"/>
      <c r="CW15" s="20"/>
      <c r="DE15" s="5"/>
    </row>
    <row r="16" spans="1:109" x14ac:dyDescent="0.3">
      <c r="A16" s="5" t="s">
        <v>1752</v>
      </c>
      <c r="B16" s="16">
        <v>31048</v>
      </c>
      <c r="C16" s="3" t="e">
        <f>cbo_deficit!C16+cbo_interest!C16</f>
        <v>#N/A</v>
      </c>
      <c r="D16" s="3" t="e">
        <f>cbo_deficit!D16+cbo_interest!D16</f>
        <v>#N/A</v>
      </c>
      <c r="E16" s="3" t="e">
        <f>cbo_deficit!E16+cbo_interest!E16</f>
        <v>#N/A</v>
      </c>
      <c r="F16" s="3" t="e">
        <f>cbo_deficit!F16+cbo_interest!F16</f>
        <v>#N/A</v>
      </c>
      <c r="G16" s="3">
        <f>cbo_deficit!G16+cbo_interest!G16</f>
        <v>117</v>
      </c>
      <c r="H16" s="3">
        <f>cbo_deficit!H16+cbo_interest!H16</f>
        <v>200</v>
      </c>
      <c r="I16" s="3">
        <f>cbo_deficit!I16+cbo_interest!I16</f>
        <v>-83</v>
      </c>
      <c r="J16" s="3">
        <f>cbo_deficit!J16+cbo_interest!J16</f>
        <v>-124</v>
      </c>
      <c r="K16" s="3">
        <f>cbo_deficit!K16+cbo_interest!K16</f>
        <v>-81</v>
      </c>
      <c r="L16" s="3">
        <f>cbo_deficit!L16+cbo_interest!L16</f>
        <v>-84</v>
      </c>
      <c r="M16" s="3">
        <f>cbo_deficit!M16+cbo_interest!M16</f>
        <v>-81</v>
      </c>
      <c r="N16" s="3" t="e">
        <f>cbo_deficit!N16+cbo_interest!N16</f>
        <v>#N/A</v>
      </c>
      <c r="O16" s="3" t="e">
        <f>cbo_deficit!O16+cbo_interest!O16</f>
        <v>#N/A</v>
      </c>
      <c r="P16" s="3" t="e">
        <f>cbo_deficit!P16+cbo_interest!P16</f>
        <v>#N/A</v>
      </c>
      <c r="Q16" s="3" t="e">
        <f>cbo_deficit!Q16+cbo_interest!Q16</f>
        <v>#N/A</v>
      </c>
      <c r="R16" s="3" t="e">
        <f>cbo_deficit!R16+cbo_interest!R16</f>
        <v>#N/A</v>
      </c>
      <c r="S16" s="3" t="e">
        <f>cbo_deficit!S16+cbo_interest!S16</f>
        <v>#N/A</v>
      </c>
      <c r="T16" s="3" t="e">
        <f>cbo_deficit!T16+cbo_interest!T16</f>
        <v>#N/A</v>
      </c>
      <c r="U16" s="3" t="e">
        <f>cbo_deficit!U16+cbo_interest!U16</f>
        <v>#N/A</v>
      </c>
      <c r="V16" s="3" t="e">
        <f>cbo_deficit!V16+cbo_interest!V16</f>
        <v>#N/A</v>
      </c>
      <c r="W16" s="3" t="e">
        <f>cbo_deficit!W16+cbo_interest!W16</f>
        <v>#N/A</v>
      </c>
      <c r="X16" s="3" t="e">
        <f>cbo_deficit!X16+cbo_interest!X16</f>
        <v>#N/A</v>
      </c>
      <c r="Y16" s="3" t="e">
        <f>cbo_deficit!Y16+cbo_interest!Y16</f>
        <v>#N/A</v>
      </c>
      <c r="Z16" s="3" t="e">
        <f>cbo_deficit!Z16+cbo_interest!Z16</f>
        <v>#N/A</v>
      </c>
      <c r="AA16" s="3" t="e">
        <f>cbo_deficit!AA16+cbo_interest!AA16</f>
        <v>#N/A</v>
      </c>
      <c r="AB16" s="3" t="e">
        <f>cbo_deficit!AB16+cbo_interest!AB16</f>
        <v>#N/A</v>
      </c>
      <c r="AC16" s="3" t="e">
        <f>cbo_deficit!AC16+cbo_interest!AC16</f>
        <v>#N/A</v>
      </c>
      <c r="AD16" s="3" t="e">
        <f>cbo_deficit!AD16+cbo_interest!AD16</f>
        <v>#N/A</v>
      </c>
      <c r="AE16" s="3" t="e">
        <f>cbo_deficit!AE16+cbo_interest!AE16</f>
        <v>#N/A</v>
      </c>
      <c r="AF16" s="3" t="e">
        <f>cbo_deficit!AF16+cbo_interest!AF16</f>
        <v>#N/A</v>
      </c>
      <c r="AG16" s="3" t="e">
        <f>cbo_deficit!AG16+cbo_interest!AG16</f>
        <v>#N/A</v>
      </c>
      <c r="AH16" s="3" t="e">
        <f>cbo_deficit!AH16+cbo_interest!AH16</f>
        <v>#N/A</v>
      </c>
      <c r="AI16" s="3" t="e">
        <f>cbo_deficit!AI16+cbo_interest!AI16</f>
        <v>#N/A</v>
      </c>
      <c r="AJ16" s="3" t="e">
        <f>cbo_deficit!AJ16+cbo_interest!AJ16</f>
        <v>#N/A</v>
      </c>
      <c r="AK16" s="3" t="e">
        <f>cbo_deficit!AK16+cbo_interest!AK16</f>
        <v>#N/A</v>
      </c>
      <c r="AL16" s="3" t="e">
        <f>cbo_deficit!AL16+cbo_interest!AL16</f>
        <v>#N/A</v>
      </c>
      <c r="AM16" s="3" t="e">
        <f>cbo_deficit!AM16+cbo_interest!AM16</f>
        <v>#N/A</v>
      </c>
      <c r="AN16" s="3" t="e">
        <f>cbo_deficit!AN16+cbo_interest!AN16</f>
        <v>#N/A</v>
      </c>
      <c r="AO16" s="3" t="e">
        <f>cbo_deficit!AO16+cbo_interest!AO16</f>
        <v>#N/A</v>
      </c>
      <c r="AP16" s="3" t="e">
        <f>cbo_deficit!AP16+cbo_interest!AP16</f>
        <v>#N/A</v>
      </c>
      <c r="AQ16" s="3" t="e">
        <f>cbo_deficit!AQ16+cbo_interest!AQ16</f>
        <v>#N/A</v>
      </c>
      <c r="AR16" s="3" t="e">
        <f>cbo_deficit!AR16+cbo_interest!AR16</f>
        <v>#N/A</v>
      </c>
      <c r="AS16" s="3" t="e">
        <f>cbo_deficit!AS16+cbo_interest!AS16</f>
        <v>#N/A</v>
      </c>
      <c r="AT16" s="3" t="e">
        <f>cbo_deficit!AT16+cbo_interest!AT16</f>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f>cbo_deficit!BI16+cbo_interest!BI16</f>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-83</v>
      </c>
      <c r="CU16" s="5"/>
      <c r="CV16" s="19"/>
      <c r="CW16" s="20"/>
      <c r="DE16" s="5"/>
    </row>
    <row r="17" spans="1:109" x14ac:dyDescent="0.3">
      <c r="A17" s="5" t="s">
        <v>1753</v>
      </c>
      <c r="B17" s="16">
        <v>31413</v>
      </c>
      <c r="C17" s="3" t="e">
        <f>cbo_deficit!C17+cbo_interest!C17</f>
        <v>#N/A</v>
      </c>
      <c r="D17" s="3" t="e">
        <f>cbo_deficit!D17+cbo_interest!D17</f>
        <v>#N/A</v>
      </c>
      <c r="E17" s="3" t="e">
        <f>cbo_deficit!E17+cbo_interest!E17</f>
        <v>#N/A</v>
      </c>
      <c r="F17" s="3" t="e">
        <f>cbo_deficit!F17+cbo_interest!F17</f>
        <v>#N/A</v>
      </c>
      <c r="G17" s="3" t="e">
        <f>cbo_deficit!G17+cbo_interest!G17</f>
        <v>#N/A</v>
      </c>
      <c r="H17" s="3">
        <f>cbo_deficit!H17+cbo_interest!H17</f>
        <v>268</v>
      </c>
      <c r="I17" s="3">
        <f>cbo_deficit!I17+cbo_interest!I17</f>
        <v>-98</v>
      </c>
      <c r="J17" s="3">
        <f>cbo_deficit!J17+cbo_interest!J17</f>
        <v>-133</v>
      </c>
      <c r="K17" s="3">
        <f>cbo_deficit!K17+cbo_interest!K17</f>
        <v>-85</v>
      </c>
      <c r="L17" s="3">
        <f>cbo_deficit!L17+cbo_interest!L17</f>
        <v>-69</v>
      </c>
      <c r="M17" s="3">
        <f>cbo_deficit!M17+cbo_interest!M17</f>
        <v>-38</v>
      </c>
      <c r="N17" s="3">
        <f>cbo_deficit!N17+cbo_interest!N17</f>
        <v>-69.400000000000006</v>
      </c>
      <c r="O17" s="3">
        <f>cbo_deficit!O17+cbo_interest!O17</f>
        <v>-87</v>
      </c>
      <c r="P17" s="3" t="e">
        <f>cbo_deficit!P17+cbo_interest!P17</f>
        <v>#N/A</v>
      </c>
      <c r="Q17" s="3" t="e">
        <f>cbo_deficit!Q17+cbo_interest!Q17</f>
        <v>#N/A</v>
      </c>
      <c r="R17" s="3" t="e">
        <f>cbo_deficit!R17+cbo_interest!R17</f>
        <v>#N/A</v>
      </c>
      <c r="S17" s="3" t="e">
        <f>cbo_deficit!S17+cbo_interest!S17</f>
        <v>#N/A</v>
      </c>
      <c r="T17" s="3" t="e">
        <f>cbo_deficit!T17+cbo_interest!T17</f>
        <v>#N/A</v>
      </c>
      <c r="U17" s="3" t="e">
        <f>cbo_deficit!U17+cbo_interest!U17</f>
        <v>#N/A</v>
      </c>
      <c r="V17" s="3" t="e">
        <f>cbo_deficit!V17+cbo_interest!V17</f>
        <v>#N/A</v>
      </c>
      <c r="W17" s="3" t="e">
        <f>cbo_deficit!W17+cbo_interest!W17</f>
        <v>#N/A</v>
      </c>
      <c r="X17" s="3" t="e">
        <f>cbo_deficit!X17+cbo_interest!X17</f>
        <v>#N/A</v>
      </c>
      <c r="Y17" s="3" t="e">
        <f>cbo_deficit!Y17+cbo_interest!Y17</f>
        <v>#N/A</v>
      </c>
      <c r="Z17" s="3" t="e">
        <f>cbo_deficit!Z17+cbo_interest!Z17</f>
        <v>#N/A</v>
      </c>
      <c r="AA17" s="3" t="e">
        <f>cbo_deficit!AA17+cbo_interest!AA17</f>
        <v>#N/A</v>
      </c>
      <c r="AB17" s="3" t="e">
        <f>cbo_deficit!AB17+cbo_interest!AB17</f>
        <v>#N/A</v>
      </c>
      <c r="AC17" s="3" t="e">
        <f>cbo_deficit!AC17+cbo_interest!AC17</f>
        <v>#N/A</v>
      </c>
      <c r="AD17" s="3" t="e">
        <f>cbo_deficit!AD17+cbo_interest!AD17</f>
        <v>#N/A</v>
      </c>
      <c r="AE17" s="3" t="e">
        <f>cbo_deficit!AE17+cbo_interest!AE17</f>
        <v>#N/A</v>
      </c>
      <c r="AF17" s="3" t="e">
        <f>cbo_deficit!AF17+cbo_interest!AF17</f>
        <v>#N/A</v>
      </c>
      <c r="AG17" s="3" t="e">
        <f>cbo_deficit!AG17+cbo_interest!AG17</f>
        <v>#N/A</v>
      </c>
      <c r="AH17" s="3" t="e">
        <f>cbo_deficit!AH17+cbo_interest!AH17</f>
        <v>#N/A</v>
      </c>
      <c r="AI17" s="3" t="e">
        <f>cbo_deficit!AI17+cbo_interest!AI17</f>
        <v>#N/A</v>
      </c>
      <c r="AJ17" s="3" t="e">
        <f>cbo_deficit!AJ17+cbo_interest!AJ17</f>
        <v>#N/A</v>
      </c>
      <c r="AK17" s="3" t="e">
        <f>cbo_deficit!AK17+cbo_interest!AK17</f>
        <v>#N/A</v>
      </c>
      <c r="AL17" s="3" t="e">
        <f>cbo_deficit!AL17+cbo_interest!AL17</f>
        <v>#N/A</v>
      </c>
      <c r="AM17" s="3" t="e">
        <f>cbo_deficit!AM17+cbo_interest!AM17</f>
        <v>#N/A</v>
      </c>
      <c r="AN17" s="3" t="e">
        <f>cbo_deficit!AN17+cbo_interest!AN17</f>
        <v>#N/A</v>
      </c>
      <c r="AO17" s="3" t="e">
        <f>cbo_deficit!AO17+cbo_interest!AO17</f>
        <v>#N/A</v>
      </c>
      <c r="AP17" s="3" t="e">
        <f>cbo_deficit!AP17+cbo_interest!AP17</f>
        <v>#N/A</v>
      </c>
      <c r="AQ17" s="3" t="e">
        <f>cbo_deficit!AQ17+cbo_interest!AQ17</f>
        <v>#N/A</v>
      </c>
      <c r="AR17" s="3" t="e">
        <f>cbo_deficit!AR17+cbo_interest!AR17</f>
        <v>#N/A</v>
      </c>
      <c r="AS17" s="3" t="e">
        <f>cbo_deficit!AS17+cbo_interest!AS17</f>
        <v>#N/A</v>
      </c>
      <c r="AT17" s="3" t="e">
        <f>cbo_deficit!AT17+cbo_interest!AT17</f>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f>cbo_deficit!BI17+cbo_interest!BI17</f>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-85</v>
      </c>
      <c r="CU17" s="5"/>
      <c r="CV17" s="19"/>
      <c r="CW17" s="20"/>
      <c r="DE17" s="5"/>
    </row>
    <row r="18" spans="1:109" x14ac:dyDescent="0.3">
      <c r="A18" s="5" t="s">
        <v>1754</v>
      </c>
      <c r="B18" s="16">
        <v>31778</v>
      </c>
      <c r="C18" s="3" t="e">
        <f>cbo_deficit!C18+cbo_interest!C18</f>
        <v>#N/A</v>
      </c>
      <c r="D18" s="3" t="e">
        <f>cbo_deficit!D18+cbo_interest!D18</f>
        <v>#N/A</v>
      </c>
      <c r="E18" s="3" t="e">
        <f>cbo_deficit!E18+cbo_interest!E18</f>
        <v>#N/A</v>
      </c>
      <c r="F18" s="3" t="e">
        <f>cbo_deficit!F18+cbo_interest!F18</f>
        <v>#N/A</v>
      </c>
      <c r="G18" s="3" t="e">
        <f>cbo_deficit!G18+cbo_interest!G18</f>
        <v>#N/A</v>
      </c>
      <c r="H18" s="3" t="e">
        <f>cbo_deficit!H18+cbo_interest!H18</f>
        <v>#N/A</v>
      </c>
      <c r="I18" s="3">
        <f>cbo_deficit!I18+cbo_interest!I18</f>
        <v>-102</v>
      </c>
      <c r="J18" s="3">
        <f>cbo_deficit!J18+cbo_interest!J18</f>
        <v>-142</v>
      </c>
      <c r="K18" s="3">
        <f>cbo_deficit!K18+cbo_interest!K18</f>
        <v>-94</v>
      </c>
      <c r="L18" s="3">
        <f>cbo_deficit!L18+cbo_interest!L18</f>
        <v>-70</v>
      </c>
      <c r="M18" s="3">
        <f>cbo_deficit!M18+cbo_interest!M18</f>
        <v>-14</v>
      </c>
      <c r="N18" s="3">
        <f>cbo_deficit!N18+cbo_interest!N18</f>
        <v>-36</v>
      </c>
      <c r="O18" s="3">
        <f>cbo_deficit!O18+cbo_interest!O18</f>
        <v>-45</v>
      </c>
      <c r="P18" s="3">
        <f>cbo_deficit!P18+cbo_interest!P18</f>
        <v>-39</v>
      </c>
      <c r="Q18" s="3">
        <f>cbo_deficit!Q18+cbo_interest!Q18</f>
        <v>-20</v>
      </c>
      <c r="R18" s="3" t="e">
        <f>cbo_deficit!R18+cbo_interest!R18</f>
        <v>#N/A</v>
      </c>
      <c r="S18" s="3" t="e">
        <f>cbo_deficit!S18+cbo_interest!S18</f>
        <v>#N/A</v>
      </c>
      <c r="T18" s="3" t="e">
        <f>cbo_deficit!T18+cbo_interest!T18</f>
        <v>#N/A</v>
      </c>
      <c r="U18" s="3" t="e">
        <f>cbo_deficit!U18+cbo_interest!U18</f>
        <v>#N/A</v>
      </c>
      <c r="V18" s="3" t="e">
        <f>cbo_deficit!V18+cbo_interest!V18</f>
        <v>#N/A</v>
      </c>
      <c r="W18" s="3" t="e">
        <f>cbo_deficit!W18+cbo_interest!W18</f>
        <v>#N/A</v>
      </c>
      <c r="X18" s="3" t="e">
        <f>cbo_deficit!X18+cbo_interest!X18</f>
        <v>#N/A</v>
      </c>
      <c r="Y18" s="3" t="e">
        <f>cbo_deficit!Y18+cbo_interest!Y18</f>
        <v>#N/A</v>
      </c>
      <c r="Z18" s="3" t="e">
        <f>cbo_deficit!Z18+cbo_interest!Z18</f>
        <v>#N/A</v>
      </c>
      <c r="AA18" s="3" t="e">
        <f>cbo_deficit!AA18+cbo_interest!AA18</f>
        <v>#N/A</v>
      </c>
      <c r="AB18" s="3" t="e">
        <f>cbo_deficit!AB18+cbo_interest!AB18</f>
        <v>#N/A</v>
      </c>
      <c r="AC18" s="3" t="e">
        <f>cbo_deficit!AC18+cbo_interest!AC18</f>
        <v>#N/A</v>
      </c>
      <c r="AD18" s="3" t="e">
        <f>cbo_deficit!AD18+cbo_interest!AD18</f>
        <v>#N/A</v>
      </c>
      <c r="AE18" s="3" t="e">
        <f>cbo_deficit!AE18+cbo_interest!AE18</f>
        <v>#N/A</v>
      </c>
      <c r="AF18" s="3" t="e">
        <f>cbo_deficit!AF18+cbo_interest!AF18</f>
        <v>#N/A</v>
      </c>
      <c r="AG18" s="3" t="e">
        <f>cbo_deficit!AG18+cbo_interest!AG18</f>
        <v>#N/A</v>
      </c>
      <c r="AH18" s="3" t="e">
        <f>cbo_deficit!AH18+cbo_interest!AH18</f>
        <v>#N/A</v>
      </c>
      <c r="AI18" s="3" t="e">
        <f>cbo_deficit!AI18+cbo_interest!AI18</f>
        <v>#N/A</v>
      </c>
      <c r="AJ18" s="3" t="e">
        <f>cbo_deficit!AJ18+cbo_interest!AJ18</f>
        <v>#N/A</v>
      </c>
      <c r="AK18" s="3" t="e">
        <f>cbo_deficit!AK18+cbo_interest!AK18</f>
        <v>#N/A</v>
      </c>
      <c r="AL18" s="3" t="e">
        <f>cbo_deficit!AL18+cbo_interest!AL18</f>
        <v>#N/A</v>
      </c>
      <c r="AM18" s="3" t="e">
        <f>cbo_deficit!AM18+cbo_interest!AM18</f>
        <v>#N/A</v>
      </c>
      <c r="AN18" s="3" t="e">
        <f>cbo_deficit!AN18+cbo_interest!AN18</f>
        <v>#N/A</v>
      </c>
      <c r="AO18" s="3" t="e">
        <f>cbo_deficit!AO18+cbo_interest!AO18</f>
        <v>#N/A</v>
      </c>
      <c r="AP18" s="3" t="e">
        <f>cbo_deficit!AP18+cbo_interest!AP18</f>
        <v>#N/A</v>
      </c>
      <c r="AQ18" s="3" t="e">
        <f>cbo_deficit!AQ18+cbo_interest!AQ18</f>
        <v>#N/A</v>
      </c>
      <c r="AR18" s="3" t="e">
        <f>cbo_deficit!AR18+cbo_interest!AR18</f>
        <v>#N/A</v>
      </c>
      <c r="AS18" s="3" t="e">
        <f>cbo_deficit!AS18+cbo_interest!AS18</f>
        <v>#N/A</v>
      </c>
      <c r="AT18" s="3" t="e">
        <f>cbo_deficit!AT18+cbo_interest!AT18</f>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f>cbo_deficit!BI18+cbo_interest!BI18</f>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-11</v>
      </c>
      <c r="CU18" s="5"/>
      <c r="CV18" s="19"/>
      <c r="CW18" s="20"/>
      <c r="DE18" s="5"/>
    </row>
    <row r="19" spans="1:109" x14ac:dyDescent="0.3">
      <c r="A19" s="5" t="s">
        <v>1755</v>
      </c>
      <c r="B19" s="16">
        <v>32143</v>
      </c>
      <c r="C19" s="3" t="e">
        <f>cbo_deficit!C19+cbo_interest!C19</f>
        <v>#N/A</v>
      </c>
      <c r="D19" s="3" t="e">
        <f>cbo_deficit!D19+cbo_interest!D19</f>
        <v>#N/A</v>
      </c>
      <c r="E19" s="3" t="e">
        <f>cbo_deficit!E19+cbo_interest!E19</f>
        <v>#N/A</v>
      </c>
      <c r="F19" s="3" t="e">
        <f>cbo_deficit!F19+cbo_interest!F19</f>
        <v>#N/A</v>
      </c>
      <c r="G19" s="3" t="e">
        <f>cbo_deficit!G19+cbo_interest!G19</f>
        <v>#N/A</v>
      </c>
      <c r="H19" s="3" t="e">
        <f>cbo_deficit!H19+cbo_interest!H19</f>
        <v>#N/A</v>
      </c>
      <c r="I19" s="3" t="e">
        <f>cbo_deficit!I19+cbo_interest!I19</f>
        <v>#N/A</v>
      </c>
      <c r="J19" s="3">
        <f>cbo_deficit!J19+cbo_interest!J19</f>
        <v>-150</v>
      </c>
      <c r="K19" s="3">
        <f>cbo_deficit!K19+cbo_interest!K19</f>
        <v>-101</v>
      </c>
      <c r="L19" s="3">
        <f>cbo_deficit!L19+cbo_interest!L19</f>
        <v>-63</v>
      </c>
      <c r="M19" s="3">
        <f>cbo_deficit!M19+cbo_interest!M19</f>
        <v>18</v>
      </c>
      <c r="N19" s="3">
        <f>cbo_deficit!N19+cbo_interest!N19</f>
        <v>-10.599999999999994</v>
      </c>
      <c r="O19" s="3">
        <f>cbo_deficit!O19+cbo_interest!O19</f>
        <v>-3</v>
      </c>
      <c r="P19" s="3">
        <f>cbo_deficit!P19+cbo_interest!P19</f>
        <v>-28</v>
      </c>
      <c r="Q19" s="3">
        <f>cbo_deficit!Q19+cbo_interest!Q19</f>
        <v>-33</v>
      </c>
      <c r="R19" s="3">
        <f>cbo_deficit!R19+cbo_interest!R19</f>
        <v>-6</v>
      </c>
      <c r="S19" s="3">
        <f>cbo_deficit!S19+cbo_interest!S19</f>
        <v>-4</v>
      </c>
      <c r="T19" s="3" t="e">
        <f>cbo_deficit!T19+cbo_interest!T19</f>
        <v>#N/A</v>
      </c>
      <c r="U19" s="3" t="e">
        <f>cbo_deficit!U19+cbo_interest!U19</f>
        <v>#N/A</v>
      </c>
      <c r="V19" s="3" t="e">
        <f>cbo_deficit!V19+cbo_interest!V19</f>
        <v>#N/A</v>
      </c>
      <c r="W19" s="3" t="e">
        <f>cbo_deficit!W19+cbo_interest!W19</f>
        <v>#N/A</v>
      </c>
      <c r="X19" s="3" t="e">
        <f>cbo_deficit!X19+cbo_interest!X19</f>
        <v>#N/A</v>
      </c>
      <c r="Y19" s="3" t="e">
        <f>cbo_deficit!Y19+cbo_interest!Y19</f>
        <v>#N/A</v>
      </c>
      <c r="Z19" s="3" t="e">
        <f>cbo_deficit!Z19+cbo_interest!Z19</f>
        <v>#N/A</v>
      </c>
      <c r="AA19" s="3" t="e">
        <f>cbo_deficit!AA19+cbo_interest!AA19</f>
        <v>#N/A</v>
      </c>
      <c r="AB19" s="3" t="e">
        <f>cbo_deficit!AB19+cbo_interest!AB19</f>
        <v>#N/A</v>
      </c>
      <c r="AC19" s="3" t="e">
        <f>cbo_deficit!AC19+cbo_interest!AC19</f>
        <v>#N/A</v>
      </c>
      <c r="AD19" s="3" t="e">
        <f>cbo_deficit!AD19+cbo_interest!AD19</f>
        <v>#N/A</v>
      </c>
      <c r="AE19" s="3" t="e">
        <f>cbo_deficit!AE19+cbo_interest!AE19</f>
        <v>#N/A</v>
      </c>
      <c r="AF19" s="3" t="e">
        <f>cbo_deficit!AF19+cbo_interest!AF19</f>
        <v>#N/A</v>
      </c>
      <c r="AG19" s="3" t="e">
        <f>cbo_deficit!AG19+cbo_interest!AG19</f>
        <v>#N/A</v>
      </c>
      <c r="AH19" s="3" t="e">
        <f>cbo_deficit!AH19+cbo_interest!AH19</f>
        <v>#N/A</v>
      </c>
      <c r="AI19" s="3" t="e">
        <f>cbo_deficit!AI19+cbo_interest!AI19</f>
        <v>#N/A</v>
      </c>
      <c r="AJ19" s="3" t="e">
        <f>cbo_deficit!AJ19+cbo_interest!AJ19</f>
        <v>#N/A</v>
      </c>
      <c r="AK19" s="3" t="e">
        <f>cbo_deficit!AK19+cbo_interest!AK19</f>
        <v>#N/A</v>
      </c>
      <c r="AL19" s="3" t="e">
        <f>cbo_deficit!AL19+cbo_interest!AL19</f>
        <v>#N/A</v>
      </c>
      <c r="AM19" s="3" t="e">
        <f>cbo_deficit!AM19+cbo_interest!AM19</f>
        <v>#N/A</v>
      </c>
      <c r="AN19" s="3" t="e">
        <f>cbo_deficit!AN19+cbo_interest!AN19</f>
        <v>#N/A</v>
      </c>
      <c r="AO19" s="3" t="e">
        <f>cbo_deficit!AO19+cbo_interest!AO19</f>
        <v>#N/A</v>
      </c>
      <c r="AP19" s="3" t="e">
        <f>cbo_deficit!AP19+cbo_interest!AP19</f>
        <v>#N/A</v>
      </c>
      <c r="AQ19" s="3" t="e">
        <f>cbo_deficit!AQ19+cbo_interest!AQ19</f>
        <v>#N/A</v>
      </c>
      <c r="AR19" s="3" t="e">
        <f>cbo_deficit!AR19+cbo_interest!AR19</f>
        <v>#N/A</v>
      </c>
      <c r="AS19" s="3" t="e">
        <f>cbo_deficit!AS19+cbo_interest!AS19</f>
        <v>#N/A</v>
      </c>
      <c r="AT19" s="3" t="e">
        <f>cbo_deficit!AT19+cbo_interest!AT19</f>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f>cbo_deficit!BI19+cbo_interest!BI19</f>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-3</v>
      </c>
      <c r="CU19" s="5"/>
      <c r="CV19" s="19"/>
      <c r="CW19" s="20"/>
      <c r="DE19" s="5"/>
    </row>
    <row r="20" spans="1:109" x14ac:dyDescent="0.3">
      <c r="A20" s="5" t="s">
        <v>1756</v>
      </c>
      <c r="B20" s="16">
        <v>32509</v>
      </c>
      <c r="C20" s="3" t="e">
        <f>cbo_deficit!C20+cbo_interest!C20</f>
        <v>#N/A</v>
      </c>
      <c r="D20" s="3" t="e">
        <f>cbo_deficit!D20+cbo_interest!D20</f>
        <v>#N/A</v>
      </c>
      <c r="E20" s="3" t="e">
        <f>cbo_deficit!E20+cbo_interest!E20</f>
        <v>#N/A</v>
      </c>
      <c r="F20" s="3" t="e">
        <f>cbo_deficit!F20+cbo_interest!F20</f>
        <v>#N/A</v>
      </c>
      <c r="G20" s="3" t="e">
        <f>cbo_deficit!G20+cbo_interest!G20</f>
        <v>#N/A</v>
      </c>
      <c r="H20" s="3" t="e">
        <f>cbo_deficit!H20+cbo_interest!H20</f>
        <v>#N/A</v>
      </c>
      <c r="I20" s="3" t="e">
        <f>cbo_deficit!I20+cbo_interest!I20</f>
        <v>#N/A</v>
      </c>
      <c r="J20" s="3" t="e">
        <f>cbo_deficit!J20+cbo_interest!J20</f>
        <v>#N/A</v>
      </c>
      <c r="K20" s="3">
        <f>cbo_deficit!K20+cbo_interest!K20</f>
        <v>-120</v>
      </c>
      <c r="L20" s="3">
        <f>cbo_deficit!L20+cbo_interest!L20</f>
        <v>-66</v>
      </c>
      <c r="M20" s="3">
        <f>cbo_deficit!M20+cbo_interest!M20</f>
        <v>37</v>
      </c>
      <c r="N20" s="3">
        <f>cbo_deficit!N20+cbo_interest!N20</f>
        <v>13.599999999999994</v>
      </c>
      <c r="O20" s="3">
        <f>cbo_deficit!O20+cbo_interest!O20</f>
        <v>24</v>
      </c>
      <c r="P20" s="3">
        <f>cbo_deficit!P20+cbo_interest!P20</f>
        <v>-15</v>
      </c>
      <c r="Q20" s="3">
        <f>cbo_deficit!Q20+cbo_interest!Q20</f>
        <v>-31</v>
      </c>
      <c r="R20" s="3">
        <f>cbo_deficit!R20+cbo_interest!R20</f>
        <v>-10</v>
      </c>
      <c r="S20" s="3">
        <f>cbo_deficit!S20+cbo_interest!S20</f>
        <v>15</v>
      </c>
      <c r="T20" s="3">
        <f>cbo_deficit!T20+cbo_interest!T20</f>
        <v>14</v>
      </c>
      <c r="U20" s="3">
        <f>cbo_deficit!U20+cbo_interest!U20</f>
        <v>8</v>
      </c>
      <c r="V20" s="3" t="e">
        <f>cbo_deficit!V20+cbo_interest!V20</f>
        <v>#N/A</v>
      </c>
      <c r="W20" s="3" t="e">
        <f>cbo_deficit!W20+cbo_interest!W20</f>
        <v>#N/A</v>
      </c>
      <c r="X20" s="3" t="e">
        <f>cbo_deficit!X20+cbo_interest!X20</f>
        <v>#N/A</v>
      </c>
      <c r="Y20" s="3" t="e">
        <f>cbo_deficit!Y20+cbo_interest!Y20</f>
        <v>#N/A</v>
      </c>
      <c r="Z20" s="3" t="e">
        <f>cbo_deficit!Z20+cbo_interest!Z20</f>
        <v>#N/A</v>
      </c>
      <c r="AA20" s="3" t="e">
        <f>cbo_deficit!AA20+cbo_interest!AA20</f>
        <v>#N/A</v>
      </c>
      <c r="AB20" s="3" t="e">
        <f>cbo_deficit!AB20+cbo_interest!AB20</f>
        <v>#N/A</v>
      </c>
      <c r="AC20" s="3" t="e">
        <f>cbo_deficit!AC20+cbo_interest!AC20</f>
        <v>#N/A</v>
      </c>
      <c r="AD20" s="3" t="e">
        <f>cbo_deficit!AD20+cbo_interest!AD20</f>
        <v>#N/A</v>
      </c>
      <c r="AE20" s="3" t="e">
        <f>cbo_deficit!AE20+cbo_interest!AE20</f>
        <v>#N/A</v>
      </c>
      <c r="AF20" s="3" t="e">
        <f>cbo_deficit!AF20+cbo_interest!AF20</f>
        <v>#N/A</v>
      </c>
      <c r="AG20" s="3" t="e">
        <f>cbo_deficit!AG20+cbo_interest!AG20</f>
        <v>#N/A</v>
      </c>
      <c r="AH20" s="3" t="e">
        <f>cbo_deficit!AH20+cbo_interest!AH20</f>
        <v>#N/A</v>
      </c>
      <c r="AI20" s="3" t="e">
        <f>cbo_deficit!AI20+cbo_interest!AI20</f>
        <v>#N/A</v>
      </c>
      <c r="AJ20" s="3" t="e">
        <f>cbo_deficit!AJ20+cbo_interest!AJ20</f>
        <v>#N/A</v>
      </c>
      <c r="AK20" s="3" t="e">
        <f>cbo_deficit!AK20+cbo_interest!AK20</f>
        <v>#N/A</v>
      </c>
      <c r="AL20" s="3" t="e">
        <f>cbo_deficit!AL20+cbo_interest!AL20</f>
        <v>#N/A</v>
      </c>
      <c r="AM20" s="3" t="e">
        <f>cbo_deficit!AM20+cbo_interest!AM20</f>
        <v>#N/A</v>
      </c>
      <c r="AN20" s="3" t="e">
        <f>cbo_deficit!AN20+cbo_interest!AN20</f>
        <v>#N/A</v>
      </c>
      <c r="AO20" s="3" t="e">
        <f>cbo_deficit!AO20+cbo_interest!AO20</f>
        <v>#N/A</v>
      </c>
      <c r="AP20" s="3" t="e">
        <f>cbo_deficit!AP20+cbo_interest!AP20</f>
        <v>#N/A</v>
      </c>
      <c r="AQ20" s="3" t="e">
        <f>cbo_deficit!AQ20+cbo_interest!AQ20</f>
        <v>#N/A</v>
      </c>
      <c r="AR20" s="3" t="e">
        <f>cbo_deficit!AR20+cbo_interest!AR20</f>
        <v>#N/A</v>
      </c>
      <c r="AS20" s="3" t="e">
        <f>cbo_deficit!AS20+cbo_interest!AS20</f>
        <v>#N/A</v>
      </c>
      <c r="AT20" s="3" t="e">
        <f>cbo_deficit!AT20+cbo_interest!AT20</f>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f>cbo_deficit!BI20+cbo_interest!BI20</f>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16</v>
      </c>
      <c r="CU20" s="5"/>
      <c r="CV20" s="19"/>
      <c r="CW20" s="20"/>
      <c r="DE20" s="5"/>
    </row>
    <row r="21" spans="1:109" x14ac:dyDescent="0.3">
      <c r="A21" t="s">
        <v>1757</v>
      </c>
      <c r="B21" s="16">
        <v>32874</v>
      </c>
      <c r="C21" s="3" t="e">
        <f>cbo_deficit!C21+cbo_interest!C21</f>
        <v>#N/A</v>
      </c>
      <c r="D21" s="3" t="e">
        <f>cbo_deficit!D21+cbo_interest!D21</f>
        <v>#N/A</v>
      </c>
      <c r="E21" s="3" t="e">
        <f>cbo_deficit!E21+cbo_interest!E21</f>
        <v>#N/A</v>
      </c>
      <c r="F21" s="3" t="e">
        <f>cbo_deficit!F21+cbo_interest!F21</f>
        <v>#N/A</v>
      </c>
      <c r="G21" s="3" t="e">
        <f>cbo_deficit!G21+cbo_interest!G21</f>
        <v>#N/A</v>
      </c>
      <c r="H21" s="3" t="e">
        <f>cbo_deficit!H21+cbo_interest!H21</f>
        <v>#N/A</v>
      </c>
      <c r="I21" s="3" t="e">
        <f>cbo_deficit!I21+cbo_interest!I21</f>
        <v>#N/A</v>
      </c>
      <c r="J21" s="3" t="e">
        <f>cbo_deficit!J21+cbo_interest!J21</f>
        <v>#N/A</v>
      </c>
      <c r="K21" s="3" t="e">
        <f>cbo_deficit!K21+cbo_interest!K21</f>
        <v>#N/A</v>
      </c>
      <c r="L21" s="3">
        <f>cbo_deficit!L21+cbo_interest!L21</f>
        <v>-66</v>
      </c>
      <c r="M21" s="3">
        <f>cbo_deficit!M21+cbo_interest!M21</f>
        <v>58</v>
      </c>
      <c r="N21" s="3">
        <f>cbo_deficit!N21+cbo_interest!N21</f>
        <v>39.099999999999994</v>
      </c>
      <c r="O21" s="3">
        <f>cbo_deficit!O21+cbo_interest!O21</f>
        <v>54</v>
      </c>
      <c r="P21" s="3">
        <f>cbo_deficit!P21+cbo_interest!P21</f>
        <v>18</v>
      </c>
      <c r="Q21" s="3">
        <f>cbo_deficit!Q21+cbo_interest!Q21</f>
        <v>-6</v>
      </c>
      <c r="R21" s="3">
        <f>cbo_deficit!R21+cbo_interest!R21</f>
        <v>17</v>
      </c>
      <c r="S21" s="3">
        <f>cbo_deficit!S21+cbo_interest!S21</f>
        <v>42</v>
      </c>
      <c r="T21" s="3">
        <f>cbo_deficit!T21+cbo_interest!T21</f>
        <v>41</v>
      </c>
      <c r="U21" s="3">
        <f>cbo_deficit!U21+cbo_interest!U21</f>
        <v>39</v>
      </c>
      <c r="V21" s="3">
        <f>cbo_deficit!V21+cbo_interest!V21</f>
        <v>42</v>
      </c>
      <c r="W21" s="3">
        <f>cbo_deficit!W21+cbo_interest!W21</f>
        <v>-13</v>
      </c>
      <c r="X21" s="3" t="e">
        <f>cbo_deficit!X21+cbo_interest!X21</f>
        <v>#N/A</v>
      </c>
      <c r="Y21" s="3" t="e">
        <f>cbo_deficit!Y21+cbo_interest!Y21</f>
        <v>#N/A</v>
      </c>
      <c r="Z21" s="3" t="e">
        <f>cbo_deficit!Z21+cbo_interest!Z21</f>
        <v>#N/A</v>
      </c>
      <c r="AA21" s="3" t="e">
        <f>cbo_deficit!AA21+cbo_interest!AA21</f>
        <v>#N/A</v>
      </c>
      <c r="AB21" s="3" t="e">
        <f>cbo_deficit!AB21+cbo_interest!AB21</f>
        <v>#N/A</v>
      </c>
      <c r="AC21" s="3" t="e">
        <f>cbo_deficit!AC21+cbo_interest!AC21</f>
        <v>#N/A</v>
      </c>
      <c r="AD21" s="3" t="e">
        <f>cbo_deficit!AD21+cbo_interest!AD21</f>
        <v>#N/A</v>
      </c>
      <c r="AE21" s="3" t="e">
        <f>cbo_deficit!AE21+cbo_interest!AE21</f>
        <v>#N/A</v>
      </c>
      <c r="AF21" s="3" t="e">
        <f>cbo_deficit!AF21+cbo_interest!AF21</f>
        <v>#N/A</v>
      </c>
      <c r="AG21" s="3" t="e">
        <f>cbo_deficit!AG21+cbo_interest!AG21</f>
        <v>#N/A</v>
      </c>
      <c r="AH21" s="3" t="e">
        <f>cbo_deficit!AH21+cbo_interest!AH21</f>
        <v>#N/A</v>
      </c>
      <c r="AI21" s="3" t="e">
        <f>cbo_deficit!AI21+cbo_interest!AI21</f>
        <v>#N/A</v>
      </c>
      <c r="AJ21" s="3" t="e">
        <f>cbo_deficit!AJ21+cbo_interest!AJ21</f>
        <v>#N/A</v>
      </c>
      <c r="AK21" s="3" t="e">
        <f>cbo_deficit!AK21+cbo_interest!AK21</f>
        <v>#N/A</v>
      </c>
      <c r="AL21" s="3" t="e">
        <f>cbo_deficit!AL21+cbo_interest!AL21</f>
        <v>#N/A</v>
      </c>
      <c r="AM21" s="3" t="e">
        <f>cbo_deficit!AM21+cbo_interest!AM21</f>
        <v>#N/A</v>
      </c>
      <c r="AN21" s="3" t="e">
        <f>cbo_deficit!AN21+cbo_interest!AN21</f>
        <v>#N/A</v>
      </c>
      <c r="AO21" s="3" t="e">
        <f>cbo_deficit!AO21+cbo_interest!AO21</f>
        <v>#N/A</v>
      </c>
      <c r="AP21" s="3" t="e">
        <f>cbo_deficit!AP21+cbo_interest!AP21</f>
        <v>#N/A</v>
      </c>
      <c r="AQ21" s="3" t="e">
        <f>cbo_deficit!AQ21+cbo_interest!AQ21</f>
        <v>#N/A</v>
      </c>
      <c r="AR21" s="3" t="e">
        <f>cbo_deficit!AR21+cbo_interest!AR21</f>
        <v>#N/A</v>
      </c>
      <c r="AS21" s="3" t="e">
        <f>cbo_deficit!AS21+cbo_interest!AS21</f>
        <v>#N/A</v>
      </c>
      <c r="AT21" s="3" t="e">
        <f>cbo_deficit!AT21+cbo_interest!AT21</f>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f>cbo_deficit!BI21+cbo_interest!BI21</f>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-37</v>
      </c>
      <c r="CU21" s="5"/>
      <c r="CV21" s="19"/>
      <c r="CW21" s="20"/>
      <c r="DE21" s="5"/>
    </row>
    <row r="22" spans="1:109" x14ac:dyDescent="0.3">
      <c r="A22" t="s">
        <v>1758</v>
      </c>
      <c r="B22" s="16">
        <v>33239</v>
      </c>
      <c r="C22" s="3" t="e">
        <f>cbo_deficit!C22+cbo_interest!C22</f>
        <v>#N/A</v>
      </c>
      <c r="D22" s="3" t="e">
        <f>cbo_deficit!D22+cbo_interest!D22</f>
        <v>#N/A</v>
      </c>
      <c r="E22" s="3" t="e">
        <f>cbo_deficit!E22+cbo_interest!E22</f>
        <v>#N/A</v>
      </c>
      <c r="F22" s="3" t="e">
        <f>cbo_deficit!F22+cbo_interest!F22</f>
        <v>#N/A</v>
      </c>
      <c r="G22" s="3" t="e">
        <f>cbo_deficit!G22+cbo_interest!G22</f>
        <v>#N/A</v>
      </c>
      <c r="H22" s="3" t="e">
        <f>cbo_deficit!H22+cbo_interest!H22</f>
        <v>#N/A</v>
      </c>
      <c r="I22" s="3" t="e">
        <f>cbo_deficit!I22+cbo_interest!I22</f>
        <v>#N/A</v>
      </c>
      <c r="J22" s="3" t="e">
        <f>cbo_deficit!J22+cbo_interest!J22</f>
        <v>#N/A</v>
      </c>
      <c r="K22" s="3" t="e">
        <f>cbo_deficit!K22+cbo_interest!K22</f>
        <v>#N/A</v>
      </c>
      <c r="L22" s="3" t="e">
        <f>cbo_deficit!L22+cbo_interest!L22</f>
        <v>#N/A</v>
      </c>
      <c r="M22" s="3" t="e">
        <f>cbo_deficit!M22+cbo_interest!M22</f>
        <v>#N/A</v>
      </c>
      <c r="N22" s="3">
        <f>cbo_deficit!N22+cbo_interest!N22</f>
        <v>56.300000000000011</v>
      </c>
      <c r="O22" s="3">
        <f>cbo_deficit!O22+cbo_interest!O22</f>
        <v>80</v>
      </c>
      <c r="P22" s="3">
        <f>cbo_deficit!P22+cbo_interest!P22</f>
        <v>46</v>
      </c>
      <c r="Q22" s="3">
        <f>cbo_deficit!Q22+cbo_interest!Q22</f>
        <v>14</v>
      </c>
      <c r="R22" s="3">
        <f>cbo_deficit!R22+cbo_interest!R22</f>
        <v>38</v>
      </c>
      <c r="S22" s="3">
        <f>cbo_deficit!S22+cbo_interest!S22</f>
        <v>57</v>
      </c>
      <c r="T22" s="3">
        <f>cbo_deficit!T22+cbo_interest!T22</f>
        <v>52</v>
      </c>
      <c r="U22" s="3">
        <f>cbo_deficit!U22+cbo_interest!U22</f>
        <v>45</v>
      </c>
      <c r="V22" s="3">
        <f>cbo_deficit!V22+cbo_interest!V22</f>
        <v>47</v>
      </c>
      <c r="W22" s="3">
        <f>cbo_deficit!W22+cbo_interest!W22</f>
        <v>-36</v>
      </c>
      <c r="X22" s="3">
        <f>cbo_deficit!X22+cbo_interest!X22</f>
        <v>-100</v>
      </c>
      <c r="Y22" s="3">
        <f>cbo_deficit!Y22+cbo_interest!Y22</f>
        <v>-83</v>
      </c>
      <c r="Z22" s="3" t="e">
        <f>cbo_deficit!Z22+cbo_interest!Z22</f>
        <v>#N/A</v>
      </c>
      <c r="AA22" s="3" t="e">
        <f>cbo_deficit!AA22+cbo_interest!AA22</f>
        <v>#N/A</v>
      </c>
      <c r="AB22" s="3" t="e">
        <f>cbo_deficit!AB22+cbo_interest!AB22</f>
        <v>#N/A</v>
      </c>
      <c r="AC22" s="3" t="e">
        <f>cbo_deficit!AC22+cbo_interest!AC22</f>
        <v>#N/A</v>
      </c>
      <c r="AD22" s="3" t="e">
        <f>cbo_deficit!AD22+cbo_interest!AD22</f>
        <v>#N/A</v>
      </c>
      <c r="AE22" s="3" t="e">
        <f>cbo_deficit!AE22+cbo_interest!AE22</f>
        <v>#N/A</v>
      </c>
      <c r="AF22" s="3" t="e">
        <f>cbo_deficit!AF22+cbo_interest!AF22</f>
        <v>#N/A</v>
      </c>
      <c r="AG22" s="3" t="e">
        <f>cbo_deficit!AG22+cbo_interest!AG22</f>
        <v>#N/A</v>
      </c>
      <c r="AH22" s="3" t="e">
        <f>cbo_deficit!AH22+cbo_interest!AH22</f>
        <v>#N/A</v>
      </c>
      <c r="AI22" s="3" t="e">
        <f>cbo_deficit!AI22+cbo_interest!AI22</f>
        <v>#N/A</v>
      </c>
      <c r="AJ22" s="3" t="e">
        <f>cbo_deficit!AJ22+cbo_interest!AJ22</f>
        <v>#N/A</v>
      </c>
      <c r="AK22" s="3" t="e">
        <f>cbo_deficit!AK22+cbo_interest!AK22</f>
        <v>#N/A</v>
      </c>
      <c r="AL22" s="3" t="e">
        <f>cbo_deficit!AL22+cbo_interest!AL22</f>
        <v>#N/A</v>
      </c>
      <c r="AM22" s="3" t="e">
        <f>cbo_deficit!AM22+cbo_interest!AM22</f>
        <v>#N/A</v>
      </c>
      <c r="AN22" s="3" t="e">
        <f>cbo_deficit!AN22+cbo_interest!AN22</f>
        <v>#N/A</v>
      </c>
      <c r="AO22" s="3" t="e">
        <f>cbo_deficit!AO22+cbo_interest!AO22</f>
        <v>#N/A</v>
      </c>
      <c r="AP22" s="3" t="e">
        <f>cbo_deficit!AP22+cbo_interest!AP22</f>
        <v>#N/A</v>
      </c>
      <c r="AQ22" s="3" t="e">
        <f>cbo_deficit!AQ22+cbo_interest!AQ22</f>
        <v>#N/A</v>
      </c>
      <c r="AR22" s="3" t="e">
        <f>cbo_deficit!AR22+cbo_interest!AR22</f>
        <v>#N/A</v>
      </c>
      <c r="AS22" s="3" t="e">
        <f>cbo_deficit!AS22+cbo_interest!AS22</f>
        <v>#N/A</v>
      </c>
      <c r="AT22" s="3" t="e">
        <f>cbo_deficit!AT22+cbo_interest!AT22</f>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f>cbo_deficit!BI22+cbo_interest!BI22</f>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-75</v>
      </c>
      <c r="CU22" s="5"/>
      <c r="CV22" s="19"/>
      <c r="CW22" s="20"/>
      <c r="DE22" s="5"/>
    </row>
    <row r="23" spans="1:109" x14ac:dyDescent="0.3">
      <c r="A23" t="s">
        <v>1759</v>
      </c>
      <c r="B23" s="16">
        <v>33604</v>
      </c>
      <c r="C23" s="3" t="e">
        <f>cbo_deficit!C23+cbo_interest!C23</f>
        <v>#N/A</v>
      </c>
      <c r="D23" s="3" t="e">
        <f>cbo_deficit!D23+cbo_interest!D23</f>
        <v>#N/A</v>
      </c>
      <c r="E23" s="3" t="e">
        <f>cbo_deficit!E23+cbo_interest!E23</f>
        <v>#N/A</v>
      </c>
      <c r="F23" s="3" t="e">
        <f>cbo_deficit!F23+cbo_interest!F23</f>
        <v>#N/A</v>
      </c>
      <c r="G23" s="3" t="e">
        <f>cbo_deficit!G23+cbo_interest!G23</f>
        <v>#N/A</v>
      </c>
      <c r="H23" s="3" t="e">
        <f>cbo_deficit!H23+cbo_interest!H23</f>
        <v>#N/A</v>
      </c>
      <c r="I23" s="3" t="e">
        <f>cbo_deficit!I23+cbo_interest!I23</f>
        <v>#N/A</v>
      </c>
      <c r="J23" s="3" t="e">
        <f>cbo_deficit!J23+cbo_interest!J23</f>
        <v>#N/A</v>
      </c>
      <c r="K23" s="3" t="e">
        <f>cbo_deficit!K23+cbo_interest!K23</f>
        <v>#N/A</v>
      </c>
      <c r="L23" s="3" t="e">
        <f>cbo_deficit!L23+cbo_interest!L23</f>
        <v>#N/A</v>
      </c>
      <c r="M23" s="3" t="e">
        <f>cbo_deficit!M23+cbo_interest!M23</f>
        <v>#N/A</v>
      </c>
      <c r="N23" s="3" t="e">
        <f>cbo_deficit!N23+cbo_interest!N23</f>
        <v>#N/A</v>
      </c>
      <c r="O23" s="3" t="e">
        <f>cbo_deficit!O23+cbo_interest!O23</f>
        <v>#N/A</v>
      </c>
      <c r="P23" s="3">
        <f>cbo_deficit!P23+cbo_interest!P23</f>
        <v>69</v>
      </c>
      <c r="Q23" s="3">
        <f>cbo_deficit!Q23+cbo_interest!Q23</f>
        <v>33</v>
      </c>
      <c r="R23" s="3">
        <f>cbo_deficit!R23+cbo_interest!R23</f>
        <v>50</v>
      </c>
      <c r="S23" s="3">
        <f>cbo_deficit!S23+cbo_interest!S23</f>
        <v>66</v>
      </c>
      <c r="T23" s="3">
        <f>cbo_deficit!T23+cbo_interest!T23</f>
        <v>63</v>
      </c>
      <c r="U23" s="3">
        <f>cbo_deficit!U23+cbo_interest!U23</f>
        <v>54</v>
      </c>
      <c r="V23" s="3">
        <f>cbo_deficit!V23+cbo_interest!V23</f>
        <v>57</v>
      </c>
      <c r="W23" s="3">
        <f>cbo_deficit!W23+cbo_interest!W23</f>
        <v>-32</v>
      </c>
      <c r="X23" s="3">
        <f>cbo_deficit!X23+cbo_interest!X23</f>
        <v>-91</v>
      </c>
      <c r="Y23" s="3">
        <f>cbo_deficit!Y23+cbo_interest!Y23</f>
        <v>-154</v>
      </c>
      <c r="Z23" s="3">
        <f>cbo_deficit!Z23+cbo_interest!Z23</f>
        <v>-151</v>
      </c>
      <c r="AA23" s="3">
        <f>cbo_deficit!AA23+cbo_interest!AA23</f>
        <v>-114</v>
      </c>
      <c r="AB23" s="3" t="e">
        <f>cbo_deficit!AB23+cbo_interest!AB23</f>
        <v>#N/A</v>
      </c>
      <c r="AC23" s="3" t="e">
        <f>cbo_deficit!AC23+cbo_interest!AC23</f>
        <v>#N/A</v>
      </c>
      <c r="AD23" s="3" t="e">
        <f>cbo_deficit!AD23+cbo_interest!AD23</f>
        <v>#N/A</v>
      </c>
      <c r="AE23" s="3" t="e">
        <f>cbo_deficit!AE23+cbo_interest!AE23</f>
        <v>#N/A</v>
      </c>
      <c r="AF23" s="3" t="e">
        <f>cbo_deficit!AF23+cbo_interest!AF23</f>
        <v>#N/A</v>
      </c>
      <c r="AG23" s="3" t="e">
        <f>cbo_deficit!AG23+cbo_interest!AG23</f>
        <v>#N/A</v>
      </c>
      <c r="AH23" s="3" t="e">
        <f>cbo_deficit!AH23+cbo_interest!AH23</f>
        <v>#N/A</v>
      </c>
      <c r="AI23" s="3" t="e">
        <f>cbo_deficit!AI23+cbo_interest!AI23</f>
        <v>#N/A</v>
      </c>
      <c r="AJ23" s="3" t="e">
        <f>cbo_deficit!AJ23+cbo_interest!AJ23</f>
        <v>#N/A</v>
      </c>
      <c r="AK23" s="3" t="e">
        <f>cbo_deficit!AK23+cbo_interest!AK23</f>
        <v>#N/A</v>
      </c>
      <c r="AL23" s="3" t="e">
        <f>cbo_deficit!AL23+cbo_interest!AL23</f>
        <v>#N/A</v>
      </c>
      <c r="AM23" s="3" t="e">
        <f>cbo_deficit!AM23+cbo_interest!AM23</f>
        <v>#N/A</v>
      </c>
      <c r="AN23" s="3" t="e">
        <f>cbo_deficit!AN23+cbo_interest!AN23</f>
        <v>#N/A</v>
      </c>
      <c r="AO23" s="3" t="e">
        <f>cbo_deficit!AO23+cbo_interest!AO23</f>
        <v>#N/A</v>
      </c>
      <c r="AP23" s="3" t="e">
        <f>cbo_deficit!AP23+cbo_interest!AP23</f>
        <v>#N/A</v>
      </c>
      <c r="AQ23" s="3" t="e">
        <f>cbo_deficit!AQ23+cbo_interest!AQ23</f>
        <v>#N/A</v>
      </c>
      <c r="AR23" s="3" t="e">
        <f>cbo_deficit!AR23+cbo_interest!AR23</f>
        <v>#N/A</v>
      </c>
      <c r="AS23" s="3" t="e">
        <f>cbo_deficit!AS23+cbo_interest!AS23</f>
        <v>#N/A</v>
      </c>
      <c r="AT23" s="3" t="e">
        <f>cbo_deficit!AT23+cbo_interest!AT23</f>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f>cbo_deficit!BI23+cbo_interest!BI23</f>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-91</v>
      </c>
      <c r="CU23" s="5"/>
      <c r="CV23" s="19"/>
      <c r="CW23" s="20"/>
      <c r="DE23" s="5"/>
    </row>
    <row r="24" spans="1:109" x14ac:dyDescent="0.3">
      <c r="A24" t="s">
        <v>1760</v>
      </c>
      <c r="B24" s="16">
        <v>33970</v>
      </c>
      <c r="C24" s="3" t="e">
        <f>cbo_deficit!C24+cbo_interest!C24</f>
        <v>#N/A</v>
      </c>
      <c r="D24" s="3" t="e">
        <f>cbo_deficit!D24+cbo_interest!D24</f>
        <v>#N/A</v>
      </c>
      <c r="E24" s="3" t="e">
        <f>cbo_deficit!E24+cbo_interest!E24</f>
        <v>#N/A</v>
      </c>
      <c r="F24" s="3" t="e">
        <f>cbo_deficit!F24+cbo_interest!F24</f>
        <v>#N/A</v>
      </c>
      <c r="G24" s="3" t="e">
        <f>cbo_deficit!G24+cbo_interest!G24</f>
        <v>#N/A</v>
      </c>
      <c r="H24" s="3" t="e">
        <f>cbo_deficit!H24+cbo_interest!H24</f>
        <v>#N/A</v>
      </c>
      <c r="I24" s="3" t="e">
        <f>cbo_deficit!I24+cbo_interest!I24</f>
        <v>#N/A</v>
      </c>
      <c r="J24" s="3" t="e">
        <f>cbo_deficit!J24+cbo_interest!J24</f>
        <v>#N/A</v>
      </c>
      <c r="K24" s="3" t="e">
        <f>cbo_deficit!K24+cbo_interest!K24</f>
        <v>#N/A</v>
      </c>
      <c r="L24" s="3" t="e">
        <f>cbo_deficit!L24+cbo_interest!L24</f>
        <v>#N/A</v>
      </c>
      <c r="M24" s="3" t="e">
        <f>cbo_deficit!M24+cbo_interest!M24</f>
        <v>#N/A</v>
      </c>
      <c r="N24" s="3" t="e">
        <f>cbo_deficit!N24+cbo_interest!N24</f>
        <v>#N/A</v>
      </c>
      <c r="O24" s="3" t="e">
        <f>cbo_deficit!O24+cbo_interest!O24</f>
        <v>#N/A</v>
      </c>
      <c r="P24" s="3" t="e">
        <f>cbo_deficit!P24+cbo_interest!P24</f>
        <v>#N/A</v>
      </c>
      <c r="Q24" s="3" t="e">
        <f>cbo_deficit!Q24+cbo_interest!Q24</f>
        <v>#N/A</v>
      </c>
      <c r="R24" s="3">
        <f>cbo_deficit!R24+cbo_interest!R24</f>
        <v>74</v>
      </c>
      <c r="S24" s="3">
        <f>cbo_deficit!S24+cbo_interest!S24</f>
        <v>77</v>
      </c>
      <c r="T24" s="3">
        <f>cbo_deficit!T24+cbo_interest!T24</f>
        <v>74</v>
      </c>
      <c r="U24" s="3">
        <f>cbo_deficit!U24+cbo_interest!U24</f>
        <v>60</v>
      </c>
      <c r="V24" s="3">
        <f>cbo_deficit!V24+cbo_interest!V24</f>
        <v>58</v>
      </c>
      <c r="W24" s="3">
        <f>cbo_deficit!W24+cbo_interest!W24</f>
        <v>23</v>
      </c>
      <c r="X24" s="3">
        <f>cbo_deficit!X24+cbo_interest!X24</f>
        <v>-20</v>
      </c>
      <c r="Y24" s="3">
        <f>cbo_deficit!Y24+cbo_interest!Y24</f>
        <v>-49</v>
      </c>
      <c r="Z24" s="3">
        <f>cbo_deficit!Z24+cbo_interest!Z24</f>
        <v>-114</v>
      </c>
      <c r="AA24" s="3">
        <f>cbo_deficit!AA24+cbo_interest!AA24</f>
        <v>-127</v>
      </c>
      <c r="AB24" s="3">
        <f>cbo_deficit!AB24+cbo_interest!AB24</f>
        <v>-112</v>
      </c>
      <c r="AC24" s="3">
        <f>cbo_deficit!AC24+cbo_interest!AC24</f>
        <v>-68</v>
      </c>
      <c r="AD24" s="3" t="e">
        <f>cbo_deficit!AD24+cbo_interest!AD24</f>
        <v>#N/A</v>
      </c>
      <c r="AE24" s="3" t="e">
        <f>cbo_deficit!AE24+cbo_interest!AE24</f>
        <v>#N/A</v>
      </c>
      <c r="AF24" s="3" t="e">
        <f>cbo_deficit!AF24+cbo_interest!AF24</f>
        <v>#N/A</v>
      </c>
      <c r="AG24" s="3" t="e">
        <f>cbo_deficit!AG24+cbo_interest!AG24</f>
        <v>#N/A</v>
      </c>
      <c r="AH24" s="3" t="e">
        <f>cbo_deficit!AH24+cbo_interest!AH24</f>
        <v>#N/A</v>
      </c>
      <c r="AI24" s="3" t="e">
        <f>cbo_deficit!AI24+cbo_interest!AI24</f>
        <v>#N/A</v>
      </c>
      <c r="AJ24" s="3" t="e">
        <f>cbo_deficit!AJ24+cbo_interest!AJ24</f>
        <v>#N/A</v>
      </c>
      <c r="AK24" s="3" t="e">
        <f>cbo_deficit!AK24+cbo_interest!AK24</f>
        <v>#N/A</v>
      </c>
      <c r="AL24" s="3" t="e">
        <f>cbo_deficit!AL24+cbo_interest!AL24</f>
        <v>#N/A</v>
      </c>
      <c r="AM24" s="3" t="e">
        <f>cbo_deficit!AM24+cbo_interest!AM24</f>
        <v>#N/A</v>
      </c>
      <c r="AN24" s="3" t="e">
        <f>cbo_deficit!AN24+cbo_interest!AN24</f>
        <v>#N/A</v>
      </c>
      <c r="AO24" s="3" t="e">
        <f>cbo_deficit!AO24+cbo_interest!AO24</f>
        <v>#N/A</v>
      </c>
      <c r="AP24" s="3" t="e">
        <f>cbo_deficit!AP24+cbo_interest!AP24</f>
        <v>#N/A</v>
      </c>
      <c r="AQ24" s="3" t="e">
        <f>cbo_deficit!AQ24+cbo_interest!AQ24</f>
        <v>#N/A</v>
      </c>
      <c r="AR24" s="3" t="e">
        <f>cbo_deficit!AR24+cbo_interest!AR24</f>
        <v>#N/A</v>
      </c>
      <c r="AS24" s="3" t="e">
        <f>cbo_deficit!AS24+cbo_interest!AS24</f>
        <v>#N/A</v>
      </c>
      <c r="AT24" s="3" t="e">
        <f>cbo_deficit!AT24+cbo_interest!AT24</f>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f>cbo_deficit!BI24+cbo_interest!BI24</f>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-56</v>
      </c>
      <c r="CT24" s="3"/>
      <c r="CU24" s="5"/>
      <c r="CV24" s="19"/>
      <c r="CW24" s="20"/>
      <c r="DE24" s="5"/>
    </row>
    <row r="25" spans="1:109" x14ac:dyDescent="0.3">
      <c r="A25" t="s">
        <v>1761</v>
      </c>
      <c r="B25" s="16">
        <v>34335</v>
      </c>
      <c r="C25" s="3" t="e">
        <f>cbo_deficit!C25+cbo_interest!C25</f>
        <v>#N/A</v>
      </c>
      <c r="D25" s="3" t="e">
        <f>cbo_deficit!D25+cbo_interest!D25</f>
        <v>#N/A</v>
      </c>
      <c r="E25" s="3" t="e">
        <f>cbo_deficit!E25+cbo_interest!E25</f>
        <v>#N/A</v>
      </c>
      <c r="F25" s="3" t="e">
        <f>cbo_deficit!F25+cbo_interest!F25</f>
        <v>#N/A</v>
      </c>
      <c r="G25" s="3" t="e">
        <f>cbo_deficit!G25+cbo_interest!G25</f>
        <v>#N/A</v>
      </c>
      <c r="H25" s="3" t="e">
        <f>cbo_deficit!H25+cbo_interest!H25</f>
        <v>#N/A</v>
      </c>
      <c r="I25" s="3" t="e">
        <f>cbo_deficit!I25+cbo_interest!I25</f>
        <v>#N/A</v>
      </c>
      <c r="J25" s="3" t="e">
        <f>cbo_deficit!J25+cbo_interest!J25</f>
        <v>#N/A</v>
      </c>
      <c r="K25" s="3" t="e">
        <f>cbo_deficit!K25+cbo_interest!K25</f>
        <v>#N/A</v>
      </c>
      <c r="L25" s="3" t="e">
        <f>cbo_deficit!L25+cbo_interest!L25</f>
        <v>#N/A</v>
      </c>
      <c r="M25" s="3" t="e">
        <f>cbo_deficit!M25+cbo_interest!M25</f>
        <v>#N/A</v>
      </c>
      <c r="N25" s="3" t="e">
        <f>cbo_deficit!N25+cbo_interest!N25</f>
        <v>#N/A</v>
      </c>
      <c r="O25" s="3" t="e">
        <f>cbo_deficit!O25+cbo_interest!O25</f>
        <v>#N/A</v>
      </c>
      <c r="P25" s="3" t="e">
        <f>cbo_deficit!P25+cbo_interest!P25</f>
        <v>#N/A</v>
      </c>
      <c r="Q25" s="3" t="e">
        <f>cbo_deficit!Q25+cbo_interest!Q25</f>
        <v>#N/A</v>
      </c>
      <c r="R25" s="3" t="e">
        <f>cbo_deficit!R25+cbo_interest!R25</f>
        <v>#N/A</v>
      </c>
      <c r="S25" s="3">
        <f>cbo_deficit!S25+cbo_interest!S25</f>
        <v>81</v>
      </c>
      <c r="T25" s="3">
        <f>cbo_deficit!T25+cbo_interest!T25</f>
        <v>84</v>
      </c>
      <c r="U25" s="3">
        <f>cbo_deficit!U25+cbo_interest!U25</f>
        <v>81</v>
      </c>
      <c r="V25" s="3">
        <f>cbo_deficit!V25+cbo_interest!V25</f>
        <v>75</v>
      </c>
      <c r="W25" s="3">
        <f>cbo_deficit!W25+cbo_interest!W25</f>
        <v>76</v>
      </c>
      <c r="X25" s="3">
        <f>cbo_deficit!X25+cbo_interest!X25</f>
        <v>16</v>
      </c>
      <c r="Y25" s="3">
        <f>cbo_deficit!Y25+cbo_interest!Y25</f>
        <v>12</v>
      </c>
      <c r="Z25" s="3">
        <f>cbo_deficit!Z25+cbo_interest!Z25</f>
        <v>-29</v>
      </c>
      <c r="AA25" s="3">
        <f>cbo_deficit!AA25+cbo_interest!AA25</f>
        <v>-45</v>
      </c>
      <c r="AB25" s="3">
        <f>cbo_deficit!AB25+cbo_interest!AB25</f>
        <v>-80</v>
      </c>
      <c r="AC25" s="3">
        <f>cbo_deficit!AC25+cbo_interest!AC25</f>
        <v>-50</v>
      </c>
      <c r="AD25" s="3">
        <f>cbo_deficit!AD25+cbo_interest!AD25</f>
        <v>-22</v>
      </c>
      <c r="AE25" s="3">
        <f>cbo_deficit!AE25+cbo_interest!AE25</f>
        <v>0</v>
      </c>
      <c r="AF25" s="3" t="e">
        <f>cbo_deficit!AF25+cbo_interest!AF25</f>
        <v>#N/A</v>
      </c>
      <c r="AG25" s="3" t="e">
        <f>cbo_deficit!AG25+cbo_interest!AG25</f>
        <v>#N/A</v>
      </c>
      <c r="AH25" s="3" t="e">
        <f>cbo_deficit!AH25+cbo_interest!AH25</f>
        <v>#N/A</v>
      </c>
      <c r="AI25" s="3" t="e">
        <f>cbo_deficit!AI25+cbo_interest!AI25</f>
        <v>#N/A</v>
      </c>
      <c r="AJ25" s="3" t="e">
        <f>cbo_deficit!AJ25+cbo_interest!AJ25</f>
        <v>#N/A</v>
      </c>
      <c r="AK25" s="3" t="e">
        <f>cbo_deficit!AK25+cbo_interest!AK25</f>
        <v>#N/A</v>
      </c>
      <c r="AL25" s="3" t="e">
        <f>cbo_deficit!AL25+cbo_interest!AL25</f>
        <v>#N/A</v>
      </c>
      <c r="AM25" s="3" t="e">
        <f>cbo_deficit!AM25+cbo_interest!AM25</f>
        <v>#N/A</v>
      </c>
      <c r="AN25" s="3" t="e">
        <f>cbo_deficit!AN25+cbo_interest!AN25</f>
        <v>#N/A</v>
      </c>
      <c r="AO25" s="3" t="e">
        <f>cbo_deficit!AO25+cbo_interest!AO25</f>
        <v>#N/A</v>
      </c>
      <c r="AP25" s="3" t="e">
        <f>cbo_deficit!AP25+cbo_interest!AP25</f>
        <v>#N/A</v>
      </c>
      <c r="AQ25" s="3" t="e">
        <f>cbo_deficit!AQ25+cbo_interest!AQ25</f>
        <v>#N/A</v>
      </c>
      <c r="AR25" s="3" t="e">
        <f>cbo_deficit!AR25+cbo_interest!AR25</f>
        <v>#N/A</v>
      </c>
      <c r="AS25" s="3" t="e">
        <f>cbo_deficit!AS25+cbo_interest!AS25</f>
        <v>#N/A</v>
      </c>
      <c r="AT25" s="3" t="e">
        <f>cbo_deficit!AT25+cbo_interest!AT25</f>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f>cbo_deficit!BI25+cbo_interest!BI25</f>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0</v>
      </c>
      <c r="CT25" s="3"/>
      <c r="CU25" s="5"/>
      <c r="CV25" s="19"/>
      <c r="CW25" s="20"/>
      <c r="DE25" s="5"/>
    </row>
    <row r="26" spans="1:109" x14ac:dyDescent="0.3">
      <c r="A26" t="s">
        <v>1762</v>
      </c>
      <c r="B26" s="16">
        <v>34700</v>
      </c>
      <c r="C26" s="3" t="e">
        <f>cbo_deficit!C26+cbo_interest!C26</f>
        <v>#N/A</v>
      </c>
      <c r="D26" s="3" t="e">
        <f>cbo_deficit!D26+cbo_interest!D26</f>
        <v>#N/A</v>
      </c>
      <c r="E26" s="3" t="e">
        <f>cbo_deficit!E26+cbo_interest!E26</f>
        <v>#N/A</v>
      </c>
      <c r="F26" s="3" t="e">
        <f>cbo_deficit!F26+cbo_interest!F26</f>
        <v>#N/A</v>
      </c>
      <c r="G26" s="3" t="e">
        <f>cbo_deficit!G26+cbo_interest!G26</f>
        <v>#N/A</v>
      </c>
      <c r="H26" s="3" t="e">
        <f>cbo_deficit!H26+cbo_interest!H26</f>
        <v>#N/A</v>
      </c>
      <c r="I26" s="3" t="e">
        <f>cbo_deficit!I26+cbo_interest!I26</f>
        <v>#N/A</v>
      </c>
      <c r="J26" s="3" t="e">
        <f>cbo_deficit!J26+cbo_interest!J26</f>
        <v>#N/A</v>
      </c>
      <c r="K26" s="3" t="e">
        <f>cbo_deficit!K26+cbo_interest!K26</f>
        <v>#N/A</v>
      </c>
      <c r="L26" s="3" t="e">
        <f>cbo_deficit!L26+cbo_interest!L26</f>
        <v>#N/A</v>
      </c>
      <c r="M26" s="3" t="e">
        <f>cbo_deficit!M26+cbo_interest!M26</f>
        <v>#N/A</v>
      </c>
      <c r="N26" s="3" t="e">
        <f>cbo_deficit!N26+cbo_interest!N26</f>
        <v>#N/A</v>
      </c>
      <c r="O26" s="3" t="e">
        <f>cbo_deficit!O26+cbo_interest!O26</f>
        <v>#N/A</v>
      </c>
      <c r="P26" s="3" t="e">
        <f>cbo_deficit!P26+cbo_interest!P26</f>
        <v>#N/A</v>
      </c>
      <c r="Q26" s="3" t="e">
        <f>cbo_deficit!Q26+cbo_interest!Q26</f>
        <v>#N/A</v>
      </c>
      <c r="R26" s="3" t="e">
        <f>cbo_deficit!R26+cbo_interest!R26</f>
        <v>#N/A</v>
      </c>
      <c r="S26" s="3" t="e">
        <f>cbo_deficit!S26+cbo_interest!S26</f>
        <v>#N/A</v>
      </c>
      <c r="T26" s="3" t="e">
        <f>cbo_deficit!T26+cbo_interest!T26</f>
        <v>#N/A</v>
      </c>
      <c r="U26" s="3" t="e">
        <f>cbo_deficit!U26+cbo_interest!U26</f>
        <v>#N/A</v>
      </c>
      <c r="V26" s="3">
        <f>cbo_deficit!V26+cbo_interest!V26</f>
        <v>91</v>
      </c>
      <c r="W26" s="3">
        <f>cbo_deficit!W26+cbo_interest!W26</f>
        <v>86</v>
      </c>
      <c r="X26" s="3">
        <f>cbo_deficit!X26+cbo_interest!X26</f>
        <v>102</v>
      </c>
      <c r="Y26" s="3">
        <f>cbo_deficit!Y26+cbo_interest!Y26</f>
        <v>100</v>
      </c>
      <c r="Z26" s="3">
        <f>cbo_deficit!Z26+cbo_interest!Z26</f>
        <v>51</v>
      </c>
      <c r="AA26" s="3">
        <f>cbo_deficit!AA26+cbo_interest!AA26</f>
        <v>0</v>
      </c>
      <c r="AB26" s="3">
        <f>cbo_deficit!AB26+cbo_interest!AB26</f>
        <v>-53</v>
      </c>
      <c r="AC26" s="3">
        <f>cbo_deficit!AC26+cbo_interest!AC26</f>
        <v>21</v>
      </c>
      <c r="AD26" s="3">
        <f>cbo_deficit!AD26+cbo_interest!AD26</f>
        <v>41</v>
      </c>
      <c r="AE26" s="3">
        <f>cbo_deficit!AE26+cbo_interest!AE26</f>
        <v>64</v>
      </c>
      <c r="AF26" s="3">
        <f>cbo_deficit!AF26+cbo_interest!AF26</f>
        <v>59</v>
      </c>
      <c r="AG26" s="3">
        <f>cbo_deficit!AG26+cbo_interest!AG26</f>
        <v>72</v>
      </c>
      <c r="AH26" s="3" t="e">
        <f>cbo_deficit!AH26+cbo_interest!AH26</f>
        <v>#N/A</v>
      </c>
      <c r="AI26" s="3" t="e">
        <f>cbo_deficit!AI26+cbo_interest!AI26</f>
        <v>#N/A</v>
      </c>
      <c r="AJ26" s="3" t="e">
        <f>cbo_deficit!AJ26+cbo_interest!AJ26</f>
        <v>#N/A</v>
      </c>
      <c r="AK26" s="3" t="e">
        <f>cbo_deficit!AK26+cbo_interest!AK26</f>
        <v>#N/A</v>
      </c>
      <c r="AL26" s="3" t="e">
        <f>cbo_deficit!AL26+cbo_interest!AL26</f>
        <v>#N/A</v>
      </c>
      <c r="AM26" s="3" t="e">
        <f>cbo_deficit!AM26+cbo_interest!AM26</f>
        <v>#N/A</v>
      </c>
      <c r="AN26" s="3" t="e">
        <f>cbo_deficit!AN26+cbo_interest!AN26</f>
        <v>#N/A</v>
      </c>
      <c r="AO26" s="3" t="e">
        <f>cbo_deficit!AO26+cbo_interest!AO26</f>
        <v>#N/A</v>
      </c>
      <c r="AP26" s="3" t="e">
        <f>cbo_deficit!AP26+cbo_interest!AP26</f>
        <v>#N/A</v>
      </c>
      <c r="AQ26" s="3" t="e">
        <f>cbo_deficit!AQ26+cbo_interest!AQ26</f>
        <v>#N/A</v>
      </c>
      <c r="AR26" s="3" t="e">
        <f>cbo_deficit!AR26+cbo_interest!AR26</f>
        <v>#N/A</v>
      </c>
      <c r="AS26" s="3" t="e">
        <f>cbo_deficit!AS26+cbo_interest!AS26</f>
        <v>#N/A</v>
      </c>
      <c r="AT26" s="3" t="e">
        <f>cbo_deficit!AT26+cbo_interest!AT26</f>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f>cbo_deficit!BI26+cbo_interest!BI26</f>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68</v>
      </c>
      <c r="CT26" s="3"/>
      <c r="CU26" s="5"/>
      <c r="CV26" s="19"/>
      <c r="CW26" s="20"/>
      <c r="DE26" s="5"/>
    </row>
    <row r="27" spans="1:109" x14ac:dyDescent="0.3">
      <c r="A27" t="s">
        <v>1763</v>
      </c>
      <c r="B27" s="16">
        <v>35065</v>
      </c>
      <c r="C27" s="3" t="e">
        <f>cbo_deficit!C27+cbo_interest!C27</f>
        <v>#N/A</v>
      </c>
      <c r="D27" s="3" t="e">
        <f>cbo_deficit!D27+cbo_interest!D27</f>
        <v>#N/A</v>
      </c>
      <c r="E27" s="3" t="e">
        <f>cbo_deficit!E27+cbo_interest!E27</f>
        <v>#N/A</v>
      </c>
      <c r="F27" s="3" t="e">
        <f>cbo_deficit!F27+cbo_interest!F27</f>
        <v>#N/A</v>
      </c>
      <c r="G27" s="3" t="e">
        <f>cbo_deficit!G27+cbo_interest!G27</f>
        <v>#N/A</v>
      </c>
      <c r="H27" s="3" t="e">
        <f>cbo_deficit!H27+cbo_interest!H27</f>
        <v>#N/A</v>
      </c>
      <c r="I27" s="3" t="e">
        <f>cbo_deficit!I27+cbo_interest!I27</f>
        <v>#N/A</v>
      </c>
      <c r="J27" s="3" t="e">
        <f>cbo_deficit!J27+cbo_interest!J27</f>
        <v>#N/A</v>
      </c>
      <c r="K27" s="3" t="e">
        <f>cbo_deficit!K27+cbo_interest!K27</f>
        <v>#N/A</v>
      </c>
      <c r="L27" s="3" t="e">
        <f>cbo_deficit!L27+cbo_interest!L27</f>
        <v>#N/A</v>
      </c>
      <c r="M27" s="3" t="e">
        <f>cbo_deficit!M27+cbo_interest!M27</f>
        <v>#N/A</v>
      </c>
      <c r="N27" s="3" t="e">
        <f>cbo_deficit!N27+cbo_interest!N27</f>
        <v>#N/A</v>
      </c>
      <c r="O27" s="3" t="e">
        <f>cbo_deficit!O27+cbo_interest!O27</f>
        <v>#N/A</v>
      </c>
      <c r="P27" s="3" t="e">
        <f>cbo_deficit!P27+cbo_interest!P27</f>
        <v>#N/A</v>
      </c>
      <c r="Q27" s="3" t="e">
        <f>cbo_deficit!Q27+cbo_interest!Q27</f>
        <v>#N/A</v>
      </c>
      <c r="R27" s="3" t="e">
        <f>cbo_deficit!R27+cbo_interest!R27</f>
        <v>#N/A</v>
      </c>
      <c r="S27" s="3" t="e">
        <f>cbo_deficit!S27+cbo_interest!S27</f>
        <v>#N/A</v>
      </c>
      <c r="T27" s="3" t="e">
        <f>cbo_deficit!T27+cbo_interest!T27</f>
        <v>#N/A</v>
      </c>
      <c r="U27" s="3" t="e">
        <f>cbo_deficit!U27+cbo_interest!U27</f>
        <v>#N/A</v>
      </c>
      <c r="V27" s="3" t="e">
        <f>cbo_deficit!V27+cbo_interest!V27</f>
        <v>#N/A</v>
      </c>
      <c r="W27" s="3" t="e">
        <f>cbo_deficit!W27+cbo_interest!W27</f>
        <v>#N/A</v>
      </c>
      <c r="X27" s="3">
        <f>cbo_deficit!X27+cbo_interest!X27</f>
        <v>98</v>
      </c>
      <c r="Y27" s="3">
        <f>cbo_deficit!Y27+cbo_interest!Y27</f>
        <v>110</v>
      </c>
      <c r="Z27" s="3">
        <f>cbo_deficit!Z27+cbo_interest!Z27</f>
        <v>82</v>
      </c>
      <c r="AA27" s="3">
        <f>cbo_deficit!AA27+cbo_interest!AA27</f>
        <v>9</v>
      </c>
      <c r="AB27" s="3">
        <f>cbo_deficit!AB27+cbo_interest!AB27</f>
        <v>-37</v>
      </c>
      <c r="AC27" s="3">
        <f>cbo_deficit!AC27+cbo_interest!AC27</f>
        <v>40</v>
      </c>
      <c r="AD27" s="3">
        <f>cbo_deficit!AD27+cbo_interest!AD27</f>
        <v>62</v>
      </c>
      <c r="AE27" s="3">
        <f>cbo_deficit!AE27+cbo_interest!AE27</f>
        <v>69</v>
      </c>
      <c r="AF27" s="3">
        <f>cbo_deficit!AF27+cbo_interest!AF27</f>
        <v>53</v>
      </c>
      <c r="AG27" s="3">
        <f>cbo_deficit!AG27+cbo_interest!AG27</f>
        <v>53</v>
      </c>
      <c r="AH27" s="3">
        <f>cbo_deficit!AH27+cbo_interest!AH27</f>
        <v>71</v>
      </c>
      <c r="AI27" s="3">
        <f>cbo_deficit!AI27+cbo_interest!AI27</f>
        <v>96</v>
      </c>
      <c r="AJ27" s="3" t="e">
        <f>cbo_deficit!AJ27+cbo_interest!AJ27</f>
        <v>#N/A</v>
      </c>
      <c r="AK27" s="3" t="e">
        <f>cbo_deficit!AK27+cbo_interest!AK27</f>
        <v>#N/A</v>
      </c>
      <c r="AL27" s="3" t="e">
        <f>cbo_deficit!AL27+cbo_interest!AL27</f>
        <v>#N/A</v>
      </c>
      <c r="AM27" s="3" t="e">
        <f>cbo_deficit!AM27+cbo_interest!AM27</f>
        <v>#N/A</v>
      </c>
      <c r="AN27" s="3" t="e">
        <f>cbo_deficit!AN27+cbo_interest!AN27</f>
        <v>#N/A</v>
      </c>
      <c r="AO27" s="3" t="e">
        <f>cbo_deficit!AO27+cbo_interest!AO27</f>
        <v>#N/A</v>
      </c>
      <c r="AP27" s="3" t="e">
        <f>cbo_deficit!AP27+cbo_interest!AP27</f>
        <v>#N/A</v>
      </c>
      <c r="AQ27" s="3" t="e">
        <f>cbo_deficit!AQ27+cbo_interest!AQ27</f>
        <v>#N/A</v>
      </c>
      <c r="AR27" s="3" t="e">
        <f>cbo_deficit!AR27+cbo_interest!AR27</f>
        <v>#N/A</v>
      </c>
      <c r="AS27" s="3" t="e">
        <f>cbo_deficit!AS27+cbo_interest!AS27</f>
        <v>#N/A</v>
      </c>
      <c r="AT27" s="3" t="e">
        <f>cbo_deficit!AT27+cbo_interest!AT27</f>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f>cbo_deficit!BI27+cbo_interest!BI27</f>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134</v>
      </c>
      <c r="CT27" s="3"/>
      <c r="CU27" s="5"/>
      <c r="CV27" s="19"/>
      <c r="CW27" s="20"/>
      <c r="DE27" s="5"/>
    </row>
    <row r="28" spans="1:109" x14ac:dyDescent="0.3">
      <c r="A28" t="s">
        <v>1764</v>
      </c>
      <c r="B28" s="16">
        <v>35431</v>
      </c>
      <c r="C28" s="3" t="e">
        <f>cbo_deficit!C28+cbo_interest!C28</f>
        <v>#N/A</v>
      </c>
      <c r="D28" s="3" t="e">
        <f>cbo_deficit!D28+cbo_interest!D28</f>
        <v>#N/A</v>
      </c>
      <c r="E28" s="3" t="e">
        <f>cbo_deficit!E28+cbo_interest!E28</f>
        <v>#N/A</v>
      </c>
      <c r="F28" s="3" t="e">
        <f>cbo_deficit!F28+cbo_interest!F28</f>
        <v>#N/A</v>
      </c>
      <c r="G28" s="3" t="e">
        <f>cbo_deficit!G28+cbo_interest!G28</f>
        <v>#N/A</v>
      </c>
      <c r="H28" s="3" t="e">
        <f>cbo_deficit!H28+cbo_interest!H28</f>
        <v>#N/A</v>
      </c>
      <c r="I28" s="3" t="e">
        <f>cbo_deficit!I28+cbo_interest!I28</f>
        <v>#N/A</v>
      </c>
      <c r="J28" s="3" t="e">
        <f>cbo_deficit!J28+cbo_interest!J28</f>
        <v>#N/A</v>
      </c>
      <c r="K28" s="3" t="e">
        <f>cbo_deficit!K28+cbo_interest!K28</f>
        <v>#N/A</v>
      </c>
      <c r="L28" s="3" t="e">
        <f>cbo_deficit!L28+cbo_interest!L28</f>
        <v>#N/A</v>
      </c>
      <c r="M28" s="3" t="e">
        <f>cbo_deficit!M28+cbo_interest!M28</f>
        <v>#N/A</v>
      </c>
      <c r="N28" s="3" t="e">
        <f>cbo_deficit!N28+cbo_interest!N28</f>
        <v>#N/A</v>
      </c>
      <c r="O28" s="3" t="e">
        <f>cbo_deficit!O28+cbo_interest!O28</f>
        <v>#N/A</v>
      </c>
      <c r="P28" s="3" t="e">
        <f>cbo_deficit!P28+cbo_interest!P28</f>
        <v>#N/A</v>
      </c>
      <c r="Q28" s="3" t="e">
        <f>cbo_deficit!Q28+cbo_interest!Q28</f>
        <v>#N/A</v>
      </c>
      <c r="R28" s="3" t="e">
        <f>cbo_deficit!R28+cbo_interest!R28</f>
        <v>#N/A</v>
      </c>
      <c r="S28" s="3" t="e">
        <f>cbo_deficit!S28+cbo_interest!S28</f>
        <v>#N/A</v>
      </c>
      <c r="T28" s="3" t="e">
        <f>cbo_deficit!T28+cbo_interest!T28</f>
        <v>#N/A</v>
      </c>
      <c r="U28" s="3" t="e">
        <f>cbo_deficit!U28+cbo_interest!U28</f>
        <v>#N/A</v>
      </c>
      <c r="V28" s="3" t="e">
        <f>cbo_deficit!V28+cbo_interest!V28</f>
        <v>#N/A</v>
      </c>
      <c r="W28" s="3" t="e">
        <f>cbo_deficit!W28+cbo_interest!W28</f>
        <v>#N/A</v>
      </c>
      <c r="X28" s="3" t="e">
        <f>cbo_deficit!X28+cbo_interest!X28</f>
        <v>#N/A</v>
      </c>
      <c r="Y28" s="3" t="e">
        <f>cbo_deficit!Y28+cbo_interest!Y28</f>
        <v>#N/A</v>
      </c>
      <c r="Z28" s="3">
        <f>cbo_deficit!Z28+cbo_interest!Z28</f>
        <v>52</v>
      </c>
      <c r="AA28" s="3">
        <f>cbo_deficit!AA28+cbo_interest!AA28</f>
        <v>-6</v>
      </c>
      <c r="AB28" s="3">
        <f>cbo_deficit!AB28+cbo_interest!AB28</f>
        <v>-49</v>
      </c>
      <c r="AC28" s="3">
        <f>cbo_deficit!AC28+cbo_interest!AC28</f>
        <v>44</v>
      </c>
      <c r="AD28" s="3">
        <f>cbo_deficit!AD28+cbo_interest!AD28</f>
        <v>57</v>
      </c>
      <c r="AE28" s="3">
        <f>cbo_deficit!AE28+cbo_interest!AE28</f>
        <v>60</v>
      </c>
      <c r="AF28" s="3">
        <f>cbo_deficit!AF28+cbo_interest!AF28</f>
        <v>46</v>
      </c>
      <c r="AG28" s="3">
        <f>cbo_deficit!AG28+cbo_interest!AG28</f>
        <v>37</v>
      </c>
      <c r="AH28" s="3">
        <f>cbo_deficit!AH28+cbo_interest!AH28</f>
        <v>67</v>
      </c>
      <c r="AI28" s="3">
        <f>cbo_deficit!AI28+cbo_interest!AI28</f>
        <v>75</v>
      </c>
      <c r="AJ28" s="3">
        <f>cbo_deficit!AJ28+cbo_interest!AJ28</f>
        <v>124</v>
      </c>
      <c r="AK28" s="3">
        <f>cbo_deficit!AK28+cbo_interest!AK28</f>
        <v>211</v>
      </c>
      <c r="AL28" s="3" t="e">
        <f>cbo_deficit!AL28+cbo_interest!AL28</f>
        <v>#N/A</v>
      </c>
      <c r="AM28" s="3" t="e">
        <f>cbo_deficit!AM28+cbo_interest!AM28</f>
        <v>#N/A</v>
      </c>
      <c r="AN28" s="3" t="e">
        <f>cbo_deficit!AN28+cbo_interest!AN28</f>
        <v>#N/A</v>
      </c>
      <c r="AO28" s="3" t="e">
        <f>cbo_deficit!AO28+cbo_interest!AO28</f>
        <v>#N/A</v>
      </c>
      <c r="AP28" s="3" t="e">
        <f>cbo_deficit!AP28+cbo_interest!AP28</f>
        <v>#N/A</v>
      </c>
      <c r="AQ28" s="3" t="e">
        <f>cbo_deficit!AQ28+cbo_interest!AQ28</f>
        <v>#N/A</v>
      </c>
      <c r="AR28" s="3" t="e">
        <f>cbo_deficit!AR28+cbo_interest!AR28</f>
        <v>#N/A</v>
      </c>
      <c r="AS28" s="3" t="e">
        <f>cbo_deficit!AS28+cbo_interest!AS28</f>
        <v>#N/A</v>
      </c>
      <c r="AT28" s="3" t="e">
        <f>cbo_deficit!AT28+cbo_interest!AT28</f>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f>cbo_deficit!BI28+cbo_interest!BI28</f>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222</v>
      </c>
      <c r="CT28" s="3"/>
      <c r="CU28" s="5"/>
      <c r="CV28" s="19"/>
      <c r="CW28" s="20"/>
    </row>
    <row r="29" spans="1:109" x14ac:dyDescent="0.3">
      <c r="A29" t="s">
        <v>602</v>
      </c>
      <c r="B29" s="16">
        <v>35796</v>
      </c>
      <c r="C29" s="3" t="e">
        <f>cbo_deficit!C29+cbo_interest!C29</f>
        <v>#N/A</v>
      </c>
      <c r="D29" s="3" t="e">
        <f>cbo_deficit!D29+cbo_interest!D29</f>
        <v>#N/A</v>
      </c>
      <c r="E29" s="3" t="e">
        <f>cbo_deficit!E29+cbo_interest!E29</f>
        <v>#N/A</v>
      </c>
      <c r="F29" s="3" t="e">
        <f>cbo_deficit!F29+cbo_interest!F29</f>
        <v>#N/A</v>
      </c>
      <c r="G29" s="3" t="e">
        <f>cbo_deficit!G29+cbo_interest!G29</f>
        <v>#N/A</v>
      </c>
      <c r="H29" s="3" t="e">
        <f>cbo_deficit!H29+cbo_interest!H29</f>
        <v>#N/A</v>
      </c>
      <c r="I29" s="3" t="e">
        <f>cbo_deficit!I29+cbo_interest!I29</f>
        <v>#N/A</v>
      </c>
      <c r="J29" s="3" t="e">
        <f>cbo_deficit!J29+cbo_interest!J29</f>
        <v>#N/A</v>
      </c>
      <c r="K29" s="3" t="e">
        <f>cbo_deficit!K29+cbo_interest!K29</f>
        <v>#N/A</v>
      </c>
      <c r="L29" s="3" t="e">
        <f>cbo_deficit!L29+cbo_interest!L29</f>
        <v>#N/A</v>
      </c>
      <c r="M29" s="3" t="e">
        <f>cbo_deficit!M29+cbo_interest!M29</f>
        <v>#N/A</v>
      </c>
      <c r="N29" s="3" t="e">
        <f>cbo_deficit!N29+cbo_interest!N29</f>
        <v>#N/A</v>
      </c>
      <c r="O29" s="3" t="e">
        <f>cbo_deficit!O29+cbo_interest!O29</f>
        <v>#N/A</v>
      </c>
      <c r="P29" s="3" t="e">
        <f>cbo_deficit!P29+cbo_interest!P29</f>
        <v>#N/A</v>
      </c>
      <c r="Q29" s="3" t="e">
        <f>cbo_deficit!Q29+cbo_interest!Q29</f>
        <v>#N/A</v>
      </c>
      <c r="R29" s="3" t="e">
        <f>cbo_deficit!R29+cbo_interest!R29</f>
        <v>#N/A</v>
      </c>
      <c r="S29" s="3" t="e">
        <f>cbo_deficit!S29+cbo_interest!S29</f>
        <v>#N/A</v>
      </c>
      <c r="T29" s="3" t="e">
        <f>cbo_deficit!T29+cbo_interest!T29</f>
        <v>#N/A</v>
      </c>
      <c r="U29" s="3" t="e">
        <f>cbo_deficit!U29+cbo_interest!U29</f>
        <v>#N/A</v>
      </c>
      <c r="V29" s="3" t="e">
        <f>cbo_deficit!V29+cbo_interest!V29</f>
        <v>#N/A</v>
      </c>
      <c r="W29" s="3" t="e">
        <f>cbo_deficit!W29+cbo_interest!W29</f>
        <v>#N/A</v>
      </c>
      <c r="X29" s="3" t="e">
        <f>cbo_deficit!X29+cbo_interest!X29</f>
        <v>#N/A</v>
      </c>
      <c r="Y29" s="3" t="e">
        <f>cbo_deficit!Y29+cbo_interest!Y29</f>
        <v>#N/A</v>
      </c>
      <c r="Z29" s="3" t="e">
        <f>cbo_deficit!Z29+cbo_interest!Z29</f>
        <v>#N/A</v>
      </c>
      <c r="AA29" s="3" t="e">
        <f>cbo_deficit!AA29+cbo_interest!AA29</f>
        <v>#N/A</v>
      </c>
      <c r="AB29" s="3">
        <f>cbo_deficit!AB29+cbo_interest!AB29</f>
        <v>-65</v>
      </c>
      <c r="AC29" s="3">
        <f>cbo_deficit!AC29+cbo_interest!AC29</f>
        <v>53</v>
      </c>
      <c r="AD29" s="3">
        <f>cbo_deficit!AD29+cbo_interest!AD29</f>
        <v>69</v>
      </c>
      <c r="AE29" s="3">
        <f>cbo_deficit!AE29+cbo_interest!AE29</f>
        <v>67</v>
      </c>
      <c r="AF29" s="3">
        <f>cbo_deficit!AF29+cbo_interest!AF29</f>
        <v>57</v>
      </c>
      <c r="AG29" s="3">
        <f>cbo_deficit!AG29+cbo_interest!AG29</f>
        <v>42</v>
      </c>
      <c r="AH29" s="3">
        <f>cbo_deficit!AH29+cbo_interest!AH29</f>
        <v>69</v>
      </c>
      <c r="AI29" s="3">
        <f>cbo_deficit!AI29+cbo_interest!AI29</f>
        <v>63</v>
      </c>
      <c r="AJ29" s="3">
        <f>cbo_deficit!AJ29+cbo_interest!AJ29</f>
        <v>133</v>
      </c>
      <c r="AK29" s="3">
        <f>cbo_deficit!AK29+cbo_interest!AK29</f>
        <v>193</v>
      </c>
      <c r="AL29" s="3">
        <f>cbo_deficit!AL29+cbo_interest!AL29</f>
        <v>239</v>
      </c>
      <c r="AM29" s="3">
        <f>cbo_deficit!AM29+cbo_interest!AM29</f>
        <v>307</v>
      </c>
      <c r="AN29" s="3" t="e">
        <f>cbo_deficit!AN29+cbo_interest!AN29</f>
        <v>#N/A</v>
      </c>
      <c r="AO29" s="3" t="e">
        <f>cbo_deficit!AO29+cbo_interest!AO29</f>
        <v>#N/A</v>
      </c>
      <c r="AP29" s="3" t="e">
        <f>cbo_deficit!AP29+cbo_interest!AP29</f>
        <v>#N/A</v>
      </c>
      <c r="AQ29" s="3" t="e">
        <f>cbo_deficit!AQ29+cbo_interest!AQ29</f>
        <v>#N/A</v>
      </c>
      <c r="AR29" s="3" t="e">
        <f>cbo_deficit!AR29+cbo_interest!AR29</f>
        <v>#N/A</v>
      </c>
      <c r="AS29" s="3" t="e">
        <f>cbo_deficit!AS29+cbo_interest!AS29</f>
        <v>#N/A</v>
      </c>
      <c r="AT29" s="3" t="e">
        <f>cbo_deficit!AT29+cbo_interest!AT29</f>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f>cbo_deficit!BI29+cbo_interest!BI29</f>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310</v>
      </c>
      <c r="CU29" s="5"/>
      <c r="CV29" s="19"/>
      <c r="CW29" s="20"/>
    </row>
    <row r="30" spans="1:109" x14ac:dyDescent="0.3">
      <c r="A30" t="s">
        <v>603</v>
      </c>
      <c r="B30" s="16">
        <v>36161</v>
      </c>
      <c r="C30" s="3" t="e">
        <f>cbo_deficit!C30+cbo_interest!C30</f>
        <v>#N/A</v>
      </c>
      <c r="D30" s="3" t="e">
        <f>cbo_deficit!D30+cbo_interest!D30</f>
        <v>#N/A</v>
      </c>
      <c r="E30" s="3" t="e">
        <f>cbo_deficit!E30+cbo_interest!E30</f>
        <v>#N/A</v>
      </c>
      <c r="F30" s="3" t="e">
        <f>cbo_deficit!F30+cbo_interest!F30</f>
        <v>#N/A</v>
      </c>
      <c r="G30" s="3" t="e">
        <f>cbo_deficit!G30+cbo_interest!G30</f>
        <v>#N/A</v>
      </c>
      <c r="H30" s="3" t="e">
        <f>cbo_deficit!H30+cbo_interest!H30</f>
        <v>#N/A</v>
      </c>
      <c r="I30" s="3" t="e">
        <f>cbo_deficit!I30+cbo_interest!I30</f>
        <v>#N/A</v>
      </c>
      <c r="J30" s="3" t="e">
        <f>cbo_deficit!J30+cbo_interest!J30</f>
        <v>#N/A</v>
      </c>
      <c r="K30" s="3" t="e">
        <f>cbo_deficit!K30+cbo_interest!K30</f>
        <v>#N/A</v>
      </c>
      <c r="L30" s="3" t="e">
        <f>cbo_deficit!L30+cbo_interest!L30</f>
        <v>#N/A</v>
      </c>
      <c r="M30" s="3" t="e">
        <f>cbo_deficit!M30+cbo_interest!M30</f>
        <v>#N/A</v>
      </c>
      <c r="N30" s="3" t="e">
        <f>cbo_deficit!N30+cbo_interest!N30</f>
        <v>#N/A</v>
      </c>
      <c r="O30" s="3" t="e">
        <f>cbo_deficit!O30+cbo_interest!O30</f>
        <v>#N/A</v>
      </c>
      <c r="P30" s="3" t="e">
        <f>cbo_deficit!P30+cbo_interest!P30</f>
        <v>#N/A</v>
      </c>
      <c r="Q30" s="3" t="e">
        <f>cbo_deficit!Q30+cbo_interest!Q30</f>
        <v>#N/A</v>
      </c>
      <c r="R30" s="3" t="e">
        <f>cbo_deficit!R30+cbo_interest!R30</f>
        <v>#N/A</v>
      </c>
      <c r="S30" s="3" t="e">
        <f>cbo_deficit!S30+cbo_interest!S30</f>
        <v>#N/A</v>
      </c>
      <c r="T30" s="3" t="e">
        <f>cbo_deficit!T30+cbo_interest!T30</f>
        <v>#N/A</v>
      </c>
      <c r="U30" s="3" t="e">
        <f>cbo_deficit!U30+cbo_interest!U30</f>
        <v>#N/A</v>
      </c>
      <c r="V30" s="3" t="e">
        <f>cbo_deficit!V30+cbo_interest!V30</f>
        <v>#N/A</v>
      </c>
      <c r="W30" s="3" t="e">
        <f>cbo_deficit!W30+cbo_interest!W30</f>
        <v>#N/A</v>
      </c>
      <c r="X30" s="3" t="e">
        <f>cbo_deficit!X30+cbo_interest!X30</f>
        <v>#N/A</v>
      </c>
      <c r="Y30" s="3" t="e">
        <f>cbo_deficit!Y30+cbo_interest!Y30</f>
        <v>#N/A</v>
      </c>
      <c r="Z30" s="3" t="e">
        <f>cbo_deficit!Z30+cbo_interest!Z30</f>
        <v>#N/A</v>
      </c>
      <c r="AA30" s="3" t="e">
        <f>cbo_deficit!AA30+cbo_interest!AA30</f>
        <v>#N/A</v>
      </c>
      <c r="AB30" s="3">
        <f>cbo_deficit!AB30+cbo_interest!AB30</f>
        <v>-90</v>
      </c>
      <c r="AC30" s="3">
        <f>cbo_deficit!AC30+cbo_interest!AC30</f>
        <v>42</v>
      </c>
      <c r="AD30" s="3">
        <f>cbo_deficit!AD30+cbo_interest!AD30</f>
        <v>57</v>
      </c>
      <c r="AE30" s="3">
        <f>cbo_deficit!AE30+cbo_interest!AE30</f>
        <v>46</v>
      </c>
      <c r="AF30" s="3">
        <f>cbo_deficit!AF30+cbo_interest!AF30</f>
        <v>41</v>
      </c>
      <c r="AG30" s="3">
        <f>cbo_deficit!AG30+cbo_interest!AG30</f>
        <v>27</v>
      </c>
      <c r="AH30" s="3">
        <f>cbo_deficit!AH30+cbo_interest!AH30</f>
        <v>60</v>
      </c>
      <c r="AI30" s="3">
        <f>cbo_deficit!AI30+cbo_interest!AI30</f>
        <v>52</v>
      </c>
      <c r="AJ30" s="3">
        <f>cbo_deficit!AJ30+cbo_interest!AJ30</f>
        <v>114</v>
      </c>
      <c r="AK30" s="3">
        <f>cbo_deficit!AK30+cbo_interest!AK30</f>
        <v>199</v>
      </c>
      <c r="AL30" s="3">
        <f>cbo_deficit!AL30+cbo_interest!AL30</f>
        <v>246</v>
      </c>
      <c r="AM30" s="3">
        <f>cbo_deficit!AM30+cbo_interest!AM30</f>
        <v>318</v>
      </c>
      <c r="AN30" s="3">
        <f>cbo_deficit!AN30+cbo_interest!AN30</f>
        <v>338</v>
      </c>
      <c r="AO30" s="3">
        <f>cbo_deficit!AO30+cbo_interest!AO30</f>
        <v>349</v>
      </c>
      <c r="AP30" s="3" t="e">
        <f>cbo_deficit!AP30+cbo_interest!AP30</f>
        <v>#N/A</v>
      </c>
      <c r="AQ30" s="3" t="e">
        <f>cbo_deficit!AQ30+cbo_interest!AQ30</f>
        <v>#N/A</v>
      </c>
      <c r="AR30" s="3" t="e">
        <f>cbo_deficit!AR30+cbo_interest!AR30</f>
        <v>#N/A</v>
      </c>
      <c r="AS30" s="3" t="e">
        <f>cbo_deficit!AS30+cbo_interest!AS30</f>
        <v>#N/A</v>
      </c>
      <c r="AT30" s="3" t="e">
        <f>cbo_deficit!AT30+cbo_interest!AT30</f>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f>cbo_deficit!BI30+cbo_interest!BI30</f>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356</v>
      </c>
      <c r="CU30" s="5"/>
      <c r="CV30" s="19"/>
      <c r="CW30" s="20"/>
    </row>
    <row r="31" spans="1:109" x14ac:dyDescent="0.3">
      <c r="A31" t="s">
        <v>604</v>
      </c>
      <c r="B31" s="16">
        <v>36526</v>
      </c>
      <c r="C31" s="3" t="e">
        <f>cbo_deficit!C31+cbo_interest!C31</f>
        <v>#N/A</v>
      </c>
      <c r="D31" s="3" t="e">
        <f>cbo_deficit!D31+cbo_interest!D31</f>
        <v>#N/A</v>
      </c>
      <c r="E31" s="3" t="e">
        <f>cbo_deficit!E31+cbo_interest!E31</f>
        <v>#N/A</v>
      </c>
      <c r="F31" s="3" t="e">
        <f>cbo_deficit!F31+cbo_interest!F31</f>
        <v>#N/A</v>
      </c>
      <c r="G31" s="3" t="e">
        <f>cbo_deficit!G31+cbo_interest!G31</f>
        <v>#N/A</v>
      </c>
      <c r="H31" s="3" t="e">
        <f>cbo_deficit!H31+cbo_interest!H31</f>
        <v>#N/A</v>
      </c>
      <c r="I31" s="3" t="e">
        <f>cbo_deficit!I31+cbo_interest!I31</f>
        <v>#N/A</v>
      </c>
      <c r="J31" s="3" t="e">
        <f>cbo_deficit!J31+cbo_interest!J31</f>
        <v>#N/A</v>
      </c>
      <c r="K31" s="3" t="e">
        <f>cbo_deficit!K31+cbo_interest!K31</f>
        <v>#N/A</v>
      </c>
      <c r="L31" s="3" t="e">
        <f>cbo_deficit!L31+cbo_interest!L31</f>
        <v>#N/A</v>
      </c>
      <c r="M31" s="3" t="e">
        <f>cbo_deficit!M31+cbo_interest!M31</f>
        <v>#N/A</v>
      </c>
      <c r="N31" s="3" t="e">
        <f>cbo_deficit!N31+cbo_interest!N31</f>
        <v>#N/A</v>
      </c>
      <c r="O31" s="3" t="e">
        <f>cbo_deficit!O31+cbo_interest!O31</f>
        <v>#N/A</v>
      </c>
      <c r="P31" s="3" t="e">
        <f>cbo_deficit!P31+cbo_interest!P31</f>
        <v>#N/A</v>
      </c>
      <c r="Q31" s="3" t="e">
        <f>cbo_deficit!Q31+cbo_interest!Q31</f>
        <v>#N/A</v>
      </c>
      <c r="R31" s="3" t="e">
        <f>cbo_deficit!R31+cbo_interest!R31</f>
        <v>#N/A</v>
      </c>
      <c r="S31" s="3" t="e">
        <f>cbo_deficit!S31+cbo_interest!S31</f>
        <v>#N/A</v>
      </c>
      <c r="T31" s="3" t="e">
        <f>cbo_deficit!T31+cbo_interest!T31</f>
        <v>#N/A</v>
      </c>
      <c r="U31" s="3" t="e">
        <f>cbo_deficit!U31+cbo_interest!U31</f>
        <v>#N/A</v>
      </c>
      <c r="V31" s="3" t="e">
        <f>cbo_deficit!V31+cbo_interest!V31</f>
        <v>#N/A</v>
      </c>
      <c r="W31" s="3" t="e">
        <f>cbo_deficit!W31+cbo_interest!W31</f>
        <v>#N/A</v>
      </c>
      <c r="X31" s="3" t="e">
        <f>cbo_deficit!X31+cbo_interest!X31</f>
        <v>#N/A</v>
      </c>
      <c r="Y31" s="3" t="e">
        <f>cbo_deficit!Y31+cbo_interest!Y31</f>
        <v>#N/A</v>
      </c>
      <c r="Z31" s="3" t="e">
        <f>cbo_deficit!Z31+cbo_interest!Z31</f>
        <v>#N/A</v>
      </c>
      <c r="AA31" s="3" t="e">
        <f>cbo_deficit!AA31+cbo_interest!AA31</f>
        <v>#N/A</v>
      </c>
      <c r="AB31" s="3">
        <f>cbo_deficit!AB31+cbo_interest!AB31</f>
        <v>-116</v>
      </c>
      <c r="AC31" s="3">
        <f>cbo_deficit!AC31+cbo_interest!AC31</f>
        <v>27</v>
      </c>
      <c r="AD31" s="3">
        <f>cbo_deficit!AD31+cbo_interest!AD31</f>
        <v>44</v>
      </c>
      <c r="AE31" s="3">
        <f>cbo_deficit!AE31+cbo_interest!AE31</f>
        <v>33</v>
      </c>
      <c r="AF31" s="3">
        <f>cbo_deficit!AF31+cbo_interest!AF31</f>
        <v>26</v>
      </c>
      <c r="AG31" s="3">
        <f>cbo_deficit!AG31+cbo_interest!AG31</f>
        <v>17</v>
      </c>
      <c r="AH31" s="3">
        <f>cbo_deficit!AH31+cbo_interest!AH31</f>
        <v>52</v>
      </c>
      <c r="AI31" s="3">
        <f>cbo_deficit!AI31+cbo_interest!AI31</f>
        <v>39</v>
      </c>
      <c r="AJ31" s="3">
        <f>cbo_deficit!AJ31+cbo_interest!AJ31</f>
        <v>96</v>
      </c>
      <c r="AK31" s="3">
        <f>cbo_deficit!AK31+cbo_interest!AK31</f>
        <v>196</v>
      </c>
      <c r="AL31" s="3">
        <f>cbo_deficit!AL31+cbo_interest!AL31</f>
        <v>241</v>
      </c>
      <c r="AM31" s="3">
        <f>cbo_deficit!AM31+cbo_interest!AM31</f>
        <v>311</v>
      </c>
      <c r="AN31" s="3">
        <f>cbo_deficit!AN31+cbo_interest!AN31</f>
        <v>349</v>
      </c>
      <c r="AO31" s="3">
        <f>cbo_deficit!AO31+cbo_interest!AO31</f>
        <v>383</v>
      </c>
      <c r="AP31" s="3">
        <f>cbo_deficit!AP31+cbo_interest!AP31</f>
        <v>400</v>
      </c>
      <c r="AQ31" s="3">
        <f>cbo_deficit!AQ31+cbo_interest!AQ31</f>
        <v>456</v>
      </c>
      <c r="AR31" s="3" t="e">
        <f>cbo_deficit!AR31+cbo_interest!AR31</f>
        <v>#N/A</v>
      </c>
      <c r="AS31" s="3" t="e">
        <f>cbo_deficit!AS31+cbo_interest!AS31</f>
        <v>#N/A</v>
      </c>
      <c r="AT31" s="3" t="e">
        <f>cbo_deficit!AT31+cbo_interest!AT31</f>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f>cbo_deficit!BI31+cbo_interest!BI31</f>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459</v>
      </c>
      <c r="CU31" s="5"/>
      <c r="CV31" s="19"/>
      <c r="CW31" s="20"/>
    </row>
    <row r="32" spans="1:109" x14ac:dyDescent="0.3">
      <c r="A32" t="s">
        <v>605</v>
      </c>
      <c r="B32" s="16">
        <v>36892</v>
      </c>
      <c r="C32" s="3" t="e">
        <f>cbo_deficit!C32+cbo_interest!C32</f>
        <v>#N/A</v>
      </c>
      <c r="D32" s="3" t="e">
        <f>cbo_deficit!D32+cbo_interest!D32</f>
        <v>#N/A</v>
      </c>
      <c r="E32" s="3" t="e">
        <f>cbo_deficit!E32+cbo_interest!E32</f>
        <v>#N/A</v>
      </c>
      <c r="F32" s="3" t="e">
        <f>cbo_deficit!F32+cbo_interest!F32</f>
        <v>#N/A</v>
      </c>
      <c r="G32" s="3" t="e">
        <f>cbo_deficit!G32+cbo_interest!G32</f>
        <v>#N/A</v>
      </c>
      <c r="H32" s="3" t="e">
        <f>cbo_deficit!H32+cbo_interest!H32</f>
        <v>#N/A</v>
      </c>
      <c r="I32" s="3" t="e">
        <f>cbo_deficit!I32+cbo_interest!I32</f>
        <v>#N/A</v>
      </c>
      <c r="J32" s="3" t="e">
        <f>cbo_deficit!J32+cbo_interest!J32</f>
        <v>#N/A</v>
      </c>
      <c r="K32" s="3" t="e">
        <f>cbo_deficit!K32+cbo_interest!K32</f>
        <v>#N/A</v>
      </c>
      <c r="L32" s="3" t="e">
        <f>cbo_deficit!L32+cbo_interest!L32</f>
        <v>#N/A</v>
      </c>
      <c r="M32" s="3" t="e">
        <f>cbo_deficit!M32+cbo_interest!M32</f>
        <v>#N/A</v>
      </c>
      <c r="N32" s="3" t="e">
        <f>cbo_deficit!N32+cbo_interest!N32</f>
        <v>#N/A</v>
      </c>
      <c r="O32" s="3" t="e">
        <f>cbo_deficit!O32+cbo_interest!O32</f>
        <v>#N/A</v>
      </c>
      <c r="P32" s="3" t="e">
        <f>cbo_deficit!P32+cbo_interest!P32</f>
        <v>#N/A</v>
      </c>
      <c r="Q32" s="3" t="e">
        <f>cbo_deficit!Q32+cbo_interest!Q32</f>
        <v>#N/A</v>
      </c>
      <c r="R32" s="3" t="e">
        <f>cbo_deficit!R32+cbo_interest!R32</f>
        <v>#N/A</v>
      </c>
      <c r="S32" s="3" t="e">
        <f>cbo_deficit!S32+cbo_interest!S32</f>
        <v>#N/A</v>
      </c>
      <c r="T32" s="3" t="e">
        <f>cbo_deficit!T32+cbo_interest!T32</f>
        <v>#N/A</v>
      </c>
      <c r="U32" s="3" t="e">
        <f>cbo_deficit!U32+cbo_interest!U32</f>
        <v>#N/A</v>
      </c>
      <c r="V32" s="3" t="e">
        <f>cbo_deficit!V32+cbo_interest!V32</f>
        <v>#N/A</v>
      </c>
      <c r="W32" s="3" t="e">
        <f>cbo_deficit!W32+cbo_interest!W32</f>
        <v>#N/A</v>
      </c>
      <c r="X32" s="3" t="e">
        <f>cbo_deficit!X32+cbo_interest!X32</f>
        <v>#N/A</v>
      </c>
      <c r="Y32" s="3" t="e">
        <f>cbo_deficit!Y32+cbo_interest!Y32</f>
        <v>#N/A</v>
      </c>
      <c r="Z32" s="3" t="e">
        <f>cbo_deficit!Z32+cbo_interest!Z32</f>
        <v>#N/A</v>
      </c>
      <c r="AA32" s="3" t="e">
        <f>cbo_deficit!AA32+cbo_interest!AA32</f>
        <v>#N/A</v>
      </c>
      <c r="AB32" s="3">
        <f>cbo_deficit!AB32+cbo_interest!AB32</f>
        <v>-145</v>
      </c>
      <c r="AC32" s="3">
        <f>cbo_deficit!AC32+cbo_interest!AC32</f>
        <v>10</v>
      </c>
      <c r="AD32" s="3">
        <f>cbo_deficit!AD32+cbo_interest!AD32</f>
        <v>27</v>
      </c>
      <c r="AE32" s="3">
        <f>cbo_deficit!AE32+cbo_interest!AE32</f>
        <v>20</v>
      </c>
      <c r="AF32" s="3" t="e">
        <f>cbo_deficit!AF32+cbo_interest!AF32</f>
        <v>#N/A</v>
      </c>
      <c r="AG32" s="3">
        <f>cbo_deficit!AG32+cbo_interest!AG32</f>
        <v>13</v>
      </c>
      <c r="AH32" s="3">
        <f>cbo_deficit!AH32+cbo_interest!AH32</f>
        <v>51</v>
      </c>
      <c r="AI32" s="3">
        <f>cbo_deficit!AI32+cbo_interest!AI32</f>
        <v>37</v>
      </c>
      <c r="AJ32" s="3">
        <f>cbo_deficit!AJ32+cbo_interest!AJ32</f>
        <v>105</v>
      </c>
      <c r="AK32" s="3">
        <f>cbo_deficit!AK32+cbo_interest!AK32</f>
        <v>203</v>
      </c>
      <c r="AL32" s="3">
        <f>cbo_deficit!AL32+cbo_interest!AL32</f>
        <v>252</v>
      </c>
      <c r="AM32" s="3">
        <f>cbo_deficit!AM32+cbo_interest!AM32</f>
        <v>307</v>
      </c>
      <c r="AN32" s="3">
        <f>cbo_deficit!AN32+cbo_interest!AN32</f>
        <v>358</v>
      </c>
      <c r="AO32" s="3">
        <f>cbo_deficit!AO32+cbo_interest!AO32</f>
        <v>405</v>
      </c>
      <c r="AP32" s="3">
        <f>cbo_deficit!AP32+cbo_interest!AP32</f>
        <v>395</v>
      </c>
      <c r="AQ32" s="3">
        <f>cbo_deficit!AQ32+cbo_interest!AQ32</f>
        <v>486</v>
      </c>
      <c r="AR32" s="3">
        <f>cbo_deficit!AR32+cbo_interest!AR32</f>
        <v>486</v>
      </c>
      <c r="AS32" s="3">
        <f>cbo_deficit!AS32+cbo_interest!AS32</f>
        <v>360</v>
      </c>
      <c r="AT32" s="3" t="e">
        <f>cbo_deficit!AT32+cbo_interest!AT32</f>
        <v>#N/A</v>
      </c>
      <c r="AU32" s="3">
        <v>333</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f>cbo_deficit!BI32+cbo_interest!BI32</f>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334</v>
      </c>
      <c r="CU32" s="5"/>
      <c r="CV32" s="19"/>
      <c r="CW32" s="20"/>
    </row>
    <row r="33" spans="1:101" x14ac:dyDescent="0.3">
      <c r="A33" t="s">
        <v>606</v>
      </c>
      <c r="B33" s="16">
        <v>37257</v>
      </c>
      <c r="C33" s="3" t="e">
        <f>cbo_deficit!C33+cbo_interest!C33</f>
        <v>#N/A</v>
      </c>
      <c r="D33" s="3" t="e">
        <f>cbo_deficit!D33+cbo_interest!D33</f>
        <v>#N/A</v>
      </c>
      <c r="E33" s="3" t="e">
        <f>cbo_deficit!E33+cbo_interest!E33</f>
        <v>#N/A</v>
      </c>
      <c r="F33" s="3" t="e">
        <f>cbo_deficit!F33+cbo_interest!F33</f>
        <v>#N/A</v>
      </c>
      <c r="G33" s="3" t="e">
        <f>cbo_deficit!G33+cbo_interest!G33</f>
        <v>#N/A</v>
      </c>
      <c r="H33" s="3" t="e">
        <f>cbo_deficit!H33+cbo_interest!H33</f>
        <v>#N/A</v>
      </c>
      <c r="I33" s="3" t="e">
        <f>cbo_deficit!I33+cbo_interest!I33</f>
        <v>#N/A</v>
      </c>
      <c r="J33" s="3" t="e">
        <f>cbo_deficit!J33+cbo_interest!J33</f>
        <v>#N/A</v>
      </c>
      <c r="K33" s="3" t="e">
        <f>cbo_deficit!K33+cbo_interest!K33</f>
        <v>#N/A</v>
      </c>
      <c r="L33" s="3" t="e">
        <f>cbo_deficit!L33+cbo_interest!L33</f>
        <v>#N/A</v>
      </c>
      <c r="M33" s="3" t="e">
        <f>cbo_deficit!M33+cbo_interest!M33</f>
        <v>#N/A</v>
      </c>
      <c r="N33" s="3" t="e">
        <f>cbo_deficit!N33+cbo_interest!N33</f>
        <v>#N/A</v>
      </c>
      <c r="O33" s="3" t="e">
        <f>cbo_deficit!O33+cbo_interest!O33</f>
        <v>#N/A</v>
      </c>
      <c r="P33" s="3" t="e">
        <f>cbo_deficit!P33+cbo_interest!P33</f>
        <v>#N/A</v>
      </c>
      <c r="Q33" s="3" t="e">
        <f>cbo_deficit!Q33+cbo_interest!Q33</f>
        <v>#N/A</v>
      </c>
      <c r="R33" s="3" t="e">
        <f>cbo_deficit!R33+cbo_interest!R33</f>
        <v>#N/A</v>
      </c>
      <c r="S33" s="3" t="e">
        <f>cbo_deficit!S33+cbo_interest!S33</f>
        <v>#N/A</v>
      </c>
      <c r="T33" s="3" t="e">
        <f>cbo_deficit!T33+cbo_interest!T33</f>
        <v>#N/A</v>
      </c>
      <c r="U33" s="3" t="e">
        <f>cbo_deficit!U33+cbo_interest!U33</f>
        <v>#N/A</v>
      </c>
      <c r="V33" s="3" t="e">
        <f>cbo_deficit!V33+cbo_interest!V33</f>
        <v>#N/A</v>
      </c>
      <c r="W33" s="3" t="e">
        <f>cbo_deficit!W33+cbo_interest!W33</f>
        <v>#N/A</v>
      </c>
      <c r="X33" s="3" t="e">
        <f>cbo_deficit!X33+cbo_interest!X33</f>
        <v>#N/A</v>
      </c>
      <c r="Y33" s="3" t="e">
        <f>cbo_deficit!Y33+cbo_interest!Y33</f>
        <v>#N/A</v>
      </c>
      <c r="Z33" s="3" t="e">
        <f>cbo_deficit!Z33+cbo_interest!Z33</f>
        <v>#N/A</v>
      </c>
      <c r="AA33" s="3" t="e">
        <f>cbo_deficit!AA33+cbo_interest!AA33</f>
        <v>#N/A</v>
      </c>
      <c r="AB33" s="3">
        <f>cbo_deficit!AB33+cbo_interest!AB33</f>
        <v>-179</v>
      </c>
      <c r="AC33" s="3">
        <f>cbo_deficit!AC33+cbo_interest!AC33</f>
        <v>-9</v>
      </c>
      <c r="AD33" s="3">
        <f>cbo_deficit!AD33+cbo_interest!AD33</f>
        <v>10</v>
      </c>
      <c r="AE33" s="3">
        <f>cbo_deficit!AE33+cbo_interest!AE33</f>
        <v>6</v>
      </c>
      <c r="AF33" s="3" t="e">
        <f>cbo_deficit!AF33+cbo_interest!AF33</f>
        <v>#N/A</v>
      </c>
      <c r="AG33" s="3">
        <f>cbo_deficit!AG33+cbo_interest!AG33</f>
        <v>2</v>
      </c>
      <c r="AH33" s="3">
        <f>cbo_deficit!AH33+cbo_interest!AH33</f>
        <v>43</v>
      </c>
      <c r="AI33" s="3">
        <f>cbo_deficit!AI33+cbo_interest!AI33</f>
        <v>26</v>
      </c>
      <c r="AJ33" s="3">
        <f>cbo_deficit!AJ33+cbo_interest!AJ33</f>
        <v>91</v>
      </c>
      <c r="AK33" s="3">
        <f>cbo_deficit!AK33+cbo_interest!AK33</f>
        <v>268</v>
      </c>
      <c r="AL33" s="3">
        <f>cbo_deficit!AL33+cbo_interest!AL33</f>
        <v>300</v>
      </c>
      <c r="AM33" s="3">
        <f>cbo_deficit!AM33+cbo_interest!AM33</f>
        <v>348</v>
      </c>
      <c r="AN33" s="3">
        <f>cbo_deficit!AN33+cbo_interest!AN33</f>
        <v>404</v>
      </c>
      <c r="AO33" s="3">
        <f>cbo_deficit!AO33+cbo_interest!AO33</f>
        <v>440</v>
      </c>
      <c r="AP33" s="3">
        <f>cbo_deficit!AP33+cbo_interest!AP33</f>
        <v>418</v>
      </c>
      <c r="AQ33" s="3">
        <f>cbo_deficit!AQ33+cbo_interest!AQ33</f>
        <v>513</v>
      </c>
      <c r="AR33" s="3">
        <f>cbo_deficit!AR33+cbo_interest!AR33</f>
        <v>492</v>
      </c>
      <c r="AS33" s="3">
        <f>cbo_deficit!AS33+cbo_interest!AS33</f>
        <v>355</v>
      </c>
      <c r="AT33" s="3">
        <f>cbo_deficit!AT33+cbo_interest!AT33</f>
        <v>149</v>
      </c>
      <c r="AU33" s="3">
        <v>13</v>
      </c>
      <c r="AV33" s="3">
        <v>13</v>
      </c>
      <c r="AW33" s="3">
        <v>13</v>
      </c>
      <c r="AX33" s="3" t="e">
        <v>#N/A</v>
      </c>
      <c r="AY33" s="3" t="e">
        <v>#N/A</v>
      </c>
      <c r="AZ33" s="3" t="e">
        <v>#N/A</v>
      </c>
      <c r="BA33" s="3" t="e">
        <v>#N/A</v>
      </c>
      <c r="BB33" s="3" t="e">
        <v>#N/A</v>
      </c>
      <c r="BC33" s="3" t="e">
        <v>#N/A</v>
      </c>
      <c r="BD33" s="3" t="e">
        <v>#N/A</v>
      </c>
      <c r="BE33" s="3" t="e">
        <v>#N/A</v>
      </c>
      <c r="BF33" s="3" t="e">
        <v>#N/A</v>
      </c>
      <c r="BG33" s="3" t="e">
        <v>#N/A</v>
      </c>
      <c r="BH33" s="3" t="e">
        <v>#N/A</v>
      </c>
      <c r="BI33" s="3" t="e">
        <f>cbo_deficit!BI33+cbo_interest!BI33</f>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13</v>
      </c>
      <c r="CU33" s="5"/>
      <c r="CV33" s="19"/>
      <c r="CW33" s="20"/>
    </row>
    <row r="34" spans="1:101" x14ac:dyDescent="0.3">
      <c r="A34" t="s">
        <v>607</v>
      </c>
      <c r="B34" s="16">
        <v>37622</v>
      </c>
      <c r="C34" s="3" t="e">
        <f>cbo_deficit!C34+cbo_interest!C34</f>
        <v>#N/A</v>
      </c>
      <c r="D34" s="3" t="e">
        <f>cbo_deficit!D34+cbo_interest!D34</f>
        <v>#N/A</v>
      </c>
      <c r="E34" s="3" t="e">
        <f>cbo_deficit!E34+cbo_interest!E34</f>
        <v>#N/A</v>
      </c>
      <c r="F34" s="3" t="e">
        <f>cbo_deficit!F34+cbo_interest!F34</f>
        <v>#N/A</v>
      </c>
      <c r="G34" s="3" t="e">
        <f>cbo_deficit!G34+cbo_interest!G34</f>
        <v>#N/A</v>
      </c>
      <c r="H34" s="3" t="e">
        <f>cbo_deficit!H34+cbo_interest!H34</f>
        <v>#N/A</v>
      </c>
      <c r="I34" s="3" t="e">
        <f>cbo_deficit!I34+cbo_interest!I34</f>
        <v>#N/A</v>
      </c>
      <c r="J34" s="3" t="e">
        <f>cbo_deficit!J34+cbo_interest!J34</f>
        <v>#N/A</v>
      </c>
      <c r="K34" s="3" t="e">
        <f>cbo_deficit!K34+cbo_interest!K34</f>
        <v>#N/A</v>
      </c>
      <c r="L34" s="3" t="e">
        <f>cbo_deficit!L34+cbo_interest!L34</f>
        <v>#N/A</v>
      </c>
      <c r="M34" s="3" t="e">
        <f>cbo_deficit!M34+cbo_interest!M34</f>
        <v>#N/A</v>
      </c>
      <c r="N34" s="3" t="e">
        <f>cbo_deficit!N34+cbo_interest!N34</f>
        <v>#N/A</v>
      </c>
      <c r="O34" s="3" t="e">
        <f>cbo_deficit!O34+cbo_interest!O34</f>
        <v>#N/A</v>
      </c>
      <c r="P34" s="3" t="e">
        <f>cbo_deficit!P34+cbo_interest!P34</f>
        <v>#N/A</v>
      </c>
      <c r="Q34" s="3" t="e">
        <f>cbo_deficit!Q34+cbo_interest!Q34</f>
        <v>#N/A</v>
      </c>
      <c r="R34" s="3" t="e">
        <f>cbo_deficit!R34+cbo_interest!R34</f>
        <v>#N/A</v>
      </c>
      <c r="S34" s="3" t="e">
        <f>cbo_deficit!S34+cbo_interest!S34</f>
        <v>#N/A</v>
      </c>
      <c r="T34" s="3" t="e">
        <f>cbo_deficit!T34+cbo_interest!T34</f>
        <v>#N/A</v>
      </c>
      <c r="U34" s="3" t="e">
        <f>cbo_deficit!U34+cbo_interest!U34</f>
        <v>#N/A</v>
      </c>
      <c r="V34" s="3" t="e">
        <f>cbo_deficit!V34+cbo_interest!V34</f>
        <v>#N/A</v>
      </c>
      <c r="W34" s="3" t="e">
        <f>cbo_deficit!W34+cbo_interest!W34</f>
        <v>#N/A</v>
      </c>
      <c r="X34" s="3" t="e">
        <f>cbo_deficit!X34+cbo_interest!X34</f>
        <v>#N/A</v>
      </c>
      <c r="Y34" s="3" t="e">
        <f>cbo_deficit!Y34+cbo_interest!Y34</f>
        <v>#N/A</v>
      </c>
      <c r="Z34" s="3" t="e">
        <f>cbo_deficit!Z34+cbo_interest!Z34</f>
        <v>#N/A</v>
      </c>
      <c r="AA34" s="3" t="e">
        <f>cbo_deficit!AA34+cbo_interest!AA34</f>
        <v>#N/A</v>
      </c>
      <c r="AB34" s="3">
        <f>cbo_deficit!AB34+cbo_interest!AB34</f>
        <v>-216</v>
      </c>
      <c r="AC34" s="3">
        <f>cbo_deficit!AC34+cbo_interest!AC34</f>
        <v>-32</v>
      </c>
      <c r="AD34" s="3">
        <f>cbo_deficit!AD34+cbo_interest!AD34</f>
        <v>-9</v>
      </c>
      <c r="AE34" s="3">
        <f>cbo_deficit!AE34+cbo_interest!AE34</f>
        <v>-9</v>
      </c>
      <c r="AF34" s="3" t="e">
        <f>cbo_deficit!AF34+cbo_interest!AF34</f>
        <v>#N/A</v>
      </c>
      <c r="AG34" s="3">
        <f>cbo_deficit!AG34+cbo_interest!AG34</f>
        <v>-11</v>
      </c>
      <c r="AH34" s="3">
        <f>cbo_deficit!AH34+cbo_interest!AH34</f>
        <v>38</v>
      </c>
      <c r="AI34" s="3">
        <f>cbo_deficit!AI34+cbo_interest!AI34</f>
        <v>17</v>
      </c>
      <c r="AJ34" s="3">
        <f>cbo_deficit!AJ34+cbo_interest!AJ34</f>
        <v>87</v>
      </c>
      <c r="AK34" s="3">
        <f>cbo_deficit!AK34+cbo_interest!AK34</f>
        <v>246</v>
      </c>
      <c r="AL34" s="3">
        <f>cbo_deficit!AL34+cbo_interest!AL34</f>
        <v>280</v>
      </c>
      <c r="AM34" s="3">
        <f>cbo_deficit!AM34+cbo_interest!AM34</f>
        <v>334</v>
      </c>
      <c r="AN34" s="3">
        <f>cbo_deficit!AN34+cbo_interest!AN34</f>
        <v>392</v>
      </c>
      <c r="AO34" s="3">
        <f>cbo_deficit!AO34+cbo_interest!AO34</f>
        <v>426</v>
      </c>
      <c r="AP34" s="3">
        <f>cbo_deficit!AP34+cbo_interest!AP34</f>
        <v>421</v>
      </c>
      <c r="AQ34" s="3">
        <f>cbo_deficit!AQ34+cbo_interest!AQ34</f>
        <v>519</v>
      </c>
      <c r="AR34" s="3">
        <f>cbo_deficit!AR34+cbo_interest!AR34</f>
        <v>522</v>
      </c>
      <c r="AS34" s="3">
        <f>cbo_deficit!AS34+cbo_interest!AS34</f>
        <v>346</v>
      </c>
      <c r="AT34" s="3">
        <f>cbo_deficit!AT34+cbo_interest!AT34</f>
        <v>160</v>
      </c>
      <c r="AU34" s="3">
        <v>19</v>
      </c>
      <c r="AV34" s="3">
        <v>-42</v>
      </c>
      <c r="AW34" s="3">
        <v>-244</v>
      </c>
      <c r="AX34" s="3">
        <v>-222</v>
      </c>
      <c r="AY34" s="3">
        <v>-222</v>
      </c>
      <c r="AZ34" s="3" t="e">
        <v>#N/A</v>
      </c>
      <c r="BA34" s="3" t="e">
        <v>#N/A</v>
      </c>
      <c r="BB34" s="3" t="e">
        <v>#N/A</v>
      </c>
      <c r="BC34" s="3" t="e">
        <v>#N/A</v>
      </c>
      <c r="BD34" s="3" t="e">
        <v>#N/A</v>
      </c>
      <c r="BE34" s="3" t="e">
        <v>#N/A</v>
      </c>
      <c r="BF34" s="3" t="e">
        <v>#N/A</v>
      </c>
      <c r="BG34" s="3" t="e">
        <v>#N/A</v>
      </c>
      <c r="BH34" s="3" t="e">
        <v>#N/A</v>
      </c>
      <c r="BI34" s="3" t="e">
        <f>cbo_deficit!BI34+cbo_interest!BI34</f>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-225</v>
      </c>
      <c r="CU34" s="5"/>
      <c r="CV34" s="19"/>
      <c r="CW34" s="20"/>
    </row>
    <row r="35" spans="1:101" x14ac:dyDescent="0.3">
      <c r="A35" t="s">
        <v>608</v>
      </c>
      <c r="B35" s="16">
        <v>37987</v>
      </c>
      <c r="C35" s="3" t="e">
        <f>cbo_deficit!C35+cbo_interest!C35</f>
        <v>#N/A</v>
      </c>
      <c r="D35" s="3" t="e">
        <f>cbo_deficit!D35+cbo_interest!D35</f>
        <v>#N/A</v>
      </c>
      <c r="E35" s="3" t="e">
        <f>cbo_deficit!E35+cbo_interest!E35</f>
        <v>#N/A</v>
      </c>
      <c r="F35" s="3" t="e">
        <f>cbo_deficit!F35+cbo_interest!F35</f>
        <v>#N/A</v>
      </c>
      <c r="G35" s="3" t="e">
        <f>cbo_deficit!G35+cbo_interest!G35</f>
        <v>#N/A</v>
      </c>
      <c r="H35" s="3" t="e">
        <f>cbo_deficit!H35+cbo_interest!H35</f>
        <v>#N/A</v>
      </c>
      <c r="I35" s="3" t="e">
        <f>cbo_deficit!I35+cbo_interest!I35</f>
        <v>#N/A</v>
      </c>
      <c r="J35" s="3" t="e">
        <f>cbo_deficit!J35+cbo_interest!J35</f>
        <v>#N/A</v>
      </c>
      <c r="K35" s="3" t="e">
        <f>cbo_deficit!K35+cbo_interest!K35</f>
        <v>#N/A</v>
      </c>
      <c r="L35" s="3" t="e">
        <f>cbo_deficit!L35+cbo_interest!L35</f>
        <v>#N/A</v>
      </c>
      <c r="M35" s="3" t="e">
        <f>cbo_deficit!M35+cbo_interest!M35</f>
        <v>#N/A</v>
      </c>
      <c r="N35" s="3" t="e">
        <f>cbo_deficit!N35+cbo_interest!N35</f>
        <v>#N/A</v>
      </c>
      <c r="O35" s="3" t="e">
        <f>cbo_deficit!O35+cbo_interest!O35</f>
        <v>#N/A</v>
      </c>
      <c r="P35" s="3" t="e">
        <f>cbo_deficit!P35+cbo_interest!P35</f>
        <v>#N/A</v>
      </c>
      <c r="Q35" s="3" t="e">
        <f>cbo_deficit!Q35+cbo_interest!Q35</f>
        <v>#N/A</v>
      </c>
      <c r="R35" s="3" t="e">
        <f>cbo_deficit!R35+cbo_interest!R35</f>
        <v>#N/A</v>
      </c>
      <c r="S35" s="3" t="e">
        <f>cbo_deficit!S35+cbo_interest!S35</f>
        <v>#N/A</v>
      </c>
      <c r="T35" s="3" t="e">
        <f>cbo_deficit!T35+cbo_interest!T35</f>
        <v>#N/A</v>
      </c>
      <c r="U35" s="3" t="e">
        <f>cbo_deficit!U35+cbo_interest!U35</f>
        <v>#N/A</v>
      </c>
      <c r="V35" s="3" t="e">
        <f>cbo_deficit!V35+cbo_interest!V35</f>
        <v>#N/A</v>
      </c>
      <c r="W35" s="3" t="e">
        <f>cbo_deficit!W35+cbo_interest!W35</f>
        <v>#N/A</v>
      </c>
      <c r="X35" s="3" t="e">
        <f>cbo_deficit!X35+cbo_interest!X35</f>
        <v>#N/A</v>
      </c>
      <c r="Y35" s="3" t="e">
        <f>cbo_deficit!Y35+cbo_interest!Y35</f>
        <v>#N/A</v>
      </c>
      <c r="Z35" s="3" t="e">
        <f>cbo_deficit!Z35+cbo_interest!Z35</f>
        <v>#N/A</v>
      </c>
      <c r="AA35" s="3" t="e">
        <f>cbo_deficit!AA35+cbo_interest!AA35</f>
        <v>#N/A</v>
      </c>
      <c r="AB35" s="3" t="e">
        <f>cbo_deficit!AB35+cbo_interest!AB35</f>
        <v>#N/A</v>
      </c>
      <c r="AC35" s="3" t="e">
        <f>cbo_deficit!AC35+cbo_interest!AC35</f>
        <v>#N/A</v>
      </c>
      <c r="AD35" s="3">
        <f>cbo_deficit!AD35+cbo_interest!AD35</f>
        <v>-31</v>
      </c>
      <c r="AE35" s="3">
        <f>cbo_deficit!AE35+cbo_interest!AE35</f>
        <v>-29</v>
      </c>
      <c r="AF35" s="3" t="e">
        <f>cbo_deficit!AF35+cbo_interest!AF35</f>
        <v>#N/A</v>
      </c>
      <c r="AG35" s="3">
        <f>cbo_deficit!AG35+cbo_interest!AG35</f>
        <v>-26</v>
      </c>
      <c r="AH35" s="3">
        <f>cbo_deficit!AH35+cbo_interest!AH35</f>
        <v>27</v>
      </c>
      <c r="AI35" s="3">
        <f>cbo_deficit!AI35+cbo_interest!AI35</f>
        <v>4</v>
      </c>
      <c r="AJ35" s="3">
        <f>cbo_deficit!AJ35+cbo_interest!AJ35</f>
        <v>81</v>
      </c>
      <c r="AK35" s="3">
        <f>cbo_deficit!AK35+cbo_interest!AK35</f>
        <v>259</v>
      </c>
      <c r="AL35" s="3">
        <f>cbo_deficit!AL35+cbo_interest!AL35</f>
        <v>293</v>
      </c>
      <c r="AM35" s="3">
        <f>cbo_deficit!AM35+cbo_interest!AM35</f>
        <v>343</v>
      </c>
      <c r="AN35" s="3">
        <f>cbo_deficit!AN35+cbo_interest!AN35</f>
        <v>404</v>
      </c>
      <c r="AO35" s="3">
        <f>cbo_deficit!AO35+cbo_interest!AO35</f>
        <v>430</v>
      </c>
      <c r="AP35" s="3">
        <f>cbo_deficit!AP35+cbo_interest!AP35</f>
        <v>423</v>
      </c>
      <c r="AQ35" s="3">
        <f>cbo_deficit!AQ35+cbo_interest!AQ35</f>
        <v>520</v>
      </c>
      <c r="AR35" s="3">
        <f>cbo_deficit!AR35+cbo_interest!AR35</f>
        <v>539</v>
      </c>
      <c r="AS35" s="3">
        <f>cbo_deficit!AS35+cbo_interest!AS35</f>
        <v>369</v>
      </c>
      <c r="AT35" s="3">
        <f>cbo_deficit!AT35+cbo_interest!AT35</f>
        <v>242</v>
      </c>
      <c r="AU35" s="3">
        <v>80</v>
      </c>
      <c r="AV35" s="3">
        <v>20</v>
      </c>
      <c r="AW35" s="3">
        <v>-325</v>
      </c>
      <c r="AX35" s="3">
        <v>-321</v>
      </c>
      <c r="AY35" s="3">
        <v>-263</v>
      </c>
      <c r="AZ35" s="3">
        <v>-252</v>
      </c>
      <c r="BA35" s="3">
        <v>-252</v>
      </c>
      <c r="BB35" s="3" t="e">
        <v>#N/A</v>
      </c>
      <c r="BC35" s="3" t="e">
        <v>#N/A</v>
      </c>
      <c r="BD35" s="3" t="e">
        <v>#N/A</v>
      </c>
      <c r="BE35" s="3" t="e">
        <v>#N/A</v>
      </c>
      <c r="BF35" s="3" t="e">
        <v>#N/A</v>
      </c>
      <c r="BG35" s="3" t="e">
        <v>#N/A</v>
      </c>
      <c r="BH35" s="3" t="e">
        <v>#N/A</v>
      </c>
      <c r="BI35" s="3" t="e">
        <f>cbo_deficit!BI35+cbo_interest!BI35</f>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-253</v>
      </c>
      <c r="CU35" s="5"/>
      <c r="CV35" s="19"/>
      <c r="CW35" s="20"/>
    </row>
    <row r="36" spans="1:101" x14ac:dyDescent="0.3">
      <c r="A36" t="s">
        <v>609</v>
      </c>
      <c r="B36" s="16">
        <v>38353</v>
      </c>
      <c r="C36" s="3" t="e">
        <f>cbo_deficit!C36+cbo_interest!C36</f>
        <v>#N/A</v>
      </c>
      <c r="D36" s="3" t="e">
        <f>cbo_deficit!D36+cbo_interest!D36</f>
        <v>#N/A</v>
      </c>
      <c r="E36" s="3" t="e">
        <f>cbo_deficit!E36+cbo_interest!E36</f>
        <v>#N/A</v>
      </c>
      <c r="F36" s="3" t="e">
        <f>cbo_deficit!F36+cbo_interest!F36</f>
        <v>#N/A</v>
      </c>
      <c r="G36" s="3" t="e">
        <f>cbo_deficit!G36+cbo_interest!G36</f>
        <v>#N/A</v>
      </c>
      <c r="H36" s="3" t="e">
        <f>cbo_deficit!H36+cbo_interest!H36</f>
        <v>#N/A</v>
      </c>
      <c r="I36" s="3" t="e">
        <f>cbo_deficit!I36+cbo_interest!I36</f>
        <v>#N/A</v>
      </c>
      <c r="J36" s="3" t="e">
        <f>cbo_deficit!J36+cbo_interest!J36</f>
        <v>#N/A</v>
      </c>
      <c r="K36" s="3" t="e">
        <f>cbo_deficit!K36+cbo_interest!K36</f>
        <v>#N/A</v>
      </c>
      <c r="L36" s="3" t="e">
        <f>cbo_deficit!L36+cbo_interest!L36</f>
        <v>#N/A</v>
      </c>
      <c r="M36" s="3" t="e">
        <f>cbo_deficit!M36+cbo_interest!M36</f>
        <v>#N/A</v>
      </c>
      <c r="N36" s="3" t="e">
        <f>cbo_deficit!N36+cbo_interest!N36</f>
        <v>#N/A</v>
      </c>
      <c r="O36" s="3" t="e">
        <f>cbo_deficit!O36+cbo_interest!O36</f>
        <v>#N/A</v>
      </c>
      <c r="P36" s="3" t="e">
        <f>cbo_deficit!P36+cbo_interest!P36</f>
        <v>#N/A</v>
      </c>
      <c r="Q36" s="3" t="e">
        <f>cbo_deficit!Q36+cbo_interest!Q36</f>
        <v>#N/A</v>
      </c>
      <c r="R36" s="3" t="e">
        <f>cbo_deficit!R36+cbo_interest!R36</f>
        <v>#N/A</v>
      </c>
      <c r="S36" s="3" t="e">
        <f>cbo_deficit!S36+cbo_interest!S36</f>
        <v>#N/A</v>
      </c>
      <c r="T36" s="3" t="e">
        <f>cbo_deficit!T36+cbo_interest!T36</f>
        <v>#N/A</v>
      </c>
      <c r="U36" s="3" t="e">
        <f>cbo_deficit!U36+cbo_interest!U36</f>
        <v>#N/A</v>
      </c>
      <c r="V36" s="3" t="e">
        <f>cbo_deficit!V36+cbo_interest!V36</f>
        <v>#N/A</v>
      </c>
      <c r="W36" s="3" t="e">
        <f>cbo_deficit!W36+cbo_interest!W36</f>
        <v>#N/A</v>
      </c>
      <c r="X36" s="3" t="e">
        <f>cbo_deficit!X36+cbo_interest!X36</f>
        <v>#N/A</v>
      </c>
      <c r="Y36" s="3" t="e">
        <f>cbo_deficit!Y36+cbo_interest!Y36</f>
        <v>#N/A</v>
      </c>
      <c r="Z36" s="3" t="e">
        <f>cbo_deficit!Z36+cbo_interest!Z36</f>
        <v>#N/A</v>
      </c>
      <c r="AA36" s="3" t="e">
        <f>cbo_deficit!AA36+cbo_interest!AA36</f>
        <v>#N/A</v>
      </c>
      <c r="AB36" s="3" t="e">
        <f>cbo_deficit!AB36+cbo_interest!AB36</f>
        <v>#N/A</v>
      </c>
      <c r="AC36" s="3" t="e">
        <f>cbo_deficit!AC36+cbo_interest!AC36</f>
        <v>#N/A</v>
      </c>
      <c r="AD36" s="3" t="e">
        <f>cbo_deficit!AD36+cbo_interest!AD36</f>
        <v>#N/A</v>
      </c>
      <c r="AE36" s="3" t="e">
        <f>cbo_deficit!AE36+cbo_interest!AE36</f>
        <v>#N/A</v>
      </c>
      <c r="AF36" s="3" t="e">
        <f>cbo_deficit!AF36+cbo_interest!AF36</f>
        <v>#N/A</v>
      </c>
      <c r="AG36" s="3">
        <f>cbo_deficit!AG36+cbo_interest!AG36</f>
        <v>-47</v>
      </c>
      <c r="AH36" s="3">
        <f>cbo_deficit!AH36+cbo_interest!AH36</f>
        <v>13</v>
      </c>
      <c r="AI36" s="3">
        <f>cbo_deficit!AI36+cbo_interest!AI36</f>
        <v>-11</v>
      </c>
      <c r="AJ36" s="3">
        <f>cbo_deficit!AJ36+cbo_interest!AJ36</f>
        <v>58</v>
      </c>
      <c r="AK36" s="3">
        <f>cbo_deficit!AK36+cbo_interest!AK36</f>
        <v>263</v>
      </c>
      <c r="AL36" s="3">
        <f>cbo_deficit!AL36+cbo_interest!AL36</f>
        <v>291</v>
      </c>
      <c r="AM36" s="3">
        <f>cbo_deficit!AM36+cbo_interest!AM36</f>
        <v>348</v>
      </c>
      <c r="AN36" s="3">
        <f>cbo_deficit!AN36+cbo_interest!AN36</f>
        <v>412</v>
      </c>
      <c r="AO36" s="3">
        <f>cbo_deficit!AO36+cbo_interest!AO36</f>
        <v>434</v>
      </c>
      <c r="AP36" s="3">
        <f>cbo_deficit!AP36+cbo_interest!AP36</f>
        <v>428</v>
      </c>
      <c r="AQ36" s="3">
        <f>cbo_deficit!AQ36+cbo_interest!AQ36</f>
        <v>528</v>
      </c>
      <c r="AR36" s="3">
        <f>cbo_deficit!AR36+cbo_interest!AR36</f>
        <v>549</v>
      </c>
      <c r="AS36" s="3">
        <f>cbo_deficit!AS36+cbo_interest!AS36</f>
        <v>399</v>
      </c>
      <c r="AT36" s="3">
        <f>cbo_deficit!AT36+cbo_interest!AT36</f>
        <v>291</v>
      </c>
      <c r="AU36" s="3">
        <v>169</v>
      </c>
      <c r="AV36" s="3">
        <v>121</v>
      </c>
      <c r="AW36" s="3">
        <v>-157</v>
      </c>
      <c r="AX36" s="3">
        <v>-182</v>
      </c>
      <c r="AY36" s="3">
        <v>-170</v>
      </c>
      <c r="AZ36" s="3">
        <v>-190</v>
      </c>
      <c r="BA36" s="3">
        <v>-149</v>
      </c>
      <c r="BB36" s="3">
        <v>-134</v>
      </c>
      <c r="BC36" s="3">
        <v>-134</v>
      </c>
      <c r="BD36" s="3" t="e">
        <v>#N/A</v>
      </c>
      <c r="BE36" s="3" t="e">
        <v>#N/A</v>
      </c>
      <c r="BF36" s="3" t="e">
        <v>#N/A</v>
      </c>
      <c r="BG36" s="3" t="e">
        <v>#N/A</v>
      </c>
      <c r="BH36" s="3" t="e">
        <v>#N/A</v>
      </c>
      <c r="BI36" s="3" t="e">
        <f>cbo_deficit!BI36+cbo_interest!BI36</f>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-134</v>
      </c>
      <c r="CU36" s="5"/>
      <c r="CV36" s="19"/>
      <c r="CW36" s="20"/>
    </row>
    <row r="37" spans="1:101" x14ac:dyDescent="0.3">
      <c r="A37" t="s">
        <v>610</v>
      </c>
      <c r="B37" s="16">
        <v>38718</v>
      </c>
      <c r="C37" s="3" t="e">
        <f>cbo_deficit!C37+cbo_interest!C37</f>
        <v>#N/A</v>
      </c>
      <c r="D37" s="3" t="e">
        <f>cbo_deficit!D37+cbo_interest!D37</f>
        <v>#N/A</v>
      </c>
      <c r="E37" s="3" t="e">
        <f>cbo_deficit!E37+cbo_interest!E37</f>
        <v>#N/A</v>
      </c>
      <c r="F37" s="3" t="e">
        <f>cbo_deficit!F37+cbo_interest!F37</f>
        <v>#N/A</v>
      </c>
      <c r="G37" s="3" t="e">
        <f>cbo_deficit!G37+cbo_interest!G37</f>
        <v>#N/A</v>
      </c>
      <c r="H37" s="3" t="e">
        <f>cbo_deficit!H37+cbo_interest!H37</f>
        <v>#N/A</v>
      </c>
      <c r="I37" s="3" t="e">
        <f>cbo_deficit!I37+cbo_interest!I37</f>
        <v>#N/A</v>
      </c>
      <c r="J37" s="3" t="e">
        <f>cbo_deficit!J37+cbo_interest!J37</f>
        <v>#N/A</v>
      </c>
      <c r="K37" s="3" t="e">
        <f>cbo_deficit!K37+cbo_interest!K37</f>
        <v>#N/A</v>
      </c>
      <c r="L37" s="3" t="e">
        <f>cbo_deficit!L37+cbo_interest!L37</f>
        <v>#N/A</v>
      </c>
      <c r="M37" s="3" t="e">
        <f>cbo_deficit!M37+cbo_interest!M37</f>
        <v>#N/A</v>
      </c>
      <c r="N37" s="3" t="e">
        <f>cbo_deficit!N37+cbo_interest!N37</f>
        <v>#N/A</v>
      </c>
      <c r="O37" s="3" t="e">
        <f>cbo_deficit!O37+cbo_interest!O37</f>
        <v>#N/A</v>
      </c>
      <c r="P37" s="3" t="e">
        <f>cbo_deficit!P37+cbo_interest!P37</f>
        <v>#N/A</v>
      </c>
      <c r="Q37" s="3" t="e">
        <f>cbo_deficit!Q37+cbo_interest!Q37</f>
        <v>#N/A</v>
      </c>
      <c r="R37" s="3" t="e">
        <f>cbo_deficit!R37+cbo_interest!R37</f>
        <v>#N/A</v>
      </c>
      <c r="S37" s="3" t="e">
        <f>cbo_deficit!S37+cbo_interest!S37</f>
        <v>#N/A</v>
      </c>
      <c r="T37" s="3" t="e">
        <f>cbo_deficit!T37+cbo_interest!T37</f>
        <v>#N/A</v>
      </c>
      <c r="U37" s="3" t="e">
        <f>cbo_deficit!U37+cbo_interest!U37</f>
        <v>#N/A</v>
      </c>
      <c r="V37" s="3" t="e">
        <f>cbo_deficit!V37+cbo_interest!V37</f>
        <v>#N/A</v>
      </c>
      <c r="W37" s="3" t="e">
        <f>cbo_deficit!W37+cbo_interest!W37</f>
        <v>#N/A</v>
      </c>
      <c r="X37" s="3" t="e">
        <f>cbo_deficit!X37+cbo_interest!X37</f>
        <v>#N/A</v>
      </c>
      <c r="Y37" s="3" t="e">
        <f>cbo_deficit!Y37+cbo_interest!Y37</f>
        <v>#N/A</v>
      </c>
      <c r="Z37" s="3" t="e">
        <f>cbo_deficit!Z37+cbo_interest!Z37</f>
        <v>#N/A</v>
      </c>
      <c r="AA37" s="3" t="e">
        <f>cbo_deficit!AA37+cbo_interest!AA37</f>
        <v>#N/A</v>
      </c>
      <c r="AB37" s="3" t="e">
        <f>cbo_deficit!AB37+cbo_interest!AB37</f>
        <v>#N/A</v>
      </c>
      <c r="AC37" s="3" t="e">
        <f>cbo_deficit!AC37+cbo_interest!AC37</f>
        <v>#N/A</v>
      </c>
      <c r="AD37" s="3" t="e">
        <f>cbo_deficit!AD37+cbo_interest!AD37</f>
        <v>#N/A</v>
      </c>
      <c r="AE37" s="3" t="e">
        <f>cbo_deficit!AE37+cbo_interest!AE37</f>
        <v>#N/A</v>
      </c>
      <c r="AF37" s="3" t="e">
        <f>cbo_deficit!AF37+cbo_interest!AF37</f>
        <v>#N/A</v>
      </c>
      <c r="AG37" s="3" t="e">
        <f>cbo_deficit!AG37+cbo_interest!AG37</f>
        <v>#N/A</v>
      </c>
      <c r="AH37" s="3" t="e">
        <f>cbo_deficit!AH37+cbo_interest!AH37</f>
        <v>#N/A</v>
      </c>
      <c r="AI37" s="3">
        <f>cbo_deficit!AI37+cbo_interest!AI37</f>
        <v>-18</v>
      </c>
      <c r="AJ37" s="3">
        <f>cbo_deficit!AJ37+cbo_interest!AJ37</f>
        <v>59</v>
      </c>
      <c r="AK37" s="3">
        <f>cbo_deficit!AK37+cbo_interest!AK37</f>
        <v>295</v>
      </c>
      <c r="AL37" s="3">
        <f>cbo_deficit!AL37+cbo_interest!AL37</f>
        <v>324</v>
      </c>
      <c r="AM37" s="3">
        <f>cbo_deficit!AM37+cbo_interest!AM37</f>
        <v>383</v>
      </c>
      <c r="AN37" s="3">
        <f>cbo_deficit!AN37+cbo_interest!AN37</f>
        <v>446</v>
      </c>
      <c r="AO37" s="3">
        <f>cbo_deficit!AO37+cbo_interest!AO37</f>
        <v>465</v>
      </c>
      <c r="AP37" s="3">
        <f>cbo_deficit!AP37+cbo_interest!AP37</f>
        <v>467</v>
      </c>
      <c r="AQ37" s="3">
        <f>cbo_deficit!AQ37+cbo_interest!AQ37</f>
        <v>570</v>
      </c>
      <c r="AR37" s="3">
        <f>cbo_deficit!AR37+cbo_interest!AR37</f>
        <v>595</v>
      </c>
      <c r="AS37" s="3">
        <f>cbo_deficit!AS37+cbo_interest!AS37</f>
        <v>428</v>
      </c>
      <c r="AT37" s="3">
        <f>cbo_deficit!AT37+cbo_interest!AT37</f>
        <v>310</v>
      </c>
      <c r="AU37" s="3">
        <v>228</v>
      </c>
      <c r="AV37" s="3">
        <v>196</v>
      </c>
      <c r="AW37" s="3">
        <v>-5</v>
      </c>
      <c r="AX37" s="3">
        <v>-50</v>
      </c>
      <c r="AY37" s="3">
        <v>-81</v>
      </c>
      <c r="AZ37" s="3">
        <v>-82</v>
      </c>
      <c r="BA37" s="3">
        <v>-106</v>
      </c>
      <c r="BB37" s="3">
        <v>-120</v>
      </c>
      <c r="BC37" s="3">
        <v>-40</v>
      </c>
      <c r="BD37" s="3">
        <v>-21</v>
      </c>
      <c r="BE37" s="3">
        <v>-21</v>
      </c>
      <c r="BF37" s="3" t="e">
        <v>#N/A</v>
      </c>
      <c r="BG37" s="3" t="e">
        <v>#N/A</v>
      </c>
      <c r="BH37" s="3" t="e">
        <v>#N/A</v>
      </c>
      <c r="BI37" s="3" t="e">
        <f>cbo_deficit!BI37+cbo_interest!BI37</f>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-21</v>
      </c>
      <c r="CU37" s="5"/>
      <c r="CV37" s="19"/>
      <c r="CW37" s="20"/>
    </row>
    <row r="38" spans="1:101" x14ac:dyDescent="0.3">
      <c r="A38" t="s">
        <v>611</v>
      </c>
      <c r="B38" s="16">
        <v>39083</v>
      </c>
      <c r="C38" s="3" t="e">
        <f>cbo_deficit!C38+cbo_interest!C38</f>
        <v>#N/A</v>
      </c>
      <c r="D38" s="3" t="e">
        <f>cbo_deficit!D38+cbo_interest!D38</f>
        <v>#N/A</v>
      </c>
      <c r="E38" s="3" t="e">
        <f>cbo_deficit!E38+cbo_interest!E38</f>
        <v>#N/A</v>
      </c>
      <c r="F38" s="3" t="e">
        <f>cbo_deficit!F38+cbo_interest!F38</f>
        <v>#N/A</v>
      </c>
      <c r="G38" s="3" t="e">
        <f>cbo_deficit!G38+cbo_interest!G38</f>
        <v>#N/A</v>
      </c>
      <c r="H38" s="3" t="e">
        <f>cbo_deficit!H38+cbo_interest!H38</f>
        <v>#N/A</v>
      </c>
      <c r="I38" s="3" t="e">
        <f>cbo_deficit!I38+cbo_interest!I38</f>
        <v>#N/A</v>
      </c>
      <c r="J38" s="3" t="e">
        <f>cbo_deficit!J38+cbo_interest!J38</f>
        <v>#N/A</v>
      </c>
      <c r="K38" s="3" t="e">
        <f>cbo_deficit!K38+cbo_interest!K38</f>
        <v>#N/A</v>
      </c>
      <c r="L38" s="3" t="e">
        <f>cbo_deficit!L38+cbo_interest!L38</f>
        <v>#N/A</v>
      </c>
      <c r="M38" s="3" t="e">
        <f>cbo_deficit!M38+cbo_interest!M38</f>
        <v>#N/A</v>
      </c>
      <c r="N38" s="3" t="e">
        <f>cbo_deficit!N38+cbo_interest!N38</f>
        <v>#N/A</v>
      </c>
      <c r="O38" s="3" t="e">
        <f>cbo_deficit!O38+cbo_interest!O38</f>
        <v>#N/A</v>
      </c>
      <c r="P38" s="3" t="e">
        <f>cbo_deficit!P38+cbo_interest!P38</f>
        <v>#N/A</v>
      </c>
      <c r="Q38" s="3" t="e">
        <f>cbo_deficit!Q38+cbo_interest!Q38</f>
        <v>#N/A</v>
      </c>
      <c r="R38" s="3" t="e">
        <f>cbo_deficit!R38+cbo_interest!R38</f>
        <v>#N/A</v>
      </c>
      <c r="S38" s="3" t="e">
        <f>cbo_deficit!S38+cbo_interest!S38</f>
        <v>#N/A</v>
      </c>
      <c r="T38" s="3" t="e">
        <f>cbo_deficit!T38+cbo_interest!T38</f>
        <v>#N/A</v>
      </c>
      <c r="U38" s="3" t="e">
        <f>cbo_deficit!U38+cbo_interest!U38</f>
        <v>#N/A</v>
      </c>
      <c r="V38" s="3" t="e">
        <f>cbo_deficit!V38+cbo_interest!V38</f>
        <v>#N/A</v>
      </c>
      <c r="W38" s="3" t="e">
        <f>cbo_deficit!W38+cbo_interest!W38</f>
        <v>#N/A</v>
      </c>
      <c r="X38" s="3" t="e">
        <f>cbo_deficit!X38+cbo_interest!X38</f>
        <v>#N/A</v>
      </c>
      <c r="Y38" s="3" t="e">
        <f>cbo_deficit!Y38+cbo_interest!Y38</f>
        <v>#N/A</v>
      </c>
      <c r="Z38" s="3" t="e">
        <f>cbo_deficit!Z38+cbo_interest!Z38</f>
        <v>#N/A</v>
      </c>
      <c r="AA38" s="3" t="e">
        <f>cbo_deficit!AA38+cbo_interest!AA38</f>
        <v>#N/A</v>
      </c>
      <c r="AB38" s="3" t="e">
        <f>cbo_deficit!AB38+cbo_interest!AB38</f>
        <v>#N/A</v>
      </c>
      <c r="AC38" s="3" t="e">
        <f>cbo_deficit!AC38+cbo_interest!AC38</f>
        <v>#N/A</v>
      </c>
      <c r="AD38" s="3" t="e">
        <f>cbo_deficit!AD38+cbo_interest!AD38</f>
        <v>#N/A</v>
      </c>
      <c r="AE38" s="3" t="e">
        <f>cbo_deficit!AE38+cbo_interest!AE38</f>
        <v>#N/A</v>
      </c>
      <c r="AF38" s="3" t="e">
        <f>cbo_deficit!AF38+cbo_interest!AF38</f>
        <v>#N/A</v>
      </c>
      <c r="AG38" s="3" t="e">
        <f>cbo_deficit!AG38+cbo_interest!AG38</f>
        <v>#N/A</v>
      </c>
      <c r="AH38" s="3" t="e">
        <f>cbo_deficit!AH38+cbo_interest!AH38</f>
        <v>#N/A</v>
      </c>
      <c r="AI38" s="3" t="e">
        <f>cbo_deficit!AI38+cbo_interest!AI38</f>
        <v>#N/A</v>
      </c>
      <c r="AJ38" s="3">
        <f>cbo_deficit!AJ38+cbo_interest!AJ38</f>
        <v>62</v>
      </c>
      <c r="AK38" s="3">
        <f>cbo_deficit!AK38+cbo_interest!AK38</f>
        <v>305</v>
      </c>
      <c r="AL38" s="3">
        <f>cbo_deficit!AL38+cbo_interest!AL38</f>
        <v>331</v>
      </c>
      <c r="AM38" s="3">
        <f>cbo_deficit!AM38+cbo_interest!AM38</f>
        <v>389</v>
      </c>
      <c r="AN38" s="3">
        <f>cbo_deficit!AN38+cbo_interest!AN38</f>
        <v>456</v>
      </c>
      <c r="AO38" s="3">
        <f>cbo_deficit!AO38+cbo_interest!AO38</f>
        <v>476</v>
      </c>
      <c r="AP38" s="3">
        <f>cbo_deficit!AP38+cbo_interest!AP38</f>
        <v>490</v>
      </c>
      <c r="AQ38" s="3">
        <f>cbo_deficit!AQ38+cbo_interest!AQ38</f>
        <v>604</v>
      </c>
      <c r="AR38" s="3">
        <f>cbo_deficit!AR38+cbo_interest!AR38</f>
        <v>645</v>
      </c>
      <c r="AS38" s="3">
        <f>cbo_deficit!AS38+cbo_interest!AS38</f>
        <v>461</v>
      </c>
      <c r="AT38" s="3">
        <f>cbo_deficit!AT38+cbo_interest!AT38</f>
        <v>341</v>
      </c>
      <c r="AU38" s="3">
        <v>264</v>
      </c>
      <c r="AV38" s="3">
        <v>243</v>
      </c>
      <c r="AW38" s="3">
        <v>52</v>
      </c>
      <c r="AX38" s="3">
        <v>-12</v>
      </c>
      <c r="AY38" s="3">
        <v>-53</v>
      </c>
      <c r="AZ38" s="3">
        <v>-12</v>
      </c>
      <c r="BA38" s="3">
        <v>-87</v>
      </c>
      <c r="BB38" s="3">
        <v>-26</v>
      </c>
      <c r="BC38" s="3">
        <v>-37</v>
      </c>
      <c r="BD38" s="3">
        <v>63</v>
      </c>
      <c r="BE38" s="3">
        <v>77</v>
      </c>
      <c r="BF38" s="3">
        <v>75</v>
      </c>
      <c r="BG38" s="3">
        <v>76</v>
      </c>
      <c r="BH38" s="3" t="e">
        <v>#N/A</v>
      </c>
      <c r="BI38" s="3" t="e">
        <f>cbo_deficit!BI38+cbo_interest!BI38</f>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76</v>
      </c>
      <c r="CU38" s="5"/>
      <c r="CV38" s="19"/>
      <c r="CW38" s="20"/>
    </row>
    <row r="39" spans="1:101" x14ac:dyDescent="0.3">
      <c r="A39" t="s">
        <v>612</v>
      </c>
      <c r="B39" s="16">
        <v>39448</v>
      </c>
      <c r="C39" s="3" t="e">
        <f>cbo_deficit!C39+cbo_interest!C39</f>
        <v>#N/A</v>
      </c>
      <c r="D39" s="3" t="e">
        <f>cbo_deficit!D39+cbo_interest!D39</f>
        <v>#N/A</v>
      </c>
      <c r="E39" s="3" t="e">
        <f>cbo_deficit!E39+cbo_interest!E39</f>
        <v>#N/A</v>
      </c>
      <c r="F39" s="3" t="e">
        <f>cbo_deficit!F39+cbo_interest!F39</f>
        <v>#N/A</v>
      </c>
      <c r="G39" s="3" t="e">
        <f>cbo_deficit!G39+cbo_interest!G39</f>
        <v>#N/A</v>
      </c>
      <c r="H39" s="3" t="e">
        <f>cbo_deficit!H39+cbo_interest!H39</f>
        <v>#N/A</v>
      </c>
      <c r="I39" s="3" t="e">
        <f>cbo_deficit!I39+cbo_interest!I39</f>
        <v>#N/A</v>
      </c>
      <c r="J39" s="3" t="e">
        <f>cbo_deficit!J39+cbo_interest!J39</f>
        <v>#N/A</v>
      </c>
      <c r="K39" s="3" t="e">
        <f>cbo_deficit!K39+cbo_interest!K39</f>
        <v>#N/A</v>
      </c>
      <c r="L39" s="3" t="e">
        <f>cbo_deficit!L39+cbo_interest!L39</f>
        <v>#N/A</v>
      </c>
      <c r="M39" s="3" t="e">
        <f>cbo_deficit!M39+cbo_interest!M39</f>
        <v>#N/A</v>
      </c>
      <c r="N39" s="3" t="e">
        <f>cbo_deficit!N39+cbo_interest!N39</f>
        <v>#N/A</v>
      </c>
      <c r="O39" s="3" t="e">
        <f>cbo_deficit!O39+cbo_interest!O39</f>
        <v>#N/A</v>
      </c>
      <c r="P39" s="3" t="e">
        <f>cbo_deficit!P39+cbo_interest!P39</f>
        <v>#N/A</v>
      </c>
      <c r="Q39" s="3" t="e">
        <f>cbo_deficit!Q39+cbo_interest!Q39</f>
        <v>#N/A</v>
      </c>
      <c r="R39" s="3" t="e">
        <f>cbo_deficit!R39+cbo_interest!R39</f>
        <v>#N/A</v>
      </c>
      <c r="S39" s="3" t="e">
        <f>cbo_deficit!S39+cbo_interest!S39</f>
        <v>#N/A</v>
      </c>
      <c r="T39" s="3" t="e">
        <f>cbo_deficit!T39+cbo_interest!T39</f>
        <v>#N/A</v>
      </c>
      <c r="U39" s="3" t="e">
        <f>cbo_deficit!U39+cbo_interest!U39</f>
        <v>#N/A</v>
      </c>
      <c r="V39" s="3" t="e">
        <f>cbo_deficit!V39+cbo_interest!V39</f>
        <v>#N/A</v>
      </c>
      <c r="W39" s="3" t="e">
        <f>cbo_deficit!W39+cbo_interest!W39</f>
        <v>#N/A</v>
      </c>
      <c r="X39" s="3" t="e">
        <f>cbo_deficit!X39+cbo_interest!X39</f>
        <v>#N/A</v>
      </c>
      <c r="Y39" s="3" t="e">
        <f>cbo_deficit!Y39+cbo_interest!Y39</f>
        <v>#N/A</v>
      </c>
      <c r="Z39" s="3" t="e">
        <f>cbo_deficit!Z39+cbo_interest!Z39</f>
        <v>#N/A</v>
      </c>
      <c r="AA39" s="3" t="e">
        <f>cbo_deficit!AA39+cbo_interest!AA39</f>
        <v>#N/A</v>
      </c>
      <c r="AB39" s="3" t="e">
        <f>cbo_deficit!AB39+cbo_interest!AB39</f>
        <v>#N/A</v>
      </c>
      <c r="AC39" s="3" t="e">
        <f>cbo_deficit!AC39+cbo_interest!AC39</f>
        <v>#N/A</v>
      </c>
      <c r="AD39" s="3" t="e">
        <f>cbo_deficit!AD39+cbo_interest!AD39</f>
        <v>#N/A</v>
      </c>
      <c r="AE39" s="3" t="e">
        <f>cbo_deficit!AE39+cbo_interest!AE39</f>
        <v>#N/A</v>
      </c>
      <c r="AF39" s="3" t="e">
        <f>cbo_deficit!AF39+cbo_interest!AF39</f>
        <v>#N/A</v>
      </c>
      <c r="AG39" s="3" t="e">
        <f>cbo_deficit!AG39+cbo_interest!AG39</f>
        <v>#N/A</v>
      </c>
      <c r="AH39" s="3" t="e">
        <f>cbo_deficit!AH39+cbo_interest!AH39</f>
        <v>#N/A</v>
      </c>
      <c r="AI39" s="3" t="e">
        <f>cbo_deficit!AI39+cbo_interest!AI39</f>
        <v>#N/A</v>
      </c>
      <c r="AJ39" s="3" t="e">
        <f>cbo_deficit!AJ39+cbo_interest!AJ39</f>
        <v>#N/A</v>
      </c>
      <c r="AK39" s="3" t="e">
        <f>cbo_deficit!AK39+cbo_interest!AK39</f>
        <v>#N/A</v>
      </c>
      <c r="AL39" s="3">
        <f>cbo_deficit!AL39+cbo_interest!AL39</f>
        <v>332</v>
      </c>
      <c r="AM39" s="3">
        <f>cbo_deficit!AM39+cbo_interest!AM39</f>
        <v>391</v>
      </c>
      <c r="AN39" s="3">
        <f>cbo_deficit!AN39+cbo_interest!AN39</f>
        <v>459</v>
      </c>
      <c r="AO39" s="3">
        <f>cbo_deficit!AO39+cbo_interest!AO39</f>
        <v>477</v>
      </c>
      <c r="AP39" s="3">
        <f>cbo_deficit!AP39+cbo_interest!AP39</f>
        <v>500</v>
      </c>
      <c r="AQ39" s="3">
        <f>cbo_deficit!AQ39+cbo_interest!AQ39</f>
        <v>637</v>
      </c>
      <c r="AR39" s="3">
        <f>cbo_deficit!AR39+cbo_interest!AR39</f>
        <v>700</v>
      </c>
      <c r="AS39" s="3">
        <f>cbo_deficit!AS39+cbo_interest!AS39</f>
        <v>490</v>
      </c>
      <c r="AT39" s="3">
        <f>cbo_deficit!AT39+cbo_interest!AT39</f>
        <v>367</v>
      </c>
      <c r="AU39" s="3">
        <v>297</v>
      </c>
      <c r="AV39" s="3">
        <v>282</v>
      </c>
      <c r="AW39" s="3">
        <v>85</v>
      </c>
      <c r="AX39" s="3">
        <v>3</v>
      </c>
      <c r="AY39" s="3">
        <v>-37</v>
      </c>
      <c r="AZ39" s="3">
        <v>39</v>
      </c>
      <c r="BA39" s="3">
        <v>-64</v>
      </c>
      <c r="BB39" s="3">
        <v>4</v>
      </c>
      <c r="BC39" s="3">
        <v>-3</v>
      </c>
      <c r="BD39" s="3">
        <v>152</v>
      </c>
      <c r="BE39" s="3">
        <v>98</v>
      </c>
      <c r="BF39" s="3">
        <v>15</v>
      </c>
      <c r="BG39" s="3">
        <v>-163</v>
      </c>
      <c r="BH39" s="3">
        <v>-206</v>
      </c>
      <c r="BI39" s="3">
        <f>cbo_deficit!BI39+cbo_interest!BI39</f>
        <v>-206</v>
      </c>
      <c r="BJ39" s="3">
        <v>-206</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-206</v>
      </c>
      <c r="CU39" s="5"/>
      <c r="CV39" s="19"/>
      <c r="CW39" s="20"/>
    </row>
    <row r="40" spans="1:101" x14ac:dyDescent="0.3">
      <c r="A40" t="s">
        <v>613</v>
      </c>
      <c r="B40" s="16">
        <v>39814</v>
      </c>
      <c r="C40" s="3" t="e">
        <f>cbo_deficit!C40+cbo_interest!C40</f>
        <v>#N/A</v>
      </c>
      <c r="D40" s="3" t="e">
        <f>cbo_deficit!D40+cbo_interest!D40</f>
        <v>#N/A</v>
      </c>
      <c r="E40" s="3" t="e">
        <f>cbo_deficit!E40+cbo_interest!E40</f>
        <v>#N/A</v>
      </c>
      <c r="F40" s="3" t="e">
        <f>cbo_deficit!F40+cbo_interest!F40</f>
        <v>#N/A</v>
      </c>
      <c r="G40" s="3" t="e">
        <f>cbo_deficit!G40+cbo_interest!G40</f>
        <v>#N/A</v>
      </c>
      <c r="H40" s="3" t="e">
        <f>cbo_deficit!H40+cbo_interest!H40</f>
        <v>#N/A</v>
      </c>
      <c r="I40" s="3" t="e">
        <f>cbo_deficit!I40+cbo_interest!I40</f>
        <v>#N/A</v>
      </c>
      <c r="J40" s="3" t="e">
        <f>cbo_deficit!J40+cbo_interest!J40</f>
        <v>#N/A</v>
      </c>
      <c r="K40" s="3" t="e">
        <f>cbo_deficit!K40+cbo_interest!K40</f>
        <v>#N/A</v>
      </c>
      <c r="L40" s="3" t="e">
        <f>cbo_deficit!L40+cbo_interest!L40</f>
        <v>#N/A</v>
      </c>
      <c r="M40" s="3" t="e">
        <f>cbo_deficit!M40+cbo_interest!M40</f>
        <v>#N/A</v>
      </c>
      <c r="N40" s="3" t="e">
        <f>cbo_deficit!N40+cbo_interest!N40</f>
        <v>#N/A</v>
      </c>
      <c r="O40" s="3" t="e">
        <f>cbo_deficit!O40+cbo_interest!O40</f>
        <v>#N/A</v>
      </c>
      <c r="P40" s="3" t="e">
        <f>cbo_deficit!P40+cbo_interest!P40</f>
        <v>#N/A</v>
      </c>
      <c r="Q40" s="3" t="e">
        <f>cbo_deficit!Q40+cbo_interest!Q40</f>
        <v>#N/A</v>
      </c>
      <c r="R40" s="3" t="e">
        <f>cbo_deficit!R40+cbo_interest!R40</f>
        <v>#N/A</v>
      </c>
      <c r="S40" s="3" t="e">
        <f>cbo_deficit!S40+cbo_interest!S40</f>
        <v>#N/A</v>
      </c>
      <c r="T40" s="3" t="e">
        <f>cbo_deficit!T40+cbo_interest!T40</f>
        <v>#N/A</v>
      </c>
      <c r="U40" s="3" t="e">
        <f>cbo_deficit!U40+cbo_interest!U40</f>
        <v>#N/A</v>
      </c>
      <c r="V40" s="3" t="e">
        <f>cbo_deficit!V40+cbo_interest!V40</f>
        <v>#N/A</v>
      </c>
      <c r="W40" s="3" t="e">
        <f>cbo_deficit!W40+cbo_interest!W40</f>
        <v>#N/A</v>
      </c>
      <c r="X40" s="3" t="e">
        <f>cbo_deficit!X40+cbo_interest!X40</f>
        <v>#N/A</v>
      </c>
      <c r="Y40" s="3" t="e">
        <f>cbo_deficit!Y40+cbo_interest!Y40</f>
        <v>#N/A</v>
      </c>
      <c r="Z40" s="3" t="e">
        <f>cbo_deficit!Z40+cbo_interest!Z40</f>
        <v>#N/A</v>
      </c>
      <c r="AA40" s="3" t="e">
        <f>cbo_deficit!AA40+cbo_interest!AA40</f>
        <v>#N/A</v>
      </c>
      <c r="AB40" s="3" t="e">
        <f>cbo_deficit!AB40+cbo_interest!AB40</f>
        <v>#N/A</v>
      </c>
      <c r="AC40" s="3" t="e">
        <f>cbo_deficit!AC40+cbo_interest!AC40</f>
        <v>#N/A</v>
      </c>
      <c r="AD40" s="3" t="e">
        <f>cbo_deficit!AD40+cbo_interest!AD40</f>
        <v>#N/A</v>
      </c>
      <c r="AE40" s="3" t="e">
        <f>cbo_deficit!AE40+cbo_interest!AE40</f>
        <v>#N/A</v>
      </c>
      <c r="AF40" s="3" t="e">
        <f>cbo_deficit!AF40+cbo_interest!AF40</f>
        <v>#N/A</v>
      </c>
      <c r="AG40" s="3" t="e">
        <f>cbo_deficit!AG40+cbo_interest!AG40</f>
        <v>#N/A</v>
      </c>
      <c r="AH40" s="3" t="e">
        <f>cbo_deficit!AH40+cbo_interest!AH40</f>
        <v>#N/A</v>
      </c>
      <c r="AI40" s="3" t="e">
        <f>cbo_deficit!AI40+cbo_interest!AI40</f>
        <v>#N/A</v>
      </c>
      <c r="AJ40" s="3" t="e">
        <f>cbo_deficit!AJ40+cbo_interest!AJ40</f>
        <v>#N/A</v>
      </c>
      <c r="AK40" s="3" t="e">
        <f>cbo_deficit!AK40+cbo_interest!AK40</f>
        <v>#N/A</v>
      </c>
      <c r="AL40" s="3" t="e">
        <f>cbo_deficit!AL40+cbo_interest!AL40</f>
        <v>#N/A</v>
      </c>
      <c r="AM40" s="3" t="e">
        <f>cbo_deficit!AM40+cbo_interest!AM40</f>
        <v>#N/A</v>
      </c>
      <c r="AN40" s="3">
        <f>cbo_deficit!AN40+cbo_interest!AN40</f>
        <v>466</v>
      </c>
      <c r="AO40" s="3">
        <f>cbo_deficit!AO40+cbo_interest!AO40</f>
        <v>484</v>
      </c>
      <c r="AP40" s="3">
        <f>cbo_deficit!AP40+cbo_interest!AP40</f>
        <v>524</v>
      </c>
      <c r="AQ40" s="3">
        <f>cbo_deficit!AQ40+cbo_interest!AQ40</f>
        <v>689</v>
      </c>
      <c r="AR40" s="3">
        <f>cbo_deficit!AR40+cbo_interest!AR40</f>
        <v>768</v>
      </c>
      <c r="AS40" s="3">
        <f>cbo_deficit!AS40+cbo_interest!AS40</f>
        <v>528</v>
      </c>
      <c r="AT40" s="3">
        <f>cbo_deficit!AT40+cbo_interest!AT40</f>
        <v>403</v>
      </c>
      <c r="AU40" s="3">
        <v>337</v>
      </c>
      <c r="AV40" s="3">
        <v>317</v>
      </c>
      <c r="AW40" s="3">
        <v>131</v>
      </c>
      <c r="AX40" s="3">
        <v>32</v>
      </c>
      <c r="AY40" s="3">
        <v>-10</v>
      </c>
      <c r="AZ40" s="3">
        <v>82</v>
      </c>
      <c r="BA40" s="3">
        <v>-26</v>
      </c>
      <c r="BB40" s="3">
        <v>36</v>
      </c>
      <c r="BC40" s="3">
        <v>-22</v>
      </c>
      <c r="BD40" s="3">
        <v>139</v>
      </c>
      <c r="BE40" s="3">
        <v>52</v>
      </c>
      <c r="BF40" s="3">
        <v>43</v>
      </c>
      <c r="BG40" s="3">
        <v>-211</v>
      </c>
      <c r="BH40" s="3">
        <v>-991</v>
      </c>
      <c r="BI40" s="3">
        <f>cbo_deficit!BI40+cbo_interest!BI40</f>
        <v>-1497</v>
      </c>
      <c r="BJ40" s="3">
        <v>-1410</v>
      </c>
      <c r="BK40" s="3">
        <v>-1227</v>
      </c>
      <c r="BL40" s="3">
        <v>-1226</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-1226</v>
      </c>
      <c r="CU40" s="5"/>
      <c r="CV40" s="19"/>
      <c r="CW40" s="20"/>
    </row>
    <row r="41" spans="1:101" x14ac:dyDescent="0.3">
      <c r="A41" t="s">
        <v>614</v>
      </c>
      <c r="B41" s="16">
        <v>40179</v>
      </c>
      <c r="C41" s="3" t="e">
        <f>cbo_deficit!C41+cbo_interest!C41</f>
        <v>#N/A</v>
      </c>
      <c r="D41" s="3" t="e">
        <f>cbo_deficit!D41+cbo_interest!D41</f>
        <v>#N/A</v>
      </c>
      <c r="E41" s="3" t="e">
        <f>cbo_deficit!E41+cbo_interest!E41</f>
        <v>#N/A</v>
      </c>
      <c r="F41" s="3" t="e">
        <f>cbo_deficit!F41+cbo_interest!F41</f>
        <v>#N/A</v>
      </c>
      <c r="G41" s="3" t="e">
        <f>cbo_deficit!G41+cbo_interest!G41</f>
        <v>#N/A</v>
      </c>
      <c r="H41" s="3" t="e">
        <f>cbo_deficit!H41+cbo_interest!H41</f>
        <v>#N/A</v>
      </c>
      <c r="I41" s="3" t="e">
        <f>cbo_deficit!I41+cbo_interest!I41</f>
        <v>#N/A</v>
      </c>
      <c r="J41" s="3" t="e">
        <f>cbo_deficit!J41+cbo_interest!J41</f>
        <v>#N/A</v>
      </c>
      <c r="K41" s="3" t="e">
        <f>cbo_deficit!K41+cbo_interest!K41</f>
        <v>#N/A</v>
      </c>
      <c r="L41" s="3" t="e">
        <f>cbo_deficit!L41+cbo_interest!L41</f>
        <v>#N/A</v>
      </c>
      <c r="M41" s="3" t="e">
        <f>cbo_deficit!M41+cbo_interest!M41</f>
        <v>#N/A</v>
      </c>
      <c r="N41" s="3" t="e">
        <f>cbo_deficit!N41+cbo_interest!N41</f>
        <v>#N/A</v>
      </c>
      <c r="O41" s="3" t="e">
        <f>cbo_deficit!O41+cbo_interest!O41</f>
        <v>#N/A</v>
      </c>
      <c r="P41" s="3" t="e">
        <f>cbo_deficit!P41+cbo_interest!P41</f>
        <v>#N/A</v>
      </c>
      <c r="Q41" s="3" t="e">
        <f>cbo_deficit!Q41+cbo_interest!Q41</f>
        <v>#N/A</v>
      </c>
      <c r="R41" s="3" t="e">
        <f>cbo_deficit!R41+cbo_interest!R41</f>
        <v>#N/A</v>
      </c>
      <c r="S41" s="3" t="e">
        <f>cbo_deficit!S41+cbo_interest!S41</f>
        <v>#N/A</v>
      </c>
      <c r="T41" s="3" t="e">
        <f>cbo_deficit!T41+cbo_interest!T41</f>
        <v>#N/A</v>
      </c>
      <c r="U41" s="3" t="e">
        <f>cbo_deficit!U41+cbo_interest!U41</f>
        <v>#N/A</v>
      </c>
      <c r="V41" s="3" t="e">
        <f>cbo_deficit!V41+cbo_interest!V41</f>
        <v>#N/A</v>
      </c>
      <c r="W41" s="3" t="e">
        <f>cbo_deficit!W41+cbo_interest!W41</f>
        <v>#N/A</v>
      </c>
      <c r="X41" s="3" t="e">
        <f>cbo_deficit!X41+cbo_interest!X41</f>
        <v>#N/A</v>
      </c>
      <c r="Y41" s="3" t="e">
        <f>cbo_deficit!Y41+cbo_interest!Y41</f>
        <v>#N/A</v>
      </c>
      <c r="Z41" s="3" t="e">
        <f>cbo_deficit!Z41+cbo_interest!Z41</f>
        <v>#N/A</v>
      </c>
      <c r="AA41" s="3" t="e">
        <f>cbo_deficit!AA41+cbo_interest!AA41</f>
        <v>#N/A</v>
      </c>
      <c r="AB41" s="3" t="e">
        <f>cbo_deficit!AB41+cbo_interest!AB41</f>
        <v>#N/A</v>
      </c>
      <c r="AC41" s="3" t="e">
        <f>cbo_deficit!AC41+cbo_interest!AC41</f>
        <v>#N/A</v>
      </c>
      <c r="AD41" s="3" t="e">
        <f>cbo_deficit!AD41+cbo_interest!AD41</f>
        <v>#N/A</v>
      </c>
      <c r="AE41" s="3" t="e">
        <f>cbo_deficit!AE41+cbo_interest!AE41</f>
        <v>#N/A</v>
      </c>
      <c r="AF41" s="3" t="e">
        <f>cbo_deficit!AF41+cbo_interest!AF41</f>
        <v>#N/A</v>
      </c>
      <c r="AG41" s="3" t="e">
        <f>cbo_deficit!AG41+cbo_interest!AG41</f>
        <v>#N/A</v>
      </c>
      <c r="AH41" s="3" t="e">
        <f>cbo_deficit!AH41+cbo_interest!AH41</f>
        <v>#N/A</v>
      </c>
      <c r="AI41" s="3" t="e">
        <f>cbo_deficit!AI41+cbo_interest!AI41</f>
        <v>#N/A</v>
      </c>
      <c r="AJ41" s="3" t="e">
        <f>cbo_deficit!AJ41+cbo_interest!AJ41</f>
        <v>#N/A</v>
      </c>
      <c r="AK41" s="3" t="e">
        <f>cbo_deficit!AK41+cbo_interest!AK41</f>
        <v>#N/A</v>
      </c>
      <c r="AL41" s="3" t="e">
        <f>cbo_deficit!AL41+cbo_interest!AL41</f>
        <v>#N/A</v>
      </c>
      <c r="AM41" s="3" t="e">
        <f>cbo_deficit!AM41+cbo_interest!AM41</f>
        <v>#N/A</v>
      </c>
      <c r="AN41" s="3" t="e">
        <f>cbo_deficit!AN41+cbo_interest!AN41</f>
        <v>#N/A</v>
      </c>
      <c r="AO41" s="3" t="e">
        <f>cbo_deficit!AO41+cbo_interest!AO41</f>
        <v>#N/A</v>
      </c>
      <c r="AP41" s="3">
        <f>cbo_deficit!AP41+cbo_interest!AP41</f>
        <v>557</v>
      </c>
      <c r="AQ41" s="3">
        <f>cbo_deficit!AQ41+cbo_interest!AQ41</f>
        <v>744</v>
      </c>
      <c r="AR41" s="3">
        <f>cbo_deficit!AR41+cbo_interest!AR41</f>
        <v>849</v>
      </c>
      <c r="AS41" s="3">
        <f>cbo_deficit!AS41+cbo_interest!AS41</f>
        <v>565</v>
      </c>
      <c r="AT41" s="3">
        <f>cbo_deficit!AT41+cbo_interest!AT41</f>
        <v>432</v>
      </c>
      <c r="AU41" s="3">
        <v>372</v>
      </c>
      <c r="AV41" s="3" t="e">
        <v>#N/A</v>
      </c>
      <c r="AW41" s="3">
        <v>167</v>
      </c>
      <c r="AX41" s="3">
        <v>55</v>
      </c>
      <c r="AY41" s="3">
        <v>21</v>
      </c>
      <c r="AZ41" s="3">
        <v>114</v>
      </c>
      <c r="BA41" s="3">
        <v>-1</v>
      </c>
      <c r="BB41" s="3">
        <v>67</v>
      </c>
      <c r="BC41" s="3">
        <v>-33</v>
      </c>
      <c r="BD41" s="3">
        <v>125</v>
      </c>
      <c r="BE41" s="3">
        <v>26</v>
      </c>
      <c r="BF41" s="3">
        <v>25</v>
      </c>
      <c r="BG41" s="3">
        <v>-166</v>
      </c>
      <c r="BH41" s="3">
        <v>-512</v>
      </c>
      <c r="BI41" s="3">
        <f>cbo_deficit!BI41+cbo_interest!BI41</f>
        <v>-972</v>
      </c>
      <c r="BJ41" s="3">
        <v>-1185</v>
      </c>
      <c r="BK41" s="3">
        <v>-1142</v>
      </c>
      <c r="BL41" s="3">
        <v>-1140</v>
      </c>
      <c r="BM41" s="3">
        <v>-1097</v>
      </c>
      <c r="BN41" s="3">
        <v>-1098</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-1098</v>
      </c>
      <c r="CU41" s="5"/>
      <c r="CV41" s="19"/>
      <c r="CW41" s="20"/>
    </row>
    <row r="42" spans="1:101" x14ac:dyDescent="0.3">
      <c r="A42" t="s">
        <v>615</v>
      </c>
      <c r="B42" s="16">
        <v>40544</v>
      </c>
      <c r="C42" s="3" t="e">
        <f>cbo_deficit!C42+cbo_interest!C42</f>
        <v>#N/A</v>
      </c>
      <c r="D42" s="3" t="e">
        <f>cbo_deficit!D42+cbo_interest!D42</f>
        <v>#N/A</v>
      </c>
      <c r="E42" s="3" t="e">
        <f>cbo_deficit!E42+cbo_interest!E42</f>
        <v>#N/A</v>
      </c>
      <c r="F42" s="3" t="e">
        <f>cbo_deficit!F42+cbo_interest!F42</f>
        <v>#N/A</v>
      </c>
      <c r="G42" s="3" t="e">
        <f>cbo_deficit!G42+cbo_interest!G42</f>
        <v>#N/A</v>
      </c>
      <c r="H42" s="3" t="e">
        <f>cbo_deficit!H42+cbo_interest!H42</f>
        <v>#N/A</v>
      </c>
      <c r="I42" s="3" t="e">
        <f>cbo_deficit!I42+cbo_interest!I42</f>
        <v>#N/A</v>
      </c>
      <c r="J42" s="3" t="e">
        <f>cbo_deficit!J42+cbo_interest!J42</f>
        <v>#N/A</v>
      </c>
      <c r="K42" s="3" t="e">
        <f>cbo_deficit!K42+cbo_interest!K42</f>
        <v>#N/A</v>
      </c>
      <c r="L42" s="3" t="e">
        <f>cbo_deficit!L42+cbo_interest!L42</f>
        <v>#N/A</v>
      </c>
      <c r="M42" s="3" t="e">
        <f>cbo_deficit!M42+cbo_interest!M42</f>
        <v>#N/A</v>
      </c>
      <c r="N42" s="3" t="e">
        <f>cbo_deficit!N42+cbo_interest!N42</f>
        <v>#N/A</v>
      </c>
      <c r="O42" s="3" t="e">
        <f>cbo_deficit!O42+cbo_interest!O42</f>
        <v>#N/A</v>
      </c>
      <c r="P42" s="3" t="e">
        <f>cbo_deficit!P42+cbo_interest!P42</f>
        <v>#N/A</v>
      </c>
      <c r="Q42" s="3" t="e">
        <f>cbo_deficit!Q42+cbo_interest!Q42</f>
        <v>#N/A</v>
      </c>
      <c r="R42" s="3" t="e">
        <f>cbo_deficit!R42+cbo_interest!R42</f>
        <v>#N/A</v>
      </c>
      <c r="S42" s="3" t="e">
        <f>cbo_deficit!S42+cbo_interest!S42</f>
        <v>#N/A</v>
      </c>
      <c r="T42" s="3" t="e">
        <f>cbo_deficit!T42+cbo_interest!T42</f>
        <v>#N/A</v>
      </c>
      <c r="U42" s="3" t="e">
        <f>cbo_deficit!U42+cbo_interest!U42</f>
        <v>#N/A</v>
      </c>
      <c r="V42" s="3" t="e">
        <f>cbo_deficit!V42+cbo_interest!V42</f>
        <v>#N/A</v>
      </c>
      <c r="W42" s="3" t="e">
        <f>cbo_deficit!W42+cbo_interest!W42</f>
        <v>#N/A</v>
      </c>
      <c r="X42" s="3" t="e">
        <f>cbo_deficit!X42+cbo_interest!X42</f>
        <v>#N/A</v>
      </c>
      <c r="Y42" s="3" t="e">
        <f>cbo_deficit!Y42+cbo_interest!Y42</f>
        <v>#N/A</v>
      </c>
      <c r="Z42" s="3" t="e">
        <f>cbo_deficit!Z42+cbo_interest!Z42</f>
        <v>#N/A</v>
      </c>
      <c r="AA42" s="3" t="e">
        <f>cbo_deficit!AA42+cbo_interest!AA42</f>
        <v>#N/A</v>
      </c>
      <c r="AB42" s="3" t="e">
        <f>cbo_deficit!AB42+cbo_interest!AB42</f>
        <v>#N/A</v>
      </c>
      <c r="AC42" s="3" t="e">
        <f>cbo_deficit!AC42+cbo_interest!AC42</f>
        <v>#N/A</v>
      </c>
      <c r="AD42" s="3" t="e">
        <f>cbo_deficit!AD42+cbo_interest!AD42</f>
        <v>#N/A</v>
      </c>
      <c r="AE42" s="3" t="e">
        <f>cbo_deficit!AE42+cbo_interest!AE42</f>
        <v>#N/A</v>
      </c>
      <c r="AF42" s="3" t="e">
        <f>cbo_deficit!AF42+cbo_interest!AF42</f>
        <v>#N/A</v>
      </c>
      <c r="AG42" s="3" t="e">
        <f>cbo_deficit!AG42+cbo_interest!AG42</f>
        <v>#N/A</v>
      </c>
      <c r="AH42" s="3" t="e">
        <f>cbo_deficit!AH42+cbo_interest!AH42</f>
        <v>#N/A</v>
      </c>
      <c r="AI42" s="3" t="e">
        <f>cbo_deficit!AI42+cbo_interest!AI42</f>
        <v>#N/A</v>
      </c>
      <c r="AJ42" s="3" t="e">
        <f>cbo_deficit!AJ42+cbo_interest!AJ42</f>
        <v>#N/A</v>
      </c>
      <c r="AK42" s="3" t="e">
        <f>cbo_deficit!AK42+cbo_interest!AK42</f>
        <v>#N/A</v>
      </c>
      <c r="AL42" s="3" t="e">
        <f>cbo_deficit!AL42+cbo_interest!AL42</f>
        <v>#N/A</v>
      </c>
      <c r="AM42" s="3" t="e">
        <f>cbo_deficit!AM42+cbo_interest!AM42</f>
        <v>#N/A</v>
      </c>
      <c r="AN42" s="3" t="e">
        <f>cbo_deficit!AN42+cbo_interest!AN42</f>
        <v>#N/A</v>
      </c>
      <c r="AO42" s="3" t="e">
        <f>cbo_deficit!AO42+cbo_interest!AO42</f>
        <v>#N/A</v>
      </c>
      <c r="AP42" s="3" t="e">
        <f>cbo_deficit!AP42+cbo_interest!AP42</f>
        <v>#N/A</v>
      </c>
      <c r="AQ42" s="3" t="e">
        <f>cbo_deficit!AQ42+cbo_interest!AQ42</f>
        <v>#N/A</v>
      </c>
      <c r="AR42" s="3">
        <f>cbo_deficit!AR42+cbo_interest!AR42</f>
        <v>940</v>
      </c>
      <c r="AS42" s="3">
        <f>cbo_deficit!AS42+cbo_interest!AS42</f>
        <v>678</v>
      </c>
      <c r="AT42" s="3">
        <f>cbo_deficit!AT42+cbo_interest!AT42</f>
        <v>559</v>
      </c>
      <c r="AU42" s="3">
        <v>506</v>
      </c>
      <c r="AV42" s="3" t="e">
        <v>#N/A</v>
      </c>
      <c r="AW42" s="3">
        <v>309</v>
      </c>
      <c r="AX42" s="3">
        <v>166</v>
      </c>
      <c r="AY42" s="3">
        <v>132</v>
      </c>
      <c r="AZ42" s="3">
        <v>231</v>
      </c>
      <c r="BA42" s="3">
        <v>114</v>
      </c>
      <c r="BB42" s="3">
        <v>185</v>
      </c>
      <c r="BC42" s="3">
        <v>81</v>
      </c>
      <c r="BD42" s="3">
        <v>257</v>
      </c>
      <c r="BE42" s="3">
        <v>156</v>
      </c>
      <c r="BF42" s="3">
        <v>166</v>
      </c>
      <c r="BG42" s="3">
        <v>-17</v>
      </c>
      <c r="BH42" s="3">
        <v>-278</v>
      </c>
      <c r="BI42" s="3">
        <f>cbo_deficit!BI42+cbo_interest!BI42</f>
        <v>-490</v>
      </c>
      <c r="BJ42" s="3">
        <v>-681</v>
      </c>
      <c r="BK42" s="3">
        <v>-747</v>
      </c>
      <c r="BL42" s="3">
        <v>-841</v>
      </c>
      <c r="BM42" s="3">
        <v>-1255</v>
      </c>
      <c r="BN42" s="3">
        <v>-1063</v>
      </c>
      <c r="BO42" s="3">
        <v>-1069</v>
      </c>
      <c r="BP42" s="3">
        <v>-1070</v>
      </c>
      <c r="BQ42" s="3">
        <v>-1070</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-1070</v>
      </c>
      <c r="CU42" s="5"/>
      <c r="CV42" s="19"/>
      <c r="CW42" s="20"/>
    </row>
    <row r="43" spans="1:101" x14ac:dyDescent="0.3">
      <c r="A43" t="s">
        <v>616</v>
      </c>
      <c r="B43" s="16">
        <v>40909</v>
      </c>
      <c r="C43" s="3" t="e">
        <f>cbo_deficit!C43+cbo_interest!C43</f>
        <v>#N/A</v>
      </c>
      <c r="D43" s="3" t="e">
        <f>cbo_deficit!D43+cbo_interest!D43</f>
        <v>#N/A</v>
      </c>
      <c r="E43" s="3" t="e">
        <f>cbo_deficit!E43+cbo_interest!E43</f>
        <v>#N/A</v>
      </c>
      <c r="F43" s="3" t="e">
        <f>cbo_deficit!F43+cbo_interest!F43</f>
        <v>#N/A</v>
      </c>
      <c r="G43" s="3" t="e">
        <f>cbo_deficit!G43+cbo_interest!G43</f>
        <v>#N/A</v>
      </c>
      <c r="H43" s="3" t="e">
        <f>cbo_deficit!H43+cbo_interest!H43</f>
        <v>#N/A</v>
      </c>
      <c r="I43" s="3" t="e">
        <f>cbo_deficit!I43+cbo_interest!I43</f>
        <v>#N/A</v>
      </c>
      <c r="J43" s="3" t="e">
        <f>cbo_deficit!J43+cbo_interest!J43</f>
        <v>#N/A</v>
      </c>
      <c r="K43" s="3" t="e">
        <f>cbo_deficit!K43+cbo_interest!K43</f>
        <v>#N/A</v>
      </c>
      <c r="L43" s="3" t="e">
        <f>cbo_deficit!L43+cbo_interest!L43</f>
        <v>#N/A</v>
      </c>
      <c r="M43" s="3" t="e">
        <f>cbo_deficit!M43+cbo_interest!M43</f>
        <v>#N/A</v>
      </c>
      <c r="N43" s="3" t="e">
        <f>cbo_deficit!N43+cbo_interest!N43</f>
        <v>#N/A</v>
      </c>
      <c r="O43" s="3" t="e">
        <f>cbo_deficit!O43+cbo_interest!O43</f>
        <v>#N/A</v>
      </c>
      <c r="P43" s="3" t="e">
        <f>cbo_deficit!P43+cbo_interest!P43</f>
        <v>#N/A</v>
      </c>
      <c r="Q43" s="3" t="e">
        <f>cbo_deficit!Q43+cbo_interest!Q43</f>
        <v>#N/A</v>
      </c>
      <c r="R43" s="3" t="e">
        <f>cbo_deficit!R43+cbo_interest!R43</f>
        <v>#N/A</v>
      </c>
      <c r="S43" s="3" t="e">
        <f>cbo_deficit!S43+cbo_interest!S43</f>
        <v>#N/A</v>
      </c>
      <c r="T43" s="3" t="e">
        <f>cbo_deficit!T43+cbo_interest!T43</f>
        <v>#N/A</v>
      </c>
      <c r="U43" s="3" t="e">
        <f>cbo_deficit!U43+cbo_interest!U43</f>
        <v>#N/A</v>
      </c>
      <c r="V43" s="3" t="e">
        <f>cbo_deficit!V43+cbo_interest!V43</f>
        <v>#N/A</v>
      </c>
      <c r="W43" s="3" t="e">
        <f>cbo_deficit!W43+cbo_interest!W43</f>
        <v>#N/A</v>
      </c>
      <c r="X43" s="3" t="e">
        <f>cbo_deficit!X43+cbo_interest!X43</f>
        <v>#N/A</v>
      </c>
      <c r="Y43" s="3" t="e">
        <f>cbo_deficit!Y43+cbo_interest!Y43</f>
        <v>#N/A</v>
      </c>
      <c r="Z43" s="3" t="e">
        <f>cbo_deficit!Z43+cbo_interest!Z43</f>
        <v>#N/A</v>
      </c>
      <c r="AA43" s="3" t="e">
        <f>cbo_deficit!AA43+cbo_interest!AA43</f>
        <v>#N/A</v>
      </c>
      <c r="AB43" s="3" t="e">
        <f>cbo_deficit!AB43+cbo_interest!AB43</f>
        <v>#N/A</v>
      </c>
      <c r="AC43" s="3" t="e">
        <f>cbo_deficit!AC43+cbo_interest!AC43</f>
        <v>#N/A</v>
      </c>
      <c r="AD43" s="3" t="e">
        <f>cbo_deficit!AD43+cbo_interest!AD43</f>
        <v>#N/A</v>
      </c>
      <c r="AE43" s="3" t="e">
        <f>cbo_deficit!AE43+cbo_interest!AE43</f>
        <v>#N/A</v>
      </c>
      <c r="AF43" s="3" t="e">
        <f>cbo_deficit!AF43+cbo_interest!AF43</f>
        <v>#N/A</v>
      </c>
      <c r="AG43" s="3" t="e">
        <f>cbo_deficit!AG43+cbo_interest!AG43</f>
        <v>#N/A</v>
      </c>
      <c r="AH43" s="3" t="e">
        <f>cbo_deficit!AH43+cbo_interest!AH43</f>
        <v>#N/A</v>
      </c>
      <c r="AI43" s="3" t="e">
        <f>cbo_deficit!AI43+cbo_interest!AI43</f>
        <v>#N/A</v>
      </c>
      <c r="AJ43" s="3" t="e">
        <f>cbo_deficit!AJ43+cbo_interest!AJ43</f>
        <v>#N/A</v>
      </c>
      <c r="AK43" s="3" t="e">
        <f>cbo_deficit!AK43+cbo_interest!AK43</f>
        <v>#N/A</v>
      </c>
      <c r="AL43" s="3" t="e">
        <f>cbo_deficit!AL43+cbo_interest!AL43</f>
        <v>#N/A</v>
      </c>
      <c r="AM43" s="3" t="e">
        <f>cbo_deficit!AM43+cbo_interest!AM43</f>
        <v>#N/A</v>
      </c>
      <c r="AN43" s="3" t="e">
        <f>cbo_deficit!AN43+cbo_interest!AN43</f>
        <v>#N/A</v>
      </c>
      <c r="AO43" s="3" t="e">
        <f>cbo_deficit!AO43+cbo_interest!AO43</f>
        <v>#N/A</v>
      </c>
      <c r="AP43" s="3" t="e">
        <f>cbo_deficit!AP43+cbo_interest!AP43</f>
        <v>#N/A</v>
      </c>
      <c r="AQ43" s="3" t="e">
        <f>cbo_deficit!AQ43+cbo_interest!AQ43</f>
        <v>#N/A</v>
      </c>
      <c r="AR43" s="3" t="e">
        <f>cbo_deficit!AR43+cbo_interest!AR43</f>
        <v>#N/A</v>
      </c>
      <c r="AS43" s="3" t="e">
        <f>cbo_deficit!AS43+cbo_interest!AS43</f>
        <v>#N/A</v>
      </c>
      <c r="AT43" s="3">
        <f>cbo_deficit!AT43+cbo_interest!AT43</f>
        <v>733</v>
      </c>
      <c r="AU43" s="3">
        <v>686</v>
      </c>
      <c r="AV43" s="3" t="e">
        <v>#N/A</v>
      </c>
      <c r="AW43" s="3">
        <v>477</v>
      </c>
      <c r="AX43" s="3">
        <v>310</v>
      </c>
      <c r="AY43" s="3">
        <v>270</v>
      </c>
      <c r="AZ43" s="3">
        <v>385</v>
      </c>
      <c r="BA43" s="3">
        <v>263</v>
      </c>
      <c r="BB43" s="3">
        <v>341</v>
      </c>
      <c r="BC43" s="3">
        <v>263</v>
      </c>
      <c r="BD43" s="3">
        <v>438</v>
      </c>
      <c r="BE43" s="3">
        <v>354</v>
      </c>
      <c r="BF43" s="3">
        <v>373</v>
      </c>
      <c r="BG43" s="3">
        <v>202</v>
      </c>
      <c r="BH43" s="3">
        <v>25</v>
      </c>
      <c r="BI43" s="3">
        <f>cbo_deficit!BI43+cbo_interest!BI43</f>
        <v>-75</v>
      </c>
      <c r="BJ43" s="3">
        <v>-294</v>
      </c>
      <c r="BK43" s="3">
        <v>-370</v>
      </c>
      <c r="BL43" s="3">
        <v>-406</v>
      </c>
      <c r="BM43" s="3">
        <v>-836</v>
      </c>
      <c r="BN43" s="3">
        <v>-735</v>
      </c>
      <c r="BO43" s="3">
        <v>-855</v>
      </c>
      <c r="BP43" s="3">
        <v>-947</v>
      </c>
      <c r="BQ43" s="3">
        <v>-908</v>
      </c>
      <c r="BR43" s="3">
        <v>-866</v>
      </c>
      <c r="BS43" s="3">
        <v>-867</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-857</v>
      </c>
      <c r="CU43" s="5"/>
      <c r="CV43" s="19"/>
      <c r="CW43" s="20"/>
    </row>
    <row r="44" spans="1:101" x14ac:dyDescent="0.3">
      <c r="A44" t="s">
        <v>617</v>
      </c>
      <c r="B44" s="16">
        <v>41275</v>
      </c>
      <c r="C44" s="3" t="e">
        <f>cbo_deficit!C44+cbo_interest!C44</f>
        <v>#N/A</v>
      </c>
      <c r="D44" s="3" t="e">
        <f>cbo_deficit!D44+cbo_interest!D44</f>
        <v>#N/A</v>
      </c>
      <c r="E44" s="3" t="e">
        <f>cbo_deficit!E44+cbo_interest!E44</f>
        <v>#N/A</v>
      </c>
      <c r="F44" s="3" t="e">
        <f>cbo_deficit!F44+cbo_interest!F44</f>
        <v>#N/A</v>
      </c>
      <c r="G44" s="3" t="e">
        <f>cbo_deficit!G44+cbo_interest!G44</f>
        <v>#N/A</v>
      </c>
      <c r="H44" s="3" t="e">
        <f>cbo_deficit!H44+cbo_interest!H44</f>
        <v>#N/A</v>
      </c>
      <c r="I44" s="3" t="e">
        <f>cbo_deficit!I44+cbo_interest!I44</f>
        <v>#N/A</v>
      </c>
      <c r="J44" s="3" t="e">
        <f>cbo_deficit!J44+cbo_interest!J44</f>
        <v>#N/A</v>
      </c>
      <c r="K44" s="3" t="e">
        <f>cbo_deficit!K44+cbo_interest!K44</f>
        <v>#N/A</v>
      </c>
      <c r="L44" s="3" t="e">
        <f>cbo_deficit!L44+cbo_interest!L44</f>
        <v>#N/A</v>
      </c>
      <c r="M44" s="3" t="e">
        <f>cbo_deficit!M44+cbo_interest!M44</f>
        <v>#N/A</v>
      </c>
      <c r="N44" s="3" t="e">
        <f>cbo_deficit!N44+cbo_interest!N44</f>
        <v>#N/A</v>
      </c>
      <c r="O44" s="3" t="e">
        <f>cbo_deficit!O44+cbo_interest!O44</f>
        <v>#N/A</v>
      </c>
      <c r="P44" s="3" t="e">
        <f>cbo_deficit!P44+cbo_interest!P44</f>
        <v>#N/A</v>
      </c>
      <c r="Q44" s="3" t="e">
        <f>cbo_deficit!Q44+cbo_interest!Q44</f>
        <v>#N/A</v>
      </c>
      <c r="R44" s="3" t="e">
        <f>cbo_deficit!R44+cbo_interest!R44</f>
        <v>#N/A</v>
      </c>
      <c r="S44" s="3" t="e">
        <f>cbo_deficit!S44+cbo_interest!S44</f>
        <v>#N/A</v>
      </c>
      <c r="T44" s="3" t="e">
        <f>cbo_deficit!T44+cbo_interest!T44</f>
        <v>#N/A</v>
      </c>
      <c r="U44" s="3" t="e">
        <f>cbo_deficit!U44+cbo_interest!U44</f>
        <v>#N/A</v>
      </c>
      <c r="V44" s="3" t="e">
        <f>cbo_deficit!V44+cbo_interest!V44</f>
        <v>#N/A</v>
      </c>
      <c r="W44" s="3" t="e">
        <f>cbo_deficit!W44+cbo_interest!W44</f>
        <v>#N/A</v>
      </c>
      <c r="X44" s="3" t="e">
        <f>cbo_deficit!X44+cbo_interest!X44</f>
        <v>#N/A</v>
      </c>
      <c r="Y44" s="3" t="e">
        <f>cbo_deficit!Y44+cbo_interest!Y44</f>
        <v>#N/A</v>
      </c>
      <c r="Z44" s="3" t="e">
        <f>cbo_deficit!Z44+cbo_interest!Z44</f>
        <v>#N/A</v>
      </c>
      <c r="AA44" s="3" t="e">
        <f>cbo_deficit!AA44+cbo_interest!AA44</f>
        <v>#N/A</v>
      </c>
      <c r="AB44" s="3" t="e">
        <f>cbo_deficit!AB44+cbo_interest!AB44</f>
        <v>#N/A</v>
      </c>
      <c r="AC44" s="3" t="e">
        <f>cbo_deficit!AC44+cbo_interest!AC44</f>
        <v>#N/A</v>
      </c>
      <c r="AD44" s="3" t="e">
        <f>cbo_deficit!AD44+cbo_interest!AD44</f>
        <v>#N/A</v>
      </c>
      <c r="AE44" s="3" t="e">
        <f>cbo_deficit!AE44+cbo_interest!AE44</f>
        <v>#N/A</v>
      </c>
      <c r="AF44" s="3" t="e">
        <f>cbo_deficit!AF44+cbo_interest!AF44</f>
        <v>#N/A</v>
      </c>
      <c r="AG44" s="3" t="e">
        <f>cbo_deficit!AG44+cbo_interest!AG44</f>
        <v>#N/A</v>
      </c>
      <c r="AH44" s="3" t="e">
        <f>cbo_deficit!AH44+cbo_interest!AH44</f>
        <v>#N/A</v>
      </c>
      <c r="AI44" s="3" t="e">
        <f>cbo_deficit!AI44+cbo_interest!AI44</f>
        <v>#N/A</v>
      </c>
      <c r="AJ44" s="3" t="e">
        <f>cbo_deficit!AJ44+cbo_interest!AJ44</f>
        <v>#N/A</v>
      </c>
      <c r="AK44" s="3" t="e">
        <f>cbo_deficit!AK44+cbo_interest!AK44</f>
        <v>#N/A</v>
      </c>
      <c r="AL44" s="3" t="e">
        <f>cbo_deficit!AL44+cbo_interest!AL44</f>
        <v>#N/A</v>
      </c>
      <c r="AM44" s="3" t="e">
        <f>cbo_deficit!AM44+cbo_interest!AM44</f>
        <v>#N/A</v>
      </c>
      <c r="AN44" s="3" t="e">
        <f>cbo_deficit!AN44+cbo_interest!AN44</f>
        <v>#N/A</v>
      </c>
      <c r="AO44" s="3" t="e">
        <f>cbo_deficit!AO44+cbo_interest!AO44</f>
        <v>#N/A</v>
      </c>
      <c r="AP44" s="3" t="e">
        <f>cbo_deficit!AP44+cbo_interest!AP44</f>
        <v>#N/A</v>
      </c>
      <c r="AQ44" s="3" t="e">
        <f>cbo_deficit!AQ44+cbo_interest!AQ44</f>
        <v>#N/A</v>
      </c>
      <c r="AR44" s="3" t="e">
        <f>cbo_deficit!AR44+cbo_interest!AR44</f>
        <v>#N/A</v>
      </c>
      <c r="AS44" s="3" t="e">
        <f>cbo_deficit!AS44+cbo_interest!AS44</f>
        <v>#N/A</v>
      </c>
      <c r="AT44" s="3" t="e">
        <f>cbo_deficit!AT44+cbo_interest!AT44</f>
        <v>#N/A</v>
      </c>
      <c r="AU44" s="3" t="e">
        <v>#N/A</v>
      </c>
      <c r="AV44" s="3" t="e">
        <v>#N/A</v>
      </c>
      <c r="AW44" s="3">
        <v>516</v>
      </c>
      <c r="AX44" s="3">
        <v>319</v>
      </c>
      <c r="AY44" s="3">
        <v>268</v>
      </c>
      <c r="AZ44" s="3">
        <v>396</v>
      </c>
      <c r="BA44" s="3">
        <v>266</v>
      </c>
      <c r="BB44" s="3">
        <v>343</v>
      </c>
      <c r="BC44" s="3">
        <v>243</v>
      </c>
      <c r="BD44" s="3">
        <v>420</v>
      </c>
      <c r="BE44" s="3">
        <v>326</v>
      </c>
      <c r="BF44" s="3">
        <v>346</v>
      </c>
      <c r="BG44" s="3">
        <v>193</v>
      </c>
      <c r="BH44" s="3">
        <v>101</v>
      </c>
      <c r="BI44" s="3">
        <f>cbo_deficit!BI44+cbo_interest!BI44</f>
        <v>20</v>
      </c>
      <c r="BJ44" s="3">
        <v>-164</v>
      </c>
      <c r="BK44" s="3">
        <v>-206</v>
      </c>
      <c r="BL44" s="3">
        <v>-199</v>
      </c>
      <c r="BM44" s="3">
        <v>-379</v>
      </c>
      <c r="BN44" s="3">
        <v>-247</v>
      </c>
      <c r="BO44" s="3">
        <v>-354</v>
      </c>
      <c r="BP44" s="3">
        <v>-379</v>
      </c>
      <c r="BQ44" s="3">
        <v>-423</v>
      </c>
      <c r="BR44" s="3">
        <v>-621</v>
      </c>
      <c r="BS44" s="3">
        <v>-419</v>
      </c>
      <c r="BT44" s="3">
        <v>-459</v>
      </c>
      <c r="BU44" s="3">
        <v>-459</v>
      </c>
      <c r="BV44" s="3">
        <v>-459</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-459</v>
      </c>
      <c r="CU44" s="5"/>
      <c r="CV44" s="19"/>
      <c r="CW44" s="20"/>
    </row>
    <row r="45" spans="1:101" x14ac:dyDescent="0.3">
      <c r="A45" t="s">
        <v>618</v>
      </c>
      <c r="B45" s="16">
        <v>41640</v>
      </c>
      <c r="C45" s="3" t="e">
        <f>cbo_deficit!C45+cbo_interest!C45</f>
        <v>#N/A</v>
      </c>
      <c r="D45" s="3" t="e">
        <f>cbo_deficit!D45+cbo_interest!D45</f>
        <v>#N/A</v>
      </c>
      <c r="E45" s="3" t="e">
        <f>cbo_deficit!E45+cbo_interest!E45</f>
        <v>#N/A</v>
      </c>
      <c r="F45" s="3" t="e">
        <f>cbo_deficit!F45+cbo_interest!F45</f>
        <v>#N/A</v>
      </c>
      <c r="G45" s="3" t="e">
        <f>cbo_deficit!G45+cbo_interest!G45</f>
        <v>#N/A</v>
      </c>
      <c r="H45" s="3" t="e">
        <f>cbo_deficit!H45+cbo_interest!H45</f>
        <v>#N/A</v>
      </c>
      <c r="I45" s="3" t="e">
        <f>cbo_deficit!I45+cbo_interest!I45</f>
        <v>#N/A</v>
      </c>
      <c r="J45" s="3" t="e">
        <f>cbo_deficit!J45+cbo_interest!J45</f>
        <v>#N/A</v>
      </c>
      <c r="K45" s="3" t="e">
        <f>cbo_deficit!K45+cbo_interest!K45</f>
        <v>#N/A</v>
      </c>
      <c r="L45" s="3" t="e">
        <f>cbo_deficit!L45+cbo_interest!L45</f>
        <v>#N/A</v>
      </c>
      <c r="M45" s="3" t="e">
        <f>cbo_deficit!M45+cbo_interest!M45</f>
        <v>#N/A</v>
      </c>
      <c r="N45" s="3" t="e">
        <f>cbo_deficit!N45+cbo_interest!N45</f>
        <v>#N/A</v>
      </c>
      <c r="O45" s="3" t="e">
        <f>cbo_deficit!O45+cbo_interest!O45</f>
        <v>#N/A</v>
      </c>
      <c r="P45" s="3" t="e">
        <f>cbo_deficit!P45+cbo_interest!P45</f>
        <v>#N/A</v>
      </c>
      <c r="Q45" s="3" t="e">
        <f>cbo_deficit!Q45+cbo_interest!Q45</f>
        <v>#N/A</v>
      </c>
      <c r="R45" s="3" t="e">
        <f>cbo_deficit!R45+cbo_interest!R45</f>
        <v>#N/A</v>
      </c>
      <c r="S45" s="3" t="e">
        <f>cbo_deficit!S45+cbo_interest!S45</f>
        <v>#N/A</v>
      </c>
      <c r="T45" s="3" t="e">
        <f>cbo_deficit!T45+cbo_interest!T45</f>
        <v>#N/A</v>
      </c>
      <c r="U45" s="3" t="e">
        <f>cbo_deficit!U45+cbo_interest!U45</f>
        <v>#N/A</v>
      </c>
      <c r="V45" s="3" t="e">
        <f>cbo_deficit!V45+cbo_interest!V45</f>
        <v>#N/A</v>
      </c>
      <c r="W45" s="3" t="e">
        <f>cbo_deficit!W45+cbo_interest!W45</f>
        <v>#N/A</v>
      </c>
      <c r="X45" s="3" t="e">
        <f>cbo_deficit!X45+cbo_interest!X45</f>
        <v>#N/A</v>
      </c>
      <c r="Y45" s="3" t="e">
        <f>cbo_deficit!Y45+cbo_interest!Y45</f>
        <v>#N/A</v>
      </c>
      <c r="Z45" s="3" t="e">
        <f>cbo_deficit!Z45+cbo_interest!Z45</f>
        <v>#N/A</v>
      </c>
      <c r="AA45" s="3" t="e">
        <f>cbo_deficit!AA45+cbo_interest!AA45</f>
        <v>#N/A</v>
      </c>
      <c r="AB45" s="3" t="e">
        <f>cbo_deficit!AB45+cbo_interest!AB45</f>
        <v>#N/A</v>
      </c>
      <c r="AC45" s="3" t="e">
        <f>cbo_deficit!AC45+cbo_interest!AC45</f>
        <v>#N/A</v>
      </c>
      <c r="AD45" s="3" t="e">
        <f>cbo_deficit!AD45+cbo_interest!AD45</f>
        <v>#N/A</v>
      </c>
      <c r="AE45" s="3" t="e">
        <f>cbo_deficit!AE45+cbo_interest!AE45</f>
        <v>#N/A</v>
      </c>
      <c r="AF45" s="3" t="e">
        <f>cbo_deficit!AF45+cbo_interest!AF45</f>
        <v>#N/A</v>
      </c>
      <c r="AG45" s="3" t="e">
        <f>cbo_deficit!AG45+cbo_interest!AG45</f>
        <v>#N/A</v>
      </c>
      <c r="AH45" s="3" t="e">
        <f>cbo_deficit!AH45+cbo_interest!AH45</f>
        <v>#N/A</v>
      </c>
      <c r="AI45" s="3" t="e">
        <f>cbo_deficit!AI45+cbo_interest!AI45</f>
        <v>#N/A</v>
      </c>
      <c r="AJ45" s="3" t="e">
        <f>cbo_deficit!AJ45+cbo_interest!AJ45</f>
        <v>#N/A</v>
      </c>
      <c r="AK45" s="3" t="e">
        <f>cbo_deficit!AK45+cbo_interest!AK45</f>
        <v>#N/A</v>
      </c>
      <c r="AL45" s="3" t="e">
        <f>cbo_deficit!AL45+cbo_interest!AL45</f>
        <v>#N/A</v>
      </c>
      <c r="AM45" s="3" t="e">
        <f>cbo_deficit!AM45+cbo_interest!AM45</f>
        <v>#N/A</v>
      </c>
      <c r="AN45" s="3" t="e">
        <f>cbo_deficit!AN45+cbo_interest!AN45</f>
        <v>#N/A</v>
      </c>
      <c r="AO45" s="3" t="e">
        <f>cbo_deficit!AO45+cbo_interest!AO45</f>
        <v>#N/A</v>
      </c>
      <c r="AP45" s="3" t="e">
        <f>cbo_deficit!AP45+cbo_interest!AP45</f>
        <v>#N/A</v>
      </c>
      <c r="AQ45" s="3" t="e">
        <f>cbo_deficit!AQ45+cbo_interest!AQ45</f>
        <v>#N/A</v>
      </c>
      <c r="AR45" s="3" t="e">
        <f>cbo_deficit!AR45+cbo_interest!AR45</f>
        <v>#N/A</v>
      </c>
      <c r="AS45" s="3" t="e">
        <f>cbo_deficit!AS45+cbo_interest!AS45</f>
        <v>#N/A</v>
      </c>
      <c r="AT45" s="3" t="e">
        <f>cbo_deficit!AT45+cbo_interest!AT45</f>
        <v>#N/A</v>
      </c>
      <c r="AU45" s="3" t="e">
        <v>#N/A</v>
      </c>
      <c r="AV45" s="3" t="e">
        <v>#N/A</v>
      </c>
      <c r="AW45" s="3" t="e">
        <v>#N/A</v>
      </c>
      <c r="AX45" s="3">
        <v>351</v>
      </c>
      <c r="AY45" s="3">
        <v>283</v>
      </c>
      <c r="AZ45" s="3">
        <v>423</v>
      </c>
      <c r="BA45" s="3">
        <v>285</v>
      </c>
      <c r="BB45" s="3">
        <v>359</v>
      </c>
      <c r="BC45" s="3">
        <v>260</v>
      </c>
      <c r="BD45" s="3">
        <v>440</v>
      </c>
      <c r="BE45" s="3">
        <v>354</v>
      </c>
      <c r="BF45" s="3">
        <v>381</v>
      </c>
      <c r="BG45" s="3">
        <v>184</v>
      </c>
      <c r="BH45" s="3">
        <v>142</v>
      </c>
      <c r="BI45" s="3">
        <f>cbo_deficit!BI45+cbo_interest!BI45</f>
        <v>75</v>
      </c>
      <c r="BJ45" s="3">
        <v>-82</v>
      </c>
      <c r="BK45" s="3">
        <v>-79</v>
      </c>
      <c r="BL45" s="3">
        <v>-28</v>
      </c>
      <c r="BM45" s="3">
        <v>-139</v>
      </c>
      <c r="BN45" s="3">
        <v>26</v>
      </c>
      <c r="BO45" s="3">
        <v>-98</v>
      </c>
      <c r="BP45" s="3">
        <v>-137</v>
      </c>
      <c r="BQ45" s="3">
        <v>-160</v>
      </c>
      <c r="BR45" s="3">
        <v>-373</v>
      </c>
      <c r="BS45" s="3">
        <v>-323</v>
      </c>
      <c r="BT45" s="3">
        <v>-281</v>
      </c>
      <c r="BU45" s="3">
        <v>-265</v>
      </c>
      <c r="BV45" s="3">
        <v>-275</v>
      </c>
      <c r="BW45" s="3">
        <v>-256</v>
      </c>
      <c r="BX45" s="3">
        <v>-256</v>
      </c>
      <c r="BY45" s="3">
        <v>-256</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-256</v>
      </c>
      <c r="CU45" s="5"/>
      <c r="CV45" s="19"/>
      <c r="CW45" s="20"/>
    </row>
    <row r="46" spans="1:101" x14ac:dyDescent="0.3">
      <c r="A46" t="s">
        <v>619</v>
      </c>
      <c r="B46" s="16">
        <v>42005</v>
      </c>
      <c r="C46" s="3" t="e">
        <f>cbo_deficit!C46+cbo_interest!C46</f>
        <v>#N/A</v>
      </c>
      <c r="D46" s="3" t="e">
        <f>cbo_deficit!D46+cbo_interest!D46</f>
        <v>#N/A</v>
      </c>
      <c r="E46" s="3" t="e">
        <f>cbo_deficit!E46+cbo_interest!E46</f>
        <v>#N/A</v>
      </c>
      <c r="F46" s="3" t="e">
        <f>cbo_deficit!F46+cbo_interest!F46</f>
        <v>#N/A</v>
      </c>
      <c r="G46" s="3" t="e">
        <f>cbo_deficit!G46+cbo_interest!G46</f>
        <v>#N/A</v>
      </c>
      <c r="H46" s="3" t="e">
        <f>cbo_deficit!H46+cbo_interest!H46</f>
        <v>#N/A</v>
      </c>
      <c r="I46" s="3" t="e">
        <f>cbo_deficit!I46+cbo_interest!I46</f>
        <v>#N/A</v>
      </c>
      <c r="J46" s="3" t="e">
        <f>cbo_deficit!J46+cbo_interest!J46</f>
        <v>#N/A</v>
      </c>
      <c r="K46" s="3" t="e">
        <f>cbo_deficit!K46+cbo_interest!K46</f>
        <v>#N/A</v>
      </c>
      <c r="L46" s="3" t="e">
        <f>cbo_deficit!L46+cbo_interest!L46</f>
        <v>#N/A</v>
      </c>
      <c r="M46" s="3" t="e">
        <f>cbo_deficit!M46+cbo_interest!M46</f>
        <v>#N/A</v>
      </c>
      <c r="N46" s="3" t="e">
        <f>cbo_deficit!N46+cbo_interest!N46</f>
        <v>#N/A</v>
      </c>
      <c r="O46" s="3" t="e">
        <f>cbo_deficit!O46+cbo_interest!O46</f>
        <v>#N/A</v>
      </c>
      <c r="P46" s="3" t="e">
        <f>cbo_deficit!P46+cbo_interest!P46</f>
        <v>#N/A</v>
      </c>
      <c r="Q46" s="3" t="e">
        <f>cbo_deficit!Q46+cbo_interest!Q46</f>
        <v>#N/A</v>
      </c>
      <c r="R46" s="3" t="e">
        <f>cbo_deficit!R46+cbo_interest!R46</f>
        <v>#N/A</v>
      </c>
      <c r="S46" s="3" t="e">
        <f>cbo_deficit!S46+cbo_interest!S46</f>
        <v>#N/A</v>
      </c>
      <c r="T46" s="3" t="e">
        <f>cbo_deficit!T46+cbo_interest!T46</f>
        <v>#N/A</v>
      </c>
      <c r="U46" s="3" t="e">
        <f>cbo_deficit!U46+cbo_interest!U46</f>
        <v>#N/A</v>
      </c>
      <c r="V46" s="3" t="e">
        <f>cbo_deficit!V46+cbo_interest!V46</f>
        <v>#N/A</v>
      </c>
      <c r="W46" s="3" t="e">
        <f>cbo_deficit!W46+cbo_interest!W46</f>
        <v>#N/A</v>
      </c>
      <c r="X46" s="3" t="e">
        <f>cbo_deficit!X46+cbo_interest!X46</f>
        <v>#N/A</v>
      </c>
      <c r="Y46" s="3" t="e">
        <f>cbo_deficit!Y46+cbo_interest!Y46</f>
        <v>#N/A</v>
      </c>
      <c r="Z46" s="3" t="e">
        <f>cbo_deficit!Z46+cbo_interest!Z46</f>
        <v>#N/A</v>
      </c>
      <c r="AA46" s="3" t="e">
        <f>cbo_deficit!AA46+cbo_interest!AA46</f>
        <v>#N/A</v>
      </c>
      <c r="AB46" s="3" t="e">
        <f>cbo_deficit!AB46+cbo_interest!AB46</f>
        <v>#N/A</v>
      </c>
      <c r="AC46" s="3" t="e">
        <f>cbo_deficit!AC46+cbo_interest!AC46</f>
        <v>#N/A</v>
      </c>
      <c r="AD46" s="3" t="e">
        <f>cbo_deficit!AD46+cbo_interest!AD46</f>
        <v>#N/A</v>
      </c>
      <c r="AE46" s="3" t="e">
        <f>cbo_deficit!AE46+cbo_interest!AE46</f>
        <v>#N/A</v>
      </c>
      <c r="AF46" s="3" t="e">
        <f>cbo_deficit!AF46+cbo_interest!AF46</f>
        <v>#N/A</v>
      </c>
      <c r="AG46" s="3" t="e">
        <f>cbo_deficit!AG46+cbo_interest!AG46</f>
        <v>#N/A</v>
      </c>
      <c r="AH46" s="3" t="e">
        <f>cbo_deficit!AH46+cbo_interest!AH46</f>
        <v>#N/A</v>
      </c>
      <c r="AI46" s="3" t="e">
        <f>cbo_deficit!AI46+cbo_interest!AI46</f>
        <v>#N/A</v>
      </c>
      <c r="AJ46" s="3" t="e">
        <f>cbo_deficit!AJ46+cbo_interest!AJ46</f>
        <v>#N/A</v>
      </c>
      <c r="AK46" s="3" t="e">
        <f>cbo_deficit!AK46+cbo_interest!AK46</f>
        <v>#N/A</v>
      </c>
      <c r="AL46" s="3" t="e">
        <f>cbo_deficit!AL46+cbo_interest!AL46</f>
        <v>#N/A</v>
      </c>
      <c r="AM46" s="3" t="e">
        <f>cbo_deficit!AM46+cbo_interest!AM46</f>
        <v>#N/A</v>
      </c>
      <c r="AN46" s="3" t="e">
        <f>cbo_deficit!AN46+cbo_interest!AN46</f>
        <v>#N/A</v>
      </c>
      <c r="AO46" s="3" t="e">
        <f>cbo_deficit!AO46+cbo_interest!AO46</f>
        <v>#N/A</v>
      </c>
      <c r="AP46" s="3" t="e">
        <f>cbo_deficit!AP46+cbo_interest!AP46</f>
        <v>#N/A</v>
      </c>
      <c r="AQ46" s="3" t="e">
        <f>cbo_deficit!AQ46+cbo_interest!AQ46</f>
        <v>#N/A</v>
      </c>
      <c r="AR46" s="3" t="e">
        <f>cbo_deficit!AR46+cbo_interest!AR46</f>
        <v>#N/A</v>
      </c>
      <c r="AS46" s="3" t="e">
        <f>cbo_deficit!AS46+cbo_interest!AS46</f>
        <v>#N/A</v>
      </c>
      <c r="AT46" s="3" t="e">
        <f>cbo_deficit!AT46+cbo_interest!AT46</f>
        <v>#N/A</v>
      </c>
      <c r="AU46" s="3" t="e">
        <v>#N/A</v>
      </c>
      <c r="AV46" s="3" t="e">
        <v>#N/A</v>
      </c>
      <c r="AW46" s="3" t="e">
        <v>#N/A</v>
      </c>
      <c r="AX46" s="3" t="e">
        <v>#N/A</v>
      </c>
      <c r="AY46" s="3" t="e">
        <v>#N/A</v>
      </c>
      <c r="AZ46" s="3">
        <v>444</v>
      </c>
      <c r="BA46" s="3">
        <v>298</v>
      </c>
      <c r="BB46" s="3">
        <v>375</v>
      </c>
      <c r="BC46" s="3">
        <v>273</v>
      </c>
      <c r="BD46" s="3">
        <v>456</v>
      </c>
      <c r="BE46" s="3">
        <v>371</v>
      </c>
      <c r="BF46" s="3">
        <v>399</v>
      </c>
      <c r="BG46" s="3">
        <v>205</v>
      </c>
      <c r="BH46" s="3">
        <v>184</v>
      </c>
      <c r="BI46" s="3">
        <f>cbo_deficit!BI46+cbo_interest!BI46</f>
        <v>149</v>
      </c>
      <c r="BJ46" s="3">
        <v>-16</v>
      </c>
      <c r="BK46" s="3">
        <v>-21</v>
      </c>
      <c r="BL46" s="3">
        <v>-15</v>
      </c>
      <c r="BM46" s="3">
        <v>-92</v>
      </c>
      <c r="BN46" s="3">
        <v>131</v>
      </c>
      <c r="BO46" s="3">
        <v>13</v>
      </c>
      <c r="BP46" s="3">
        <v>29</v>
      </c>
      <c r="BQ46" s="3">
        <v>31</v>
      </c>
      <c r="BR46" s="3">
        <v>-158</v>
      </c>
      <c r="BS46" s="3">
        <v>-114</v>
      </c>
      <c r="BT46" s="3">
        <v>-210</v>
      </c>
      <c r="BU46" s="3">
        <v>-203</v>
      </c>
      <c r="BV46" s="3">
        <v>-218</v>
      </c>
      <c r="BW46" s="3">
        <v>-257</v>
      </c>
      <c r="BX46" s="3">
        <v>-257</v>
      </c>
      <c r="BY46" s="3">
        <v>-208</v>
      </c>
      <c r="BZ46" s="3">
        <v>-216</v>
      </c>
      <c r="CA46" s="3">
        <v>-215</v>
      </c>
      <c r="CB46" s="3">
        <v>-215</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-219</v>
      </c>
      <c r="CU46" s="5"/>
      <c r="CV46" s="19"/>
      <c r="CW46" s="20"/>
    </row>
    <row r="47" spans="1:101" x14ac:dyDescent="0.3">
      <c r="A47" t="s">
        <v>620</v>
      </c>
      <c r="B47" s="16">
        <v>42370</v>
      </c>
      <c r="C47" s="3" t="e">
        <f>cbo_deficit!C47+cbo_interest!C47</f>
        <v>#N/A</v>
      </c>
      <c r="D47" s="3" t="e">
        <f>cbo_deficit!D47+cbo_interest!D47</f>
        <v>#N/A</v>
      </c>
      <c r="E47" s="3" t="e">
        <f>cbo_deficit!E47+cbo_interest!E47</f>
        <v>#N/A</v>
      </c>
      <c r="F47" s="3" t="e">
        <f>cbo_deficit!F47+cbo_interest!F47</f>
        <v>#N/A</v>
      </c>
      <c r="G47" s="3" t="e">
        <f>cbo_deficit!G47+cbo_interest!G47</f>
        <v>#N/A</v>
      </c>
      <c r="H47" s="3" t="e">
        <f>cbo_deficit!H47+cbo_interest!H47</f>
        <v>#N/A</v>
      </c>
      <c r="I47" s="3" t="e">
        <f>cbo_deficit!I47+cbo_interest!I47</f>
        <v>#N/A</v>
      </c>
      <c r="J47" s="3" t="e">
        <f>cbo_deficit!J47+cbo_interest!J47</f>
        <v>#N/A</v>
      </c>
      <c r="K47" s="3" t="e">
        <f>cbo_deficit!K47+cbo_interest!K47</f>
        <v>#N/A</v>
      </c>
      <c r="L47" s="3" t="e">
        <f>cbo_deficit!L47+cbo_interest!L47</f>
        <v>#N/A</v>
      </c>
      <c r="M47" s="3" t="e">
        <f>cbo_deficit!M47+cbo_interest!M47</f>
        <v>#N/A</v>
      </c>
      <c r="N47" s="3" t="e">
        <f>cbo_deficit!N47+cbo_interest!N47</f>
        <v>#N/A</v>
      </c>
      <c r="O47" s="3" t="e">
        <f>cbo_deficit!O47+cbo_interest!O47</f>
        <v>#N/A</v>
      </c>
      <c r="P47" s="3" t="e">
        <f>cbo_deficit!P47+cbo_interest!P47</f>
        <v>#N/A</v>
      </c>
      <c r="Q47" s="3" t="e">
        <f>cbo_deficit!Q47+cbo_interest!Q47</f>
        <v>#N/A</v>
      </c>
      <c r="R47" s="3" t="e">
        <f>cbo_deficit!R47+cbo_interest!R47</f>
        <v>#N/A</v>
      </c>
      <c r="S47" s="3" t="e">
        <f>cbo_deficit!S47+cbo_interest!S47</f>
        <v>#N/A</v>
      </c>
      <c r="T47" s="3" t="e">
        <f>cbo_deficit!T47+cbo_interest!T47</f>
        <v>#N/A</v>
      </c>
      <c r="U47" s="3" t="e">
        <f>cbo_deficit!U47+cbo_interest!U47</f>
        <v>#N/A</v>
      </c>
      <c r="V47" s="3" t="e">
        <f>cbo_deficit!V47+cbo_interest!V47</f>
        <v>#N/A</v>
      </c>
      <c r="W47" s="3" t="e">
        <f>cbo_deficit!W47+cbo_interest!W47</f>
        <v>#N/A</v>
      </c>
      <c r="X47" s="3" t="e">
        <f>cbo_deficit!X47+cbo_interest!X47</f>
        <v>#N/A</v>
      </c>
      <c r="Y47" s="3" t="e">
        <f>cbo_deficit!Y47+cbo_interest!Y47</f>
        <v>#N/A</v>
      </c>
      <c r="Z47" s="3" t="e">
        <f>cbo_deficit!Z47+cbo_interest!Z47</f>
        <v>#N/A</v>
      </c>
      <c r="AA47" s="3" t="e">
        <f>cbo_deficit!AA47+cbo_interest!AA47</f>
        <v>#N/A</v>
      </c>
      <c r="AB47" s="3" t="e">
        <f>cbo_deficit!AB47+cbo_interest!AB47</f>
        <v>#N/A</v>
      </c>
      <c r="AC47" s="3" t="e">
        <f>cbo_deficit!AC47+cbo_interest!AC47</f>
        <v>#N/A</v>
      </c>
      <c r="AD47" s="3" t="e">
        <f>cbo_deficit!AD47+cbo_interest!AD47</f>
        <v>#N/A</v>
      </c>
      <c r="AE47" s="3" t="e">
        <f>cbo_deficit!AE47+cbo_interest!AE47</f>
        <v>#N/A</v>
      </c>
      <c r="AF47" s="3" t="e">
        <f>cbo_deficit!AF47+cbo_interest!AF47</f>
        <v>#N/A</v>
      </c>
      <c r="AG47" s="3" t="e">
        <f>cbo_deficit!AG47+cbo_interest!AG47</f>
        <v>#N/A</v>
      </c>
      <c r="AH47" s="3" t="e">
        <f>cbo_deficit!AH47+cbo_interest!AH47</f>
        <v>#N/A</v>
      </c>
      <c r="AI47" s="3" t="e">
        <f>cbo_deficit!AI47+cbo_interest!AI47</f>
        <v>#N/A</v>
      </c>
      <c r="AJ47" s="3" t="e">
        <f>cbo_deficit!AJ47+cbo_interest!AJ47</f>
        <v>#N/A</v>
      </c>
      <c r="AK47" s="3" t="e">
        <f>cbo_deficit!AK47+cbo_interest!AK47</f>
        <v>#N/A</v>
      </c>
      <c r="AL47" s="3" t="e">
        <f>cbo_deficit!AL47+cbo_interest!AL47</f>
        <v>#N/A</v>
      </c>
      <c r="AM47" s="3" t="e">
        <f>cbo_deficit!AM47+cbo_interest!AM47</f>
        <v>#N/A</v>
      </c>
      <c r="AN47" s="3" t="e">
        <f>cbo_deficit!AN47+cbo_interest!AN47</f>
        <v>#N/A</v>
      </c>
      <c r="AO47" s="3" t="e">
        <f>cbo_deficit!AO47+cbo_interest!AO47</f>
        <v>#N/A</v>
      </c>
      <c r="AP47" s="3" t="e">
        <f>cbo_deficit!AP47+cbo_interest!AP47</f>
        <v>#N/A</v>
      </c>
      <c r="AQ47" s="3" t="e">
        <f>cbo_deficit!AQ47+cbo_interest!AQ47</f>
        <v>#N/A</v>
      </c>
      <c r="AR47" s="3" t="e">
        <f>cbo_deficit!AR47+cbo_interest!AR47</f>
        <v>#N/A</v>
      </c>
      <c r="AS47" s="3" t="e">
        <f>cbo_deficit!AS47+cbo_interest!AS47</f>
        <v>#N/A</v>
      </c>
      <c r="AT47" s="3" t="e">
        <f>cbo_deficit!AT47+cbo_interest!AT47</f>
        <v>#N/A</v>
      </c>
      <c r="AU47" s="3" t="e">
        <v>#N/A</v>
      </c>
      <c r="AV47" s="3" t="e">
        <v>#N/A</v>
      </c>
      <c r="AW47" s="3" t="e">
        <v>#N/A</v>
      </c>
      <c r="AX47" s="3" t="e">
        <v>#N/A</v>
      </c>
      <c r="AY47" s="3" t="e">
        <v>#N/A</v>
      </c>
      <c r="AZ47" s="3" t="e">
        <v>#N/A</v>
      </c>
      <c r="BA47" s="3" t="e">
        <v>#N/A</v>
      </c>
      <c r="BB47" s="3">
        <v>367</v>
      </c>
      <c r="BC47" s="3">
        <v>240</v>
      </c>
      <c r="BD47" s="3">
        <v>431</v>
      </c>
      <c r="BE47" s="3">
        <v>342</v>
      </c>
      <c r="BF47" s="3">
        <v>373</v>
      </c>
      <c r="BG47" s="3">
        <v>171</v>
      </c>
      <c r="BH47" s="3">
        <v>162</v>
      </c>
      <c r="BI47" s="3">
        <f>cbo_deficit!BI47+cbo_interest!BI47</f>
        <v>137</v>
      </c>
      <c r="BJ47" s="3">
        <v>-28</v>
      </c>
      <c r="BK47" s="3">
        <v>-2</v>
      </c>
      <c r="BL47" s="3">
        <v>-21</v>
      </c>
      <c r="BM47" s="3">
        <v>-132</v>
      </c>
      <c r="BN47" s="3">
        <v>129</v>
      </c>
      <c r="BO47" s="3">
        <v>39</v>
      </c>
      <c r="BP47" s="3">
        <v>84</v>
      </c>
      <c r="BQ47" s="3">
        <v>98</v>
      </c>
      <c r="BR47" s="3">
        <v>-153</v>
      </c>
      <c r="BS47" s="3">
        <v>-119</v>
      </c>
      <c r="BT47" s="3">
        <v>-213</v>
      </c>
      <c r="BU47" s="3">
        <v>-213</v>
      </c>
      <c r="BV47" s="3">
        <v>-269</v>
      </c>
      <c r="BW47" s="3">
        <v>-178</v>
      </c>
      <c r="BX47" s="3">
        <v>-178</v>
      </c>
      <c r="BY47" s="3">
        <v>-153</v>
      </c>
      <c r="BZ47" s="3">
        <v>-289</v>
      </c>
      <c r="CA47" s="3">
        <v>-281</v>
      </c>
      <c r="CB47" s="3">
        <v>-342</v>
      </c>
      <c r="CC47" s="3">
        <v>-346</v>
      </c>
      <c r="CD47" s="3">
        <v>-345</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-345</v>
      </c>
      <c r="CU47" s="5"/>
      <c r="CV47" s="19"/>
      <c r="CW47" s="20"/>
    </row>
    <row r="48" spans="1:101" x14ac:dyDescent="0.3">
      <c r="A48" t="s">
        <v>621</v>
      </c>
      <c r="B48" s="16">
        <v>42736</v>
      </c>
      <c r="C48" s="3" t="e">
        <f>cbo_deficit!C48+cbo_interest!C48</f>
        <v>#N/A</v>
      </c>
      <c r="D48" s="3" t="e">
        <f>cbo_deficit!D48+cbo_interest!D48</f>
        <v>#N/A</v>
      </c>
      <c r="E48" s="3" t="e">
        <f>cbo_deficit!E48+cbo_interest!E48</f>
        <v>#N/A</v>
      </c>
      <c r="F48" s="3" t="e">
        <f>cbo_deficit!F48+cbo_interest!F48</f>
        <v>#N/A</v>
      </c>
      <c r="G48" s="3" t="e">
        <f>cbo_deficit!G48+cbo_interest!G48</f>
        <v>#N/A</v>
      </c>
      <c r="H48" s="3" t="e">
        <f>cbo_deficit!H48+cbo_interest!H48</f>
        <v>#N/A</v>
      </c>
      <c r="I48" s="3" t="e">
        <f>cbo_deficit!I48+cbo_interest!I48</f>
        <v>#N/A</v>
      </c>
      <c r="J48" s="3" t="e">
        <f>cbo_deficit!J48+cbo_interest!J48</f>
        <v>#N/A</v>
      </c>
      <c r="K48" s="3" t="e">
        <f>cbo_deficit!K48+cbo_interest!K48</f>
        <v>#N/A</v>
      </c>
      <c r="L48" s="3" t="e">
        <f>cbo_deficit!L48+cbo_interest!L48</f>
        <v>#N/A</v>
      </c>
      <c r="M48" s="3" t="e">
        <f>cbo_deficit!M48+cbo_interest!M48</f>
        <v>#N/A</v>
      </c>
      <c r="N48" s="3" t="e">
        <f>cbo_deficit!N48+cbo_interest!N48</f>
        <v>#N/A</v>
      </c>
      <c r="O48" s="3" t="e">
        <f>cbo_deficit!O48+cbo_interest!O48</f>
        <v>#N/A</v>
      </c>
      <c r="P48" s="3" t="e">
        <f>cbo_deficit!P48+cbo_interest!P48</f>
        <v>#N/A</v>
      </c>
      <c r="Q48" s="3" t="e">
        <f>cbo_deficit!Q48+cbo_interest!Q48</f>
        <v>#N/A</v>
      </c>
      <c r="R48" s="3" t="e">
        <f>cbo_deficit!R48+cbo_interest!R48</f>
        <v>#N/A</v>
      </c>
      <c r="S48" s="3" t="e">
        <f>cbo_deficit!S48+cbo_interest!S48</f>
        <v>#N/A</v>
      </c>
      <c r="T48" s="3" t="e">
        <f>cbo_deficit!T48+cbo_interest!T48</f>
        <v>#N/A</v>
      </c>
      <c r="U48" s="3" t="e">
        <f>cbo_deficit!U48+cbo_interest!U48</f>
        <v>#N/A</v>
      </c>
      <c r="V48" s="3" t="e">
        <f>cbo_deficit!V48+cbo_interest!V48</f>
        <v>#N/A</v>
      </c>
      <c r="W48" s="3" t="e">
        <f>cbo_deficit!W48+cbo_interest!W48</f>
        <v>#N/A</v>
      </c>
      <c r="X48" s="3" t="e">
        <f>cbo_deficit!X48+cbo_interest!X48</f>
        <v>#N/A</v>
      </c>
      <c r="Y48" s="3" t="e">
        <f>cbo_deficit!Y48+cbo_interest!Y48</f>
        <v>#N/A</v>
      </c>
      <c r="Z48" s="3" t="e">
        <f>cbo_deficit!Z48+cbo_interest!Z48</f>
        <v>#N/A</v>
      </c>
      <c r="AA48" s="3" t="e">
        <f>cbo_deficit!AA48+cbo_interest!AA48</f>
        <v>#N/A</v>
      </c>
      <c r="AB48" s="3" t="e">
        <f>cbo_deficit!AB48+cbo_interest!AB48</f>
        <v>#N/A</v>
      </c>
      <c r="AC48" s="3" t="e">
        <f>cbo_deficit!AC48+cbo_interest!AC48</f>
        <v>#N/A</v>
      </c>
      <c r="AD48" s="3" t="e">
        <f>cbo_deficit!AD48+cbo_interest!AD48</f>
        <v>#N/A</v>
      </c>
      <c r="AE48" s="3" t="e">
        <f>cbo_deficit!AE48+cbo_interest!AE48</f>
        <v>#N/A</v>
      </c>
      <c r="AF48" s="3" t="e">
        <f>cbo_deficit!AF48+cbo_interest!AF48</f>
        <v>#N/A</v>
      </c>
      <c r="AG48" s="3" t="e">
        <f>cbo_deficit!AG48+cbo_interest!AG48</f>
        <v>#N/A</v>
      </c>
      <c r="AH48" s="3" t="e">
        <f>cbo_deficit!AH48+cbo_interest!AH48</f>
        <v>#N/A</v>
      </c>
      <c r="AI48" s="3" t="e">
        <f>cbo_deficit!AI48+cbo_interest!AI48</f>
        <v>#N/A</v>
      </c>
      <c r="AJ48" s="3" t="e">
        <f>cbo_deficit!AJ48+cbo_interest!AJ48</f>
        <v>#N/A</v>
      </c>
      <c r="AK48" s="3" t="e">
        <f>cbo_deficit!AK48+cbo_interest!AK48</f>
        <v>#N/A</v>
      </c>
      <c r="AL48" s="3" t="e">
        <f>cbo_deficit!AL48+cbo_interest!AL48</f>
        <v>#N/A</v>
      </c>
      <c r="AM48" s="3" t="e">
        <f>cbo_deficit!AM48+cbo_interest!AM48</f>
        <v>#N/A</v>
      </c>
      <c r="AN48" s="3" t="e">
        <f>cbo_deficit!AN48+cbo_interest!AN48</f>
        <v>#N/A</v>
      </c>
      <c r="AO48" s="3" t="e">
        <f>cbo_deficit!AO48+cbo_interest!AO48</f>
        <v>#N/A</v>
      </c>
      <c r="AP48" s="3" t="e">
        <f>cbo_deficit!AP48+cbo_interest!AP48</f>
        <v>#N/A</v>
      </c>
      <c r="AQ48" s="3" t="e">
        <f>cbo_deficit!AQ48+cbo_interest!AQ48</f>
        <v>#N/A</v>
      </c>
      <c r="AR48" s="3" t="e">
        <f>cbo_deficit!AR48+cbo_interest!AR48</f>
        <v>#N/A</v>
      </c>
      <c r="AS48" s="3" t="e">
        <f>cbo_deficit!AS48+cbo_interest!AS48</f>
        <v>#N/A</v>
      </c>
      <c r="AT48" s="3" t="e">
        <f>cbo_deficit!AT48+cbo_interest!AT48</f>
        <v>#N/A</v>
      </c>
      <c r="AU48" s="3" t="e">
        <v>#N/A</v>
      </c>
      <c r="AV48" s="3" t="e">
        <v>#N/A</v>
      </c>
      <c r="AW48" s="3" t="e">
        <v>#N/A</v>
      </c>
      <c r="AX48" s="3" t="e">
        <v>#N/A</v>
      </c>
      <c r="AY48" s="3" t="e">
        <v>#N/A</v>
      </c>
      <c r="AZ48" s="3" t="e">
        <v>#N/A</v>
      </c>
      <c r="BA48" s="3" t="e">
        <v>#N/A</v>
      </c>
      <c r="BB48" s="3" t="e">
        <v>#N/A</v>
      </c>
      <c r="BC48" s="3" t="e">
        <v>#N/A</v>
      </c>
      <c r="BD48" s="3">
        <v>477</v>
      </c>
      <c r="BE48" s="3">
        <v>387</v>
      </c>
      <c r="BF48" s="3">
        <v>422</v>
      </c>
      <c r="BG48" s="3">
        <v>213</v>
      </c>
      <c r="BH48" s="3">
        <v>214</v>
      </c>
      <c r="BI48" s="3">
        <f>cbo_deficit!BI48+cbo_interest!BI48</f>
        <v>177</v>
      </c>
      <c r="BJ48" s="3">
        <v>14</v>
      </c>
      <c r="BK48" s="3">
        <v>47</v>
      </c>
      <c r="BL48" s="3">
        <v>44</v>
      </c>
      <c r="BM48" s="3">
        <v>-25</v>
      </c>
      <c r="BN48" s="3">
        <v>253</v>
      </c>
      <c r="BO48" s="3">
        <v>182</v>
      </c>
      <c r="BP48" s="3">
        <v>200</v>
      </c>
      <c r="BQ48" s="3">
        <v>231</v>
      </c>
      <c r="BR48" s="3">
        <v>-123</v>
      </c>
      <c r="BS48" s="3">
        <v>-84</v>
      </c>
      <c r="BT48" s="3">
        <v>-177</v>
      </c>
      <c r="BU48" s="3">
        <v>-176</v>
      </c>
      <c r="BV48" s="3">
        <v>-190</v>
      </c>
      <c r="BW48" s="3">
        <v>-124</v>
      </c>
      <c r="BX48" s="3">
        <v>-124</v>
      </c>
      <c r="BY48" s="3">
        <v>-112</v>
      </c>
      <c r="BZ48" s="3">
        <v>-253</v>
      </c>
      <c r="CA48" s="3">
        <v>-244</v>
      </c>
      <c r="CB48" s="3">
        <v>-324</v>
      </c>
      <c r="CC48" s="3">
        <v>-289</v>
      </c>
      <c r="CD48" s="3">
        <v>-424</v>
      </c>
      <c r="CE48" s="3">
        <v>-402</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-403</v>
      </c>
      <c r="CU48" s="5"/>
      <c r="CV48" s="19"/>
      <c r="CW48" s="20"/>
    </row>
    <row r="49" spans="1:101" x14ac:dyDescent="0.3">
      <c r="A49" t="s">
        <v>622</v>
      </c>
      <c r="B49" s="16">
        <v>43101</v>
      </c>
      <c r="C49" s="3" t="e">
        <f>cbo_deficit!C49+cbo_interest!C49</f>
        <v>#N/A</v>
      </c>
      <c r="D49" s="3" t="e">
        <f>cbo_deficit!D49+cbo_interest!D49</f>
        <v>#N/A</v>
      </c>
      <c r="E49" s="3" t="e">
        <f>cbo_deficit!E49+cbo_interest!E49</f>
        <v>#N/A</v>
      </c>
      <c r="F49" s="3" t="e">
        <f>cbo_deficit!F49+cbo_interest!F49</f>
        <v>#N/A</v>
      </c>
      <c r="G49" s="3" t="e">
        <f>cbo_deficit!G49+cbo_interest!G49</f>
        <v>#N/A</v>
      </c>
      <c r="H49" s="3" t="e">
        <f>cbo_deficit!H49+cbo_interest!H49</f>
        <v>#N/A</v>
      </c>
      <c r="I49" s="3" t="e">
        <f>cbo_deficit!I49+cbo_interest!I49</f>
        <v>#N/A</v>
      </c>
      <c r="J49" s="3" t="e">
        <f>cbo_deficit!J49+cbo_interest!J49</f>
        <v>#N/A</v>
      </c>
      <c r="K49" s="3" t="e">
        <f>cbo_deficit!K49+cbo_interest!K49</f>
        <v>#N/A</v>
      </c>
      <c r="L49" s="3" t="e">
        <f>cbo_deficit!L49+cbo_interest!L49</f>
        <v>#N/A</v>
      </c>
      <c r="M49" s="3" t="e">
        <f>cbo_deficit!M49+cbo_interest!M49</f>
        <v>#N/A</v>
      </c>
      <c r="N49" s="3" t="e">
        <f>cbo_deficit!N49+cbo_interest!N49</f>
        <v>#N/A</v>
      </c>
      <c r="O49" s="3" t="e">
        <f>cbo_deficit!O49+cbo_interest!O49</f>
        <v>#N/A</v>
      </c>
      <c r="P49" s="3" t="e">
        <f>cbo_deficit!P49+cbo_interest!P49</f>
        <v>#N/A</v>
      </c>
      <c r="Q49" s="3" t="e">
        <f>cbo_deficit!Q49+cbo_interest!Q49</f>
        <v>#N/A</v>
      </c>
      <c r="R49" s="3" t="e">
        <f>cbo_deficit!R49+cbo_interest!R49</f>
        <v>#N/A</v>
      </c>
      <c r="S49" s="3" t="e">
        <f>cbo_deficit!S49+cbo_interest!S49</f>
        <v>#N/A</v>
      </c>
      <c r="T49" s="3" t="e">
        <f>cbo_deficit!T49+cbo_interest!T49</f>
        <v>#N/A</v>
      </c>
      <c r="U49" s="3" t="e">
        <f>cbo_deficit!U49+cbo_interest!U49</f>
        <v>#N/A</v>
      </c>
      <c r="V49" s="3" t="e">
        <f>cbo_deficit!V49+cbo_interest!V49</f>
        <v>#N/A</v>
      </c>
      <c r="W49" s="3" t="e">
        <f>cbo_deficit!W49+cbo_interest!W49</f>
        <v>#N/A</v>
      </c>
      <c r="X49" s="3" t="e">
        <f>cbo_deficit!X49+cbo_interest!X49</f>
        <v>#N/A</v>
      </c>
      <c r="Y49" s="3" t="e">
        <f>cbo_deficit!Y49+cbo_interest!Y49</f>
        <v>#N/A</v>
      </c>
      <c r="Z49" s="3" t="e">
        <f>cbo_deficit!Z49+cbo_interest!Z49</f>
        <v>#N/A</v>
      </c>
      <c r="AA49" s="3" t="e">
        <f>cbo_deficit!AA49+cbo_interest!AA49</f>
        <v>#N/A</v>
      </c>
      <c r="AB49" s="3" t="e">
        <f>cbo_deficit!AB49+cbo_interest!AB49</f>
        <v>#N/A</v>
      </c>
      <c r="AC49" s="3" t="e">
        <f>cbo_deficit!AC49+cbo_interest!AC49</f>
        <v>#N/A</v>
      </c>
      <c r="AD49" s="3" t="e">
        <f>cbo_deficit!AD49+cbo_interest!AD49</f>
        <v>#N/A</v>
      </c>
      <c r="AE49" s="3" t="e">
        <f>cbo_deficit!AE49+cbo_interest!AE49</f>
        <v>#N/A</v>
      </c>
      <c r="AF49" s="3" t="e">
        <f>cbo_deficit!AF49+cbo_interest!AF49</f>
        <v>#N/A</v>
      </c>
      <c r="AG49" s="3" t="e">
        <f>cbo_deficit!AG49+cbo_interest!AG49</f>
        <v>#N/A</v>
      </c>
      <c r="AH49" s="3" t="e">
        <f>cbo_deficit!AH49+cbo_interest!AH49</f>
        <v>#N/A</v>
      </c>
      <c r="AI49" s="3" t="e">
        <f>cbo_deficit!AI49+cbo_interest!AI49</f>
        <v>#N/A</v>
      </c>
      <c r="AJ49" s="3" t="e">
        <f>cbo_deficit!AJ49+cbo_interest!AJ49</f>
        <v>#N/A</v>
      </c>
      <c r="AK49" s="3" t="e">
        <f>cbo_deficit!AK49+cbo_interest!AK49</f>
        <v>#N/A</v>
      </c>
      <c r="AL49" s="3" t="e">
        <f>cbo_deficit!AL49+cbo_interest!AL49</f>
        <v>#N/A</v>
      </c>
      <c r="AM49" s="3" t="e">
        <f>cbo_deficit!AM49+cbo_interest!AM49</f>
        <v>#N/A</v>
      </c>
      <c r="AN49" s="3" t="e">
        <f>cbo_deficit!AN49+cbo_interest!AN49</f>
        <v>#N/A</v>
      </c>
      <c r="AO49" s="3" t="e">
        <f>cbo_deficit!AO49+cbo_interest!AO49</f>
        <v>#N/A</v>
      </c>
      <c r="AP49" s="3" t="e">
        <f>cbo_deficit!AP49+cbo_interest!AP49</f>
        <v>#N/A</v>
      </c>
      <c r="AQ49" s="3" t="e">
        <f>cbo_deficit!AQ49+cbo_interest!AQ49</f>
        <v>#N/A</v>
      </c>
      <c r="AR49" s="3" t="e">
        <f>cbo_deficit!AR49+cbo_interest!AR49</f>
        <v>#N/A</v>
      </c>
      <c r="AS49" s="3" t="e">
        <f>cbo_deficit!AS49+cbo_interest!AS49</f>
        <v>#N/A</v>
      </c>
      <c r="AT49" s="3" t="e">
        <f>cbo_deficit!AT49+cbo_interest!AT49</f>
        <v>#N/A</v>
      </c>
      <c r="AU49" s="3" t="e">
        <v>#N/A</v>
      </c>
      <c r="AV49" s="3" t="e">
        <v>#N/A</v>
      </c>
      <c r="AW49" s="3" t="e">
        <v>#N/A</v>
      </c>
      <c r="AX49" s="3" t="e">
        <v>#N/A</v>
      </c>
      <c r="AY49" s="3" t="e">
        <v>#N/A</v>
      </c>
      <c r="AZ49" s="3" t="e">
        <v>#N/A</v>
      </c>
      <c r="BA49" s="3" t="e">
        <v>#N/A</v>
      </c>
      <c r="BB49" s="3" t="e">
        <v>#N/A</v>
      </c>
      <c r="BC49" s="3" t="e">
        <v>#N/A</v>
      </c>
      <c r="BD49" s="3" t="e">
        <v>#N/A</v>
      </c>
      <c r="BE49" s="3" t="e">
        <v>#N/A</v>
      </c>
      <c r="BF49" s="3">
        <v>482</v>
      </c>
      <c r="BG49" s="3">
        <v>261</v>
      </c>
      <c r="BH49" s="3">
        <v>264</v>
      </c>
      <c r="BI49" s="3">
        <f>cbo_deficit!BI49+cbo_interest!BI49</f>
        <v>205</v>
      </c>
      <c r="BJ49" s="3">
        <v>53</v>
      </c>
      <c r="BK49" s="3">
        <v>82</v>
      </c>
      <c r="BL49" s="3">
        <v>114</v>
      </c>
      <c r="BM49" s="3">
        <v>36</v>
      </c>
      <c r="BN49" s="3">
        <v>334</v>
      </c>
      <c r="BO49" s="3">
        <v>263</v>
      </c>
      <c r="BP49" s="3">
        <v>279</v>
      </c>
      <c r="BQ49" s="3">
        <v>337</v>
      </c>
      <c r="BR49" s="3">
        <v>-88</v>
      </c>
      <c r="BS49" s="3">
        <v>-45</v>
      </c>
      <c r="BT49" s="3">
        <v>-162</v>
      </c>
      <c r="BU49" s="3">
        <v>-136</v>
      </c>
      <c r="BV49" s="3">
        <v>-148</v>
      </c>
      <c r="BW49" s="3">
        <v>-84</v>
      </c>
      <c r="BX49" s="3">
        <v>-84</v>
      </c>
      <c r="BY49" s="3">
        <v>-87</v>
      </c>
      <c r="BZ49" s="3">
        <v>-203</v>
      </c>
      <c r="CA49" s="3">
        <v>-184</v>
      </c>
      <c r="CB49" s="3">
        <v>-219</v>
      </c>
      <c r="CC49" s="3">
        <v>-192</v>
      </c>
      <c r="CD49" s="3">
        <v>-256</v>
      </c>
      <c r="CE49" s="3">
        <v>-488</v>
      </c>
      <c r="CF49" s="3">
        <v>-454</v>
      </c>
      <c r="CG49" s="3">
        <v>-454</v>
      </c>
      <c r="CH49" s="3">
        <v>-454</v>
      </c>
      <c r="CI49" s="3" t="e">
        <v>#N/A</v>
      </c>
      <c r="CJ49" s="3" t="e">
        <v>#N/A</v>
      </c>
      <c r="CK49" s="3" t="e">
        <v>#N/A</v>
      </c>
      <c r="CL49" s="3" t="e">
        <v>#N/A</v>
      </c>
      <c r="CM49" s="3" t="e">
        <v>#N/A</v>
      </c>
      <c r="CN49" s="3" t="e">
        <v>#N/A</v>
      </c>
      <c r="CO49" s="3" t="e">
        <v>#N/A</v>
      </c>
      <c r="CP49" s="3" t="e">
        <v>#N/A</v>
      </c>
      <c r="CQ49" s="3" t="e">
        <v>#N/A</v>
      </c>
      <c r="CR49" s="3" t="e">
        <v>#N/A</v>
      </c>
      <c r="CS49" s="3">
        <v>-454</v>
      </c>
      <c r="CU49" s="5"/>
      <c r="CV49" s="19"/>
      <c r="CW49" s="20"/>
    </row>
    <row r="50" spans="1:101" x14ac:dyDescent="0.3">
      <c r="A50" t="s">
        <v>623</v>
      </c>
      <c r="B50" s="16">
        <v>43466</v>
      </c>
      <c r="C50" s="3" t="e">
        <f>cbo_deficit!C50+cbo_interest!C50</f>
        <v>#N/A</v>
      </c>
      <c r="D50" s="3" t="e">
        <f>cbo_deficit!D50+cbo_interest!D50</f>
        <v>#N/A</v>
      </c>
      <c r="E50" s="3" t="e">
        <f>cbo_deficit!E50+cbo_interest!E50</f>
        <v>#N/A</v>
      </c>
      <c r="F50" s="3" t="e">
        <f>cbo_deficit!F50+cbo_interest!F50</f>
        <v>#N/A</v>
      </c>
      <c r="G50" s="3" t="e">
        <f>cbo_deficit!G50+cbo_interest!G50</f>
        <v>#N/A</v>
      </c>
      <c r="H50" s="3" t="e">
        <f>cbo_deficit!H50+cbo_interest!H50</f>
        <v>#N/A</v>
      </c>
      <c r="I50" s="3" t="e">
        <f>cbo_deficit!I50+cbo_interest!I50</f>
        <v>#N/A</v>
      </c>
      <c r="J50" s="3" t="e">
        <f>cbo_deficit!J50+cbo_interest!J50</f>
        <v>#N/A</v>
      </c>
      <c r="K50" s="3" t="e">
        <f>cbo_deficit!K50+cbo_interest!K50</f>
        <v>#N/A</v>
      </c>
      <c r="L50" s="3" t="e">
        <f>cbo_deficit!L50+cbo_interest!L50</f>
        <v>#N/A</v>
      </c>
      <c r="M50" s="3" t="e">
        <f>cbo_deficit!M50+cbo_interest!M50</f>
        <v>#N/A</v>
      </c>
      <c r="N50" s="3" t="e">
        <f>cbo_deficit!N50+cbo_interest!N50</f>
        <v>#N/A</v>
      </c>
      <c r="O50" s="3" t="e">
        <f>cbo_deficit!O50+cbo_interest!O50</f>
        <v>#N/A</v>
      </c>
      <c r="P50" s="3" t="e">
        <f>cbo_deficit!P50+cbo_interest!P50</f>
        <v>#N/A</v>
      </c>
      <c r="Q50" s="3" t="e">
        <f>cbo_deficit!Q50+cbo_interest!Q50</f>
        <v>#N/A</v>
      </c>
      <c r="R50" s="3" t="e">
        <f>cbo_deficit!R50+cbo_interest!R50</f>
        <v>#N/A</v>
      </c>
      <c r="S50" s="3" t="e">
        <f>cbo_deficit!S50+cbo_interest!S50</f>
        <v>#N/A</v>
      </c>
      <c r="T50" s="3" t="e">
        <f>cbo_deficit!T50+cbo_interest!T50</f>
        <v>#N/A</v>
      </c>
      <c r="U50" s="3" t="e">
        <f>cbo_deficit!U50+cbo_interest!U50</f>
        <v>#N/A</v>
      </c>
      <c r="V50" s="3" t="e">
        <f>cbo_deficit!V50+cbo_interest!V50</f>
        <v>#N/A</v>
      </c>
      <c r="W50" s="3" t="e">
        <f>cbo_deficit!W50+cbo_interest!W50</f>
        <v>#N/A</v>
      </c>
      <c r="X50" s="3" t="e">
        <f>cbo_deficit!X50+cbo_interest!X50</f>
        <v>#N/A</v>
      </c>
      <c r="Y50" s="3" t="e">
        <f>cbo_deficit!Y50+cbo_interest!Y50</f>
        <v>#N/A</v>
      </c>
      <c r="Z50" s="3" t="e">
        <f>cbo_deficit!Z50+cbo_interest!Z50</f>
        <v>#N/A</v>
      </c>
      <c r="AA50" s="3" t="e">
        <f>cbo_deficit!AA50+cbo_interest!AA50</f>
        <v>#N/A</v>
      </c>
      <c r="AB50" s="3" t="e">
        <f>cbo_deficit!AB50+cbo_interest!AB50</f>
        <v>#N/A</v>
      </c>
      <c r="AC50" s="3" t="e">
        <f>cbo_deficit!AC50+cbo_interest!AC50</f>
        <v>#N/A</v>
      </c>
      <c r="AD50" s="3" t="e">
        <f>cbo_deficit!AD50+cbo_interest!AD50</f>
        <v>#N/A</v>
      </c>
      <c r="AE50" s="3" t="e">
        <f>cbo_deficit!AE50+cbo_interest!AE50</f>
        <v>#N/A</v>
      </c>
      <c r="AF50" s="3" t="e">
        <f>cbo_deficit!AF50+cbo_interest!AF50</f>
        <v>#N/A</v>
      </c>
      <c r="AG50" s="3" t="e">
        <f>cbo_deficit!AG50+cbo_interest!AG50</f>
        <v>#N/A</v>
      </c>
      <c r="AH50" s="3" t="e">
        <f>cbo_deficit!AH50+cbo_interest!AH50</f>
        <v>#N/A</v>
      </c>
      <c r="AI50" s="3" t="e">
        <f>cbo_deficit!AI50+cbo_interest!AI50</f>
        <v>#N/A</v>
      </c>
      <c r="AJ50" s="3" t="e">
        <f>cbo_deficit!AJ50+cbo_interest!AJ50</f>
        <v>#N/A</v>
      </c>
      <c r="AK50" s="3" t="e">
        <f>cbo_deficit!AK50+cbo_interest!AK50</f>
        <v>#N/A</v>
      </c>
      <c r="AL50" s="3" t="e">
        <f>cbo_deficit!AL50+cbo_interest!AL50</f>
        <v>#N/A</v>
      </c>
      <c r="AM50" s="3" t="e">
        <f>cbo_deficit!AM50+cbo_interest!AM50</f>
        <v>#N/A</v>
      </c>
      <c r="AN50" s="3" t="e">
        <f>cbo_deficit!AN50+cbo_interest!AN50</f>
        <v>#N/A</v>
      </c>
      <c r="AO50" s="3" t="e">
        <f>cbo_deficit!AO50+cbo_interest!AO50</f>
        <v>#N/A</v>
      </c>
      <c r="AP50" s="3" t="e">
        <f>cbo_deficit!AP50+cbo_interest!AP50</f>
        <v>#N/A</v>
      </c>
      <c r="AQ50" s="3" t="e">
        <f>cbo_deficit!AQ50+cbo_interest!AQ50</f>
        <v>#N/A</v>
      </c>
      <c r="AR50" s="3" t="e">
        <f>cbo_deficit!AR50+cbo_interest!AR50</f>
        <v>#N/A</v>
      </c>
      <c r="AS50" s="3" t="e">
        <f>cbo_deficit!AS50+cbo_interest!AS50</f>
        <v>#N/A</v>
      </c>
      <c r="AT50" s="3" t="e">
        <f>cbo_deficit!AT50+cbo_interest!AT50</f>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216</v>
      </c>
      <c r="BI50" s="3">
        <f>cbo_deficit!BI50+cbo_interest!BI50</f>
        <v>143</v>
      </c>
      <c r="BJ50" s="3">
        <v>0</v>
      </c>
      <c r="BK50" s="3">
        <v>27</v>
      </c>
      <c r="BL50" s="3">
        <v>92</v>
      </c>
      <c r="BM50" s="3">
        <v>1</v>
      </c>
      <c r="BN50" s="3">
        <v>332</v>
      </c>
      <c r="BO50" s="3">
        <v>255</v>
      </c>
      <c r="BP50" s="3">
        <v>279</v>
      </c>
      <c r="BQ50" s="3">
        <v>340</v>
      </c>
      <c r="BR50" s="3">
        <v>-117</v>
      </c>
      <c r="BS50" s="3">
        <v>-75</v>
      </c>
      <c r="BT50" s="3">
        <v>-183</v>
      </c>
      <c r="BU50" s="3">
        <v>-155</v>
      </c>
      <c r="BV50" s="3">
        <v>-169</v>
      </c>
      <c r="BW50" s="3">
        <v>-135</v>
      </c>
      <c r="BX50" s="3">
        <v>-135</v>
      </c>
      <c r="BY50" s="3">
        <v>-159</v>
      </c>
      <c r="BZ50" s="3">
        <v>-300</v>
      </c>
      <c r="CA50" s="3">
        <v>-273</v>
      </c>
      <c r="CB50" s="3">
        <v>-275</v>
      </c>
      <c r="CC50" s="3">
        <v>-269</v>
      </c>
      <c r="CD50" s="3">
        <v>-328</v>
      </c>
      <c r="CE50" s="3">
        <v>-591</v>
      </c>
      <c r="CF50" s="3">
        <v>-514</v>
      </c>
      <c r="CG50" s="3">
        <v>-514</v>
      </c>
      <c r="CH50" s="3">
        <v>-588</v>
      </c>
      <c r="CI50" s="3">
        <v>-608</v>
      </c>
      <c r="CJ50" s="3">
        <v>-609</v>
      </c>
      <c r="CK50" s="3">
        <v>-609</v>
      </c>
      <c r="CL50" s="3" t="e">
        <v>#N/A</v>
      </c>
      <c r="CM50" s="3" t="e">
        <v>#N/A</v>
      </c>
      <c r="CN50" s="3" t="e">
        <v>#N/A</v>
      </c>
      <c r="CO50" s="3" t="e">
        <v>#N/A</v>
      </c>
      <c r="CP50" s="3" t="e">
        <v>#N/A</v>
      </c>
      <c r="CQ50" s="3" t="e">
        <v>#N/A</v>
      </c>
      <c r="CR50" s="3" t="e">
        <v>#N/A</v>
      </c>
      <c r="CS50" s="3">
        <v>-609</v>
      </c>
      <c r="CU50" s="5"/>
      <c r="CV50" s="19"/>
      <c r="CW50" s="20"/>
    </row>
    <row r="51" spans="1:101" x14ac:dyDescent="0.3">
      <c r="A51" t="s">
        <v>624</v>
      </c>
      <c r="B51" s="16">
        <v>43831</v>
      </c>
      <c r="C51" s="3" t="e">
        <f>cbo_deficit!C51+cbo_interest!C51</f>
        <v>#N/A</v>
      </c>
      <c r="D51" s="3" t="e">
        <f>cbo_deficit!D51+cbo_interest!D51</f>
        <v>#N/A</v>
      </c>
      <c r="E51" s="3" t="e">
        <f>cbo_deficit!E51+cbo_interest!E51</f>
        <v>#N/A</v>
      </c>
      <c r="F51" s="3" t="e">
        <f>cbo_deficit!F51+cbo_interest!F51</f>
        <v>#N/A</v>
      </c>
      <c r="G51" s="3" t="e">
        <f>cbo_deficit!G51+cbo_interest!G51</f>
        <v>#N/A</v>
      </c>
      <c r="H51" s="3" t="e">
        <f>cbo_deficit!H51+cbo_interest!H51</f>
        <v>#N/A</v>
      </c>
      <c r="I51" s="3" t="e">
        <f>cbo_deficit!I51+cbo_interest!I51</f>
        <v>#N/A</v>
      </c>
      <c r="J51" s="3" t="e">
        <f>cbo_deficit!J51+cbo_interest!J51</f>
        <v>#N/A</v>
      </c>
      <c r="K51" s="3" t="e">
        <f>cbo_deficit!K51+cbo_interest!K51</f>
        <v>#N/A</v>
      </c>
      <c r="L51" s="3" t="e">
        <f>cbo_deficit!L51+cbo_interest!L51</f>
        <v>#N/A</v>
      </c>
      <c r="M51" s="3" t="e">
        <f>cbo_deficit!M51+cbo_interest!M51</f>
        <v>#N/A</v>
      </c>
      <c r="N51" s="3" t="e">
        <f>cbo_deficit!N51+cbo_interest!N51</f>
        <v>#N/A</v>
      </c>
      <c r="O51" s="3" t="e">
        <f>cbo_deficit!O51+cbo_interest!O51</f>
        <v>#N/A</v>
      </c>
      <c r="P51" s="3" t="e">
        <f>cbo_deficit!P51+cbo_interest!P51</f>
        <v>#N/A</v>
      </c>
      <c r="Q51" s="3" t="e">
        <f>cbo_deficit!Q51+cbo_interest!Q51</f>
        <v>#N/A</v>
      </c>
      <c r="R51" s="3" t="e">
        <f>cbo_deficit!R51+cbo_interest!R51</f>
        <v>#N/A</v>
      </c>
      <c r="S51" s="3" t="e">
        <f>cbo_deficit!S51+cbo_interest!S51</f>
        <v>#N/A</v>
      </c>
      <c r="T51" s="3" t="e">
        <f>cbo_deficit!T51+cbo_interest!T51</f>
        <v>#N/A</v>
      </c>
      <c r="U51" s="3" t="e">
        <f>cbo_deficit!U51+cbo_interest!U51</f>
        <v>#N/A</v>
      </c>
      <c r="V51" s="3" t="e">
        <f>cbo_deficit!V51+cbo_interest!V51</f>
        <v>#N/A</v>
      </c>
      <c r="W51" s="3" t="e">
        <f>cbo_deficit!W51+cbo_interest!W51</f>
        <v>#N/A</v>
      </c>
      <c r="X51" s="3" t="e">
        <f>cbo_deficit!X51+cbo_interest!X51</f>
        <v>#N/A</v>
      </c>
      <c r="Y51" s="3" t="e">
        <f>cbo_deficit!Y51+cbo_interest!Y51</f>
        <v>#N/A</v>
      </c>
      <c r="Z51" s="3" t="e">
        <f>cbo_deficit!Z51+cbo_interest!Z51</f>
        <v>#N/A</v>
      </c>
      <c r="AA51" s="3" t="e">
        <f>cbo_deficit!AA51+cbo_interest!AA51</f>
        <v>#N/A</v>
      </c>
      <c r="AB51" s="3" t="e">
        <f>cbo_deficit!AB51+cbo_interest!AB51</f>
        <v>#N/A</v>
      </c>
      <c r="AC51" s="3" t="e">
        <f>cbo_deficit!AC51+cbo_interest!AC51</f>
        <v>#N/A</v>
      </c>
      <c r="AD51" s="3" t="e">
        <f>cbo_deficit!AD51+cbo_interest!AD51</f>
        <v>#N/A</v>
      </c>
      <c r="AE51" s="3" t="e">
        <f>cbo_deficit!AE51+cbo_interest!AE51</f>
        <v>#N/A</v>
      </c>
      <c r="AF51" s="3" t="e">
        <f>cbo_deficit!AF51+cbo_interest!AF51</f>
        <v>#N/A</v>
      </c>
      <c r="AG51" s="3" t="e">
        <f>cbo_deficit!AG51+cbo_interest!AG51</f>
        <v>#N/A</v>
      </c>
      <c r="AH51" s="3" t="e">
        <f>cbo_deficit!AH51+cbo_interest!AH51</f>
        <v>#N/A</v>
      </c>
      <c r="AI51" s="3" t="e">
        <f>cbo_deficit!AI51+cbo_interest!AI51</f>
        <v>#N/A</v>
      </c>
      <c r="AJ51" s="3" t="e">
        <f>cbo_deficit!AJ51+cbo_interest!AJ51</f>
        <v>#N/A</v>
      </c>
      <c r="AK51" s="3" t="e">
        <f>cbo_deficit!AK51+cbo_interest!AK51</f>
        <v>#N/A</v>
      </c>
      <c r="AL51" s="3" t="e">
        <f>cbo_deficit!AL51+cbo_interest!AL51</f>
        <v>#N/A</v>
      </c>
      <c r="AM51" s="3" t="e">
        <f>cbo_deficit!AM51+cbo_interest!AM51</f>
        <v>#N/A</v>
      </c>
      <c r="AN51" s="3" t="e">
        <f>cbo_deficit!AN51+cbo_interest!AN51</f>
        <v>#N/A</v>
      </c>
      <c r="AO51" s="3" t="e">
        <f>cbo_deficit!AO51+cbo_interest!AO51</f>
        <v>#N/A</v>
      </c>
      <c r="AP51" s="3" t="e">
        <f>cbo_deficit!AP51+cbo_interest!AP51</f>
        <v>#N/A</v>
      </c>
      <c r="AQ51" s="3" t="e">
        <f>cbo_deficit!AQ51+cbo_interest!AQ51</f>
        <v>#N/A</v>
      </c>
      <c r="AR51" s="3" t="e">
        <f>cbo_deficit!AR51+cbo_interest!AR51</f>
        <v>#N/A</v>
      </c>
      <c r="AS51" s="3" t="e">
        <f>cbo_deficit!AS51+cbo_interest!AS51</f>
        <v>#N/A</v>
      </c>
      <c r="AT51" s="3" t="e">
        <f>cbo_deficit!AT51+cbo_interest!AT51</f>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f>cbo_deficit!BI51+cbo_interest!BI51</f>
        <v>#N/A</v>
      </c>
      <c r="BJ51" s="3" t="e">
        <v>#N/A</v>
      </c>
      <c r="BK51" s="3">
        <v>36</v>
      </c>
      <c r="BL51" s="3">
        <v>93</v>
      </c>
      <c r="BM51" s="3">
        <v>12</v>
      </c>
      <c r="BN51" s="3">
        <v>355</v>
      </c>
      <c r="BO51" s="3">
        <v>277</v>
      </c>
      <c r="BP51" s="3">
        <v>310</v>
      </c>
      <c r="BQ51" s="3">
        <v>370</v>
      </c>
      <c r="BR51" s="3">
        <v>-131</v>
      </c>
      <c r="BS51" s="3">
        <v>-89</v>
      </c>
      <c r="BT51" s="3">
        <v>-201</v>
      </c>
      <c r="BU51" s="3">
        <v>-169</v>
      </c>
      <c r="BV51" s="3">
        <v>-171</v>
      </c>
      <c r="BW51" s="3">
        <v>-159</v>
      </c>
      <c r="BX51" s="3">
        <v>-159</v>
      </c>
      <c r="BY51" s="3">
        <v>-184</v>
      </c>
      <c r="BZ51" s="3">
        <v>-312</v>
      </c>
      <c r="CA51" s="3">
        <v>-297</v>
      </c>
      <c r="CB51" s="3">
        <v>-309</v>
      </c>
      <c r="CC51" s="3">
        <v>-304</v>
      </c>
      <c r="CD51" s="3">
        <v>-352</v>
      </c>
      <c r="CE51" s="3">
        <v>-523</v>
      </c>
      <c r="CF51" s="3">
        <v>-443</v>
      </c>
      <c r="CG51" s="3">
        <v>-437</v>
      </c>
      <c r="CH51" s="3">
        <v>-618</v>
      </c>
      <c r="CI51" s="3">
        <v>-633</v>
      </c>
      <c r="CJ51" s="3">
        <v>-690</v>
      </c>
      <c r="CK51" s="3">
        <v>-2973</v>
      </c>
      <c r="CL51" s="3">
        <v>-2787</v>
      </c>
      <c r="CM51" s="3">
        <v>-2784</v>
      </c>
      <c r="CN51" s="3" t="e">
        <v>#N/A</v>
      </c>
      <c r="CO51" s="3" t="e">
        <v>#N/A</v>
      </c>
      <c r="CP51" s="3" t="e">
        <v>#N/A</v>
      </c>
      <c r="CQ51" s="3" t="e">
        <v>#N/A</v>
      </c>
      <c r="CR51" s="3" t="e">
        <v>#N/A</v>
      </c>
      <c r="CS51" s="3">
        <v>-2788</v>
      </c>
      <c r="CU51" s="5"/>
      <c r="CV51" s="19"/>
      <c r="CW51" s="20"/>
    </row>
    <row r="52" spans="1:101" x14ac:dyDescent="0.3">
      <c r="A52" t="s">
        <v>625</v>
      </c>
      <c r="B52" s="16">
        <v>44197</v>
      </c>
      <c r="C52" s="3" t="e">
        <f>cbo_deficit!C52+cbo_interest!C52</f>
        <v>#N/A</v>
      </c>
      <c r="D52" s="3" t="e">
        <f>cbo_deficit!D52+cbo_interest!D52</f>
        <v>#N/A</v>
      </c>
      <c r="E52" s="3" t="e">
        <f>cbo_deficit!E52+cbo_interest!E52</f>
        <v>#N/A</v>
      </c>
      <c r="F52" s="3" t="e">
        <f>cbo_deficit!F52+cbo_interest!F52</f>
        <v>#N/A</v>
      </c>
      <c r="G52" s="3" t="e">
        <f>cbo_deficit!G52+cbo_interest!G52</f>
        <v>#N/A</v>
      </c>
      <c r="H52" s="3" t="e">
        <f>cbo_deficit!H52+cbo_interest!H52</f>
        <v>#N/A</v>
      </c>
      <c r="I52" s="3" t="e">
        <f>cbo_deficit!I52+cbo_interest!I52</f>
        <v>#N/A</v>
      </c>
      <c r="J52" s="3" t="e">
        <f>cbo_deficit!J52+cbo_interest!J52</f>
        <v>#N/A</v>
      </c>
      <c r="K52" s="3" t="e">
        <f>cbo_deficit!K52+cbo_interest!K52</f>
        <v>#N/A</v>
      </c>
      <c r="L52" s="3" t="e">
        <f>cbo_deficit!L52+cbo_interest!L52</f>
        <v>#N/A</v>
      </c>
      <c r="M52" s="3" t="e">
        <f>cbo_deficit!M52+cbo_interest!M52</f>
        <v>#N/A</v>
      </c>
      <c r="N52" s="3" t="e">
        <f>cbo_deficit!N52+cbo_interest!N52</f>
        <v>#N/A</v>
      </c>
      <c r="O52" s="3" t="e">
        <f>cbo_deficit!O52+cbo_interest!O52</f>
        <v>#N/A</v>
      </c>
      <c r="P52" s="3" t="e">
        <f>cbo_deficit!P52+cbo_interest!P52</f>
        <v>#N/A</v>
      </c>
      <c r="Q52" s="3" t="e">
        <f>cbo_deficit!Q52+cbo_interest!Q52</f>
        <v>#N/A</v>
      </c>
      <c r="R52" s="3" t="e">
        <f>cbo_deficit!R52+cbo_interest!R52</f>
        <v>#N/A</v>
      </c>
      <c r="S52" s="3" t="e">
        <f>cbo_deficit!S52+cbo_interest!S52</f>
        <v>#N/A</v>
      </c>
      <c r="T52" s="3" t="e">
        <f>cbo_deficit!T52+cbo_interest!T52</f>
        <v>#N/A</v>
      </c>
      <c r="U52" s="3" t="e">
        <f>cbo_deficit!U52+cbo_interest!U52</f>
        <v>#N/A</v>
      </c>
      <c r="V52" s="3" t="e">
        <f>cbo_deficit!V52+cbo_interest!V52</f>
        <v>#N/A</v>
      </c>
      <c r="W52" s="3" t="e">
        <f>cbo_deficit!W52+cbo_interest!W52</f>
        <v>#N/A</v>
      </c>
      <c r="X52" s="3" t="e">
        <f>cbo_deficit!X52+cbo_interest!X52</f>
        <v>#N/A</v>
      </c>
      <c r="Y52" s="3" t="e">
        <f>cbo_deficit!Y52+cbo_interest!Y52</f>
        <v>#N/A</v>
      </c>
      <c r="Z52" s="3" t="e">
        <f>cbo_deficit!Z52+cbo_interest!Z52</f>
        <v>#N/A</v>
      </c>
      <c r="AA52" s="3" t="e">
        <f>cbo_deficit!AA52+cbo_interest!AA52</f>
        <v>#N/A</v>
      </c>
      <c r="AB52" s="3" t="e">
        <f>cbo_deficit!AB52+cbo_interest!AB52</f>
        <v>#N/A</v>
      </c>
      <c r="AC52" s="3" t="e">
        <f>cbo_deficit!AC52+cbo_interest!AC52</f>
        <v>#N/A</v>
      </c>
      <c r="AD52" s="3" t="e">
        <f>cbo_deficit!AD52+cbo_interest!AD52</f>
        <v>#N/A</v>
      </c>
      <c r="AE52" s="3" t="e">
        <f>cbo_deficit!AE52+cbo_interest!AE52</f>
        <v>#N/A</v>
      </c>
      <c r="AF52" s="3" t="e">
        <f>cbo_deficit!AF52+cbo_interest!AF52</f>
        <v>#N/A</v>
      </c>
      <c r="AG52" s="3" t="e">
        <f>cbo_deficit!AG52+cbo_interest!AG52</f>
        <v>#N/A</v>
      </c>
      <c r="AH52" s="3" t="e">
        <f>cbo_deficit!AH52+cbo_interest!AH52</f>
        <v>#N/A</v>
      </c>
      <c r="AI52" s="3" t="e">
        <f>cbo_deficit!AI52+cbo_interest!AI52</f>
        <v>#N/A</v>
      </c>
      <c r="AJ52" s="3" t="e">
        <f>cbo_deficit!AJ52+cbo_interest!AJ52</f>
        <v>#N/A</v>
      </c>
      <c r="AK52" s="3" t="e">
        <f>cbo_deficit!AK52+cbo_interest!AK52</f>
        <v>#N/A</v>
      </c>
      <c r="AL52" s="3" t="e">
        <f>cbo_deficit!AL52+cbo_interest!AL52</f>
        <v>#N/A</v>
      </c>
      <c r="AM52" s="3" t="e">
        <f>cbo_deficit!AM52+cbo_interest!AM52</f>
        <v>#N/A</v>
      </c>
      <c r="AN52" s="3" t="e">
        <f>cbo_deficit!AN52+cbo_interest!AN52</f>
        <v>#N/A</v>
      </c>
      <c r="AO52" s="3" t="e">
        <f>cbo_deficit!AO52+cbo_interest!AO52</f>
        <v>#N/A</v>
      </c>
      <c r="AP52" s="3" t="e">
        <f>cbo_deficit!AP52+cbo_interest!AP52</f>
        <v>#N/A</v>
      </c>
      <c r="AQ52" s="3" t="e">
        <f>cbo_deficit!AQ52+cbo_interest!AQ52</f>
        <v>#N/A</v>
      </c>
      <c r="AR52" s="3" t="e">
        <f>cbo_deficit!AR52+cbo_interest!AR52</f>
        <v>#N/A</v>
      </c>
      <c r="AS52" s="3" t="e">
        <f>cbo_deficit!AS52+cbo_interest!AS52</f>
        <v>#N/A</v>
      </c>
      <c r="AT52" s="3" t="e">
        <f>cbo_deficit!AT52+cbo_interest!AT52</f>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f>cbo_deficit!BI52+cbo_interest!BI52</f>
        <v>#N/A</v>
      </c>
      <c r="BJ52" s="3" t="e">
        <v>#N/A</v>
      </c>
      <c r="BK52" s="3" t="e">
        <v>#N/A</v>
      </c>
      <c r="BL52" s="3" t="e">
        <v>#N/A</v>
      </c>
      <c r="BM52" s="3">
        <v>29</v>
      </c>
      <c r="BN52" s="3">
        <v>384</v>
      </c>
      <c r="BO52" s="3">
        <v>311</v>
      </c>
      <c r="BP52" s="3">
        <v>336</v>
      </c>
      <c r="BQ52" s="3">
        <v>397</v>
      </c>
      <c r="BR52" s="3">
        <v>-124</v>
      </c>
      <c r="BS52" s="3">
        <v>-79</v>
      </c>
      <c r="BT52" s="3">
        <v>-218</v>
      </c>
      <c r="BU52" s="3">
        <v>-184</v>
      </c>
      <c r="BV52" s="3">
        <v>-193</v>
      </c>
      <c r="BW52" s="3">
        <v>-173</v>
      </c>
      <c r="BX52" s="3">
        <v>-173</v>
      </c>
      <c r="BY52" s="3">
        <v>-214</v>
      </c>
      <c r="BZ52" s="3">
        <v>-342</v>
      </c>
      <c r="CA52" s="3">
        <v>-333</v>
      </c>
      <c r="CB52" s="3">
        <v>-350</v>
      </c>
      <c r="CC52" s="3">
        <v>-362</v>
      </c>
      <c r="CD52" s="3">
        <v>-398</v>
      </c>
      <c r="CE52" s="3">
        <v>-553</v>
      </c>
      <c r="CF52" s="3">
        <v>-453</v>
      </c>
      <c r="CG52" s="3">
        <v>-445</v>
      </c>
      <c r="CH52" s="3">
        <v>-616</v>
      </c>
      <c r="CI52" s="3">
        <v>-606</v>
      </c>
      <c r="CJ52" s="3">
        <v>-607</v>
      </c>
      <c r="CK52" s="3">
        <v>-1520</v>
      </c>
      <c r="CL52" s="3">
        <v>-1955</v>
      </c>
      <c r="CM52" s="3">
        <v>-2672</v>
      </c>
      <c r="CN52" s="3">
        <v>-2423</v>
      </c>
      <c r="CO52" s="3" t="e">
        <v>#N/A</v>
      </c>
      <c r="CP52" s="3" t="e">
        <v>#N/A</v>
      </c>
      <c r="CQ52" s="3" t="e">
        <v>#N/A</v>
      </c>
      <c r="CR52" s="3" t="e">
        <v>#N/A</v>
      </c>
      <c r="CS52" s="3">
        <v>-2423</v>
      </c>
      <c r="CU52" s="5"/>
      <c r="CV52" s="19"/>
      <c r="CW52" s="20"/>
    </row>
    <row r="53" spans="1:101" x14ac:dyDescent="0.3">
      <c r="A53" t="s">
        <v>626</v>
      </c>
      <c r="B53" s="16">
        <v>44562</v>
      </c>
      <c r="C53" s="3" t="e">
        <f>cbo_deficit!C53+cbo_interest!C53</f>
        <v>#N/A</v>
      </c>
      <c r="D53" s="3" t="e">
        <f>cbo_deficit!D53+cbo_interest!D53</f>
        <v>#N/A</v>
      </c>
      <c r="E53" s="3" t="e">
        <f>cbo_deficit!E53+cbo_interest!E53</f>
        <v>#N/A</v>
      </c>
      <c r="F53" s="3" t="e">
        <f>cbo_deficit!F53+cbo_interest!F53</f>
        <v>#N/A</v>
      </c>
      <c r="G53" s="3" t="e">
        <f>cbo_deficit!G53+cbo_interest!G53</f>
        <v>#N/A</v>
      </c>
      <c r="H53" s="3" t="e">
        <f>cbo_deficit!H53+cbo_interest!H53</f>
        <v>#N/A</v>
      </c>
      <c r="I53" s="3" t="e">
        <f>cbo_deficit!I53+cbo_interest!I53</f>
        <v>#N/A</v>
      </c>
      <c r="J53" s="3" t="e">
        <f>cbo_deficit!J53+cbo_interest!J53</f>
        <v>#N/A</v>
      </c>
      <c r="K53" s="3" t="e">
        <f>cbo_deficit!K53+cbo_interest!K53</f>
        <v>#N/A</v>
      </c>
      <c r="L53" s="3" t="e">
        <f>cbo_deficit!L53+cbo_interest!L53</f>
        <v>#N/A</v>
      </c>
      <c r="M53" s="3" t="e">
        <f>cbo_deficit!M53+cbo_interest!M53</f>
        <v>#N/A</v>
      </c>
      <c r="N53" s="3" t="e">
        <f>cbo_deficit!N53+cbo_interest!N53</f>
        <v>#N/A</v>
      </c>
      <c r="O53" s="3" t="e">
        <f>cbo_deficit!O53+cbo_interest!O53</f>
        <v>#N/A</v>
      </c>
      <c r="P53" s="3" t="e">
        <f>cbo_deficit!P53+cbo_interest!P53</f>
        <v>#N/A</v>
      </c>
      <c r="Q53" s="3" t="e">
        <f>cbo_deficit!Q53+cbo_interest!Q53</f>
        <v>#N/A</v>
      </c>
      <c r="R53" s="3" t="e">
        <f>cbo_deficit!R53+cbo_interest!R53</f>
        <v>#N/A</v>
      </c>
      <c r="S53" s="3" t="e">
        <f>cbo_deficit!S53+cbo_interest!S53</f>
        <v>#N/A</v>
      </c>
      <c r="T53" s="3" t="e">
        <f>cbo_deficit!T53+cbo_interest!T53</f>
        <v>#N/A</v>
      </c>
      <c r="U53" s="3" t="e">
        <f>cbo_deficit!U53+cbo_interest!U53</f>
        <v>#N/A</v>
      </c>
      <c r="V53" s="3" t="e">
        <f>cbo_deficit!V53+cbo_interest!V53</f>
        <v>#N/A</v>
      </c>
      <c r="W53" s="3" t="e">
        <f>cbo_deficit!W53+cbo_interest!W53</f>
        <v>#N/A</v>
      </c>
      <c r="X53" s="3" t="e">
        <f>cbo_deficit!X53+cbo_interest!X53</f>
        <v>#N/A</v>
      </c>
      <c r="Y53" s="3" t="e">
        <f>cbo_deficit!Y53+cbo_interest!Y53</f>
        <v>#N/A</v>
      </c>
      <c r="Z53" s="3" t="e">
        <f>cbo_deficit!Z53+cbo_interest!Z53</f>
        <v>#N/A</v>
      </c>
      <c r="AA53" s="3" t="e">
        <f>cbo_deficit!AA53+cbo_interest!AA53</f>
        <v>#N/A</v>
      </c>
      <c r="AB53" s="3" t="e">
        <f>cbo_deficit!AB53+cbo_interest!AB53</f>
        <v>#N/A</v>
      </c>
      <c r="AC53" s="3" t="e">
        <f>cbo_deficit!AC53+cbo_interest!AC53</f>
        <v>#N/A</v>
      </c>
      <c r="AD53" s="3" t="e">
        <f>cbo_deficit!AD53+cbo_interest!AD53</f>
        <v>#N/A</v>
      </c>
      <c r="AE53" s="3" t="e">
        <f>cbo_deficit!AE53+cbo_interest!AE53</f>
        <v>#N/A</v>
      </c>
      <c r="AF53" s="3" t="e">
        <f>cbo_deficit!AF53+cbo_interest!AF53</f>
        <v>#N/A</v>
      </c>
      <c r="AG53" s="3" t="e">
        <f>cbo_deficit!AG53+cbo_interest!AG53</f>
        <v>#N/A</v>
      </c>
      <c r="AH53" s="3" t="e">
        <f>cbo_deficit!AH53+cbo_interest!AH53</f>
        <v>#N/A</v>
      </c>
      <c r="AI53" s="3" t="e">
        <f>cbo_deficit!AI53+cbo_interest!AI53</f>
        <v>#N/A</v>
      </c>
      <c r="AJ53" s="3" t="e">
        <f>cbo_deficit!AJ53+cbo_interest!AJ53</f>
        <v>#N/A</v>
      </c>
      <c r="AK53" s="3" t="e">
        <f>cbo_deficit!AK53+cbo_interest!AK53</f>
        <v>#N/A</v>
      </c>
      <c r="AL53" s="3" t="e">
        <f>cbo_deficit!AL53+cbo_interest!AL53</f>
        <v>#N/A</v>
      </c>
      <c r="AM53" s="3" t="e">
        <f>cbo_deficit!AM53+cbo_interest!AM53</f>
        <v>#N/A</v>
      </c>
      <c r="AN53" s="3" t="e">
        <f>cbo_deficit!AN53+cbo_interest!AN53</f>
        <v>#N/A</v>
      </c>
      <c r="AO53" s="3" t="e">
        <f>cbo_deficit!AO53+cbo_interest!AO53</f>
        <v>#N/A</v>
      </c>
      <c r="AP53" s="3" t="e">
        <f>cbo_deficit!AP53+cbo_interest!AP53</f>
        <v>#N/A</v>
      </c>
      <c r="AQ53" s="3" t="e">
        <f>cbo_deficit!AQ53+cbo_interest!AQ53</f>
        <v>#N/A</v>
      </c>
      <c r="AR53" s="3" t="e">
        <f>cbo_deficit!AR53+cbo_interest!AR53</f>
        <v>#N/A</v>
      </c>
      <c r="AS53" s="3" t="e">
        <f>cbo_deficit!AS53+cbo_interest!AS53</f>
        <v>#N/A</v>
      </c>
      <c r="AT53" s="3" t="e">
        <f>cbo_deficit!AT53+cbo_interest!AT53</f>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f>cbo_deficit!BI53+cbo_interest!BI53</f>
        <v>#N/A</v>
      </c>
      <c r="BJ53" s="3" t="e">
        <v>#N/A</v>
      </c>
      <c r="BK53" s="3" t="e">
        <v>#N/A</v>
      </c>
      <c r="BL53" s="3" t="e">
        <v>#N/A</v>
      </c>
      <c r="BM53" s="3" t="e">
        <v>#N/A</v>
      </c>
      <c r="BN53" s="3" t="e">
        <v>#N/A</v>
      </c>
      <c r="BO53" s="3">
        <v>285</v>
      </c>
      <c r="BP53" s="3">
        <v>301</v>
      </c>
      <c r="BQ53" s="3">
        <v>357</v>
      </c>
      <c r="BR53" s="3">
        <v>-162</v>
      </c>
      <c r="BS53" s="3">
        <v>-125</v>
      </c>
      <c r="BT53" s="3">
        <v>-276</v>
      </c>
      <c r="BU53" s="3">
        <v>-243</v>
      </c>
      <c r="BV53" s="3">
        <v>-259</v>
      </c>
      <c r="BW53" s="3">
        <v>-253</v>
      </c>
      <c r="BX53" s="3">
        <v>-253</v>
      </c>
      <c r="BY53" s="3">
        <v>-279</v>
      </c>
      <c r="BZ53" s="3">
        <v>-437</v>
      </c>
      <c r="CA53" s="3">
        <v>-430</v>
      </c>
      <c r="CB53" s="3">
        <v>-447</v>
      </c>
      <c r="CC53" s="3">
        <v>-467</v>
      </c>
      <c r="CD53" s="3">
        <v>-490</v>
      </c>
      <c r="CE53" s="3">
        <v>-633</v>
      </c>
      <c r="CF53" s="3">
        <v>-547</v>
      </c>
      <c r="CG53" s="3">
        <v>-538</v>
      </c>
      <c r="CH53" s="3">
        <v>-703</v>
      </c>
      <c r="CI53" s="3">
        <v>-692</v>
      </c>
      <c r="CJ53" s="3">
        <v>-693</v>
      </c>
      <c r="CK53" s="3">
        <v>-1063</v>
      </c>
      <c r="CL53" s="3">
        <v>-774</v>
      </c>
      <c r="CM53" s="3">
        <v>-847</v>
      </c>
      <c r="CN53" s="3">
        <v>-637</v>
      </c>
      <c r="CO53" s="3">
        <v>-900</v>
      </c>
      <c r="CP53" s="3">
        <v>-900</v>
      </c>
      <c r="CQ53" s="3" t="e">
        <v>#N/A</v>
      </c>
      <c r="CR53" s="3" t="e">
        <v>#N/A</v>
      </c>
      <c r="CS53" s="3">
        <v>-900</v>
      </c>
      <c r="CU53" s="5"/>
      <c r="CV53" s="19"/>
      <c r="CW53" s="20"/>
    </row>
    <row r="54" spans="1:101" x14ac:dyDescent="0.3">
      <c r="A54" t="s">
        <v>627</v>
      </c>
      <c r="B54" s="16">
        <v>44927</v>
      </c>
      <c r="C54" s="3" t="e">
        <f>cbo_deficit!C54+cbo_interest!C54</f>
        <v>#N/A</v>
      </c>
      <c r="D54" s="3" t="e">
        <f>cbo_deficit!D54+cbo_interest!D54</f>
        <v>#N/A</v>
      </c>
      <c r="E54" s="3" t="e">
        <f>cbo_deficit!E54+cbo_interest!E54</f>
        <v>#N/A</v>
      </c>
      <c r="F54" s="3" t="e">
        <f>cbo_deficit!F54+cbo_interest!F54</f>
        <v>#N/A</v>
      </c>
      <c r="G54" s="3" t="e">
        <f>cbo_deficit!G54+cbo_interest!G54</f>
        <v>#N/A</v>
      </c>
      <c r="H54" s="3" t="e">
        <f>cbo_deficit!H54+cbo_interest!H54</f>
        <v>#N/A</v>
      </c>
      <c r="I54" s="3" t="e">
        <f>cbo_deficit!I54+cbo_interest!I54</f>
        <v>#N/A</v>
      </c>
      <c r="J54" s="3" t="e">
        <f>cbo_deficit!J54+cbo_interest!J54</f>
        <v>#N/A</v>
      </c>
      <c r="K54" s="3" t="e">
        <f>cbo_deficit!K54+cbo_interest!K54</f>
        <v>#N/A</v>
      </c>
      <c r="L54" s="3" t="e">
        <f>cbo_deficit!L54+cbo_interest!L54</f>
        <v>#N/A</v>
      </c>
      <c r="M54" s="3" t="e">
        <f>cbo_deficit!M54+cbo_interest!M54</f>
        <v>#N/A</v>
      </c>
      <c r="N54" s="3" t="e">
        <f>cbo_deficit!N54+cbo_interest!N54</f>
        <v>#N/A</v>
      </c>
      <c r="O54" s="3" t="e">
        <f>cbo_deficit!O54+cbo_interest!O54</f>
        <v>#N/A</v>
      </c>
      <c r="P54" s="3" t="e">
        <f>cbo_deficit!P54+cbo_interest!P54</f>
        <v>#N/A</v>
      </c>
      <c r="Q54" s="3" t="e">
        <f>cbo_deficit!Q54+cbo_interest!Q54</f>
        <v>#N/A</v>
      </c>
      <c r="R54" s="3" t="e">
        <f>cbo_deficit!R54+cbo_interest!R54</f>
        <v>#N/A</v>
      </c>
      <c r="S54" s="3" t="e">
        <f>cbo_deficit!S54+cbo_interest!S54</f>
        <v>#N/A</v>
      </c>
      <c r="T54" s="3" t="e">
        <f>cbo_deficit!T54+cbo_interest!T54</f>
        <v>#N/A</v>
      </c>
      <c r="U54" s="3" t="e">
        <f>cbo_deficit!U54+cbo_interest!U54</f>
        <v>#N/A</v>
      </c>
      <c r="V54" s="3" t="e">
        <f>cbo_deficit!V54+cbo_interest!V54</f>
        <v>#N/A</v>
      </c>
      <c r="W54" s="3" t="e">
        <f>cbo_deficit!W54+cbo_interest!W54</f>
        <v>#N/A</v>
      </c>
      <c r="X54" s="3" t="e">
        <f>cbo_deficit!X54+cbo_interest!X54</f>
        <v>#N/A</v>
      </c>
      <c r="Y54" s="3" t="e">
        <f>cbo_deficit!Y54+cbo_interest!Y54</f>
        <v>#N/A</v>
      </c>
      <c r="Z54" s="3" t="e">
        <f>cbo_deficit!Z54+cbo_interest!Z54</f>
        <v>#N/A</v>
      </c>
      <c r="AA54" s="3" t="e">
        <f>cbo_deficit!AA54+cbo_interest!AA54</f>
        <v>#N/A</v>
      </c>
      <c r="AB54" s="3" t="e">
        <f>cbo_deficit!AB54+cbo_interest!AB54</f>
        <v>#N/A</v>
      </c>
      <c r="AC54" s="3" t="e">
        <f>cbo_deficit!AC54+cbo_interest!AC54</f>
        <v>#N/A</v>
      </c>
      <c r="AD54" s="3" t="e">
        <f>cbo_deficit!AD54+cbo_interest!AD54</f>
        <v>#N/A</v>
      </c>
      <c r="AE54" s="3" t="e">
        <f>cbo_deficit!AE54+cbo_interest!AE54</f>
        <v>#N/A</v>
      </c>
      <c r="AF54" s="3" t="e">
        <f>cbo_deficit!AF54+cbo_interest!AF54</f>
        <v>#N/A</v>
      </c>
      <c r="AG54" s="3" t="e">
        <f>cbo_deficit!AG54+cbo_interest!AG54</f>
        <v>#N/A</v>
      </c>
      <c r="AH54" s="3" t="e">
        <f>cbo_deficit!AH54+cbo_interest!AH54</f>
        <v>#N/A</v>
      </c>
      <c r="AI54" s="3" t="e">
        <f>cbo_deficit!AI54+cbo_interest!AI54</f>
        <v>#N/A</v>
      </c>
      <c r="AJ54" s="3" t="e">
        <f>cbo_deficit!AJ54+cbo_interest!AJ54</f>
        <v>#N/A</v>
      </c>
      <c r="AK54" s="3" t="e">
        <f>cbo_deficit!AK54+cbo_interest!AK54</f>
        <v>#N/A</v>
      </c>
      <c r="AL54" s="3" t="e">
        <f>cbo_deficit!AL54+cbo_interest!AL54</f>
        <v>#N/A</v>
      </c>
      <c r="AM54" s="3" t="e">
        <f>cbo_deficit!AM54+cbo_interest!AM54</f>
        <v>#N/A</v>
      </c>
      <c r="AN54" s="3" t="e">
        <f>cbo_deficit!AN54+cbo_interest!AN54</f>
        <v>#N/A</v>
      </c>
      <c r="AO54" s="3" t="e">
        <f>cbo_deficit!AO54+cbo_interest!AO54</f>
        <v>#N/A</v>
      </c>
      <c r="AP54" s="3" t="e">
        <f>cbo_deficit!AP54+cbo_interest!AP54</f>
        <v>#N/A</v>
      </c>
      <c r="AQ54" s="3" t="e">
        <f>cbo_deficit!AQ54+cbo_interest!AQ54</f>
        <v>#N/A</v>
      </c>
      <c r="AR54" s="3" t="e">
        <f>cbo_deficit!AR54+cbo_interest!AR54</f>
        <v>#N/A</v>
      </c>
      <c r="AS54" s="3" t="e">
        <f>cbo_deficit!AS54+cbo_interest!AS54</f>
        <v>#N/A</v>
      </c>
      <c r="AT54" s="3" t="e">
        <f>cbo_deficit!AT54+cbo_interest!AT54</f>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f>cbo_deficit!BI54+cbo_interest!BI54</f>
        <v>#N/A</v>
      </c>
      <c r="BJ54" s="3" t="e">
        <v>#N/A</v>
      </c>
      <c r="BK54" s="3" t="e">
        <v>#N/A</v>
      </c>
      <c r="BL54" s="3" t="e">
        <v>#N/A</v>
      </c>
      <c r="BM54" s="3" t="e">
        <v>#N/A</v>
      </c>
      <c r="BN54" s="3" t="e">
        <v>#N/A</v>
      </c>
      <c r="BO54" s="3" t="e">
        <v>#N/A</v>
      </c>
      <c r="BP54" s="3" t="e">
        <v>#N/A</v>
      </c>
      <c r="BQ54" s="3" t="e">
        <v>#N/A</v>
      </c>
      <c r="BR54" s="3">
        <v>-121</v>
      </c>
      <c r="BS54" s="3">
        <v>-72</v>
      </c>
      <c r="BT54" s="3">
        <v>-228</v>
      </c>
      <c r="BU54" s="3">
        <v>-187</v>
      </c>
      <c r="BV54" s="3">
        <v>-211</v>
      </c>
      <c r="BW54" s="3">
        <v>-203</v>
      </c>
      <c r="BX54" s="3">
        <v>-203</v>
      </c>
      <c r="BY54" s="3">
        <v>-235</v>
      </c>
      <c r="BZ54" s="3">
        <v>-411</v>
      </c>
      <c r="CA54" s="3">
        <v>-407</v>
      </c>
      <c r="CB54" s="3">
        <v>-426</v>
      </c>
      <c r="CC54" s="3">
        <v>-450</v>
      </c>
      <c r="CD54" s="3">
        <v>-459</v>
      </c>
      <c r="CE54" s="3">
        <v>-571</v>
      </c>
      <c r="CF54" s="3">
        <v>-502</v>
      </c>
      <c r="CG54" s="3">
        <v>-488</v>
      </c>
      <c r="CH54" s="3">
        <v>-675</v>
      </c>
      <c r="CI54" s="3">
        <v>-649</v>
      </c>
      <c r="CJ54" s="3">
        <v>-642</v>
      </c>
      <c r="CK54" s="3">
        <v>-853</v>
      </c>
      <c r="CL54" s="3">
        <v>-685</v>
      </c>
      <c r="CM54" s="3">
        <v>-474</v>
      </c>
      <c r="CN54" s="3">
        <v>-542</v>
      </c>
      <c r="CO54" s="3">
        <v>-770</v>
      </c>
      <c r="CP54" s="3">
        <v>-876</v>
      </c>
      <c r="CQ54" s="3">
        <v>-1036</v>
      </c>
      <c r="CR54" s="3">
        <v>-1036</v>
      </c>
      <c r="CS54" s="3">
        <v>-1036</v>
      </c>
      <c r="CU54" s="5"/>
      <c r="CV54" s="19"/>
      <c r="CW54" s="20"/>
    </row>
    <row r="55" spans="1:101" x14ac:dyDescent="0.3">
      <c r="A55" t="s">
        <v>628</v>
      </c>
      <c r="B55" s="16">
        <v>45292</v>
      </c>
      <c r="C55" s="3" t="e">
        <f>cbo_deficit!C55+cbo_interest!C55</f>
        <v>#N/A</v>
      </c>
      <c r="D55" s="3" t="e">
        <f>cbo_deficit!D55+cbo_interest!D55</f>
        <v>#N/A</v>
      </c>
      <c r="E55" s="3" t="e">
        <f>cbo_deficit!E55+cbo_interest!E55</f>
        <v>#N/A</v>
      </c>
      <c r="F55" s="3" t="e">
        <f>cbo_deficit!F55+cbo_interest!F55</f>
        <v>#N/A</v>
      </c>
      <c r="G55" s="3" t="e">
        <f>cbo_deficit!G55+cbo_interest!G55</f>
        <v>#N/A</v>
      </c>
      <c r="H55" s="3" t="e">
        <f>cbo_deficit!H55+cbo_interest!H55</f>
        <v>#N/A</v>
      </c>
      <c r="I55" s="3" t="e">
        <f>cbo_deficit!I55+cbo_interest!I55</f>
        <v>#N/A</v>
      </c>
      <c r="J55" s="3" t="e">
        <f>cbo_deficit!J55+cbo_interest!J55</f>
        <v>#N/A</v>
      </c>
      <c r="K55" s="3" t="e">
        <f>cbo_deficit!K55+cbo_interest!K55</f>
        <v>#N/A</v>
      </c>
      <c r="L55" s="3" t="e">
        <f>cbo_deficit!L55+cbo_interest!L55</f>
        <v>#N/A</v>
      </c>
      <c r="M55" s="3" t="e">
        <f>cbo_deficit!M55+cbo_interest!M55</f>
        <v>#N/A</v>
      </c>
      <c r="N55" s="3" t="e">
        <f>cbo_deficit!N55+cbo_interest!N55</f>
        <v>#N/A</v>
      </c>
      <c r="O55" s="3" t="e">
        <f>cbo_deficit!O55+cbo_interest!O55</f>
        <v>#N/A</v>
      </c>
      <c r="P55" s="3" t="e">
        <f>cbo_deficit!P55+cbo_interest!P55</f>
        <v>#N/A</v>
      </c>
      <c r="Q55" s="3" t="e">
        <f>cbo_deficit!Q55+cbo_interest!Q55</f>
        <v>#N/A</v>
      </c>
      <c r="R55" s="3" t="e">
        <f>cbo_deficit!R55+cbo_interest!R55</f>
        <v>#N/A</v>
      </c>
      <c r="S55" s="3" t="e">
        <f>cbo_deficit!S55+cbo_interest!S55</f>
        <v>#N/A</v>
      </c>
      <c r="T55" s="3" t="e">
        <f>cbo_deficit!T55+cbo_interest!T55</f>
        <v>#N/A</v>
      </c>
      <c r="U55" s="3" t="e">
        <f>cbo_deficit!U55+cbo_interest!U55</f>
        <v>#N/A</v>
      </c>
      <c r="V55" s="3" t="e">
        <f>cbo_deficit!V55+cbo_interest!V55</f>
        <v>#N/A</v>
      </c>
      <c r="W55" s="3" t="e">
        <f>cbo_deficit!W55+cbo_interest!W55</f>
        <v>#N/A</v>
      </c>
      <c r="X55" s="3" t="e">
        <f>cbo_deficit!X55+cbo_interest!X55</f>
        <v>#N/A</v>
      </c>
      <c r="Y55" s="3" t="e">
        <f>cbo_deficit!Y55+cbo_interest!Y55</f>
        <v>#N/A</v>
      </c>
      <c r="Z55" s="3" t="e">
        <f>cbo_deficit!Z55+cbo_interest!Z55</f>
        <v>#N/A</v>
      </c>
      <c r="AA55" s="3" t="e">
        <f>cbo_deficit!AA55+cbo_interest!AA55</f>
        <v>#N/A</v>
      </c>
      <c r="AB55" s="3" t="e">
        <f>cbo_deficit!AB55+cbo_interest!AB55</f>
        <v>#N/A</v>
      </c>
      <c r="AC55" s="3" t="e">
        <f>cbo_deficit!AC55+cbo_interest!AC55</f>
        <v>#N/A</v>
      </c>
      <c r="AD55" s="3" t="e">
        <f>cbo_deficit!AD55+cbo_interest!AD55</f>
        <v>#N/A</v>
      </c>
      <c r="AE55" s="3" t="e">
        <f>cbo_deficit!AE55+cbo_interest!AE55</f>
        <v>#N/A</v>
      </c>
      <c r="AF55" s="3" t="e">
        <f>cbo_deficit!AF55+cbo_interest!AF55</f>
        <v>#N/A</v>
      </c>
      <c r="AG55" s="3" t="e">
        <f>cbo_deficit!AG55+cbo_interest!AG55</f>
        <v>#N/A</v>
      </c>
      <c r="AH55" s="3" t="e">
        <f>cbo_deficit!AH55+cbo_interest!AH55</f>
        <v>#N/A</v>
      </c>
      <c r="AI55" s="3" t="e">
        <f>cbo_deficit!AI55+cbo_interest!AI55</f>
        <v>#N/A</v>
      </c>
      <c r="AJ55" s="3" t="e">
        <f>cbo_deficit!AJ55+cbo_interest!AJ55</f>
        <v>#N/A</v>
      </c>
      <c r="AK55" s="3" t="e">
        <f>cbo_deficit!AK55+cbo_interest!AK55</f>
        <v>#N/A</v>
      </c>
      <c r="AL55" s="3" t="e">
        <f>cbo_deficit!AL55+cbo_interest!AL55</f>
        <v>#N/A</v>
      </c>
      <c r="AM55" s="3" t="e">
        <f>cbo_deficit!AM55+cbo_interest!AM55</f>
        <v>#N/A</v>
      </c>
      <c r="AN55" s="3" t="e">
        <f>cbo_deficit!AN55+cbo_interest!AN55</f>
        <v>#N/A</v>
      </c>
      <c r="AO55" s="3" t="e">
        <f>cbo_deficit!AO55+cbo_interest!AO55</f>
        <v>#N/A</v>
      </c>
      <c r="AP55" s="3" t="e">
        <f>cbo_deficit!AP55+cbo_interest!AP55</f>
        <v>#N/A</v>
      </c>
      <c r="AQ55" s="3" t="e">
        <f>cbo_deficit!AQ55+cbo_interest!AQ55</f>
        <v>#N/A</v>
      </c>
      <c r="AR55" s="3" t="e">
        <f>cbo_deficit!AR55+cbo_interest!AR55</f>
        <v>#N/A</v>
      </c>
      <c r="AS55" s="3" t="e">
        <f>cbo_deficit!AS55+cbo_interest!AS55</f>
        <v>#N/A</v>
      </c>
      <c r="AT55" s="3" t="e">
        <f>cbo_deficit!AT55+cbo_interest!AT55</f>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f>cbo_deficit!BI55+cbo_interest!BI55</f>
        <v>#N/A</v>
      </c>
      <c r="BJ55" s="3" t="e">
        <v>#N/A</v>
      </c>
      <c r="BK55" s="3" t="e">
        <v>#N/A</v>
      </c>
      <c r="BL55" s="3" t="e">
        <v>#N/A</v>
      </c>
      <c r="BM55" s="3" t="e">
        <v>#N/A</v>
      </c>
      <c r="BN55" s="3" t="e">
        <v>#N/A</v>
      </c>
      <c r="BO55" s="3" t="e">
        <v>#N/A</v>
      </c>
      <c r="BP55" s="3" t="e">
        <v>#N/A</v>
      </c>
      <c r="BQ55" s="3" t="e">
        <v>#N/A</v>
      </c>
      <c r="BR55" s="3" t="e">
        <v>#N/A</v>
      </c>
      <c r="BS55" s="3" t="e">
        <v>#N/A</v>
      </c>
      <c r="BT55" s="3">
        <v>-194</v>
      </c>
      <c r="BU55" s="3">
        <v>-127</v>
      </c>
      <c r="BV55" s="3">
        <v>-161</v>
      </c>
      <c r="BW55" s="3">
        <v>-140</v>
      </c>
      <c r="BX55" s="3">
        <v>-140</v>
      </c>
      <c r="BY55" s="3">
        <v>-176</v>
      </c>
      <c r="BZ55" s="3">
        <v>-370</v>
      </c>
      <c r="CA55" s="3">
        <v>-366</v>
      </c>
      <c r="CB55" s="3">
        <v>-388</v>
      </c>
      <c r="CC55" s="3">
        <v>-423</v>
      </c>
      <c r="CD55" s="3">
        <v>-429</v>
      </c>
      <c r="CE55" s="3">
        <v>-505</v>
      </c>
      <c r="CF55" s="3">
        <v>-407</v>
      </c>
      <c r="CG55" s="3">
        <v>-390</v>
      </c>
      <c r="CH55" s="3">
        <v>-597</v>
      </c>
      <c r="CI55" s="3">
        <v>-637</v>
      </c>
      <c r="CJ55" s="3">
        <v>-623</v>
      </c>
      <c r="CK55" s="3">
        <v>-807</v>
      </c>
      <c r="CL55" s="3">
        <v>-621</v>
      </c>
      <c r="CM55" s="3">
        <v>-409</v>
      </c>
      <c r="CN55" s="3">
        <v>-531</v>
      </c>
      <c r="CO55" s="3">
        <v>-837</v>
      </c>
      <c r="CP55" s="3">
        <v>-826</v>
      </c>
      <c r="CQ55" s="3">
        <v>-637</v>
      </c>
      <c r="CR55" s="3">
        <v>-1023</v>
      </c>
      <c r="CS55" s="3">
        <v>-951</v>
      </c>
      <c r="CU55" s="5"/>
      <c r="CV55" s="19"/>
      <c r="CW55" s="20"/>
    </row>
    <row r="56" spans="1:101" x14ac:dyDescent="0.3">
      <c r="A56" t="s">
        <v>629</v>
      </c>
      <c r="B56" s="16">
        <v>45658</v>
      </c>
      <c r="C56" s="3" t="e">
        <f>cbo_deficit!C56+cbo_interest!C56</f>
        <v>#N/A</v>
      </c>
      <c r="D56" s="3" t="e">
        <f>cbo_deficit!D56+cbo_interest!D56</f>
        <v>#N/A</v>
      </c>
      <c r="E56" s="3" t="e">
        <f>cbo_deficit!E56+cbo_interest!E56</f>
        <v>#N/A</v>
      </c>
      <c r="F56" s="3" t="e">
        <f>cbo_deficit!F56+cbo_interest!F56</f>
        <v>#N/A</v>
      </c>
      <c r="G56" s="3" t="e">
        <f>cbo_deficit!G56+cbo_interest!G56</f>
        <v>#N/A</v>
      </c>
      <c r="H56" s="3" t="e">
        <f>cbo_deficit!H56+cbo_interest!H56</f>
        <v>#N/A</v>
      </c>
      <c r="I56" s="3" t="e">
        <f>cbo_deficit!I56+cbo_interest!I56</f>
        <v>#N/A</v>
      </c>
      <c r="J56" s="3" t="e">
        <f>cbo_deficit!J56+cbo_interest!J56</f>
        <v>#N/A</v>
      </c>
      <c r="K56" s="3" t="e">
        <f>cbo_deficit!K56+cbo_interest!K56</f>
        <v>#N/A</v>
      </c>
      <c r="L56" s="3" t="e">
        <f>cbo_deficit!L56+cbo_interest!L56</f>
        <v>#N/A</v>
      </c>
      <c r="M56" s="3" t="e">
        <f>cbo_deficit!M56+cbo_interest!M56</f>
        <v>#N/A</v>
      </c>
      <c r="N56" s="3" t="e">
        <f>cbo_deficit!N56+cbo_interest!N56</f>
        <v>#N/A</v>
      </c>
      <c r="O56" s="3" t="e">
        <f>cbo_deficit!O56+cbo_interest!O56</f>
        <v>#N/A</v>
      </c>
      <c r="P56" s="3" t="e">
        <f>cbo_deficit!P56+cbo_interest!P56</f>
        <v>#N/A</v>
      </c>
      <c r="Q56" s="3" t="e">
        <f>cbo_deficit!Q56+cbo_interest!Q56</f>
        <v>#N/A</v>
      </c>
      <c r="R56" s="3" t="e">
        <f>cbo_deficit!R56+cbo_interest!R56</f>
        <v>#N/A</v>
      </c>
      <c r="S56" s="3" t="e">
        <f>cbo_deficit!S56+cbo_interest!S56</f>
        <v>#N/A</v>
      </c>
      <c r="T56" s="3" t="e">
        <f>cbo_deficit!T56+cbo_interest!T56</f>
        <v>#N/A</v>
      </c>
      <c r="U56" s="3" t="e">
        <f>cbo_deficit!U56+cbo_interest!U56</f>
        <v>#N/A</v>
      </c>
      <c r="V56" s="3" t="e">
        <f>cbo_deficit!V56+cbo_interest!V56</f>
        <v>#N/A</v>
      </c>
      <c r="W56" s="3" t="e">
        <f>cbo_deficit!W56+cbo_interest!W56</f>
        <v>#N/A</v>
      </c>
      <c r="X56" s="3" t="e">
        <f>cbo_deficit!X56+cbo_interest!X56</f>
        <v>#N/A</v>
      </c>
      <c r="Y56" s="3" t="e">
        <f>cbo_deficit!Y56+cbo_interest!Y56</f>
        <v>#N/A</v>
      </c>
      <c r="Z56" s="3" t="e">
        <f>cbo_deficit!Z56+cbo_interest!Z56</f>
        <v>#N/A</v>
      </c>
      <c r="AA56" s="3" t="e">
        <f>cbo_deficit!AA56+cbo_interest!AA56</f>
        <v>#N/A</v>
      </c>
      <c r="AB56" s="3" t="e">
        <f>cbo_deficit!AB56+cbo_interest!AB56</f>
        <v>#N/A</v>
      </c>
      <c r="AC56" s="3" t="e">
        <f>cbo_deficit!AC56+cbo_interest!AC56</f>
        <v>#N/A</v>
      </c>
      <c r="AD56" s="3" t="e">
        <f>cbo_deficit!AD56+cbo_interest!AD56</f>
        <v>#N/A</v>
      </c>
      <c r="AE56" s="3" t="e">
        <f>cbo_deficit!AE56+cbo_interest!AE56</f>
        <v>#N/A</v>
      </c>
      <c r="AF56" s="3" t="e">
        <f>cbo_deficit!AF56+cbo_interest!AF56</f>
        <v>#N/A</v>
      </c>
      <c r="AG56" s="3" t="e">
        <f>cbo_deficit!AG56+cbo_interest!AG56</f>
        <v>#N/A</v>
      </c>
      <c r="AH56" s="3" t="e">
        <f>cbo_deficit!AH56+cbo_interest!AH56</f>
        <v>#N/A</v>
      </c>
      <c r="AI56" s="3" t="e">
        <f>cbo_deficit!AI56+cbo_interest!AI56</f>
        <v>#N/A</v>
      </c>
      <c r="AJ56" s="3" t="e">
        <f>cbo_deficit!AJ56+cbo_interest!AJ56</f>
        <v>#N/A</v>
      </c>
      <c r="AK56" s="3" t="e">
        <f>cbo_deficit!AK56+cbo_interest!AK56</f>
        <v>#N/A</v>
      </c>
      <c r="AL56" s="3" t="e">
        <f>cbo_deficit!AL56+cbo_interest!AL56</f>
        <v>#N/A</v>
      </c>
      <c r="AM56" s="3" t="e">
        <f>cbo_deficit!AM56+cbo_interest!AM56</f>
        <v>#N/A</v>
      </c>
      <c r="AN56" s="3" t="e">
        <f>cbo_deficit!AN56+cbo_interest!AN56</f>
        <v>#N/A</v>
      </c>
      <c r="AO56" s="3" t="e">
        <f>cbo_deficit!AO56+cbo_interest!AO56</f>
        <v>#N/A</v>
      </c>
      <c r="AP56" s="3" t="e">
        <f>cbo_deficit!AP56+cbo_interest!AP56</f>
        <v>#N/A</v>
      </c>
      <c r="AQ56" s="3" t="e">
        <f>cbo_deficit!AQ56+cbo_interest!AQ56</f>
        <v>#N/A</v>
      </c>
      <c r="AR56" s="3" t="e">
        <f>cbo_deficit!AR56+cbo_interest!AR56</f>
        <v>#N/A</v>
      </c>
      <c r="AS56" s="3" t="e">
        <f>cbo_deficit!AS56+cbo_interest!AS56</f>
        <v>#N/A</v>
      </c>
      <c r="AT56" s="3" t="e">
        <f>cbo_deficit!AT56+cbo_interest!AT56</f>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f>cbo_deficit!BI56+cbo_interest!BI56</f>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-230</v>
      </c>
      <c r="BX56" s="3">
        <v>-230</v>
      </c>
      <c r="BY56" s="3">
        <v>-253</v>
      </c>
      <c r="BZ56" s="3">
        <v>-454</v>
      </c>
      <c r="CA56" s="3">
        <v>-444</v>
      </c>
      <c r="CB56" s="3">
        <v>-467</v>
      </c>
      <c r="CC56" s="3">
        <v>-508</v>
      </c>
      <c r="CD56" s="3">
        <v>-519</v>
      </c>
      <c r="CE56" s="3">
        <v>-578</v>
      </c>
      <c r="CF56" s="3">
        <v>-488</v>
      </c>
      <c r="CG56" s="3">
        <v>-468</v>
      </c>
      <c r="CH56" s="3">
        <v>-682</v>
      </c>
      <c r="CI56" s="3">
        <v>-754</v>
      </c>
      <c r="CJ56" s="3">
        <v>-742</v>
      </c>
      <c r="CK56" s="3">
        <v>-887</v>
      </c>
      <c r="CL56" s="3">
        <v>-731</v>
      </c>
      <c r="CM56" s="3">
        <v>-602</v>
      </c>
      <c r="CN56" s="3">
        <v>-714</v>
      </c>
      <c r="CO56" s="3">
        <v>-983</v>
      </c>
      <c r="CP56" s="3">
        <v>-988</v>
      </c>
      <c r="CQ56" s="3">
        <v>-821</v>
      </c>
      <c r="CR56" s="3">
        <v>-922</v>
      </c>
      <c r="CS56" s="3">
        <v>-913</v>
      </c>
    </row>
    <row r="57" spans="1:101" x14ac:dyDescent="0.3">
      <c r="A57" t="s">
        <v>630</v>
      </c>
      <c r="B57" s="16">
        <v>46023</v>
      </c>
      <c r="C57" s="3" t="e">
        <f>cbo_deficit!C57+cbo_interest!C57</f>
        <v>#N/A</v>
      </c>
      <c r="D57" s="3" t="e">
        <f>cbo_deficit!D57+cbo_interest!D57</f>
        <v>#N/A</v>
      </c>
      <c r="E57" s="3" t="e">
        <f>cbo_deficit!E57+cbo_interest!E57</f>
        <v>#N/A</v>
      </c>
      <c r="F57" s="3" t="e">
        <f>cbo_deficit!F57+cbo_interest!F57</f>
        <v>#N/A</v>
      </c>
      <c r="G57" s="3" t="e">
        <f>cbo_deficit!G57+cbo_interest!G57</f>
        <v>#N/A</v>
      </c>
      <c r="H57" s="3" t="e">
        <f>cbo_deficit!H57+cbo_interest!H57</f>
        <v>#N/A</v>
      </c>
      <c r="I57" s="3" t="e">
        <f>cbo_deficit!I57+cbo_interest!I57</f>
        <v>#N/A</v>
      </c>
      <c r="J57" s="3" t="e">
        <f>cbo_deficit!J57+cbo_interest!J57</f>
        <v>#N/A</v>
      </c>
      <c r="K57" s="3" t="e">
        <f>cbo_deficit!K57+cbo_interest!K57</f>
        <v>#N/A</v>
      </c>
      <c r="L57" s="3" t="e">
        <f>cbo_deficit!L57+cbo_interest!L57</f>
        <v>#N/A</v>
      </c>
      <c r="M57" s="3" t="e">
        <f>cbo_deficit!M57+cbo_interest!M57</f>
        <v>#N/A</v>
      </c>
      <c r="N57" s="3" t="e">
        <f>cbo_deficit!N57+cbo_interest!N57</f>
        <v>#N/A</v>
      </c>
      <c r="O57" s="3" t="e">
        <f>cbo_deficit!O57+cbo_interest!O57</f>
        <v>#N/A</v>
      </c>
      <c r="P57" s="3" t="e">
        <f>cbo_deficit!P57+cbo_interest!P57</f>
        <v>#N/A</v>
      </c>
      <c r="Q57" s="3" t="e">
        <f>cbo_deficit!Q57+cbo_interest!Q57</f>
        <v>#N/A</v>
      </c>
      <c r="R57" s="3" t="e">
        <f>cbo_deficit!R57+cbo_interest!R57</f>
        <v>#N/A</v>
      </c>
      <c r="S57" s="3" t="e">
        <f>cbo_deficit!S57+cbo_interest!S57</f>
        <v>#N/A</v>
      </c>
      <c r="T57" s="3" t="e">
        <f>cbo_deficit!T57+cbo_interest!T57</f>
        <v>#N/A</v>
      </c>
      <c r="U57" s="3" t="e">
        <f>cbo_deficit!U57+cbo_interest!U57</f>
        <v>#N/A</v>
      </c>
      <c r="V57" s="3" t="e">
        <f>cbo_deficit!V57+cbo_interest!V57</f>
        <v>#N/A</v>
      </c>
      <c r="W57" s="3" t="e">
        <f>cbo_deficit!W57+cbo_interest!W57</f>
        <v>#N/A</v>
      </c>
      <c r="X57" s="3" t="e">
        <f>cbo_deficit!X57+cbo_interest!X57</f>
        <v>#N/A</v>
      </c>
      <c r="Y57" s="3" t="e">
        <f>cbo_deficit!Y57+cbo_interest!Y57</f>
        <v>#N/A</v>
      </c>
      <c r="Z57" s="3" t="e">
        <f>cbo_deficit!Z57+cbo_interest!Z57</f>
        <v>#N/A</v>
      </c>
      <c r="AA57" s="3" t="e">
        <f>cbo_deficit!AA57+cbo_interest!AA57</f>
        <v>#N/A</v>
      </c>
      <c r="AB57" s="3" t="e">
        <f>cbo_deficit!AB57+cbo_interest!AB57</f>
        <v>#N/A</v>
      </c>
      <c r="AC57" s="3" t="e">
        <f>cbo_deficit!AC57+cbo_interest!AC57</f>
        <v>#N/A</v>
      </c>
      <c r="AD57" s="3" t="e">
        <f>cbo_deficit!AD57+cbo_interest!AD57</f>
        <v>#N/A</v>
      </c>
      <c r="AE57" s="3" t="e">
        <f>cbo_deficit!AE57+cbo_interest!AE57</f>
        <v>#N/A</v>
      </c>
      <c r="AF57" s="3" t="e">
        <f>cbo_deficit!AF57+cbo_interest!AF57</f>
        <v>#N/A</v>
      </c>
      <c r="AG57" s="3" t="e">
        <f>cbo_deficit!AG57+cbo_interest!AG57</f>
        <v>#N/A</v>
      </c>
      <c r="AH57" s="3" t="e">
        <f>cbo_deficit!AH57+cbo_interest!AH57</f>
        <v>#N/A</v>
      </c>
      <c r="AI57" s="3" t="e">
        <f>cbo_deficit!AI57+cbo_interest!AI57</f>
        <v>#N/A</v>
      </c>
      <c r="AJ57" s="3" t="e">
        <f>cbo_deficit!AJ57+cbo_interest!AJ57</f>
        <v>#N/A</v>
      </c>
      <c r="AK57" s="3" t="e">
        <f>cbo_deficit!AK57+cbo_interest!AK57</f>
        <v>#N/A</v>
      </c>
      <c r="AL57" s="3" t="e">
        <f>cbo_deficit!AL57+cbo_interest!AL57</f>
        <v>#N/A</v>
      </c>
      <c r="AM57" s="3" t="e">
        <f>cbo_deficit!AM57+cbo_interest!AM57</f>
        <v>#N/A</v>
      </c>
      <c r="AN57" s="3" t="e">
        <f>cbo_deficit!AN57+cbo_interest!AN57</f>
        <v>#N/A</v>
      </c>
      <c r="AO57" s="3" t="e">
        <f>cbo_deficit!AO57+cbo_interest!AO57</f>
        <v>#N/A</v>
      </c>
      <c r="AP57" s="3" t="e">
        <f>cbo_deficit!AP57+cbo_interest!AP57</f>
        <v>#N/A</v>
      </c>
      <c r="AQ57" s="3" t="e">
        <f>cbo_deficit!AQ57+cbo_interest!AQ57</f>
        <v>#N/A</v>
      </c>
      <c r="AR57" s="3" t="e">
        <f>cbo_deficit!AR57+cbo_interest!AR57</f>
        <v>#N/A</v>
      </c>
      <c r="AS57" s="3" t="e">
        <f>cbo_deficit!AS57+cbo_interest!AS57</f>
        <v>#N/A</v>
      </c>
      <c r="AT57" s="3" t="e">
        <f>cbo_deficit!AT57+cbo_interest!AT57</f>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f>cbo_deficit!BI57+cbo_interest!BI57</f>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-536</v>
      </c>
      <c r="CA57" s="3">
        <v>-504</v>
      </c>
      <c r="CB57" s="3">
        <v>-531</v>
      </c>
      <c r="CC57" s="3">
        <v>-583</v>
      </c>
      <c r="CD57" s="3">
        <v>-590</v>
      </c>
      <c r="CE57" s="3">
        <v>-503</v>
      </c>
      <c r="CF57" s="3">
        <v>-432</v>
      </c>
      <c r="CG57" s="3">
        <v>-411</v>
      </c>
      <c r="CH57" s="3">
        <v>-621</v>
      </c>
      <c r="CI57" s="3">
        <v>-724</v>
      </c>
      <c r="CJ57" s="3">
        <v>-712</v>
      </c>
      <c r="CK57" s="3">
        <v>-800</v>
      </c>
      <c r="CL57" s="3">
        <v>-665</v>
      </c>
      <c r="CM57" s="3">
        <v>-582</v>
      </c>
      <c r="CN57" s="3">
        <v>-683</v>
      </c>
      <c r="CO57" s="3">
        <v>-888</v>
      </c>
      <c r="CP57" s="3">
        <v>-883</v>
      </c>
      <c r="CQ57" s="3">
        <v>-687</v>
      </c>
      <c r="CR57" s="3">
        <v>-790</v>
      </c>
      <c r="CS57" s="3">
        <v>-703</v>
      </c>
    </row>
    <row r="58" spans="1:101" x14ac:dyDescent="0.3">
      <c r="A58" t="s">
        <v>631</v>
      </c>
      <c r="B58" s="16">
        <v>46388</v>
      </c>
      <c r="C58" s="3" t="e">
        <f>cbo_deficit!C58+cbo_interest!C58</f>
        <v>#N/A</v>
      </c>
      <c r="D58" s="3" t="e">
        <f>cbo_deficit!D58+cbo_interest!D58</f>
        <v>#N/A</v>
      </c>
      <c r="E58" s="3" t="e">
        <f>cbo_deficit!E58+cbo_interest!E58</f>
        <v>#N/A</v>
      </c>
      <c r="F58" s="3" t="e">
        <f>cbo_deficit!F58+cbo_interest!F58</f>
        <v>#N/A</v>
      </c>
      <c r="G58" s="3" t="e">
        <f>cbo_deficit!G58+cbo_interest!G58</f>
        <v>#N/A</v>
      </c>
      <c r="H58" s="3" t="e">
        <f>cbo_deficit!H58+cbo_interest!H58</f>
        <v>#N/A</v>
      </c>
      <c r="I58" s="3" t="e">
        <f>cbo_deficit!I58+cbo_interest!I58</f>
        <v>#N/A</v>
      </c>
      <c r="J58" s="3" t="e">
        <f>cbo_deficit!J58+cbo_interest!J58</f>
        <v>#N/A</v>
      </c>
      <c r="K58" s="3" t="e">
        <f>cbo_deficit!K58+cbo_interest!K58</f>
        <v>#N/A</v>
      </c>
      <c r="L58" s="3" t="e">
        <f>cbo_deficit!L58+cbo_interest!L58</f>
        <v>#N/A</v>
      </c>
      <c r="M58" s="3" t="e">
        <f>cbo_deficit!M58+cbo_interest!M58</f>
        <v>#N/A</v>
      </c>
      <c r="N58" s="3" t="e">
        <f>cbo_deficit!N58+cbo_interest!N58</f>
        <v>#N/A</v>
      </c>
      <c r="O58" s="3" t="e">
        <f>cbo_deficit!O58+cbo_interest!O58</f>
        <v>#N/A</v>
      </c>
      <c r="P58" s="3" t="e">
        <f>cbo_deficit!P58+cbo_interest!P58</f>
        <v>#N/A</v>
      </c>
      <c r="Q58" s="3" t="e">
        <f>cbo_deficit!Q58+cbo_interest!Q58</f>
        <v>#N/A</v>
      </c>
      <c r="R58" s="3" t="e">
        <f>cbo_deficit!R58+cbo_interest!R58</f>
        <v>#N/A</v>
      </c>
      <c r="S58" s="3" t="e">
        <f>cbo_deficit!S58+cbo_interest!S58</f>
        <v>#N/A</v>
      </c>
      <c r="T58" s="3" t="e">
        <f>cbo_deficit!T58+cbo_interest!T58</f>
        <v>#N/A</v>
      </c>
      <c r="U58" s="3" t="e">
        <f>cbo_deficit!U58+cbo_interest!U58</f>
        <v>#N/A</v>
      </c>
      <c r="V58" s="3" t="e">
        <f>cbo_deficit!V58+cbo_interest!V58</f>
        <v>#N/A</v>
      </c>
      <c r="W58" s="3" t="e">
        <f>cbo_deficit!W58+cbo_interest!W58</f>
        <v>#N/A</v>
      </c>
      <c r="X58" s="3" t="e">
        <f>cbo_deficit!X58+cbo_interest!X58</f>
        <v>#N/A</v>
      </c>
      <c r="Y58" s="3" t="e">
        <f>cbo_deficit!Y58+cbo_interest!Y58</f>
        <v>#N/A</v>
      </c>
      <c r="Z58" s="3" t="e">
        <f>cbo_deficit!Z58+cbo_interest!Z58</f>
        <v>#N/A</v>
      </c>
      <c r="AA58" s="3" t="e">
        <f>cbo_deficit!AA58+cbo_interest!AA58</f>
        <v>#N/A</v>
      </c>
      <c r="AB58" s="3" t="e">
        <f>cbo_deficit!AB58+cbo_interest!AB58</f>
        <v>#N/A</v>
      </c>
      <c r="AC58" s="3" t="e">
        <f>cbo_deficit!AC58+cbo_interest!AC58</f>
        <v>#N/A</v>
      </c>
      <c r="AD58" s="3" t="e">
        <f>cbo_deficit!AD58+cbo_interest!AD58</f>
        <v>#N/A</v>
      </c>
      <c r="AE58" s="3" t="e">
        <f>cbo_deficit!AE58+cbo_interest!AE58</f>
        <v>#N/A</v>
      </c>
      <c r="AF58" s="3" t="e">
        <f>cbo_deficit!AF58+cbo_interest!AF58</f>
        <v>#N/A</v>
      </c>
      <c r="AG58" s="3" t="e">
        <f>cbo_deficit!AG58+cbo_interest!AG58</f>
        <v>#N/A</v>
      </c>
      <c r="AH58" s="3" t="e">
        <f>cbo_deficit!AH58+cbo_interest!AH58</f>
        <v>#N/A</v>
      </c>
      <c r="AI58" s="3" t="e">
        <f>cbo_deficit!AI58+cbo_interest!AI58</f>
        <v>#N/A</v>
      </c>
      <c r="AJ58" s="3" t="e">
        <f>cbo_deficit!AJ58+cbo_interest!AJ58</f>
        <v>#N/A</v>
      </c>
      <c r="AK58" s="3" t="e">
        <f>cbo_deficit!AK58+cbo_interest!AK58</f>
        <v>#N/A</v>
      </c>
      <c r="AL58" s="3" t="e">
        <f>cbo_deficit!AL58+cbo_interest!AL58</f>
        <v>#N/A</v>
      </c>
      <c r="AM58" s="3" t="e">
        <f>cbo_deficit!AM58+cbo_interest!AM58</f>
        <v>#N/A</v>
      </c>
      <c r="AN58" s="3" t="e">
        <f>cbo_deficit!AN58+cbo_interest!AN58</f>
        <v>#N/A</v>
      </c>
      <c r="AO58" s="3" t="e">
        <f>cbo_deficit!AO58+cbo_interest!AO58</f>
        <v>#N/A</v>
      </c>
      <c r="AP58" s="3" t="e">
        <f>cbo_deficit!AP58+cbo_interest!AP58</f>
        <v>#N/A</v>
      </c>
      <c r="AQ58" s="3" t="e">
        <f>cbo_deficit!AQ58+cbo_interest!AQ58</f>
        <v>#N/A</v>
      </c>
      <c r="AR58" s="3" t="e">
        <f>cbo_deficit!AR58+cbo_interest!AR58</f>
        <v>#N/A</v>
      </c>
      <c r="AS58" s="3" t="e">
        <f>cbo_deficit!AS58+cbo_interest!AS58</f>
        <v>#N/A</v>
      </c>
      <c r="AT58" s="3" t="e">
        <f>cbo_deficit!AT58+cbo_interest!AT58</f>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f>cbo_deficit!BI58+cbo_interest!BI58</f>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-640</v>
      </c>
      <c r="CD58" s="3">
        <v>-645</v>
      </c>
      <c r="CE58" s="3">
        <v>-452</v>
      </c>
      <c r="CF58" s="3">
        <v>-371</v>
      </c>
      <c r="CG58" s="3">
        <v>-345</v>
      </c>
      <c r="CH58" s="3">
        <v>-556</v>
      </c>
      <c r="CI58" s="3">
        <v>-655</v>
      </c>
      <c r="CJ58" s="3">
        <v>-648</v>
      </c>
      <c r="CK58" s="3">
        <v>-713</v>
      </c>
      <c r="CL58" s="3">
        <v>-613</v>
      </c>
      <c r="CM58" s="3">
        <v>-536</v>
      </c>
      <c r="CN58" s="3">
        <v>-653</v>
      </c>
      <c r="CO58" s="3">
        <v>-803</v>
      </c>
      <c r="CP58" s="3">
        <v>-797</v>
      </c>
      <c r="CQ58" s="3">
        <v>-591</v>
      </c>
      <c r="CR58" s="3">
        <v>-672</v>
      </c>
      <c r="CS58" s="3">
        <v>-612</v>
      </c>
    </row>
    <row r="59" spans="1:101" x14ac:dyDescent="0.3">
      <c r="A59" t="s">
        <v>632</v>
      </c>
      <c r="B59" s="16">
        <v>46753</v>
      </c>
      <c r="C59" s="3" t="e">
        <f>cbo_deficit!C59+cbo_interest!C59</f>
        <v>#N/A</v>
      </c>
      <c r="D59" s="3" t="e">
        <f>cbo_deficit!D59+cbo_interest!D59</f>
        <v>#N/A</v>
      </c>
      <c r="E59" s="3" t="e">
        <f>cbo_deficit!E59+cbo_interest!E59</f>
        <v>#N/A</v>
      </c>
      <c r="F59" s="3" t="e">
        <f>cbo_deficit!F59+cbo_interest!F59</f>
        <v>#N/A</v>
      </c>
      <c r="G59" s="3" t="e">
        <f>cbo_deficit!G59+cbo_interest!G59</f>
        <v>#N/A</v>
      </c>
      <c r="H59" s="3" t="e">
        <f>cbo_deficit!H59+cbo_interest!H59</f>
        <v>#N/A</v>
      </c>
      <c r="I59" s="3" t="e">
        <f>cbo_deficit!I59+cbo_interest!I59</f>
        <v>#N/A</v>
      </c>
      <c r="J59" s="3" t="e">
        <f>cbo_deficit!J59+cbo_interest!J59</f>
        <v>#N/A</v>
      </c>
      <c r="K59" s="3" t="e">
        <f>cbo_deficit!K59+cbo_interest!K59</f>
        <v>#N/A</v>
      </c>
      <c r="L59" s="3" t="e">
        <f>cbo_deficit!L59+cbo_interest!L59</f>
        <v>#N/A</v>
      </c>
      <c r="M59" s="3" t="e">
        <f>cbo_deficit!M59+cbo_interest!M59</f>
        <v>#N/A</v>
      </c>
      <c r="N59" s="3" t="e">
        <f>cbo_deficit!N59+cbo_interest!N59</f>
        <v>#N/A</v>
      </c>
      <c r="O59" s="3" t="e">
        <f>cbo_deficit!O59+cbo_interest!O59</f>
        <v>#N/A</v>
      </c>
      <c r="P59" s="3" t="e">
        <f>cbo_deficit!P59+cbo_interest!P59</f>
        <v>#N/A</v>
      </c>
      <c r="Q59" s="3" t="e">
        <f>cbo_deficit!Q59+cbo_interest!Q59</f>
        <v>#N/A</v>
      </c>
      <c r="R59" s="3" t="e">
        <f>cbo_deficit!R59+cbo_interest!R59</f>
        <v>#N/A</v>
      </c>
      <c r="S59" s="3" t="e">
        <f>cbo_deficit!S59+cbo_interest!S59</f>
        <v>#N/A</v>
      </c>
      <c r="T59" s="3" t="e">
        <f>cbo_deficit!T59+cbo_interest!T59</f>
        <v>#N/A</v>
      </c>
      <c r="U59" s="3" t="e">
        <f>cbo_deficit!U59+cbo_interest!U59</f>
        <v>#N/A</v>
      </c>
      <c r="V59" s="3" t="e">
        <f>cbo_deficit!V59+cbo_interest!V59</f>
        <v>#N/A</v>
      </c>
      <c r="W59" s="3" t="e">
        <f>cbo_deficit!W59+cbo_interest!W59</f>
        <v>#N/A</v>
      </c>
      <c r="X59" s="3" t="e">
        <f>cbo_deficit!X59+cbo_interest!X59</f>
        <v>#N/A</v>
      </c>
      <c r="Y59" s="3" t="e">
        <f>cbo_deficit!Y59+cbo_interest!Y59</f>
        <v>#N/A</v>
      </c>
      <c r="Z59" s="3" t="e">
        <f>cbo_deficit!Z59+cbo_interest!Z59</f>
        <v>#N/A</v>
      </c>
      <c r="AA59" s="3" t="e">
        <f>cbo_deficit!AA59+cbo_interest!AA59</f>
        <v>#N/A</v>
      </c>
      <c r="AB59" s="3" t="e">
        <f>cbo_deficit!AB59+cbo_interest!AB59</f>
        <v>#N/A</v>
      </c>
      <c r="AC59" s="3" t="e">
        <f>cbo_deficit!AC59+cbo_interest!AC59</f>
        <v>#N/A</v>
      </c>
      <c r="AD59" s="3" t="e">
        <f>cbo_deficit!AD59+cbo_interest!AD59</f>
        <v>#N/A</v>
      </c>
      <c r="AE59" s="3" t="e">
        <f>cbo_deficit!AE59+cbo_interest!AE59</f>
        <v>#N/A</v>
      </c>
      <c r="AF59" s="3" t="e">
        <f>cbo_deficit!AF59+cbo_interest!AF59</f>
        <v>#N/A</v>
      </c>
      <c r="AG59" s="3" t="e">
        <f>cbo_deficit!AG59+cbo_interest!AG59</f>
        <v>#N/A</v>
      </c>
      <c r="AH59" s="3" t="e">
        <f>cbo_deficit!AH59+cbo_interest!AH59</f>
        <v>#N/A</v>
      </c>
      <c r="AI59" s="3" t="e">
        <f>cbo_deficit!AI59+cbo_interest!AI59</f>
        <v>#N/A</v>
      </c>
      <c r="AJ59" s="3" t="e">
        <f>cbo_deficit!AJ59+cbo_interest!AJ59</f>
        <v>#N/A</v>
      </c>
      <c r="AK59" s="3" t="e">
        <f>cbo_deficit!AK59+cbo_interest!AK59</f>
        <v>#N/A</v>
      </c>
      <c r="AL59" s="3" t="e">
        <f>cbo_deficit!AL59+cbo_interest!AL59</f>
        <v>#N/A</v>
      </c>
      <c r="AM59" s="3" t="e">
        <f>cbo_deficit!AM59+cbo_interest!AM59</f>
        <v>#N/A</v>
      </c>
      <c r="AN59" s="3" t="e">
        <f>cbo_deficit!AN59+cbo_interest!AN59</f>
        <v>#N/A</v>
      </c>
      <c r="AO59" s="3" t="e">
        <f>cbo_deficit!AO59+cbo_interest!AO59</f>
        <v>#N/A</v>
      </c>
      <c r="AP59" s="3" t="e">
        <f>cbo_deficit!AP59+cbo_interest!AP59</f>
        <v>#N/A</v>
      </c>
      <c r="AQ59" s="3" t="e">
        <f>cbo_deficit!AQ59+cbo_interest!AQ59</f>
        <v>#N/A</v>
      </c>
      <c r="AR59" s="3" t="e">
        <f>cbo_deficit!AR59+cbo_interest!AR59</f>
        <v>#N/A</v>
      </c>
      <c r="AS59" s="3" t="e">
        <f>cbo_deficit!AS59+cbo_interest!AS59</f>
        <v>#N/A</v>
      </c>
      <c r="AT59" s="3" t="e">
        <f>cbo_deficit!AT59+cbo_interest!AT59</f>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f>cbo_deficit!BI59+cbo_interest!BI59</f>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-611</v>
      </c>
      <c r="CF59" s="3">
        <v>-559</v>
      </c>
      <c r="CG59" s="3">
        <v>-529</v>
      </c>
      <c r="CH59" s="3">
        <v>-721</v>
      </c>
      <c r="CI59" s="3">
        <v>-827</v>
      </c>
      <c r="CJ59" s="3">
        <v>-826</v>
      </c>
      <c r="CK59" s="3">
        <v>-885</v>
      </c>
      <c r="CL59" s="3">
        <v>-836</v>
      </c>
      <c r="CM59" s="3">
        <v>-767</v>
      </c>
      <c r="CN59" s="3">
        <v>-883</v>
      </c>
      <c r="CO59" s="3">
        <v>-934</v>
      </c>
      <c r="CP59" s="3">
        <v>-931</v>
      </c>
      <c r="CQ59" s="3">
        <v>-739</v>
      </c>
      <c r="CR59" s="3">
        <v>-806</v>
      </c>
      <c r="CS59" s="3">
        <v>-747</v>
      </c>
    </row>
    <row r="60" spans="1:101" x14ac:dyDescent="0.3">
      <c r="A60" t="s">
        <v>633</v>
      </c>
      <c r="B60" s="16">
        <v>47119</v>
      </c>
      <c r="C60" s="3" t="e">
        <f>cbo_deficit!C60+cbo_interest!C60</f>
        <v>#N/A</v>
      </c>
      <c r="D60" s="3" t="e">
        <f>cbo_deficit!D60+cbo_interest!D60</f>
        <v>#N/A</v>
      </c>
      <c r="E60" s="3" t="e">
        <f>cbo_deficit!E60+cbo_interest!E60</f>
        <v>#N/A</v>
      </c>
      <c r="F60" s="3" t="e">
        <f>cbo_deficit!F60+cbo_interest!F60</f>
        <v>#N/A</v>
      </c>
      <c r="G60" s="3" t="e">
        <f>cbo_deficit!G60+cbo_interest!G60</f>
        <v>#N/A</v>
      </c>
      <c r="H60" s="3" t="e">
        <f>cbo_deficit!H60+cbo_interest!H60</f>
        <v>#N/A</v>
      </c>
      <c r="I60" s="3" t="e">
        <f>cbo_deficit!I60+cbo_interest!I60</f>
        <v>#N/A</v>
      </c>
      <c r="J60" s="3" t="e">
        <f>cbo_deficit!J60+cbo_interest!J60</f>
        <v>#N/A</v>
      </c>
      <c r="K60" s="3" t="e">
        <f>cbo_deficit!K60+cbo_interest!K60</f>
        <v>#N/A</v>
      </c>
      <c r="L60" s="3" t="e">
        <f>cbo_deficit!L60+cbo_interest!L60</f>
        <v>#N/A</v>
      </c>
      <c r="M60" s="3" t="e">
        <f>cbo_deficit!M60+cbo_interest!M60</f>
        <v>#N/A</v>
      </c>
      <c r="N60" s="3" t="e">
        <f>cbo_deficit!N60+cbo_interest!N60</f>
        <v>#N/A</v>
      </c>
      <c r="O60" s="3" t="e">
        <f>cbo_deficit!O60+cbo_interest!O60</f>
        <v>#N/A</v>
      </c>
      <c r="P60" s="3" t="e">
        <f>cbo_deficit!P60+cbo_interest!P60</f>
        <v>#N/A</v>
      </c>
      <c r="Q60" s="3" t="e">
        <f>cbo_deficit!Q60+cbo_interest!Q60</f>
        <v>#N/A</v>
      </c>
      <c r="R60" s="3" t="e">
        <f>cbo_deficit!R60+cbo_interest!R60</f>
        <v>#N/A</v>
      </c>
      <c r="S60" s="3" t="e">
        <f>cbo_deficit!S60+cbo_interest!S60</f>
        <v>#N/A</v>
      </c>
      <c r="T60" s="3" t="e">
        <f>cbo_deficit!T60+cbo_interest!T60</f>
        <v>#N/A</v>
      </c>
      <c r="U60" s="3" t="e">
        <f>cbo_deficit!U60+cbo_interest!U60</f>
        <v>#N/A</v>
      </c>
      <c r="V60" s="3" t="e">
        <f>cbo_deficit!V60+cbo_interest!V60</f>
        <v>#N/A</v>
      </c>
      <c r="W60" s="3" t="e">
        <f>cbo_deficit!W60+cbo_interest!W60</f>
        <v>#N/A</v>
      </c>
      <c r="X60" s="3" t="e">
        <f>cbo_deficit!X60+cbo_interest!X60</f>
        <v>#N/A</v>
      </c>
      <c r="Y60" s="3" t="e">
        <f>cbo_deficit!Y60+cbo_interest!Y60</f>
        <v>#N/A</v>
      </c>
      <c r="Z60" s="3" t="e">
        <f>cbo_deficit!Z60+cbo_interest!Z60</f>
        <v>#N/A</v>
      </c>
      <c r="AA60" s="3" t="e">
        <f>cbo_deficit!AA60+cbo_interest!AA60</f>
        <v>#N/A</v>
      </c>
      <c r="AB60" s="3" t="e">
        <f>cbo_deficit!AB60+cbo_interest!AB60</f>
        <v>#N/A</v>
      </c>
      <c r="AC60" s="3" t="e">
        <f>cbo_deficit!AC60+cbo_interest!AC60</f>
        <v>#N/A</v>
      </c>
      <c r="AD60" s="3" t="e">
        <f>cbo_deficit!AD60+cbo_interest!AD60</f>
        <v>#N/A</v>
      </c>
      <c r="AE60" s="3" t="e">
        <f>cbo_deficit!AE60+cbo_interest!AE60</f>
        <v>#N/A</v>
      </c>
      <c r="AF60" s="3" t="e">
        <f>cbo_deficit!AF60+cbo_interest!AF60</f>
        <v>#N/A</v>
      </c>
      <c r="AG60" s="3" t="e">
        <f>cbo_deficit!AG60+cbo_interest!AG60</f>
        <v>#N/A</v>
      </c>
      <c r="AH60" s="3" t="e">
        <f>cbo_deficit!AH60+cbo_interest!AH60</f>
        <v>#N/A</v>
      </c>
      <c r="AI60" s="3" t="e">
        <f>cbo_deficit!AI60+cbo_interest!AI60</f>
        <v>#N/A</v>
      </c>
      <c r="AJ60" s="3" t="e">
        <f>cbo_deficit!AJ60+cbo_interest!AJ60</f>
        <v>#N/A</v>
      </c>
      <c r="AK60" s="3" t="e">
        <f>cbo_deficit!AK60+cbo_interest!AK60</f>
        <v>#N/A</v>
      </c>
      <c r="AL60" s="3" t="e">
        <f>cbo_deficit!AL60+cbo_interest!AL60</f>
        <v>#N/A</v>
      </c>
      <c r="AM60" s="3" t="e">
        <f>cbo_deficit!AM60+cbo_interest!AM60</f>
        <v>#N/A</v>
      </c>
      <c r="AN60" s="3" t="e">
        <f>cbo_deficit!AN60+cbo_interest!AN60</f>
        <v>#N/A</v>
      </c>
      <c r="AO60" s="3" t="e">
        <f>cbo_deficit!AO60+cbo_interest!AO60</f>
        <v>#N/A</v>
      </c>
      <c r="AP60" s="3" t="e">
        <f>cbo_deficit!AP60+cbo_interest!AP60</f>
        <v>#N/A</v>
      </c>
      <c r="AQ60" s="3" t="e">
        <f>cbo_deficit!AQ60+cbo_interest!AQ60</f>
        <v>#N/A</v>
      </c>
      <c r="AR60" s="3" t="e">
        <f>cbo_deficit!AR60+cbo_interest!AR60</f>
        <v>#N/A</v>
      </c>
      <c r="AS60" s="3" t="e">
        <f>cbo_deficit!AS60+cbo_interest!AS60</f>
        <v>#N/A</v>
      </c>
      <c r="AT60" s="3" t="e">
        <f>cbo_deficit!AT60+cbo_interest!AT60</f>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f>cbo_deficit!BI60+cbo_interest!BI60</f>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-442</v>
      </c>
      <c r="CG60" s="3">
        <v>-389</v>
      </c>
      <c r="CH60" s="3">
        <v>-571</v>
      </c>
      <c r="CI60" s="3">
        <v>-705</v>
      </c>
      <c r="CJ60" s="3">
        <v>-704</v>
      </c>
      <c r="CK60" s="3">
        <v>-760</v>
      </c>
      <c r="CL60" s="3">
        <v>-749</v>
      </c>
      <c r="CM60" s="3">
        <v>-651</v>
      </c>
      <c r="CN60" s="3">
        <v>-726</v>
      </c>
      <c r="CO60" s="3">
        <v>-776</v>
      </c>
      <c r="CP60" s="3">
        <v>-771</v>
      </c>
      <c r="CQ60" s="3">
        <v>-553</v>
      </c>
      <c r="CR60" s="3">
        <v>-750</v>
      </c>
      <c r="CS60" s="3">
        <v>-691</v>
      </c>
    </row>
    <row r="61" spans="1:101" x14ac:dyDescent="0.3">
      <c r="A61" t="s">
        <v>634</v>
      </c>
      <c r="B61" s="16">
        <v>47484</v>
      </c>
      <c r="C61" s="3" t="e">
        <f>cbo_deficit!C61+cbo_interest!C61</f>
        <v>#N/A</v>
      </c>
      <c r="D61" s="3" t="e">
        <f>cbo_deficit!D61+cbo_interest!D61</f>
        <v>#N/A</v>
      </c>
      <c r="E61" s="3" t="e">
        <f>cbo_deficit!E61+cbo_interest!E61</f>
        <v>#N/A</v>
      </c>
      <c r="F61" s="3" t="e">
        <f>cbo_deficit!F61+cbo_interest!F61</f>
        <v>#N/A</v>
      </c>
      <c r="G61" s="3" t="e">
        <f>cbo_deficit!G61+cbo_interest!G61</f>
        <v>#N/A</v>
      </c>
      <c r="H61" s="3" t="e">
        <f>cbo_deficit!H61+cbo_interest!H61</f>
        <v>#N/A</v>
      </c>
      <c r="I61" s="3" t="e">
        <f>cbo_deficit!I61+cbo_interest!I61</f>
        <v>#N/A</v>
      </c>
      <c r="J61" s="3" t="e">
        <f>cbo_deficit!J61+cbo_interest!J61</f>
        <v>#N/A</v>
      </c>
      <c r="K61" s="3" t="e">
        <f>cbo_deficit!K61+cbo_interest!K61</f>
        <v>#N/A</v>
      </c>
      <c r="L61" s="3" t="e">
        <f>cbo_deficit!L61+cbo_interest!L61</f>
        <v>#N/A</v>
      </c>
      <c r="M61" s="3" t="e">
        <f>cbo_deficit!M61+cbo_interest!M61</f>
        <v>#N/A</v>
      </c>
      <c r="N61" s="3" t="e">
        <f>cbo_deficit!N61+cbo_interest!N61</f>
        <v>#N/A</v>
      </c>
      <c r="O61" s="3" t="e">
        <f>cbo_deficit!O61+cbo_interest!O61</f>
        <v>#N/A</v>
      </c>
      <c r="P61" s="3" t="e">
        <f>cbo_deficit!P61+cbo_interest!P61</f>
        <v>#N/A</v>
      </c>
      <c r="Q61" s="3" t="e">
        <f>cbo_deficit!Q61+cbo_interest!Q61</f>
        <v>#N/A</v>
      </c>
      <c r="R61" s="3" t="e">
        <f>cbo_deficit!R61+cbo_interest!R61</f>
        <v>#N/A</v>
      </c>
      <c r="S61" s="3" t="e">
        <f>cbo_deficit!S61+cbo_interest!S61</f>
        <v>#N/A</v>
      </c>
      <c r="T61" s="3" t="e">
        <f>cbo_deficit!T61+cbo_interest!T61</f>
        <v>#N/A</v>
      </c>
      <c r="U61" s="3" t="e">
        <f>cbo_deficit!U61+cbo_interest!U61</f>
        <v>#N/A</v>
      </c>
      <c r="V61" s="3" t="e">
        <f>cbo_deficit!V61+cbo_interest!V61</f>
        <v>#N/A</v>
      </c>
      <c r="W61" s="3" t="e">
        <f>cbo_deficit!W61+cbo_interest!W61</f>
        <v>#N/A</v>
      </c>
      <c r="X61" s="3" t="e">
        <f>cbo_deficit!X61+cbo_interest!X61</f>
        <v>#N/A</v>
      </c>
      <c r="Y61" s="3" t="e">
        <f>cbo_deficit!Y61+cbo_interest!Y61</f>
        <v>#N/A</v>
      </c>
      <c r="Z61" s="3" t="e">
        <f>cbo_deficit!Z61+cbo_interest!Z61</f>
        <v>#N/A</v>
      </c>
      <c r="AA61" s="3" t="e">
        <f>cbo_deficit!AA61+cbo_interest!AA61</f>
        <v>#N/A</v>
      </c>
      <c r="AB61" s="3" t="e">
        <f>cbo_deficit!AB61+cbo_interest!AB61</f>
        <v>#N/A</v>
      </c>
      <c r="AC61" s="3" t="e">
        <f>cbo_deficit!AC61+cbo_interest!AC61</f>
        <v>#N/A</v>
      </c>
      <c r="AD61" s="3" t="e">
        <f>cbo_deficit!AD61+cbo_interest!AD61</f>
        <v>#N/A</v>
      </c>
      <c r="AE61" s="3" t="e">
        <f>cbo_deficit!AE61+cbo_interest!AE61</f>
        <v>#N/A</v>
      </c>
      <c r="AF61" s="3" t="e">
        <f>cbo_deficit!AF61+cbo_interest!AF61</f>
        <v>#N/A</v>
      </c>
      <c r="AG61" s="3" t="e">
        <f>cbo_deficit!AG61+cbo_interest!AG61</f>
        <v>#N/A</v>
      </c>
      <c r="AH61" s="3" t="e">
        <f>cbo_deficit!AH61+cbo_interest!AH61</f>
        <v>#N/A</v>
      </c>
      <c r="AI61" s="3" t="e">
        <f>cbo_deficit!AI61+cbo_interest!AI61</f>
        <v>#N/A</v>
      </c>
      <c r="AJ61" s="3" t="e">
        <f>cbo_deficit!AJ61+cbo_interest!AJ61</f>
        <v>#N/A</v>
      </c>
      <c r="AK61" s="3" t="e">
        <f>cbo_deficit!AK61+cbo_interest!AK61</f>
        <v>#N/A</v>
      </c>
      <c r="AL61" s="3" t="e">
        <f>cbo_deficit!AL61+cbo_interest!AL61</f>
        <v>#N/A</v>
      </c>
      <c r="AM61" s="3" t="e">
        <f>cbo_deficit!AM61+cbo_interest!AM61</f>
        <v>#N/A</v>
      </c>
      <c r="AN61" s="3" t="e">
        <f>cbo_deficit!AN61+cbo_interest!AN61</f>
        <v>#N/A</v>
      </c>
      <c r="AO61" s="3" t="e">
        <f>cbo_deficit!AO61+cbo_interest!AO61</f>
        <v>#N/A</v>
      </c>
      <c r="AP61" s="3" t="e">
        <f>cbo_deficit!AP61+cbo_interest!AP61</f>
        <v>#N/A</v>
      </c>
      <c r="AQ61" s="3" t="e">
        <f>cbo_deficit!AQ61+cbo_interest!AQ61</f>
        <v>#N/A</v>
      </c>
      <c r="AR61" s="3" t="e">
        <f>cbo_deficit!AR61+cbo_interest!AR61</f>
        <v>#N/A</v>
      </c>
      <c r="AS61" s="3" t="e">
        <f>cbo_deficit!AS61+cbo_interest!AS61</f>
        <v>#N/A</v>
      </c>
      <c r="AT61" s="3" t="e">
        <f>cbo_deficit!AT61+cbo_interest!AT61</f>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f>cbo_deficit!BI61+cbo_interest!BI61</f>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-923</v>
      </c>
      <c r="CJ61" s="3">
        <v>-932</v>
      </c>
      <c r="CK61" s="3">
        <v>-963</v>
      </c>
      <c r="CL61" s="3">
        <v>-955</v>
      </c>
      <c r="CM61" s="3">
        <v>-853</v>
      </c>
      <c r="CN61" s="3">
        <v>-905</v>
      </c>
      <c r="CO61" s="3">
        <v>-966</v>
      </c>
      <c r="CP61" s="3">
        <v>-961</v>
      </c>
      <c r="CQ61" s="3">
        <v>-676</v>
      </c>
      <c r="CR61" s="3">
        <v>-915</v>
      </c>
      <c r="CS61" s="3">
        <v>-812</v>
      </c>
    </row>
    <row r="62" spans="1:101" x14ac:dyDescent="0.3">
      <c r="A62" t="s">
        <v>635</v>
      </c>
      <c r="B62" s="16">
        <v>47849</v>
      </c>
      <c r="C62" s="3" t="e">
        <f>cbo_deficit!C62+cbo_interest!C62</f>
        <v>#N/A</v>
      </c>
      <c r="D62" s="3" t="e">
        <f>cbo_deficit!D62+cbo_interest!D62</f>
        <v>#N/A</v>
      </c>
      <c r="E62" s="3" t="e">
        <f>cbo_deficit!E62+cbo_interest!E62</f>
        <v>#N/A</v>
      </c>
      <c r="F62" s="3" t="e">
        <f>cbo_deficit!F62+cbo_interest!F62</f>
        <v>#N/A</v>
      </c>
      <c r="G62" s="3" t="e">
        <f>cbo_deficit!G62+cbo_interest!G62</f>
        <v>#N/A</v>
      </c>
      <c r="H62" s="3" t="e">
        <f>cbo_deficit!H62+cbo_interest!H62</f>
        <v>#N/A</v>
      </c>
      <c r="I62" s="3" t="e">
        <f>cbo_deficit!I62+cbo_interest!I62</f>
        <v>#N/A</v>
      </c>
      <c r="J62" s="3" t="e">
        <f>cbo_deficit!J62+cbo_interest!J62</f>
        <v>#N/A</v>
      </c>
      <c r="K62" s="3" t="e">
        <f>cbo_deficit!K62+cbo_interest!K62</f>
        <v>#N/A</v>
      </c>
      <c r="L62" s="3" t="e">
        <f>cbo_deficit!L62+cbo_interest!L62</f>
        <v>#N/A</v>
      </c>
      <c r="M62" s="3" t="e">
        <f>cbo_deficit!M62+cbo_interest!M62</f>
        <v>#N/A</v>
      </c>
      <c r="N62" s="3" t="e">
        <f>cbo_deficit!N62+cbo_interest!N62</f>
        <v>#N/A</v>
      </c>
      <c r="O62" s="3" t="e">
        <f>cbo_deficit!O62+cbo_interest!O62</f>
        <v>#N/A</v>
      </c>
      <c r="P62" s="3" t="e">
        <f>cbo_deficit!P62+cbo_interest!P62</f>
        <v>#N/A</v>
      </c>
      <c r="Q62" s="3" t="e">
        <f>cbo_deficit!Q62+cbo_interest!Q62</f>
        <v>#N/A</v>
      </c>
      <c r="R62" s="3" t="e">
        <f>cbo_deficit!R62+cbo_interest!R62</f>
        <v>#N/A</v>
      </c>
      <c r="S62" s="3" t="e">
        <f>cbo_deficit!S62+cbo_interest!S62</f>
        <v>#N/A</v>
      </c>
      <c r="T62" s="3" t="e">
        <f>cbo_deficit!T62+cbo_interest!T62</f>
        <v>#N/A</v>
      </c>
      <c r="U62" s="3" t="e">
        <f>cbo_deficit!U62+cbo_interest!U62</f>
        <v>#N/A</v>
      </c>
      <c r="V62" s="3" t="e">
        <f>cbo_deficit!V62+cbo_interest!V62</f>
        <v>#N/A</v>
      </c>
      <c r="W62" s="3" t="e">
        <f>cbo_deficit!W62+cbo_interest!W62</f>
        <v>#N/A</v>
      </c>
      <c r="X62" s="3" t="e">
        <f>cbo_deficit!X62+cbo_interest!X62</f>
        <v>#N/A</v>
      </c>
      <c r="Y62" s="3" t="e">
        <f>cbo_deficit!Y62+cbo_interest!Y62</f>
        <v>#N/A</v>
      </c>
      <c r="Z62" s="3" t="e">
        <f>cbo_deficit!Z62+cbo_interest!Z62</f>
        <v>#N/A</v>
      </c>
      <c r="AA62" s="3" t="e">
        <f>cbo_deficit!AA62+cbo_interest!AA62</f>
        <v>#N/A</v>
      </c>
      <c r="AB62" s="3" t="e">
        <f>cbo_deficit!AB62+cbo_interest!AB62</f>
        <v>#N/A</v>
      </c>
      <c r="AC62" s="3" t="e">
        <f>cbo_deficit!AC62+cbo_interest!AC62</f>
        <v>#N/A</v>
      </c>
      <c r="AD62" s="3" t="e">
        <f>cbo_deficit!AD62+cbo_interest!AD62</f>
        <v>#N/A</v>
      </c>
      <c r="AE62" s="3" t="e">
        <f>cbo_deficit!AE62+cbo_interest!AE62</f>
        <v>#N/A</v>
      </c>
      <c r="AF62" s="3" t="e">
        <f>cbo_deficit!AF62+cbo_interest!AF62</f>
        <v>#N/A</v>
      </c>
      <c r="AG62" s="3" t="e">
        <f>cbo_deficit!AG62+cbo_interest!AG62</f>
        <v>#N/A</v>
      </c>
      <c r="AH62" s="3" t="e">
        <f>cbo_deficit!AH62+cbo_interest!AH62</f>
        <v>#N/A</v>
      </c>
      <c r="AI62" s="3" t="e">
        <f>cbo_deficit!AI62+cbo_interest!AI62</f>
        <v>#N/A</v>
      </c>
      <c r="AJ62" s="3" t="e">
        <f>cbo_deficit!AJ62+cbo_interest!AJ62</f>
        <v>#N/A</v>
      </c>
      <c r="AK62" s="3" t="e">
        <f>cbo_deficit!AK62+cbo_interest!AK62</f>
        <v>#N/A</v>
      </c>
      <c r="AL62" s="3" t="e">
        <f>cbo_deficit!AL62+cbo_interest!AL62</f>
        <v>#N/A</v>
      </c>
      <c r="AM62" s="3" t="e">
        <f>cbo_deficit!AM62+cbo_interest!AM62</f>
        <v>#N/A</v>
      </c>
      <c r="AN62" s="3" t="e">
        <f>cbo_deficit!AN62+cbo_interest!AN62</f>
        <v>#N/A</v>
      </c>
      <c r="AO62" s="3" t="e">
        <f>cbo_deficit!AO62+cbo_interest!AO62</f>
        <v>#N/A</v>
      </c>
      <c r="AP62" s="3" t="e">
        <f>cbo_deficit!AP62+cbo_interest!AP62</f>
        <v>#N/A</v>
      </c>
      <c r="AQ62" s="3" t="e">
        <f>cbo_deficit!AQ62+cbo_interest!AQ62</f>
        <v>#N/A</v>
      </c>
      <c r="AR62" s="3" t="e">
        <f>cbo_deficit!AR62+cbo_interest!AR62</f>
        <v>#N/A</v>
      </c>
      <c r="AS62" s="3" t="e">
        <f>cbo_deficit!AS62+cbo_interest!AS62</f>
        <v>#N/A</v>
      </c>
      <c r="AT62" s="3" t="e">
        <f>cbo_deficit!AT62+cbo_interest!AT62</f>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f>cbo_deficit!BI62+cbo_interest!BI62</f>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-1084</v>
      </c>
      <c r="CM62" s="3">
        <v>-945</v>
      </c>
      <c r="CN62" s="3">
        <v>-968</v>
      </c>
      <c r="CO62" s="3">
        <v>-1055</v>
      </c>
      <c r="CP62" s="3">
        <v>-1039</v>
      </c>
      <c r="CQ62" s="3">
        <v>-726</v>
      </c>
      <c r="CR62" s="3">
        <v>-910</v>
      </c>
      <c r="CS62" s="3">
        <v>-816</v>
      </c>
    </row>
    <row r="63" spans="1:101" x14ac:dyDescent="0.3">
      <c r="A63" t="s">
        <v>636</v>
      </c>
      <c r="B63" s="16">
        <v>48214</v>
      </c>
      <c r="C63" s="3" t="e">
        <f>cbo_deficit!C63+cbo_interest!C63</f>
        <v>#N/A</v>
      </c>
      <c r="D63" s="3" t="e">
        <f>cbo_deficit!D63+cbo_interest!D63</f>
        <v>#N/A</v>
      </c>
      <c r="E63" s="3" t="e">
        <f>cbo_deficit!E63+cbo_interest!E63</f>
        <v>#N/A</v>
      </c>
      <c r="F63" s="3" t="e">
        <f>cbo_deficit!F63+cbo_interest!F63</f>
        <v>#N/A</v>
      </c>
      <c r="G63" s="3" t="e">
        <f>cbo_deficit!G63+cbo_interest!G63</f>
        <v>#N/A</v>
      </c>
      <c r="H63" s="3" t="e">
        <f>cbo_deficit!H63+cbo_interest!H63</f>
        <v>#N/A</v>
      </c>
      <c r="I63" s="3" t="e">
        <f>cbo_deficit!I63+cbo_interest!I63</f>
        <v>#N/A</v>
      </c>
      <c r="J63" s="3" t="e">
        <f>cbo_deficit!J63+cbo_interest!J63</f>
        <v>#N/A</v>
      </c>
      <c r="K63" s="3" t="e">
        <f>cbo_deficit!K63+cbo_interest!K63</f>
        <v>#N/A</v>
      </c>
      <c r="L63" s="3" t="e">
        <f>cbo_deficit!L63+cbo_interest!L63</f>
        <v>#N/A</v>
      </c>
      <c r="M63" s="3" t="e">
        <f>cbo_deficit!M63+cbo_interest!M63</f>
        <v>#N/A</v>
      </c>
      <c r="N63" s="3" t="e">
        <f>cbo_deficit!N63+cbo_interest!N63</f>
        <v>#N/A</v>
      </c>
      <c r="O63" s="3" t="e">
        <f>cbo_deficit!O63+cbo_interest!O63</f>
        <v>#N/A</v>
      </c>
      <c r="P63" s="3" t="e">
        <f>cbo_deficit!P63+cbo_interest!P63</f>
        <v>#N/A</v>
      </c>
      <c r="Q63" s="3" t="e">
        <f>cbo_deficit!Q63+cbo_interest!Q63</f>
        <v>#N/A</v>
      </c>
      <c r="R63" s="3" t="e">
        <f>cbo_deficit!R63+cbo_interest!R63</f>
        <v>#N/A</v>
      </c>
      <c r="S63" s="3" t="e">
        <f>cbo_deficit!S63+cbo_interest!S63</f>
        <v>#N/A</v>
      </c>
      <c r="T63" s="3" t="e">
        <f>cbo_deficit!T63+cbo_interest!T63</f>
        <v>#N/A</v>
      </c>
      <c r="U63" s="3" t="e">
        <f>cbo_deficit!U63+cbo_interest!U63</f>
        <v>#N/A</v>
      </c>
      <c r="V63" s="3" t="e">
        <f>cbo_deficit!V63+cbo_interest!V63</f>
        <v>#N/A</v>
      </c>
      <c r="W63" s="3" t="e">
        <f>cbo_deficit!W63+cbo_interest!W63</f>
        <v>#N/A</v>
      </c>
      <c r="X63" s="3" t="e">
        <f>cbo_deficit!X63+cbo_interest!X63</f>
        <v>#N/A</v>
      </c>
      <c r="Y63" s="3" t="e">
        <f>cbo_deficit!Y63+cbo_interest!Y63</f>
        <v>#N/A</v>
      </c>
      <c r="Z63" s="3" t="e">
        <f>cbo_deficit!Z63+cbo_interest!Z63</f>
        <v>#N/A</v>
      </c>
      <c r="AA63" s="3" t="e">
        <f>cbo_deficit!AA63+cbo_interest!AA63</f>
        <v>#N/A</v>
      </c>
      <c r="AB63" s="3" t="e">
        <f>cbo_deficit!AB63+cbo_interest!AB63</f>
        <v>#N/A</v>
      </c>
      <c r="AC63" s="3" t="e">
        <f>cbo_deficit!AC63+cbo_interest!AC63</f>
        <v>#N/A</v>
      </c>
      <c r="AD63" s="3" t="e">
        <f>cbo_deficit!AD63+cbo_interest!AD63</f>
        <v>#N/A</v>
      </c>
      <c r="AE63" s="3" t="e">
        <f>cbo_deficit!AE63+cbo_interest!AE63</f>
        <v>#N/A</v>
      </c>
      <c r="AF63" s="3" t="e">
        <f>cbo_deficit!AF63+cbo_interest!AF63</f>
        <v>#N/A</v>
      </c>
      <c r="AG63" s="3" t="e">
        <f>cbo_deficit!AG63+cbo_interest!AG63</f>
        <v>#N/A</v>
      </c>
      <c r="AH63" s="3" t="e">
        <f>cbo_deficit!AH63+cbo_interest!AH63</f>
        <v>#N/A</v>
      </c>
      <c r="AI63" s="3" t="e">
        <f>cbo_deficit!AI63+cbo_interest!AI63</f>
        <v>#N/A</v>
      </c>
      <c r="AJ63" s="3" t="e">
        <f>cbo_deficit!AJ63+cbo_interest!AJ63</f>
        <v>#N/A</v>
      </c>
      <c r="AK63" s="3" t="e">
        <f>cbo_deficit!AK63+cbo_interest!AK63</f>
        <v>#N/A</v>
      </c>
      <c r="AL63" s="3" t="e">
        <f>cbo_deficit!AL63+cbo_interest!AL63</f>
        <v>#N/A</v>
      </c>
      <c r="AM63" s="3" t="e">
        <f>cbo_deficit!AM63+cbo_interest!AM63</f>
        <v>#N/A</v>
      </c>
      <c r="AN63" s="3" t="e">
        <f>cbo_deficit!AN63+cbo_interest!AN63</f>
        <v>#N/A</v>
      </c>
      <c r="AO63" s="3" t="e">
        <f>cbo_deficit!AO63+cbo_interest!AO63</f>
        <v>#N/A</v>
      </c>
      <c r="AP63" s="3" t="e">
        <f>cbo_deficit!AP63+cbo_interest!AP63</f>
        <v>#N/A</v>
      </c>
      <c r="AQ63" s="3" t="e">
        <f>cbo_deficit!AQ63+cbo_interest!AQ63</f>
        <v>#N/A</v>
      </c>
      <c r="AR63" s="3" t="e">
        <f>cbo_deficit!AR63+cbo_interest!AR63</f>
        <v>#N/A</v>
      </c>
      <c r="AS63" s="3" t="e">
        <f>cbo_deficit!AS63+cbo_interest!AS63</f>
        <v>#N/A</v>
      </c>
      <c r="AT63" s="3" t="e">
        <f>cbo_deficit!AT63+cbo_interest!AT63</f>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f>cbo_deficit!BI63+cbo_interest!BI63</f>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-1059</v>
      </c>
      <c r="CO63" s="3">
        <v>-1147</v>
      </c>
      <c r="CP63" s="3">
        <v>-1146</v>
      </c>
      <c r="CQ63" s="3">
        <v>-808</v>
      </c>
      <c r="CR63" s="3">
        <v>-1003</v>
      </c>
      <c r="CS63" s="3">
        <v>-857</v>
      </c>
    </row>
    <row r="64" spans="1:101" x14ac:dyDescent="0.3">
      <c r="A64" t="s">
        <v>637</v>
      </c>
      <c r="B64" s="16">
        <v>48580</v>
      </c>
      <c r="C64" s="3" t="e">
        <f>cbo_deficit!C64+cbo_interest!C64</f>
        <v>#N/A</v>
      </c>
      <c r="D64" s="3" t="e">
        <f>cbo_deficit!D64+cbo_interest!D64</f>
        <v>#N/A</v>
      </c>
      <c r="E64" s="3" t="e">
        <f>cbo_deficit!E64+cbo_interest!E64</f>
        <v>#N/A</v>
      </c>
      <c r="F64" s="3" t="e">
        <f>cbo_deficit!F64+cbo_interest!F64</f>
        <v>#N/A</v>
      </c>
      <c r="G64" s="3" t="e">
        <f>cbo_deficit!G64+cbo_interest!G64</f>
        <v>#N/A</v>
      </c>
      <c r="H64" s="3" t="e">
        <f>cbo_deficit!H64+cbo_interest!H64</f>
        <v>#N/A</v>
      </c>
      <c r="I64" s="3" t="e">
        <f>cbo_deficit!I64+cbo_interest!I64</f>
        <v>#N/A</v>
      </c>
      <c r="J64" s="3" t="e">
        <f>cbo_deficit!J64+cbo_interest!J64</f>
        <v>#N/A</v>
      </c>
      <c r="K64" s="3" t="e">
        <f>cbo_deficit!K64+cbo_interest!K64</f>
        <v>#N/A</v>
      </c>
      <c r="L64" s="3" t="e">
        <f>cbo_deficit!L64+cbo_interest!L64</f>
        <v>#N/A</v>
      </c>
      <c r="M64" s="3" t="e">
        <f>cbo_deficit!M64+cbo_interest!M64</f>
        <v>#N/A</v>
      </c>
      <c r="N64" s="3" t="e">
        <f>cbo_deficit!N64+cbo_interest!N64</f>
        <v>#N/A</v>
      </c>
      <c r="O64" s="3" t="e">
        <f>cbo_deficit!O64+cbo_interest!O64</f>
        <v>#N/A</v>
      </c>
      <c r="P64" s="3" t="e">
        <f>cbo_deficit!P64+cbo_interest!P64</f>
        <v>#N/A</v>
      </c>
      <c r="Q64" s="3" t="e">
        <f>cbo_deficit!Q64+cbo_interest!Q64</f>
        <v>#N/A</v>
      </c>
      <c r="R64" s="3" t="e">
        <f>cbo_deficit!R64+cbo_interest!R64</f>
        <v>#N/A</v>
      </c>
      <c r="S64" s="3" t="e">
        <f>cbo_deficit!S64+cbo_interest!S64</f>
        <v>#N/A</v>
      </c>
      <c r="T64" s="3" t="e">
        <f>cbo_deficit!T64+cbo_interest!T64</f>
        <v>#N/A</v>
      </c>
      <c r="U64" s="3" t="e">
        <f>cbo_deficit!U64+cbo_interest!U64</f>
        <v>#N/A</v>
      </c>
      <c r="V64" s="3" t="e">
        <f>cbo_deficit!V64+cbo_interest!V64</f>
        <v>#N/A</v>
      </c>
      <c r="W64" s="3" t="e">
        <f>cbo_deficit!W64+cbo_interest!W64</f>
        <v>#N/A</v>
      </c>
      <c r="X64" s="3" t="e">
        <f>cbo_deficit!X64+cbo_interest!X64</f>
        <v>#N/A</v>
      </c>
      <c r="Y64" s="3" t="e">
        <f>cbo_deficit!Y64+cbo_interest!Y64</f>
        <v>#N/A</v>
      </c>
      <c r="Z64" s="3" t="e">
        <f>cbo_deficit!Z64+cbo_interest!Z64</f>
        <v>#N/A</v>
      </c>
      <c r="AA64" s="3" t="e">
        <f>cbo_deficit!AA64+cbo_interest!AA64</f>
        <v>#N/A</v>
      </c>
      <c r="AB64" s="3" t="e">
        <f>cbo_deficit!AB64+cbo_interest!AB64</f>
        <v>#N/A</v>
      </c>
      <c r="AC64" s="3" t="e">
        <f>cbo_deficit!AC64+cbo_interest!AC64</f>
        <v>#N/A</v>
      </c>
      <c r="AD64" s="3" t="e">
        <f>cbo_deficit!AD64+cbo_interest!AD64</f>
        <v>#N/A</v>
      </c>
      <c r="AE64" s="3" t="e">
        <f>cbo_deficit!AE64+cbo_interest!AE64</f>
        <v>#N/A</v>
      </c>
      <c r="AF64" s="3" t="e">
        <f>cbo_deficit!AF64+cbo_interest!AF64</f>
        <v>#N/A</v>
      </c>
      <c r="AG64" s="3" t="e">
        <f>cbo_deficit!AG64+cbo_interest!AG64</f>
        <v>#N/A</v>
      </c>
      <c r="AH64" s="3" t="e">
        <f>cbo_deficit!AH64+cbo_interest!AH64</f>
        <v>#N/A</v>
      </c>
      <c r="AI64" s="3" t="e">
        <f>cbo_deficit!AI64+cbo_interest!AI64</f>
        <v>#N/A</v>
      </c>
      <c r="AJ64" s="3" t="e">
        <f>cbo_deficit!AJ64+cbo_interest!AJ64</f>
        <v>#N/A</v>
      </c>
      <c r="AK64" s="3" t="e">
        <f>cbo_deficit!AK64+cbo_interest!AK64</f>
        <v>#N/A</v>
      </c>
      <c r="AL64" s="3" t="e">
        <f>cbo_deficit!AL64+cbo_interest!AL64</f>
        <v>#N/A</v>
      </c>
      <c r="AM64" s="3" t="e">
        <f>cbo_deficit!AM64+cbo_interest!AM64</f>
        <v>#N/A</v>
      </c>
      <c r="AN64" s="3" t="e">
        <f>cbo_deficit!AN64+cbo_interest!AN64</f>
        <v>#N/A</v>
      </c>
      <c r="AO64" s="3" t="e">
        <f>cbo_deficit!AO64+cbo_interest!AO64</f>
        <v>#N/A</v>
      </c>
      <c r="AP64" s="3" t="e">
        <f>cbo_deficit!AP64+cbo_interest!AP64</f>
        <v>#N/A</v>
      </c>
      <c r="AQ64" s="3" t="e">
        <f>cbo_deficit!AQ64+cbo_interest!AQ64</f>
        <v>#N/A</v>
      </c>
      <c r="AR64" s="3" t="e">
        <f>cbo_deficit!AR64+cbo_interest!AR64</f>
        <v>#N/A</v>
      </c>
      <c r="AS64" s="3" t="e">
        <f>cbo_deficit!AS64+cbo_interest!AS64</f>
        <v>#N/A</v>
      </c>
      <c r="AT64" s="3" t="e">
        <f>cbo_deficit!AT64+cbo_interest!AT64</f>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f>cbo_deficit!BI64+cbo_interest!BI64</f>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-1422</v>
      </c>
      <c r="CP64" s="3">
        <v>-1412</v>
      </c>
      <c r="CQ64" s="3">
        <v>-1029</v>
      </c>
      <c r="CR64" s="3">
        <v>-1228</v>
      </c>
      <c r="CS64" s="3">
        <v>-1032</v>
      </c>
    </row>
    <row r="65" spans="1:97" x14ac:dyDescent="0.3">
      <c r="A65" t="s">
        <v>638</v>
      </c>
      <c r="B65" s="16">
        <v>48945</v>
      </c>
      <c r="C65" s="3" t="e">
        <f>cbo_deficit!C65+cbo_interest!C65</f>
        <v>#N/A</v>
      </c>
      <c r="D65" s="3" t="e">
        <f>cbo_deficit!D65+cbo_interest!D65</f>
        <v>#N/A</v>
      </c>
      <c r="E65" s="3" t="e">
        <f>cbo_deficit!E65+cbo_interest!E65</f>
        <v>#N/A</v>
      </c>
      <c r="F65" s="3" t="e">
        <f>cbo_deficit!F65+cbo_interest!F65</f>
        <v>#N/A</v>
      </c>
      <c r="G65" s="3" t="e">
        <f>cbo_deficit!G65+cbo_interest!G65</f>
        <v>#N/A</v>
      </c>
      <c r="H65" s="3" t="e">
        <f>cbo_deficit!H65+cbo_interest!H65</f>
        <v>#N/A</v>
      </c>
      <c r="I65" s="3" t="e">
        <f>cbo_deficit!I65+cbo_interest!I65</f>
        <v>#N/A</v>
      </c>
      <c r="J65" s="3" t="e">
        <f>cbo_deficit!J65+cbo_interest!J65</f>
        <v>#N/A</v>
      </c>
      <c r="K65" s="3" t="e">
        <f>cbo_deficit!K65+cbo_interest!K65</f>
        <v>#N/A</v>
      </c>
      <c r="L65" s="3" t="e">
        <f>cbo_deficit!L65+cbo_interest!L65</f>
        <v>#N/A</v>
      </c>
      <c r="M65" s="3" t="e">
        <f>cbo_deficit!M65+cbo_interest!M65</f>
        <v>#N/A</v>
      </c>
      <c r="N65" s="3" t="e">
        <f>cbo_deficit!N65+cbo_interest!N65</f>
        <v>#N/A</v>
      </c>
      <c r="O65" s="3" t="e">
        <f>cbo_deficit!O65+cbo_interest!O65</f>
        <v>#N/A</v>
      </c>
      <c r="P65" s="3" t="e">
        <f>cbo_deficit!P65+cbo_interest!P65</f>
        <v>#N/A</v>
      </c>
      <c r="Q65" s="3" t="e">
        <f>cbo_deficit!Q65+cbo_interest!Q65</f>
        <v>#N/A</v>
      </c>
      <c r="R65" s="3" t="e">
        <f>cbo_deficit!R65+cbo_interest!R65</f>
        <v>#N/A</v>
      </c>
      <c r="S65" s="3" t="e">
        <f>cbo_deficit!S65+cbo_interest!S65</f>
        <v>#N/A</v>
      </c>
      <c r="T65" s="3" t="e">
        <f>cbo_deficit!T65+cbo_interest!T65</f>
        <v>#N/A</v>
      </c>
      <c r="U65" s="3" t="e">
        <f>cbo_deficit!U65+cbo_interest!U65</f>
        <v>#N/A</v>
      </c>
      <c r="V65" s="3" t="e">
        <f>cbo_deficit!V65+cbo_interest!V65</f>
        <v>#N/A</v>
      </c>
      <c r="W65" s="3" t="e">
        <f>cbo_deficit!W65+cbo_interest!W65</f>
        <v>#N/A</v>
      </c>
      <c r="X65" s="3" t="e">
        <f>cbo_deficit!X65+cbo_interest!X65</f>
        <v>#N/A</v>
      </c>
      <c r="Y65" s="3" t="e">
        <f>cbo_deficit!Y65+cbo_interest!Y65</f>
        <v>#N/A</v>
      </c>
      <c r="Z65" s="3" t="e">
        <f>cbo_deficit!Z65+cbo_interest!Z65</f>
        <v>#N/A</v>
      </c>
      <c r="AA65" s="3" t="e">
        <f>cbo_deficit!AA65+cbo_interest!AA65</f>
        <v>#N/A</v>
      </c>
      <c r="AB65" s="3" t="e">
        <f>cbo_deficit!AB65+cbo_interest!AB65</f>
        <v>#N/A</v>
      </c>
      <c r="AC65" s="3" t="e">
        <f>cbo_deficit!AC65+cbo_interest!AC65</f>
        <v>#N/A</v>
      </c>
      <c r="AD65" s="3" t="e">
        <f>cbo_deficit!AD65+cbo_interest!AD65</f>
        <v>#N/A</v>
      </c>
      <c r="AE65" s="3" t="e">
        <f>cbo_deficit!AE65+cbo_interest!AE65</f>
        <v>#N/A</v>
      </c>
      <c r="AF65" s="3" t="e">
        <f>cbo_deficit!AF65+cbo_interest!AF65</f>
        <v>#N/A</v>
      </c>
      <c r="AG65" s="3" t="e">
        <f>cbo_deficit!AG65+cbo_interest!AG65</f>
        <v>#N/A</v>
      </c>
      <c r="AH65" s="3" t="e">
        <f>cbo_deficit!AH65+cbo_interest!AH65</f>
        <v>#N/A</v>
      </c>
      <c r="AI65" s="3" t="e">
        <f>cbo_deficit!AI65+cbo_interest!AI65</f>
        <v>#N/A</v>
      </c>
      <c r="AJ65" s="3" t="e">
        <f>cbo_deficit!AJ65+cbo_interest!AJ65</f>
        <v>#N/A</v>
      </c>
      <c r="AK65" s="3" t="e">
        <f>cbo_deficit!AK65+cbo_interest!AK65</f>
        <v>#N/A</v>
      </c>
      <c r="AL65" s="3" t="e">
        <f>cbo_deficit!AL65+cbo_interest!AL65</f>
        <v>#N/A</v>
      </c>
      <c r="AM65" s="3" t="e">
        <f>cbo_deficit!AM65+cbo_interest!AM65</f>
        <v>#N/A</v>
      </c>
      <c r="AN65" s="3" t="e">
        <f>cbo_deficit!AN65+cbo_interest!AN65</f>
        <v>#N/A</v>
      </c>
      <c r="AO65" s="3" t="e">
        <f>cbo_deficit!AO65+cbo_interest!AO65</f>
        <v>#N/A</v>
      </c>
      <c r="AP65" s="3" t="e">
        <f>cbo_deficit!AP65+cbo_interest!AP65</f>
        <v>#N/A</v>
      </c>
      <c r="AQ65" s="3" t="e">
        <f>cbo_deficit!AQ65+cbo_interest!AQ65</f>
        <v>#N/A</v>
      </c>
      <c r="AR65" s="3" t="e">
        <f>cbo_deficit!AR65+cbo_interest!AR65</f>
        <v>#N/A</v>
      </c>
      <c r="AS65" s="3" t="e">
        <f>cbo_deficit!AS65+cbo_interest!AS65</f>
        <v>#N/A</v>
      </c>
      <c r="AT65" s="3" t="e">
        <f>cbo_deficit!AT65+cbo_interest!AT65</f>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f>cbo_deficit!BI65+cbo_interest!BI65</f>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-951</v>
      </c>
      <c r="CR65" s="3">
        <v>-1152</v>
      </c>
      <c r="CS65" s="3">
        <v>-903</v>
      </c>
    </row>
    <row r="66" spans="1:97" x14ac:dyDescent="0.3">
      <c r="A66" t="s">
        <v>914</v>
      </c>
      <c r="B66" s="16">
        <v>49310</v>
      </c>
      <c r="C66" s="3" t="e">
        <f>cbo_deficit!C66+cbo_interest!C66</f>
        <v>#N/A</v>
      </c>
      <c r="D66" s="3" t="e">
        <f>cbo_deficit!D66+cbo_interest!D66</f>
        <v>#N/A</v>
      </c>
      <c r="E66" s="3" t="e">
        <f>cbo_deficit!E66+cbo_interest!E66</f>
        <v>#N/A</v>
      </c>
      <c r="F66" s="3" t="e">
        <f>cbo_deficit!F66+cbo_interest!F66</f>
        <v>#N/A</v>
      </c>
      <c r="G66" s="3" t="e">
        <f>cbo_deficit!G66+cbo_interest!G66</f>
        <v>#N/A</v>
      </c>
      <c r="H66" s="3" t="e">
        <f>cbo_deficit!H66+cbo_interest!H66</f>
        <v>#N/A</v>
      </c>
      <c r="I66" s="3" t="e">
        <f>cbo_deficit!I66+cbo_interest!I66</f>
        <v>#N/A</v>
      </c>
      <c r="J66" s="3" t="e">
        <f>cbo_deficit!J66+cbo_interest!J66</f>
        <v>#N/A</v>
      </c>
      <c r="K66" s="3" t="e">
        <f>cbo_deficit!K66+cbo_interest!K66</f>
        <v>#N/A</v>
      </c>
      <c r="L66" s="3" t="e">
        <f>cbo_deficit!L66+cbo_interest!L66</f>
        <v>#N/A</v>
      </c>
      <c r="M66" s="3" t="e">
        <f>cbo_deficit!M66+cbo_interest!M66</f>
        <v>#N/A</v>
      </c>
      <c r="N66" s="3" t="e">
        <f>cbo_deficit!N66+cbo_interest!N66</f>
        <v>#N/A</v>
      </c>
      <c r="O66" s="3" t="e">
        <f>cbo_deficit!O66+cbo_interest!O66</f>
        <v>#N/A</v>
      </c>
      <c r="P66" s="3" t="e">
        <f>cbo_deficit!P66+cbo_interest!P66</f>
        <v>#N/A</v>
      </c>
      <c r="Q66" s="3" t="e">
        <f>cbo_deficit!Q66+cbo_interest!Q66</f>
        <v>#N/A</v>
      </c>
      <c r="R66" s="3" t="e">
        <f>cbo_deficit!R66+cbo_interest!R66</f>
        <v>#N/A</v>
      </c>
      <c r="S66" s="3" t="e">
        <f>cbo_deficit!S66+cbo_interest!S66</f>
        <v>#N/A</v>
      </c>
      <c r="T66" s="3" t="e">
        <f>cbo_deficit!T66+cbo_interest!T66</f>
        <v>#N/A</v>
      </c>
      <c r="U66" s="3" t="e">
        <f>cbo_deficit!U66+cbo_interest!U66</f>
        <v>#N/A</v>
      </c>
      <c r="V66" s="3" t="e">
        <f>cbo_deficit!V66+cbo_interest!V66</f>
        <v>#N/A</v>
      </c>
      <c r="W66" s="3" t="e">
        <f>cbo_deficit!W66+cbo_interest!W66</f>
        <v>#N/A</v>
      </c>
      <c r="X66" s="3" t="e">
        <f>cbo_deficit!X66+cbo_interest!X66</f>
        <v>#N/A</v>
      </c>
      <c r="Y66" s="3" t="e">
        <f>cbo_deficit!Y66+cbo_interest!Y66</f>
        <v>#N/A</v>
      </c>
      <c r="Z66" s="3" t="e">
        <f>cbo_deficit!Z66+cbo_interest!Z66</f>
        <v>#N/A</v>
      </c>
      <c r="AA66" s="3" t="e">
        <f>cbo_deficit!AA66+cbo_interest!AA66</f>
        <v>#N/A</v>
      </c>
      <c r="AB66" s="3" t="e">
        <f>cbo_deficit!AB66+cbo_interest!AB66</f>
        <v>#N/A</v>
      </c>
      <c r="AC66" s="3" t="e">
        <f>cbo_deficit!AC66+cbo_interest!AC66</f>
        <v>#N/A</v>
      </c>
      <c r="AD66" s="3" t="e">
        <f>cbo_deficit!AD66+cbo_interest!AD66</f>
        <v>#N/A</v>
      </c>
      <c r="AE66" s="3" t="e">
        <f>cbo_deficit!AE66+cbo_interest!AE66</f>
        <v>#N/A</v>
      </c>
      <c r="AF66" s="3" t="e">
        <f>cbo_deficit!AF66+cbo_interest!AF66</f>
        <v>#N/A</v>
      </c>
      <c r="AG66" s="3" t="e">
        <f>cbo_deficit!AG66+cbo_interest!AG66</f>
        <v>#N/A</v>
      </c>
      <c r="AH66" s="3" t="e">
        <f>cbo_deficit!AH66+cbo_interest!AH66</f>
        <v>#N/A</v>
      </c>
      <c r="AI66" s="3" t="e">
        <f>cbo_deficit!AI66+cbo_interest!AI66</f>
        <v>#N/A</v>
      </c>
      <c r="AJ66" s="3" t="e">
        <f>cbo_deficit!AJ66+cbo_interest!AJ66</f>
        <v>#N/A</v>
      </c>
      <c r="AK66" s="3" t="e">
        <f>cbo_deficit!AK66+cbo_interest!AK66</f>
        <v>#N/A</v>
      </c>
      <c r="AL66" s="3" t="e">
        <f>cbo_deficit!AL66+cbo_interest!AL66</f>
        <v>#N/A</v>
      </c>
      <c r="AM66" s="3" t="e">
        <f>cbo_deficit!AM66+cbo_interest!AM66</f>
        <v>#N/A</v>
      </c>
      <c r="AN66" s="3" t="e">
        <f>cbo_deficit!AN66+cbo_interest!AN66</f>
        <v>#N/A</v>
      </c>
      <c r="AO66" s="3" t="e">
        <f>cbo_deficit!AO66+cbo_interest!AO66</f>
        <v>#N/A</v>
      </c>
      <c r="AP66" s="3" t="e">
        <f>cbo_deficit!AP66+cbo_interest!AP66</f>
        <v>#N/A</v>
      </c>
      <c r="AQ66" s="3" t="e">
        <f>cbo_deficit!AQ66+cbo_interest!AQ66</f>
        <v>#N/A</v>
      </c>
      <c r="AR66" s="3" t="e">
        <f>cbo_deficit!AR66+cbo_interest!AR66</f>
        <v>#N/A</v>
      </c>
      <c r="AS66" s="3" t="e">
        <f>cbo_deficit!AS66+cbo_interest!AS66</f>
        <v>#N/A</v>
      </c>
      <c r="AT66" s="3" t="e">
        <f>cbo_deficit!AT66+cbo_interest!AT66</f>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f>cbo_deficit!BI66+cbo_interest!BI66</f>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-748</v>
      </c>
    </row>
    <row r="68" spans="1:97" x14ac:dyDescent="0.3">
      <c r="B68" s="16"/>
      <c r="C68" s="16"/>
      <c r="D68" s="16"/>
      <c r="E68" s="16"/>
      <c r="F68" s="16"/>
      <c r="G68" s="16"/>
      <c r="H68" s="16"/>
      <c r="I68" s="16"/>
      <c r="J68" s="16"/>
      <c r="K68" s="16"/>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row>
    <row r="69" spans="1:97" x14ac:dyDescent="0.3">
      <c r="B69" s="16"/>
      <c r="C69" s="16"/>
      <c r="D69" s="16"/>
      <c r="E69" s="16"/>
      <c r="F69" s="16"/>
      <c r="G69" s="16"/>
      <c r="H69" s="16"/>
      <c r="I69" s="16"/>
      <c r="J69" s="16"/>
      <c r="K69" s="16"/>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row>
    <row r="70" spans="1:97" x14ac:dyDescent="0.3">
      <c r="B70" s="16"/>
      <c r="C70" s="16"/>
      <c r="D70" s="16"/>
      <c r="E70" s="16"/>
      <c r="F70" s="16"/>
      <c r="G70" s="16"/>
      <c r="H70" s="16"/>
      <c r="I70" s="16"/>
      <c r="J70" s="16"/>
      <c r="K70" s="16"/>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row>
    <row r="71" spans="1:97" x14ac:dyDescent="0.3">
      <c r="B71" s="16"/>
      <c r="C71" s="16"/>
      <c r="D71" s="16"/>
      <c r="E71" s="16"/>
      <c r="F71" s="16"/>
      <c r="G71" s="16"/>
      <c r="H71" s="16"/>
      <c r="I71" s="16"/>
      <c r="J71" s="16"/>
      <c r="K71" s="16"/>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row>
    <row r="72" spans="1:97" x14ac:dyDescent="0.3">
      <c r="B72" s="16"/>
      <c r="C72" s="16"/>
      <c r="D72" s="16"/>
      <c r="E72" s="16"/>
      <c r="F72" s="16"/>
      <c r="G72" s="16"/>
      <c r="H72" s="16"/>
      <c r="I72" s="16"/>
      <c r="J72" s="16"/>
      <c r="K72" s="16"/>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row>
    <row r="73" spans="1:97" x14ac:dyDescent="0.3">
      <c r="B73" s="16"/>
      <c r="C73" s="16"/>
      <c r="D73" s="16"/>
      <c r="E73" s="16"/>
      <c r="F73" s="16"/>
      <c r="G73" s="16"/>
      <c r="H73" s="16"/>
      <c r="I73" s="16"/>
      <c r="J73" s="16"/>
      <c r="K73" s="16"/>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row>
    <row r="74" spans="1:97" x14ac:dyDescent="0.3">
      <c r="B74" s="16"/>
      <c r="C74" s="16"/>
      <c r="D74" s="16"/>
      <c r="E74" s="16"/>
      <c r="F74" s="16"/>
      <c r="G74" s="16"/>
      <c r="H74" s="16"/>
      <c r="I74" s="16"/>
      <c r="J74" s="16"/>
      <c r="K74" s="16"/>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row>
    <row r="75" spans="1:97" x14ac:dyDescent="0.3">
      <c r="B75" s="16"/>
      <c r="C75" s="16"/>
      <c r="D75" s="16"/>
      <c r="E75" s="16"/>
      <c r="F75" s="16"/>
      <c r="G75" s="16"/>
      <c r="H75" s="16"/>
      <c r="I75" s="16"/>
      <c r="J75" s="16"/>
      <c r="K75" s="16"/>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row>
    <row r="76" spans="1:97" x14ac:dyDescent="0.3">
      <c r="B76" s="16"/>
      <c r="C76" s="16"/>
      <c r="D76" s="16"/>
      <c r="E76" s="16"/>
      <c r="F76" s="16"/>
      <c r="G76" s="16"/>
      <c r="H76" s="16"/>
      <c r="I76" s="16"/>
      <c r="J76" s="16"/>
      <c r="K76" s="16"/>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row>
    <row r="77" spans="1:97" x14ac:dyDescent="0.3">
      <c r="B77" s="16"/>
      <c r="C77" s="16"/>
      <c r="D77" s="16"/>
      <c r="E77" s="16"/>
      <c r="F77" s="16"/>
      <c r="G77" s="16"/>
      <c r="H77" s="16"/>
      <c r="I77" s="16"/>
      <c r="J77" s="16"/>
      <c r="K77" s="16"/>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row>
    <row r="78" spans="1:97" x14ac:dyDescent="0.3">
      <c r="A78" s="5"/>
      <c r="B78" s="16"/>
      <c r="C78" s="16"/>
      <c r="D78" s="16"/>
      <c r="E78" s="16"/>
      <c r="F78" s="16"/>
      <c r="G78" s="16"/>
      <c r="H78" s="16"/>
      <c r="I78" s="16"/>
      <c r="J78" s="16"/>
      <c r="K78" s="16"/>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row>
    <row r="79" spans="1:97" x14ac:dyDescent="0.3">
      <c r="A79" s="5"/>
      <c r="B79" s="16"/>
      <c r="C79" s="16"/>
      <c r="D79" s="16"/>
      <c r="E79" s="16"/>
      <c r="F79" s="16"/>
      <c r="G79" s="16"/>
      <c r="H79" s="16"/>
      <c r="I79" s="16"/>
      <c r="J79" s="16"/>
      <c r="K79" s="16"/>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row>
    <row r="80" spans="1:97" x14ac:dyDescent="0.3">
      <c r="A80" s="5"/>
      <c r="B80" s="16"/>
      <c r="C80" s="16"/>
      <c r="D80" s="16"/>
      <c r="E80" s="16"/>
      <c r="F80" s="16"/>
      <c r="G80" s="16"/>
      <c r="H80" s="16"/>
      <c r="I80" s="16"/>
      <c r="J80" s="16"/>
      <c r="K80" s="16"/>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row>
    <row r="81" spans="1:96" x14ac:dyDescent="0.3">
      <c r="A81" s="5"/>
      <c r="B81" s="16"/>
      <c r="C81" s="16"/>
      <c r="D81" s="16"/>
      <c r="E81" s="16"/>
      <c r="F81" s="16"/>
      <c r="G81" s="16"/>
      <c r="H81" s="16"/>
      <c r="I81" s="16"/>
      <c r="J81" s="16"/>
      <c r="K81" s="16"/>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row>
    <row r="82" spans="1:96" x14ac:dyDescent="0.3">
      <c r="A82" s="5"/>
      <c r="B82" s="16"/>
      <c r="C82" s="16"/>
      <c r="D82" s="16"/>
      <c r="E82" s="16"/>
      <c r="F82" s="16"/>
      <c r="G82" s="16"/>
      <c r="H82" s="16"/>
      <c r="I82" s="16"/>
      <c r="J82" s="16"/>
      <c r="K82" s="16"/>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row>
    <row r="83" spans="1:96" x14ac:dyDescent="0.3">
      <c r="B83" s="16"/>
      <c r="C83" s="16"/>
      <c r="D83" s="16"/>
      <c r="E83" s="16"/>
      <c r="F83" s="16"/>
      <c r="G83" s="16"/>
      <c r="H83" s="16"/>
      <c r="I83" s="16"/>
      <c r="J83" s="16"/>
      <c r="K83" s="16"/>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row>
    <row r="84" spans="1:96" x14ac:dyDescent="0.3">
      <c r="B84" s="16"/>
      <c r="C84" s="16"/>
      <c r="D84" s="16"/>
      <c r="E84" s="16"/>
      <c r="F84" s="16"/>
      <c r="G84" s="16"/>
      <c r="H84" s="16"/>
      <c r="I84" s="16"/>
      <c r="J84" s="16"/>
      <c r="K84" s="16"/>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row>
    <row r="85" spans="1:96" x14ac:dyDescent="0.3">
      <c r="B85" s="16"/>
      <c r="C85" s="16"/>
      <c r="D85" s="16"/>
      <c r="E85" s="16"/>
      <c r="F85" s="16"/>
      <c r="G85" s="16"/>
      <c r="H85" s="16"/>
      <c r="I85" s="16"/>
      <c r="J85" s="16"/>
      <c r="K85" s="16"/>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row>
    <row r="86" spans="1:96" x14ac:dyDescent="0.3">
      <c r="B86" s="16"/>
      <c r="C86" s="16"/>
      <c r="D86" s="16"/>
      <c r="E86" s="16"/>
      <c r="F86" s="16"/>
      <c r="G86" s="16"/>
      <c r="H86" s="16"/>
      <c r="I86" s="16"/>
      <c r="J86" s="16"/>
      <c r="K86" s="16"/>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row>
    <row r="87" spans="1:96" x14ac:dyDescent="0.3">
      <c r="B87" s="16"/>
      <c r="C87" s="16"/>
      <c r="D87" s="16"/>
      <c r="E87" s="16"/>
      <c r="F87" s="16"/>
      <c r="G87" s="16"/>
      <c r="H87" s="16"/>
      <c r="I87" s="16"/>
      <c r="J87" s="16"/>
      <c r="K87" s="16"/>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row>
    <row r="88" spans="1:96" x14ac:dyDescent="0.3">
      <c r="B88" s="16"/>
      <c r="C88" s="16"/>
      <c r="D88" s="16"/>
      <c r="E88" s="16"/>
      <c r="F88" s="16"/>
      <c r="G88" s="16"/>
      <c r="H88" s="16"/>
      <c r="I88" s="16"/>
      <c r="J88" s="16"/>
      <c r="K88" s="16"/>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row>
    <row r="89" spans="1:96" x14ac:dyDescent="0.3">
      <c r="B89" s="16"/>
      <c r="C89" s="16"/>
      <c r="D89" s="16"/>
      <c r="E89" s="16"/>
      <c r="F89" s="16"/>
      <c r="G89" s="16"/>
      <c r="H89" s="16"/>
      <c r="I89" s="16"/>
      <c r="J89" s="16"/>
      <c r="K89" s="16"/>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row>
    <row r="90" spans="1:96" x14ac:dyDescent="0.3">
      <c r="B90" s="16"/>
      <c r="C90" s="16"/>
      <c r="D90" s="16"/>
      <c r="E90" s="16"/>
      <c r="F90" s="16"/>
      <c r="G90" s="16"/>
      <c r="H90" s="16"/>
      <c r="I90" s="16"/>
      <c r="J90" s="16"/>
      <c r="K90" s="16"/>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row>
    <row r="91" spans="1:96" x14ac:dyDescent="0.3">
      <c r="B91" s="16"/>
      <c r="C91" s="16"/>
      <c r="D91" s="16"/>
      <c r="E91" s="16"/>
      <c r="F91" s="16"/>
      <c r="G91" s="16"/>
      <c r="H91" s="16"/>
      <c r="I91" s="16"/>
      <c r="J91" s="16"/>
      <c r="K91" s="16"/>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row>
    <row r="92" spans="1:96" x14ac:dyDescent="0.3">
      <c r="B92" s="16"/>
      <c r="C92" s="16"/>
      <c r="D92" s="16"/>
      <c r="E92" s="16"/>
      <c r="F92" s="16"/>
      <c r="G92" s="16"/>
      <c r="H92" s="16"/>
      <c r="I92" s="16"/>
      <c r="J92" s="16"/>
      <c r="K92" s="16"/>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row>
    <row r="93" spans="1:96" x14ac:dyDescent="0.3">
      <c r="B93" s="16"/>
      <c r="C93" s="16"/>
      <c r="D93" s="16"/>
      <c r="E93" s="16"/>
      <c r="F93" s="16"/>
      <c r="G93" s="16"/>
      <c r="H93" s="16"/>
      <c r="I93" s="16"/>
      <c r="J93" s="16"/>
      <c r="K93" s="16"/>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row>
    <row r="94" spans="1:96" x14ac:dyDescent="0.3">
      <c r="B94" s="16"/>
      <c r="C94" s="16"/>
      <c r="D94" s="16"/>
      <c r="E94" s="16"/>
      <c r="F94" s="16"/>
      <c r="G94" s="16"/>
      <c r="H94" s="16"/>
      <c r="I94" s="16"/>
      <c r="J94" s="16"/>
      <c r="K94" s="16"/>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row>
    <row r="95" spans="1:96" x14ac:dyDescent="0.3">
      <c r="B95" s="16"/>
      <c r="C95" s="16"/>
      <c r="D95" s="16"/>
      <c r="E95" s="16"/>
      <c r="F95" s="16"/>
      <c r="G95" s="16"/>
      <c r="H95" s="16"/>
      <c r="I95" s="16"/>
      <c r="J95" s="16"/>
      <c r="K95" s="16"/>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row>
    <row r="96" spans="1:96" x14ac:dyDescent="0.3">
      <c r="B96" s="16"/>
      <c r="C96" s="16"/>
      <c r="D96" s="16"/>
      <c r="E96" s="16"/>
      <c r="F96" s="16"/>
      <c r="G96" s="16"/>
      <c r="H96" s="16"/>
      <c r="I96" s="16"/>
      <c r="J96" s="16"/>
      <c r="K96" s="16"/>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row>
    <row r="97" spans="2:96" x14ac:dyDescent="0.3">
      <c r="B97" s="16"/>
      <c r="C97" s="16"/>
      <c r="D97" s="16"/>
      <c r="E97" s="16"/>
      <c r="F97" s="16"/>
      <c r="G97" s="16"/>
      <c r="H97" s="16"/>
      <c r="I97" s="16"/>
      <c r="J97" s="16"/>
      <c r="K97" s="16"/>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row>
    <row r="98" spans="2:96" x14ac:dyDescent="0.3">
      <c r="B98" s="16"/>
      <c r="C98" s="16"/>
      <c r="D98" s="16"/>
      <c r="E98" s="16"/>
      <c r="F98" s="16"/>
      <c r="G98" s="16"/>
      <c r="H98" s="16"/>
      <c r="I98" s="16"/>
      <c r="J98" s="16"/>
      <c r="K98" s="16"/>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row>
    <row r="99" spans="2:96" x14ac:dyDescent="0.3">
      <c r="B99" s="16"/>
      <c r="C99" s="16"/>
      <c r="D99" s="16"/>
      <c r="E99" s="16"/>
      <c r="F99" s="16"/>
      <c r="G99" s="16"/>
      <c r="H99" s="16"/>
      <c r="I99" s="16"/>
      <c r="J99" s="16"/>
      <c r="K99" s="16"/>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row>
    <row r="100" spans="2:96" x14ac:dyDescent="0.3">
      <c r="B100" s="16"/>
      <c r="C100" s="16"/>
      <c r="D100" s="16"/>
      <c r="E100" s="16"/>
      <c r="F100" s="16"/>
      <c r="G100" s="16"/>
      <c r="H100" s="16"/>
      <c r="I100" s="16"/>
      <c r="J100" s="16"/>
      <c r="K100" s="16"/>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row>
    <row r="101" spans="2:96" x14ac:dyDescent="0.3">
      <c r="B101" s="16"/>
      <c r="C101" s="16"/>
      <c r="D101" s="16"/>
      <c r="E101" s="16"/>
      <c r="F101" s="16"/>
      <c r="G101" s="16"/>
      <c r="H101" s="16"/>
      <c r="I101" s="16"/>
      <c r="J101" s="16"/>
      <c r="K101" s="16"/>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row>
    <row r="102" spans="2:96" x14ac:dyDescent="0.3">
      <c r="B102" s="16"/>
      <c r="C102" s="16"/>
      <c r="D102" s="16"/>
      <c r="E102" s="16"/>
      <c r="F102" s="16"/>
      <c r="G102" s="16"/>
      <c r="H102" s="16"/>
      <c r="I102" s="16"/>
      <c r="J102" s="16"/>
      <c r="K102" s="16"/>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row>
    <row r="103" spans="2:96" x14ac:dyDescent="0.3">
      <c r="B103" s="16"/>
      <c r="C103" s="16"/>
      <c r="D103" s="16"/>
      <c r="E103" s="16"/>
      <c r="F103" s="16"/>
      <c r="G103" s="16"/>
      <c r="H103" s="16"/>
      <c r="I103" s="16"/>
      <c r="J103" s="16"/>
      <c r="K103" s="16"/>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27"/>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row>
    <row r="104" spans="2:96" x14ac:dyDescent="0.3">
      <c r="B104" s="16"/>
      <c r="C104" s="16"/>
      <c r="D104" s="16"/>
      <c r="E104" s="16"/>
      <c r="F104" s="16"/>
      <c r="G104" s="16"/>
      <c r="H104" s="16"/>
      <c r="I104" s="16"/>
      <c r="J104" s="16"/>
      <c r="K104" s="16"/>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27"/>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row>
    <row r="105" spans="2:96" x14ac:dyDescent="0.3">
      <c r="B105" s="16"/>
      <c r="C105" s="16"/>
      <c r="D105" s="16"/>
      <c r="E105" s="16"/>
      <c r="F105" s="16"/>
      <c r="G105" s="16"/>
      <c r="H105" s="16"/>
      <c r="I105" s="16"/>
      <c r="J105" s="16"/>
      <c r="K105" s="16"/>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27"/>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row>
    <row r="106" spans="2:96" x14ac:dyDescent="0.3">
      <c r="B106" s="16"/>
      <c r="C106" s="16"/>
      <c r="D106" s="16"/>
      <c r="E106" s="16"/>
      <c r="F106" s="16"/>
      <c r="G106" s="16"/>
      <c r="H106" s="16"/>
      <c r="I106" s="16"/>
      <c r="J106" s="16"/>
      <c r="K106" s="16"/>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27"/>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row>
    <row r="107" spans="2:96" x14ac:dyDescent="0.3">
      <c r="B107" s="16"/>
      <c r="C107" s="16"/>
      <c r="D107" s="16"/>
      <c r="E107" s="16"/>
      <c r="F107" s="16"/>
      <c r="G107" s="16"/>
      <c r="H107" s="16"/>
      <c r="I107" s="16"/>
      <c r="J107" s="16"/>
      <c r="K107" s="16"/>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27"/>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row>
    <row r="108" spans="2:96" x14ac:dyDescent="0.3">
      <c r="B108" s="16"/>
      <c r="C108" s="16"/>
      <c r="D108" s="16"/>
      <c r="E108" s="16"/>
      <c r="F108" s="16"/>
      <c r="G108" s="16"/>
      <c r="H108" s="16"/>
      <c r="I108" s="16"/>
      <c r="J108" s="16"/>
      <c r="K108" s="16"/>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27"/>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row>
    <row r="109" spans="2:96" x14ac:dyDescent="0.3">
      <c r="B109" s="16"/>
      <c r="C109" s="16"/>
      <c r="D109" s="16"/>
      <c r="E109" s="16"/>
      <c r="F109" s="16"/>
      <c r="G109" s="16"/>
      <c r="H109" s="16"/>
      <c r="I109" s="16"/>
      <c r="J109" s="16"/>
      <c r="K109" s="16"/>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27"/>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row>
    <row r="110" spans="2:96" x14ac:dyDescent="0.3">
      <c r="B110" s="16"/>
      <c r="C110" s="16"/>
      <c r="D110" s="16"/>
      <c r="E110" s="16"/>
      <c r="F110" s="16"/>
      <c r="G110" s="16"/>
      <c r="H110" s="16"/>
      <c r="I110" s="16"/>
      <c r="J110" s="16"/>
      <c r="K110" s="16"/>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27"/>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row>
    <row r="111" spans="2:96" x14ac:dyDescent="0.3">
      <c r="B111" s="16"/>
      <c r="C111" s="16"/>
      <c r="D111" s="16"/>
      <c r="E111" s="16"/>
      <c r="F111" s="16"/>
      <c r="G111" s="16"/>
      <c r="H111" s="16"/>
      <c r="I111" s="16"/>
      <c r="J111" s="16"/>
      <c r="K111" s="16"/>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27"/>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row>
    <row r="112" spans="2:96" x14ac:dyDescent="0.3">
      <c r="B112" s="16"/>
      <c r="C112" s="16"/>
      <c r="D112" s="16"/>
      <c r="E112" s="16"/>
      <c r="F112" s="16"/>
      <c r="G112" s="16"/>
      <c r="H112" s="16"/>
      <c r="I112" s="16"/>
      <c r="J112" s="16"/>
      <c r="K112" s="16"/>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27"/>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row>
    <row r="113" spans="2:96" x14ac:dyDescent="0.3">
      <c r="B113" s="16"/>
      <c r="C113" s="16"/>
      <c r="D113" s="16"/>
      <c r="E113" s="16"/>
      <c r="F113" s="16"/>
      <c r="G113" s="16"/>
      <c r="H113" s="16"/>
      <c r="I113" s="16"/>
      <c r="J113" s="16"/>
      <c r="K113" s="16"/>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27"/>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row>
    <row r="114" spans="2:96" x14ac:dyDescent="0.3">
      <c r="B114" s="16"/>
      <c r="C114" s="16"/>
      <c r="D114" s="16"/>
      <c r="E114" s="16"/>
      <c r="F114" s="16"/>
      <c r="G114" s="16"/>
      <c r="H114" s="16"/>
      <c r="I114" s="16"/>
      <c r="J114" s="16"/>
      <c r="K114" s="16"/>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27"/>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row>
    <row r="115" spans="2:96" x14ac:dyDescent="0.3">
      <c r="B115" s="16"/>
      <c r="C115" s="16"/>
      <c r="D115" s="16"/>
      <c r="E115" s="16"/>
      <c r="F115" s="16"/>
      <c r="G115" s="16"/>
      <c r="H115" s="16"/>
      <c r="I115" s="16"/>
      <c r="J115" s="16"/>
      <c r="K115" s="16"/>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row>
    <row r="116" spans="2:96" x14ac:dyDescent="0.3">
      <c r="B116" s="16"/>
      <c r="C116" s="16"/>
      <c r="D116" s="16"/>
      <c r="E116" s="16"/>
      <c r="F116" s="16"/>
      <c r="G116" s="16"/>
      <c r="H116" s="16"/>
      <c r="I116" s="16"/>
      <c r="J116" s="16"/>
      <c r="K116" s="16"/>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row>
    <row r="117" spans="2:96" x14ac:dyDescent="0.3">
      <c r="B117" s="16"/>
      <c r="C117" s="16"/>
      <c r="D117" s="16"/>
      <c r="E117" s="16"/>
      <c r="F117" s="16"/>
      <c r="G117" s="16"/>
      <c r="H117" s="16"/>
      <c r="I117" s="16"/>
      <c r="J117" s="16"/>
      <c r="K117" s="16"/>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row>
    <row r="118" spans="2:96" x14ac:dyDescent="0.3">
      <c r="B118" s="16"/>
      <c r="C118" s="16"/>
      <c r="D118" s="16"/>
      <c r="E118" s="16"/>
      <c r="F118" s="16"/>
      <c r="G118" s="16"/>
      <c r="H118" s="16"/>
      <c r="I118" s="16"/>
      <c r="J118" s="16"/>
      <c r="K118" s="16"/>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row>
    <row r="119" spans="2:96" x14ac:dyDescent="0.3">
      <c r="B119" s="16"/>
      <c r="C119" s="16"/>
      <c r="D119" s="16"/>
      <c r="E119" s="16"/>
      <c r="F119" s="16"/>
      <c r="G119" s="16"/>
      <c r="H119" s="16"/>
      <c r="I119" s="16"/>
      <c r="J119" s="16"/>
      <c r="K119" s="16"/>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row>
    <row r="120" spans="2:96" x14ac:dyDescent="0.3">
      <c r="B120" s="16"/>
      <c r="C120" s="16"/>
      <c r="D120" s="16"/>
      <c r="E120" s="16"/>
      <c r="F120" s="16"/>
      <c r="G120" s="16"/>
      <c r="H120" s="16"/>
      <c r="I120" s="16"/>
      <c r="J120" s="16"/>
      <c r="K120" s="16"/>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row>
    <row r="121" spans="2:96" x14ac:dyDescent="0.3">
      <c r="B121" s="16"/>
      <c r="C121" s="16"/>
      <c r="D121" s="16"/>
      <c r="E121" s="16"/>
      <c r="F121" s="16"/>
      <c r="G121" s="16"/>
      <c r="H121" s="16"/>
      <c r="I121" s="16"/>
      <c r="J121" s="16"/>
      <c r="K121" s="16"/>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row>
    <row r="122" spans="2:96" x14ac:dyDescent="0.3">
      <c r="B122" s="16"/>
      <c r="C122" s="16"/>
      <c r="D122" s="16"/>
      <c r="E122" s="16"/>
      <c r="F122" s="16"/>
      <c r="G122" s="16"/>
      <c r="H122" s="16"/>
      <c r="I122" s="16"/>
      <c r="J122" s="16"/>
      <c r="K122" s="16"/>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row>
    <row r="123" spans="2:96" x14ac:dyDescent="0.3">
      <c r="B123" s="16"/>
      <c r="C123" s="16"/>
      <c r="D123" s="16"/>
      <c r="E123" s="16"/>
      <c r="F123" s="16"/>
      <c r="G123" s="16"/>
      <c r="H123" s="16"/>
      <c r="I123" s="16"/>
      <c r="J123" s="16"/>
      <c r="K123" s="16"/>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row>
    <row r="124" spans="2:96" x14ac:dyDescent="0.3">
      <c r="B124" s="16"/>
      <c r="C124" s="16"/>
      <c r="D124" s="16"/>
      <c r="E124" s="16"/>
      <c r="F124" s="16"/>
      <c r="G124" s="16"/>
      <c r="H124" s="16"/>
      <c r="I124" s="16"/>
      <c r="J124" s="16"/>
      <c r="K124" s="16"/>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row>
    <row r="125" spans="2:96" x14ac:dyDescent="0.3">
      <c r="B125" s="16"/>
      <c r="C125" s="16"/>
      <c r="D125" s="16"/>
      <c r="E125" s="16"/>
      <c r="F125" s="16"/>
      <c r="G125" s="16"/>
      <c r="H125" s="16"/>
      <c r="I125" s="16"/>
      <c r="J125" s="16"/>
      <c r="K125" s="16"/>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row>
    <row r="126" spans="2:96" x14ac:dyDescent="0.3">
      <c r="B126" s="16"/>
      <c r="C126" s="16"/>
      <c r="D126" s="16"/>
      <c r="E126" s="16"/>
      <c r="F126" s="16"/>
      <c r="G126" s="16"/>
      <c r="H126" s="16"/>
      <c r="I126" s="16"/>
      <c r="J126" s="16"/>
      <c r="K126" s="16"/>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row>
    <row r="127" spans="2:96" x14ac:dyDescent="0.3">
      <c r="B127" s="16"/>
      <c r="C127" s="16"/>
      <c r="D127" s="16"/>
      <c r="E127" s="16"/>
      <c r="F127" s="16"/>
      <c r="G127" s="16"/>
      <c r="H127" s="16"/>
      <c r="I127" s="16"/>
      <c r="J127" s="16"/>
      <c r="K127" s="16"/>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row>
    <row r="128" spans="2:96" x14ac:dyDescent="0.3">
      <c r="B128" s="16"/>
      <c r="C128" s="16"/>
      <c r="D128" s="16"/>
      <c r="E128" s="16"/>
      <c r="F128" s="16"/>
      <c r="G128" s="16"/>
      <c r="H128" s="16"/>
      <c r="I128" s="16"/>
      <c r="J128" s="16"/>
      <c r="K128" s="16"/>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row>
  </sheetData>
  <hyperlinks>
    <hyperlink ref="L5" r:id="rId1" display="https://www.cbo.gov/sites/default/files/99th-congress-1985-1986/reports/85-cbo-001.pdf" xr:uid="{0A4AEA32-5180-4917-827F-FABED9B9D4E8}"/>
    <hyperlink ref="N5" r:id="rId2" display="https://www.cbo.gov/sites/default/files/99th-congress-1985-1986/reports/doc05b-entire_1.pdf" xr:uid="{A4F83198-302D-4F86-BDBF-151FE5536F3E}"/>
    <hyperlink ref="M5" r:id="rId3" display="https://www.cbo.gov/sites/default/files/99th-congress-1985-1986/reports/85-cbo-014.pdf" xr:uid="{A0E9A386-562A-422F-AD1B-713E6703860A}"/>
    <hyperlink ref="O5" r:id="rId4" display="https://www.cbo.gov/sites/default/files/99th-congress-1985-1986/reports/doc19b-entire0.pdf" xr:uid="{813D89FD-DF67-48E6-BE5D-763D54F61376}"/>
    <hyperlink ref="P5" r:id="rId5" display="https://www.cbo.gov/sites/default/files/100th-congress-1987-1988/reports/doc01b-entire_0.pdf" xr:uid="{87A08CE3-8CC2-4277-9B93-4FD4F1798C91}"/>
    <hyperlink ref="Q5" r:id="rId6" display="https://www.cbo.gov/sites/default/files/100th-congress-1987-1988/reports/doc11b-entire.pdf" xr:uid="{7971BF7F-21A3-4C19-9B52-5C3D3A855010}"/>
    <hyperlink ref="R5" r:id="rId7" display="https://www.cbo.gov/sites/default/files/100th-congress-1987-1988/reports/88-cbo-0110.pdf" xr:uid="{7A235054-930A-4990-AF18-082DDE6EE563}"/>
    <hyperlink ref="S5" r:id="rId8" display="https://www.cbo.gov/sites/default/files/100th-congress-1987-1988/reports/doc05b-entire.pdf" xr:uid="{5BFDD1E0-0886-42DD-BD26-0FE8287A6CCD}"/>
    <hyperlink ref="T5" r:id="rId9" display="https://www.cbo.gov/sites/default/files/101st-congress-1989-1990/reports/89-cbo-032.pdf" xr:uid="{E6C286A8-5DCF-455C-BAF2-A61A5E01AA1A}"/>
    <hyperlink ref="U5" r:id="rId10" display="https://www.cbo.gov/sites/default/files/101st-congress-1989-1990/reports/89-cbo-038.pdf" xr:uid="{E958470F-37D7-494D-B328-0C4B7A6DD5A6}"/>
    <hyperlink ref="V5" r:id="rId11" display="https://www.cbo.gov/sites/default/files/101st-congress-1989-1990/reports/90-cbo-006.pdf" xr:uid="{B53288C8-A8B9-4CB9-8D78-CB39909617B1}"/>
    <hyperlink ref="W5" r:id="rId12" display="https://www.cbo.gov/sites/default/files/101st-congress-1989-1990/reports/199007theeconomicandbudget.pdf" xr:uid="{E9941027-2E3B-4CCC-B4E4-415D7EB792B1}"/>
    <hyperlink ref="X5" r:id="rId13" display="https://www.cbo.gov/sites/default/files/102nd-congress-1991-1992/reports/91-cbo-002.pdf" xr:uid="{3890A041-6A7A-412A-95EB-7F5FF8CBC443}"/>
    <hyperlink ref="Y5" r:id="rId14" display="https://www.cbo.gov/sites/default/files/cbofiles/attachments/1991_08_theeconoutlookupdate.pdf" xr:uid="{256787BF-CBE3-4077-9C56-575DCD242EA7}"/>
    <hyperlink ref="Z5" r:id="rId15" display="https://www.cbo.gov/sites/default/files/102nd-congress-1991-1992/reports/1992_01_econoutlook.pdf" xr:uid="{ECE5E788-D52F-4D62-9C17-E17AC85F259C}"/>
    <hyperlink ref="AA5" r:id="rId16" display="https://www.cbo.gov/sites/default/files/102nd-congress-1991-1992/reports/1992_07_outlookupdate.pdf" xr:uid="{51D0C418-0FB3-437C-B24D-72287E2C5A2A}"/>
    <hyperlink ref="AB5" r:id="rId17" display="https://www.cbo.gov/sites/default/files/103rd-congress-1993-1994/reports/93doc03.pdf" xr:uid="{74A05689-04E1-4D70-965A-FF2776C497D5}"/>
    <hyperlink ref="AC5" r:id="rId18" display="https://www.cbo.gov/sites/default/files/103rd-congress-1993-1994/reports/09-1993-outlookentirerpt_0.pdf" xr:uid="{B143C055-474E-43E5-8C9A-5FEEFD5D81AE}"/>
    <hyperlink ref="AD5" r:id="rId19" display="https://www.cbo.gov/sites/default/files/103rd-congress-1993-1994/reports/doc06_0.pdf" xr:uid="{4F7E4418-1789-45FC-9F04-90DE530AD37B}"/>
    <hyperlink ref="AE5" r:id="rId20" display="https://www.cbo.gov/sites/default/files/103rd-congress-1993-1994/reports/doc43.pdf" xr:uid="{08063F8B-3E44-4B93-A565-F176D841966B}"/>
    <hyperlink ref="AF5" r:id="rId21" display="https://www.cbo.gov/sites/default/files/104th-congress-1995-1996/reports/doc07-entire.pdf" xr:uid="{7FB367A7-EE07-4DF7-878C-42B6669EA561}"/>
    <hyperlink ref="AG5" r:id="rId22" display="https://www.cbo.gov/sites/default/files/104th-congress-1995-1996/reports/entirereport_9.pdf" xr:uid="{BE84458B-8487-4647-A956-D151462AD101}"/>
    <hyperlink ref="AI5" r:id="rId23" display="https://www.cbo.gov/sites/default/files/104th-congress-1995-1996/reports/entirereport_7.pdf" xr:uid="{BA7C1B8D-28C1-4E77-9A4A-C9D26EAD70BE}"/>
    <hyperlink ref="AJ5" r:id="rId24" display="https://www.cbo.gov/sites/default/files/cbofiles/attachments/Eb01-97.pdf" xr:uid="{B3A374C7-1AEE-47E8-A736-741AEAA0B984}"/>
    <hyperlink ref="AK5" r:id="rId25" display="https://www.cbo.gov/sites/default/files/105th-congress-1997-1998/reports/Eb09-97.pdf" xr:uid="{F03FB9A5-10C8-459E-A65F-0343318C84FC}"/>
    <hyperlink ref="AL5" r:id="rId26" display="https://www.cbo.gov/sites/default/files/105th-congress-1997-1998/reports/eb01-98.pdf" xr:uid="{CB1EB8D2-0E41-4DA3-AA55-0CF1C35C4830}"/>
    <hyperlink ref="AM5" r:id="rId27" display="https://www.cbo.gov/sites/default/files/105th-congress-1997-1998/reports/eb0898.pdf" xr:uid="{B11B8C8A-1DEA-4B91-8839-C744733EC6A5}"/>
    <hyperlink ref="AN5" r:id="rId28" display="https://www.cbo.gov/sites/default/files/106th-congress-1999-2000/reports/eb0199.pdf" xr:uid="{D9CAEF5E-D7C6-45E3-B9AC-ADBED099DCA6}"/>
    <hyperlink ref="AO5" r:id="rId29" display="https://www.cbo.gov/sites/default/files/106th-congress-1999-2000/reports/eb07-99.pdf" xr:uid="{75ECA5E0-91A4-4968-A76D-7E33BB392232}"/>
    <hyperlink ref="AH5" r:id="rId30" display="https://www.cbo.gov/sites/default/files/104th-congress-1995-1996/reports/eb1295.pdf" xr:uid="{E74688CE-B55A-49A0-9FF3-202AF79F8828}"/>
    <hyperlink ref="AP5" r:id="rId31" display="https://www.cbo.gov/sites/default/files/106th-congress-1999-2000/reports/eb0100.pdf" xr:uid="{AB4D38D7-B80C-4E30-B635-B1D90200A2DB}"/>
    <hyperlink ref="AQ5" r:id="rId32" display="https://www.cbo.gov/sites/default/files/106th-congress-1999-2000/reports/eb0700.pdf" xr:uid="{ECDE7217-0019-4564-B10D-EF9FE24E6839}"/>
    <hyperlink ref="AR5" r:id="rId33" display="https://www.cbo.gov/sites/default/files/107th-congress-2001-2002/reports/entire-report.pdf" xr:uid="{9DD23BFE-A161-4E6E-80A3-38F5AD71C718}"/>
    <hyperlink ref="AS5" r:id="rId34" display="https://www.cbo.gov/sites/default/files/107th-congress-2001-2002/reports/entirereport_2.pdf" xr:uid="{DC6D9F0A-4773-436E-9A66-6B11255A04D8}"/>
    <hyperlink ref="AT5" r:id="rId35" display="https://www.cbo.gov/sites/default/files/107th-congress-2001-2002/reports/entirereport_4.pdf" xr:uid="{041F1EB6-0000-414D-A52D-A01E46387F88}"/>
    <hyperlink ref="BI5" r:id="rId36" display="https://www.cbo.gov/sites/default/files/111th-congress-2009-2010/reports/03-20-presidentbudget.pdf" xr:uid="{A9DDD438-6898-4155-B4FB-346D8ACC1B21}"/>
    <hyperlink ref="K5" r:id="rId37" display="https://www.cbo.gov/sites/default/files/98th-congress-1983-1984/reports/84doc05b.pdf" xr:uid="{DA1C4804-CAA0-496B-AB66-4A55768E9A0D}"/>
    <hyperlink ref="J5" r:id="rId38" display="https://www.cbo.gov/sites/default/files/98th-congress-1983-1984/reports/doc05a.pdf" xr:uid="{676A624D-F351-4AAA-B553-678C6E01ABB5}"/>
    <hyperlink ref="I5" r:id="rId39" display="https://www.cbo.gov/sites/default/files/97th-congress-1981-1982/reports/doc04b-entire_1.pdf" xr:uid="{A841509E-3AE0-4F9F-AA9B-3329B3A1CE3F}"/>
    <hyperlink ref="H5" r:id="rId40" display="https://www.cbo.gov/sites/default/files/97th-congress-1981-1982/reports/doc25-entire_0.pdf" xr:uid="{03230C53-F6F8-4C60-BFAF-3DEA08763DBB}"/>
    <hyperlink ref="G5" r:id="rId41" display="https://www.cbo.gov/sites/default/files/96th-congress-1979-1980/reports/80doc06b.pdf" xr:uid="{35D802ED-CADA-438B-8DE8-242CC47215D6}"/>
    <hyperlink ref="F5" r:id="rId42" display="https://www.cbo.gov/sites/default/files/96th-congress-1979-1980/reports/79doc653.pdf" xr:uid="{E34038DC-EF86-405B-A45E-0243581D7F10}"/>
    <hyperlink ref="E5" r:id="rId43" display="https://www.cbo.gov/sites/default/files/95th-congress-1977-1978/reports/1977_12_puppy.pdf" xr:uid="{B77C73FA-D487-43D1-96DC-4EB5EEA22AA8}"/>
    <hyperlink ref="D5" r:id="rId44" display="https://www.cbo.gov/sites/default/files/94th-congress-1975-1976/reports/1976_12_fiscal.pdf" xr:uid="{2BB72062-1000-45F9-A32C-4D968EA9149C}"/>
    <hyperlink ref="C5" r:id="rId45" display="https://www.cbo.gov/sites/default/files/94th-congress-1975-1976/reports/76doc547.pdf" xr:uid="{2E2ED6E7-C753-4C10-9E0C-91C68BC700A6}"/>
  </hyperlinks>
  <pageMargins left="0.7" right="0.7" top="0.75" bottom="0.75" header="0.3" footer="0.3"/>
  <pageSetup orientation="portrait" r:id="rId46"/>
  <headerFooter>
    <oddHeader>&amp;L&amp;"Calibri"&amp;11&amp;K000000 NONCONFIDENTIAL // EXTERNAL&amp;1#_x000D_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77C2-AA89-42A5-B8F9-D2430769C750}">
  <dimension ref="A1:DG128"/>
  <sheetViews>
    <sheetView workbookViewId="0">
      <pane xSplit="2" ySplit="5" topLeftCell="CI24" activePane="bottomRight" state="frozen"/>
      <selection pane="topRight" activeCell="C1" sqref="C1"/>
      <selection pane="bottomLeft" activeCell="A6" sqref="A6"/>
      <selection pane="bottomRight" activeCell="DA19" sqref="DA19"/>
    </sheetView>
  </sheetViews>
  <sheetFormatPr defaultRowHeight="14.4" x14ac:dyDescent="0.3"/>
  <cols>
    <col min="4" max="5" width="9.21875" bestFit="1" customWidth="1"/>
    <col min="34" max="34" width="9.21875" bestFit="1" customWidth="1"/>
    <col min="83" max="87" width="9.21875" customWidth="1"/>
    <col min="99" max="99" width="9.21875" bestFit="1" customWidth="1"/>
    <col min="100" max="100" width="21.77734375" bestFit="1" customWidth="1"/>
    <col min="101" max="101" width="21.77734375" customWidth="1"/>
    <col min="102" max="102" width="9.21875" customWidth="1"/>
    <col min="103" max="103" width="22.44140625" bestFit="1" customWidth="1"/>
    <col min="105" max="105" width="22.4414062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1741</v>
      </c>
      <c r="B2" t="s">
        <v>894</v>
      </c>
      <c r="AU2" t="s">
        <v>2791</v>
      </c>
      <c r="AW2" t="s">
        <v>2792</v>
      </c>
      <c r="AX2" t="s">
        <v>2793</v>
      </c>
      <c r="AY2" t="s">
        <v>2794</v>
      </c>
      <c r="AZ2" t="s">
        <v>2795</v>
      </c>
      <c r="BA2" t="s">
        <v>2796</v>
      </c>
      <c r="BB2" t="s">
        <v>2797</v>
      </c>
      <c r="BC2" t="s">
        <v>2798</v>
      </c>
      <c r="BD2" t="s">
        <v>2799</v>
      </c>
      <c r="BE2" t="s">
        <v>2800</v>
      </c>
      <c r="BF2" t="s">
        <v>2801</v>
      </c>
      <c r="BG2" t="s">
        <v>2802</v>
      </c>
      <c r="BH2" t="s">
        <v>2803</v>
      </c>
      <c r="BJ2" t="s">
        <v>2804</v>
      </c>
      <c r="BK2" t="s">
        <v>2805</v>
      </c>
      <c r="BL2" t="s">
        <v>2806</v>
      </c>
      <c r="BM2" t="s">
        <v>2807</v>
      </c>
      <c r="BN2" t="s">
        <v>2808</v>
      </c>
      <c r="BO2" t="s">
        <v>2809</v>
      </c>
      <c r="BP2" t="s">
        <v>2810</v>
      </c>
      <c r="BQ2" t="s">
        <v>2811</v>
      </c>
      <c r="BR2" t="s">
        <v>2812</v>
      </c>
      <c r="BS2" t="s">
        <v>2813</v>
      </c>
      <c r="BT2" t="s">
        <v>2814</v>
      </c>
      <c r="BU2" t="s">
        <v>2815</v>
      </c>
      <c r="BV2" t="s">
        <v>2816</v>
      </c>
      <c r="BW2" t="s">
        <v>2817</v>
      </c>
      <c r="BX2" t="s">
        <v>2818</v>
      </c>
      <c r="BY2" t="s">
        <v>2819</v>
      </c>
      <c r="BZ2" t="s">
        <v>2820</v>
      </c>
      <c r="CA2" t="s">
        <v>2821</v>
      </c>
      <c r="CB2" t="s">
        <v>2822</v>
      </c>
      <c r="CC2" t="s">
        <v>2823</v>
      </c>
      <c r="CD2" t="s">
        <v>2824</v>
      </c>
      <c r="CE2" t="s">
        <v>2825</v>
      </c>
      <c r="CF2" t="s">
        <v>2826</v>
      </c>
      <c r="CG2" t="s">
        <v>2827</v>
      </c>
      <c r="CH2" t="s">
        <v>2828</v>
      </c>
      <c r="CI2" t="s">
        <v>2829</v>
      </c>
      <c r="CJ2" t="s">
        <v>2830</v>
      </c>
      <c r="CK2" t="s">
        <v>2831</v>
      </c>
      <c r="CL2" t="s">
        <v>2832</v>
      </c>
      <c r="CM2" t="s">
        <v>2833</v>
      </c>
      <c r="CN2" t="s">
        <v>2834</v>
      </c>
      <c r="CO2" t="s">
        <v>2835</v>
      </c>
      <c r="CP2" t="s">
        <v>2836</v>
      </c>
      <c r="CQ2" t="s">
        <v>2837</v>
      </c>
      <c r="CR2" t="s">
        <v>2838</v>
      </c>
      <c r="CS2" s="16" t="s">
        <v>3136</v>
      </c>
    </row>
    <row r="3" spans="1:111" x14ac:dyDescent="0.3">
      <c r="A3" s="14" t="s">
        <v>642</v>
      </c>
      <c r="AU3" t="s">
        <v>2841</v>
      </c>
      <c r="AW3" t="s">
        <v>2844</v>
      </c>
      <c r="AX3" t="s">
        <v>2847</v>
      </c>
      <c r="AY3" t="s">
        <v>2850</v>
      </c>
      <c r="AZ3" t="s">
        <v>2853</v>
      </c>
      <c r="BA3" t="s">
        <v>2856</v>
      </c>
      <c r="BB3" t="s">
        <v>2859</v>
      </c>
      <c r="BC3" t="s">
        <v>2862</v>
      </c>
      <c r="BD3" t="s">
        <v>2865</v>
      </c>
      <c r="BE3" t="s">
        <v>2868</v>
      </c>
      <c r="BF3" t="s">
        <v>2871</v>
      </c>
      <c r="BG3" t="s">
        <v>2874</v>
      </c>
      <c r="BH3" t="s">
        <v>2877</v>
      </c>
      <c r="BJ3" t="s">
        <v>2880</v>
      </c>
      <c r="BK3" t="s">
        <v>2883</v>
      </c>
      <c r="BL3" t="s">
        <v>2886</v>
      </c>
      <c r="BM3" t="s">
        <v>2889</v>
      </c>
      <c r="BN3" t="s">
        <v>2892</v>
      </c>
      <c r="BO3" t="s">
        <v>2895</v>
      </c>
      <c r="BP3" t="s">
        <v>2898</v>
      </c>
      <c r="BQ3" t="s">
        <v>2901</v>
      </c>
      <c r="BR3" t="s">
        <v>2904</v>
      </c>
      <c r="BS3" t="s">
        <v>2907</v>
      </c>
      <c r="BT3" t="s">
        <v>2910</v>
      </c>
      <c r="BU3" t="s">
        <v>2913</v>
      </c>
      <c r="BV3" t="s">
        <v>2916</v>
      </c>
      <c r="BW3" t="s">
        <v>2919</v>
      </c>
      <c r="BX3" t="s">
        <v>2922</v>
      </c>
      <c r="BY3" t="s">
        <v>2925</v>
      </c>
      <c r="BZ3" t="s">
        <v>2928</v>
      </c>
      <c r="CA3" t="s">
        <v>2931</v>
      </c>
      <c r="CB3" t="s">
        <v>2934</v>
      </c>
      <c r="CC3" t="s">
        <v>2937</v>
      </c>
      <c r="CD3" t="s">
        <v>2940</v>
      </c>
      <c r="CE3" t="s">
        <v>2943</v>
      </c>
      <c r="CF3" t="s">
        <v>2946</v>
      </c>
      <c r="CG3" t="s">
        <v>2949</v>
      </c>
      <c r="CH3" t="s">
        <v>2952</v>
      </c>
      <c r="CI3" t="s">
        <v>2955</v>
      </c>
      <c r="CJ3" t="s">
        <v>2958</v>
      </c>
      <c r="CK3" t="s">
        <v>2961</v>
      </c>
      <c r="CL3" t="s">
        <v>2964</v>
      </c>
      <c r="CM3" t="s">
        <v>2967</v>
      </c>
      <c r="CN3" t="s">
        <v>2970</v>
      </c>
      <c r="CO3" t="s">
        <v>2973</v>
      </c>
      <c r="CP3" t="s">
        <v>2976</v>
      </c>
      <c r="CQ3" t="s">
        <v>2979</v>
      </c>
      <c r="CR3" t="s">
        <v>2982</v>
      </c>
      <c r="CS3" t="s">
        <v>3139</v>
      </c>
    </row>
    <row r="4" spans="1:111"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2840</v>
      </c>
      <c r="AV4" s="5">
        <v>37622</v>
      </c>
      <c r="AW4" s="14" t="s">
        <v>2843</v>
      </c>
      <c r="AX4" s="14" t="s">
        <v>2846</v>
      </c>
      <c r="AY4" s="14" t="s">
        <v>2849</v>
      </c>
      <c r="AZ4" s="14" t="s">
        <v>2852</v>
      </c>
      <c r="BA4" s="14" t="s">
        <v>2855</v>
      </c>
      <c r="BB4" s="14" t="s">
        <v>2858</v>
      </c>
      <c r="BC4" s="14" t="s">
        <v>2861</v>
      </c>
      <c r="BD4" s="14" t="s">
        <v>2864</v>
      </c>
      <c r="BE4" s="14" t="s">
        <v>2867</v>
      </c>
      <c r="BF4" s="14" t="s">
        <v>2870</v>
      </c>
      <c r="BG4" s="14" t="s">
        <v>2873</v>
      </c>
      <c r="BH4" s="14" t="s">
        <v>2876</v>
      </c>
      <c r="BI4" s="5">
        <v>39873</v>
      </c>
      <c r="BJ4" s="5" t="s">
        <v>2879</v>
      </c>
      <c r="BK4" s="14" t="s">
        <v>2882</v>
      </c>
      <c r="BL4" s="14" t="s">
        <v>2885</v>
      </c>
      <c r="BM4" s="14" t="s">
        <v>2888</v>
      </c>
      <c r="BN4" s="14" t="s">
        <v>2891</v>
      </c>
      <c r="BO4" s="14" t="s">
        <v>2894</v>
      </c>
      <c r="BP4" s="14" t="s">
        <v>2897</v>
      </c>
      <c r="BQ4" s="14" t="s">
        <v>2900</v>
      </c>
      <c r="BR4" s="14" t="s">
        <v>2903</v>
      </c>
      <c r="BS4" s="14" t="s">
        <v>2906</v>
      </c>
      <c r="BT4" s="14" t="s">
        <v>2909</v>
      </c>
      <c r="BU4" s="14" t="s">
        <v>2912</v>
      </c>
      <c r="BV4" s="14" t="s">
        <v>2915</v>
      </c>
      <c r="BW4" s="14" t="s">
        <v>2918</v>
      </c>
      <c r="BX4" s="14" t="s">
        <v>2921</v>
      </c>
      <c r="BY4" s="14" t="s">
        <v>2924</v>
      </c>
      <c r="BZ4" s="14" t="s">
        <v>2927</v>
      </c>
      <c r="CA4" s="14" t="s">
        <v>2930</v>
      </c>
      <c r="CB4" s="14" t="s">
        <v>2933</v>
      </c>
      <c r="CC4" s="14" t="s">
        <v>2936</v>
      </c>
      <c r="CD4" s="14" t="s">
        <v>2939</v>
      </c>
      <c r="CE4" t="s">
        <v>2942</v>
      </c>
      <c r="CF4" t="s">
        <v>2945</v>
      </c>
      <c r="CG4" t="s">
        <v>2948</v>
      </c>
      <c r="CH4" t="s">
        <v>2951</v>
      </c>
      <c r="CI4" t="s">
        <v>2954</v>
      </c>
      <c r="CJ4" t="s">
        <v>2957</v>
      </c>
      <c r="CK4" t="s">
        <v>2960</v>
      </c>
      <c r="CL4" t="s">
        <v>2963</v>
      </c>
      <c r="CM4" t="s">
        <v>2966</v>
      </c>
      <c r="CN4" t="s">
        <v>2969</v>
      </c>
      <c r="CO4" t="s">
        <v>2972</v>
      </c>
      <c r="CP4" t="s">
        <v>2975</v>
      </c>
      <c r="CQ4" t="s">
        <v>2978</v>
      </c>
      <c r="CR4" t="s">
        <v>2981</v>
      </c>
      <c r="CS4" t="s">
        <v>3138</v>
      </c>
    </row>
    <row r="5" spans="1:111"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2839</v>
      </c>
      <c r="AV5" s="25">
        <v>37622</v>
      </c>
      <c r="AW5" s="14" t="s">
        <v>2842</v>
      </c>
      <c r="AX5" s="14" t="s">
        <v>2845</v>
      </c>
      <c r="AY5" s="14" t="s">
        <v>2848</v>
      </c>
      <c r="AZ5" s="14" t="s">
        <v>2851</v>
      </c>
      <c r="BA5" s="14" t="s">
        <v>2854</v>
      </c>
      <c r="BB5" s="14" t="s">
        <v>2857</v>
      </c>
      <c r="BC5" s="14" t="s">
        <v>2860</v>
      </c>
      <c r="BD5" s="14" t="s">
        <v>2863</v>
      </c>
      <c r="BE5" s="14" t="s">
        <v>2866</v>
      </c>
      <c r="BF5" s="14" t="s">
        <v>2869</v>
      </c>
      <c r="BG5" s="14" t="s">
        <v>2872</v>
      </c>
      <c r="BH5" s="14" t="s">
        <v>2875</v>
      </c>
      <c r="BI5" s="25">
        <v>39873</v>
      </c>
      <c r="BJ5" t="s">
        <v>2878</v>
      </c>
      <c r="BK5" s="14" t="s">
        <v>2881</v>
      </c>
      <c r="BL5" s="14" t="s">
        <v>2884</v>
      </c>
      <c r="BM5" s="14" t="s">
        <v>2887</v>
      </c>
      <c r="BN5" s="14" t="s">
        <v>2890</v>
      </c>
      <c r="BO5" s="14" t="s">
        <v>2893</v>
      </c>
      <c r="BP5" s="14" t="s">
        <v>2896</v>
      </c>
      <c r="BQ5" s="14" t="s">
        <v>2899</v>
      </c>
      <c r="BR5" s="14" t="s">
        <v>2902</v>
      </c>
      <c r="BS5" s="14" t="s">
        <v>2905</v>
      </c>
      <c r="BT5" s="14" t="s">
        <v>2908</v>
      </c>
      <c r="BU5" s="14" t="s">
        <v>2911</v>
      </c>
      <c r="BV5" s="14" t="s">
        <v>2914</v>
      </c>
      <c r="BW5" s="14" t="s">
        <v>2917</v>
      </c>
      <c r="BX5" s="14" t="s">
        <v>2920</v>
      </c>
      <c r="BY5" s="14" t="s">
        <v>2923</v>
      </c>
      <c r="BZ5" s="14" t="s">
        <v>2926</v>
      </c>
      <c r="CA5" s="14" t="s">
        <v>2929</v>
      </c>
      <c r="CB5" s="14" t="s">
        <v>2932</v>
      </c>
      <c r="CC5" s="14" t="s">
        <v>2935</v>
      </c>
      <c r="CD5" s="14" t="s">
        <v>2938</v>
      </c>
      <c r="CE5" t="s">
        <v>2941</v>
      </c>
      <c r="CF5" t="s">
        <v>2944</v>
      </c>
      <c r="CG5" t="s">
        <v>2947</v>
      </c>
      <c r="CH5" t="s">
        <v>2950</v>
      </c>
      <c r="CI5" t="s">
        <v>2953</v>
      </c>
      <c r="CJ5" t="s">
        <v>2956</v>
      </c>
      <c r="CK5" t="s">
        <v>2959</v>
      </c>
      <c r="CL5" t="s">
        <v>2962</v>
      </c>
      <c r="CM5" t="s">
        <v>2965</v>
      </c>
      <c r="CN5" t="s">
        <v>2968</v>
      </c>
      <c r="CO5" t="s">
        <v>2971</v>
      </c>
      <c r="CP5" t="s">
        <v>2974</v>
      </c>
      <c r="CQ5" t="s">
        <v>2977</v>
      </c>
      <c r="CR5" t="s">
        <v>2980</v>
      </c>
      <c r="CS5" t="s">
        <v>3137</v>
      </c>
      <c r="CU5" s="28"/>
      <c r="CV5" s="28" t="s">
        <v>986</v>
      </c>
      <c r="CW5" s="29">
        <v>0</v>
      </c>
      <c r="CX5" s="28"/>
      <c r="CY5" s="29">
        <v>5</v>
      </c>
      <c r="CZ5" s="28"/>
      <c r="DA5" s="29">
        <v>10</v>
      </c>
      <c r="DB5" s="28"/>
    </row>
    <row r="6" spans="1:111" x14ac:dyDescent="0.3">
      <c r="A6" t="s">
        <v>1742</v>
      </c>
      <c r="B6" s="16">
        <v>27395</v>
      </c>
      <c r="C6" s="10" t="e">
        <f>100*(cbo_deficit!C6+cbo_interest!C6)/cbo_ngdp!C6</f>
        <v>#N/A</v>
      </c>
      <c r="D6" s="10" t="e">
        <f>100*(cbo_deficit!D6+cbo_interest!D6)/cbo_ngdp!D6</f>
        <v>#N/A</v>
      </c>
      <c r="E6" s="10" t="e">
        <f>100*(cbo_deficit!E6+cbo_interest!E6)/cbo_ngdp!E6</f>
        <v>#N/A</v>
      </c>
      <c r="F6" s="10" t="e">
        <f>100*(cbo_deficit!F6+cbo_interest!F6)/cbo_ngdp!F6</f>
        <v>#N/A</v>
      </c>
      <c r="G6" s="10" t="e">
        <f>100*(cbo_deficit!G6+cbo_interest!G6)/cbo_ngdp!G6</f>
        <v>#N/A</v>
      </c>
      <c r="H6" s="10" t="e">
        <f>100*(cbo_deficit!H6+cbo_interest!H6)/cbo_ngdp!H6</f>
        <v>#N/A</v>
      </c>
      <c r="I6" s="10" t="e">
        <f>100*(cbo_deficit!I6+cbo_interest!I6)/cbo_ngdp!I6</f>
        <v>#N/A</v>
      </c>
      <c r="J6" s="10" t="e">
        <f>100*(cbo_deficit!J6+cbo_interest!J6)/cbo_ngdp!J6</f>
        <v>#N/A</v>
      </c>
      <c r="K6" s="10" t="e">
        <f>100*(cbo_deficit!K6+cbo_interest!K6)/cbo_ngdp!K6</f>
        <v>#N/A</v>
      </c>
      <c r="L6" s="10" t="e">
        <f>100*(cbo_deficit!L6+cbo_interest!L6)/cbo_ngdp!L6</f>
        <v>#N/A</v>
      </c>
      <c r="M6" s="10" t="e">
        <f>100*(cbo_deficit!M6+cbo_interest!M6)/cbo_ngdp!M6</f>
        <v>#N/A</v>
      </c>
      <c r="N6" s="10" t="e">
        <f>100*(cbo_deficit!N6+cbo_interest!N6)/cbo_ngdp!N6</f>
        <v>#N/A</v>
      </c>
      <c r="O6" s="10" t="e">
        <f>100*(cbo_deficit!O6+cbo_interest!O6)/cbo_ngdp!O6</f>
        <v>#N/A</v>
      </c>
      <c r="P6" s="10" t="e">
        <f>100*(cbo_deficit!P6+cbo_interest!P6)/cbo_ngdp!P6</f>
        <v>#N/A</v>
      </c>
      <c r="Q6" s="10" t="e">
        <f>100*(cbo_deficit!Q6+cbo_interest!Q6)/cbo_ngdp!Q6</f>
        <v>#N/A</v>
      </c>
      <c r="R6" s="10" t="e">
        <f>100*(cbo_deficit!R6+cbo_interest!R6)/cbo_ngdp!R6</f>
        <v>#N/A</v>
      </c>
      <c r="S6" s="10" t="e">
        <f>100*(cbo_deficit!S6+cbo_interest!S6)/cbo_ngdp!S6</f>
        <v>#N/A</v>
      </c>
      <c r="T6" s="10" t="e">
        <f>100*(cbo_deficit!T6+cbo_interest!T6)/cbo_ngdp!T6</f>
        <v>#N/A</v>
      </c>
      <c r="U6" s="10" t="e">
        <f>100*(cbo_deficit!U6+cbo_interest!U6)/cbo_ngdp!U6</f>
        <v>#N/A</v>
      </c>
      <c r="V6" s="10" t="e">
        <f>100*(cbo_deficit!V6+cbo_interest!V6)/cbo_ngdp!V6</f>
        <v>#N/A</v>
      </c>
      <c r="W6" s="10" t="e">
        <f>100*(cbo_deficit!W6+cbo_interest!W6)/cbo_ngdp!W6</f>
        <v>#N/A</v>
      </c>
      <c r="X6" s="10" t="e">
        <f>100*(cbo_deficit!X6+cbo_interest!X6)/cbo_ngdp!X6</f>
        <v>#N/A</v>
      </c>
      <c r="Y6" s="10" t="e">
        <f>100*(cbo_deficit!Y6+cbo_interest!Y6)/cbo_ngdp!Y6</f>
        <v>#N/A</v>
      </c>
      <c r="Z6" s="10" t="e">
        <f>100*(cbo_deficit!Z6+cbo_interest!Z6)/cbo_ngdp!Z6</f>
        <v>#N/A</v>
      </c>
      <c r="AA6" s="10" t="e">
        <f>100*(cbo_deficit!AA6+cbo_interest!AA6)/cbo_ngdp!AA6</f>
        <v>#N/A</v>
      </c>
      <c r="AB6" s="10" t="e">
        <f>100*(cbo_deficit!AB6+cbo_interest!AB6)/cbo_ngdp!AB6</f>
        <v>#N/A</v>
      </c>
      <c r="AC6" s="10" t="e">
        <f>100*(cbo_deficit!AC6+cbo_interest!AC6)/cbo_ngdp!AC6</f>
        <v>#N/A</v>
      </c>
      <c r="AD6" s="10" t="e">
        <f>100*(cbo_deficit!AD6+cbo_interest!AD6)/cbo_ngdp!AD6</f>
        <v>#N/A</v>
      </c>
      <c r="AE6" s="10" t="e">
        <f>100*(cbo_deficit!AE6+cbo_interest!AE6)/cbo_ngdp!AE6</f>
        <v>#N/A</v>
      </c>
      <c r="AF6" s="10" t="e">
        <f>100*(cbo_deficit!AF6+cbo_interest!AF6)/cbo_ngdp!AF6</f>
        <v>#N/A</v>
      </c>
      <c r="AG6" s="10" t="e">
        <f>100*(cbo_deficit!AG6+cbo_interest!AG6)/cbo_ngdp!AG6</f>
        <v>#N/A</v>
      </c>
      <c r="AH6" s="10" t="e">
        <f>100*(cbo_deficit!AH6+cbo_interest!AH6)/cbo_ngdp!AH6</f>
        <v>#N/A</v>
      </c>
      <c r="AI6" s="10" t="e">
        <f>100*(cbo_deficit!AI6+cbo_interest!AI6)/cbo_ngdp!AI6</f>
        <v>#N/A</v>
      </c>
      <c r="AJ6" s="10" t="e">
        <f>100*(cbo_deficit!AJ6+cbo_interest!AJ6)/cbo_ngdp!AJ6</f>
        <v>#N/A</v>
      </c>
      <c r="AK6" s="10" t="e">
        <f>100*(cbo_deficit!AK6+cbo_interest!AK6)/cbo_ngdp!AK6</f>
        <v>#N/A</v>
      </c>
      <c r="AL6" s="10" t="e">
        <f>100*(cbo_deficit!AL6+cbo_interest!AL6)/cbo_ngdp!AL6</f>
        <v>#N/A</v>
      </c>
      <c r="AM6" s="10" t="e">
        <f>100*(cbo_deficit!AM6+cbo_interest!AM6)/cbo_ngdp!AM6</f>
        <v>#N/A</v>
      </c>
      <c r="AN6" s="10" t="e">
        <f>100*(cbo_deficit!AN6+cbo_interest!AN6)/cbo_ngdp!AN6</f>
        <v>#N/A</v>
      </c>
      <c r="AO6" s="10" t="e">
        <f>100*(cbo_deficit!AO6+cbo_interest!AO6)/cbo_ngdp!AO6</f>
        <v>#N/A</v>
      </c>
      <c r="AP6" s="10" t="e">
        <f>100*(cbo_deficit!AP6+cbo_interest!AP6)/cbo_ngdp!AP6</f>
        <v>#N/A</v>
      </c>
      <c r="AQ6" s="10" t="e">
        <f>100*(cbo_deficit!AQ6+cbo_interest!AQ6)/cbo_ngdp!AQ6</f>
        <v>#N/A</v>
      </c>
      <c r="AR6" s="10" t="e">
        <f>100*(cbo_deficit!AR6+cbo_interest!AR6)/cbo_ngdp!AR6</f>
        <v>#N/A</v>
      </c>
      <c r="AS6" s="10" t="e">
        <f>100*(cbo_deficit!AS6+cbo_interest!AS6)/cbo_ngdp!AS6</f>
        <v>#N/A</v>
      </c>
      <c r="AT6" s="10" t="e">
        <f>100*(cbo_deficit!AT6+cbo_interest!AT6)/cbo_ngdp!AT6</f>
        <v>#N/A</v>
      </c>
      <c r="AU6" s="10" t="e">
        <v>#N/A</v>
      </c>
      <c r="AV6" s="10" t="e">
        <f>100*(cbo_deficit!AV6+cbo_interest!AV6)/cbo_ngdp!AV6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f>100*(cbo_deficit!BI6+cbo_interest!BI6)/cbo_ngdp!BI6</f>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-1.8668326073428749</v>
      </c>
      <c r="CU6" s="28"/>
      <c r="CV6" s="28" t="s">
        <v>963</v>
      </c>
      <c r="CW6" s="28" t="s">
        <v>976</v>
      </c>
      <c r="CX6" s="28" t="s">
        <v>977</v>
      </c>
      <c r="CY6" s="28" t="s">
        <v>976</v>
      </c>
      <c r="CZ6" s="28" t="s">
        <v>977</v>
      </c>
      <c r="DA6" s="28" t="s">
        <v>976</v>
      </c>
      <c r="DB6" s="28" t="s">
        <v>977</v>
      </c>
    </row>
    <row r="7" spans="1:111" x14ac:dyDescent="0.3">
      <c r="A7" t="s">
        <v>1743</v>
      </c>
      <c r="B7" s="16">
        <v>27760</v>
      </c>
      <c r="C7" s="10">
        <f>100*(cbo_deficit!C7+cbo_interest!C7)/cbo_ngdp!C7</f>
        <v>-2.7728613569321534</v>
      </c>
      <c r="D7" s="10" t="e">
        <f>100*(cbo_deficit!D7+cbo_interest!D7)/cbo_ngdp!D7</f>
        <v>#N/A</v>
      </c>
      <c r="E7" s="10" t="e">
        <f>100*(cbo_deficit!E7+cbo_interest!E7)/cbo_ngdp!E7</f>
        <v>#N/A</v>
      </c>
      <c r="F7" s="10" t="e">
        <f>100*(cbo_deficit!F7+cbo_interest!F7)/cbo_ngdp!F7</f>
        <v>#N/A</v>
      </c>
      <c r="G7" s="10" t="e">
        <f>100*(cbo_deficit!G7+cbo_interest!G7)/cbo_ngdp!G7</f>
        <v>#N/A</v>
      </c>
      <c r="H7" s="10" t="e">
        <f>100*(cbo_deficit!H7+cbo_interest!H7)/cbo_ngdp!H7</f>
        <v>#N/A</v>
      </c>
      <c r="I7" s="10" t="e">
        <f>100*(cbo_deficit!I7+cbo_interest!I7)/cbo_ngdp!I7</f>
        <v>#N/A</v>
      </c>
      <c r="J7" s="10" t="e">
        <f>100*(cbo_deficit!J7+cbo_interest!J7)/cbo_ngdp!J7</f>
        <v>#N/A</v>
      </c>
      <c r="K7" s="10" t="e">
        <f>100*(cbo_deficit!K7+cbo_interest!K7)/cbo_ngdp!K7</f>
        <v>#N/A</v>
      </c>
      <c r="L7" s="10" t="e">
        <f>100*(cbo_deficit!L7+cbo_interest!L7)/cbo_ngdp!L7</f>
        <v>#N/A</v>
      </c>
      <c r="M7" s="10" t="e">
        <f>100*(cbo_deficit!M7+cbo_interest!M7)/cbo_ngdp!M7</f>
        <v>#N/A</v>
      </c>
      <c r="N7" s="10" t="e">
        <f>100*(cbo_deficit!N7+cbo_interest!N7)/cbo_ngdp!N7</f>
        <v>#N/A</v>
      </c>
      <c r="O7" s="10" t="e">
        <f>100*(cbo_deficit!O7+cbo_interest!O7)/cbo_ngdp!O7</f>
        <v>#N/A</v>
      </c>
      <c r="P7" s="10" t="e">
        <f>100*(cbo_deficit!P7+cbo_interest!P7)/cbo_ngdp!P7</f>
        <v>#N/A</v>
      </c>
      <c r="Q7" s="10" t="e">
        <f>100*(cbo_deficit!Q7+cbo_interest!Q7)/cbo_ngdp!Q7</f>
        <v>#N/A</v>
      </c>
      <c r="R7" s="10" t="e">
        <f>100*(cbo_deficit!R7+cbo_interest!R7)/cbo_ngdp!R7</f>
        <v>#N/A</v>
      </c>
      <c r="S7" s="10" t="e">
        <f>100*(cbo_deficit!S7+cbo_interest!S7)/cbo_ngdp!S7</f>
        <v>#N/A</v>
      </c>
      <c r="T7" s="10" t="e">
        <f>100*(cbo_deficit!T7+cbo_interest!T7)/cbo_ngdp!T7</f>
        <v>#N/A</v>
      </c>
      <c r="U7" s="10" t="e">
        <f>100*(cbo_deficit!U7+cbo_interest!U7)/cbo_ngdp!U7</f>
        <v>#N/A</v>
      </c>
      <c r="V7" s="10" t="e">
        <f>100*(cbo_deficit!V7+cbo_interest!V7)/cbo_ngdp!V7</f>
        <v>#N/A</v>
      </c>
      <c r="W7" s="10" t="e">
        <f>100*(cbo_deficit!W7+cbo_interest!W7)/cbo_ngdp!W7</f>
        <v>#N/A</v>
      </c>
      <c r="X7" s="10" t="e">
        <f>100*(cbo_deficit!X7+cbo_interest!X7)/cbo_ngdp!X7</f>
        <v>#N/A</v>
      </c>
      <c r="Y7" s="10" t="e">
        <f>100*(cbo_deficit!Y7+cbo_interest!Y7)/cbo_ngdp!Y7</f>
        <v>#N/A</v>
      </c>
      <c r="Z7" s="10" t="e">
        <f>100*(cbo_deficit!Z7+cbo_interest!Z7)/cbo_ngdp!Z7</f>
        <v>#N/A</v>
      </c>
      <c r="AA7" s="10" t="e">
        <f>100*(cbo_deficit!AA7+cbo_interest!AA7)/cbo_ngdp!AA7</f>
        <v>#N/A</v>
      </c>
      <c r="AB7" s="10" t="e">
        <f>100*(cbo_deficit!AB7+cbo_interest!AB7)/cbo_ngdp!AB7</f>
        <v>#N/A</v>
      </c>
      <c r="AC7" s="10" t="e">
        <f>100*(cbo_deficit!AC7+cbo_interest!AC7)/cbo_ngdp!AC7</f>
        <v>#N/A</v>
      </c>
      <c r="AD7" s="10" t="e">
        <f>100*(cbo_deficit!AD7+cbo_interest!AD7)/cbo_ngdp!AD7</f>
        <v>#N/A</v>
      </c>
      <c r="AE7" s="10" t="e">
        <f>100*(cbo_deficit!AE7+cbo_interest!AE7)/cbo_ngdp!AE7</f>
        <v>#N/A</v>
      </c>
      <c r="AF7" s="10" t="e">
        <f>100*(cbo_deficit!AF7+cbo_interest!AF7)/cbo_ngdp!AF7</f>
        <v>#N/A</v>
      </c>
      <c r="AG7" s="10" t="e">
        <f>100*(cbo_deficit!AG7+cbo_interest!AG7)/cbo_ngdp!AG7</f>
        <v>#N/A</v>
      </c>
      <c r="AH7" s="10" t="e">
        <f>100*(cbo_deficit!AH7+cbo_interest!AH7)/cbo_ngdp!AH7</f>
        <v>#N/A</v>
      </c>
      <c r="AI7" s="10" t="e">
        <f>100*(cbo_deficit!AI7+cbo_interest!AI7)/cbo_ngdp!AI7</f>
        <v>#N/A</v>
      </c>
      <c r="AJ7" s="10" t="e">
        <f>100*(cbo_deficit!AJ7+cbo_interest!AJ7)/cbo_ngdp!AJ7</f>
        <v>#N/A</v>
      </c>
      <c r="AK7" s="10" t="e">
        <f>100*(cbo_deficit!AK7+cbo_interest!AK7)/cbo_ngdp!AK7</f>
        <v>#N/A</v>
      </c>
      <c r="AL7" s="10" t="e">
        <f>100*(cbo_deficit!AL7+cbo_interest!AL7)/cbo_ngdp!AL7</f>
        <v>#N/A</v>
      </c>
      <c r="AM7" s="10" t="e">
        <f>100*(cbo_deficit!AM7+cbo_interest!AM7)/cbo_ngdp!AM7</f>
        <v>#N/A</v>
      </c>
      <c r="AN7" s="10" t="e">
        <f>100*(cbo_deficit!AN7+cbo_interest!AN7)/cbo_ngdp!AN7</f>
        <v>#N/A</v>
      </c>
      <c r="AO7" s="10" t="e">
        <f>100*(cbo_deficit!AO7+cbo_interest!AO7)/cbo_ngdp!AO7</f>
        <v>#N/A</v>
      </c>
      <c r="AP7" s="10" t="e">
        <f>100*(cbo_deficit!AP7+cbo_interest!AP7)/cbo_ngdp!AP7</f>
        <v>#N/A</v>
      </c>
      <c r="AQ7" s="10" t="e">
        <f>100*(cbo_deficit!AQ7+cbo_interest!AQ7)/cbo_ngdp!AQ7</f>
        <v>#N/A</v>
      </c>
      <c r="AR7" s="10" t="e">
        <f>100*(cbo_deficit!AR7+cbo_interest!AR7)/cbo_ngdp!AR7</f>
        <v>#N/A</v>
      </c>
      <c r="AS7" s="10" t="e">
        <f>100*(cbo_deficit!AS7+cbo_interest!AS7)/cbo_ngdp!AS7</f>
        <v>#N/A</v>
      </c>
      <c r="AT7" s="10" t="e">
        <f>100*(cbo_deficit!AT7+cbo_interest!AT7)/cbo_ngdp!AT7</f>
        <v>#N/A</v>
      </c>
      <c r="AU7" s="10" t="e">
        <v>#N/A</v>
      </c>
      <c r="AV7" s="10" t="e">
        <f>100*(cbo_deficit!AV7+cbo_interest!AV7)/cbo_ngdp!AV7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f>100*(cbo_deficit!BI7+cbo_interest!BI7)/cbo_ngdp!BI7</f>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-2.6315789473684212</v>
      </c>
      <c r="CU7" s="20">
        <v>27760</v>
      </c>
      <c r="CV7" s="20" t="str">
        <f ca="1">OFFSET(C$1,0,ROWS($1:1)-1)</f>
        <v>1976A</v>
      </c>
      <c r="CW7" s="19">
        <f ca="1">LEFT(CV7,4)+$CW$5</f>
        <v>1976</v>
      </c>
      <c r="CX7" s="30" cm="1">
        <f t="array" aca="1" ref="CX7" ca="1">-INDEX($C$6:$CS$100,MATCH(CW7,YEAR($B$6:$B$100),0),MATCH(CV7,$C$1:$CS$1,0))</f>
        <v>2.7728613569321534</v>
      </c>
      <c r="CY7" s="19">
        <f ca="1">LEFT(CV7,4)+$CY$5</f>
        <v>1981</v>
      </c>
      <c r="CZ7" s="30" cm="1">
        <f t="array" aca="1" ref="CZ7" ca="1">-INDEX($C$6:$CS$100,MATCH(CY7,YEAR($B$6:$B$100),0),MATCH(CV7,$C$1:$CS$1,0))</f>
        <v>-4.2276422764227641</v>
      </c>
      <c r="DA7" s="19">
        <f ca="1">LEFT(CV7,4)+$DA$5</f>
        <v>1986</v>
      </c>
      <c r="DB7" s="28" t="e" cm="1">
        <f t="array" aca="1" ref="DB7" ca="1">-INDEX($C$6:$CS$100,MATCH(DA7,YEAR($B$6:$B$100),0),MATCH(CV7,$C$1:$CS$1,0))</f>
        <v>#N/A</v>
      </c>
    </row>
    <row r="8" spans="1:111" x14ac:dyDescent="0.3">
      <c r="A8" t="s">
        <v>1744</v>
      </c>
      <c r="B8" s="16">
        <v>28126</v>
      </c>
      <c r="C8" s="10">
        <f>100*(cbo_deficit!C8+cbo_interest!C8)/cbo_ngdp!C8</f>
        <v>-0.2586652871184687</v>
      </c>
      <c r="D8" s="10">
        <f>100*(cbo_deficit!D8+cbo_interest!D8)/cbo_ngdp!D8</f>
        <v>-1.1437908496732025</v>
      </c>
      <c r="E8" s="10" t="e">
        <f>100*(cbo_deficit!E8+cbo_interest!E8)/cbo_ngdp!E8</f>
        <v>#N/A</v>
      </c>
      <c r="F8" s="10" t="e">
        <f>100*(cbo_deficit!F8+cbo_interest!F8)/cbo_ngdp!F8</f>
        <v>#N/A</v>
      </c>
      <c r="G8" s="10" t="e">
        <f>100*(cbo_deficit!G8+cbo_interest!G8)/cbo_ngdp!G8</f>
        <v>#N/A</v>
      </c>
      <c r="H8" s="10" t="e">
        <f>100*(cbo_deficit!H8+cbo_interest!H8)/cbo_ngdp!H8</f>
        <v>#N/A</v>
      </c>
      <c r="I8" s="10" t="e">
        <f>100*(cbo_deficit!I8+cbo_interest!I8)/cbo_ngdp!I8</f>
        <v>#N/A</v>
      </c>
      <c r="J8" s="10" t="e">
        <f>100*(cbo_deficit!J8+cbo_interest!J8)/cbo_ngdp!J8</f>
        <v>#N/A</v>
      </c>
      <c r="K8" s="10" t="e">
        <f>100*(cbo_deficit!K8+cbo_interest!K8)/cbo_ngdp!K8</f>
        <v>#N/A</v>
      </c>
      <c r="L8" s="10" t="e">
        <f>100*(cbo_deficit!L8+cbo_interest!L8)/cbo_ngdp!L8</f>
        <v>#N/A</v>
      </c>
      <c r="M8" s="10" t="e">
        <f>100*(cbo_deficit!M8+cbo_interest!M8)/cbo_ngdp!M8</f>
        <v>#N/A</v>
      </c>
      <c r="N8" s="10" t="e">
        <f>100*(cbo_deficit!N8+cbo_interest!N8)/cbo_ngdp!N8</f>
        <v>#N/A</v>
      </c>
      <c r="O8" s="10" t="e">
        <f>100*(cbo_deficit!O8+cbo_interest!O8)/cbo_ngdp!O8</f>
        <v>#N/A</v>
      </c>
      <c r="P8" s="10" t="e">
        <f>100*(cbo_deficit!P8+cbo_interest!P8)/cbo_ngdp!P8</f>
        <v>#N/A</v>
      </c>
      <c r="Q8" s="10" t="e">
        <f>100*(cbo_deficit!Q8+cbo_interest!Q8)/cbo_ngdp!Q8</f>
        <v>#N/A</v>
      </c>
      <c r="R8" s="10" t="e">
        <f>100*(cbo_deficit!R8+cbo_interest!R8)/cbo_ngdp!R8</f>
        <v>#N/A</v>
      </c>
      <c r="S8" s="10" t="e">
        <f>100*(cbo_deficit!S8+cbo_interest!S8)/cbo_ngdp!S8</f>
        <v>#N/A</v>
      </c>
      <c r="T8" s="10" t="e">
        <f>100*(cbo_deficit!T8+cbo_interest!T8)/cbo_ngdp!T8</f>
        <v>#N/A</v>
      </c>
      <c r="U8" s="10" t="e">
        <f>100*(cbo_deficit!U8+cbo_interest!U8)/cbo_ngdp!U8</f>
        <v>#N/A</v>
      </c>
      <c r="V8" s="10" t="e">
        <f>100*(cbo_deficit!V8+cbo_interest!V8)/cbo_ngdp!V8</f>
        <v>#N/A</v>
      </c>
      <c r="W8" s="10" t="e">
        <f>100*(cbo_deficit!W8+cbo_interest!W8)/cbo_ngdp!W8</f>
        <v>#N/A</v>
      </c>
      <c r="X8" s="10" t="e">
        <f>100*(cbo_deficit!X8+cbo_interest!X8)/cbo_ngdp!X8</f>
        <v>#N/A</v>
      </c>
      <c r="Y8" s="10" t="e">
        <f>100*(cbo_deficit!Y8+cbo_interest!Y8)/cbo_ngdp!Y8</f>
        <v>#N/A</v>
      </c>
      <c r="Z8" s="10" t="e">
        <f>100*(cbo_deficit!Z8+cbo_interest!Z8)/cbo_ngdp!Z8</f>
        <v>#N/A</v>
      </c>
      <c r="AA8" s="10" t="e">
        <f>100*(cbo_deficit!AA8+cbo_interest!AA8)/cbo_ngdp!AA8</f>
        <v>#N/A</v>
      </c>
      <c r="AB8" s="10" t="e">
        <f>100*(cbo_deficit!AB8+cbo_interest!AB8)/cbo_ngdp!AB8</f>
        <v>#N/A</v>
      </c>
      <c r="AC8" s="10" t="e">
        <f>100*(cbo_deficit!AC8+cbo_interest!AC8)/cbo_ngdp!AC8</f>
        <v>#N/A</v>
      </c>
      <c r="AD8" s="10" t="e">
        <f>100*(cbo_deficit!AD8+cbo_interest!AD8)/cbo_ngdp!AD8</f>
        <v>#N/A</v>
      </c>
      <c r="AE8" s="10" t="e">
        <f>100*(cbo_deficit!AE8+cbo_interest!AE8)/cbo_ngdp!AE8</f>
        <v>#N/A</v>
      </c>
      <c r="AF8" s="10" t="e">
        <f>100*(cbo_deficit!AF8+cbo_interest!AF8)/cbo_ngdp!AF8</f>
        <v>#N/A</v>
      </c>
      <c r="AG8" s="10" t="e">
        <f>100*(cbo_deficit!AG8+cbo_interest!AG8)/cbo_ngdp!AG8</f>
        <v>#N/A</v>
      </c>
      <c r="AH8" s="10" t="e">
        <f>100*(cbo_deficit!AH8+cbo_interest!AH8)/cbo_ngdp!AH8</f>
        <v>#N/A</v>
      </c>
      <c r="AI8" s="10" t="e">
        <f>100*(cbo_deficit!AI8+cbo_interest!AI8)/cbo_ngdp!AI8</f>
        <v>#N/A</v>
      </c>
      <c r="AJ8" s="10" t="e">
        <f>100*(cbo_deficit!AJ8+cbo_interest!AJ8)/cbo_ngdp!AJ8</f>
        <v>#N/A</v>
      </c>
      <c r="AK8" s="10" t="e">
        <f>100*(cbo_deficit!AK8+cbo_interest!AK8)/cbo_ngdp!AK8</f>
        <v>#N/A</v>
      </c>
      <c r="AL8" s="10" t="e">
        <f>100*(cbo_deficit!AL8+cbo_interest!AL8)/cbo_ngdp!AL8</f>
        <v>#N/A</v>
      </c>
      <c r="AM8" s="10" t="e">
        <f>100*(cbo_deficit!AM8+cbo_interest!AM8)/cbo_ngdp!AM8</f>
        <v>#N/A</v>
      </c>
      <c r="AN8" s="10" t="e">
        <f>100*(cbo_deficit!AN8+cbo_interest!AN8)/cbo_ngdp!AN8</f>
        <v>#N/A</v>
      </c>
      <c r="AO8" s="10" t="e">
        <f>100*(cbo_deficit!AO8+cbo_interest!AO8)/cbo_ngdp!AO8</f>
        <v>#N/A</v>
      </c>
      <c r="AP8" s="10" t="e">
        <f>100*(cbo_deficit!AP8+cbo_interest!AP8)/cbo_ngdp!AP8</f>
        <v>#N/A</v>
      </c>
      <c r="AQ8" s="10" t="e">
        <f>100*(cbo_deficit!AQ8+cbo_interest!AQ8)/cbo_ngdp!AQ8</f>
        <v>#N/A</v>
      </c>
      <c r="AR8" s="10" t="e">
        <f>100*(cbo_deficit!AR8+cbo_interest!AR8)/cbo_ngdp!AR8</f>
        <v>#N/A</v>
      </c>
      <c r="AS8" s="10" t="e">
        <f>100*(cbo_deficit!AS8+cbo_interest!AS8)/cbo_ngdp!AS8</f>
        <v>#N/A</v>
      </c>
      <c r="AT8" s="10" t="e">
        <f>100*(cbo_deficit!AT8+cbo_interest!AT8)/cbo_ngdp!AT8</f>
        <v>#N/A</v>
      </c>
      <c r="AU8" s="10" t="e">
        <v>#N/A</v>
      </c>
      <c r="AV8" s="10" t="e">
        <f>100*(cbo_deficit!AV8+cbo_interest!AV8)/cbo_ngdp!AV8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f>100*(cbo_deficit!BI8+cbo_interest!BI8)/cbo_ngdp!BI8</f>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-1.1857707509881423</v>
      </c>
      <c r="CU8" s="20">
        <v>28095</v>
      </c>
      <c r="CV8" s="20" t="str">
        <f ca="1">OFFSET(C$1,0,ROWS($1:2)-1)</f>
        <v>1976B</v>
      </c>
      <c r="CW8" s="40">
        <f ca="1">LEFT(CV8,4)+$CW$5+1</f>
        <v>1977</v>
      </c>
      <c r="CX8" s="30" cm="1">
        <f t="array" aca="1" ref="CX8" ca="1">-INDEX($C$6:$CS$100,MATCH(CW8,YEAR($B$6:$B$100),0),MATCH(CV8,$C$1:$CS$1,0))</f>
        <v>1.1437908496732025</v>
      </c>
      <c r="CY8" s="19">
        <f t="shared" ref="CY8:CY100" ca="1" si="0">LEFT(CV8,4)+$CY$5</f>
        <v>1981</v>
      </c>
      <c r="CZ8" s="30" cm="1">
        <f t="array" aca="1" ref="CZ8" ca="1">-INDEX($C$6:$CS$100,MATCH(CY8,YEAR($B$6:$B$100),0),MATCH(CV8,$C$1:$CS$1,0))</f>
        <v>-3.1386861313868613</v>
      </c>
      <c r="DA8" s="19">
        <f t="shared" ref="DA8:DA12" ca="1" si="1">LEFT(CV8,4)+$DA$5</f>
        <v>1986</v>
      </c>
      <c r="DB8" s="28" t="e" cm="1">
        <f t="array" aca="1" ref="DB8" ca="1">-INDEX($C$6:$CS$100,MATCH(DA8,YEAR($B$6:$B$100),0),MATCH(CV8,$C$1:$CS$1,0))</f>
        <v>#N/A</v>
      </c>
    </row>
    <row r="9" spans="1:111" x14ac:dyDescent="0.3">
      <c r="A9" t="s">
        <v>1745</v>
      </c>
      <c r="B9" s="16">
        <v>28491</v>
      </c>
      <c r="C9" s="10">
        <f>100*(cbo_deficit!C9+cbo_interest!C9)/cbo_ngdp!C9</f>
        <v>1.4512471655328798</v>
      </c>
      <c r="D9" s="10">
        <f>100*(cbo_deficit!D9+cbo_interest!D9)/cbo_ngdp!D9</f>
        <v>-0.39331366764995085</v>
      </c>
      <c r="E9" s="10">
        <f>100*(cbo_deficit!E9+cbo_interest!E9)/cbo_ngdp!E9</f>
        <v>-1.3612056392805056</v>
      </c>
      <c r="F9" s="10" t="e">
        <f>100*(cbo_deficit!F9+cbo_interest!F9)/cbo_ngdp!F9</f>
        <v>#N/A</v>
      </c>
      <c r="G9" s="10" t="e">
        <f>100*(cbo_deficit!G9+cbo_interest!G9)/cbo_ngdp!G9</f>
        <v>#N/A</v>
      </c>
      <c r="H9" s="10" t="e">
        <f>100*(cbo_deficit!H9+cbo_interest!H9)/cbo_ngdp!H9</f>
        <v>#N/A</v>
      </c>
      <c r="I9" s="10" t="e">
        <f>100*(cbo_deficit!I9+cbo_interest!I9)/cbo_ngdp!I9</f>
        <v>#N/A</v>
      </c>
      <c r="J9" s="10" t="e">
        <f>100*(cbo_deficit!J9+cbo_interest!J9)/cbo_ngdp!J9</f>
        <v>#N/A</v>
      </c>
      <c r="K9" s="10" t="e">
        <f>100*(cbo_deficit!K9+cbo_interest!K9)/cbo_ngdp!K9</f>
        <v>#N/A</v>
      </c>
      <c r="L9" s="10" t="e">
        <f>100*(cbo_deficit!L9+cbo_interest!L9)/cbo_ngdp!L9</f>
        <v>#N/A</v>
      </c>
      <c r="M9" s="10" t="e">
        <f>100*(cbo_deficit!M9+cbo_interest!M9)/cbo_ngdp!M9</f>
        <v>#N/A</v>
      </c>
      <c r="N9" s="10" t="e">
        <f>100*(cbo_deficit!N9+cbo_interest!N9)/cbo_ngdp!N9</f>
        <v>#N/A</v>
      </c>
      <c r="O9" s="10" t="e">
        <f>100*(cbo_deficit!O9+cbo_interest!O9)/cbo_ngdp!O9</f>
        <v>#N/A</v>
      </c>
      <c r="P9" s="10" t="e">
        <f>100*(cbo_deficit!P9+cbo_interest!P9)/cbo_ngdp!P9</f>
        <v>#N/A</v>
      </c>
      <c r="Q9" s="10" t="e">
        <f>100*(cbo_deficit!Q9+cbo_interest!Q9)/cbo_ngdp!Q9</f>
        <v>#N/A</v>
      </c>
      <c r="R9" s="10" t="e">
        <f>100*(cbo_deficit!R9+cbo_interest!R9)/cbo_ngdp!R9</f>
        <v>#N/A</v>
      </c>
      <c r="S9" s="10" t="e">
        <f>100*(cbo_deficit!S9+cbo_interest!S9)/cbo_ngdp!S9</f>
        <v>#N/A</v>
      </c>
      <c r="T9" s="10" t="e">
        <f>100*(cbo_deficit!T9+cbo_interest!T9)/cbo_ngdp!T9</f>
        <v>#N/A</v>
      </c>
      <c r="U9" s="10" t="e">
        <f>100*(cbo_deficit!U9+cbo_interest!U9)/cbo_ngdp!U9</f>
        <v>#N/A</v>
      </c>
      <c r="V9" s="10" t="e">
        <f>100*(cbo_deficit!V9+cbo_interest!V9)/cbo_ngdp!V9</f>
        <v>#N/A</v>
      </c>
      <c r="W9" s="10" t="e">
        <f>100*(cbo_deficit!W9+cbo_interest!W9)/cbo_ngdp!W9</f>
        <v>#N/A</v>
      </c>
      <c r="X9" s="10" t="e">
        <f>100*(cbo_deficit!X9+cbo_interest!X9)/cbo_ngdp!X9</f>
        <v>#N/A</v>
      </c>
      <c r="Y9" s="10" t="e">
        <f>100*(cbo_deficit!Y9+cbo_interest!Y9)/cbo_ngdp!Y9</f>
        <v>#N/A</v>
      </c>
      <c r="Z9" s="10" t="e">
        <f>100*(cbo_deficit!Z9+cbo_interest!Z9)/cbo_ngdp!Z9</f>
        <v>#N/A</v>
      </c>
      <c r="AA9" s="10" t="e">
        <f>100*(cbo_deficit!AA9+cbo_interest!AA9)/cbo_ngdp!AA9</f>
        <v>#N/A</v>
      </c>
      <c r="AB9" s="10" t="e">
        <f>100*(cbo_deficit!AB9+cbo_interest!AB9)/cbo_ngdp!AB9</f>
        <v>#N/A</v>
      </c>
      <c r="AC9" s="10" t="e">
        <f>100*(cbo_deficit!AC9+cbo_interest!AC9)/cbo_ngdp!AC9</f>
        <v>#N/A</v>
      </c>
      <c r="AD9" s="10" t="e">
        <f>100*(cbo_deficit!AD9+cbo_interest!AD9)/cbo_ngdp!AD9</f>
        <v>#N/A</v>
      </c>
      <c r="AE9" s="10" t="e">
        <f>100*(cbo_deficit!AE9+cbo_interest!AE9)/cbo_ngdp!AE9</f>
        <v>#N/A</v>
      </c>
      <c r="AF9" s="10" t="e">
        <f>100*(cbo_deficit!AF9+cbo_interest!AF9)/cbo_ngdp!AF9</f>
        <v>#N/A</v>
      </c>
      <c r="AG9" s="10" t="e">
        <f>100*(cbo_deficit!AG9+cbo_interest!AG9)/cbo_ngdp!AG9</f>
        <v>#N/A</v>
      </c>
      <c r="AH9" s="10" t="e">
        <f>100*(cbo_deficit!AH9+cbo_interest!AH9)/cbo_ngdp!AH9</f>
        <v>#N/A</v>
      </c>
      <c r="AI9" s="10" t="e">
        <f>100*(cbo_deficit!AI9+cbo_interest!AI9)/cbo_ngdp!AI9</f>
        <v>#N/A</v>
      </c>
      <c r="AJ9" s="10" t="e">
        <f>100*(cbo_deficit!AJ9+cbo_interest!AJ9)/cbo_ngdp!AJ9</f>
        <v>#N/A</v>
      </c>
      <c r="AK9" s="10" t="e">
        <f>100*(cbo_deficit!AK9+cbo_interest!AK9)/cbo_ngdp!AK9</f>
        <v>#N/A</v>
      </c>
      <c r="AL9" s="10" t="e">
        <f>100*(cbo_deficit!AL9+cbo_interest!AL9)/cbo_ngdp!AL9</f>
        <v>#N/A</v>
      </c>
      <c r="AM9" s="10" t="e">
        <f>100*(cbo_deficit!AM9+cbo_interest!AM9)/cbo_ngdp!AM9</f>
        <v>#N/A</v>
      </c>
      <c r="AN9" s="10" t="e">
        <f>100*(cbo_deficit!AN9+cbo_interest!AN9)/cbo_ngdp!AN9</f>
        <v>#N/A</v>
      </c>
      <c r="AO9" s="10" t="e">
        <f>100*(cbo_deficit!AO9+cbo_interest!AO9)/cbo_ngdp!AO9</f>
        <v>#N/A</v>
      </c>
      <c r="AP9" s="10" t="e">
        <f>100*(cbo_deficit!AP9+cbo_interest!AP9)/cbo_ngdp!AP9</f>
        <v>#N/A</v>
      </c>
      <c r="AQ9" s="10" t="e">
        <f>100*(cbo_deficit!AQ9+cbo_interest!AQ9)/cbo_ngdp!AQ9</f>
        <v>#N/A</v>
      </c>
      <c r="AR9" s="10" t="e">
        <f>100*(cbo_deficit!AR9+cbo_interest!AR9)/cbo_ngdp!AR9</f>
        <v>#N/A</v>
      </c>
      <c r="AS9" s="10" t="e">
        <f>100*(cbo_deficit!AS9+cbo_interest!AS9)/cbo_ngdp!AS9</f>
        <v>#N/A</v>
      </c>
      <c r="AT9" s="10" t="e">
        <f>100*(cbo_deficit!AT9+cbo_interest!AT9)/cbo_ngdp!AT9</f>
        <v>#N/A</v>
      </c>
      <c r="AU9" s="10" t="e">
        <v>#N/A</v>
      </c>
      <c r="AV9" s="10" t="e">
        <f>100*(cbo_deficit!AV9+cbo_interest!AV9)/cbo_ngdp!AV9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f>100*(cbo_deficit!BI9+cbo_interest!BI9)/cbo_ngdp!BI9</f>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-1.0558732952045755</v>
      </c>
      <c r="CT9" s="3"/>
      <c r="CU9" s="20">
        <v>28460</v>
      </c>
      <c r="CV9" s="20" t="str">
        <f ca="1">OFFSET(C$1,0,ROWS($1:3)-1)</f>
        <v>1977A</v>
      </c>
      <c r="CW9" s="40">
        <f ca="1">LEFT(CV9,4)+$CW$5+1</f>
        <v>1978</v>
      </c>
      <c r="CX9" s="30" cm="1">
        <f t="array" aca="1" ref="CX9" ca="1">-INDEX($C$6:$CS$100,MATCH(CW9,YEAR($B$6:$B$100),0),MATCH(CV9,$C$1:$CS$1,0))</f>
        <v>1.3612056392805056</v>
      </c>
      <c r="CY9" s="19">
        <f t="shared" ca="1" si="0"/>
        <v>1982</v>
      </c>
      <c r="CZ9" s="30" cm="1">
        <f t="array" aca="1" ref="CZ9" ca="1">-INDEX($C$6:$CS$100,MATCH(CY9,YEAR($B$6:$B$100),0),MATCH(CV9,$C$1:$CS$1,0))</f>
        <v>-3.3777200389736928</v>
      </c>
      <c r="DA9" s="19">
        <f t="shared" ca="1" si="1"/>
        <v>1987</v>
      </c>
      <c r="DB9" s="28" t="e" cm="1">
        <f t="array" aca="1" ref="DB9" ca="1">-INDEX($C$6:$CS$100,MATCH(DA9,YEAR($B$6:$B$100),0),MATCH(CV9,$C$1:$CS$1,0))</f>
        <v>#N/A</v>
      </c>
    </row>
    <row r="10" spans="1:111" x14ac:dyDescent="0.3">
      <c r="A10" t="s">
        <v>1746</v>
      </c>
      <c r="B10" s="16">
        <v>28856</v>
      </c>
      <c r="C10" s="10">
        <f>100*(cbo_deficit!C10+cbo_interest!C10)/cbo_ngdp!C10</f>
        <v>2.5754527162977867</v>
      </c>
      <c r="D10" s="10">
        <f>100*(cbo_deficit!D10+cbo_interest!D10)/cbo_ngdp!D10</f>
        <v>1.0235870048954161</v>
      </c>
      <c r="E10" s="10">
        <f>100*(cbo_deficit!E10+cbo_interest!E10)/cbo_ngdp!E10</f>
        <v>-4.3975373790677223E-2</v>
      </c>
      <c r="F10" s="10">
        <f>100*(cbo_deficit!F10+cbo_interest!F10)/cbo_ngdp!F10</f>
        <v>-0.2608695652173913</v>
      </c>
      <c r="G10" s="10" t="e">
        <f>100*(cbo_deficit!G10+cbo_interest!G10)/cbo_ngdp!G10</f>
        <v>#N/A</v>
      </c>
      <c r="H10" s="10" t="e">
        <f>100*(cbo_deficit!H10+cbo_interest!H10)/cbo_ngdp!H10</f>
        <v>#N/A</v>
      </c>
      <c r="I10" s="10" t="e">
        <f>100*(cbo_deficit!I10+cbo_interest!I10)/cbo_ngdp!I10</f>
        <v>#N/A</v>
      </c>
      <c r="J10" s="10" t="e">
        <f>100*(cbo_deficit!J10+cbo_interest!J10)/cbo_ngdp!J10</f>
        <v>#N/A</v>
      </c>
      <c r="K10" s="10" t="e">
        <f>100*(cbo_deficit!K10+cbo_interest!K10)/cbo_ngdp!K10</f>
        <v>#N/A</v>
      </c>
      <c r="L10" s="10" t="e">
        <f>100*(cbo_deficit!L10+cbo_interest!L10)/cbo_ngdp!L10</f>
        <v>#N/A</v>
      </c>
      <c r="M10" s="10" t="e">
        <f>100*(cbo_deficit!M10+cbo_interest!M10)/cbo_ngdp!M10</f>
        <v>#N/A</v>
      </c>
      <c r="N10" s="10" t="e">
        <f>100*(cbo_deficit!N10+cbo_interest!N10)/cbo_ngdp!N10</f>
        <v>#N/A</v>
      </c>
      <c r="O10" s="10" t="e">
        <f>100*(cbo_deficit!O10+cbo_interest!O10)/cbo_ngdp!O10</f>
        <v>#N/A</v>
      </c>
      <c r="P10" s="10" t="e">
        <f>100*(cbo_deficit!P10+cbo_interest!P10)/cbo_ngdp!P10</f>
        <v>#N/A</v>
      </c>
      <c r="Q10" s="10" t="e">
        <f>100*(cbo_deficit!Q10+cbo_interest!Q10)/cbo_ngdp!Q10</f>
        <v>#N/A</v>
      </c>
      <c r="R10" s="10" t="e">
        <f>100*(cbo_deficit!R10+cbo_interest!R10)/cbo_ngdp!R10</f>
        <v>#N/A</v>
      </c>
      <c r="S10" s="10" t="e">
        <f>100*(cbo_deficit!S10+cbo_interest!S10)/cbo_ngdp!S10</f>
        <v>#N/A</v>
      </c>
      <c r="T10" s="10" t="e">
        <f>100*(cbo_deficit!T10+cbo_interest!T10)/cbo_ngdp!T10</f>
        <v>#N/A</v>
      </c>
      <c r="U10" s="10" t="e">
        <f>100*(cbo_deficit!U10+cbo_interest!U10)/cbo_ngdp!U10</f>
        <v>#N/A</v>
      </c>
      <c r="V10" s="10" t="e">
        <f>100*(cbo_deficit!V10+cbo_interest!V10)/cbo_ngdp!V10</f>
        <v>#N/A</v>
      </c>
      <c r="W10" s="10" t="e">
        <f>100*(cbo_deficit!W10+cbo_interest!W10)/cbo_ngdp!W10</f>
        <v>#N/A</v>
      </c>
      <c r="X10" s="10" t="e">
        <f>100*(cbo_deficit!X10+cbo_interest!X10)/cbo_ngdp!X10</f>
        <v>#N/A</v>
      </c>
      <c r="Y10" s="10" t="e">
        <f>100*(cbo_deficit!Y10+cbo_interest!Y10)/cbo_ngdp!Y10</f>
        <v>#N/A</v>
      </c>
      <c r="Z10" s="10" t="e">
        <f>100*(cbo_deficit!Z10+cbo_interest!Z10)/cbo_ngdp!Z10</f>
        <v>#N/A</v>
      </c>
      <c r="AA10" s="10" t="e">
        <f>100*(cbo_deficit!AA10+cbo_interest!AA10)/cbo_ngdp!AA10</f>
        <v>#N/A</v>
      </c>
      <c r="AB10" s="10" t="e">
        <f>100*(cbo_deficit!AB10+cbo_interest!AB10)/cbo_ngdp!AB10</f>
        <v>#N/A</v>
      </c>
      <c r="AC10" s="10" t="e">
        <f>100*(cbo_deficit!AC10+cbo_interest!AC10)/cbo_ngdp!AC10</f>
        <v>#N/A</v>
      </c>
      <c r="AD10" s="10" t="e">
        <f>100*(cbo_deficit!AD10+cbo_interest!AD10)/cbo_ngdp!AD10</f>
        <v>#N/A</v>
      </c>
      <c r="AE10" s="10" t="e">
        <f>100*(cbo_deficit!AE10+cbo_interest!AE10)/cbo_ngdp!AE10</f>
        <v>#N/A</v>
      </c>
      <c r="AF10" s="10" t="e">
        <f>100*(cbo_deficit!AF10+cbo_interest!AF10)/cbo_ngdp!AF10</f>
        <v>#N/A</v>
      </c>
      <c r="AG10" s="10" t="e">
        <f>100*(cbo_deficit!AG10+cbo_interest!AG10)/cbo_ngdp!AG10</f>
        <v>#N/A</v>
      </c>
      <c r="AH10" s="10" t="e">
        <f>100*(cbo_deficit!AH10+cbo_interest!AH10)/cbo_ngdp!AH10</f>
        <v>#N/A</v>
      </c>
      <c r="AI10" s="10" t="e">
        <f>100*(cbo_deficit!AI10+cbo_interest!AI10)/cbo_ngdp!AI10</f>
        <v>#N/A</v>
      </c>
      <c r="AJ10" s="10" t="e">
        <f>100*(cbo_deficit!AJ10+cbo_interest!AJ10)/cbo_ngdp!AJ10</f>
        <v>#N/A</v>
      </c>
      <c r="AK10" s="10" t="e">
        <f>100*(cbo_deficit!AK10+cbo_interest!AK10)/cbo_ngdp!AK10</f>
        <v>#N/A</v>
      </c>
      <c r="AL10" s="10" t="e">
        <f>100*(cbo_deficit!AL10+cbo_interest!AL10)/cbo_ngdp!AL10</f>
        <v>#N/A</v>
      </c>
      <c r="AM10" s="10" t="e">
        <f>100*(cbo_deficit!AM10+cbo_interest!AM10)/cbo_ngdp!AM10</f>
        <v>#N/A</v>
      </c>
      <c r="AN10" s="10" t="e">
        <f>100*(cbo_deficit!AN10+cbo_interest!AN10)/cbo_ngdp!AN10</f>
        <v>#N/A</v>
      </c>
      <c r="AO10" s="10" t="e">
        <f>100*(cbo_deficit!AO10+cbo_interest!AO10)/cbo_ngdp!AO10</f>
        <v>#N/A</v>
      </c>
      <c r="AP10" s="10" t="e">
        <f>100*(cbo_deficit!AP10+cbo_interest!AP10)/cbo_ngdp!AP10</f>
        <v>#N/A</v>
      </c>
      <c r="AQ10" s="10" t="e">
        <f>100*(cbo_deficit!AQ10+cbo_interest!AQ10)/cbo_ngdp!AQ10</f>
        <v>#N/A</v>
      </c>
      <c r="AR10" s="10" t="e">
        <f>100*(cbo_deficit!AR10+cbo_interest!AR10)/cbo_ngdp!AR10</f>
        <v>#N/A</v>
      </c>
      <c r="AS10" s="10" t="e">
        <f>100*(cbo_deficit!AS10+cbo_interest!AS10)/cbo_ngdp!AS10</f>
        <v>#N/A</v>
      </c>
      <c r="AT10" s="10" t="e">
        <f>100*(cbo_deficit!AT10+cbo_interest!AT10)/cbo_ngdp!AT10</f>
        <v>#N/A</v>
      </c>
      <c r="AU10" s="10" t="e">
        <v>#N/A</v>
      </c>
      <c r="AV10" s="10" t="e">
        <f>100*(cbo_deficit!AV10+cbo_interest!AV10)/cbo_ngdp!AV10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f>100*(cbo_deficit!BI10+cbo_interest!BI10)/cbo_ngdp!BI10</f>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7.7942322681215898E-2</v>
      </c>
      <c r="CU10" s="20">
        <v>28856</v>
      </c>
      <c r="CV10" s="20" t="str">
        <f ca="1">OFFSET(C$1,0,ROWS($1:4)-1)</f>
        <v>1979A</v>
      </c>
      <c r="CW10" s="19">
        <f t="shared" ref="CW10:CW71" ca="1" si="2">LEFT(CV10,4)+$CW$5</f>
        <v>1979</v>
      </c>
      <c r="CX10" s="30" cm="1">
        <f t="array" aca="1" ref="CX10" ca="1">-INDEX($C$6:$CS$100,MATCH(CW10,YEAR($B$6:$B$100),0),MATCH(CV10,$C$1:$CS$1,0))</f>
        <v>0.2608695652173913</v>
      </c>
      <c r="CY10" s="19">
        <f t="shared" ca="1" si="0"/>
        <v>1984</v>
      </c>
      <c r="CZ10" s="30" cm="1">
        <f t="array" aca="1" ref="CZ10" ca="1">-INDEX($C$6:$CS$100,MATCH(CY10,YEAR($B$6:$B$100),0),MATCH(CV10,$C$1:$CS$1,0))</f>
        <v>-3.5194237200926168</v>
      </c>
      <c r="DA10" s="19">
        <f t="shared" ca="1" si="1"/>
        <v>1989</v>
      </c>
      <c r="DB10" s="28" t="e" cm="1">
        <f t="array" aca="1" ref="DB10" ca="1">-INDEX($C$6:$CS$100,MATCH(DA10,YEAR($B$6:$B$100),0),MATCH(CV10,$C$1:$CS$1,0))</f>
        <v>#N/A</v>
      </c>
    </row>
    <row r="11" spans="1:111" x14ac:dyDescent="0.3">
      <c r="A11" t="s">
        <v>1747</v>
      </c>
      <c r="B11" s="16">
        <v>29221</v>
      </c>
      <c r="C11" s="10">
        <f>100*(cbo_deficit!C11+cbo_interest!C11)/cbo_ngdp!C11</f>
        <v>3.4172661870503598</v>
      </c>
      <c r="D11" s="10">
        <f>100*(cbo_deficit!D11+cbo_interest!D11)/cbo_ngdp!D11</f>
        <v>2.0933977455716586</v>
      </c>
      <c r="E11" s="10">
        <f>100*(cbo_deficit!E11+cbo_interest!E11)/cbo_ngdp!E11</f>
        <v>1.1512504962286623</v>
      </c>
      <c r="F11" s="10">
        <f>100*(cbo_deficit!F11+cbo_interest!F11)/cbo_ngdp!F11</f>
        <v>-0.42376237623762386</v>
      </c>
      <c r="G11" s="10">
        <f>100*(cbo_deficit!G11+cbo_interest!G11)/cbo_ngdp!G11</f>
        <v>0.27945736434108531</v>
      </c>
      <c r="H11" s="10" t="e">
        <f>100*(cbo_deficit!H11+cbo_interest!H11)/cbo_ngdp!H11</f>
        <v>#N/A</v>
      </c>
      <c r="I11" s="10" t="e">
        <f>100*(cbo_deficit!I11+cbo_interest!I11)/cbo_ngdp!I11</f>
        <v>#N/A</v>
      </c>
      <c r="J11" s="10" t="e">
        <f>100*(cbo_deficit!J11+cbo_interest!J11)/cbo_ngdp!J11</f>
        <v>#N/A</v>
      </c>
      <c r="K11" s="10" t="e">
        <f>100*(cbo_deficit!K11+cbo_interest!K11)/cbo_ngdp!K11</f>
        <v>#N/A</v>
      </c>
      <c r="L11" s="10" t="e">
        <f>100*(cbo_deficit!L11+cbo_interest!L11)/cbo_ngdp!L11</f>
        <v>#N/A</v>
      </c>
      <c r="M11" s="10" t="e">
        <f>100*(cbo_deficit!M11+cbo_interest!M11)/cbo_ngdp!M11</f>
        <v>#N/A</v>
      </c>
      <c r="N11" s="10" t="e">
        <f>100*(cbo_deficit!N11+cbo_interest!N11)/cbo_ngdp!N11</f>
        <v>#N/A</v>
      </c>
      <c r="O11" s="10" t="e">
        <f>100*(cbo_deficit!O11+cbo_interest!O11)/cbo_ngdp!O11</f>
        <v>#N/A</v>
      </c>
      <c r="P11" s="10" t="e">
        <f>100*(cbo_deficit!P11+cbo_interest!P11)/cbo_ngdp!P11</f>
        <v>#N/A</v>
      </c>
      <c r="Q11" s="10" t="e">
        <f>100*(cbo_deficit!Q11+cbo_interest!Q11)/cbo_ngdp!Q11</f>
        <v>#N/A</v>
      </c>
      <c r="R11" s="10" t="e">
        <f>100*(cbo_deficit!R11+cbo_interest!R11)/cbo_ngdp!R11</f>
        <v>#N/A</v>
      </c>
      <c r="S11" s="10" t="e">
        <f>100*(cbo_deficit!S11+cbo_interest!S11)/cbo_ngdp!S11</f>
        <v>#N/A</v>
      </c>
      <c r="T11" s="10" t="e">
        <f>100*(cbo_deficit!T11+cbo_interest!T11)/cbo_ngdp!T11</f>
        <v>#N/A</v>
      </c>
      <c r="U11" s="10" t="e">
        <f>100*(cbo_deficit!U11+cbo_interest!U11)/cbo_ngdp!U11</f>
        <v>#N/A</v>
      </c>
      <c r="V11" s="10" t="e">
        <f>100*(cbo_deficit!V11+cbo_interest!V11)/cbo_ngdp!V11</f>
        <v>#N/A</v>
      </c>
      <c r="W11" s="10" t="e">
        <f>100*(cbo_deficit!W11+cbo_interest!W11)/cbo_ngdp!W11</f>
        <v>#N/A</v>
      </c>
      <c r="X11" s="10" t="e">
        <f>100*(cbo_deficit!X11+cbo_interest!X11)/cbo_ngdp!X11</f>
        <v>#N/A</v>
      </c>
      <c r="Y11" s="10" t="e">
        <f>100*(cbo_deficit!Y11+cbo_interest!Y11)/cbo_ngdp!Y11</f>
        <v>#N/A</v>
      </c>
      <c r="Z11" s="10" t="e">
        <f>100*(cbo_deficit!Z11+cbo_interest!Z11)/cbo_ngdp!Z11</f>
        <v>#N/A</v>
      </c>
      <c r="AA11" s="10" t="e">
        <f>100*(cbo_deficit!AA11+cbo_interest!AA11)/cbo_ngdp!AA11</f>
        <v>#N/A</v>
      </c>
      <c r="AB11" s="10" t="e">
        <f>100*(cbo_deficit!AB11+cbo_interest!AB11)/cbo_ngdp!AB11</f>
        <v>#N/A</v>
      </c>
      <c r="AC11" s="10" t="e">
        <f>100*(cbo_deficit!AC11+cbo_interest!AC11)/cbo_ngdp!AC11</f>
        <v>#N/A</v>
      </c>
      <c r="AD11" s="10" t="e">
        <f>100*(cbo_deficit!AD11+cbo_interest!AD11)/cbo_ngdp!AD11</f>
        <v>#N/A</v>
      </c>
      <c r="AE11" s="10" t="e">
        <f>100*(cbo_deficit!AE11+cbo_interest!AE11)/cbo_ngdp!AE11</f>
        <v>#N/A</v>
      </c>
      <c r="AF11" s="10" t="e">
        <f>100*(cbo_deficit!AF11+cbo_interest!AF11)/cbo_ngdp!AF11</f>
        <v>#N/A</v>
      </c>
      <c r="AG11" s="10" t="e">
        <f>100*(cbo_deficit!AG11+cbo_interest!AG11)/cbo_ngdp!AG11</f>
        <v>#N/A</v>
      </c>
      <c r="AH11" s="10" t="e">
        <f>100*(cbo_deficit!AH11+cbo_interest!AH11)/cbo_ngdp!AH11</f>
        <v>#N/A</v>
      </c>
      <c r="AI11" s="10" t="e">
        <f>100*(cbo_deficit!AI11+cbo_interest!AI11)/cbo_ngdp!AI11</f>
        <v>#N/A</v>
      </c>
      <c r="AJ11" s="10" t="e">
        <f>100*(cbo_deficit!AJ11+cbo_interest!AJ11)/cbo_ngdp!AJ11</f>
        <v>#N/A</v>
      </c>
      <c r="AK11" s="10" t="e">
        <f>100*(cbo_deficit!AK11+cbo_interest!AK11)/cbo_ngdp!AK11</f>
        <v>#N/A</v>
      </c>
      <c r="AL11" s="10" t="e">
        <f>100*(cbo_deficit!AL11+cbo_interest!AL11)/cbo_ngdp!AL11</f>
        <v>#N/A</v>
      </c>
      <c r="AM11" s="10" t="e">
        <f>100*(cbo_deficit!AM11+cbo_interest!AM11)/cbo_ngdp!AM11</f>
        <v>#N/A</v>
      </c>
      <c r="AN11" s="10" t="e">
        <f>100*(cbo_deficit!AN11+cbo_interest!AN11)/cbo_ngdp!AN11</f>
        <v>#N/A</v>
      </c>
      <c r="AO11" s="10" t="e">
        <f>100*(cbo_deficit!AO11+cbo_interest!AO11)/cbo_ngdp!AO11</f>
        <v>#N/A</v>
      </c>
      <c r="AP11" s="10" t="e">
        <f>100*(cbo_deficit!AP11+cbo_interest!AP11)/cbo_ngdp!AP11</f>
        <v>#N/A</v>
      </c>
      <c r="AQ11" s="10" t="e">
        <f>100*(cbo_deficit!AQ11+cbo_interest!AQ11)/cbo_ngdp!AQ11</f>
        <v>#N/A</v>
      </c>
      <c r="AR11" s="10" t="e">
        <f>100*(cbo_deficit!AR11+cbo_interest!AR11)/cbo_ngdp!AR11</f>
        <v>#N/A</v>
      </c>
      <c r="AS11" s="10" t="e">
        <f>100*(cbo_deficit!AS11+cbo_interest!AS11)/cbo_ngdp!AS11</f>
        <v>#N/A</v>
      </c>
      <c r="AT11" s="10" t="e">
        <f>100*(cbo_deficit!AT11+cbo_interest!AT11)/cbo_ngdp!AT11</f>
        <v>#N/A</v>
      </c>
      <c r="AU11" s="10" t="e">
        <v>#N/A</v>
      </c>
      <c r="AV11" s="10" t="e">
        <f>100*(cbo_deficit!AV11+cbo_interest!AV11)/cbo_ngdp!AV11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f>100*(cbo_deficit!BI11+cbo_interest!BI11)/cbo_ngdp!BI11</f>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-0.75214899713467054</v>
      </c>
      <c r="CU11" s="20">
        <v>29252</v>
      </c>
      <c r="CV11" s="20" t="str">
        <f ca="1">OFFSET(C$1,0,ROWS($1:5)-1)</f>
        <v>1980A</v>
      </c>
      <c r="CW11" s="19">
        <f t="shared" ca="1" si="2"/>
        <v>1980</v>
      </c>
      <c r="CX11" s="30" cm="1">
        <f t="array" aca="1" ref="CX11" ca="1">-INDEX($C$6:$CS$100,MATCH(CW11,YEAR($B$6:$B$100),0),MATCH(CV11,$C$1:$CS$1,0))</f>
        <v>-0.27945736434108531</v>
      </c>
      <c r="CY11" s="19">
        <f t="shared" ca="1" si="0"/>
        <v>1985</v>
      </c>
      <c r="CZ11" s="30" cm="1">
        <f t="array" aca="1" ref="CZ11" ca="1">-INDEX($C$6:$CS$100,MATCH(CY11,YEAR($B$6:$B$100),0),MATCH(CV11,$C$1:$CS$1,0))</f>
        <v>-2.6528342245989305</v>
      </c>
      <c r="DA11" s="19">
        <f t="shared" ca="1" si="1"/>
        <v>1990</v>
      </c>
      <c r="DB11" s="28" t="e" cm="1">
        <f t="array" aca="1" ref="DB11" ca="1">-INDEX($C$6:$CS$100,MATCH(DA11,YEAR($B$6:$B$100),0),MATCH(CV11,$C$1:$CS$1,0))</f>
        <v>#N/A</v>
      </c>
    </row>
    <row r="12" spans="1:111" x14ac:dyDescent="0.3">
      <c r="A12" t="s">
        <v>1748</v>
      </c>
      <c r="B12" s="16">
        <v>29587</v>
      </c>
      <c r="C12" s="10">
        <f>100*(cbo_deficit!C12+cbo_interest!C12)/cbo_ngdp!C12</f>
        <v>4.2276422764227641</v>
      </c>
      <c r="D12" s="10">
        <f>100*(cbo_deficit!D12+cbo_interest!D12)/cbo_ngdp!D12</f>
        <v>3.1386861313868613</v>
      </c>
      <c r="E12" s="10">
        <f>100*(cbo_deficit!E12+cbo_interest!E12)/cbo_ngdp!E12</f>
        <v>2.3715415019762847</v>
      </c>
      <c r="F12" s="10">
        <f>100*(cbo_deficit!F12+cbo_interest!F12)/cbo_ngdp!F12</f>
        <v>0.40511727078891252</v>
      </c>
      <c r="G12" s="10">
        <f>100*(cbo_deficit!G12+cbo_interest!G12)/cbo_ngdp!G12</f>
        <v>0.21713286713286714</v>
      </c>
      <c r="H12" s="10">
        <f>100*(cbo_deficit!H12+cbo_interest!H12)/cbo_ngdp!H12</f>
        <v>0.63749999999999996</v>
      </c>
      <c r="I12" s="10" t="e">
        <f>100*(cbo_deficit!I12+cbo_interest!I12)/cbo_ngdp!I12</f>
        <v>#N/A</v>
      </c>
      <c r="J12" s="10" t="e">
        <f>100*(cbo_deficit!J12+cbo_interest!J12)/cbo_ngdp!J12</f>
        <v>#N/A</v>
      </c>
      <c r="K12" s="10" t="e">
        <f>100*(cbo_deficit!K12+cbo_interest!K12)/cbo_ngdp!K12</f>
        <v>#N/A</v>
      </c>
      <c r="L12" s="10" t="e">
        <f>100*(cbo_deficit!L12+cbo_interest!L12)/cbo_ngdp!L12</f>
        <v>#N/A</v>
      </c>
      <c r="M12" s="10" t="e">
        <f>100*(cbo_deficit!M12+cbo_interest!M12)/cbo_ngdp!M12</f>
        <v>#N/A</v>
      </c>
      <c r="N12" s="10" t="e">
        <f>100*(cbo_deficit!N12+cbo_interest!N12)/cbo_ngdp!N12</f>
        <v>#N/A</v>
      </c>
      <c r="O12" s="10" t="e">
        <f>100*(cbo_deficit!O12+cbo_interest!O12)/cbo_ngdp!O12</f>
        <v>#N/A</v>
      </c>
      <c r="P12" s="10" t="e">
        <f>100*(cbo_deficit!P12+cbo_interest!P12)/cbo_ngdp!P12</f>
        <v>#N/A</v>
      </c>
      <c r="Q12" s="10" t="e">
        <f>100*(cbo_deficit!Q12+cbo_interest!Q12)/cbo_ngdp!Q12</f>
        <v>#N/A</v>
      </c>
      <c r="R12" s="10" t="e">
        <f>100*(cbo_deficit!R12+cbo_interest!R12)/cbo_ngdp!R12</f>
        <v>#N/A</v>
      </c>
      <c r="S12" s="10" t="e">
        <f>100*(cbo_deficit!S12+cbo_interest!S12)/cbo_ngdp!S12</f>
        <v>#N/A</v>
      </c>
      <c r="T12" s="10" t="e">
        <f>100*(cbo_deficit!T12+cbo_interest!T12)/cbo_ngdp!T12</f>
        <v>#N/A</v>
      </c>
      <c r="U12" s="10" t="e">
        <f>100*(cbo_deficit!U12+cbo_interest!U12)/cbo_ngdp!U12</f>
        <v>#N/A</v>
      </c>
      <c r="V12" s="10" t="e">
        <f>100*(cbo_deficit!V12+cbo_interest!V12)/cbo_ngdp!V12</f>
        <v>#N/A</v>
      </c>
      <c r="W12" s="10" t="e">
        <f>100*(cbo_deficit!W12+cbo_interest!W12)/cbo_ngdp!W12</f>
        <v>#N/A</v>
      </c>
      <c r="X12" s="10" t="e">
        <f>100*(cbo_deficit!X12+cbo_interest!X12)/cbo_ngdp!X12</f>
        <v>#N/A</v>
      </c>
      <c r="Y12" s="10" t="e">
        <f>100*(cbo_deficit!Y12+cbo_interest!Y12)/cbo_ngdp!Y12</f>
        <v>#N/A</v>
      </c>
      <c r="Z12" s="10" t="e">
        <f>100*(cbo_deficit!Z12+cbo_interest!Z12)/cbo_ngdp!Z12</f>
        <v>#N/A</v>
      </c>
      <c r="AA12" s="10" t="e">
        <f>100*(cbo_deficit!AA12+cbo_interest!AA12)/cbo_ngdp!AA12</f>
        <v>#N/A</v>
      </c>
      <c r="AB12" s="10" t="e">
        <f>100*(cbo_deficit!AB12+cbo_interest!AB12)/cbo_ngdp!AB12</f>
        <v>#N/A</v>
      </c>
      <c r="AC12" s="10" t="e">
        <f>100*(cbo_deficit!AC12+cbo_interest!AC12)/cbo_ngdp!AC12</f>
        <v>#N/A</v>
      </c>
      <c r="AD12" s="10" t="e">
        <f>100*(cbo_deficit!AD12+cbo_interest!AD12)/cbo_ngdp!AD12</f>
        <v>#N/A</v>
      </c>
      <c r="AE12" s="10" t="e">
        <f>100*(cbo_deficit!AE12+cbo_interest!AE12)/cbo_ngdp!AE12</f>
        <v>#N/A</v>
      </c>
      <c r="AF12" s="10" t="e">
        <f>100*(cbo_deficit!AF12+cbo_interest!AF12)/cbo_ngdp!AF12</f>
        <v>#N/A</v>
      </c>
      <c r="AG12" s="10" t="e">
        <f>100*(cbo_deficit!AG12+cbo_interest!AG12)/cbo_ngdp!AG12</f>
        <v>#N/A</v>
      </c>
      <c r="AH12" s="10" t="e">
        <f>100*(cbo_deficit!AH12+cbo_interest!AH12)/cbo_ngdp!AH12</f>
        <v>#N/A</v>
      </c>
      <c r="AI12" s="10" t="e">
        <f>100*(cbo_deficit!AI12+cbo_interest!AI12)/cbo_ngdp!AI12</f>
        <v>#N/A</v>
      </c>
      <c r="AJ12" s="10" t="e">
        <f>100*(cbo_deficit!AJ12+cbo_interest!AJ12)/cbo_ngdp!AJ12</f>
        <v>#N/A</v>
      </c>
      <c r="AK12" s="10" t="e">
        <f>100*(cbo_deficit!AK12+cbo_interest!AK12)/cbo_ngdp!AK12</f>
        <v>#N/A</v>
      </c>
      <c r="AL12" s="10" t="e">
        <f>100*(cbo_deficit!AL12+cbo_interest!AL12)/cbo_ngdp!AL12</f>
        <v>#N/A</v>
      </c>
      <c r="AM12" s="10" t="e">
        <f>100*(cbo_deficit!AM12+cbo_interest!AM12)/cbo_ngdp!AM12</f>
        <v>#N/A</v>
      </c>
      <c r="AN12" s="10" t="e">
        <f>100*(cbo_deficit!AN12+cbo_interest!AN12)/cbo_ngdp!AN12</f>
        <v>#N/A</v>
      </c>
      <c r="AO12" s="10" t="e">
        <f>100*(cbo_deficit!AO12+cbo_interest!AO12)/cbo_ngdp!AO12</f>
        <v>#N/A</v>
      </c>
      <c r="AP12" s="10" t="e">
        <f>100*(cbo_deficit!AP12+cbo_interest!AP12)/cbo_ngdp!AP12</f>
        <v>#N/A</v>
      </c>
      <c r="AQ12" s="10" t="e">
        <f>100*(cbo_deficit!AQ12+cbo_interest!AQ12)/cbo_ngdp!AQ12</f>
        <v>#N/A</v>
      </c>
      <c r="AR12" s="10" t="e">
        <f>100*(cbo_deficit!AR12+cbo_interest!AR12)/cbo_ngdp!AR12</f>
        <v>#N/A</v>
      </c>
      <c r="AS12" s="10" t="e">
        <f>100*(cbo_deficit!AS12+cbo_interest!AS12)/cbo_ngdp!AS12</f>
        <v>#N/A</v>
      </c>
      <c r="AT12" s="10" t="e">
        <f>100*(cbo_deficit!AT12+cbo_interest!AT12)/cbo_ngdp!AT12</f>
        <v>#N/A</v>
      </c>
      <c r="AU12" s="10" t="e">
        <v>#N/A</v>
      </c>
      <c r="AV12" s="10" t="e">
        <f>100*(cbo_deficit!AV12+cbo_interest!AV12)/cbo_ngdp!AV12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f>100*(cbo_deficit!BI12+cbo_interest!BI12)/cbo_ngdp!BI12</f>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-0.31918289179699966</v>
      </c>
      <c r="CU12" s="20">
        <v>29768</v>
      </c>
      <c r="CV12" s="20" t="str">
        <f ca="1">OFFSET(C$1,0,ROWS($1:6)-1)</f>
        <v>1981A</v>
      </c>
      <c r="CW12" s="19">
        <f t="shared" ca="1" si="2"/>
        <v>1981</v>
      </c>
      <c r="CX12" s="30" cm="1">
        <f t="array" aca="1" ref="CX12" ca="1">-INDEX($C$6:$CS$100,MATCH(CW12,YEAR($B$6:$B$100),0),MATCH(CV12,$C$1:$CS$1,0))</f>
        <v>-0.63749999999999996</v>
      </c>
      <c r="CY12" s="19">
        <f t="shared" ca="1" si="0"/>
        <v>1986</v>
      </c>
      <c r="CZ12" s="30" cm="1">
        <f t="array" aca="1" ref="CZ12" ca="1">-INDEX($C$6:$CS$100,MATCH(CY12,YEAR($B$6:$B$100),0),MATCH(CV12,$C$1:$CS$1,0))</f>
        <v>-5.5138755980861234</v>
      </c>
      <c r="DA12" s="19">
        <f t="shared" ca="1" si="1"/>
        <v>1991</v>
      </c>
      <c r="DB12" s="28" t="e" cm="1">
        <f t="array" aca="1" ref="DB12" ca="1">-INDEX($C$6:$CS$100,MATCH(DA12,YEAR($B$6:$B$100),0),MATCH(CV12,$C$1:$CS$1,0))</f>
        <v>#N/A</v>
      </c>
    </row>
    <row r="13" spans="1:111" x14ac:dyDescent="0.3">
      <c r="A13" t="s">
        <v>1749</v>
      </c>
      <c r="B13" s="16">
        <v>29952</v>
      </c>
      <c r="C13" s="10" t="e">
        <f>100*(cbo_deficit!C13+cbo_interest!C13)/cbo_ngdp!C13</f>
        <v>#N/A</v>
      </c>
      <c r="D13" s="10">
        <f>100*(cbo_deficit!D13+cbo_interest!D13)/cbo_ngdp!D13</f>
        <v>3.9986781229345669</v>
      </c>
      <c r="E13" s="10">
        <f>100*(cbo_deficit!E13+cbo_interest!E13)/cbo_ngdp!E13</f>
        <v>3.3777200389736928</v>
      </c>
      <c r="F13" s="10">
        <f>100*(cbo_deficit!F13+cbo_interest!F13)/cbo_ngdp!F13</f>
        <v>1.5568290353390639</v>
      </c>
      <c r="G13" s="10">
        <f>100*(cbo_deficit!G13+cbo_interest!G13)/cbo_ngdp!G13</f>
        <v>0.77064220183486243</v>
      </c>
      <c r="H13" s="10">
        <f>100*(cbo_deficit!H13+cbo_interest!H13)/cbo_ngdp!H13</f>
        <v>1.26</v>
      </c>
      <c r="I13" s="10">
        <f>100*(cbo_deficit!I13+cbo_interest!I13)/cbo_ngdp!I13</f>
        <v>-1.4325581395348839</v>
      </c>
      <c r="J13" s="10" t="e">
        <f>100*(cbo_deficit!J13+cbo_interest!J13)/cbo_ngdp!J13</f>
        <v>#N/A</v>
      </c>
      <c r="K13" s="10" t="e">
        <f>100*(cbo_deficit!K13+cbo_interest!K13)/cbo_ngdp!K13</f>
        <v>#N/A</v>
      </c>
      <c r="L13" s="10" t="e">
        <f>100*(cbo_deficit!L13+cbo_interest!L13)/cbo_ngdp!L13</f>
        <v>#N/A</v>
      </c>
      <c r="M13" s="10" t="e">
        <f>100*(cbo_deficit!M13+cbo_interest!M13)/cbo_ngdp!M13</f>
        <v>#N/A</v>
      </c>
      <c r="N13" s="10" t="e">
        <f>100*(cbo_deficit!N13+cbo_interest!N13)/cbo_ngdp!N13</f>
        <v>#N/A</v>
      </c>
      <c r="O13" s="10" t="e">
        <f>100*(cbo_deficit!O13+cbo_interest!O13)/cbo_ngdp!O13</f>
        <v>#N/A</v>
      </c>
      <c r="P13" s="10" t="e">
        <f>100*(cbo_deficit!P13+cbo_interest!P13)/cbo_ngdp!P13</f>
        <v>#N/A</v>
      </c>
      <c r="Q13" s="10" t="e">
        <f>100*(cbo_deficit!Q13+cbo_interest!Q13)/cbo_ngdp!Q13</f>
        <v>#N/A</v>
      </c>
      <c r="R13" s="10" t="e">
        <f>100*(cbo_deficit!R13+cbo_interest!R13)/cbo_ngdp!R13</f>
        <v>#N/A</v>
      </c>
      <c r="S13" s="10" t="e">
        <f>100*(cbo_deficit!S13+cbo_interest!S13)/cbo_ngdp!S13</f>
        <v>#N/A</v>
      </c>
      <c r="T13" s="10" t="e">
        <f>100*(cbo_deficit!T13+cbo_interest!T13)/cbo_ngdp!T13</f>
        <v>#N/A</v>
      </c>
      <c r="U13" s="10" t="e">
        <f>100*(cbo_deficit!U13+cbo_interest!U13)/cbo_ngdp!U13</f>
        <v>#N/A</v>
      </c>
      <c r="V13" s="10" t="e">
        <f>100*(cbo_deficit!V13+cbo_interest!V13)/cbo_ngdp!V13</f>
        <v>#N/A</v>
      </c>
      <c r="W13" s="10" t="e">
        <f>100*(cbo_deficit!W13+cbo_interest!W13)/cbo_ngdp!W13</f>
        <v>#N/A</v>
      </c>
      <c r="X13" s="10" t="e">
        <f>100*(cbo_deficit!X13+cbo_interest!X13)/cbo_ngdp!X13</f>
        <v>#N/A</v>
      </c>
      <c r="Y13" s="10" t="e">
        <f>100*(cbo_deficit!Y13+cbo_interest!Y13)/cbo_ngdp!Y13</f>
        <v>#N/A</v>
      </c>
      <c r="Z13" s="10" t="e">
        <f>100*(cbo_deficit!Z13+cbo_interest!Z13)/cbo_ngdp!Z13</f>
        <v>#N/A</v>
      </c>
      <c r="AA13" s="10" t="e">
        <f>100*(cbo_deficit!AA13+cbo_interest!AA13)/cbo_ngdp!AA13</f>
        <v>#N/A</v>
      </c>
      <c r="AB13" s="10" t="e">
        <f>100*(cbo_deficit!AB13+cbo_interest!AB13)/cbo_ngdp!AB13</f>
        <v>#N/A</v>
      </c>
      <c r="AC13" s="10" t="e">
        <f>100*(cbo_deficit!AC13+cbo_interest!AC13)/cbo_ngdp!AC13</f>
        <v>#N/A</v>
      </c>
      <c r="AD13" s="10" t="e">
        <f>100*(cbo_deficit!AD13+cbo_interest!AD13)/cbo_ngdp!AD13</f>
        <v>#N/A</v>
      </c>
      <c r="AE13" s="10" t="e">
        <f>100*(cbo_deficit!AE13+cbo_interest!AE13)/cbo_ngdp!AE13</f>
        <v>#N/A</v>
      </c>
      <c r="AF13" s="10" t="e">
        <f>100*(cbo_deficit!AF13+cbo_interest!AF13)/cbo_ngdp!AF13</f>
        <v>#N/A</v>
      </c>
      <c r="AG13" s="10" t="e">
        <f>100*(cbo_deficit!AG13+cbo_interest!AG13)/cbo_ngdp!AG13</f>
        <v>#N/A</v>
      </c>
      <c r="AH13" s="10" t="e">
        <f>100*(cbo_deficit!AH13+cbo_interest!AH13)/cbo_ngdp!AH13</f>
        <v>#N/A</v>
      </c>
      <c r="AI13" s="10" t="e">
        <f>100*(cbo_deficit!AI13+cbo_interest!AI13)/cbo_ngdp!AI13</f>
        <v>#N/A</v>
      </c>
      <c r="AJ13" s="10" t="e">
        <f>100*(cbo_deficit!AJ13+cbo_interest!AJ13)/cbo_ngdp!AJ13</f>
        <v>#N/A</v>
      </c>
      <c r="AK13" s="10" t="e">
        <f>100*(cbo_deficit!AK13+cbo_interest!AK13)/cbo_ngdp!AK13</f>
        <v>#N/A</v>
      </c>
      <c r="AL13" s="10" t="e">
        <f>100*(cbo_deficit!AL13+cbo_interest!AL13)/cbo_ngdp!AL13</f>
        <v>#N/A</v>
      </c>
      <c r="AM13" s="10" t="e">
        <f>100*(cbo_deficit!AM13+cbo_interest!AM13)/cbo_ngdp!AM13</f>
        <v>#N/A</v>
      </c>
      <c r="AN13" s="10" t="e">
        <f>100*(cbo_deficit!AN13+cbo_interest!AN13)/cbo_ngdp!AN13</f>
        <v>#N/A</v>
      </c>
      <c r="AO13" s="10" t="e">
        <f>100*(cbo_deficit!AO13+cbo_interest!AO13)/cbo_ngdp!AO13</f>
        <v>#N/A</v>
      </c>
      <c r="AP13" s="10" t="e">
        <f>100*(cbo_deficit!AP13+cbo_interest!AP13)/cbo_ngdp!AP13</f>
        <v>#N/A</v>
      </c>
      <c r="AQ13" s="10" t="e">
        <f>100*(cbo_deficit!AQ13+cbo_interest!AQ13)/cbo_ngdp!AQ13</f>
        <v>#N/A</v>
      </c>
      <c r="AR13" s="10" t="e">
        <f>100*(cbo_deficit!AR13+cbo_interest!AR13)/cbo_ngdp!AR13</f>
        <v>#N/A</v>
      </c>
      <c r="AS13" s="10" t="e">
        <f>100*(cbo_deficit!AS13+cbo_interest!AS13)/cbo_ngdp!AS13</f>
        <v>#N/A</v>
      </c>
      <c r="AT13" s="10" t="e">
        <f>100*(cbo_deficit!AT13+cbo_interest!AT13)/cbo_ngdp!AT13</f>
        <v>#N/A</v>
      </c>
      <c r="AU13" s="10" t="e">
        <v>#N/A</v>
      </c>
      <c r="AV13" s="10" t="e">
        <f>100*(cbo_deficit!AV13+cbo_interest!AV13)/cbo_ngdp!AV13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f>100*(cbo_deficit!BI13+cbo_interest!BI13)/cbo_ngdp!BI13</f>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-1.2979172955025657</v>
      </c>
      <c r="CU13" s="20">
        <v>29983</v>
      </c>
      <c r="CV13" s="20" t="str">
        <f ca="1">OFFSET(C$1,0,ROWS($1:7)-1)</f>
        <v>1982A</v>
      </c>
      <c r="CW13" s="19">
        <f t="shared" ca="1" si="2"/>
        <v>1982</v>
      </c>
      <c r="CX13" s="30" cm="1">
        <f t="array" aca="1" ref="CX13" ca="1">-INDEX($C$6:$CS$100,MATCH(CW13,YEAR($B$6:$B$100),0),MATCH(CV13,$C$1:$CS$1,0))</f>
        <v>1.4325581395348839</v>
      </c>
      <c r="CY13" s="19">
        <f t="shared" ca="1" si="0"/>
        <v>1987</v>
      </c>
      <c r="CZ13" s="30" cm="1">
        <f t="array" aca="1" ref="CZ13" ca="1">-INDEX($C$6:$CS$100,MATCH(CY13,YEAR($B$6:$B$100),0),MATCH(CV13,$C$1:$CS$1,0))</f>
        <v>2.0400000000000005</v>
      </c>
      <c r="DA13" s="19">
        <f t="shared" ref="DA13:DA76" ca="1" si="3">LEFT(CV13,4)+$DA$5</f>
        <v>1992</v>
      </c>
      <c r="DB13" s="28" t="e" cm="1">
        <f t="array" aca="1" ref="DB13" ca="1">-INDEX($C$6:$CS$100,MATCH(DA13,YEAR($B$6:$B$100),0),MATCH(CV13,$C$1:$CS$1,0))</f>
        <v>#N/A</v>
      </c>
      <c r="DG13" s="5"/>
    </row>
    <row r="14" spans="1:111" x14ac:dyDescent="0.3">
      <c r="A14" t="s">
        <v>1750</v>
      </c>
      <c r="B14" s="16">
        <v>30317</v>
      </c>
      <c r="C14" s="10" t="e">
        <f>100*(cbo_deficit!C14+cbo_interest!C14)/cbo_ngdp!C14</f>
        <v>#N/A</v>
      </c>
      <c r="D14" s="10" t="e">
        <f>100*(cbo_deficit!D14+cbo_interest!D14)/cbo_ngdp!D14</f>
        <v>#N/A</v>
      </c>
      <c r="E14" s="10">
        <f>100*(cbo_deficit!E14+cbo_interest!E14)/cbo_ngdp!E14</f>
        <v>4.0744021257750225</v>
      </c>
      <c r="F14" s="10">
        <f>100*(cbo_deficit!F14+cbo_interest!F14)/cbo_ngdp!F14</f>
        <v>2.4664189768505289</v>
      </c>
      <c r="G14" s="10">
        <f>100*(cbo_deficit!G14+cbo_interest!G14)/cbo_ngdp!G14</f>
        <v>1.1991803278688524</v>
      </c>
      <c r="H14" s="10">
        <f>100*(cbo_deficit!H14+cbo_interest!H14)/cbo_ngdp!H14</f>
        <v>2.4444444444444446</v>
      </c>
      <c r="I14" s="10">
        <f>100*(cbo_deficit!I14+cbo_interest!I14)/cbo_ngdp!I14</f>
        <v>-2.0284090909090908</v>
      </c>
      <c r="J14" s="10">
        <f>100*(cbo_deficit!J14+cbo_interest!J14)/cbo_ngdp!J14</f>
        <v>-3.8657142857142861</v>
      </c>
      <c r="K14" s="10" t="e">
        <f>100*(cbo_deficit!K14+cbo_interest!K14)/cbo_ngdp!K14</f>
        <v>#N/A</v>
      </c>
      <c r="L14" s="10" t="e">
        <f>100*(cbo_deficit!L14+cbo_interest!L14)/cbo_ngdp!L14</f>
        <v>#N/A</v>
      </c>
      <c r="M14" s="10" t="e">
        <f>100*(cbo_deficit!M14+cbo_interest!M14)/cbo_ngdp!M14</f>
        <v>#N/A</v>
      </c>
      <c r="N14" s="10" t="e">
        <f>100*(cbo_deficit!N14+cbo_interest!N14)/cbo_ngdp!N14</f>
        <v>#N/A</v>
      </c>
      <c r="O14" s="10" t="e">
        <f>100*(cbo_deficit!O14+cbo_interest!O14)/cbo_ngdp!O14</f>
        <v>#N/A</v>
      </c>
      <c r="P14" s="10" t="e">
        <f>100*(cbo_deficit!P14+cbo_interest!P14)/cbo_ngdp!P14</f>
        <v>#N/A</v>
      </c>
      <c r="Q14" s="10" t="e">
        <f>100*(cbo_deficit!Q14+cbo_interest!Q14)/cbo_ngdp!Q14</f>
        <v>#N/A</v>
      </c>
      <c r="R14" s="10" t="e">
        <f>100*(cbo_deficit!R14+cbo_interest!R14)/cbo_ngdp!R14</f>
        <v>#N/A</v>
      </c>
      <c r="S14" s="10" t="e">
        <f>100*(cbo_deficit!S14+cbo_interest!S14)/cbo_ngdp!S14</f>
        <v>#N/A</v>
      </c>
      <c r="T14" s="10" t="e">
        <f>100*(cbo_deficit!T14+cbo_interest!T14)/cbo_ngdp!T14</f>
        <v>#N/A</v>
      </c>
      <c r="U14" s="10" t="e">
        <f>100*(cbo_deficit!U14+cbo_interest!U14)/cbo_ngdp!U14</f>
        <v>#N/A</v>
      </c>
      <c r="V14" s="10" t="e">
        <f>100*(cbo_deficit!V14+cbo_interest!V14)/cbo_ngdp!V14</f>
        <v>#N/A</v>
      </c>
      <c r="W14" s="10" t="e">
        <f>100*(cbo_deficit!W14+cbo_interest!W14)/cbo_ngdp!W14</f>
        <v>#N/A</v>
      </c>
      <c r="X14" s="10" t="e">
        <f>100*(cbo_deficit!X14+cbo_interest!X14)/cbo_ngdp!X14</f>
        <v>#N/A</v>
      </c>
      <c r="Y14" s="10" t="e">
        <f>100*(cbo_deficit!Y14+cbo_interest!Y14)/cbo_ngdp!Y14</f>
        <v>#N/A</v>
      </c>
      <c r="Z14" s="10" t="e">
        <f>100*(cbo_deficit!Z14+cbo_interest!Z14)/cbo_ngdp!Z14</f>
        <v>#N/A</v>
      </c>
      <c r="AA14" s="10" t="e">
        <f>100*(cbo_deficit!AA14+cbo_interest!AA14)/cbo_ngdp!AA14</f>
        <v>#N/A</v>
      </c>
      <c r="AB14" s="10" t="e">
        <f>100*(cbo_deficit!AB14+cbo_interest!AB14)/cbo_ngdp!AB14</f>
        <v>#N/A</v>
      </c>
      <c r="AC14" s="10" t="e">
        <f>100*(cbo_deficit!AC14+cbo_interest!AC14)/cbo_ngdp!AC14</f>
        <v>#N/A</v>
      </c>
      <c r="AD14" s="10" t="e">
        <f>100*(cbo_deficit!AD14+cbo_interest!AD14)/cbo_ngdp!AD14</f>
        <v>#N/A</v>
      </c>
      <c r="AE14" s="10" t="e">
        <f>100*(cbo_deficit!AE14+cbo_interest!AE14)/cbo_ngdp!AE14</f>
        <v>#N/A</v>
      </c>
      <c r="AF14" s="10" t="e">
        <f>100*(cbo_deficit!AF14+cbo_interest!AF14)/cbo_ngdp!AF14</f>
        <v>#N/A</v>
      </c>
      <c r="AG14" s="10" t="e">
        <f>100*(cbo_deficit!AG14+cbo_interest!AG14)/cbo_ngdp!AG14</f>
        <v>#N/A</v>
      </c>
      <c r="AH14" s="10" t="e">
        <f>100*(cbo_deficit!AH14+cbo_interest!AH14)/cbo_ngdp!AH14</f>
        <v>#N/A</v>
      </c>
      <c r="AI14" s="10" t="e">
        <f>100*(cbo_deficit!AI14+cbo_interest!AI14)/cbo_ngdp!AI14</f>
        <v>#N/A</v>
      </c>
      <c r="AJ14" s="10" t="e">
        <f>100*(cbo_deficit!AJ14+cbo_interest!AJ14)/cbo_ngdp!AJ14</f>
        <v>#N/A</v>
      </c>
      <c r="AK14" s="10" t="e">
        <f>100*(cbo_deficit!AK14+cbo_interest!AK14)/cbo_ngdp!AK14</f>
        <v>#N/A</v>
      </c>
      <c r="AL14" s="10" t="e">
        <f>100*(cbo_deficit!AL14+cbo_interest!AL14)/cbo_ngdp!AL14</f>
        <v>#N/A</v>
      </c>
      <c r="AM14" s="10" t="e">
        <f>100*(cbo_deficit!AM14+cbo_interest!AM14)/cbo_ngdp!AM14</f>
        <v>#N/A</v>
      </c>
      <c r="AN14" s="10" t="e">
        <f>100*(cbo_deficit!AN14+cbo_interest!AN14)/cbo_ngdp!AN14</f>
        <v>#N/A</v>
      </c>
      <c r="AO14" s="10" t="e">
        <f>100*(cbo_deficit!AO14+cbo_interest!AO14)/cbo_ngdp!AO14</f>
        <v>#N/A</v>
      </c>
      <c r="AP14" s="10" t="e">
        <f>100*(cbo_deficit!AP14+cbo_interest!AP14)/cbo_ngdp!AP14</f>
        <v>#N/A</v>
      </c>
      <c r="AQ14" s="10" t="e">
        <f>100*(cbo_deficit!AQ14+cbo_interest!AQ14)/cbo_ngdp!AQ14</f>
        <v>#N/A</v>
      </c>
      <c r="AR14" s="10" t="e">
        <f>100*(cbo_deficit!AR14+cbo_interest!AR14)/cbo_ngdp!AR14</f>
        <v>#N/A</v>
      </c>
      <c r="AS14" s="10" t="e">
        <f>100*(cbo_deficit!AS14+cbo_interest!AS14)/cbo_ngdp!AS14</f>
        <v>#N/A</v>
      </c>
      <c r="AT14" s="10" t="e">
        <f>100*(cbo_deficit!AT14+cbo_interest!AT14)/cbo_ngdp!AT14</f>
        <v>#N/A</v>
      </c>
      <c r="AU14" s="10" t="e">
        <v>#N/A</v>
      </c>
      <c r="AV14" s="10" t="e">
        <f>100*(cbo_deficit!AV14+cbo_interest!AV14)/cbo_ngdp!AV14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f>100*(cbo_deficit!BI14+cbo_interest!BI14)/cbo_ngdp!BI14</f>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-3.3371040723981902</v>
      </c>
      <c r="CU14" s="20">
        <v>30348</v>
      </c>
      <c r="CV14" s="20" t="str">
        <f ca="1">OFFSET(C$1,0,ROWS($1:8)-1)</f>
        <v>1983A</v>
      </c>
      <c r="CW14" s="19">
        <f t="shared" ca="1" si="2"/>
        <v>1983</v>
      </c>
      <c r="CX14" s="30" cm="1">
        <f t="array" aca="1" ref="CX14" ca="1">-INDEX($C$6:$CS$100,MATCH(CW14,YEAR($B$6:$B$100),0),MATCH(CV14,$C$1:$CS$1,0))</f>
        <v>3.8657142857142861</v>
      </c>
      <c r="CY14" s="19">
        <f t="shared" ca="1" si="0"/>
        <v>1988</v>
      </c>
      <c r="CZ14" s="30" cm="1">
        <f t="array" aca="1" ref="CZ14" ca="1">-INDEX($C$6:$CS$100,MATCH(CY14,YEAR($B$6:$B$100),0),MATCH(CV14,$C$1:$CS$1,0))</f>
        <v>3.1161971830985919</v>
      </c>
      <c r="DA14" s="19">
        <f t="shared" ca="1" si="3"/>
        <v>1993</v>
      </c>
      <c r="DB14" s="28" t="e" cm="1">
        <f t="array" aca="1" ref="DB14" ca="1">-INDEX($C$6:$CS$100,MATCH(DA14,YEAR($B$6:$B$100),0),MATCH(CV14,$C$1:$CS$1,0))</f>
        <v>#N/A</v>
      </c>
      <c r="DG14" s="5"/>
    </row>
    <row r="15" spans="1:111" x14ac:dyDescent="0.3">
      <c r="A15" t="s">
        <v>1751</v>
      </c>
      <c r="B15" s="16">
        <v>30682</v>
      </c>
      <c r="C15" s="10" t="e">
        <f>100*(cbo_deficit!C15+cbo_interest!C15)/cbo_ngdp!C15</f>
        <v>#N/A</v>
      </c>
      <c r="D15" s="10" t="e">
        <f>100*(cbo_deficit!D15+cbo_interest!D15)/cbo_ngdp!D15</f>
        <v>#N/A</v>
      </c>
      <c r="E15" s="10" t="e">
        <f>100*(cbo_deficit!E15+cbo_interest!E15)/cbo_ngdp!E15</f>
        <v>#N/A</v>
      </c>
      <c r="F15" s="10">
        <f>100*(cbo_deficit!F15+cbo_interest!F15)/cbo_ngdp!F15</f>
        <v>3.5194237200926168</v>
      </c>
      <c r="G15" s="10">
        <f>100*(cbo_deficit!G15+cbo_interest!G15)/cbo_ngdp!G15</f>
        <v>1.9090909090909089</v>
      </c>
      <c r="H15" s="10">
        <f>100*(cbo_deficit!H15+cbo_interest!H15)/cbo_ngdp!H15</f>
        <v>3.5750000000000002</v>
      </c>
      <c r="I15" s="10">
        <f>100*(cbo_deficit!I15+cbo_interest!I15)/cbo_ngdp!I15</f>
        <v>-1.9922330097087382</v>
      </c>
      <c r="J15" s="10">
        <f>100*(cbo_deficit!J15+cbo_interest!J15)/cbo_ngdp!J15</f>
        <v>-3.3377358490566036</v>
      </c>
      <c r="K15" s="10">
        <f>100*(cbo_deficit!K15+cbo_interest!K15)/cbo_ngdp!K15</f>
        <v>-2.6662924501824303</v>
      </c>
      <c r="L15" s="10" t="e">
        <f>100*(cbo_deficit!L15+cbo_interest!L15)/cbo_ngdp!L15</f>
        <v>#N/A</v>
      </c>
      <c r="M15" s="10" t="e">
        <f>100*(cbo_deficit!M15+cbo_interest!M15)/cbo_ngdp!M15</f>
        <v>#N/A</v>
      </c>
      <c r="N15" s="10" t="e">
        <f>100*(cbo_deficit!N15+cbo_interest!N15)/cbo_ngdp!N15</f>
        <v>#N/A</v>
      </c>
      <c r="O15" s="10" t="e">
        <f>100*(cbo_deficit!O15+cbo_interest!O15)/cbo_ngdp!O15</f>
        <v>#N/A</v>
      </c>
      <c r="P15" s="10" t="e">
        <f>100*(cbo_deficit!P15+cbo_interest!P15)/cbo_ngdp!P15</f>
        <v>#N/A</v>
      </c>
      <c r="Q15" s="10" t="e">
        <f>100*(cbo_deficit!Q15+cbo_interest!Q15)/cbo_ngdp!Q15</f>
        <v>#N/A</v>
      </c>
      <c r="R15" s="10" t="e">
        <f>100*(cbo_deficit!R15+cbo_interest!R15)/cbo_ngdp!R15</f>
        <v>#N/A</v>
      </c>
      <c r="S15" s="10" t="e">
        <f>100*(cbo_deficit!S15+cbo_interest!S15)/cbo_ngdp!S15</f>
        <v>#N/A</v>
      </c>
      <c r="T15" s="10" t="e">
        <f>100*(cbo_deficit!T15+cbo_interest!T15)/cbo_ngdp!T15</f>
        <v>#N/A</v>
      </c>
      <c r="U15" s="10" t="e">
        <f>100*(cbo_deficit!U15+cbo_interest!U15)/cbo_ngdp!U15</f>
        <v>#N/A</v>
      </c>
      <c r="V15" s="10" t="e">
        <f>100*(cbo_deficit!V15+cbo_interest!V15)/cbo_ngdp!V15</f>
        <v>#N/A</v>
      </c>
      <c r="W15" s="10" t="e">
        <f>100*(cbo_deficit!W15+cbo_interest!W15)/cbo_ngdp!W15</f>
        <v>#N/A</v>
      </c>
      <c r="X15" s="10" t="e">
        <f>100*(cbo_deficit!X15+cbo_interest!X15)/cbo_ngdp!X15</f>
        <v>#N/A</v>
      </c>
      <c r="Y15" s="10" t="e">
        <f>100*(cbo_deficit!Y15+cbo_interest!Y15)/cbo_ngdp!Y15</f>
        <v>#N/A</v>
      </c>
      <c r="Z15" s="10" t="e">
        <f>100*(cbo_deficit!Z15+cbo_interest!Z15)/cbo_ngdp!Z15</f>
        <v>#N/A</v>
      </c>
      <c r="AA15" s="10" t="e">
        <f>100*(cbo_deficit!AA15+cbo_interest!AA15)/cbo_ngdp!AA15</f>
        <v>#N/A</v>
      </c>
      <c r="AB15" s="10" t="e">
        <f>100*(cbo_deficit!AB15+cbo_interest!AB15)/cbo_ngdp!AB15</f>
        <v>#N/A</v>
      </c>
      <c r="AC15" s="10" t="e">
        <f>100*(cbo_deficit!AC15+cbo_interest!AC15)/cbo_ngdp!AC15</f>
        <v>#N/A</v>
      </c>
      <c r="AD15" s="10" t="e">
        <f>100*(cbo_deficit!AD15+cbo_interest!AD15)/cbo_ngdp!AD15</f>
        <v>#N/A</v>
      </c>
      <c r="AE15" s="10" t="e">
        <f>100*(cbo_deficit!AE15+cbo_interest!AE15)/cbo_ngdp!AE15</f>
        <v>#N/A</v>
      </c>
      <c r="AF15" s="10" t="e">
        <f>100*(cbo_deficit!AF15+cbo_interest!AF15)/cbo_ngdp!AF15</f>
        <v>#N/A</v>
      </c>
      <c r="AG15" s="10" t="e">
        <f>100*(cbo_deficit!AG15+cbo_interest!AG15)/cbo_ngdp!AG15</f>
        <v>#N/A</v>
      </c>
      <c r="AH15" s="10" t="e">
        <f>100*(cbo_deficit!AH15+cbo_interest!AH15)/cbo_ngdp!AH15</f>
        <v>#N/A</v>
      </c>
      <c r="AI15" s="10" t="e">
        <f>100*(cbo_deficit!AI15+cbo_interest!AI15)/cbo_ngdp!AI15</f>
        <v>#N/A</v>
      </c>
      <c r="AJ15" s="10" t="e">
        <f>100*(cbo_deficit!AJ15+cbo_interest!AJ15)/cbo_ngdp!AJ15</f>
        <v>#N/A</v>
      </c>
      <c r="AK15" s="10" t="e">
        <f>100*(cbo_deficit!AK15+cbo_interest!AK15)/cbo_ngdp!AK15</f>
        <v>#N/A</v>
      </c>
      <c r="AL15" s="10" t="e">
        <f>100*(cbo_deficit!AL15+cbo_interest!AL15)/cbo_ngdp!AL15</f>
        <v>#N/A</v>
      </c>
      <c r="AM15" s="10" t="e">
        <f>100*(cbo_deficit!AM15+cbo_interest!AM15)/cbo_ngdp!AM15</f>
        <v>#N/A</v>
      </c>
      <c r="AN15" s="10" t="e">
        <f>100*(cbo_deficit!AN15+cbo_interest!AN15)/cbo_ngdp!AN15</f>
        <v>#N/A</v>
      </c>
      <c r="AO15" s="10" t="e">
        <f>100*(cbo_deficit!AO15+cbo_interest!AO15)/cbo_ngdp!AO15</f>
        <v>#N/A</v>
      </c>
      <c r="AP15" s="10" t="e">
        <f>100*(cbo_deficit!AP15+cbo_interest!AP15)/cbo_ngdp!AP15</f>
        <v>#N/A</v>
      </c>
      <c r="AQ15" s="10" t="e">
        <f>100*(cbo_deficit!AQ15+cbo_interest!AQ15)/cbo_ngdp!AQ15</f>
        <v>#N/A</v>
      </c>
      <c r="AR15" s="10" t="e">
        <f>100*(cbo_deficit!AR15+cbo_interest!AR15)/cbo_ngdp!AR15</f>
        <v>#N/A</v>
      </c>
      <c r="AS15" s="10" t="e">
        <f>100*(cbo_deficit!AS15+cbo_interest!AS15)/cbo_ngdp!AS15</f>
        <v>#N/A</v>
      </c>
      <c r="AT15" s="10" t="e">
        <f>100*(cbo_deficit!AT15+cbo_interest!AT15)/cbo_ngdp!AT15</f>
        <v>#N/A</v>
      </c>
      <c r="AU15" s="10" t="e">
        <v>#N/A</v>
      </c>
      <c r="AV15" s="10" t="e">
        <f>100*(cbo_deficit!AV15+cbo_interest!AV15)/cbo_ngdp!AV15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f>100*(cbo_deficit!BI15+cbo_interest!BI15)/cbo_ngdp!BI15</f>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-1.8738921245885034</v>
      </c>
      <c r="CU15" s="20">
        <v>30713</v>
      </c>
      <c r="CV15" s="20" t="str">
        <f ca="1">OFFSET(C$1,0,ROWS($1:9)-1)</f>
        <v>1984A</v>
      </c>
      <c r="CW15" s="19">
        <f t="shared" ca="1" si="2"/>
        <v>1984</v>
      </c>
      <c r="CX15" s="30" cm="1">
        <f t="array" aca="1" ref="CX15" ca="1">-INDEX($C$6:$CS$100,MATCH(CW15,YEAR($B$6:$B$100),0),MATCH(CV15,$C$1:$CS$1,0))</f>
        <v>2.6662924501824303</v>
      </c>
      <c r="CY15" s="19">
        <f t="shared" ca="1" si="0"/>
        <v>1989</v>
      </c>
      <c r="CZ15" s="30" cm="1">
        <f t="array" aca="1" ref="CZ15" ca="1">-INDEX($C$6:$CS$100,MATCH(CY15,YEAR($B$6:$B$100),0),MATCH(CV15,$C$1:$CS$1,0))</f>
        <v>2.2308979364194088</v>
      </c>
      <c r="DA15" s="19">
        <f t="shared" ca="1" si="3"/>
        <v>1994</v>
      </c>
      <c r="DB15" s="28" t="e" cm="1">
        <f t="array" aca="1" ref="DB15" ca="1">-INDEX($C$6:$CS$100,MATCH(DA15,YEAR($B$6:$B$100),0),MATCH(CV15,$C$1:$CS$1,0))</f>
        <v>#N/A</v>
      </c>
      <c r="DG15" s="5"/>
    </row>
    <row r="16" spans="1:111" x14ac:dyDescent="0.3">
      <c r="A16" s="5" t="s">
        <v>1752</v>
      </c>
      <c r="B16" s="16">
        <v>31048</v>
      </c>
      <c r="C16" s="10" t="e">
        <f>100*(cbo_deficit!C16+cbo_interest!C16)/cbo_ngdp!C16</f>
        <v>#N/A</v>
      </c>
      <c r="D16" s="10" t="e">
        <f>100*(cbo_deficit!D16+cbo_interest!D16)/cbo_ngdp!D16</f>
        <v>#N/A</v>
      </c>
      <c r="E16" s="10" t="e">
        <f>100*(cbo_deficit!E16+cbo_interest!E16)/cbo_ngdp!E16</f>
        <v>#N/A</v>
      </c>
      <c r="F16" s="10" t="e">
        <f>100*(cbo_deficit!F16+cbo_interest!F16)/cbo_ngdp!F16</f>
        <v>#N/A</v>
      </c>
      <c r="G16" s="10">
        <f>100*(cbo_deficit!G16+cbo_interest!G16)/cbo_ngdp!G16</f>
        <v>2.6528342245989305</v>
      </c>
      <c r="H16" s="10">
        <f>100*(cbo_deficit!H16+cbo_interest!H16)/cbo_ngdp!H16</f>
        <v>4.4927536231884053</v>
      </c>
      <c r="I16" s="10">
        <f>100*(cbo_deficit!I16+cbo_interest!I16)/cbo_ngdp!I16</f>
        <v>-1.983185840707965</v>
      </c>
      <c r="J16" s="10">
        <f>100*(cbo_deficit!J16+cbo_interest!J16)/cbo_ngdp!J16</f>
        <v>-3.220779220779221</v>
      </c>
      <c r="K16" s="10">
        <f>100*(cbo_deficit!K16+cbo_interest!K16)/cbo_ngdp!K16</f>
        <v>-2.0716112531969308</v>
      </c>
      <c r="L16" s="10">
        <f>100*(cbo_deficit!L16+cbo_interest!L16)/cbo_ngdp!L16</f>
        <v>-2.1789883268482488</v>
      </c>
      <c r="M16" s="10">
        <f>100*(cbo_deficit!M16+cbo_interest!M16)/cbo_ngdp!M16</f>
        <v>-2.109375</v>
      </c>
      <c r="N16" s="10" t="e">
        <f>100*(cbo_deficit!N16+cbo_interest!N16)/cbo_ngdp!N16</f>
        <v>#N/A</v>
      </c>
      <c r="O16" s="10" t="e">
        <f>100*(cbo_deficit!O16+cbo_interest!O16)/cbo_ngdp!O16</f>
        <v>#N/A</v>
      </c>
      <c r="P16" s="10" t="e">
        <f>100*(cbo_deficit!P16+cbo_interest!P16)/cbo_ngdp!P16</f>
        <v>#N/A</v>
      </c>
      <c r="Q16" s="10" t="e">
        <f>100*(cbo_deficit!Q16+cbo_interest!Q16)/cbo_ngdp!Q16</f>
        <v>#N/A</v>
      </c>
      <c r="R16" s="10" t="e">
        <f>100*(cbo_deficit!R16+cbo_interest!R16)/cbo_ngdp!R16</f>
        <v>#N/A</v>
      </c>
      <c r="S16" s="10" t="e">
        <f>100*(cbo_deficit!S16+cbo_interest!S16)/cbo_ngdp!S16</f>
        <v>#N/A</v>
      </c>
      <c r="T16" s="10" t="e">
        <f>100*(cbo_deficit!T16+cbo_interest!T16)/cbo_ngdp!T16</f>
        <v>#N/A</v>
      </c>
      <c r="U16" s="10" t="e">
        <f>100*(cbo_deficit!U16+cbo_interest!U16)/cbo_ngdp!U16</f>
        <v>#N/A</v>
      </c>
      <c r="V16" s="10" t="e">
        <f>100*(cbo_deficit!V16+cbo_interest!V16)/cbo_ngdp!V16</f>
        <v>#N/A</v>
      </c>
      <c r="W16" s="10" t="e">
        <f>100*(cbo_deficit!W16+cbo_interest!W16)/cbo_ngdp!W16</f>
        <v>#N/A</v>
      </c>
      <c r="X16" s="10" t="e">
        <f>100*(cbo_deficit!X16+cbo_interest!X16)/cbo_ngdp!X16</f>
        <v>#N/A</v>
      </c>
      <c r="Y16" s="10" t="e">
        <f>100*(cbo_deficit!Y16+cbo_interest!Y16)/cbo_ngdp!Y16</f>
        <v>#N/A</v>
      </c>
      <c r="Z16" s="10" t="e">
        <f>100*(cbo_deficit!Z16+cbo_interest!Z16)/cbo_ngdp!Z16</f>
        <v>#N/A</v>
      </c>
      <c r="AA16" s="10" t="e">
        <f>100*(cbo_deficit!AA16+cbo_interest!AA16)/cbo_ngdp!AA16</f>
        <v>#N/A</v>
      </c>
      <c r="AB16" s="10" t="e">
        <f>100*(cbo_deficit!AB16+cbo_interest!AB16)/cbo_ngdp!AB16</f>
        <v>#N/A</v>
      </c>
      <c r="AC16" s="10" t="e">
        <f>100*(cbo_deficit!AC16+cbo_interest!AC16)/cbo_ngdp!AC16</f>
        <v>#N/A</v>
      </c>
      <c r="AD16" s="10" t="e">
        <f>100*(cbo_deficit!AD16+cbo_interest!AD16)/cbo_ngdp!AD16</f>
        <v>#N/A</v>
      </c>
      <c r="AE16" s="10" t="e">
        <f>100*(cbo_deficit!AE16+cbo_interest!AE16)/cbo_ngdp!AE16</f>
        <v>#N/A</v>
      </c>
      <c r="AF16" s="10" t="e">
        <f>100*(cbo_deficit!AF16+cbo_interest!AF16)/cbo_ngdp!AF16</f>
        <v>#N/A</v>
      </c>
      <c r="AG16" s="10" t="e">
        <f>100*(cbo_deficit!AG16+cbo_interest!AG16)/cbo_ngdp!AG16</f>
        <v>#N/A</v>
      </c>
      <c r="AH16" s="10" t="e">
        <f>100*(cbo_deficit!AH16+cbo_interest!AH16)/cbo_ngdp!AH16</f>
        <v>#N/A</v>
      </c>
      <c r="AI16" s="10" t="e">
        <f>100*(cbo_deficit!AI16+cbo_interest!AI16)/cbo_ngdp!AI16</f>
        <v>#N/A</v>
      </c>
      <c r="AJ16" s="10" t="e">
        <f>100*(cbo_deficit!AJ16+cbo_interest!AJ16)/cbo_ngdp!AJ16</f>
        <v>#N/A</v>
      </c>
      <c r="AK16" s="10" t="e">
        <f>100*(cbo_deficit!AK16+cbo_interest!AK16)/cbo_ngdp!AK16</f>
        <v>#N/A</v>
      </c>
      <c r="AL16" s="10" t="e">
        <f>100*(cbo_deficit!AL16+cbo_interest!AL16)/cbo_ngdp!AL16</f>
        <v>#N/A</v>
      </c>
      <c r="AM16" s="10" t="e">
        <f>100*(cbo_deficit!AM16+cbo_interest!AM16)/cbo_ngdp!AM16</f>
        <v>#N/A</v>
      </c>
      <c r="AN16" s="10" t="e">
        <f>100*(cbo_deficit!AN16+cbo_interest!AN16)/cbo_ngdp!AN16</f>
        <v>#N/A</v>
      </c>
      <c r="AO16" s="10" t="e">
        <f>100*(cbo_deficit!AO16+cbo_interest!AO16)/cbo_ngdp!AO16</f>
        <v>#N/A</v>
      </c>
      <c r="AP16" s="10" t="e">
        <f>100*(cbo_deficit!AP16+cbo_interest!AP16)/cbo_ngdp!AP16</f>
        <v>#N/A</v>
      </c>
      <c r="AQ16" s="10" t="e">
        <f>100*(cbo_deficit!AQ16+cbo_interest!AQ16)/cbo_ngdp!AQ16</f>
        <v>#N/A</v>
      </c>
      <c r="AR16" s="10" t="e">
        <f>100*(cbo_deficit!AR16+cbo_interest!AR16)/cbo_ngdp!AR16</f>
        <v>#N/A</v>
      </c>
      <c r="AS16" s="10" t="e">
        <f>100*(cbo_deficit!AS16+cbo_interest!AS16)/cbo_ngdp!AS16</f>
        <v>#N/A</v>
      </c>
      <c r="AT16" s="10" t="e">
        <f>100*(cbo_deficit!AT16+cbo_interest!AT16)/cbo_ngdp!AT16</f>
        <v>#N/A</v>
      </c>
      <c r="AU16" s="10" t="e">
        <v>#N/A</v>
      </c>
      <c r="AV16" s="10" t="e">
        <f>100*(cbo_deficit!AV16+cbo_interest!AV16)/cbo_ngdp!AV16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f>100*(cbo_deficit!BI16+cbo_interest!BI16)/cbo_ngdp!BI16</f>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-1.9460726846424385</v>
      </c>
      <c r="CU16" s="20">
        <v>31079</v>
      </c>
      <c r="CV16" s="20" t="str">
        <f ca="1">OFFSET(C$1,0,ROWS($1:10)-1)</f>
        <v>1985A</v>
      </c>
      <c r="CW16" s="19">
        <f t="shared" ca="1" si="2"/>
        <v>1985</v>
      </c>
      <c r="CX16" s="30" cm="1">
        <f t="array" aca="1" ref="CX16" ca="1">-INDEX($C$6:$CS$100,MATCH(CW16,YEAR($B$6:$B$100),0),MATCH(CV16,$C$1:$CS$1,0))</f>
        <v>2.1789883268482488</v>
      </c>
      <c r="CY16" s="19">
        <f t="shared" ca="1" si="0"/>
        <v>1990</v>
      </c>
      <c r="CZ16" s="30" cm="1">
        <f t="array" aca="1" ref="CZ16" ca="1">-INDEX($C$6:$CS$100,MATCH(CY16,YEAR($B$6:$B$100),0),MATCH(CV16,$C$1:$CS$1,0))</f>
        <v>1.1773100249732429</v>
      </c>
      <c r="DA16" s="19">
        <f t="shared" ca="1" si="3"/>
        <v>1995</v>
      </c>
      <c r="DB16" s="28" t="e" cm="1">
        <f t="array" aca="1" ref="DB16" ca="1">-INDEX($C$6:$CS$100,MATCH(DA16,YEAR($B$6:$B$100),0),MATCH(CV16,$C$1:$CS$1,0))</f>
        <v>#N/A</v>
      </c>
      <c r="DG16" s="5"/>
    </row>
    <row r="17" spans="1:111" x14ac:dyDescent="0.3">
      <c r="A17" s="5" t="s">
        <v>1753</v>
      </c>
      <c r="B17" s="16">
        <v>31413</v>
      </c>
      <c r="C17" s="10" t="e">
        <f>100*(cbo_deficit!C17+cbo_interest!C17)/cbo_ngdp!C17</f>
        <v>#N/A</v>
      </c>
      <c r="D17" s="10" t="e">
        <f>100*(cbo_deficit!D17+cbo_interest!D17)/cbo_ngdp!D17</f>
        <v>#N/A</v>
      </c>
      <c r="E17" s="10" t="e">
        <f>100*(cbo_deficit!E17+cbo_interest!E17)/cbo_ngdp!E17</f>
        <v>#N/A</v>
      </c>
      <c r="F17" s="10" t="e">
        <f>100*(cbo_deficit!F17+cbo_interest!F17)/cbo_ngdp!F17</f>
        <v>#N/A</v>
      </c>
      <c r="G17" s="10" t="e">
        <f>100*(cbo_deficit!G17+cbo_interest!G17)/cbo_ngdp!G17</f>
        <v>#N/A</v>
      </c>
      <c r="H17" s="10">
        <f>100*(cbo_deficit!H17+cbo_interest!H17)/cbo_ngdp!H17</f>
        <v>5.5138755980861234</v>
      </c>
      <c r="I17" s="10">
        <f>100*(cbo_deficit!I17+cbo_interest!I17)/cbo_ngdp!I17</f>
        <v>-2.1606299212598423</v>
      </c>
      <c r="J17" s="10">
        <f>100*(cbo_deficit!J17+cbo_interest!J17)/cbo_ngdp!J17</f>
        <v>-3.1919999999999997</v>
      </c>
      <c r="K17" s="10">
        <f>100*(cbo_deficit!K17+cbo_interest!K17)/cbo_ngdp!K17</f>
        <v>-1.9995295224653022</v>
      </c>
      <c r="L17" s="10">
        <f>100*(cbo_deficit!L17+cbo_interest!L17)/cbo_ngdp!L17</f>
        <v>-1.6594516594516595</v>
      </c>
      <c r="M17" s="10">
        <f>100*(cbo_deficit!M17+cbo_interest!M17)/cbo_ngdp!M17</f>
        <v>-0.91831802803286611</v>
      </c>
      <c r="N17" s="10">
        <f>100*(cbo_deficit!N17+cbo_interest!N17)/cbo_ngdp!N17</f>
        <v>-1.6555343511450384</v>
      </c>
      <c r="O17" s="10">
        <f>100*(cbo_deficit!O17+cbo_interest!O17)/cbo_ngdp!O17</f>
        <v>-2.0893371757925072</v>
      </c>
      <c r="P17" s="10" t="e">
        <f>100*(cbo_deficit!P17+cbo_interest!P17)/cbo_ngdp!P17</f>
        <v>#N/A</v>
      </c>
      <c r="Q17" s="10" t="e">
        <f>100*(cbo_deficit!Q17+cbo_interest!Q17)/cbo_ngdp!Q17</f>
        <v>#N/A</v>
      </c>
      <c r="R17" s="10" t="e">
        <f>100*(cbo_deficit!R17+cbo_interest!R17)/cbo_ngdp!R17</f>
        <v>#N/A</v>
      </c>
      <c r="S17" s="10" t="e">
        <f>100*(cbo_deficit!S17+cbo_interest!S17)/cbo_ngdp!S17</f>
        <v>#N/A</v>
      </c>
      <c r="T17" s="10" t="e">
        <f>100*(cbo_deficit!T17+cbo_interest!T17)/cbo_ngdp!T17</f>
        <v>#N/A</v>
      </c>
      <c r="U17" s="10" t="e">
        <f>100*(cbo_deficit!U17+cbo_interest!U17)/cbo_ngdp!U17</f>
        <v>#N/A</v>
      </c>
      <c r="V17" s="10" t="e">
        <f>100*(cbo_deficit!V17+cbo_interest!V17)/cbo_ngdp!V17</f>
        <v>#N/A</v>
      </c>
      <c r="W17" s="10" t="e">
        <f>100*(cbo_deficit!W17+cbo_interest!W17)/cbo_ngdp!W17</f>
        <v>#N/A</v>
      </c>
      <c r="X17" s="10" t="e">
        <f>100*(cbo_deficit!X17+cbo_interest!X17)/cbo_ngdp!X17</f>
        <v>#N/A</v>
      </c>
      <c r="Y17" s="10" t="e">
        <f>100*(cbo_deficit!Y17+cbo_interest!Y17)/cbo_ngdp!Y17</f>
        <v>#N/A</v>
      </c>
      <c r="Z17" s="10" t="e">
        <f>100*(cbo_deficit!Z17+cbo_interest!Z17)/cbo_ngdp!Z17</f>
        <v>#N/A</v>
      </c>
      <c r="AA17" s="10" t="e">
        <f>100*(cbo_deficit!AA17+cbo_interest!AA17)/cbo_ngdp!AA17</f>
        <v>#N/A</v>
      </c>
      <c r="AB17" s="10" t="e">
        <f>100*(cbo_deficit!AB17+cbo_interest!AB17)/cbo_ngdp!AB17</f>
        <v>#N/A</v>
      </c>
      <c r="AC17" s="10" t="e">
        <f>100*(cbo_deficit!AC17+cbo_interest!AC17)/cbo_ngdp!AC17</f>
        <v>#N/A</v>
      </c>
      <c r="AD17" s="10" t="e">
        <f>100*(cbo_deficit!AD17+cbo_interest!AD17)/cbo_ngdp!AD17</f>
        <v>#N/A</v>
      </c>
      <c r="AE17" s="10" t="e">
        <f>100*(cbo_deficit!AE17+cbo_interest!AE17)/cbo_ngdp!AE17</f>
        <v>#N/A</v>
      </c>
      <c r="AF17" s="10" t="e">
        <f>100*(cbo_deficit!AF17+cbo_interest!AF17)/cbo_ngdp!AF17</f>
        <v>#N/A</v>
      </c>
      <c r="AG17" s="10" t="e">
        <f>100*(cbo_deficit!AG17+cbo_interest!AG17)/cbo_ngdp!AG17</f>
        <v>#N/A</v>
      </c>
      <c r="AH17" s="10" t="e">
        <f>100*(cbo_deficit!AH17+cbo_interest!AH17)/cbo_ngdp!AH17</f>
        <v>#N/A</v>
      </c>
      <c r="AI17" s="10" t="e">
        <f>100*(cbo_deficit!AI17+cbo_interest!AI17)/cbo_ngdp!AI17</f>
        <v>#N/A</v>
      </c>
      <c r="AJ17" s="10" t="e">
        <f>100*(cbo_deficit!AJ17+cbo_interest!AJ17)/cbo_ngdp!AJ17</f>
        <v>#N/A</v>
      </c>
      <c r="AK17" s="10" t="e">
        <f>100*(cbo_deficit!AK17+cbo_interest!AK17)/cbo_ngdp!AK17</f>
        <v>#N/A</v>
      </c>
      <c r="AL17" s="10" t="e">
        <f>100*(cbo_deficit!AL17+cbo_interest!AL17)/cbo_ngdp!AL17</f>
        <v>#N/A</v>
      </c>
      <c r="AM17" s="10" t="e">
        <f>100*(cbo_deficit!AM17+cbo_interest!AM17)/cbo_ngdp!AM17</f>
        <v>#N/A</v>
      </c>
      <c r="AN17" s="10" t="e">
        <f>100*(cbo_deficit!AN17+cbo_interest!AN17)/cbo_ngdp!AN17</f>
        <v>#N/A</v>
      </c>
      <c r="AO17" s="10" t="e">
        <f>100*(cbo_deficit!AO17+cbo_interest!AO17)/cbo_ngdp!AO17</f>
        <v>#N/A</v>
      </c>
      <c r="AP17" s="10" t="e">
        <f>100*(cbo_deficit!AP17+cbo_interest!AP17)/cbo_ngdp!AP17</f>
        <v>#N/A</v>
      </c>
      <c r="AQ17" s="10" t="e">
        <f>100*(cbo_deficit!AQ17+cbo_interest!AQ17)/cbo_ngdp!AQ17</f>
        <v>#N/A</v>
      </c>
      <c r="AR17" s="10" t="e">
        <f>100*(cbo_deficit!AR17+cbo_interest!AR17)/cbo_ngdp!AR17</f>
        <v>#N/A</v>
      </c>
      <c r="AS17" s="10" t="e">
        <f>100*(cbo_deficit!AS17+cbo_interest!AS17)/cbo_ngdp!AS17</f>
        <v>#N/A</v>
      </c>
      <c r="AT17" s="10" t="e">
        <f>100*(cbo_deficit!AT17+cbo_interest!AT17)/cbo_ngdp!AT17</f>
        <v>#N/A</v>
      </c>
      <c r="AU17" s="10" t="e">
        <v>#N/A</v>
      </c>
      <c r="AV17" s="10" t="e">
        <f>100*(cbo_deficit!AV17+cbo_interest!AV17)/cbo_ngdp!AV17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f>100*(cbo_deficit!BI17+cbo_interest!BI17)/cbo_ngdp!BI17</f>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-1.8780380026513477</v>
      </c>
      <c r="CU17" s="20">
        <v>31260</v>
      </c>
      <c r="CV17" s="20" t="str">
        <f ca="1">OFFSET(C$1,0,ROWS($1:11)-1)</f>
        <v>1985B</v>
      </c>
      <c r="CW17" s="19">
        <f t="shared" ca="1" si="2"/>
        <v>1985</v>
      </c>
      <c r="CX17" s="30" cm="1">
        <f t="array" aca="1" ref="CX17" ca="1">-INDEX($C$6:$CS$100,MATCH(CW17,YEAR($B$6:$B$100),0),MATCH(CV17,$C$1:$CS$1,0))</f>
        <v>2.109375</v>
      </c>
      <c r="CY17" s="19">
        <f t="shared" ca="1" si="0"/>
        <v>1990</v>
      </c>
      <c r="CZ17" s="30" cm="1">
        <f t="array" aca="1" ref="CZ17" ca="1">-INDEX($C$6:$CS$100,MATCH(CY17,YEAR($B$6:$B$100),0),MATCH(CV17,$C$1:$CS$1,0))</f>
        <v>-1.0362694300518134</v>
      </c>
      <c r="DA17" s="19">
        <f t="shared" ca="1" si="3"/>
        <v>1995</v>
      </c>
      <c r="DB17" s="28" t="e" cm="1">
        <f t="array" aca="1" ref="DB17" ca="1">-INDEX($C$6:$CS$100,MATCH(DA17,YEAR($B$6:$B$100),0),MATCH(CV17,$C$1:$CS$1,0))</f>
        <v>#N/A</v>
      </c>
      <c r="DG17" s="5"/>
    </row>
    <row r="18" spans="1:111" x14ac:dyDescent="0.3">
      <c r="A18" s="5" t="s">
        <v>1754</v>
      </c>
      <c r="B18" s="16">
        <v>31778</v>
      </c>
      <c r="C18" s="10" t="e">
        <f>100*(cbo_deficit!C18+cbo_interest!C18)/cbo_ngdp!C18</f>
        <v>#N/A</v>
      </c>
      <c r="D18" s="10" t="e">
        <f>100*(cbo_deficit!D18+cbo_interest!D18)/cbo_ngdp!D18</f>
        <v>#N/A</v>
      </c>
      <c r="E18" s="10" t="e">
        <f>100*(cbo_deficit!E18+cbo_interest!E18)/cbo_ngdp!E18</f>
        <v>#N/A</v>
      </c>
      <c r="F18" s="10" t="e">
        <f>100*(cbo_deficit!F18+cbo_interest!F18)/cbo_ngdp!F18</f>
        <v>#N/A</v>
      </c>
      <c r="G18" s="10" t="e">
        <f>100*(cbo_deficit!G18+cbo_interest!G18)/cbo_ngdp!G18</f>
        <v>#N/A</v>
      </c>
      <c r="H18" s="10" t="e">
        <f>100*(cbo_deficit!H18+cbo_interest!H18)/cbo_ngdp!H18</f>
        <v>#N/A</v>
      </c>
      <c r="I18" s="10">
        <f>100*(cbo_deficit!I18+cbo_interest!I18)/cbo_ngdp!I18</f>
        <v>-2.0400000000000005</v>
      </c>
      <c r="J18" s="10">
        <f>100*(cbo_deficit!J18+cbo_interest!J18)/cbo_ngdp!J18</f>
        <v>-3.191011235955056</v>
      </c>
      <c r="K18" s="10">
        <f>100*(cbo_deficit!K18+cbo_interest!K18)/cbo_ngdp!K18</f>
        <v>-2.0381613183000868</v>
      </c>
      <c r="L18" s="10">
        <f>100*(cbo_deficit!L18+cbo_interest!L18)/cbo_ngdp!L18</f>
        <v>-1.5614543832255185</v>
      </c>
      <c r="M18" s="10">
        <f>100*(cbo_deficit!M18+cbo_interest!M18)/cbo_ngdp!M18</f>
        <v>-0.31376064545047067</v>
      </c>
      <c r="N18" s="10">
        <f>100*(cbo_deficit!N18+cbo_interest!N18)/cbo_ngdp!N18</f>
        <v>-0.79928952042628776</v>
      </c>
      <c r="O18" s="10">
        <f>100*(cbo_deficit!O18+cbo_interest!O18)/cbo_ngdp!O18</f>
        <v>-1.0174089984173638</v>
      </c>
      <c r="P18" s="10">
        <f>100*(cbo_deficit!P18+cbo_interest!P18)/cbo_ngdp!P18</f>
        <v>-0.88656512843828139</v>
      </c>
      <c r="Q18" s="10">
        <f>100*(cbo_deficit!Q18+cbo_interest!Q18)/cbo_ngdp!Q18</f>
        <v>-0.45361760036289406</v>
      </c>
      <c r="R18" s="10" t="e">
        <f>100*(cbo_deficit!R18+cbo_interest!R18)/cbo_ngdp!R18</f>
        <v>#N/A</v>
      </c>
      <c r="S18" s="10" t="e">
        <f>100*(cbo_deficit!S18+cbo_interest!S18)/cbo_ngdp!S18</f>
        <v>#N/A</v>
      </c>
      <c r="T18" s="10" t="e">
        <f>100*(cbo_deficit!T18+cbo_interest!T18)/cbo_ngdp!T18</f>
        <v>#N/A</v>
      </c>
      <c r="U18" s="10" t="e">
        <f>100*(cbo_deficit!U18+cbo_interest!U18)/cbo_ngdp!U18</f>
        <v>#N/A</v>
      </c>
      <c r="V18" s="10" t="e">
        <f>100*(cbo_deficit!V18+cbo_interest!V18)/cbo_ngdp!V18</f>
        <v>#N/A</v>
      </c>
      <c r="W18" s="10" t="e">
        <f>100*(cbo_deficit!W18+cbo_interest!W18)/cbo_ngdp!W18</f>
        <v>#N/A</v>
      </c>
      <c r="X18" s="10" t="e">
        <f>100*(cbo_deficit!X18+cbo_interest!X18)/cbo_ngdp!X18</f>
        <v>#N/A</v>
      </c>
      <c r="Y18" s="10" t="e">
        <f>100*(cbo_deficit!Y18+cbo_interest!Y18)/cbo_ngdp!Y18</f>
        <v>#N/A</v>
      </c>
      <c r="Z18" s="10" t="e">
        <f>100*(cbo_deficit!Z18+cbo_interest!Z18)/cbo_ngdp!Z18</f>
        <v>#N/A</v>
      </c>
      <c r="AA18" s="10" t="e">
        <f>100*(cbo_deficit!AA18+cbo_interest!AA18)/cbo_ngdp!AA18</f>
        <v>#N/A</v>
      </c>
      <c r="AB18" s="10" t="e">
        <f>100*(cbo_deficit!AB18+cbo_interest!AB18)/cbo_ngdp!AB18</f>
        <v>#N/A</v>
      </c>
      <c r="AC18" s="10" t="e">
        <f>100*(cbo_deficit!AC18+cbo_interest!AC18)/cbo_ngdp!AC18</f>
        <v>#N/A</v>
      </c>
      <c r="AD18" s="10" t="e">
        <f>100*(cbo_deficit!AD18+cbo_interest!AD18)/cbo_ngdp!AD18</f>
        <v>#N/A</v>
      </c>
      <c r="AE18" s="10" t="e">
        <f>100*(cbo_deficit!AE18+cbo_interest!AE18)/cbo_ngdp!AE18</f>
        <v>#N/A</v>
      </c>
      <c r="AF18" s="10" t="e">
        <f>100*(cbo_deficit!AF18+cbo_interest!AF18)/cbo_ngdp!AF18</f>
        <v>#N/A</v>
      </c>
      <c r="AG18" s="10" t="e">
        <f>100*(cbo_deficit!AG18+cbo_interest!AG18)/cbo_ngdp!AG18</f>
        <v>#N/A</v>
      </c>
      <c r="AH18" s="10" t="e">
        <f>100*(cbo_deficit!AH18+cbo_interest!AH18)/cbo_ngdp!AH18</f>
        <v>#N/A</v>
      </c>
      <c r="AI18" s="10" t="e">
        <f>100*(cbo_deficit!AI18+cbo_interest!AI18)/cbo_ngdp!AI18</f>
        <v>#N/A</v>
      </c>
      <c r="AJ18" s="10" t="e">
        <f>100*(cbo_deficit!AJ18+cbo_interest!AJ18)/cbo_ngdp!AJ18</f>
        <v>#N/A</v>
      </c>
      <c r="AK18" s="10" t="e">
        <f>100*(cbo_deficit!AK18+cbo_interest!AK18)/cbo_ngdp!AK18</f>
        <v>#N/A</v>
      </c>
      <c r="AL18" s="10" t="e">
        <f>100*(cbo_deficit!AL18+cbo_interest!AL18)/cbo_ngdp!AL18</f>
        <v>#N/A</v>
      </c>
      <c r="AM18" s="10" t="e">
        <f>100*(cbo_deficit!AM18+cbo_interest!AM18)/cbo_ngdp!AM18</f>
        <v>#N/A</v>
      </c>
      <c r="AN18" s="10" t="e">
        <f>100*(cbo_deficit!AN18+cbo_interest!AN18)/cbo_ngdp!AN18</f>
        <v>#N/A</v>
      </c>
      <c r="AO18" s="10" t="e">
        <f>100*(cbo_deficit!AO18+cbo_interest!AO18)/cbo_ngdp!AO18</f>
        <v>#N/A</v>
      </c>
      <c r="AP18" s="10" t="e">
        <f>100*(cbo_deficit!AP18+cbo_interest!AP18)/cbo_ngdp!AP18</f>
        <v>#N/A</v>
      </c>
      <c r="AQ18" s="10" t="e">
        <f>100*(cbo_deficit!AQ18+cbo_interest!AQ18)/cbo_ngdp!AQ18</f>
        <v>#N/A</v>
      </c>
      <c r="AR18" s="10" t="e">
        <f>100*(cbo_deficit!AR18+cbo_interest!AR18)/cbo_ngdp!AR18</f>
        <v>#N/A</v>
      </c>
      <c r="AS18" s="10" t="e">
        <f>100*(cbo_deficit!AS18+cbo_interest!AS18)/cbo_ngdp!AS18</f>
        <v>#N/A</v>
      </c>
      <c r="AT18" s="10" t="e">
        <f>100*(cbo_deficit!AT18+cbo_interest!AT18)/cbo_ngdp!AT18</f>
        <v>#N/A</v>
      </c>
      <c r="AU18" s="10" t="e">
        <v>#N/A</v>
      </c>
      <c r="AV18" s="10" t="e">
        <f>100*(cbo_deficit!AV18+cbo_interest!AV18)/cbo_ngdp!AV18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f>100*(cbo_deficit!BI18+cbo_interest!BI18)/cbo_ngdp!BI18</f>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-0.23070469798657717</v>
      </c>
      <c r="CU18" s="20">
        <v>31444</v>
      </c>
      <c r="CV18" s="20" t="str">
        <f ca="1">OFFSET(C$1,0,ROWS($1:12)-1)</f>
        <v>1986A</v>
      </c>
      <c r="CW18" s="19">
        <f t="shared" ca="1" si="2"/>
        <v>1986</v>
      </c>
      <c r="CX18" s="30" cm="1">
        <f t="array" aca="1" ref="CX18" ca="1">-INDEX($C$6:$CS$100,MATCH(CW18,YEAR($B$6:$B$100),0),MATCH(CV18,$C$1:$CS$1,0))</f>
        <v>1.6555343511450384</v>
      </c>
      <c r="CY18" s="19">
        <f t="shared" ca="1" si="0"/>
        <v>1991</v>
      </c>
      <c r="CZ18" s="30" cm="1">
        <f t="array" aca="1" ref="CZ18" ca="1">-INDEX($C$6:$CS$100,MATCH(CY18,YEAR($B$6:$B$100),0),MATCH(CV18,$C$1:$CS$1,0))</f>
        <v>-0.93104018521580967</v>
      </c>
      <c r="DA18" s="19">
        <f t="shared" ca="1" si="3"/>
        <v>1996</v>
      </c>
      <c r="DB18" s="28" t="e" cm="1">
        <f t="array" aca="1" ref="DB18" ca="1">-INDEX($C$6:$CS$100,MATCH(DA18,YEAR($B$6:$B$100),0),MATCH(CV18,$C$1:$CS$1,0))</f>
        <v>#N/A</v>
      </c>
      <c r="DG18" s="5"/>
    </row>
    <row r="19" spans="1:111" x14ac:dyDescent="0.3">
      <c r="A19" s="5" t="s">
        <v>1755</v>
      </c>
      <c r="B19" s="16">
        <v>32143</v>
      </c>
      <c r="C19" s="10" t="e">
        <f>100*(cbo_deficit!C19+cbo_interest!C19)/cbo_ngdp!C19</f>
        <v>#N/A</v>
      </c>
      <c r="D19" s="10" t="e">
        <f>100*(cbo_deficit!D19+cbo_interest!D19)/cbo_ngdp!D19</f>
        <v>#N/A</v>
      </c>
      <c r="E19" s="10" t="e">
        <f>100*(cbo_deficit!E19+cbo_interest!E19)/cbo_ngdp!E19</f>
        <v>#N/A</v>
      </c>
      <c r="F19" s="10" t="e">
        <f>100*(cbo_deficit!F19+cbo_interest!F19)/cbo_ngdp!F19</f>
        <v>#N/A</v>
      </c>
      <c r="G19" s="10" t="e">
        <f>100*(cbo_deficit!G19+cbo_interest!G19)/cbo_ngdp!G19</f>
        <v>#N/A</v>
      </c>
      <c r="H19" s="10" t="e">
        <f>100*(cbo_deficit!H19+cbo_interest!H19)/cbo_ngdp!H19</f>
        <v>#N/A</v>
      </c>
      <c r="I19" s="10" t="e">
        <f>100*(cbo_deficit!I19+cbo_interest!I19)/cbo_ngdp!I19</f>
        <v>#N/A</v>
      </c>
      <c r="J19" s="10">
        <f>100*(cbo_deficit!J19+cbo_interest!J19)/cbo_ngdp!J19</f>
        <v>-3.1161971830985919</v>
      </c>
      <c r="K19" s="10">
        <f>100*(cbo_deficit!K19+cbo_interest!K19)/cbo_ngdp!K19</f>
        <v>-2.0252656907960698</v>
      </c>
      <c r="L19" s="10">
        <f>100*(cbo_deficit!L19+cbo_interest!L19)/cbo_ngdp!L19</f>
        <v>-1.3043478260869565</v>
      </c>
      <c r="M19" s="10">
        <f>100*(cbo_deficit!M19+cbo_interest!M19)/cbo_ngdp!M19</f>
        <v>0.37398711822148351</v>
      </c>
      <c r="N19" s="10">
        <f>100*(cbo_deficit!N19+cbo_interest!N19)/cbo_ngdp!N19</f>
        <v>-0.21909880115750302</v>
      </c>
      <c r="O19" s="10">
        <f>100*(cbo_deficit!O19+cbo_interest!O19)/cbo_ngdp!O19</f>
        <v>-6.3118030717441612E-2</v>
      </c>
      <c r="P19" s="10">
        <f>100*(cbo_deficit!P19+cbo_interest!P19)/cbo_ngdp!P19</f>
        <v>-0.59599829714772246</v>
      </c>
      <c r="Q19" s="10">
        <f>100*(cbo_deficit!Q19+cbo_interest!Q19)/cbo_ngdp!Q19</f>
        <v>-0.69944891903348871</v>
      </c>
      <c r="R19" s="10">
        <f>100*(cbo_deficit!R19+cbo_interest!R19)/cbo_ngdp!R19</f>
        <v>-0.12825994014536127</v>
      </c>
      <c r="S19" s="10">
        <f>100*(cbo_deficit!S19+cbo_interest!S19)/cbo_ngdp!S19</f>
        <v>-8.3875026210945697E-2</v>
      </c>
      <c r="T19" s="10" t="e">
        <f>100*(cbo_deficit!T19+cbo_interest!T19)/cbo_ngdp!T19</f>
        <v>#N/A</v>
      </c>
      <c r="U19" s="10" t="e">
        <f>100*(cbo_deficit!U19+cbo_interest!U19)/cbo_ngdp!U19</f>
        <v>#N/A</v>
      </c>
      <c r="V19" s="10" t="e">
        <f>100*(cbo_deficit!V19+cbo_interest!V19)/cbo_ngdp!V19</f>
        <v>#N/A</v>
      </c>
      <c r="W19" s="10" t="e">
        <f>100*(cbo_deficit!W19+cbo_interest!W19)/cbo_ngdp!W19</f>
        <v>#N/A</v>
      </c>
      <c r="X19" s="10" t="e">
        <f>100*(cbo_deficit!X19+cbo_interest!X19)/cbo_ngdp!X19</f>
        <v>#N/A</v>
      </c>
      <c r="Y19" s="10" t="e">
        <f>100*(cbo_deficit!Y19+cbo_interest!Y19)/cbo_ngdp!Y19</f>
        <v>#N/A</v>
      </c>
      <c r="Z19" s="10" t="e">
        <f>100*(cbo_deficit!Z19+cbo_interest!Z19)/cbo_ngdp!Z19</f>
        <v>#N/A</v>
      </c>
      <c r="AA19" s="10" t="e">
        <f>100*(cbo_deficit!AA19+cbo_interest!AA19)/cbo_ngdp!AA19</f>
        <v>#N/A</v>
      </c>
      <c r="AB19" s="10" t="e">
        <f>100*(cbo_deficit!AB19+cbo_interest!AB19)/cbo_ngdp!AB19</f>
        <v>#N/A</v>
      </c>
      <c r="AC19" s="10" t="e">
        <f>100*(cbo_deficit!AC19+cbo_interest!AC19)/cbo_ngdp!AC19</f>
        <v>#N/A</v>
      </c>
      <c r="AD19" s="10" t="e">
        <f>100*(cbo_deficit!AD19+cbo_interest!AD19)/cbo_ngdp!AD19</f>
        <v>#N/A</v>
      </c>
      <c r="AE19" s="10" t="e">
        <f>100*(cbo_deficit!AE19+cbo_interest!AE19)/cbo_ngdp!AE19</f>
        <v>#N/A</v>
      </c>
      <c r="AF19" s="10" t="e">
        <f>100*(cbo_deficit!AF19+cbo_interest!AF19)/cbo_ngdp!AF19</f>
        <v>#N/A</v>
      </c>
      <c r="AG19" s="10" t="e">
        <f>100*(cbo_deficit!AG19+cbo_interest!AG19)/cbo_ngdp!AG19</f>
        <v>#N/A</v>
      </c>
      <c r="AH19" s="10" t="e">
        <f>100*(cbo_deficit!AH19+cbo_interest!AH19)/cbo_ngdp!AH19</f>
        <v>#N/A</v>
      </c>
      <c r="AI19" s="10" t="e">
        <f>100*(cbo_deficit!AI19+cbo_interest!AI19)/cbo_ngdp!AI19</f>
        <v>#N/A</v>
      </c>
      <c r="AJ19" s="10" t="e">
        <f>100*(cbo_deficit!AJ19+cbo_interest!AJ19)/cbo_ngdp!AJ19</f>
        <v>#N/A</v>
      </c>
      <c r="AK19" s="10" t="e">
        <f>100*(cbo_deficit!AK19+cbo_interest!AK19)/cbo_ngdp!AK19</f>
        <v>#N/A</v>
      </c>
      <c r="AL19" s="10" t="e">
        <f>100*(cbo_deficit!AL19+cbo_interest!AL19)/cbo_ngdp!AL19</f>
        <v>#N/A</v>
      </c>
      <c r="AM19" s="10" t="e">
        <f>100*(cbo_deficit!AM19+cbo_interest!AM19)/cbo_ngdp!AM19</f>
        <v>#N/A</v>
      </c>
      <c r="AN19" s="10" t="e">
        <f>100*(cbo_deficit!AN19+cbo_interest!AN19)/cbo_ngdp!AN19</f>
        <v>#N/A</v>
      </c>
      <c r="AO19" s="10" t="e">
        <f>100*(cbo_deficit!AO19+cbo_interest!AO19)/cbo_ngdp!AO19</f>
        <v>#N/A</v>
      </c>
      <c r="AP19" s="10" t="e">
        <f>100*(cbo_deficit!AP19+cbo_interest!AP19)/cbo_ngdp!AP19</f>
        <v>#N/A</v>
      </c>
      <c r="AQ19" s="10" t="e">
        <f>100*(cbo_deficit!AQ19+cbo_interest!AQ19)/cbo_ngdp!AQ19</f>
        <v>#N/A</v>
      </c>
      <c r="AR19" s="10" t="e">
        <f>100*(cbo_deficit!AR19+cbo_interest!AR19)/cbo_ngdp!AR19</f>
        <v>#N/A</v>
      </c>
      <c r="AS19" s="10" t="e">
        <f>100*(cbo_deficit!AS19+cbo_interest!AS19)/cbo_ngdp!AS19</f>
        <v>#N/A</v>
      </c>
      <c r="AT19" s="10" t="e">
        <f>100*(cbo_deficit!AT19+cbo_interest!AT19)/cbo_ngdp!AT19</f>
        <v>#N/A</v>
      </c>
      <c r="AU19" s="10" t="e">
        <v>#N/A</v>
      </c>
      <c r="AV19" s="10" t="e">
        <f>100*(cbo_deficit!AV19+cbo_interest!AV19)/cbo_ngdp!AV19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f>100*(cbo_deficit!BI19+cbo_interest!BI19)/cbo_ngdp!BI19</f>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-5.837711617046118E-2</v>
      </c>
      <c r="CU19" s="20">
        <v>31625</v>
      </c>
      <c r="CV19" s="20" t="str">
        <f ca="1">OFFSET(C$1,0,ROWS($1:13)-1)</f>
        <v>1986B</v>
      </c>
      <c r="CW19" s="19">
        <f t="shared" ca="1" si="2"/>
        <v>1986</v>
      </c>
      <c r="CX19" s="30" cm="1">
        <f t="array" aca="1" ref="CX19" ca="1">-INDEX($C$6:$CS$100,MATCH(CW19,YEAR($B$6:$B$100),0),MATCH(CV19,$C$1:$CS$1,0))</f>
        <v>2.0893371757925072</v>
      </c>
      <c r="CY19" s="19">
        <f t="shared" ca="1" si="0"/>
        <v>1991</v>
      </c>
      <c r="CZ19" s="30" cm="1">
        <f t="array" aca="1" ref="CZ19" ca="1">-INDEX($C$6:$CS$100,MATCH(CY19,YEAR($B$6:$B$100),0),MATCH(CV19,$C$1:$CS$1,0))</f>
        <v>-1.3614703880190606</v>
      </c>
      <c r="DA19" s="19">
        <f t="shared" ca="1" si="3"/>
        <v>1996</v>
      </c>
      <c r="DB19" s="28" t="e" cm="1">
        <f t="array" aca="1" ref="DB19" ca="1">-INDEX($C$6:$CS$100,MATCH(DA19,YEAR($B$6:$B$100),0),MATCH(CV19,$C$1:$CS$1,0))</f>
        <v>#N/A</v>
      </c>
      <c r="DG19" s="5"/>
    </row>
    <row r="20" spans="1:111" x14ac:dyDescent="0.3">
      <c r="A20" s="5" t="s">
        <v>1756</v>
      </c>
      <c r="B20" s="16">
        <v>32509</v>
      </c>
      <c r="C20" s="10" t="e">
        <f>100*(cbo_deficit!C20+cbo_interest!C20)/cbo_ngdp!C20</f>
        <v>#N/A</v>
      </c>
      <c r="D20" s="10" t="e">
        <f>100*(cbo_deficit!D20+cbo_interest!D20)/cbo_ngdp!D20</f>
        <v>#N/A</v>
      </c>
      <c r="E20" s="10" t="e">
        <f>100*(cbo_deficit!E20+cbo_interest!E20)/cbo_ngdp!E20</f>
        <v>#N/A</v>
      </c>
      <c r="F20" s="10" t="e">
        <f>100*(cbo_deficit!F20+cbo_interest!F20)/cbo_ngdp!F20</f>
        <v>#N/A</v>
      </c>
      <c r="G20" s="10" t="e">
        <f>100*(cbo_deficit!G20+cbo_interest!G20)/cbo_ngdp!G20</f>
        <v>#N/A</v>
      </c>
      <c r="H20" s="10" t="e">
        <f>100*(cbo_deficit!H20+cbo_interest!H20)/cbo_ngdp!H20</f>
        <v>#N/A</v>
      </c>
      <c r="I20" s="10" t="e">
        <f>100*(cbo_deficit!I20+cbo_interest!I20)/cbo_ngdp!I20</f>
        <v>#N/A</v>
      </c>
      <c r="J20" s="10" t="e">
        <f>100*(cbo_deficit!J20+cbo_interest!J20)/cbo_ngdp!J20</f>
        <v>#N/A</v>
      </c>
      <c r="K20" s="10">
        <f>100*(cbo_deficit!K20+cbo_interest!K20)/cbo_ngdp!K20</f>
        <v>-2.2308979364194088</v>
      </c>
      <c r="L20" s="10">
        <f>100*(cbo_deficit!L20+cbo_interest!L20)/cbo_ngdp!L20</f>
        <v>-1.2682551883166795</v>
      </c>
      <c r="M20" s="10">
        <f>100*(cbo_deficit!M20+cbo_interest!M20)/cbo_ngdp!M20</f>
        <v>0.71290944123314071</v>
      </c>
      <c r="N20" s="10">
        <f>100*(cbo_deficit!N20+cbo_interest!N20)/cbo_ngdp!N20</f>
        <v>0.26083621020329872</v>
      </c>
      <c r="O20" s="10">
        <f>100*(cbo_deficit!O20+cbo_interest!O20)/cbo_ngdp!O20</f>
        <v>0.47040376323010585</v>
      </c>
      <c r="P20" s="10">
        <f>100*(cbo_deficit!P20+cbo_interest!P20)/cbo_ngdp!P20</f>
        <v>-0.29803298231670972</v>
      </c>
      <c r="Q20" s="10">
        <f>100*(cbo_deficit!Q20+cbo_interest!Q20)/cbo_ngdp!Q20</f>
        <v>-0.6156901688182721</v>
      </c>
      <c r="R20" s="10">
        <f>100*(cbo_deficit!R20+cbo_interest!R20)/cbo_ngdp!R20</f>
        <v>-0.20064205457463885</v>
      </c>
      <c r="S20" s="10">
        <f>100*(cbo_deficit!S20+cbo_interest!S20)/cbo_ngdp!S20</f>
        <v>0.29400235201881614</v>
      </c>
      <c r="T20" s="10">
        <f>100*(cbo_deficit!T20+cbo_interest!T20)/cbo_ngdp!T20</f>
        <v>0.27333073018352205</v>
      </c>
      <c r="U20" s="10">
        <f>100*(cbo_deficit!U20+cbo_interest!U20)/cbo_ngdp!U20</f>
        <v>0.15570260801868432</v>
      </c>
      <c r="V20" s="10" t="e">
        <f>100*(cbo_deficit!V20+cbo_interest!V20)/cbo_ngdp!V20</f>
        <v>#N/A</v>
      </c>
      <c r="W20" s="10" t="e">
        <f>100*(cbo_deficit!W20+cbo_interest!W20)/cbo_ngdp!W20</f>
        <v>#N/A</v>
      </c>
      <c r="X20" s="10" t="e">
        <f>100*(cbo_deficit!X20+cbo_interest!X20)/cbo_ngdp!X20</f>
        <v>#N/A</v>
      </c>
      <c r="Y20" s="10" t="e">
        <f>100*(cbo_deficit!Y20+cbo_interest!Y20)/cbo_ngdp!Y20</f>
        <v>#N/A</v>
      </c>
      <c r="Z20" s="10" t="e">
        <f>100*(cbo_deficit!Z20+cbo_interest!Z20)/cbo_ngdp!Z20</f>
        <v>#N/A</v>
      </c>
      <c r="AA20" s="10" t="e">
        <f>100*(cbo_deficit!AA20+cbo_interest!AA20)/cbo_ngdp!AA20</f>
        <v>#N/A</v>
      </c>
      <c r="AB20" s="10" t="e">
        <f>100*(cbo_deficit!AB20+cbo_interest!AB20)/cbo_ngdp!AB20</f>
        <v>#N/A</v>
      </c>
      <c r="AC20" s="10" t="e">
        <f>100*(cbo_deficit!AC20+cbo_interest!AC20)/cbo_ngdp!AC20</f>
        <v>#N/A</v>
      </c>
      <c r="AD20" s="10" t="e">
        <f>100*(cbo_deficit!AD20+cbo_interest!AD20)/cbo_ngdp!AD20</f>
        <v>#N/A</v>
      </c>
      <c r="AE20" s="10" t="e">
        <f>100*(cbo_deficit!AE20+cbo_interest!AE20)/cbo_ngdp!AE20</f>
        <v>#N/A</v>
      </c>
      <c r="AF20" s="10" t="e">
        <f>100*(cbo_deficit!AF20+cbo_interest!AF20)/cbo_ngdp!AF20</f>
        <v>#N/A</v>
      </c>
      <c r="AG20" s="10" t="e">
        <f>100*(cbo_deficit!AG20+cbo_interest!AG20)/cbo_ngdp!AG20</f>
        <v>#N/A</v>
      </c>
      <c r="AH20" s="10" t="e">
        <f>100*(cbo_deficit!AH20+cbo_interest!AH20)/cbo_ngdp!AH20</f>
        <v>#N/A</v>
      </c>
      <c r="AI20" s="10" t="e">
        <f>100*(cbo_deficit!AI20+cbo_interest!AI20)/cbo_ngdp!AI20</f>
        <v>#N/A</v>
      </c>
      <c r="AJ20" s="10" t="e">
        <f>100*(cbo_deficit!AJ20+cbo_interest!AJ20)/cbo_ngdp!AJ20</f>
        <v>#N/A</v>
      </c>
      <c r="AK20" s="10" t="e">
        <f>100*(cbo_deficit!AK20+cbo_interest!AK20)/cbo_ngdp!AK20</f>
        <v>#N/A</v>
      </c>
      <c r="AL20" s="10" t="e">
        <f>100*(cbo_deficit!AL20+cbo_interest!AL20)/cbo_ngdp!AL20</f>
        <v>#N/A</v>
      </c>
      <c r="AM20" s="10" t="e">
        <f>100*(cbo_deficit!AM20+cbo_interest!AM20)/cbo_ngdp!AM20</f>
        <v>#N/A</v>
      </c>
      <c r="AN20" s="10" t="e">
        <f>100*(cbo_deficit!AN20+cbo_interest!AN20)/cbo_ngdp!AN20</f>
        <v>#N/A</v>
      </c>
      <c r="AO20" s="10" t="e">
        <f>100*(cbo_deficit!AO20+cbo_interest!AO20)/cbo_ngdp!AO20</f>
        <v>#N/A</v>
      </c>
      <c r="AP20" s="10" t="e">
        <f>100*(cbo_deficit!AP20+cbo_interest!AP20)/cbo_ngdp!AP20</f>
        <v>#N/A</v>
      </c>
      <c r="AQ20" s="10" t="e">
        <f>100*(cbo_deficit!AQ20+cbo_interest!AQ20)/cbo_ngdp!AQ20</f>
        <v>#N/A</v>
      </c>
      <c r="AR20" s="10" t="e">
        <f>100*(cbo_deficit!AR20+cbo_interest!AR20)/cbo_ngdp!AR20</f>
        <v>#N/A</v>
      </c>
      <c r="AS20" s="10" t="e">
        <f>100*(cbo_deficit!AS20+cbo_interest!AS20)/cbo_ngdp!AS20</f>
        <v>#N/A</v>
      </c>
      <c r="AT20" s="10" t="e">
        <f>100*(cbo_deficit!AT20+cbo_interest!AT20)/cbo_ngdp!AT20</f>
        <v>#N/A</v>
      </c>
      <c r="AU20" s="10" t="e">
        <v>#N/A</v>
      </c>
      <c r="AV20" s="10" t="e">
        <f>100*(cbo_deficit!AV20+cbo_interest!AV20)/cbo_ngdp!AV20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f>100*(cbo_deficit!BI20+cbo_interest!BI20)/cbo_ngdp!BI20</f>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0.28802880288028804</v>
      </c>
      <c r="CU20" s="20">
        <v>31778</v>
      </c>
      <c r="CV20" s="20" t="str">
        <f ca="1">OFFSET(C$1,0,ROWS($1:14)-1)</f>
        <v>1987A</v>
      </c>
      <c r="CW20" s="19">
        <f t="shared" ca="1" si="2"/>
        <v>1987</v>
      </c>
      <c r="CX20" s="30" cm="1">
        <f t="array" aca="1" ref="CX20" ca="1">-INDEX($C$6:$CS$100,MATCH(CW20,YEAR($B$6:$B$100),0),MATCH(CV20,$C$1:$CS$1,0))</f>
        <v>0.88656512843828139</v>
      </c>
      <c r="CY20" s="19">
        <f t="shared" ca="1" si="0"/>
        <v>1992</v>
      </c>
      <c r="CZ20" s="30" cm="1">
        <f t="array" aca="1" ref="CZ20" ca="1">-INDEX($C$6:$CS$100,MATCH(CY20,YEAR($B$6:$B$100),0),MATCH(CV20,$C$1:$CS$1,0))</f>
        <v>-1.1154219204655673</v>
      </c>
      <c r="DA20" s="19">
        <f t="shared" ca="1" si="3"/>
        <v>1997</v>
      </c>
      <c r="DB20" s="28" t="e" cm="1">
        <f t="array" aca="1" ref="DB20" ca="1">-INDEX($C$6:$CS$100,MATCH(DA20,YEAR($B$6:$B$100),0),MATCH(CV20,$C$1:$CS$1,0))</f>
        <v>#N/A</v>
      </c>
      <c r="DG20" s="5"/>
    </row>
    <row r="21" spans="1:111" x14ac:dyDescent="0.3">
      <c r="A21" t="s">
        <v>1757</v>
      </c>
      <c r="B21" s="16">
        <v>32874</v>
      </c>
      <c r="C21" s="10" t="e">
        <f>100*(cbo_deficit!C21+cbo_interest!C21)/cbo_ngdp!C21</f>
        <v>#N/A</v>
      </c>
      <c r="D21" s="10" t="e">
        <f>100*(cbo_deficit!D21+cbo_interest!D21)/cbo_ngdp!D21</f>
        <v>#N/A</v>
      </c>
      <c r="E21" s="10" t="e">
        <f>100*(cbo_deficit!E21+cbo_interest!E21)/cbo_ngdp!E21</f>
        <v>#N/A</v>
      </c>
      <c r="F21" s="10" t="e">
        <f>100*(cbo_deficit!F21+cbo_interest!F21)/cbo_ngdp!F21</f>
        <v>#N/A</v>
      </c>
      <c r="G21" s="10" t="e">
        <f>100*(cbo_deficit!G21+cbo_interest!G21)/cbo_ngdp!G21</f>
        <v>#N/A</v>
      </c>
      <c r="H21" s="10" t="e">
        <f>100*(cbo_deficit!H21+cbo_interest!H21)/cbo_ngdp!H21</f>
        <v>#N/A</v>
      </c>
      <c r="I21" s="10" t="e">
        <f>100*(cbo_deficit!I21+cbo_interest!I21)/cbo_ngdp!I21</f>
        <v>#N/A</v>
      </c>
      <c r="J21" s="10" t="e">
        <f>100*(cbo_deficit!J21+cbo_interest!J21)/cbo_ngdp!J21</f>
        <v>#N/A</v>
      </c>
      <c r="K21" s="10" t="e">
        <f>100*(cbo_deficit!K21+cbo_interest!K21)/cbo_ngdp!K21</f>
        <v>#N/A</v>
      </c>
      <c r="L21" s="10">
        <f>100*(cbo_deficit!L21+cbo_interest!L21)/cbo_ngdp!L21</f>
        <v>-1.1773100249732429</v>
      </c>
      <c r="M21" s="10">
        <f>100*(cbo_deficit!M21+cbo_interest!M21)/cbo_ngdp!M21</f>
        <v>1.0362694300518134</v>
      </c>
      <c r="N21" s="10">
        <f>100*(cbo_deficit!N21+cbo_interest!N21)/cbo_ngdp!N21</f>
        <v>0.69585335468944642</v>
      </c>
      <c r="O21" s="10">
        <f>100*(cbo_deficit!O21+cbo_interest!O21)/cbo_ngdp!O21</f>
        <v>0.98594120869088919</v>
      </c>
      <c r="P21" s="10">
        <f>100*(cbo_deficit!P21+cbo_interest!P21)/cbo_ngdp!P21</f>
        <v>0.33296337402885684</v>
      </c>
      <c r="Q21" s="10">
        <f>100*(cbo_deficit!Q21+cbo_interest!Q21)/cbo_ngdp!Q21</f>
        <v>-0.11152416356877323</v>
      </c>
      <c r="R21" s="10">
        <f>100*(cbo_deficit!R21+cbo_interest!R21)/cbo_ngdp!R21</f>
        <v>0.31918888471648516</v>
      </c>
      <c r="S21" s="10">
        <f>100*(cbo_deficit!S21+cbo_interest!S21)/cbo_ngdp!S21</f>
        <v>0.7720588235294118</v>
      </c>
      <c r="T21" s="10">
        <f>100*(cbo_deficit!T21+cbo_interest!T21)/cbo_ngdp!T21</f>
        <v>0.7517418408507518</v>
      </c>
      <c r="U21" s="10">
        <f>100*(cbo_deficit!U21+cbo_interest!U21)/cbo_ngdp!U21</f>
        <v>0.71389346512904994</v>
      </c>
      <c r="V21" s="10">
        <f>100*(cbo_deficit!V21+cbo_interest!V21)/cbo_ngdp!V21</f>
        <v>0.76979472140762462</v>
      </c>
      <c r="W21" s="10">
        <f>100*(cbo_deficit!W21+cbo_interest!W21)/cbo_ngdp!W21</f>
        <v>-0.23757309941520469</v>
      </c>
      <c r="X21" s="10" t="e">
        <f>100*(cbo_deficit!X21+cbo_interest!X21)/cbo_ngdp!X21</f>
        <v>#N/A</v>
      </c>
      <c r="Y21" s="10" t="e">
        <f>100*(cbo_deficit!Y21+cbo_interest!Y21)/cbo_ngdp!Y21</f>
        <v>#N/A</v>
      </c>
      <c r="Z21" s="10" t="e">
        <f>100*(cbo_deficit!Z21+cbo_interest!Z21)/cbo_ngdp!Z21</f>
        <v>#N/A</v>
      </c>
      <c r="AA21" s="10" t="e">
        <f>100*(cbo_deficit!AA21+cbo_interest!AA21)/cbo_ngdp!AA21</f>
        <v>#N/A</v>
      </c>
      <c r="AB21" s="10" t="e">
        <f>100*(cbo_deficit!AB21+cbo_interest!AB21)/cbo_ngdp!AB21</f>
        <v>#N/A</v>
      </c>
      <c r="AC21" s="10" t="e">
        <f>100*(cbo_deficit!AC21+cbo_interest!AC21)/cbo_ngdp!AC21</f>
        <v>#N/A</v>
      </c>
      <c r="AD21" s="10" t="e">
        <f>100*(cbo_deficit!AD21+cbo_interest!AD21)/cbo_ngdp!AD21</f>
        <v>#N/A</v>
      </c>
      <c r="AE21" s="10" t="e">
        <f>100*(cbo_deficit!AE21+cbo_interest!AE21)/cbo_ngdp!AE21</f>
        <v>#N/A</v>
      </c>
      <c r="AF21" s="10" t="e">
        <f>100*(cbo_deficit!AF21+cbo_interest!AF21)/cbo_ngdp!AF21</f>
        <v>#N/A</v>
      </c>
      <c r="AG21" s="10" t="e">
        <f>100*(cbo_deficit!AG21+cbo_interest!AG21)/cbo_ngdp!AG21</f>
        <v>#N/A</v>
      </c>
      <c r="AH21" s="10" t="e">
        <f>100*(cbo_deficit!AH21+cbo_interest!AH21)/cbo_ngdp!AH21</f>
        <v>#N/A</v>
      </c>
      <c r="AI21" s="10" t="e">
        <f>100*(cbo_deficit!AI21+cbo_interest!AI21)/cbo_ngdp!AI21</f>
        <v>#N/A</v>
      </c>
      <c r="AJ21" s="10" t="e">
        <f>100*(cbo_deficit!AJ21+cbo_interest!AJ21)/cbo_ngdp!AJ21</f>
        <v>#N/A</v>
      </c>
      <c r="AK21" s="10" t="e">
        <f>100*(cbo_deficit!AK21+cbo_interest!AK21)/cbo_ngdp!AK21</f>
        <v>#N/A</v>
      </c>
      <c r="AL21" s="10" t="e">
        <f>100*(cbo_deficit!AL21+cbo_interest!AL21)/cbo_ngdp!AL21</f>
        <v>#N/A</v>
      </c>
      <c r="AM21" s="10" t="e">
        <f>100*(cbo_deficit!AM21+cbo_interest!AM21)/cbo_ngdp!AM21</f>
        <v>#N/A</v>
      </c>
      <c r="AN21" s="10" t="e">
        <f>100*(cbo_deficit!AN21+cbo_interest!AN21)/cbo_ngdp!AN21</f>
        <v>#N/A</v>
      </c>
      <c r="AO21" s="10" t="e">
        <f>100*(cbo_deficit!AO21+cbo_interest!AO21)/cbo_ngdp!AO21</f>
        <v>#N/A</v>
      </c>
      <c r="AP21" s="10" t="e">
        <f>100*(cbo_deficit!AP21+cbo_interest!AP21)/cbo_ngdp!AP21</f>
        <v>#N/A</v>
      </c>
      <c r="AQ21" s="10" t="e">
        <f>100*(cbo_deficit!AQ21+cbo_interest!AQ21)/cbo_ngdp!AQ21</f>
        <v>#N/A</v>
      </c>
      <c r="AR21" s="10" t="e">
        <f>100*(cbo_deficit!AR21+cbo_interest!AR21)/cbo_ngdp!AR21</f>
        <v>#N/A</v>
      </c>
      <c r="AS21" s="10" t="e">
        <f>100*(cbo_deficit!AS21+cbo_interest!AS21)/cbo_ngdp!AS21</f>
        <v>#N/A</v>
      </c>
      <c r="AT21" s="10" t="e">
        <f>100*(cbo_deficit!AT21+cbo_interest!AT21)/cbo_ngdp!AT21</f>
        <v>#N/A</v>
      </c>
      <c r="AU21" s="10" t="e">
        <v>#N/A</v>
      </c>
      <c r="AV21" s="10" t="e">
        <f>100*(cbo_deficit!AV21+cbo_interest!AV21)/cbo_ngdp!AV21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f>100*(cbo_deficit!BI21+cbo_interest!BI21)/cbo_ngdp!BI21</f>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-0.62722495338192918</v>
      </c>
      <c r="CU21" s="20">
        <v>31990</v>
      </c>
      <c r="CV21" s="20" t="str">
        <f ca="1">OFFSET(C$1,0,ROWS($1:15)-1)</f>
        <v>1987B</v>
      </c>
      <c r="CW21" s="19">
        <f t="shared" ca="1" si="2"/>
        <v>1987</v>
      </c>
      <c r="CX21" s="30" cm="1">
        <f t="array" aca="1" ref="CX21" ca="1">-INDEX($C$6:$CS$100,MATCH(CW21,YEAR($B$6:$B$100),0),MATCH(CV21,$C$1:$CS$1,0))</f>
        <v>0.45361760036289406</v>
      </c>
      <c r="CY21" s="19">
        <f t="shared" ca="1" si="0"/>
        <v>1992</v>
      </c>
      <c r="CZ21" s="30" cm="1">
        <f t="array" aca="1" ref="CZ21" ca="1">-INDEX($C$6:$CS$100,MATCH(CY21,YEAR($B$6:$B$100),0),MATCH(CV21,$C$1:$CS$1,0))</f>
        <v>-0.53737176355642402</v>
      </c>
      <c r="DA21" s="19">
        <f t="shared" ca="1" si="3"/>
        <v>1997</v>
      </c>
      <c r="DB21" s="28" t="e" cm="1">
        <f t="array" aca="1" ref="DB21" ca="1">-INDEX($C$6:$CS$100,MATCH(DA21,YEAR($B$6:$B$100),0),MATCH(CV21,$C$1:$CS$1,0))</f>
        <v>#N/A</v>
      </c>
      <c r="DG21" s="5"/>
    </row>
    <row r="22" spans="1:111" x14ac:dyDescent="0.3">
      <c r="A22" t="s">
        <v>1758</v>
      </c>
      <c r="B22" s="16">
        <v>33239</v>
      </c>
      <c r="C22" s="10" t="e">
        <f>100*(cbo_deficit!C22+cbo_interest!C22)/cbo_ngdp!C22</f>
        <v>#N/A</v>
      </c>
      <c r="D22" s="10" t="e">
        <f>100*(cbo_deficit!D22+cbo_interest!D22)/cbo_ngdp!D22</f>
        <v>#N/A</v>
      </c>
      <c r="E22" s="10" t="e">
        <f>100*(cbo_deficit!E22+cbo_interest!E22)/cbo_ngdp!E22</f>
        <v>#N/A</v>
      </c>
      <c r="F22" s="10" t="e">
        <f>100*(cbo_deficit!F22+cbo_interest!F22)/cbo_ngdp!F22</f>
        <v>#N/A</v>
      </c>
      <c r="G22" s="10" t="e">
        <f>100*(cbo_deficit!G22+cbo_interest!G22)/cbo_ngdp!G22</f>
        <v>#N/A</v>
      </c>
      <c r="H22" s="10" t="e">
        <f>100*(cbo_deficit!H22+cbo_interest!H22)/cbo_ngdp!H22</f>
        <v>#N/A</v>
      </c>
      <c r="I22" s="10" t="e">
        <f>100*(cbo_deficit!I22+cbo_interest!I22)/cbo_ngdp!I22</f>
        <v>#N/A</v>
      </c>
      <c r="J22" s="10" t="e">
        <f>100*(cbo_deficit!J22+cbo_interest!J22)/cbo_ngdp!J22</f>
        <v>#N/A</v>
      </c>
      <c r="K22" s="10" t="e">
        <f>100*(cbo_deficit!K22+cbo_interest!K22)/cbo_ngdp!K22</f>
        <v>#N/A</v>
      </c>
      <c r="L22" s="10" t="e">
        <f>100*(cbo_deficit!L22+cbo_interest!L22)/cbo_ngdp!L22</f>
        <v>#N/A</v>
      </c>
      <c r="M22" s="10" t="e">
        <f>100*(cbo_deficit!M22+cbo_interest!M22)/cbo_ngdp!M22</f>
        <v>#N/A</v>
      </c>
      <c r="N22" s="10">
        <f>100*(cbo_deficit!N22+cbo_interest!N22)/cbo_ngdp!N22</f>
        <v>0.93104018521580967</v>
      </c>
      <c r="O22" s="10">
        <f>100*(cbo_deficit!O22+cbo_interest!O22)/cbo_ngdp!O22</f>
        <v>1.3614703880190606</v>
      </c>
      <c r="P22" s="10">
        <f>100*(cbo_deficit!P22+cbo_interest!P22)/cbo_ngdp!P22</f>
        <v>0.79419889502762431</v>
      </c>
      <c r="Q22" s="10">
        <f>100*(cbo_deficit!Q22+cbo_interest!Q22)/cbo_ngdp!Q22</f>
        <v>0.243605359317905</v>
      </c>
      <c r="R22" s="10">
        <f>100*(cbo_deficit!R22+cbo_interest!R22)/cbo_ngdp!R22</f>
        <v>0.66819061016353087</v>
      </c>
      <c r="S22" s="10">
        <f>100*(cbo_deficit!S22+cbo_interest!S22)/cbo_ngdp!S22</f>
        <v>0.98445595854922274</v>
      </c>
      <c r="T22" s="10">
        <f>100*(cbo_deficit!T22+cbo_interest!T22)/cbo_ngdp!T22</f>
        <v>0.89470061940812118</v>
      </c>
      <c r="U22" s="10">
        <f>100*(cbo_deficit!U22+cbo_interest!U22)/cbo_ngdp!U22</f>
        <v>0.77239958805355302</v>
      </c>
      <c r="V22" s="10">
        <f>100*(cbo_deficit!V22+cbo_interest!V22)/cbo_ngdp!V22</f>
        <v>0.81034482758620685</v>
      </c>
      <c r="W22" s="10">
        <f>100*(cbo_deficit!W22+cbo_interest!W22)/cbo_ngdp!W22</f>
        <v>-0.61728395061728392</v>
      </c>
      <c r="X22" s="10">
        <f>100*(cbo_deficit!X22+cbo_interest!X22)/cbo_ngdp!X22</f>
        <v>-1.7780938833570412</v>
      </c>
      <c r="Y22" s="10">
        <f>100*(cbo_deficit!Y22+cbo_interest!Y22)/cbo_ngdp!Y22</f>
        <v>-1.484528706850295</v>
      </c>
      <c r="Z22" s="10" t="e">
        <f>100*(cbo_deficit!Z22+cbo_interest!Z22)/cbo_ngdp!Z22</f>
        <v>#N/A</v>
      </c>
      <c r="AA22" s="10" t="e">
        <f>100*(cbo_deficit!AA22+cbo_interest!AA22)/cbo_ngdp!AA22</f>
        <v>#N/A</v>
      </c>
      <c r="AB22" s="10" t="e">
        <f>100*(cbo_deficit!AB22+cbo_interest!AB22)/cbo_ngdp!AB22</f>
        <v>#N/A</v>
      </c>
      <c r="AC22" s="10" t="e">
        <f>100*(cbo_deficit!AC22+cbo_interest!AC22)/cbo_ngdp!AC22</f>
        <v>#N/A</v>
      </c>
      <c r="AD22" s="10" t="e">
        <f>100*(cbo_deficit!AD22+cbo_interest!AD22)/cbo_ngdp!AD22</f>
        <v>#N/A</v>
      </c>
      <c r="AE22" s="10" t="e">
        <f>100*(cbo_deficit!AE22+cbo_interest!AE22)/cbo_ngdp!AE22</f>
        <v>#N/A</v>
      </c>
      <c r="AF22" s="10" t="e">
        <f>100*(cbo_deficit!AF22+cbo_interest!AF22)/cbo_ngdp!AF22</f>
        <v>#N/A</v>
      </c>
      <c r="AG22" s="10" t="e">
        <f>100*(cbo_deficit!AG22+cbo_interest!AG22)/cbo_ngdp!AG22</f>
        <v>#N/A</v>
      </c>
      <c r="AH22" s="10" t="e">
        <f>100*(cbo_deficit!AH22+cbo_interest!AH22)/cbo_ngdp!AH22</f>
        <v>#N/A</v>
      </c>
      <c r="AI22" s="10" t="e">
        <f>100*(cbo_deficit!AI22+cbo_interest!AI22)/cbo_ngdp!AI22</f>
        <v>#N/A</v>
      </c>
      <c r="AJ22" s="10" t="e">
        <f>100*(cbo_deficit!AJ22+cbo_interest!AJ22)/cbo_ngdp!AJ22</f>
        <v>#N/A</v>
      </c>
      <c r="AK22" s="10" t="e">
        <f>100*(cbo_deficit!AK22+cbo_interest!AK22)/cbo_ngdp!AK22</f>
        <v>#N/A</v>
      </c>
      <c r="AL22" s="10" t="e">
        <f>100*(cbo_deficit!AL22+cbo_interest!AL22)/cbo_ngdp!AL22</f>
        <v>#N/A</v>
      </c>
      <c r="AM22" s="10" t="e">
        <f>100*(cbo_deficit!AM22+cbo_interest!AM22)/cbo_ngdp!AM22</f>
        <v>#N/A</v>
      </c>
      <c r="AN22" s="10" t="e">
        <f>100*(cbo_deficit!AN22+cbo_interest!AN22)/cbo_ngdp!AN22</f>
        <v>#N/A</v>
      </c>
      <c r="AO22" s="10" t="e">
        <f>100*(cbo_deficit!AO22+cbo_interest!AO22)/cbo_ngdp!AO22</f>
        <v>#N/A</v>
      </c>
      <c r="AP22" s="10" t="e">
        <f>100*(cbo_deficit!AP22+cbo_interest!AP22)/cbo_ngdp!AP22</f>
        <v>#N/A</v>
      </c>
      <c r="AQ22" s="10" t="e">
        <f>100*(cbo_deficit!AQ22+cbo_interest!AQ22)/cbo_ngdp!AQ22</f>
        <v>#N/A</v>
      </c>
      <c r="AR22" s="10" t="e">
        <f>100*(cbo_deficit!AR22+cbo_interest!AR22)/cbo_ngdp!AR22</f>
        <v>#N/A</v>
      </c>
      <c r="AS22" s="10" t="e">
        <f>100*(cbo_deficit!AS22+cbo_interest!AS22)/cbo_ngdp!AS22</f>
        <v>#N/A</v>
      </c>
      <c r="AT22" s="10" t="e">
        <f>100*(cbo_deficit!AT22+cbo_interest!AT22)/cbo_ngdp!AT22</f>
        <v>#N/A</v>
      </c>
      <c r="AU22" s="10" t="e">
        <v>#N/A</v>
      </c>
      <c r="AV22" s="10" t="e">
        <f>100*(cbo_deficit!AV22+cbo_interest!AV22)/cbo_ngdp!AV22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f>100*(cbo_deficit!BI22+cbo_interest!BI22)/cbo_ngdp!BI22</f>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-1.2309207287050714</v>
      </c>
      <c r="CU22" s="20">
        <v>32174</v>
      </c>
      <c r="CV22" s="20" t="str">
        <f ca="1">OFFSET(C$1,0,ROWS($1:16)-1)</f>
        <v>1988A</v>
      </c>
      <c r="CW22" s="19">
        <f t="shared" ca="1" si="2"/>
        <v>1988</v>
      </c>
      <c r="CX22" s="30" cm="1">
        <f t="array" aca="1" ref="CX22" ca="1">-INDEX($C$6:$CS$100,MATCH(CW22,YEAR($B$6:$B$100),0),MATCH(CV22,$C$1:$CS$1,0))</f>
        <v>0.12825994014536127</v>
      </c>
      <c r="CY22" s="19">
        <f t="shared" ca="1" si="0"/>
        <v>1993</v>
      </c>
      <c r="CZ22" s="30" cm="1">
        <f t="array" aca="1" ref="CZ22" ca="1">-INDEX($C$6:$CS$100,MATCH(CY22,YEAR($B$6:$B$100),0),MATCH(CV22,$C$1:$CS$1,0))</f>
        <v>-1.1389872248730184</v>
      </c>
      <c r="DA22" s="19">
        <f t="shared" ca="1" si="3"/>
        <v>1998</v>
      </c>
      <c r="DB22" s="28" t="e" cm="1">
        <f t="array" aca="1" ref="DB22" ca="1">-INDEX($C$6:$CS$100,MATCH(DA22,YEAR($B$6:$B$100),0),MATCH(CV22,$C$1:$CS$1,0))</f>
        <v>#N/A</v>
      </c>
      <c r="DG22" s="5"/>
    </row>
    <row r="23" spans="1:111" x14ac:dyDescent="0.3">
      <c r="A23" t="s">
        <v>1759</v>
      </c>
      <c r="B23" s="16">
        <v>33604</v>
      </c>
      <c r="C23" s="10" t="e">
        <f>100*(cbo_deficit!C23+cbo_interest!C23)/cbo_ngdp!C23</f>
        <v>#N/A</v>
      </c>
      <c r="D23" s="10" t="e">
        <f>100*(cbo_deficit!D23+cbo_interest!D23)/cbo_ngdp!D23</f>
        <v>#N/A</v>
      </c>
      <c r="E23" s="10" t="e">
        <f>100*(cbo_deficit!E23+cbo_interest!E23)/cbo_ngdp!E23</f>
        <v>#N/A</v>
      </c>
      <c r="F23" s="10" t="e">
        <f>100*(cbo_deficit!F23+cbo_interest!F23)/cbo_ngdp!F23</f>
        <v>#N/A</v>
      </c>
      <c r="G23" s="10" t="e">
        <f>100*(cbo_deficit!G23+cbo_interest!G23)/cbo_ngdp!G23</f>
        <v>#N/A</v>
      </c>
      <c r="H23" s="10" t="e">
        <f>100*(cbo_deficit!H23+cbo_interest!H23)/cbo_ngdp!H23</f>
        <v>#N/A</v>
      </c>
      <c r="I23" s="10" t="e">
        <f>100*(cbo_deficit!I23+cbo_interest!I23)/cbo_ngdp!I23</f>
        <v>#N/A</v>
      </c>
      <c r="J23" s="10" t="e">
        <f>100*(cbo_deficit!J23+cbo_interest!J23)/cbo_ngdp!J23</f>
        <v>#N/A</v>
      </c>
      <c r="K23" s="10" t="e">
        <f>100*(cbo_deficit!K23+cbo_interest!K23)/cbo_ngdp!K23</f>
        <v>#N/A</v>
      </c>
      <c r="L23" s="10" t="e">
        <f>100*(cbo_deficit!L23+cbo_interest!L23)/cbo_ngdp!L23</f>
        <v>#N/A</v>
      </c>
      <c r="M23" s="10" t="e">
        <f>100*(cbo_deficit!M23+cbo_interest!M23)/cbo_ngdp!M23</f>
        <v>#N/A</v>
      </c>
      <c r="N23" s="10" t="e">
        <f>100*(cbo_deficit!N23+cbo_interest!N23)/cbo_ngdp!N23</f>
        <v>#N/A</v>
      </c>
      <c r="O23" s="10" t="e">
        <f>100*(cbo_deficit!O23+cbo_interest!O23)/cbo_ngdp!O23</f>
        <v>#N/A</v>
      </c>
      <c r="P23" s="10">
        <f>100*(cbo_deficit!P23+cbo_interest!P23)/cbo_ngdp!P23</f>
        <v>1.1154219204655673</v>
      </c>
      <c r="Q23" s="10">
        <f>100*(cbo_deficit!Q23+cbo_interest!Q23)/cbo_ngdp!Q23</f>
        <v>0.53737176355642402</v>
      </c>
      <c r="R23" s="10">
        <f>100*(cbo_deficit!R23+cbo_interest!R23)/cbo_ngdp!R23</f>
        <v>0.82277439526081952</v>
      </c>
      <c r="S23" s="10">
        <f>100*(cbo_deficit!S23+cbo_interest!S23)/cbo_ngdp!S23</f>
        <v>1.0705596107055961</v>
      </c>
      <c r="T23" s="10">
        <f>100*(cbo_deficit!T23+cbo_interest!T23)/cbo_ngdp!T23</f>
        <v>1.01875808538163</v>
      </c>
      <c r="U23" s="10">
        <f>100*(cbo_deficit!U23+cbo_interest!U23)/cbo_ngdp!U23</f>
        <v>0.86746987951807231</v>
      </c>
      <c r="V23" s="10">
        <f>100*(cbo_deficit!V23+cbo_interest!V23)/cbo_ngdp!V23</f>
        <v>0.92233009708737868</v>
      </c>
      <c r="W23" s="10">
        <f>100*(cbo_deficit!W23+cbo_interest!W23)/cbo_ngdp!W23</f>
        <v>-0.51488334674175384</v>
      </c>
      <c r="X23" s="10">
        <f>100*(cbo_deficit!X23+cbo_interest!X23)/cbo_ngdp!X23</f>
        <v>-1.5159087123105115</v>
      </c>
      <c r="Y23" s="10">
        <f>100*(cbo_deficit!Y23+cbo_interest!Y23)/cbo_ngdp!Y23</f>
        <v>-2.5930291294830781</v>
      </c>
      <c r="Z23" s="10">
        <f>100*(cbo_deficit!Z23+cbo_interest!Z23)/cbo_ngdp!Z23</f>
        <v>-2.5829627095449879</v>
      </c>
      <c r="AA23" s="10">
        <f>100*(cbo_deficit!AA23+cbo_interest!AA23)/cbo_ngdp!AA23</f>
        <v>-1.9493844049247606</v>
      </c>
      <c r="AB23" s="10" t="e">
        <f>100*(cbo_deficit!AB23+cbo_interest!AB23)/cbo_ngdp!AB23</f>
        <v>#N/A</v>
      </c>
      <c r="AC23" s="10" t="e">
        <f>100*(cbo_deficit!AC23+cbo_interest!AC23)/cbo_ngdp!AC23</f>
        <v>#N/A</v>
      </c>
      <c r="AD23" s="10" t="e">
        <f>100*(cbo_deficit!AD23+cbo_interest!AD23)/cbo_ngdp!AD23</f>
        <v>#N/A</v>
      </c>
      <c r="AE23" s="10" t="e">
        <f>100*(cbo_deficit!AE23+cbo_interest!AE23)/cbo_ngdp!AE23</f>
        <v>#N/A</v>
      </c>
      <c r="AF23" s="10" t="e">
        <f>100*(cbo_deficit!AF23+cbo_interest!AF23)/cbo_ngdp!AF23</f>
        <v>#N/A</v>
      </c>
      <c r="AG23" s="10" t="e">
        <f>100*(cbo_deficit!AG23+cbo_interest!AG23)/cbo_ngdp!AG23</f>
        <v>#N/A</v>
      </c>
      <c r="AH23" s="10" t="e">
        <f>100*(cbo_deficit!AH23+cbo_interest!AH23)/cbo_ngdp!AH23</f>
        <v>#N/A</v>
      </c>
      <c r="AI23" s="10" t="e">
        <f>100*(cbo_deficit!AI23+cbo_interest!AI23)/cbo_ngdp!AI23</f>
        <v>#N/A</v>
      </c>
      <c r="AJ23" s="10" t="e">
        <f>100*(cbo_deficit!AJ23+cbo_interest!AJ23)/cbo_ngdp!AJ23</f>
        <v>#N/A</v>
      </c>
      <c r="AK23" s="10" t="e">
        <f>100*(cbo_deficit!AK23+cbo_interest!AK23)/cbo_ngdp!AK23</f>
        <v>#N/A</v>
      </c>
      <c r="AL23" s="10" t="e">
        <f>100*(cbo_deficit!AL23+cbo_interest!AL23)/cbo_ngdp!AL23</f>
        <v>#N/A</v>
      </c>
      <c r="AM23" s="10" t="e">
        <f>100*(cbo_deficit!AM23+cbo_interest!AM23)/cbo_ngdp!AM23</f>
        <v>#N/A</v>
      </c>
      <c r="AN23" s="10" t="e">
        <f>100*(cbo_deficit!AN23+cbo_interest!AN23)/cbo_ngdp!AN23</f>
        <v>#N/A</v>
      </c>
      <c r="AO23" s="10" t="e">
        <f>100*(cbo_deficit!AO23+cbo_interest!AO23)/cbo_ngdp!AO23</f>
        <v>#N/A</v>
      </c>
      <c r="AP23" s="10" t="e">
        <f>100*(cbo_deficit!AP23+cbo_interest!AP23)/cbo_ngdp!AP23</f>
        <v>#N/A</v>
      </c>
      <c r="AQ23" s="10" t="e">
        <f>100*(cbo_deficit!AQ23+cbo_interest!AQ23)/cbo_ngdp!AQ23</f>
        <v>#N/A</v>
      </c>
      <c r="AR23" s="10" t="e">
        <f>100*(cbo_deficit!AR23+cbo_interest!AR23)/cbo_ngdp!AR23</f>
        <v>#N/A</v>
      </c>
      <c r="AS23" s="10" t="e">
        <f>100*(cbo_deficit!AS23+cbo_interest!AS23)/cbo_ngdp!AS23</f>
        <v>#N/A</v>
      </c>
      <c r="AT23" s="10" t="e">
        <f>100*(cbo_deficit!AT23+cbo_interest!AT23)/cbo_ngdp!AT23</f>
        <v>#N/A</v>
      </c>
      <c r="AU23" s="10" t="e">
        <v>#N/A</v>
      </c>
      <c r="AV23" s="10" t="e">
        <f>100*(cbo_deficit!AV23+cbo_interest!AV23)/cbo_ngdp!AV23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f>100*(cbo_deficit!BI23+cbo_interest!BI23)/cbo_ngdp!BI23</f>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-1.4183291770573565</v>
      </c>
      <c r="CU23" s="20">
        <v>32356</v>
      </c>
      <c r="CV23" s="20" t="str">
        <f ca="1">OFFSET(C$1,0,ROWS($1:17)-1)</f>
        <v>1988B</v>
      </c>
      <c r="CW23" s="19">
        <f t="shared" ca="1" si="2"/>
        <v>1988</v>
      </c>
      <c r="CX23" s="30" cm="1">
        <f t="array" aca="1" ref="CX23" ca="1">-INDEX($C$6:$CS$100,MATCH(CW23,YEAR($B$6:$B$100),0),MATCH(CV23,$C$1:$CS$1,0))</f>
        <v>8.3875026210945697E-2</v>
      </c>
      <c r="CY23" s="19">
        <f t="shared" ca="1" si="0"/>
        <v>1993</v>
      </c>
      <c r="CZ23" s="30" cm="1">
        <f t="array" aca="1" ref="CZ23" ca="1">-INDEX($C$6:$CS$100,MATCH(CY23,YEAR($B$6:$B$100),0),MATCH(CV23,$C$1:$CS$1,0))</f>
        <v>-1.1728865194211728</v>
      </c>
      <c r="DA23" s="19">
        <f t="shared" ca="1" si="3"/>
        <v>1998</v>
      </c>
      <c r="DB23" s="28" t="e" cm="1">
        <f t="array" aca="1" ref="DB23" ca="1">-INDEX($C$6:$CS$100,MATCH(DA23,YEAR($B$6:$B$100),0),MATCH(CV23,$C$1:$CS$1,0))</f>
        <v>#N/A</v>
      </c>
      <c r="DG23" s="5"/>
    </row>
    <row r="24" spans="1:111" x14ac:dyDescent="0.3">
      <c r="A24" t="s">
        <v>1760</v>
      </c>
      <c r="B24" s="16">
        <v>33970</v>
      </c>
      <c r="C24" s="10" t="e">
        <f>100*(cbo_deficit!C24+cbo_interest!C24)/cbo_ngdp!C24</f>
        <v>#N/A</v>
      </c>
      <c r="D24" s="10" t="e">
        <f>100*(cbo_deficit!D24+cbo_interest!D24)/cbo_ngdp!D24</f>
        <v>#N/A</v>
      </c>
      <c r="E24" s="10" t="e">
        <f>100*(cbo_deficit!E24+cbo_interest!E24)/cbo_ngdp!E24</f>
        <v>#N/A</v>
      </c>
      <c r="F24" s="10" t="e">
        <f>100*(cbo_deficit!F24+cbo_interest!F24)/cbo_ngdp!F24</f>
        <v>#N/A</v>
      </c>
      <c r="G24" s="10" t="e">
        <f>100*(cbo_deficit!G24+cbo_interest!G24)/cbo_ngdp!G24</f>
        <v>#N/A</v>
      </c>
      <c r="H24" s="10" t="e">
        <f>100*(cbo_deficit!H24+cbo_interest!H24)/cbo_ngdp!H24</f>
        <v>#N/A</v>
      </c>
      <c r="I24" s="10" t="e">
        <f>100*(cbo_deficit!I24+cbo_interest!I24)/cbo_ngdp!I24</f>
        <v>#N/A</v>
      </c>
      <c r="J24" s="10" t="e">
        <f>100*(cbo_deficit!J24+cbo_interest!J24)/cbo_ngdp!J24</f>
        <v>#N/A</v>
      </c>
      <c r="K24" s="10" t="e">
        <f>100*(cbo_deficit!K24+cbo_interest!K24)/cbo_ngdp!K24</f>
        <v>#N/A</v>
      </c>
      <c r="L24" s="10" t="e">
        <f>100*(cbo_deficit!L24+cbo_interest!L24)/cbo_ngdp!L24</f>
        <v>#N/A</v>
      </c>
      <c r="M24" s="10" t="e">
        <f>100*(cbo_deficit!M24+cbo_interest!M24)/cbo_ngdp!M24</f>
        <v>#N/A</v>
      </c>
      <c r="N24" s="10" t="e">
        <f>100*(cbo_deficit!N24+cbo_interest!N24)/cbo_ngdp!N24</f>
        <v>#N/A</v>
      </c>
      <c r="O24" s="10" t="e">
        <f>100*(cbo_deficit!O24+cbo_interest!O24)/cbo_ngdp!O24</f>
        <v>#N/A</v>
      </c>
      <c r="P24" s="10" t="e">
        <f>100*(cbo_deficit!P24+cbo_interest!P24)/cbo_ngdp!P24</f>
        <v>#N/A</v>
      </c>
      <c r="Q24" s="10" t="e">
        <f>100*(cbo_deficit!Q24+cbo_interest!Q24)/cbo_ngdp!Q24</f>
        <v>#N/A</v>
      </c>
      <c r="R24" s="10">
        <f>100*(cbo_deficit!R24+cbo_interest!R24)/cbo_ngdp!R24</f>
        <v>1.1389872248730184</v>
      </c>
      <c r="S24" s="10">
        <f>100*(cbo_deficit!S24+cbo_interest!S24)/cbo_ngdp!S24</f>
        <v>1.1728865194211728</v>
      </c>
      <c r="T24" s="10">
        <f>100*(cbo_deficit!T24+cbo_interest!T24)/cbo_ngdp!T24</f>
        <v>1.1244491718583802</v>
      </c>
      <c r="U24" s="10">
        <f>100*(cbo_deficit!U24+cbo_interest!U24)/cbo_ngdp!U24</f>
        <v>0.90198436560432949</v>
      </c>
      <c r="V24" s="10">
        <f>100*(cbo_deficit!V24+cbo_interest!V24)/cbo_ngdp!V24</f>
        <v>0.88105726872246692</v>
      </c>
      <c r="W24" s="10">
        <f>100*(cbo_deficit!W24+cbo_interest!W24)/cbo_ngdp!W24</f>
        <v>0.34743202416918428</v>
      </c>
      <c r="X24" s="10">
        <f>100*(cbo_deficit!X24+cbo_interest!X24)/cbo_ngdp!X24</f>
        <v>-0.31225604996096801</v>
      </c>
      <c r="Y24" s="10">
        <f>100*(cbo_deficit!Y24+cbo_interest!Y24)/cbo_ngdp!Y24</f>
        <v>-0.77593032462391132</v>
      </c>
      <c r="Z24" s="10">
        <f>100*(cbo_deficit!Z24+cbo_interest!Z24)/cbo_ngdp!Z24</f>
        <v>-1.8278018278018278</v>
      </c>
      <c r="AA24" s="10">
        <f>100*(cbo_deficit!AA24+cbo_interest!AA24)/cbo_ngdp!AA24</f>
        <v>-2.050702405942193</v>
      </c>
      <c r="AB24" s="10">
        <f>100*(cbo_deficit!AB24+cbo_interest!AB24)/cbo_ngdp!AB24</f>
        <v>-1.8143528268265026</v>
      </c>
      <c r="AC24" s="10">
        <f>100*(cbo_deficit!AC24+cbo_interest!AC24)/cbo_ngdp!AC24</f>
        <v>-1.0987235417676522</v>
      </c>
      <c r="AD24" s="10" t="e">
        <f>100*(cbo_deficit!AD24+cbo_interest!AD24)/cbo_ngdp!AD24</f>
        <v>#N/A</v>
      </c>
      <c r="AE24" s="10" t="e">
        <f>100*(cbo_deficit!AE24+cbo_interest!AE24)/cbo_ngdp!AE24</f>
        <v>#N/A</v>
      </c>
      <c r="AF24" s="10" t="e">
        <f>100*(cbo_deficit!AF24+cbo_interest!AF24)/cbo_ngdp!AF24</f>
        <v>#N/A</v>
      </c>
      <c r="AG24" s="10" t="e">
        <f>100*(cbo_deficit!AG24+cbo_interest!AG24)/cbo_ngdp!AG24</f>
        <v>#N/A</v>
      </c>
      <c r="AH24" s="10" t="e">
        <f>100*(cbo_deficit!AH24+cbo_interest!AH24)/cbo_ngdp!AH24</f>
        <v>#N/A</v>
      </c>
      <c r="AI24" s="10" t="e">
        <f>100*(cbo_deficit!AI24+cbo_interest!AI24)/cbo_ngdp!AI24</f>
        <v>#N/A</v>
      </c>
      <c r="AJ24" s="10" t="e">
        <f>100*(cbo_deficit!AJ24+cbo_interest!AJ24)/cbo_ngdp!AJ24</f>
        <v>#N/A</v>
      </c>
      <c r="AK24" s="10" t="e">
        <f>100*(cbo_deficit!AK24+cbo_interest!AK24)/cbo_ngdp!AK24</f>
        <v>#N/A</v>
      </c>
      <c r="AL24" s="10" t="e">
        <f>100*(cbo_deficit!AL24+cbo_interest!AL24)/cbo_ngdp!AL24</f>
        <v>#N/A</v>
      </c>
      <c r="AM24" s="10" t="e">
        <f>100*(cbo_deficit!AM24+cbo_interest!AM24)/cbo_ngdp!AM24</f>
        <v>#N/A</v>
      </c>
      <c r="AN24" s="10" t="e">
        <f>100*(cbo_deficit!AN24+cbo_interest!AN24)/cbo_ngdp!AN24</f>
        <v>#N/A</v>
      </c>
      <c r="AO24" s="10" t="e">
        <f>100*(cbo_deficit!AO24+cbo_interest!AO24)/cbo_ngdp!AO24</f>
        <v>#N/A</v>
      </c>
      <c r="AP24" s="10" t="e">
        <f>100*(cbo_deficit!AP24+cbo_interest!AP24)/cbo_ngdp!AP24</f>
        <v>#N/A</v>
      </c>
      <c r="AQ24" s="10" t="e">
        <f>100*(cbo_deficit!AQ24+cbo_interest!AQ24)/cbo_ngdp!AQ24</f>
        <v>#N/A</v>
      </c>
      <c r="AR24" s="10" t="e">
        <f>100*(cbo_deficit!AR24+cbo_interest!AR24)/cbo_ngdp!AR24</f>
        <v>#N/A</v>
      </c>
      <c r="AS24" s="10" t="e">
        <f>100*(cbo_deficit!AS24+cbo_interest!AS24)/cbo_ngdp!AS24</f>
        <v>#N/A</v>
      </c>
      <c r="AT24" s="10" t="e">
        <f>100*(cbo_deficit!AT24+cbo_interest!AT24)/cbo_ngdp!AT24</f>
        <v>#N/A</v>
      </c>
      <c r="AU24" s="10" t="e">
        <v>#N/A</v>
      </c>
      <c r="AV24" s="10" t="e">
        <f>100*(cbo_deficit!AV24+cbo_interest!AV24)/cbo_ngdp!AV24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f>100*(cbo_deficit!BI24+cbo_interest!BI24)/cbo_ngdp!BI24</f>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-0.82656826568265684</v>
      </c>
      <c r="CT24" s="3"/>
      <c r="CU24" s="20">
        <v>32509</v>
      </c>
      <c r="CV24" s="20" t="str">
        <f ca="1">OFFSET(C$1,0,ROWS($1:18)-1)</f>
        <v>1989A</v>
      </c>
      <c r="CW24" s="19">
        <f t="shared" ca="1" si="2"/>
        <v>1989</v>
      </c>
      <c r="CX24" s="30" cm="1">
        <f t="array" aca="1" ref="CX24" ca="1">-INDEX($C$6:$CS$100,MATCH(CW24,YEAR($B$6:$B$100),0),MATCH(CV24,$C$1:$CS$1,0))</f>
        <v>-0.27333073018352205</v>
      </c>
      <c r="CY24" s="19">
        <f t="shared" ca="1" si="0"/>
        <v>1994</v>
      </c>
      <c r="CZ24" s="30" cm="1">
        <f t="array" aca="1" ref="CZ24" ca="1">-INDEX($C$6:$CS$100,MATCH(CY24,YEAR($B$6:$B$100),0),MATCH(CV24,$C$1:$CS$1,0))</f>
        <v>-1.1989723094490436</v>
      </c>
      <c r="DA24" s="19">
        <f t="shared" ca="1" si="3"/>
        <v>1999</v>
      </c>
      <c r="DB24" s="28" t="e" cm="1">
        <f t="array" aca="1" ref="DB24" ca="1">-INDEX($C$6:$CS$100,MATCH(DA24,YEAR($B$6:$B$100),0),MATCH(CV24,$C$1:$CS$1,0))</f>
        <v>#N/A</v>
      </c>
      <c r="DG24" s="5"/>
    </row>
    <row r="25" spans="1:111" x14ac:dyDescent="0.3">
      <c r="A25" t="s">
        <v>1761</v>
      </c>
      <c r="B25" s="16">
        <v>34335</v>
      </c>
      <c r="C25" s="10" t="e">
        <f>100*(cbo_deficit!C25+cbo_interest!C25)/cbo_ngdp!C25</f>
        <v>#N/A</v>
      </c>
      <c r="D25" s="10" t="e">
        <f>100*(cbo_deficit!D25+cbo_interest!D25)/cbo_ngdp!D25</f>
        <v>#N/A</v>
      </c>
      <c r="E25" s="10" t="e">
        <f>100*(cbo_deficit!E25+cbo_interest!E25)/cbo_ngdp!E25</f>
        <v>#N/A</v>
      </c>
      <c r="F25" s="10" t="e">
        <f>100*(cbo_deficit!F25+cbo_interest!F25)/cbo_ngdp!F25</f>
        <v>#N/A</v>
      </c>
      <c r="G25" s="10" t="e">
        <f>100*(cbo_deficit!G25+cbo_interest!G25)/cbo_ngdp!G25</f>
        <v>#N/A</v>
      </c>
      <c r="H25" s="10" t="e">
        <f>100*(cbo_deficit!H25+cbo_interest!H25)/cbo_ngdp!H25</f>
        <v>#N/A</v>
      </c>
      <c r="I25" s="10" t="e">
        <f>100*(cbo_deficit!I25+cbo_interest!I25)/cbo_ngdp!I25</f>
        <v>#N/A</v>
      </c>
      <c r="J25" s="10" t="e">
        <f>100*(cbo_deficit!J25+cbo_interest!J25)/cbo_ngdp!J25</f>
        <v>#N/A</v>
      </c>
      <c r="K25" s="10" t="e">
        <f>100*(cbo_deficit!K25+cbo_interest!K25)/cbo_ngdp!K25</f>
        <v>#N/A</v>
      </c>
      <c r="L25" s="10" t="e">
        <f>100*(cbo_deficit!L25+cbo_interest!L25)/cbo_ngdp!L25</f>
        <v>#N/A</v>
      </c>
      <c r="M25" s="10" t="e">
        <f>100*(cbo_deficit!M25+cbo_interest!M25)/cbo_ngdp!M25</f>
        <v>#N/A</v>
      </c>
      <c r="N25" s="10" t="e">
        <f>100*(cbo_deficit!N25+cbo_interest!N25)/cbo_ngdp!N25</f>
        <v>#N/A</v>
      </c>
      <c r="O25" s="10" t="e">
        <f>100*(cbo_deficit!O25+cbo_interest!O25)/cbo_ngdp!O25</f>
        <v>#N/A</v>
      </c>
      <c r="P25" s="10" t="e">
        <f>100*(cbo_deficit!P25+cbo_interest!P25)/cbo_ngdp!P25</f>
        <v>#N/A</v>
      </c>
      <c r="Q25" s="10" t="e">
        <f>100*(cbo_deficit!Q25+cbo_interest!Q25)/cbo_ngdp!Q25</f>
        <v>#N/A</v>
      </c>
      <c r="R25" s="10" t="e">
        <f>100*(cbo_deficit!R25+cbo_interest!R25)/cbo_ngdp!R25</f>
        <v>#N/A</v>
      </c>
      <c r="S25" s="10">
        <f>100*(cbo_deficit!S25+cbo_interest!S25)/cbo_ngdp!S25</f>
        <v>1.158466819221968</v>
      </c>
      <c r="T25" s="10">
        <f>100*(cbo_deficit!T25+cbo_interest!T25)/cbo_ngdp!T25</f>
        <v>1.1989723094490436</v>
      </c>
      <c r="U25" s="10">
        <f>100*(cbo_deficit!U25+cbo_interest!U25)/cbo_ngdp!U25</f>
        <v>1.1395610579628588</v>
      </c>
      <c r="V25" s="10">
        <f>100*(cbo_deficit!V25+cbo_interest!V25)/cbo_ngdp!V25</f>
        <v>1.0699001426533523</v>
      </c>
      <c r="W25" s="10">
        <f>100*(cbo_deficit!W25+cbo_interest!W25)/cbo_ngdp!W25</f>
        <v>1.077555650077981</v>
      </c>
      <c r="X25" s="10">
        <f>100*(cbo_deficit!X25+cbo_interest!X25)/cbo_ngdp!X25</f>
        <v>0.23484514897989139</v>
      </c>
      <c r="Y25" s="10">
        <f>100*(cbo_deficit!Y25+cbo_interest!Y25)/cbo_ngdp!Y25</f>
        <v>0.17913121361397225</v>
      </c>
      <c r="Z25" s="10">
        <f>100*(cbo_deficit!Z25+cbo_interest!Z25)/cbo_ngdp!Z25</f>
        <v>-0.43800030206917384</v>
      </c>
      <c r="AA25" s="10">
        <f>100*(cbo_deficit!AA25+cbo_interest!AA25)/cbo_ngdp!AA25</f>
        <v>-0.68534876637222053</v>
      </c>
      <c r="AB25" s="10">
        <f>100*(cbo_deficit!AB25+cbo_interest!AB25)/cbo_ngdp!AB25</f>
        <v>-1.2292562999385372</v>
      </c>
      <c r="AC25" s="10">
        <f>100*(cbo_deficit!AC25+cbo_interest!AC25)/cbo_ngdp!AC25</f>
        <v>-0.76663600122661757</v>
      </c>
      <c r="AD25" s="10">
        <f>100*(cbo_deficit!AD25+cbo_interest!AD25)/cbo_ngdp!AD25</f>
        <v>-0.33147506403495558</v>
      </c>
      <c r="AE25" s="10">
        <f>100*(cbo_deficit!AE25+cbo_interest!AE25)/cbo_ngdp!AE25</f>
        <v>0</v>
      </c>
      <c r="AF25" s="10" t="e">
        <f>100*(cbo_deficit!AF25+cbo_interest!AF25)/cbo_ngdp!AF25</f>
        <v>#N/A</v>
      </c>
      <c r="AG25" s="10" t="e">
        <f>100*(cbo_deficit!AG25+cbo_interest!AG25)/cbo_ngdp!AG25</f>
        <v>#N/A</v>
      </c>
      <c r="AH25" s="10" t="e">
        <f>100*(cbo_deficit!AH25+cbo_interest!AH25)/cbo_ngdp!AH25</f>
        <v>#N/A</v>
      </c>
      <c r="AI25" s="10" t="e">
        <f>100*(cbo_deficit!AI25+cbo_interest!AI25)/cbo_ngdp!AI25</f>
        <v>#N/A</v>
      </c>
      <c r="AJ25" s="10" t="e">
        <f>100*(cbo_deficit!AJ25+cbo_interest!AJ25)/cbo_ngdp!AJ25</f>
        <v>#N/A</v>
      </c>
      <c r="AK25" s="10" t="e">
        <f>100*(cbo_deficit!AK25+cbo_interest!AK25)/cbo_ngdp!AK25</f>
        <v>#N/A</v>
      </c>
      <c r="AL25" s="10" t="e">
        <f>100*(cbo_deficit!AL25+cbo_interest!AL25)/cbo_ngdp!AL25</f>
        <v>#N/A</v>
      </c>
      <c r="AM25" s="10" t="e">
        <f>100*(cbo_deficit!AM25+cbo_interest!AM25)/cbo_ngdp!AM25</f>
        <v>#N/A</v>
      </c>
      <c r="AN25" s="10" t="e">
        <f>100*(cbo_deficit!AN25+cbo_interest!AN25)/cbo_ngdp!AN25</f>
        <v>#N/A</v>
      </c>
      <c r="AO25" s="10" t="e">
        <f>100*(cbo_deficit!AO25+cbo_interest!AO25)/cbo_ngdp!AO25</f>
        <v>#N/A</v>
      </c>
      <c r="AP25" s="10" t="e">
        <f>100*(cbo_deficit!AP25+cbo_interest!AP25)/cbo_ngdp!AP25</f>
        <v>#N/A</v>
      </c>
      <c r="AQ25" s="10" t="e">
        <f>100*(cbo_deficit!AQ25+cbo_interest!AQ25)/cbo_ngdp!AQ25</f>
        <v>#N/A</v>
      </c>
      <c r="AR25" s="10" t="e">
        <f>100*(cbo_deficit!AR25+cbo_interest!AR25)/cbo_ngdp!AR25</f>
        <v>#N/A</v>
      </c>
      <c r="AS25" s="10" t="e">
        <f>100*(cbo_deficit!AS25+cbo_interest!AS25)/cbo_ngdp!AS25</f>
        <v>#N/A</v>
      </c>
      <c r="AT25" s="10" t="e">
        <f>100*(cbo_deficit!AT25+cbo_interest!AT25)/cbo_ngdp!AT25</f>
        <v>#N/A</v>
      </c>
      <c r="AU25" s="10" t="e">
        <v>#N/A</v>
      </c>
      <c r="AV25" s="10" t="e">
        <f>100*(cbo_deficit!AV25+cbo_interest!AV25)/cbo_ngdp!AV25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f>100*(cbo_deficit!BI25+cbo_interest!BI25)/cbo_ngdp!BI25</f>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0</v>
      </c>
      <c r="CT25" s="3"/>
      <c r="CU25" s="20">
        <v>32721</v>
      </c>
      <c r="CV25" s="20" t="str">
        <f ca="1">OFFSET(C$1,0,ROWS($1:19)-1)</f>
        <v>1989B</v>
      </c>
      <c r="CW25" s="19">
        <f t="shared" ca="1" si="2"/>
        <v>1989</v>
      </c>
      <c r="CX25" s="30" cm="1">
        <f t="array" aca="1" ref="CX25" ca="1">-INDEX($C$6:$CS$100,MATCH(CW25,YEAR($B$6:$B$100),0),MATCH(CV25,$C$1:$CS$1,0))</f>
        <v>-0.15570260801868432</v>
      </c>
      <c r="CY25" s="19">
        <f t="shared" ca="1" si="0"/>
        <v>1994</v>
      </c>
      <c r="CZ25" s="30" cm="1">
        <f t="array" aca="1" ref="CZ25" ca="1">-INDEX($C$6:$CS$100,MATCH(CY25,YEAR($B$6:$B$100),0),MATCH(CV25,$C$1:$CS$1,0))</f>
        <v>-1.1395610579628588</v>
      </c>
      <c r="DA25" s="19">
        <f t="shared" ca="1" si="3"/>
        <v>1999</v>
      </c>
      <c r="DB25" s="28" t="e" cm="1">
        <f t="array" aca="1" ref="DB25" ca="1">-INDEX($C$6:$CS$100,MATCH(DA25,YEAR($B$6:$B$100),0),MATCH(CV25,$C$1:$CS$1,0))</f>
        <v>#N/A</v>
      </c>
      <c r="DG25" s="5"/>
    </row>
    <row r="26" spans="1:111" x14ac:dyDescent="0.3">
      <c r="A26" t="s">
        <v>1762</v>
      </c>
      <c r="B26" s="16">
        <v>34700</v>
      </c>
      <c r="C26" s="10" t="e">
        <f>100*(cbo_deficit!C26+cbo_interest!C26)/cbo_ngdp!C26</f>
        <v>#N/A</v>
      </c>
      <c r="D26" s="10" t="e">
        <f>100*(cbo_deficit!D26+cbo_interest!D26)/cbo_ngdp!D26</f>
        <v>#N/A</v>
      </c>
      <c r="E26" s="10" t="e">
        <f>100*(cbo_deficit!E26+cbo_interest!E26)/cbo_ngdp!E26</f>
        <v>#N/A</v>
      </c>
      <c r="F26" s="10" t="e">
        <f>100*(cbo_deficit!F26+cbo_interest!F26)/cbo_ngdp!F26</f>
        <v>#N/A</v>
      </c>
      <c r="G26" s="10" t="e">
        <f>100*(cbo_deficit!G26+cbo_interest!G26)/cbo_ngdp!G26</f>
        <v>#N/A</v>
      </c>
      <c r="H26" s="10" t="e">
        <f>100*(cbo_deficit!H26+cbo_interest!H26)/cbo_ngdp!H26</f>
        <v>#N/A</v>
      </c>
      <c r="I26" s="10" t="e">
        <f>100*(cbo_deficit!I26+cbo_interest!I26)/cbo_ngdp!I26</f>
        <v>#N/A</v>
      </c>
      <c r="J26" s="10" t="e">
        <f>100*(cbo_deficit!J26+cbo_interest!J26)/cbo_ngdp!J26</f>
        <v>#N/A</v>
      </c>
      <c r="K26" s="10" t="e">
        <f>100*(cbo_deficit!K26+cbo_interest!K26)/cbo_ngdp!K26</f>
        <v>#N/A</v>
      </c>
      <c r="L26" s="10" t="e">
        <f>100*(cbo_deficit!L26+cbo_interest!L26)/cbo_ngdp!L26</f>
        <v>#N/A</v>
      </c>
      <c r="M26" s="10" t="e">
        <f>100*(cbo_deficit!M26+cbo_interest!M26)/cbo_ngdp!M26</f>
        <v>#N/A</v>
      </c>
      <c r="N26" s="10" t="e">
        <f>100*(cbo_deficit!N26+cbo_interest!N26)/cbo_ngdp!N26</f>
        <v>#N/A</v>
      </c>
      <c r="O26" s="10" t="e">
        <f>100*(cbo_deficit!O26+cbo_interest!O26)/cbo_ngdp!O26</f>
        <v>#N/A</v>
      </c>
      <c r="P26" s="10" t="e">
        <f>100*(cbo_deficit!P26+cbo_interest!P26)/cbo_ngdp!P26</f>
        <v>#N/A</v>
      </c>
      <c r="Q26" s="10" t="e">
        <f>100*(cbo_deficit!Q26+cbo_interest!Q26)/cbo_ngdp!Q26</f>
        <v>#N/A</v>
      </c>
      <c r="R26" s="10" t="e">
        <f>100*(cbo_deficit!R26+cbo_interest!R26)/cbo_ngdp!R26</f>
        <v>#N/A</v>
      </c>
      <c r="S26" s="10" t="e">
        <f>100*(cbo_deficit!S26+cbo_interest!S26)/cbo_ngdp!S26</f>
        <v>#N/A</v>
      </c>
      <c r="T26" s="10" t="e">
        <f>100*(cbo_deficit!T26+cbo_interest!T26)/cbo_ngdp!T26</f>
        <v>#N/A</v>
      </c>
      <c r="U26" s="10" t="e">
        <f>100*(cbo_deficit!U26+cbo_interest!U26)/cbo_ngdp!U26</f>
        <v>#N/A</v>
      </c>
      <c r="V26" s="10">
        <f>100*(cbo_deficit!V26+cbo_interest!V26)/cbo_ngdp!V26</f>
        <v>1.2195121951219512</v>
      </c>
      <c r="W26" s="10">
        <f>100*(cbo_deficit!W26+cbo_interest!W26)/cbo_ngdp!W26</f>
        <v>1.1445302102741548</v>
      </c>
      <c r="X26" s="10">
        <f>100*(cbo_deficit!X26+cbo_interest!X26)/cbo_ngdp!X26</f>
        <v>1.4076731990063482</v>
      </c>
      <c r="Y26" s="10">
        <f>100*(cbo_deficit!Y26+cbo_interest!Y26)/cbo_ngdp!Y26</f>
        <v>1.4072614691809737</v>
      </c>
      <c r="Z26" s="10">
        <f>100*(cbo_deficit!Z26+cbo_interest!Z26)/cbo_ngdp!Z26</f>
        <v>0.72815533980582525</v>
      </c>
      <c r="AA26" s="10">
        <f>100*(cbo_deficit!AA26+cbo_interest!AA26)/cbo_ngdp!AA26</f>
        <v>0</v>
      </c>
      <c r="AB26" s="10">
        <f>100*(cbo_deficit!AB26+cbo_interest!AB26)/cbo_ngdp!AB26</f>
        <v>-0.77315827862873809</v>
      </c>
      <c r="AC26" s="10">
        <f>100*(cbo_deficit!AC26+cbo_interest!AC26)/cbo_ngdp!AC26</f>
        <v>0.30603322646458758</v>
      </c>
      <c r="AD26" s="10">
        <f>100*(cbo_deficit!AD26+cbo_interest!AD26)/cbo_ngdp!AD26</f>
        <v>0.58521267485012851</v>
      </c>
      <c r="AE26" s="10">
        <f>100*(cbo_deficit!AE26+cbo_interest!AE26)/cbo_ngdp!AE26</f>
        <v>0.90523338048090518</v>
      </c>
      <c r="AF26" s="10">
        <f>100*(cbo_deficit!AF26+cbo_interest!AF26)/cbo_ngdp!AF26</f>
        <v>0.8385446276293349</v>
      </c>
      <c r="AG26" s="10">
        <f>100*(cbo_deficit!AG26+cbo_interest!AG26)/cbo_ngdp!AG26</f>
        <v>1.0297482837528604</v>
      </c>
      <c r="AH26" s="10" t="e">
        <f>100*(cbo_deficit!AH26+cbo_interest!AH26)/cbo_ngdp!AH26</f>
        <v>#N/A</v>
      </c>
      <c r="AI26" s="10" t="e">
        <f>100*(cbo_deficit!AI26+cbo_interest!AI26)/cbo_ngdp!AI26</f>
        <v>#N/A</v>
      </c>
      <c r="AJ26" s="10" t="e">
        <f>100*(cbo_deficit!AJ26+cbo_interest!AJ26)/cbo_ngdp!AJ26</f>
        <v>#N/A</v>
      </c>
      <c r="AK26" s="10" t="e">
        <f>100*(cbo_deficit!AK26+cbo_interest!AK26)/cbo_ngdp!AK26</f>
        <v>#N/A</v>
      </c>
      <c r="AL26" s="10" t="e">
        <f>100*(cbo_deficit!AL26+cbo_interest!AL26)/cbo_ngdp!AL26</f>
        <v>#N/A</v>
      </c>
      <c r="AM26" s="10" t="e">
        <f>100*(cbo_deficit!AM26+cbo_interest!AM26)/cbo_ngdp!AM26</f>
        <v>#N/A</v>
      </c>
      <c r="AN26" s="10" t="e">
        <f>100*(cbo_deficit!AN26+cbo_interest!AN26)/cbo_ngdp!AN26</f>
        <v>#N/A</v>
      </c>
      <c r="AO26" s="10" t="e">
        <f>100*(cbo_deficit!AO26+cbo_interest!AO26)/cbo_ngdp!AO26</f>
        <v>#N/A</v>
      </c>
      <c r="AP26" s="10" t="e">
        <f>100*(cbo_deficit!AP26+cbo_interest!AP26)/cbo_ngdp!AP26</f>
        <v>#N/A</v>
      </c>
      <c r="AQ26" s="10" t="e">
        <f>100*(cbo_deficit!AQ26+cbo_interest!AQ26)/cbo_ngdp!AQ26</f>
        <v>#N/A</v>
      </c>
      <c r="AR26" s="10" t="e">
        <f>100*(cbo_deficit!AR26+cbo_interest!AR26)/cbo_ngdp!AR26</f>
        <v>#N/A</v>
      </c>
      <c r="AS26" s="10" t="e">
        <f>100*(cbo_deficit!AS26+cbo_interest!AS26)/cbo_ngdp!AS26</f>
        <v>#N/A</v>
      </c>
      <c r="AT26" s="10" t="e">
        <f>100*(cbo_deficit!AT26+cbo_interest!AT26)/cbo_ngdp!AT26</f>
        <v>#N/A</v>
      </c>
      <c r="AU26" s="10" t="e">
        <v>#N/A</v>
      </c>
      <c r="AV26" s="10" t="e">
        <f>100*(cbo_deficit!AV26+cbo_interest!AV26)/cbo_ngdp!AV26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f>100*(cbo_deficit!BI26+cbo_interest!BI26)/cbo_ngdp!BI26</f>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0.89947089947089942</v>
      </c>
      <c r="CT26" s="3"/>
      <c r="CU26" s="20">
        <v>32874</v>
      </c>
      <c r="CV26" s="20" t="str">
        <f ca="1">OFFSET(C$1,0,ROWS($1:20)-1)</f>
        <v>1990A</v>
      </c>
      <c r="CW26" s="19">
        <f t="shared" ca="1" si="2"/>
        <v>1990</v>
      </c>
      <c r="CX26" s="30" cm="1">
        <f t="array" aca="1" ref="CX26" ca="1">-INDEX($C$6:$CS$100,MATCH(CW26,YEAR($B$6:$B$100),0),MATCH(CV26,$C$1:$CS$1,0))</f>
        <v>-0.76979472140762462</v>
      </c>
      <c r="CY26" s="19">
        <f t="shared" ca="1" si="0"/>
        <v>1995</v>
      </c>
      <c r="CZ26" s="30" cm="1">
        <f t="array" aca="1" ref="CZ26" ca="1">-INDEX($C$6:$CS$100,MATCH(CY26,YEAR($B$6:$B$100),0),MATCH(CV26,$C$1:$CS$1,0))</f>
        <v>-1.2195121951219512</v>
      </c>
      <c r="DA26" s="19">
        <f t="shared" ca="1" si="3"/>
        <v>2000</v>
      </c>
      <c r="DB26" s="28" t="e" cm="1">
        <f t="array" aca="1" ref="DB26" ca="1">-INDEX($C$6:$CS$100,MATCH(DA26,YEAR($B$6:$B$100),0),MATCH(CV26,$C$1:$CS$1,0))</f>
        <v>#N/A</v>
      </c>
      <c r="DG26" s="5"/>
    </row>
    <row r="27" spans="1:111" x14ac:dyDescent="0.3">
      <c r="A27" t="s">
        <v>1763</v>
      </c>
      <c r="B27" s="16">
        <v>35065</v>
      </c>
      <c r="C27" s="10" t="e">
        <f>100*(cbo_deficit!C27+cbo_interest!C27)/cbo_ngdp!C27</f>
        <v>#N/A</v>
      </c>
      <c r="D27" s="10" t="e">
        <f>100*(cbo_deficit!D27+cbo_interest!D27)/cbo_ngdp!D27</f>
        <v>#N/A</v>
      </c>
      <c r="E27" s="10" t="e">
        <f>100*(cbo_deficit!E27+cbo_interest!E27)/cbo_ngdp!E27</f>
        <v>#N/A</v>
      </c>
      <c r="F27" s="10" t="e">
        <f>100*(cbo_deficit!F27+cbo_interest!F27)/cbo_ngdp!F27</f>
        <v>#N/A</v>
      </c>
      <c r="G27" s="10" t="e">
        <f>100*(cbo_deficit!G27+cbo_interest!G27)/cbo_ngdp!G27</f>
        <v>#N/A</v>
      </c>
      <c r="H27" s="10" t="e">
        <f>100*(cbo_deficit!H27+cbo_interest!H27)/cbo_ngdp!H27</f>
        <v>#N/A</v>
      </c>
      <c r="I27" s="10" t="e">
        <f>100*(cbo_deficit!I27+cbo_interest!I27)/cbo_ngdp!I27</f>
        <v>#N/A</v>
      </c>
      <c r="J27" s="10" t="e">
        <f>100*(cbo_deficit!J27+cbo_interest!J27)/cbo_ngdp!J27</f>
        <v>#N/A</v>
      </c>
      <c r="K27" s="10" t="e">
        <f>100*(cbo_deficit!K27+cbo_interest!K27)/cbo_ngdp!K27</f>
        <v>#N/A</v>
      </c>
      <c r="L27" s="10" t="e">
        <f>100*(cbo_deficit!L27+cbo_interest!L27)/cbo_ngdp!L27</f>
        <v>#N/A</v>
      </c>
      <c r="M27" s="10" t="e">
        <f>100*(cbo_deficit!M27+cbo_interest!M27)/cbo_ngdp!M27</f>
        <v>#N/A</v>
      </c>
      <c r="N27" s="10" t="e">
        <f>100*(cbo_deficit!N27+cbo_interest!N27)/cbo_ngdp!N27</f>
        <v>#N/A</v>
      </c>
      <c r="O27" s="10" t="e">
        <f>100*(cbo_deficit!O27+cbo_interest!O27)/cbo_ngdp!O27</f>
        <v>#N/A</v>
      </c>
      <c r="P27" s="10" t="e">
        <f>100*(cbo_deficit!P27+cbo_interest!P27)/cbo_ngdp!P27</f>
        <v>#N/A</v>
      </c>
      <c r="Q27" s="10" t="e">
        <f>100*(cbo_deficit!Q27+cbo_interest!Q27)/cbo_ngdp!Q27</f>
        <v>#N/A</v>
      </c>
      <c r="R27" s="10" t="e">
        <f>100*(cbo_deficit!R27+cbo_interest!R27)/cbo_ngdp!R27</f>
        <v>#N/A</v>
      </c>
      <c r="S27" s="10" t="e">
        <f>100*(cbo_deficit!S27+cbo_interest!S27)/cbo_ngdp!S27</f>
        <v>#N/A</v>
      </c>
      <c r="T27" s="10" t="e">
        <f>100*(cbo_deficit!T27+cbo_interest!T27)/cbo_ngdp!T27</f>
        <v>#N/A</v>
      </c>
      <c r="U27" s="10" t="e">
        <f>100*(cbo_deficit!U27+cbo_interest!U27)/cbo_ngdp!U27</f>
        <v>#N/A</v>
      </c>
      <c r="V27" s="10" t="e">
        <f>100*(cbo_deficit!V27+cbo_interest!V27)/cbo_ngdp!V27</f>
        <v>#N/A</v>
      </c>
      <c r="W27" s="10" t="e">
        <f>100*(cbo_deficit!W27+cbo_interest!W27)/cbo_ngdp!W27</f>
        <v>#N/A</v>
      </c>
      <c r="X27" s="10">
        <f>100*(cbo_deficit!X27+cbo_interest!X27)/cbo_ngdp!X27</f>
        <v>1.2719013627514602</v>
      </c>
      <c r="Y27" s="10">
        <f>100*(cbo_deficit!Y27+cbo_interest!Y27)/cbo_ngdp!Y27</f>
        <v>1.4592730167153092</v>
      </c>
      <c r="Z27" s="10">
        <f>100*(cbo_deficit!Z27+cbo_interest!Z27)/cbo_ngdp!Z27</f>
        <v>1.1060156460749933</v>
      </c>
      <c r="AA27" s="10">
        <f>100*(cbo_deficit!AA27+cbo_interest!AA27)/cbo_ngdp!AA27</f>
        <v>0.12298442197321673</v>
      </c>
      <c r="AB27" s="10">
        <f>100*(cbo_deficit!AB27+cbo_interest!AB27)/cbo_ngdp!AB27</f>
        <v>-0.51374618161621777</v>
      </c>
      <c r="AC27" s="10">
        <f>100*(cbo_deficit!AC27+cbo_interest!AC27)/cbo_ngdp!AC27</f>
        <v>0.55370985603543743</v>
      </c>
      <c r="AD27" s="10">
        <f>100*(cbo_deficit!AD27+cbo_interest!AD27)/cbo_ngdp!AD27</f>
        <v>0.8394259409694016</v>
      </c>
      <c r="AE27" s="10">
        <f>100*(cbo_deficit!AE27+cbo_interest!AE27)/cbo_ngdp!AE27</f>
        <v>0.92854259184497379</v>
      </c>
      <c r="AF27" s="10">
        <f>100*(cbo_deficit!AF27+cbo_interest!AF27)/cbo_ngdp!AF27</f>
        <v>0.71913161465400266</v>
      </c>
      <c r="AG27" s="10">
        <f>100*(cbo_deficit!AG27+cbo_interest!AG27)/cbo_ngdp!AG27</f>
        <v>0.72652501713502404</v>
      </c>
      <c r="AH27" s="10">
        <f>100*(cbo_deficit!AH27+cbo_interest!AH27)/cbo_ngdp!AH27</f>
        <v>0.96888646288209612</v>
      </c>
      <c r="AI27" s="10">
        <f>100*(cbo_deficit!AI27+cbo_interest!AI27)/cbo_ngdp!AI27</f>
        <v>1.2815378454144974</v>
      </c>
      <c r="AJ27" s="10" t="e">
        <f>100*(cbo_deficit!AJ27+cbo_interest!AJ27)/cbo_ngdp!AJ27</f>
        <v>#N/A</v>
      </c>
      <c r="AK27" s="10" t="e">
        <f>100*(cbo_deficit!AK27+cbo_interest!AK27)/cbo_ngdp!AK27</f>
        <v>#N/A</v>
      </c>
      <c r="AL27" s="10" t="e">
        <f>100*(cbo_deficit!AL27+cbo_interest!AL27)/cbo_ngdp!AL27</f>
        <v>#N/A</v>
      </c>
      <c r="AM27" s="10" t="e">
        <f>100*(cbo_deficit!AM27+cbo_interest!AM27)/cbo_ngdp!AM27</f>
        <v>#N/A</v>
      </c>
      <c r="AN27" s="10" t="e">
        <f>100*(cbo_deficit!AN27+cbo_interest!AN27)/cbo_ngdp!AN27</f>
        <v>#N/A</v>
      </c>
      <c r="AO27" s="10" t="e">
        <f>100*(cbo_deficit!AO27+cbo_interest!AO27)/cbo_ngdp!AO27</f>
        <v>#N/A</v>
      </c>
      <c r="AP27" s="10" t="e">
        <f>100*(cbo_deficit!AP27+cbo_interest!AP27)/cbo_ngdp!AP27</f>
        <v>#N/A</v>
      </c>
      <c r="AQ27" s="10" t="e">
        <f>100*(cbo_deficit!AQ27+cbo_interest!AQ27)/cbo_ngdp!AQ27</f>
        <v>#N/A</v>
      </c>
      <c r="AR27" s="10" t="e">
        <f>100*(cbo_deficit!AR27+cbo_interest!AR27)/cbo_ngdp!AR27</f>
        <v>#N/A</v>
      </c>
      <c r="AS27" s="10" t="e">
        <f>100*(cbo_deficit!AS27+cbo_interest!AS27)/cbo_ngdp!AS27</f>
        <v>#N/A</v>
      </c>
      <c r="AT27" s="10" t="e">
        <f>100*(cbo_deficit!AT27+cbo_interest!AT27)/cbo_ngdp!AT27</f>
        <v>#N/A</v>
      </c>
      <c r="AU27" s="10" t="e">
        <v>#N/A</v>
      </c>
      <c r="AV27" s="10" t="e">
        <f>100*(cbo_deficit!AV27+cbo_interest!AV27)/cbo_ngdp!AV27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f>100*(cbo_deficit!BI27+cbo_interest!BI27)/cbo_ngdp!BI27</f>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1.6853226009307005</v>
      </c>
      <c r="CT27" s="3"/>
      <c r="CU27" s="20">
        <v>33055</v>
      </c>
      <c r="CV27" s="20" t="str">
        <f ca="1">OFFSET(C$1,0,ROWS($1:21)-1)</f>
        <v>1990B</v>
      </c>
      <c r="CW27" s="19">
        <f t="shared" ca="1" si="2"/>
        <v>1990</v>
      </c>
      <c r="CX27" s="30" cm="1">
        <f t="array" aca="1" ref="CX27" ca="1">-INDEX($C$6:$CS$100,MATCH(CW27,YEAR($B$6:$B$100),0),MATCH(CV27,$C$1:$CS$1,0))</f>
        <v>0.23757309941520469</v>
      </c>
      <c r="CY27" s="19">
        <f t="shared" ca="1" si="0"/>
        <v>1995</v>
      </c>
      <c r="CZ27" s="30" cm="1">
        <f t="array" aca="1" ref="CZ27" ca="1">-INDEX($C$6:$CS$100,MATCH(CY27,YEAR($B$6:$B$100),0),MATCH(CV27,$C$1:$CS$1,0))</f>
        <v>-1.1445302102741548</v>
      </c>
      <c r="DA27" s="19">
        <f t="shared" ca="1" si="3"/>
        <v>2000</v>
      </c>
      <c r="DB27" s="28" t="e" cm="1">
        <f t="array" aca="1" ref="DB27" ca="1">-INDEX($C$6:$CS$100,MATCH(DA27,YEAR($B$6:$B$100),0),MATCH(CV27,$C$1:$CS$1,0))</f>
        <v>#N/A</v>
      </c>
      <c r="DG27" s="5"/>
    </row>
    <row r="28" spans="1:111" x14ac:dyDescent="0.3">
      <c r="A28" t="s">
        <v>1764</v>
      </c>
      <c r="B28" s="16">
        <v>35431</v>
      </c>
      <c r="C28" s="10" t="e">
        <f>100*(cbo_deficit!C28+cbo_interest!C28)/cbo_ngdp!C28</f>
        <v>#N/A</v>
      </c>
      <c r="D28" s="10" t="e">
        <f>100*(cbo_deficit!D28+cbo_interest!D28)/cbo_ngdp!D28</f>
        <v>#N/A</v>
      </c>
      <c r="E28" s="10" t="e">
        <f>100*(cbo_deficit!E28+cbo_interest!E28)/cbo_ngdp!E28</f>
        <v>#N/A</v>
      </c>
      <c r="F28" s="10" t="e">
        <f>100*(cbo_deficit!F28+cbo_interest!F28)/cbo_ngdp!F28</f>
        <v>#N/A</v>
      </c>
      <c r="G28" s="10" t="e">
        <f>100*(cbo_deficit!G28+cbo_interest!G28)/cbo_ngdp!G28</f>
        <v>#N/A</v>
      </c>
      <c r="H28" s="10" t="e">
        <f>100*(cbo_deficit!H28+cbo_interest!H28)/cbo_ngdp!H28</f>
        <v>#N/A</v>
      </c>
      <c r="I28" s="10" t="e">
        <f>100*(cbo_deficit!I28+cbo_interest!I28)/cbo_ngdp!I28</f>
        <v>#N/A</v>
      </c>
      <c r="J28" s="10" t="e">
        <f>100*(cbo_deficit!J28+cbo_interest!J28)/cbo_ngdp!J28</f>
        <v>#N/A</v>
      </c>
      <c r="K28" s="10" t="e">
        <f>100*(cbo_deficit!K28+cbo_interest!K28)/cbo_ngdp!K28</f>
        <v>#N/A</v>
      </c>
      <c r="L28" s="10" t="e">
        <f>100*(cbo_deficit!L28+cbo_interest!L28)/cbo_ngdp!L28</f>
        <v>#N/A</v>
      </c>
      <c r="M28" s="10" t="e">
        <f>100*(cbo_deficit!M28+cbo_interest!M28)/cbo_ngdp!M28</f>
        <v>#N/A</v>
      </c>
      <c r="N28" s="10" t="e">
        <f>100*(cbo_deficit!N28+cbo_interest!N28)/cbo_ngdp!N28</f>
        <v>#N/A</v>
      </c>
      <c r="O28" s="10" t="e">
        <f>100*(cbo_deficit!O28+cbo_interest!O28)/cbo_ngdp!O28</f>
        <v>#N/A</v>
      </c>
      <c r="P28" s="10" t="e">
        <f>100*(cbo_deficit!P28+cbo_interest!P28)/cbo_ngdp!P28</f>
        <v>#N/A</v>
      </c>
      <c r="Q28" s="10" t="e">
        <f>100*(cbo_deficit!Q28+cbo_interest!Q28)/cbo_ngdp!Q28</f>
        <v>#N/A</v>
      </c>
      <c r="R28" s="10" t="e">
        <f>100*(cbo_deficit!R28+cbo_interest!R28)/cbo_ngdp!R28</f>
        <v>#N/A</v>
      </c>
      <c r="S28" s="10" t="e">
        <f>100*(cbo_deficit!S28+cbo_interest!S28)/cbo_ngdp!S28</f>
        <v>#N/A</v>
      </c>
      <c r="T28" s="10" t="e">
        <f>100*(cbo_deficit!T28+cbo_interest!T28)/cbo_ngdp!T28</f>
        <v>#N/A</v>
      </c>
      <c r="U28" s="10" t="e">
        <f>100*(cbo_deficit!U28+cbo_interest!U28)/cbo_ngdp!U28</f>
        <v>#N/A</v>
      </c>
      <c r="V28" s="10" t="e">
        <f>100*(cbo_deficit!V28+cbo_interest!V28)/cbo_ngdp!V28</f>
        <v>#N/A</v>
      </c>
      <c r="W28" s="10" t="e">
        <f>100*(cbo_deficit!W28+cbo_interest!W28)/cbo_ngdp!W28</f>
        <v>#N/A</v>
      </c>
      <c r="X28" s="10" t="e">
        <f>100*(cbo_deficit!X28+cbo_interest!X28)/cbo_ngdp!X28</f>
        <v>#N/A</v>
      </c>
      <c r="Y28" s="10" t="e">
        <f>100*(cbo_deficit!Y28+cbo_interest!Y28)/cbo_ngdp!Y28</f>
        <v>#N/A</v>
      </c>
      <c r="Z28" s="10">
        <f>100*(cbo_deficit!Z28+cbo_interest!Z28)/cbo_ngdp!Z28</f>
        <v>0.66250477767868521</v>
      </c>
      <c r="AA28" s="10">
        <f>100*(cbo_deficit!AA28+cbo_interest!AA28)/cbo_ngdp!AA28</f>
        <v>-7.7871512005191434E-2</v>
      </c>
      <c r="AB28" s="10">
        <f>100*(cbo_deficit!AB28+cbo_interest!AB28)/cbo_ngdp!AB28</f>
        <v>-0.64960890892217948</v>
      </c>
      <c r="AC28" s="10">
        <f>100*(cbo_deficit!AC28+cbo_interest!AC28)/cbo_ngdp!AC28</f>
        <v>0.57887120115774238</v>
      </c>
      <c r="AD28" s="10">
        <f>100*(cbo_deficit!AD28+cbo_interest!AD28)/cbo_ngdp!AD28</f>
        <v>0.73264781491002573</v>
      </c>
      <c r="AE28" s="10">
        <f>100*(cbo_deficit!AE28+cbo_interest!AE28)/cbo_ngdp!AE28</f>
        <v>0.76923076923076927</v>
      </c>
      <c r="AF28" s="10">
        <f>100*(cbo_deficit!AF28+cbo_interest!AF28)/cbo_ngdp!AF28</f>
        <v>0.5937782367368013</v>
      </c>
      <c r="AG28" s="10">
        <f>100*(cbo_deficit!AG28+cbo_interest!AG28)/cbo_ngdp!AG28</f>
        <v>0.48258771357767055</v>
      </c>
      <c r="AH28" s="10">
        <f>100*(cbo_deficit!AH28+cbo_interest!AH28)/cbo_ngdp!AH28</f>
        <v>0.87080842214712761</v>
      </c>
      <c r="AI28" s="10">
        <f>100*(cbo_deficit!AI28+cbo_interest!AI28)/cbo_ngdp!AI28</f>
        <v>0.95504902584999363</v>
      </c>
      <c r="AJ28" s="10">
        <f>100*(cbo_deficit!AJ28+cbo_interest!AJ28)/cbo_ngdp!AJ28</f>
        <v>1.5838548984544643</v>
      </c>
      <c r="AK28" s="10">
        <f>100*(cbo_deficit!AK28+cbo_interest!AK28)/cbo_ngdp!AK28</f>
        <v>2.6524198617221875</v>
      </c>
      <c r="AL28" s="10" t="e">
        <f>100*(cbo_deficit!AL28+cbo_interest!AL28)/cbo_ngdp!AL28</f>
        <v>#N/A</v>
      </c>
      <c r="AM28" s="10" t="e">
        <f>100*(cbo_deficit!AM28+cbo_interest!AM28)/cbo_ngdp!AM28</f>
        <v>#N/A</v>
      </c>
      <c r="AN28" s="10" t="e">
        <f>100*(cbo_deficit!AN28+cbo_interest!AN28)/cbo_ngdp!AN28</f>
        <v>#N/A</v>
      </c>
      <c r="AO28" s="10" t="e">
        <f>100*(cbo_deficit!AO28+cbo_interest!AO28)/cbo_ngdp!AO28</f>
        <v>#N/A</v>
      </c>
      <c r="AP28" s="10" t="e">
        <f>100*(cbo_deficit!AP28+cbo_interest!AP28)/cbo_ngdp!AP28</f>
        <v>#N/A</v>
      </c>
      <c r="AQ28" s="10" t="e">
        <f>100*(cbo_deficit!AQ28+cbo_interest!AQ28)/cbo_ngdp!AQ28</f>
        <v>#N/A</v>
      </c>
      <c r="AR28" s="10" t="e">
        <f>100*(cbo_deficit!AR28+cbo_interest!AR28)/cbo_ngdp!AR28</f>
        <v>#N/A</v>
      </c>
      <c r="AS28" s="10" t="e">
        <f>100*(cbo_deficit!AS28+cbo_interest!AS28)/cbo_ngdp!AS28</f>
        <v>#N/A</v>
      </c>
      <c r="AT28" s="10" t="e">
        <f>100*(cbo_deficit!AT28+cbo_interest!AT28)/cbo_ngdp!AT28</f>
        <v>#N/A</v>
      </c>
      <c r="AU28" s="10" t="e">
        <v>#N/A</v>
      </c>
      <c r="AV28" s="10" t="e">
        <f>100*(cbo_deficit!AV28+cbo_interest!AV28)/cbo_ngdp!AV28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f>100*(cbo_deficit!BI28+cbo_interest!BI28)/cbo_ngdp!BI28</f>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2.6269080582179622</v>
      </c>
      <c r="CT28" s="3"/>
      <c r="CU28" s="20">
        <v>33239</v>
      </c>
      <c r="CV28" s="20" t="str">
        <f ca="1">OFFSET(C$1,0,ROWS($1:22)-1)</f>
        <v>1991A</v>
      </c>
      <c r="CW28" s="19">
        <f t="shared" ca="1" si="2"/>
        <v>1991</v>
      </c>
      <c r="CX28" s="30" cm="1">
        <f t="array" aca="1" ref="CX28" ca="1">-INDEX($C$6:$CS$100,MATCH(CW28,YEAR($B$6:$B$100),0),MATCH(CV28,$C$1:$CS$1,0))</f>
        <v>1.7780938833570412</v>
      </c>
      <c r="CY28" s="19">
        <f t="shared" ca="1" si="0"/>
        <v>1996</v>
      </c>
      <c r="CZ28" s="30" cm="1">
        <f t="array" aca="1" ref="CZ28" ca="1">-INDEX($C$6:$CS$100,MATCH(CY28,YEAR($B$6:$B$100),0),MATCH(CV28,$C$1:$CS$1,0))</f>
        <v>-1.2719013627514602</v>
      </c>
      <c r="DA28" s="19">
        <f t="shared" ca="1" si="3"/>
        <v>2001</v>
      </c>
      <c r="DB28" s="28" t="e" cm="1">
        <f t="array" aca="1" ref="DB28" ca="1">-INDEX($C$6:$CS$100,MATCH(DA28,YEAR($B$6:$B$100),0),MATCH(CV28,$C$1:$CS$1,0))</f>
        <v>#N/A</v>
      </c>
    </row>
    <row r="29" spans="1:111" x14ac:dyDescent="0.3">
      <c r="A29" t="s">
        <v>602</v>
      </c>
      <c r="B29" s="16">
        <v>35796</v>
      </c>
      <c r="C29" s="10" t="e">
        <f>100*(cbo_deficit!C29+cbo_interest!C29)/cbo_ngdp!C29</f>
        <v>#N/A</v>
      </c>
      <c r="D29" s="10" t="e">
        <f>100*(cbo_deficit!D29+cbo_interest!D29)/cbo_ngdp!D29</f>
        <v>#N/A</v>
      </c>
      <c r="E29" s="10" t="e">
        <f>100*(cbo_deficit!E29+cbo_interest!E29)/cbo_ngdp!E29</f>
        <v>#N/A</v>
      </c>
      <c r="F29" s="10" t="e">
        <f>100*(cbo_deficit!F29+cbo_interest!F29)/cbo_ngdp!F29</f>
        <v>#N/A</v>
      </c>
      <c r="G29" s="10" t="e">
        <f>100*(cbo_deficit!G29+cbo_interest!G29)/cbo_ngdp!G29</f>
        <v>#N/A</v>
      </c>
      <c r="H29" s="10" t="e">
        <f>100*(cbo_deficit!H29+cbo_interest!H29)/cbo_ngdp!H29</f>
        <v>#N/A</v>
      </c>
      <c r="I29" s="10" t="e">
        <f>100*(cbo_deficit!I29+cbo_interest!I29)/cbo_ngdp!I29</f>
        <v>#N/A</v>
      </c>
      <c r="J29" s="10" t="e">
        <f>100*(cbo_deficit!J29+cbo_interest!J29)/cbo_ngdp!J29</f>
        <v>#N/A</v>
      </c>
      <c r="K29" s="10" t="e">
        <f>100*(cbo_deficit!K29+cbo_interest!K29)/cbo_ngdp!K29</f>
        <v>#N/A</v>
      </c>
      <c r="L29" s="10" t="e">
        <f>100*(cbo_deficit!L29+cbo_interest!L29)/cbo_ngdp!L29</f>
        <v>#N/A</v>
      </c>
      <c r="M29" s="10" t="e">
        <f>100*(cbo_deficit!M29+cbo_interest!M29)/cbo_ngdp!M29</f>
        <v>#N/A</v>
      </c>
      <c r="N29" s="10" t="e">
        <f>100*(cbo_deficit!N29+cbo_interest!N29)/cbo_ngdp!N29</f>
        <v>#N/A</v>
      </c>
      <c r="O29" s="10" t="e">
        <f>100*(cbo_deficit!O29+cbo_interest!O29)/cbo_ngdp!O29</f>
        <v>#N/A</v>
      </c>
      <c r="P29" s="10" t="e">
        <f>100*(cbo_deficit!P29+cbo_interest!P29)/cbo_ngdp!P29</f>
        <v>#N/A</v>
      </c>
      <c r="Q29" s="10" t="e">
        <f>100*(cbo_deficit!Q29+cbo_interest!Q29)/cbo_ngdp!Q29</f>
        <v>#N/A</v>
      </c>
      <c r="R29" s="10" t="e">
        <f>100*(cbo_deficit!R29+cbo_interest!R29)/cbo_ngdp!R29</f>
        <v>#N/A</v>
      </c>
      <c r="S29" s="10" t="e">
        <f>100*(cbo_deficit!S29+cbo_interest!S29)/cbo_ngdp!S29</f>
        <v>#N/A</v>
      </c>
      <c r="T29" s="10" t="e">
        <f>100*(cbo_deficit!T29+cbo_interest!T29)/cbo_ngdp!T29</f>
        <v>#N/A</v>
      </c>
      <c r="U29" s="10" t="e">
        <f>100*(cbo_deficit!U29+cbo_interest!U29)/cbo_ngdp!U29</f>
        <v>#N/A</v>
      </c>
      <c r="V29" s="10" t="e">
        <f>100*(cbo_deficit!V29+cbo_interest!V29)/cbo_ngdp!V29</f>
        <v>#N/A</v>
      </c>
      <c r="W29" s="10" t="e">
        <f>100*(cbo_deficit!W29+cbo_interest!W29)/cbo_ngdp!W29</f>
        <v>#N/A</v>
      </c>
      <c r="X29" s="10" t="e">
        <f>100*(cbo_deficit!X29+cbo_interest!X29)/cbo_ngdp!X29</f>
        <v>#N/A</v>
      </c>
      <c r="Y29" s="10" t="e">
        <f>100*(cbo_deficit!Y29+cbo_interest!Y29)/cbo_ngdp!Y29</f>
        <v>#N/A</v>
      </c>
      <c r="Z29" s="10" t="e">
        <f>100*(cbo_deficit!Z29+cbo_interest!Z29)/cbo_ngdp!Z29</f>
        <v>#N/A</v>
      </c>
      <c r="AA29" s="10" t="e">
        <f>100*(cbo_deficit!AA29+cbo_interest!AA29)/cbo_ngdp!AA29</f>
        <v>#N/A</v>
      </c>
      <c r="AB29" s="10">
        <f>100*(cbo_deficit!AB29+cbo_interest!AB29)/cbo_ngdp!AB29</f>
        <v>-0.82560650323891782</v>
      </c>
      <c r="AC29" s="10">
        <f>100*(cbo_deficit!AC29+cbo_interest!AC29)/cbo_ngdp!AC29</f>
        <v>0.66382765531062127</v>
      </c>
      <c r="AD29" s="10">
        <f>100*(cbo_deficit!AD29+cbo_interest!AD29)/cbo_ngdp!AD29</f>
        <v>0.84300549786194257</v>
      </c>
      <c r="AE29" s="10">
        <f>100*(cbo_deficit!AE29+cbo_interest!AE29)/cbo_ngdp!AE29</f>
        <v>0.81917104780535521</v>
      </c>
      <c r="AF29" s="10">
        <f>100*(cbo_deficit!AF29+cbo_interest!AF29)/cbo_ngdp!AF29</f>
        <v>0.6992149165848871</v>
      </c>
      <c r="AG29" s="10">
        <f>100*(cbo_deficit!AG29+cbo_interest!AG29)/cbo_ngdp!AG29</f>
        <v>0.52096254031257749</v>
      </c>
      <c r="AH29" s="10">
        <f>100*(cbo_deficit!AH29+cbo_interest!AH29)/cbo_ngdp!AH29</f>
        <v>0.85448916408668729</v>
      </c>
      <c r="AI29" s="10">
        <f>100*(cbo_deficit!AI29+cbo_interest!AI29)/cbo_ngdp!AI29</f>
        <v>0.76595744680851063</v>
      </c>
      <c r="AJ29" s="10">
        <f>100*(cbo_deficit!AJ29+cbo_interest!AJ29)/cbo_ngdp!AJ29</f>
        <v>1.625519432901491</v>
      </c>
      <c r="AK29" s="10">
        <f>100*(cbo_deficit!AK29+cbo_interest!AK29)/cbo_ngdp!AK29</f>
        <v>2.3185968284478617</v>
      </c>
      <c r="AL29" s="10">
        <f>100*(cbo_deficit!AL29+cbo_interest!AL29)/cbo_ngdp!AL29</f>
        <v>2.8557772732704025</v>
      </c>
      <c r="AM29" s="10">
        <f>100*(cbo_deficit!AM29+cbo_interest!AM29)/cbo_ngdp!AM29</f>
        <v>3.6560676432059069</v>
      </c>
      <c r="AN29" s="10" t="e">
        <f>100*(cbo_deficit!AN29+cbo_interest!AN29)/cbo_ngdp!AN29</f>
        <v>#N/A</v>
      </c>
      <c r="AO29" s="10" t="e">
        <f>100*(cbo_deficit!AO29+cbo_interest!AO29)/cbo_ngdp!AO29</f>
        <v>#N/A</v>
      </c>
      <c r="AP29" s="10" t="e">
        <f>100*(cbo_deficit!AP29+cbo_interest!AP29)/cbo_ngdp!AP29</f>
        <v>#N/A</v>
      </c>
      <c r="AQ29" s="10" t="e">
        <f>100*(cbo_deficit!AQ29+cbo_interest!AQ29)/cbo_ngdp!AQ29</f>
        <v>#N/A</v>
      </c>
      <c r="AR29" s="10" t="e">
        <f>100*(cbo_deficit!AR29+cbo_interest!AR29)/cbo_ngdp!AR29</f>
        <v>#N/A</v>
      </c>
      <c r="AS29" s="10" t="e">
        <f>100*(cbo_deficit!AS29+cbo_interest!AS29)/cbo_ngdp!AS29</f>
        <v>#N/A</v>
      </c>
      <c r="AT29" s="10" t="e">
        <f>100*(cbo_deficit!AT29+cbo_interest!AT29)/cbo_ngdp!AT29</f>
        <v>#N/A</v>
      </c>
      <c r="AU29" s="10" t="e">
        <v>#N/A</v>
      </c>
      <c r="AV29" s="10" t="e">
        <f>100*(cbo_deficit!AV29+cbo_interest!AV29)/cbo_ngdp!AV29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f>100*(cbo_deficit!BI29+cbo_interest!BI29)/cbo_ngdp!BI29</f>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3.4710558728025975</v>
      </c>
      <c r="CU29" s="20">
        <v>33451</v>
      </c>
      <c r="CV29" s="20" t="str">
        <f ca="1">OFFSET(C$1,0,ROWS($1:23)-1)</f>
        <v>1991B</v>
      </c>
      <c r="CW29" s="19">
        <f t="shared" ca="1" si="2"/>
        <v>1991</v>
      </c>
      <c r="CX29" s="30" cm="1">
        <f t="array" aca="1" ref="CX29" ca="1">-INDEX($C$6:$CS$100,MATCH(CW29,YEAR($B$6:$B$100),0),MATCH(CV29,$C$1:$CS$1,0))</f>
        <v>1.484528706850295</v>
      </c>
      <c r="CY29" s="19">
        <f t="shared" ca="1" si="0"/>
        <v>1996</v>
      </c>
      <c r="CZ29" s="30" cm="1">
        <f t="array" aca="1" ref="CZ29" ca="1">-INDEX($C$6:$CS$100,MATCH(CY29,YEAR($B$6:$B$100),0),MATCH(CV29,$C$1:$CS$1,0))</f>
        <v>-1.4592730167153092</v>
      </c>
      <c r="DA29" s="19">
        <f t="shared" ca="1" si="3"/>
        <v>2001</v>
      </c>
      <c r="DB29" s="28" t="e" cm="1">
        <f t="array" aca="1" ref="DB29" ca="1">-INDEX($C$6:$CS$100,MATCH(DA29,YEAR($B$6:$B$100),0),MATCH(CV29,$C$1:$CS$1,0))</f>
        <v>#N/A</v>
      </c>
    </row>
    <row r="30" spans="1:111" x14ac:dyDescent="0.3">
      <c r="A30" t="s">
        <v>603</v>
      </c>
      <c r="B30" s="16">
        <v>36161</v>
      </c>
      <c r="C30" s="10" t="e">
        <f>100*(cbo_deficit!C30+cbo_interest!C30)/cbo_ngdp!C30</f>
        <v>#N/A</v>
      </c>
      <c r="D30" s="10" t="e">
        <f>100*(cbo_deficit!D30+cbo_interest!D30)/cbo_ngdp!D30</f>
        <v>#N/A</v>
      </c>
      <c r="E30" s="10" t="e">
        <f>100*(cbo_deficit!E30+cbo_interest!E30)/cbo_ngdp!E30</f>
        <v>#N/A</v>
      </c>
      <c r="F30" s="10" t="e">
        <f>100*(cbo_deficit!F30+cbo_interest!F30)/cbo_ngdp!F30</f>
        <v>#N/A</v>
      </c>
      <c r="G30" s="10" t="e">
        <f>100*(cbo_deficit!G30+cbo_interest!G30)/cbo_ngdp!G30</f>
        <v>#N/A</v>
      </c>
      <c r="H30" s="10" t="e">
        <f>100*(cbo_deficit!H30+cbo_interest!H30)/cbo_ngdp!H30</f>
        <v>#N/A</v>
      </c>
      <c r="I30" s="10" t="e">
        <f>100*(cbo_deficit!I30+cbo_interest!I30)/cbo_ngdp!I30</f>
        <v>#N/A</v>
      </c>
      <c r="J30" s="10" t="e">
        <f>100*(cbo_deficit!J30+cbo_interest!J30)/cbo_ngdp!J30</f>
        <v>#N/A</v>
      </c>
      <c r="K30" s="10" t="e">
        <f>100*(cbo_deficit!K30+cbo_interest!K30)/cbo_ngdp!K30</f>
        <v>#N/A</v>
      </c>
      <c r="L30" s="10" t="e">
        <f>100*(cbo_deficit!L30+cbo_interest!L30)/cbo_ngdp!L30</f>
        <v>#N/A</v>
      </c>
      <c r="M30" s="10" t="e">
        <f>100*(cbo_deficit!M30+cbo_interest!M30)/cbo_ngdp!M30</f>
        <v>#N/A</v>
      </c>
      <c r="N30" s="10" t="e">
        <f>100*(cbo_deficit!N30+cbo_interest!N30)/cbo_ngdp!N30</f>
        <v>#N/A</v>
      </c>
      <c r="O30" s="10" t="e">
        <f>100*(cbo_deficit!O30+cbo_interest!O30)/cbo_ngdp!O30</f>
        <v>#N/A</v>
      </c>
      <c r="P30" s="10" t="e">
        <f>100*(cbo_deficit!P30+cbo_interest!P30)/cbo_ngdp!P30</f>
        <v>#N/A</v>
      </c>
      <c r="Q30" s="10" t="e">
        <f>100*(cbo_deficit!Q30+cbo_interest!Q30)/cbo_ngdp!Q30</f>
        <v>#N/A</v>
      </c>
      <c r="R30" s="10" t="e">
        <f>100*(cbo_deficit!R30+cbo_interest!R30)/cbo_ngdp!R30</f>
        <v>#N/A</v>
      </c>
      <c r="S30" s="10" t="e">
        <f>100*(cbo_deficit!S30+cbo_interest!S30)/cbo_ngdp!S30</f>
        <v>#N/A</v>
      </c>
      <c r="T30" s="10" t="e">
        <f>100*(cbo_deficit!T30+cbo_interest!T30)/cbo_ngdp!T30</f>
        <v>#N/A</v>
      </c>
      <c r="U30" s="10" t="e">
        <f>100*(cbo_deficit!U30+cbo_interest!U30)/cbo_ngdp!U30</f>
        <v>#N/A</v>
      </c>
      <c r="V30" s="10" t="e">
        <f>100*(cbo_deficit!V30+cbo_interest!V30)/cbo_ngdp!V30</f>
        <v>#N/A</v>
      </c>
      <c r="W30" s="10" t="e">
        <f>100*(cbo_deficit!W30+cbo_interest!W30)/cbo_ngdp!W30</f>
        <v>#N/A</v>
      </c>
      <c r="X30" s="10" t="e">
        <f>100*(cbo_deficit!X30+cbo_interest!X30)/cbo_ngdp!X30</f>
        <v>#N/A</v>
      </c>
      <c r="Y30" s="10" t="e">
        <f>100*(cbo_deficit!Y30+cbo_interest!Y30)/cbo_ngdp!Y30</f>
        <v>#N/A</v>
      </c>
      <c r="Z30" s="10" t="e">
        <f>100*(cbo_deficit!Z30+cbo_interest!Z30)/cbo_ngdp!Z30</f>
        <v>#N/A</v>
      </c>
      <c r="AA30" s="10" t="e">
        <f>100*(cbo_deficit!AA30+cbo_interest!AA30)/cbo_ngdp!AA30</f>
        <v>#N/A</v>
      </c>
      <c r="AB30" s="10" t="e">
        <f>100*(cbo_deficit!AB30+cbo_interest!AB30)/cbo_ngdp!AB30</f>
        <v>#N/A</v>
      </c>
      <c r="AC30" s="10" t="e">
        <f>100*(cbo_deficit!AC30+cbo_interest!AC30)/cbo_ngdp!AC30</f>
        <v>#N/A</v>
      </c>
      <c r="AD30" s="10">
        <f>100*(cbo_deficit!AD30+cbo_interest!AD30)/cbo_ngdp!AD30</f>
        <v>0.66309911586784553</v>
      </c>
      <c r="AE30" s="10">
        <f>100*(cbo_deficit!AE30+cbo_interest!AE30)/cbo_ngdp!AE30</f>
        <v>0.53606805733597485</v>
      </c>
      <c r="AF30" s="10">
        <f>100*(cbo_deficit!AF30+cbo_interest!AF30)/cbo_ngdp!AF30</f>
        <v>0.47830144657022866</v>
      </c>
      <c r="AG30" s="10">
        <f>100*(cbo_deficit!AG30+cbo_interest!AG30)/cbo_ngdp!AG30</f>
        <v>0.31843377756810942</v>
      </c>
      <c r="AH30" s="10">
        <f>100*(cbo_deficit!AH30+cbo_interest!AH30)/cbo_ngdp!AH30</f>
        <v>0.70804814727401466</v>
      </c>
      <c r="AI30" s="10">
        <f>100*(cbo_deficit!AI30+cbo_interest!AI30)/cbo_ngdp!AI30</f>
        <v>0.60275878057262089</v>
      </c>
      <c r="AJ30" s="10">
        <f>100*(cbo_deficit!AJ30+cbo_interest!AJ30)/cbo_ngdp!AJ30</f>
        <v>1.3292910447761195</v>
      </c>
      <c r="AK30" s="10">
        <f>100*(cbo_deficit!AK30+cbo_interest!AK30)/cbo_ngdp!AK30</f>
        <v>2.2873563218390807</v>
      </c>
      <c r="AL30" s="10">
        <f>100*(cbo_deficit!AL30+cbo_interest!AL30)/cbo_ngdp!AL30</f>
        <v>2.8181922327872608</v>
      </c>
      <c r="AM30" s="10">
        <f>100*(cbo_deficit!AM30+cbo_interest!AM30)/cbo_ngdp!AM30</f>
        <v>3.635116598079561</v>
      </c>
      <c r="AN30" s="10">
        <f>100*(cbo_deficit!AN30+cbo_interest!AN30)/cbo_ngdp!AN30</f>
        <v>3.857566765578635</v>
      </c>
      <c r="AO30" s="10">
        <f>100*(cbo_deficit!AO30+cbo_interest!AO30)/cbo_ngdp!AO30</f>
        <v>3.9430572816630889</v>
      </c>
      <c r="AP30" s="10" t="e">
        <f>100*(cbo_deficit!AP30+cbo_interest!AP30)/cbo_ngdp!AP30</f>
        <v>#N/A</v>
      </c>
      <c r="AQ30" s="10" t="e">
        <f>100*(cbo_deficit!AQ30+cbo_interest!AQ30)/cbo_ngdp!AQ30</f>
        <v>#N/A</v>
      </c>
      <c r="AR30" s="10" t="e">
        <f>100*(cbo_deficit!AR30+cbo_interest!AR30)/cbo_ngdp!AR30</f>
        <v>#N/A</v>
      </c>
      <c r="AS30" s="10" t="e">
        <f>100*(cbo_deficit!AS30+cbo_interest!AS30)/cbo_ngdp!AS30</f>
        <v>#N/A</v>
      </c>
      <c r="AT30" s="10" t="e">
        <f>100*(cbo_deficit!AT30+cbo_interest!AT30)/cbo_ngdp!AT30</f>
        <v>#N/A</v>
      </c>
      <c r="AU30" s="10" t="e">
        <v>#N/A</v>
      </c>
      <c r="AV30" s="10" t="e">
        <f>100*(cbo_deficit!AV30+cbo_interest!AV30)/cbo_ngdp!AV30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f>100*(cbo_deficit!BI30+cbo_interest!BI30)/cbo_ngdp!BI30</f>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3.7552742616033754</v>
      </c>
      <c r="CU30" s="20">
        <v>33604</v>
      </c>
      <c r="CV30" s="20" t="str">
        <f ca="1">OFFSET(C$1,0,ROWS($1:24)-1)</f>
        <v>1992A</v>
      </c>
      <c r="CW30" s="19">
        <f t="shared" ca="1" si="2"/>
        <v>1992</v>
      </c>
      <c r="CX30" s="30" cm="1">
        <f t="array" aca="1" ref="CX30" ca="1">-INDEX($C$6:$CS$100,MATCH(CW30,YEAR($B$6:$B$100),0),MATCH(CV30,$C$1:$CS$1,0))</f>
        <v>2.5829627095449879</v>
      </c>
      <c r="CY30" s="19">
        <f t="shared" ca="1" si="0"/>
        <v>1997</v>
      </c>
      <c r="CZ30" s="30" cm="1">
        <f t="array" aca="1" ref="CZ30" ca="1">-INDEX($C$6:$CS$100,MATCH(CY30,YEAR($B$6:$B$100),0),MATCH(CV30,$C$1:$CS$1,0))</f>
        <v>-0.66250477767868521</v>
      </c>
      <c r="DA30" s="19">
        <f t="shared" ca="1" si="3"/>
        <v>2002</v>
      </c>
      <c r="DB30" s="28" t="e" cm="1">
        <f t="array" aca="1" ref="DB30" ca="1">-INDEX($C$6:$CS$100,MATCH(DA30,YEAR($B$6:$B$100),0),MATCH(CV30,$C$1:$CS$1,0))</f>
        <v>#N/A</v>
      </c>
    </row>
    <row r="31" spans="1:111" x14ac:dyDescent="0.3">
      <c r="A31" t="s">
        <v>604</v>
      </c>
      <c r="B31" s="16">
        <v>36526</v>
      </c>
      <c r="C31" s="10" t="e">
        <f>100*(cbo_deficit!C31+cbo_interest!C31)/cbo_ngdp!C31</f>
        <v>#N/A</v>
      </c>
      <c r="D31" s="10" t="e">
        <f>100*(cbo_deficit!D31+cbo_interest!D31)/cbo_ngdp!D31</f>
        <v>#N/A</v>
      </c>
      <c r="E31" s="10" t="e">
        <f>100*(cbo_deficit!E31+cbo_interest!E31)/cbo_ngdp!E31</f>
        <v>#N/A</v>
      </c>
      <c r="F31" s="10" t="e">
        <f>100*(cbo_deficit!F31+cbo_interest!F31)/cbo_ngdp!F31</f>
        <v>#N/A</v>
      </c>
      <c r="G31" s="10" t="e">
        <f>100*(cbo_deficit!G31+cbo_interest!G31)/cbo_ngdp!G31</f>
        <v>#N/A</v>
      </c>
      <c r="H31" s="10" t="e">
        <f>100*(cbo_deficit!H31+cbo_interest!H31)/cbo_ngdp!H31</f>
        <v>#N/A</v>
      </c>
      <c r="I31" s="10" t="e">
        <f>100*(cbo_deficit!I31+cbo_interest!I31)/cbo_ngdp!I31</f>
        <v>#N/A</v>
      </c>
      <c r="J31" s="10" t="e">
        <f>100*(cbo_deficit!J31+cbo_interest!J31)/cbo_ngdp!J31</f>
        <v>#N/A</v>
      </c>
      <c r="K31" s="10" t="e">
        <f>100*(cbo_deficit!K31+cbo_interest!K31)/cbo_ngdp!K31</f>
        <v>#N/A</v>
      </c>
      <c r="L31" s="10" t="e">
        <f>100*(cbo_deficit!L31+cbo_interest!L31)/cbo_ngdp!L31</f>
        <v>#N/A</v>
      </c>
      <c r="M31" s="10" t="e">
        <f>100*(cbo_deficit!M31+cbo_interest!M31)/cbo_ngdp!M31</f>
        <v>#N/A</v>
      </c>
      <c r="N31" s="10" t="e">
        <f>100*(cbo_deficit!N31+cbo_interest!N31)/cbo_ngdp!N31</f>
        <v>#N/A</v>
      </c>
      <c r="O31" s="10" t="e">
        <f>100*(cbo_deficit!O31+cbo_interest!O31)/cbo_ngdp!O31</f>
        <v>#N/A</v>
      </c>
      <c r="P31" s="10" t="e">
        <f>100*(cbo_deficit!P31+cbo_interest!P31)/cbo_ngdp!P31</f>
        <v>#N/A</v>
      </c>
      <c r="Q31" s="10" t="e">
        <f>100*(cbo_deficit!Q31+cbo_interest!Q31)/cbo_ngdp!Q31</f>
        <v>#N/A</v>
      </c>
      <c r="R31" s="10" t="e">
        <f>100*(cbo_deficit!R31+cbo_interest!R31)/cbo_ngdp!R31</f>
        <v>#N/A</v>
      </c>
      <c r="S31" s="10" t="e">
        <f>100*(cbo_deficit!S31+cbo_interest!S31)/cbo_ngdp!S31</f>
        <v>#N/A</v>
      </c>
      <c r="T31" s="10" t="e">
        <f>100*(cbo_deficit!T31+cbo_interest!T31)/cbo_ngdp!T31</f>
        <v>#N/A</v>
      </c>
      <c r="U31" s="10" t="e">
        <f>100*(cbo_deficit!U31+cbo_interest!U31)/cbo_ngdp!U31</f>
        <v>#N/A</v>
      </c>
      <c r="V31" s="10" t="e">
        <f>100*(cbo_deficit!V31+cbo_interest!V31)/cbo_ngdp!V31</f>
        <v>#N/A</v>
      </c>
      <c r="W31" s="10" t="e">
        <f>100*(cbo_deficit!W31+cbo_interest!W31)/cbo_ngdp!W31</f>
        <v>#N/A</v>
      </c>
      <c r="X31" s="10" t="e">
        <f>100*(cbo_deficit!X31+cbo_interest!X31)/cbo_ngdp!X31</f>
        <v>#N/A</v>
      </c>
      <c r="Y31" s="10" t="e">
        <f>100*(cbo_deficit!Y31+cbo_interest!Y31)/cbo_ngdp!Y31</f>
        <v>#N/A</v>
      </c>
      <c r="Z31" s="10" t="e">
        <f>100*(cbo_deficit!Z31+cbo_interest!Z31)/cbo_ngdp!Z31</f>
        <v>#N/A</v>
      </c>
      <c r="AA31" s="10" t="e">
        <f>100*(cbo_deficit!AA31+cbo_interest!AA31)/cbo_ngdp!AA31</f>
        <v>#N/A</v>
      </c>
      <c r="AB31" s="10" t="e">
        <f>100*(cbo_deficit!AB31+cbo_interest!AB31)/cbo_ngdp!AB31</f>
        <v>#N/A</v>
      </c>
      <c r="AC31" s="10" t="e">
        <f>100*(cbo_deficit!AC31+cbo_interest!AC31)/cbo_ngdp!AC31</f>
        <v>#N/A</v>
      </c>
      <c r="AD31" s="10" t="e">
        <f>100*(cbo_deficit!AD31+cbo_interest!AD31)/cbo_ngdp!AD31</f>
        <v>#N/A</v>
      </c>
      <c r="AE31" s="10" t="e">
        <f>100*(cbo_deficit!AE31+cbo_interest!AE31)/cbo_ngdp!AE31</f>
        <v>#N/A</v>
      </c>
      <c r="AF31" s="10">
        <f>100*(cbo_deficit!AF31+cbo_interest!AF31)/cbo_ngdp!AF31</f>
        <v>0.28847220681238211</v>
      </c>
      <c r="AG31" s="10">
        <f>100*(cbo_deficit!AG31+cbo_interest!AG31)/cbo_ngdp!AG31</f>
        <v>0.19062570082978247</v>
      </c>
      <c r="AH31" s="10">
        <f>100*(cbo_deficit!AH31+cbo_interest!AH31)/cbo_ngdp!AH31</f>
        <v>0.58466381830447489</v>
      </c>
      <c r="AI31" s="10">
        <f>100*(cbo_deficit!AI31+cbo_interest!AI31)/cbo_ngdp!AI31</f>
        <v>0.43108212667182494</v>
      </c>
      <c r="AJ31" s="10">
        <f>100*(cbo_deficit!AJ31+cbo_interest!AJ31)/cbo_ngdp!AJ31</f>
        <v>1.0677344010677343</v>
      </c>
      <c r="AK31" s="10">
        <f>100*(cbo_deficit!AK31+cbo_interest!AK31)/cbo_ngdp!AK31</f>
        <v>2.1500658183413779</v>
      </c>
      <c r="AL31" s="10">
        <f>100*(cbo_deficit!AL31+cbo_interest!AL31)/cbo_ngdp!AL31</f>
        <v>2.649225019237111</v>
      </c>
      <c r="AM31" s="10">
        <f>100*(cbo_deficit!AM31+cbo_interest!AM31)/cbo_ngdp!AM31</f>
        <v>3.4119583104772353</v>
      </c>
      <c r="AN31" s="10">
        <f>100*(cbo_deficit!AN31+cbo_interest!AN31)/cbo_ngdp!AN31</f>
        <v>3.8372732270478287</v>
      </c>
      <c r="AO31" s="10">
        <f>100*(cbo_deficit!AO31+cbo_interest!AO31)/cbo_ngdp!AO31</f>
        <v>4.1365158224430285</v>
      </c>
      <c r="AP31" s="10">
        <f>100*(cbo_deficit!AP31+cbo_interest!AP31)/cbo_ngdp!AP31</f>
        <v>4.1740582281122824</v>
      </c>
      <c r="AQ31" s="10">
        <f>100*(cbo_deficit!AQ31+cbo_interest!AQ31)/cbo_ngdp!AQ31</f>
        <v>4.6730887476941998</v>
      </c>
      <c r="AR31" s="10" t="e">
        <f>100*(cbo_deficit!AR31+cbo_interest!AR31)/cbo_ngdp!AR31</f>
        <v>#N/A</v>
      </c>
      <c r="AS31" s="10" t="e">
        <f>100*(cbo_deficit!AS31+cbo_interest!AS31)/cbo_ngdp!AS31</f>
        <v>#N/A</v>
      </c>
      <c r="AT31" s="10" t="e">
        <f>100*(cbo_deficit!AT31+cbo_interest!AT31)/cbo_ngdp!AT31</f>
        <v>#N/A</v>
      </c>
      <c r="AU31" s="10" t="e">
        <v>#N/A</v>
      </c>
      <c r="AV31" s="10" t="e">
        <f>100*(cbo_deficit!AV31+cbo_interest!AV31)/cbo_ngdp!AV31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f>100*(cbo_deficit!BI31+cbo_interest!BI31)/cbo_ngdp!BI31</f>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4.5369180587130575</v>
      </c>
      <c r="CU31" s="20">
        <v>33817</v>
      </c>
      <c r="CV31" s="20" t="str">
        <f ca="1">OFFSET(C$1,0,ROWS($1:25)-1)</f>
        <v>1992B</v>
      </c>
      <c r="CW31" s="19">
        <f t="shared" ca="1" si="2"/>
        <v>1992</v>
      </c>
      <c r="CX31" s="30" cm="1">
        <f t="array" aca="1" ref="CX31" ca="1">-INDEX($C$6:$CS$100,MATCH(CW31,YEAR($B$6:$B$100),0),MATCH(CV31,$C$1:$CS$1,0))</f>
        <v>1.9493844049247606</v>
      </c>
      <c r="CY31" s="19">
        <f t="shared" ca="1" si="0"/>
        <v>1997</v>
      </c>
      <c r="CZ31" s="30" cm="1">
        <f t="array" aca="1" ref="CZ31" ca="1">-INDEX($C$6:$CS$100,MATCH(CY31,YEAR($B$6:$B$100),0),MATCH(CV31,$C$1:$CS$1,0))</f>
        <v>7.7871512005191434E-2</v>
      </c>
      <c r="DA31" s="19">
        <f t="shared" ca="1" si="3"/>
        <v>2002</v>
      </c>
      <c r="DB31" s="28" t="e" cm="1">
        <f t="array" aca="1" ref="DB31" ca="1">-INDEX($C$6:$CS$100,MATCH(DA31,YEAR($B$6:$B$100),0),MATCH(CV31,$C$1:$CS$1,0))</f>
        <v>#N/A</v>
      </c>
    </row>
    <row r="32" spans="1:111" x14ac:dyDescent="0.3">
      <c r="A32" t="s">
        <v>605</v>
      </c>
      <c r="B32" s="16">
        <v>36892</v>
      </c>
      <c r="C32" s="10" t="e">
        <f>100*(cbo_deficit!C32+cbo_interest!C32)/cbo_ngdp!C32</f>
        <v>#N/A</v>
      </c>
      <c r="D32" s="10" t="e">
        <f>100*(cbo_deficit!D32+cbo_interest!D32)/cbo_ngdp!D32</f>
        <v>#N/A</v>
      </c>
      <c r="E32" s="10" t="e">
        <f>100*(cbo_deficit!E32+cbo_interest!E32)/cbo_ngdp!E32</f>
        <v>#N/A</v>
      </c>
      <c r="F32" s="10" t="e">
        <f>100*(cbo_deficit!F32+cbo_interest!F32)/cbo_ngdp!F32</f>
        <v>#N/A</v>
      </c>
      <c r="G32" s="10" t="e">
        <f>100*(cbo_deficit!G32+cbo_interest!G32)/cbo_ngdp!G32</f>
        <v>#N/A</v>
      </c>
      <c r="H32" s="10" t="e">
        <f>100*(cbo_deficit!H32+cbo_interest!H32)/cbo_ngdp!H32</f>
        <v>#N/A</v>
      </c>
      <c r="I32" s="10" t="e">
        <f>100*(cbo_deficit!I32+cbo_interest!I32)/cbo_ngdp!I32</f>
        <v>#N/A</v>
      </c>
      <c r="J32" s="10" t="e">
        <f>100*(cbo_deficit!J32+cbo_interest!J32)/cbo_ngdp!J32</f>
        <v>#N/A</v>
      </c>
      <c r="K32" s="10" t="e">
        <f>100*(cbo_deficit!K32+cbo_interest!K32)/cbo_ngdp!K32</f>
        <v>#N/A</v>
      </c>
      <c r="L32" s="10" t="e">
        <f>100*(cbo_deficit!L32+cbo_interest!L32)/cbo_ngdp!L32</f>
        <v>#N/A</v>
      </c>
      <c r="M32" s="10" t="e">
        <f>100*(cbo_deficit!M32+cbo_interest!M32)/cbo_ngdp!M32</f>
        <v>#N/A</v>
      </c>
      <c r="N32" s="10" t="e">
        <f>100*(cbo_deficit!N32+cbo_interest!N32)/cbo_ngdp!N32</f>
        <v>#N/A</v>
      </c>
      <c r="O32" s="10" t="e">
        <f>100*(cbo_deficit!O32+cbo_interest!O32)/cbo_ngdp!O32</f>
        <v>#N/A</v>
      </c>
      <c r="P32" s="10" t="e">
        <f>100*(cbo_deficit!P32+cbo_interest!P32)/cbo_ngdp!P32</f>
        <v>#N/A</v>
      </c>
      <c r="Q32" s="10" t="e">
        <f>100*(cbo_deficit!Q32+cbo_interest!Q32)/cbo_ngdp!Q32</f>
        <v>#N/A</v>
      </c>
      <c r="R32" s="10" t="e">
        <f>100*(cbo_deficit!R32+cbo_interest!R32)/cbo_ngdp!R32</f>
        <v>#N/A</v>
      </c>
      <c r="S32" s="10" t="e">
        <f>100*(cbo_deficit!S32+cbo_interest!S32)/cbo_ngdp!S32</f>
        <v>#N/A</v>
      </c>
      <c r="T32" s="10" t="e">
        <f>100*(cbo_deficit!T32+cbo_interest!T32)/cbo_ngdp!T32</f>
        <v>#N/A</v>
      </c>
      <c r="U32" s="10" t="e">
        <f>100*(cbo_deficit!U32+cbo_interest!U32)/cbo_ngdp!U32</f>
        <v>#N/A</v>
      </c>
      <c r="V32" s="10" t="e">
        <f>100*(cbo_deficit!V32+cbo_interest!V32)/cbo_ngdp!V32</f>
        <v>#N/A</v>
      </c>
      <c r="W32" s="10" t="e">
        <f>100*(cbo_deficit!W32+cbo_interest!W32)/cbo_ngdp!W32</f>
        <v>#N/A</v>
      </c>
      <c r="X32" s="10" t="e">
        <f>100*(cbo_deficit!X32+cbo_interest!X32)/cbo_ngdp!X32</f>
        <v>#N/A</v>
      </c>
      <c r="Y32" s="10" t="e">
        <f>100*(cbo_deficit!Y32+cbo_interest!Y32)/cbo_ngdp!Y32</f>
        <v>#N/A</v>
      </c>
      <c r="Z32" s="10" t="e">
        <f>100*(cbo_deficit!Z32+cbo_interest!Z32)/cbo_ngdp!Z32</f>
        <v>#N/A</v>
      </c>
      <c r="AA32" s="10" t="e">
        <f>100*(cbo_deficit!AA32+cbo_interest!AA32)/cbo_ngdp!AA32</f>
        <v>#N/A</v>
      </c>
      <c r="AB32" s="10" t="e">
        <f>100*(cbo_deficit!AB32+cbo_interest!AB32)/cbo_ngdp!AB32</f>
        <v>#N/A</v>
      </c>
      <c r="AC32" s="10" t="e">
        <f>100*(cbo_deficit!AC32+cbo_interest!AC32)/cbo_ngdp!AC32</f>
        <v>#N/A</v>
      </c>
      <c r="AD32" s="10" t="e">
        <f>100*(cbo_deficit!AD32+cbo_interest!AD32)/cbo_ngdp!AD32</f>
        <v>#N/A</v>
      </c>
      <c r="AE32" s="10" t="e">
        <f>100*(cbo_deficit!AE32+cbo_interest!AE32)/cbo_ngdp!AE32</f>
        <v>#N/A</v>
      </c>
      <c r="AF32" s="10" t="e">
        <f>100*(cbo_deficit!AF32+cbo_interest!AF32)/cbo_ngdp!AF32</f>
        <v>#N/A</v>
      </c>
      <c r="AG32" s="10">
        <f>100*(cbo_deficit!AG32+cbo_interest!AG32)/cbo_ngdp!AG32</f>
        <v>0.13860752745495256</v>
      </c>
      <c r="AH32" s="10">
        <f>100*(cbo_deficit!AH32+cbo_interest!AH32)/cbo_ngdp!AH32</f>
        <v>0.54638954360402825</v>
      </c>
      <c r="AI32" s="10">
        <f>100*(cbo_deficit!AI32+cbo_interest!AI32)/cbo_ngdp!AI32</f>
        <v>0.38992517652018127</v>
      </c>
      <c r="AJ32" s="10">
        <f>100*(cbo_deficit!AJ32+cbo_interest!AJ32)/cbo_ngdp!AJ32</f>
        <v>1.1145313660970173</v>
      </c>
      <c r="AK32" s="10">
        <f>100*(cbo_deficit!AK32+cbo_interest!AK32)/cbo_ngdp!AK32</f>
        <v>2.1245421245421245</v>
      </c>
      <c r="AL32" s="10">
        <f>100*(cbo_deficit!AL32+cbo_interest!AL32)/cbo_ngdp!AL32</f>
        <v>2.6529108327192334</v>
      </c>
      <c r="AM32" s="10">
        <f>100*(cbo_deficit!AM32+cbo_interest!AM32)/cbo_ngdp!AM32</f>
        <v>3.2401055408970976</v>
      </c>
      <c r="AN32" s="10">
        <f>100*(cbo_deficit!AN32+cbo_interest!AN32)/cbo_ngdp!AN32</f>
        <v>3.7779653862389195</v>
      </c>
      <c r="AO32" s="10">
        <f>100*(cbo_deficit!AO32+cbo_interest!AO32)/cbo_ngdp!AO32</f>
        <v>4.1960215499378366</v>
      </c>
      <c r="AP32" s="10">
        <f>100*(cbo_deficit!AP32+cbo_interest!AP32)/cbo_ngdp!AP32</f>
        <v>3.9350468220761106</v>
      </c>
      <c r="AQ32" s="10">
        <f>100*(cbo_deficit!AQ32+cbo_interest!AQ32)/cbo_ngdp!AQ32</f>
        <v>4.7170726972726387</v>
      </c>
      <c r="AR32" s="10">
        <f>100*(cbo_deficit!AR32+cbo_interest!AR32)/cbo_ngdp!AR32</f>
        <v>4.709758697548212</v>
      </c>
      <c r="AS32" s="10">
        <f>100*(cbo_deficit!AS32+cbo_interest!AS32)/cbo_ngdp!AS32</f>
        <v>3.5077462730195847</v>
      </c>
      <c r="AT32" s="10" t="e">
        <f>100*(cbo_deficit!AT32+cbo_interest!AT32)/cbo_ngdp!AT32</f>
        <v>#N/A</v>
      </c>
      <c r="AU32" s="10">
        <v>3.3193779904306222</v>
      </c>
      <c r="AV32" s="10" t="e">
        <f>100*(cbo_deficit!AV32+cbo_interest!AV32)/cbo_ngdp!AV32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f>100*(cbo_deficit!BI32+cbo_interest!BI32)/cbo_ngdp!BI32</f>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3.1730951928557856</v>
      </c>
      <c r="CU32" s="20">
        <v>33970</v>
      </c>
      <c r="CV32" s="20" t="str">
        <f ca="1">OFFSET(C$1,0,ROWS($1:26)-1)</f>
        <v>1993A</v>
      </c>
      <c r="CW32" s="19">
        <f t="shared" ca="1" si="2"/>
        <v>1993</v>
      </c>
      <c r="CX32" s="30" cm="1">
        <f t="array" aca="1" ref="CX32" ca="1">-INDEX($C$6:$CS$100,MATCH(CW32,YEAR($B$6:$B$100),0),MATCH(CV32,$C$1:$CS$1,0))</f>
        <v>1.8143528268265026</v>
      </c>
      <c r="CY32" s="19">
        <f t="shared" ca="1" si="0"/>
        <v>1998</v>
      </c>
      <c r="CZ32" s="30" cm="1">
        <f t="array" aca="1" ref="CZ32" ca="1">-INDEX($C$6:$CS$100,MATCH(CY32,YEAR($B$6:$B$100),0),MATCH(CV32,$C$1:$CS$1,0))</f>
        <v>0.82560650323891782</v>
      </c>
      <c r="DA32" s="19">
        <f t="shared" ca="1" si="3"/>
        <v>2003</v>
      </c>
      <c r="DB32" s="28" t="e" cm="1">
        <f t="array" aca="1" ref="DB32" ca="1">-INDEX($C$6:$CS$100,MATCH(DA32,YEAR($B$6:$B$100),0),MATCH(CV32,$C$1:$CS$1,0))</f>
        <v>#N/A</v>
      </c>
    </row>
    <row r="33" spans="1:106" x14ac:dyDescent="0.3">
      <c r="A33" t="s">
        <v>606</v>
      </c>
      <c r="B33" s="16">
        <v>37257</v>
      </c>
      <c r="C33" s="10" t="e">
        <f>100*(cbo_deficit!C33+cbo_interest!C33)/cbo_ngdp!C33</f>
        <v>#N/A</v>
      </c>
      <c r="D33" s="10" t="e">
        <f>100*(cbo_deficit!D33+cbo_interest!D33)/cbo_ngdp!D33</f>
        <v>#N/A</v>
      </c>
      <c r="E33" s="10" t="e">
        <f>100*(cbo_deficit!E33+cbo_interest!E33)/cbo_ngdp!E33</f>
        <v>#N/A</v>
      </c>
      <c r="F33" s="10" t="e">
        <f>100*(cbo_deficit!F33+cbo_interest!F33)/cbo_ngdp!F33</f>
        <v>#N/A</v>
      </c>
      <c r="G33" s="10" t="e">
        <f>100*(cbo_deficit!G33+cbo_interest!G33)/cbo_ngdp!G33</f>
        <v>#N/A</v>
      </c>
      <c r="H33" s="10" t="e">
        <f>100*(cbo_deficit!H33+cbo_interest!H33)/cbo_ngdp!H33</f>
        <v>#N/A</v>
      </c>
      <c r="I33" s="10" t="e">
        <f>100*(cbo_deficit!I33+cbo_interest!I33)/cbo_ngdp!I33</f>
        <v>#N/A</v>
      </c>
      <c r="J33" s="10" t="e">
        <f>100*(cbo_deficit!J33+cbo_interest!J33)/cbo_ngdp!J33</f>
        <v>#N/A</v>
      </c>
      <c r="K33" s="10" t="e">
        <f>100*(cbo_deficit!K33+cbo_interest!K33)/cbo_ngdp!K33</f>
        <v>#N/A</v>
      </c>
      <c r="L33" s="10" t="e">
        <f>100*(cbo_deficit!L33+cbo_interest!L33)/cbo_ngdp!L33</f>
        <v>#N/A</v>
      </c>
      <c r="M33" s="10" t="e">
        <f>100*(cbo_deficit!M33+cbo_interest!M33)/cbo_ngdp!M33</f>
        <v>#N/A</v>
      </c>
      <c r="N33" s="10" t="e">
        <f>100*(cbo_deficit!N33+cbo_interest!N33)/cbo_ngdp!N33</f>
        <v>#N/A</v>
      </c>
      <c r="O33" s="10" t="e">
        <f>100*(cbo_deficit!O33+cbo_interest!O33)/cbo_ngdp!O33</f>
        <v>#N/A</v>
      </c>
      <c r="P33" s="10" t="e">
        <f>100*(cbo_deficit!P33+cbo_interest!P33)/cbo_ngdp!P33</f>
        <v>#N/A</v>
      </c>
      <c r="Q33" s="10" t="e">
        <f>100*(cbo_deficit!Q33+cbo_interest!Q33)/cbo_ngdp!Q33</f>
        <v>#N/A</v>
      </c>
      <c r="R33" s="10" t="e">
        <f>100*(cbo_deficit!R33+cbo_interest!R33)/cbo_ngdp!R33</f>
        <v>#N/A</v>
      </c>
      <c r="S33" s="10" t="e">
        <f>100*(cbo_deficit!S33+cbo_interest!S33)/cbo_ngdp!S33</f>
        <v>#N/A</v>
      </c>
      <c r="T33" s="10" t="e">
        <f>100*(cbo_deficit!T33+cbo_interest!T33)/cbo_ngdp!T33</f>
        <v>#N/A</v>
      </c>
      <c r="U33" s="10" t="e">
        <f>100*(cbo_deficit!U33+cbo_interest!U33)/cbo_ngdp!U33</f>
        <v>#N/A</v>
      </c>
      <c r="V33" s="10" t="e">
        <f>100*(cbo_deficit!V33+cbo_interest!V33)/cbo_ngdp!V33</f>
        <v>#N/A</v>
      </c>
      <c r="W33" s="10" t="e">
        <f>100*(cbo_deficit!W33+cbo_interest!W33)/cbo_ngdp!W33</f>
        <v>#N/A</v>
      </c>
      <c r="X33" s="10" t="e">
        <f>100*(cbo_deficit!X33+cbo_interest!X33)/cbo_ngdp!X33</f>
        <v>#N/A</v>
      </c>
      <c r="Y33" s="10" t="e">
        <f>100*(cbo_deficit!Y33+cbo_interest!Y33)/cbo_ngdp!Y33</f>
        <v>#N/A</v>
      </c>
      <c r="Z33" s="10" t="e">
        <f>100*(cbo_deficit!Z33+cbo_interest!Z33)/cbo_ngdp!Z33</f>
        <v>#N/A</v>
      </c>
      <c r="AA33" s="10" t="e">
        <f>100*(cbo_deficit!AA33+cbo_interest!AA33)/cbo_ngdp!AA33</f>
        <v>#N/A</v>
      </c>
      <c r="AB33" s="10" t="e">
        <f>100*(cbo_deficit!AB33+cbo_interest!AB33)/cbo_ngdp!AB33</f>
        <v>#N/A</v>
      </c>
      <c r="AC33" s="10" t="e">
        <f>100*(cbo_deficit!AC33+cbo_interest!AC33)/cbo_ngdp!AC33</f>
        <v>#N/A</v>
      </c>
      <c r="AD33" s="10" t="e">
        <f>100*(cbo_deficit!AD33+cbo_interest!AD33)/cbo_ngdp!AD33</f>
        <v>#N/A</v>
      </c>
      <c r="AE33" s="10" t="e">
        <f>100*(cbo_deficit!AE33+cbo_interest!AE33)/cbo_ngdp!AE33</f>
        <v>#N/A</v>
      </c>
      <c r="AF33" s="10" t="e">
        <f>100*(cbo_deficit!AF33+cbo_interest!AF33)/cbo_ngdp!AF33</f>
        <v>#N/A</v>
      </c>
      <c r="AG33" s="10">
        <f>100*(cbo_deficit!AG33+cbo_interest!AG33)/cbo_ngdp!AG33</f>
        <v>2.0279862096937742E-2</v>
      </c>
      <c r="AH33" s="10">
        <f>100*(cbo_deficit!AH33+cbo_interest!AH33)/cbo_ngdp!AH33</f>
        <v>0.43895467537770516</v>
      </c>
      <c r="AI33" s="10">
        <f>100*(cbo_deficit!AI33+cbo_interest!AI33)/cbo_ngdp!AI33</f>
        <v>0.2612540192926045</v>
      </c>
      <c r="AJ33" s="10">
        <f>100*(cbo_deficit!AJ33+cbo_interest!AJ33)/cbo_ngdp!AJ33</f>
        <v>0.92198581560283688</v>
      </c>
      <c r="AK33" s="10">
        <f>100*(cbo_deficit!AK33+cbo_interest!AK33)/cbo_ngdp!AK33</f>
        <v>2.6695886044426738</v>
      </c>
      <c r="AL33" s="10">
        <f>100*(cbo_deficit!AL33+cbo_interest!AL33)/cbo_ngdp!AL33</f>
        <v>3.0202355783751131</v>
      </c>
      <c r="AM33" s="10">
        <f>100*(cbo_deficit!AM33+cbo_interest!AM33)/cbo_ngdp!AM33</f>
        <v>3.51728320194057</v>
      </c>
      <c r="AN33" s="10">
        <f>100*(cbo_deficit!AN33+cbo_interest!AN33)/cbo_ngdp!AN33</f>
        <v>4.0791599353796446</v>
      </c>
      <c r="AO33" s="10">
        <f>100*(cbo_deficit!AO33+cbo_interest!AO33)/cbo_ngdp!AO33</f>
        <v>4.375932371954252</v>
      </c>
      <c r="AP33" s="10">
        <f>100*(cbo_deficit!AP33+cbo_interest!AP33)/cbo_ngdp!AP33</f>
        <v>3.9824695121951219</v>
      </c>
      <c r="AQ33" s="10">
        <f>100*(cbo_deficit!AQ33+cbo_interest!AQ33)/cbo_ngdp!AQ33</f>
        <v>4.7438505640835951</v>
      </c>
      <c r="AR33" s="10">
        <f>100*(cbo_deficit!AR33+cbo_interest!AR33)/cbo_ngdp!AR33</f>
        <v>4.5220588235294121</v>
      </c>
      <c r="AS33" s="10">
        <f>100*(cbo_deficit!AS33+cbo_interest!AS33)/cbo_ngdp!AS33</f>
        <v>3.3075561352837046</v>
      </c>
      <c r="AT33" s="10">
        <f>100*(cbo_deficit!AT33+cbo_interest!AT33)/cbo_ngdp!AT33</f>
        <v>1.4444983034415899</v>
      </c>
      <c r="AU33" s="10">
        <v>0.12592018597442853</v>
      </c>
      <c r="AV33" s="10">
        <f>100*(cbo_deficit!AV33+cbo_interest!AV33)/cbo_ngdp!AV33</f>
        <v>0.1257618264486795</v>
      </c>
      <c r="AW33" s="10">
        <v>0.1257618264486795</v>
      </c>
      <c r="AX33" s="10" t="e">
        <v>#N/A</v>
      </c>
      <c r="AY33" s="10" t="e">
        <v>#N/A</v>
      </c>
      <c r="AZ33" s="10" t="e">
        <v>#N/A</v>
      </c>
      <c r="BA33" s="10" t="e">
        <v>#N/A</v>
      </c>
      <c r="BB33" s="10" t="e">
        <v>#N/A</v>
      </c>
      <c r="BC33" s="10" t="e">
        <v>#N/A</v>
      </c>
      <c r="BD33" s="10" t="e">
        <v>#N/A</v>
      </c>
      <c r="BE33" s="10" t="e">
        <v>#N/A</v>
      </c>
      <c r="BF33" s="10" t="e">
        <v>#N/A</v>
      </c>
      <c r="BG33" s="10" t="e">
        <v>#N/A</v>
      </c>
      <c r="BH33" s="10" t="e">
        <v>#N/A</v>
      </c>
      <c r="BI33" s="10" t="e">
        <f>100*(cbo_deficit!BI33+cbo_interest!BI33)/cbo_ngdp!BI33</f>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0.12004801920768307</v>
      </c>
      <c r="CU33" s="20">
        <v>34213</v>
      </c>
      <c r="CV33" s="20" t="str">
        <f ca="1">OFFSET(C$1,0,ROWS($1:27)-1)</f>
        <v>1993B</v>
      </c>
      <c r="CW33" s="19">
        <f t="shared" ca="1" si="2"/>
        <v>1993</v>
      </c>
      <c r="CX33" s="30" cm="1">
        <f t="array" aca="1" ref="CX33" ca="1">-INDEX($C$6:$CS$100,MATCH(CW33,YEAR($B$6:$B$100),0),MATCH(CV33,$C$1:$CS$1,0))</f>
        <v>1.0987235417676522</v>
      </c>
      <c r="CY33" s="19">
        <f t="shared" ca="1" si="0"/>
        <v>1998</v>
      </c>
      <c r="CZ33" s="30" cm="1">
        <f t="array" aca="1" ref="CZ33" ca="1">-INDEX($C$6:$CS$100,MATCH(CY33,YEAR($B$6:$B$100),0),MATCH(CV33,$C$1:$CS$1,0))</f>
        <v>-0.66382765531062127</v>
      </c>
      <c r="DA33" s="19">
        <f t="shared" ca="1" si="3"/>
        <v>2003</v>
      </c>
      <c r="DB33" s="28" t="e" cm="1">
        <f t="array" aca="1" ref="DB33" ca="1">-INDEX($C$6:$CS$100,MATCH(DA33,YEAR($B$6:$B$100),0),MATCH(CV33,$C$1:$CS$1,0))</f>
        <v>#N/A</v>
      </c>
    </row>
    <row r="34" spans="1:106" x14ac:dyDescent="0.3">
      <c r="A34" t="s">
        <v>607</v>
      </c>
      <c r="B34" s="16">
        <v>37622</v>
      </c>
      <c r="C34" s="10" t="e">
        <f>100*(cbo_deficit!C34+cbo_interest!C34)/cbo_ngdp!C34</f>
        <v>#N/A</v>
      </c>
      <c r="D34" s="10" t="e">
        <f>100*(cbo_deficit!D34+cbo_interest!D34)/cbo_ngdp!D34</f>
        <v>#N/A</v>
      </c>
      <c r="E34" s="10" t="e">
        <f>100*(cbo_deficit!E34+cbo_interest!E34)/cbo_ngdp!E34</f>
        <v>#N/A</v>
      </c>
      <c r="F34" s="10" t="e">
        <f>100*(cbo_deficit!F34+cbo_interest!F34)/cbo_ngdp!F34</f>
        <v>#N/A</v>
      </c>
      <c r="G34" s="10" t="e">
        <f>100*(cbo_deficit!G34+cbo_interest!G34)/cbo_ngdp!G34</f>
        <v>#N/A</v>
      </c>
      <c r="H34" s="10" t="e">
        <f>100*(cbo_deficit!H34+cbo_interest!H34)/cbo_ngdp!H34</f>
        <v>#N/A</v>
      </c>
      <c r="I34" s="10" t="e">
        <f>100*(cbo_deficit!I34+cbo_interest!I34)/cbo_ngdp!I34</f>
        <v>#N/A</v>
      </c>
      <c r="J34" s="10" t="e">
        <f>100*(cbo_deficit!J34+cbo_interest!J34)/cbo_ngdp!J34</f>
        <v>#N/A</v>
      </c>
      <c r="K34" s="10" t="e">
        <f>100*(cbo_deficit!K34+cbo_interest!K34)/cbo_ngdp!K34</f>
        <v>#N/A</v>
      </c>
      <c r="L34" s="10" t="e">
        <f>100*(cbo_deficit!L34+cbo_interest!L34)/cbo_ngdp!L34</f>
        <v>#N/A</v>
      </c>
      <c r="M34" s="10" t="e">
        <f>100*(cbo_deficit!M34+cbo_interest!M34)/cbo_ngdp!M34</f>
        <v>#N/A</v>
      </c>
      <c r="N34" s="10" t="e">
        <f>100*(cbo_deficit!N34+cbo_interest!N34)/cbo_ngdp!N34</f>
        <v>#N/A</v>
      </c>
      <c r="O34" s="10" t="e">
        <f>100*(cbo_deficit!O34+cbo_interest!O34)/cbo_ngdp!O34</f>
        <v>#N/A</v>
      </c>
      <c r="P34" s="10" t="e">
        <f>100*(cbo_deficit!P34+cbo_interest!P34)/cbo_ngdp!P34</f>
        <v>#N/A</v>
      </c>
      <c r="Q34" s="10" t="e">
        <f>100*(cbo_deficit!Q34+cbo_interest!Q34)/cbo_ngdp!Q34</f>
        <v>#N/A</v>
      </c>
      <c r="R34" s="10" t="e">
        <f>100*(cbo_deficit!R34+cbo_interest!R34)/cbo_ngdp!R34</f>
        <v>#N/A</v>
      </c>
      <c r="S34" s="10" t="e">
        <f>100*(cbo_deficit!S34+cbo_interest!S34)/cbo_ngdp!S34</f>
        <v>#N/A</v>
      </c>
      <c r="T34" s="10" t="e">
        <f>100*(cbo_deficit!T34+cbo_interest!T34)/cbo_ngdp!T34</f>
        <v>#N/A</v>
      </c>
      <c r="U34" s="10" t="e">
        <f>100*(cbo_deficit!U34+cbo_interest!U34)/cbo_ngdp!U34</f>
        <v>#N/A</v>
      </c>
      <c r="V34" s="10" t="e">
        <f>100*(cbo_deficit!V34+cbo_interest!V34)/cbo_ngdp!V34</f>
        <v>#N/A</v>
      </c>
      <c r="W34" s="10" t="e">
        <f>100*(cbo_deficit!W34+cbo_interest!W34)/cbo_ngdp!W34</f>
        <v>#N/A</v>
      </c>
      <c r="X34" s="10" t="e">
        <f>100*(cbo_deficit!X34+cbo_interest!X34)/cbo_ngdp!X34</f>
        <v>#N/A</v>
      </c>
      <c r="Y34" s="10" t="e">
        <f>100*(cbo_deficit!Y34+cbo_interest!Y34)/cbo_ngdp!Y34</f>
        <v>#N/A</v>
      </c>
      <c r="Z34" s="10" t="e">
        <f>100*(cbo_deficit!Z34+cbo_interest!Z34)/cbo_ngdp!Z34</f>
        <v>#N/A</v>
      </c>
      <c r="AA34" s="10" t="e">
        <f>100*(cbo_deficit!AA34+cbo_interest!AA34)/cbo_ngdp!AA34</f>
        <v>#N/A</v>
      </c>
      <c r="AB34" s="10" t="e">
        <f>100*(cbo_deficit!AB34+cbo_interest!AB34)/cbo_ngdp!AB34</f>
        <v>#N/A</v>
      </c>
      <c r="AC34" s="10" t="e">
        <f>100*(cbo_deficit!AC34+cbo_interest!AC34)/cbo_ngdp!AC34</f>
        <v>#N/A</v>
      </c>
      <c r="AD34" s="10" t="e">
        <f>100*(cbo_deficit!AD34+cbo_interest!AD34)/cbo_ngdp!AD34</f>
        <v>#N/A</v>
      </c>
      <c r="AE34" s="10" t="e">
        <f>100*(cbo_deficit!AE34+cbo_interest!AE34)/cbo_ngdp!AE34</f>
        <v>#N/A</v>
      </c>
      <c r="AF34" s="10" t="e">
        <f>100*(cbo_deficit!AF34+cbo_interest!AF34)/cbo_ngdp!AF34</f>
        <v>#N/A</v>
      </c>
      <c r="AG34" s="10">
        <f>100*(cbo_deficit!AG34+cbo_interest!AG34)/cbo_ngdp!AG34</f>
        <v>-0.10607521697203472</v>
      </c>
      <c r="AH34" s="10">
        <f>100*(cbo_deficit!AH34+cbo_interest!AH34)/cbo_ngdp!AH34</f>
        <v>0.36957790313168642</v>
      </c>
      <c r="AI34" s="10">
        <f>100*(cbo_deficit!AI34+cbo_interest!AI34)/cbo_ngdp!AI34</f>
        <v>0.16286644951140064</v>
      </c>
      <c r="AJ34" s="10">
        <f>100*(cbo_deficit!AJ34+cbo_interest!AJ34)/cbo_ngdp!AJ34</f>
        <v>0.84188116895684151</v>
      </c>
      <c r="AK34" s="10">
        <f>100*(cbo_deficit!AK34+cbo_interest!AK34)/cbo_ngdp!AK34</f>
        <v>2.3313115996967397</v>
      </c>
      <c r="AL34" s="10">
        <f>100*(cbo_deficit!AL34+cbo_interest!AL34)/cbo_ngdp!AL34</f>
        <v>2.6910139356078808</v>
      </c>
      <c r="AM34" s="10">
        <f>100*(cbo_deficit!AM34+cbo_interest!AM34)/cbo_ngdp!AM34</f>
        <v>3.224872067200927</v>
      </c>
      <c r="AN34" s="10">
        <f>100*(cbo_deficit!AN34+cbo_interest!AN34)/cbo_ngdp!AN34</f>
        <v>3.7845143850164122</v>
      </c>
      <c r="AO34" s="10">
        <f>100*(cbo_deficit!AO34+cbo_interest!AO34)/cbo_ngdp!AO34</f>
        <v>4.0664375715922105</v>
      </c>
      <c r="AP34" s="10">
        <f>100*(cbo_deficit!AP34+cbo_interest!AP34)/cbo_ngdp!AP34</f>
        <v>3.8433448968413364</v>
      </c>
      <c r="AQ34" s="10">
        <f>100*(cbo_deficit!AQ34+cbo_interest!AQ34)/cbo_ngdp!AQ34</f>
        <v>4.5839957604663484</v>
      </c>
      <c r="AR34" s="10">
        <f>100*(cbo_deficit!AR34+cbo_interest!AR34)/cbo_ngdp!AR34</f>
        <v>4.5482268885597286</v>
      </c>
      <c r="AS34" s="10">
        <f>100*(cbo_deficit!AS34+cbo_interest!AS34)/cbo_ngdp!AS34</f>
        <v>3.0559971736442324</v>
      </c>
      <c r="AT34" s="10">
        <f>100*(cbo_deficit!AT34+cbo_interest!AT34)/cbo_ngdp!AT34</f>
        <v>1.4692378328741964</v>
      </c>
      <c r="AU34" s="10">
        <v>0.17636684303350969</v>
      </c>
      <c r="AV34" s="10">
        <f>100*(cbo_deficit!AV34+cbo_interest!AV34)/cbo_ngdp!AV34</f>
        <v>-0.39047973224246935</v>
      </c>
      <c r="AW34" s="10">
        <v>-2.2739981360671018</v>
      </c>
      <c r="AX34" s="10">
        <v>-2.0500507895465878</v>
      </c>
      <c r="AY34" s="10">
        <v>-2.0477815699658701</v>
      </c>
      <c r="AZ34" s="10" t="e">
        <v>#N/A</v>
      </c>
      <c r="BA34" s="10" t="e">
        <v>#N/A</v>
      </c>
      <c r="BB34" s="10" t="e">
        <v>#N/A</v>
      </c>
      <c r="BC34" s="10" t="e">
        <v>#N/A</v>
      </c>
      <c r="BD34" s="10" t="e">
        <v>#N/A</v>
      </c>
      <c r="BE34" s="10" t="e">
        <v>#N/A</v>
      </c>
      <c r="BF34" s="10" t="e">
        <v>#N/A</v>
      </c>
      <c r="BG34" s="10" t="e">
        <v>#N/A</v>
      </c>
      <c r="BH34" s="10" t="e">
        <v>#N/A</v>
      </c>
      <c r="BI34" s="10" t="e">
        <f>100*(cbo_deficit!BI34+cbo_interest!BI34)/cbo_ngdp!BI34</f>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-1.9948577001507226</v>
      </c>
      <c r="CU34" s="20">
        <v>34335</v>
      </c>
      <c r="CV34" s="20" t="str">
        <f ca="1">OFFSET(C$1,0,ROWS($1:28)-1)</f>
        <v>1994A</v>
      </c>
      <c r="CW34" s="19">
        <f t="shared" ca="1" si="2"/>
        <v>1994</v>
      </c>
      <c r="CX34" s="30" cm="1">
        <f t="array" aca="1" ref="CX34" ca="1">-INDEX($C$6:$CS$100,MATCH(CW34,YEAR($B$6:$B$100),0),MATCH(CV34,$C$1:$CS$1,0))</f>
        <v>0.33147506403495558</v>
      </c>
      <c r="CY34" s="19">
        <f t="shared" ca="1" si="0"/>
        <v>1999</v>
      </c>
      <c r="CZ34" s="30" cm="1">
        <f t="array" aca="1" ref="CZ34" ca="1">-INDEX($C$6:$CS$100,MATCH(CY34,YEAR($B$6:$B$100),0),MATCH(CV34,$C$1:$CS$1,0))</f>
        <v>-0.66309911586784553</v>
      </c>
      <c r="DA34" s="19">
        <f t="shared" ca="1" si="3"/>
        <v>2004</v>
      </c>
      <c r="DB34" s="28" t="e" cm="1">
        <f t="array" aca="1" ref="DB34" ca="1">-INDEX($C$6:$CS$100,MATCH(DA34,YEAR($B$6:$B$100),0),MATCH(CV34,$C$1:$CS$1,0))</f>
        <v>#N/A</v>
      </c>
    </row>
    <row r="35" spans="1:106" x14ac:dyDescent="0.3">
      <c r="A35" t="s">
        <v>608</v>
      </c>
      <c r="B35" s="16">
        <v>37987</v>
      </c>
      <c r="C35" s="10" t="e">
        <f>100*(cbo_deficit!C35+cbo_interest!C35)/cbo_ngdp!C35</f>
        <v>#N/A</v>
      </c>
      <c r="D35" s="10" t="e">
        <f>100*(cbo_deficit!D35+cbo_interest!D35)/cbo_ngdp!D35</f>
        <v>#N/A</v>
      </c>
      <c r="E35" s="10" t="e">
        <f>100*(cbo_deficit!E35+cbo_interest!E35)/cbo_ngdp!E35</f>
        <v>#N/A</v>
      </c>
      <c r="F35" s="10" t="e">
        <f>100*(cbo_deficit!F35+cbo_interest!F35)/cbo_ngdp!F35</f>
        <v>#N/A</v>
      </c>
      <c r="G35" s="10" t="e">
        <f>100*(cbo_deficit!G35+cbo_interest!G35)/cbo_ngdp!G35</f>
        <v>#N/A</v>
      </c>
      <c r="H35" s="10" t="e">
        <f>100*(cbo_deficit!H35+cbo_interest!H35)/cbo_ngdp!H35</f>
        <v>#N/A</v>
      </c>
      <c r="I35" s="10" t="e">
        <f>100*(cbo_deficit!I35+cbo_interest!I35)/cbo_ngdp!I35</f>
        <v>#N/A</v>
      </c>
      <c r="J35" s="10" t="e">
        <f>100*(cbo_deficit!J35+cbo_interest!J35)/cbo_ngdp!J35</f>
        <v>#N/A</v>
      </c>
      <c r="K35" s="10" t="e">
        <f>100*(cbo_deficit!K35+cbo_interest!K35)/cbo_ngdp!K35</f>
        <v>#N/A</v>
      </c>
      <c r="L35" s="10" t="e">
        <f>100*(cbo_deficit!L35+cbo_interest!L35)/cbo_ngdp!L35</f>
        <v>#N/A</v>
      </c>
      <c r="M35" s="10" t="e">
        <f>100*(cbo_deficit!M35+cbo_interest!M35)/cbo_ngdp!M35</f>
        <v>#N/A</v>
      </c>
      <c r="N35" s="10" t="e">
        <f>100*(cbo_deficit!N35+cbo_interest!N35)/cbo_ngdp!N35</f>
        <v>#N/A</v>
      </c>
      <c r="O35" s="10" t="e">
        <f>100*(cbo_deficit!O35+cbo_interest!O35)/cbo_ngdp!O35</f>
        <v>#N/A</v>
      </c>
      <c r="P35" s="10" t="e">
        <f>100*(cbo_deficit!P35+cbo_interest!P35)/cbo_ngdp!P35</f>
        <v>#N/A</v>
      </c>
      <c r="Q35" s="10" t="e">
        <f>100*(cbo_deficit!Q35+cbo_interest!Q35)/cbo_ngdp!Q35</f>
        <v>#N/A</v>
      </c>
      <c r="R35" s="10" t="e">
        <f>100*(cbo_deficit!R35+cbo_interest!R35)/cbo_ngdp!R35</f>
        <v>#N/A</v>
      </c>
      <c r="S35" s="10" t="e">
        <f>100*(cbo_deficit!S35+cbo_interest!S35)/cbo_ngdp!S35</f>
        <v>#N/A</v>
      </c>
      <c r="T35" s="10" t="e">
        <f>100*(cbo_deficit!T35+cbo_interest!T35)/cbo_ngdp!T35</f>
        <v>#N/A</v>
      </c>
      <c r="U35" s="10" t="e">
        <f>100*(cbo_deficit!U35+cbo_interest!U35)/cbo_ngdp!U35</f>
        <v>#N/A</v>
      </c>
      <c r="V35" s="10" t="e">
        <f>100*(cbo_deficit!V35+cbo_interest!V35)/cbo_ngdp!V35</f>
        <v>#N/A</v>
      </c>
      <c r="W35" s="10" t="e">
        <f>100*(cbo_deficit!W35+cbo_interest!W35)/cbo_ngdp!W35</f>
        <v>#N/A</v>
      </c>
      <c r="X35" s="10" t="e">
        <f>100*(cbo_deficit!X35+cbo_interest!X35)/cbo_ngdp!X35</f>
        <v>#N/A</v>
      </c>
      <c r="Y35" s="10" t="e">
        <f>100*(cbo_deficit!Y35+cbo_interest!Y35)/cbo_ngdp!Y35</f>
        <v>#N/A</v>
      </c>
      <c r="Z35" s="10" t="e">
        <f>100*(cbo_deficit!Z35+cbo_interest!Z35)/cbo_ngdp!Z35</f>
        <v>#N/A</v>
      </c>
      <c r="AA35" s="10" t="e">
        <f>100*(cbo_deficit!AA35+cbo_interest!AA35)/cbo_ngdp!AA35</f>
        <v>#N/A</v>
      </c>
      <c r="AB35" s="10" t="e">
        <f>100*(cbo_deficit!AB35+cbo_interest!AB35)/cbo_ngdp!AB35</f>
        <v>#N/A</v>
      </c>
      <c r="AC35" s="10" t="e">
        <f>100*(cbo_deficit!AC35+cbo_interest!AC35)/cbo_ngdp!AC35</f>
        <v>#N/A</v>
      </c>
      <c r="AD35" s="10" t="e">
        <f>100*(cbo_deficit!AD35+cbo_interest!AD35)/cbo_ngdp!AD35</f>
        <v>#N/A</v>
      </c>
      <c r="AE35" s="10" t="e">
        <f>100*(cbo_deficit!AE35+cbo_interest!AE35)/cbo_ngdp!AE35</f>
        <v>#N/A</v>
      </c>
      <c r="AF35" s="10" t="e">
        <f>100*(cbo_deficit!AF35+cbo_interest!AF35)/cbo_ngdp!AF35</f>
        <v>#N/A</v>
      </c>
      <c r="AG35" s="10">
        <f>100*(cbo_deficit!AG35+cbo_interest!AG35)/cbo_ngdp!AG35</f>
        <v>-0.2384446074834923</v>
      </c>
      <c r="AH35" s="10">
        <f>100*(cbo_deficit!AH35+cbo_interest!AH35)/cbo_ngdp!AH35</f>
        <v>0.25016214212915777</v>
      </c>
      <c r="AI35" s="10">
        <f>100*(cbo_deficit!AI35+cbo_interest!AI35)/cbo_ngdp!AI35</f>
        <v>3.6539691239609026E-2</v>
      </c>
      <c r="AJ35" s="10">
        <f>100*(cbo_deficit!AJ35+cbo_interest!AJ35)/cbo_ngdp!AJ35</f>
        <v>0.74895977808599168</v>
      </c>
      <c r="AK35" s="10">
        <f>100*(cbo_deficit!AK35+cbo_interest!AK35)/cbo_ngdp!AK35</f>
        <v>2.3356479393994047</v>
      </c>
      <c r="AL35" s="10">
        <f>100*(cbo_deficit!AL35+cbo_interest!AL35)/cbo_ngdp!AL35</f>
        <v>2.6858557154642955</v>
      </c>
      <c r="AM35" s="10">
        <f>100*(cbo_deficit!AM35+cbo_interest!AM35)/cbo_ngdp!AM35</f>
        <v>3.1659590179065904</v>
      </c>
      <c r="AN35" s="10">
        <f>100*(cbo_deficit!AN35+cbo_interest!AN35)/cbo_ngdp!AN35</f>
        <v>3.7279689951093475</v>
      </c>
      <c r="AO35" s="10">
        <f>100*(cbo_deficit!AO35+cbo_interest!AO35)/cbo_ngdp!AO35</f>
        <v>3.9402547420507652</v>
      </c>
      <c r="AP35" s="10">
        <f>100*(cbo_deficit!AP35+cbo_interest!AP35)/cbo_ngdp!AP35</f>
        <v>3.7033794431798284</v>
      </c>
      <c r="AQ35" s="10">
        <f>100*(cbo_deficit!AQ35+cbo_interest!AQ35)/cbo_ngdp!AQ35</f>
        <v>4.3941186412033124</v>
      </c>
      <c r="AR35" s="10">
        <f>100*(cbo_deficit!AR35+cbo_interest!AR35)/cbo_ngdp!AR35</f>
        <v>4.4696906874533546</v>
      </c>
      <c r="AS35" s="10">
        <f>100*(cbo_deficit!AS35+cbo_interest!AS35)/cbo_ngdp!AS35</f>
        <v>3.0974565600604382</v>
      </c>
      <c r="AT35" s="10">
        <f>100*(cbo_deficit!AT35+cbo_interest!AT35)/cbo_ngdp!AT35</f>
        <v>2.0941502249913464</v>
      </c>
      <c r="AU35" s="10">
        <v>0.70528078991448473</v>
      </c>
      <c r="AV35" s="10">
        <f>100*(cbo_deficit!AV35+cbo_interest!AV35)/cbo_ngdp!AV35</f>
        <v>0.17685029622424617</v>
      </c>
      <c r="AW35" s="10">
        <v>-2.8901734104046244</v>
      </c>
      <c r="AX35" s="10">
        <v>-2.7988490714098875</v>
      </c>
      <c r="AY35" s="10">
        <v>-2.2752833290076997</v>
      </c>
      <c r="AZ35" s="10">
        <v>-2.1812516229550765</v>
      </c>
      <c r="BA35" s="10">
        <v>-2.1810628353816859</v>
      </c>
      <c r="BB35" s="10" t="e">
        <v>#N/A</v>
      </c>
      <c r="BC35" s="10" t="e">
        <v>#N/A</v>
      </c>
      <c r="BD35" s="10" t="e">
        <v>#N/A</v>
      </c>
      <c r="BE35" s="10" t="e">
        <v>#N/A</v>
      </c>
      <c r="BF35" s="10" t="e">
        <v>#N/A</v>
      </c>
      <c r="BG35" s="10" t="e">
        <v>#N/A</v>
      </c>
      <c r="BH35" s="10" t="e">
        <v>#N/A</v>
      </c>
      <c r="BI35" s="10" t="e">
        <f>100*(cbo_deficit!BI35+cbo_interest!BI35)/cbo_ngdp!BI35</f>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-2.1034253408713002</v>
      </c>
      <c r="CU35" s="20">
        <v>34547</v>
      </c>
      <c r="CV35" s="20" t="str">
        <f ca="1">OFFSET(C$1,0,ROWS($1:29)-1)</f>
        <v>1994B</v>
      </c>
      <c r="CW35" s="19">
        <f t="shared" ca="1" si="2"/>
        <v>1994</v>
      </c>
      <c r="CX35" s="30" cm="1">
        <f t="array" aca="1" ref="CX35" ca="1">-INDEX($C$6:$CS$100,MATCH(CW35,YEAR($B$6:$B$100),0),MATCH(CV35,$C$1:$CS$1,0))</f>
        <v>0</v>
      </c>
      <c r="CY35" s="19">
        <f t="shared" ca="1" si="0"/>
        <v>1999</v>
      </c>
      <c r="CZ35" s="30" cm="1">
        <f t="array" aca="1" ref="CZ35" ca="1">-INDEX($C$6:$CS$100,MATCH(CY35,YEAR($B$6:$B$100),0),MATCH(CV35,$C$1:$CS$1,0))</f>
        <v>-0.53606805733597485</v>
      </c>
      <c r="DA35" s="19">
        <f t="shared" ca="1" si="3"/>
        <v>2004</v>
      </c>
      <c r="DB35" s="28" t="e" cm="1">
        <f t="array" aca="1" ref="DB35" ca="1">-INDEX($C$6:$CS$100,MATCH(DA35,YEAR($B$6:$B$100),0),MATCH(CV35,$C$1:$CS$1,0))</f>
        <v>#N/A</v>
      </c>
    </row>
    <row r="36" spans="1:106" x14ac:dyDescent="0.3">
      <c r="A36" t="s">
        <v>609</v>
      </c>
      <c r="B36" s="16">
        <v>38353</v>
      </c>
      <c r="C36" s="10" t="e">
        <f>100*(cbo_deficit!C36+cbo_interest!C36)/cbo_ngdp!C36</f>
        <v>#N/A</v>
      </c>
      <c r="D36" s="10" t="e">
        <f>100*(cbo_deficit!D36+cbo_interest!D36)/cbo_ngdp!D36</f>
        <v>#N/A</v>
      </c>
      <c r="E36" s="10" t="e">
        <f>100*(cbo_deficit!E36+cbo_interest!E36)/cbo_ngdp!E36</f>
        <v>#N/A</v>
      </c>
      <c r="F36" s="10" t="e">
        <f>100*(cbo_deficit!F36+cbo_interest!F36)/cbo_ngdp!F36</f>
        <v>#N/A</v>
      </c>
      <c r="G36" s="10" t="e">
        <f>100*(cbo_deficit!G36+cbo_interest!G36)/cbo_ngdp!G36</f>
        <v>#N/A</v>
      </c>
      <c r="H36" s="10" t="e">
        <f>100*(cbo_deficit!H36+cbo_interest!H36)/cbo_ngdp!H36</f>
        <v>#N/A</v>
      </c>
      <c r="I36" s="10" t="e">
        <f>100*(cbo_deficit!I36+cbo_interest!I36)/cbo_ngdp!I36</f>
        <v>#N/A</v>
      </c>
      <c r="J36" s="10" t="e">
        <f>100*(cbo_deficit!J36+cbo_interest!J36)/cbo_ngdp!J36</f>
        <v>#N/A</v>
      </c>
      <c r="K36" s="10" t="e">
        <f>100*(cbo_deficit!K36+cbo_interest!K36)/cbo_ngdp!K36</f>
        <v>#N/A</v>
      </c>
      <c r="L36" s="10" t="e">
        <f>100*(cbo_deficit!L36+cbo_interest!L36)/cbo_ngdp!L36</f>
        <v>#N/A</v>
      </c>
      <c r="M36" s="10" t="e">
        <f>100*(cbo_deficit!M36+cbo_interest!M36)/cbo_ngdp!M36</f>
        <v>#N/A</v>
      </c>
      <c r="N36" s="10" t="e">
        <f>100*(cbo_deficit!N36+cbo_interest!N36)/cbo_ngdp!N36</f>
        <v>#N/A</v>
      </c>
      <c r="O36" s="10" t="e">
        <f>100*(cbo_deficit!O36+cbo_interest!O36)/cbo_ngdp!O36</f>
        <v>#N/A</v>
      </c>
      <c r="P36" s="10" t="e">
        <f>100*(cbo_deficit!P36+cbo_interest!P36)/cbo_ngdp!P36</f>
        <v>#N/A</v>
      </c>
      <c r="Q36" s="10" t="e">
        <f>100*(cbo_deficit!Q36+cbo_interest!Q36)/cbo_ngdp!Q36</f>
        <v>#N/A</v>
      </c>
      <c r="R36" s="10" t="e">
        <f>100*(cbo_deficit!R36+cbo_interest!R36)/cbo_ngdp!R36</f>
        <v>#N/A</v>
      </c>
      <c r="S36" s="10" t="e">
        <f>100*(cbo_deficit!S36+cbo_interest!S36)/cbo_ngdp!S36</f>
        <v>#N/A</v>
      </c>
      <c r="T36" s="10" t="e">
        <f>100*(cbo_deficit!T36+cbo_interest!T36)/cbo_ngdp!T36</f>
        <v>#N/A</v>
      </c>
      <c r="U36" s="10" t="e">
        <f>100*(cbo_deficit!U36+cbo_interest!U36)/cbo_ngdp!U36</f>
        <v>#N/A</v>
      </c>
      <c r="V36" s="10" t="e">
        <f>100*(cbo_deficit!V36+cbo_interest!V36)/cbo_ngdp!V36</f>
        <v>#N/A</v>
      </c>
      <c r="W36" s="10" t="e">
        <f>100*(cbo_deficit!W36+cbo_interest!W36)/cbo_ngdp!W36</f>
        <v>#N/A</v>
      </c>
      <c r="X36" s="10" t="e">
        <f>100*(cbo_deficit!X36+cbo_interest!X36)/cbo_ngdp!X36</f>
        <v>#N/A</v>
      </c>
      <c r="Y36" s="10" t="e">
        <f>100*(cbo_deficit!Y36+cbo_interest!Y36)/cbo_ngdp!Y36</f>
        <v>#N/A</v>
      </c>
      <c r="Z36" s="10" t="e">
        <f>100*(cbo_deficit!Z36+cbo_interest!Z36)/cbo_ngdp!Z36</f>
        <v>#N/A</v>
      </c>
      <c r="AA36" s="10" t="e">
        <f>100*(cbo_deficit!AA36+cbo_interest!AA36)/cbo_ngdp!AA36</f>
        <v>#N/A</v>
      </c>
      <c r="AB36" s="10" t="e">
        <f>100*(cbo_deficit!AB36+cbo_interest!AB36)/cbo_ngdp!AB36</f>
        <v>#N/A</v>
      </c>
      <c r="AC36" s="10" t="e">
        <f>100*(cbo_deficit!AC36+cbo_interest!AC36)/cbo_ngdp!AC36</f>
        <v>#N/A</v>
      </c>
      <c r="AD36" s="10" t="e">
        <f>100*(cbo_deficit!AD36+cbo_interest!AD36)/cbo_ngdp!AD36</f>
        <v>#N/A</v>
      </c>
      <c r="AE36" s="10" t="e">
        <f>100*(cbo_deficit!AE36+cbo_interest!AE36)/cbo_ngdp!AE36</f>
        <v>#N/A</v>
      </c>
      <c r="AF36" s="10" t="e">
        <f>100*(cbo_deficit!AF36+cbo_interest!AF36)/cbo_ngdp!AF36</f>
        <v>#N/A</v>
      </c>
      <c r="AG36" s="10">
        <f>100*(cbo_deficit!AG36+cbo_interest!AG36)/cbo_ngdp!AG36</f>
        <v>-0.40994330571303966</v>
      </c>
      <c r="AH36" s="10">
        <f>100*(cbo_deficit!AH36+cbo_interest!AH36)/cbo_ngdp!AH36</f>
        <v>0.11474975726012887</v>
      </c>
      <c r="AI36" s="10">
        <f>100*(cbo_deficit!AI36+cbo_interest!AI36)/cbo_ngdp!AI36</f>
        <v>-9.5810469471300411E-2</v>
      </c>
      <c r="AJ36" s="10">
        <f>100*(cbo_deficit!AJ36+cbo_interest!AJ36)/cbo_ngdp!AJ36</f>
        <v>0.51259390190013254</v>
      </c>
      <c r="AK36" s="10">
        <f>100*(cbo_deficit!AK36+cbo_interest!AK36)/cbo_ngdp!AK36</f>
        <v>2.2575107296137338</v>
      </c>
      <c r="AL36" s="10">
        <f>100*(cbo_deficit!AL36+cbo_interest!AL36)/cbo_ngdp!AL36</f>
        <v>2.5457090368296735</v>
      </c>
      <c r="AM36" s="10">
        <f>100*(cbo_deficit!AM36+cbo_interest!AM36)/cbo_ngdp!AM36</f>
        <v>3.0736618971913088</v>
      </c>
      <c r="AN36" s="10">
        <f>100*(cbo_deficit!AN36+cbo_interest!AN36)/cbo_ngdp!AN36</f>
        <v>3.6341183734674076</v>
      </c>
      <c r="AO36" s="10">
        <f>100*(cbo_deficit!AO36+cbo_interest!AO36)/cbo_ngdp!AO36</f>
        <v>3.8120333772507684</v>
      </c>
      <c r="AP36" s="10">
        <f>100*(cbo_deficit!AP36+cbo_interest!AP36)/cbo_ngdp!AP36</f>
        <v>3.5893995303589401</v>
      </c>
      <c r="AQ36" s="10">
        <f>100*(cbo_deficit!AQ36+cbo_interest!AQ36)/cbo_ngdp!AQ36</f>
        <v>4.268391269199677</v>
      </c>
      <c r="AR36" s="10">
        <f>100*(cbo_deficit!AR36+cbo_interest!AR36)/cbo_ngdp!AR36</f>
        <v>4.3378634639696587</v>
      </c>
      <c r="AS36" s="10">
        <f>100*(cbo_deficit!AS36+cbo_interest!AS36)/cbo_ngdp!AS36</f>
        <v>3.1835953083858612</v>
      </c>
      <c r="AT36" s="10">
        <f>100*(cbo_deficit!AT36+cbo_interest!AT36)/cbo_ngdp!AT36</f>
        <v>2.3915187376725839</v>
      </c>
      <c r="AU36" s="10">
        <v>1.4169531315502641</v>
      </c>
      <c r="AV36" s="10">
        <f>100*(cbo_deficit!AV36+cbo_interest!AV36)/cbo_ngdp!AV36</f>
        <v>1.0139098374392492</v>
      </c>
      <c r="AW36" s="10">
        <v>-1.3227736119302385</v>
      </c>
      <c r="AX36" s="10">
        <v>-1.5052518402117276</v>
      </c>
      <c r="AY36" s="10">
        <v>-1.3816644993498048</v>
      </c>
      <c r="AZ36" s="10">
        <v>-1.5531758358538379</v>
      </c>
      <c r="BA36" s="10">
        <v>-1.2142449678102845</v>
      </c>
      <c r="BB36" s="10">
        <v>-1.0900512486781095</v>
      </c>
      <c r="BC36" s="10">
        <v>-1.0899625833740036</v>
      </c>
      <c r="BD36" s="10" t="e">
        <v>#N/A</v>
      </c>
      <c r="BE36" s="10" t="e">
        <v>#N/A</v>
      </c>
      <c r="BF36" s="10" t="e">
        <v>#N/A</v>
      </c>
      <c r="BG36" s="10" t="e">
        <v>#N/A</v>
      </c>
      <c r="BH36" s="10" t="e">
        <v>#N/A</v>
      </c>
      <c r="BI36" s="10" t="e">
        <f>100*(cbo_deficit!BI36+cbo_interest!BI36)/cbo_ngdp!BI36</f>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-1.043613707165109</v>
      </c>
      <c r="CU36" s="20">
        <v>34700</v>
      </c>
      <c r="CV36" s="20" t="str">
        <f ca="1">OFFSET(C$1,0,ROWS($1:30)-1)</f>
        <v>1995A</v>
      </c>
      <c r="CW36" s="19">
        <f t="shared" ca="1" si="2"/>
        <v>1995</v>
      </c>
      <c r="CX36" s="30" cm="1">
        <f t="array" aca="1" ref="CX36" ca="1">-INDEX($C$6:$CS$100,MATCH(CW36,YEAR($B$6:$B$100),0),MATCH(CV36,$C$1:$CS$1,0))</f>
        <v>-0.8385446276293349</v>
      </c>
      <c r="CY36" s="19">
        <f t="shared" ca="1" si="0"/>
        <v>2000</v>
      </c>
      <c r="CZ36" s="30" cm="1">
        <f t="array" aca="1" ref="CZ36" ca="1">-INDEX($C$6:$CS$100,MATCH(CY36,YEAR($B$6:$B$100),0),MATCH(CV36,$C$1:$CS$1,0))</f>
        <v>-0.28847220681238211</v>
      </c>
      <c r="DA36" s="19">
        <f t="shared" ca="1" si="3"/>
        <v>2005</v>
      </c>
      <c r="DB36" s="28" t="e" cm="1">
        <f t="array" aca="1" ref="DB36" ca="1">-INDEX($C$6:$CS$100,MATCH(DA36,YEAR($B$6:$B$100),0),MATCH(CV36,$C$1:$CS$1,0))</f>
        <v>#N/A</v>
      </c>
    </row>
    <row r="37" spans="1:106" x14ac:dyDescent="0.3">
      <c r="A37" t="s">
        <v>610</v>
      </c>
      <c r="B37" s="16">
        <v>38718</v>
      </c>
      <c r="C37" s="10" t="e">
        <f>100*(cbo_deficit!C37+cbo_interest!C37)/cbo_ngdp!C37</f>
        <v>#N/A</v>
      </c>
      <c r="D37" s="10" t="e">
        <f>100*(cbo_deficit!D37+cbo_interest!D37)/cbo_ngdp!D37</f>
        <v>#N/A</v>
      </c>
      <c r="E37" s="10" t="e">
        <f>100*(cbo_deficit!E37+cbo_interest!E37)/cbo_ngdp!E37</f>
        <v>#N/A</v>
      </c>
      <c r="F37" s="10" t="e">
        <f>100*(cbo_deficit!F37+cbo_interest!F37)/cbo_ngdp!F37</f>
        <v>#N/A</v>
      </c>
      <c r="G37" s="10" t="e">
        <f>100*(cbo_deficit!G37+cbo_interest!G37)/cbo_ngdp!G37</f>
        <v>#N/A</v>
      </c>
      <c r="H37" s="10" t="e">
        <f>100*(cbo_deficit!H37+cbo_interest!H37)/cbo_ngdp!H37</f>
        <v>#N/A</v>
      </c>
      <c r="I37" s="10" t="e">
        <f>100*(cbo_deficit!I37+cbo_interest!I37)/cbo_ngdp!I37</f>
        <v>#N/A</v>
      </c>
      <c r="J37" s="10" t="e">
        <f>100*(cbo_deficit!J37+cbo_interest!J37)/cbo_ngdp!J37</f>
        <v>#N/A</v>
      </c>
      <c r="K37" s="10" t="e">
        <f>100*(cbo_deficit!K37+cbo_interest!K37)/cbo_ngdp!K37</f>
        <v>#N/A</v>
      </c>
      <c r="L37" s="10" t="e">
        <f>100*(cbo_deficit!L37+cbo_interest!L37)/cbo_ngdp!L37</f>
        <v>#N/A</v>
      </c>
      <c r="M37" s="10" t="e">
        <f>100*(cbo_deficit!M37+cbo_interest!M37)/cbo_ngdp!M37</f>
        <v>#N/A</v>
      </c>
      <c r="N37" s="10" t="e">
        <f>100*(cbo_deficit!N37+cbo_interest!N37)/cbo_ngdp!N37</f>
        <v>#N/A</v>
      </c>
      <c r="O37" s="10" t="e">
        <f>100*(cbo_deficit!O37+cbo_interest!O37)/cbo_ngdp!O37</f>
        <v>#N/A</v>
      </c>
      <c r="P37" s="10" t="e">
        <f>100*(cbo_deficit!P37+cbo_interest!P37)/cbo_ngdp!P37</f>
        <v>#N/A</v>
      </c>
      <c r="Q37" s="10" t="e">
        <f>100*(cbo_deficit!Q37+cbo_interest!Q37)/cbo_ngdp!Q37</f>
        <v>#N/A</v>
      </c>
      <c r="R37" s="10" t="e">
        <f>100*(cbo_deficit!R37+cbo_interest!R37)/cbo_ngdp!R37</f>
        <v>#N/A</v>
      </c>
      <c r="S37" s="10" t="e">
        <f>100*(cbo_deficit!S37+cbo_interest!S37)/cbo_ngdp!S37</f>
        <v>#N/A</v>
      </c>
      <c r="T37" s="10" t="e">
        <f>100*(cbo_deficit!T37+cbo_interest!T37)/cbo_ngdp!T37</f>
        <v>#N/A</v>
      </c>
      <c r="U37" s="10" t="e">
        <f>100*(cbo_deficit!U37+cbo_interest!U37)/cbo_ngdp!U37</f>
        <v>#N/A</v>
      </c>
      <c r="V37" s="10" t="e">
        <f>100*(cbo_deficit!V37+cbo_interest!V37)/cbo_ngdp!V37</f>
        <v>#N/A</v>
      </c>
      <c r="W37" s="10" t="e">
        <f>100*(cbo_deficit!W37+cbo_interest!W37)/cbo_ngdp!W37</f>
        <v>#N/A</v>
      </c>
      <c r="X37" s="10" t="e">
        <f>100*(cbo_deficit!X37+cbo_interest!X37)/cbo_ngdp!X37</f>
        <v>#N/A</v>
      </c>
      <c r="Y37" s="10" t="e">
        <f>100*(cbo_deficit!Y37+cbo_interest!Y37)/cbo_ngdp!Y37</f>
        <v>#N/A</v>
      </c>
      <c r="Z37" s="10" t="e">
        <f>100*(cbo_deficit!Z37+cbo_interest!Z37)/cbo_ngdp!Z37</f>
        <v>#N/A</v>
      </c>
      <c r="AA37" s="10" t="e">
        <f>100*(cbo_deficit!AA37+cbo_interest!AA37)/cbo_ngdp!AA37</f>
        <v>#N/A</v>
      </c>
      <c r="AB37" s="10" t="e">
        <f>100*(cbo_deficit!AB37+cbo_interest!AB37)/cbo_ngdp!AB37</f>
        <v>#N/A</v>
      </c>
      <c r="AC37" s="10" t="e">
        <f>100*(cbo_deficit!AC37+cbo_interest!AC37)/cbo_ngdp!AC37</f>
        <v>#N/A</v>
      </c>
      <c r="AD37" s="10" t="e">
        <f>100*(cbo_deficit!AD37+cbo_interest!AD37)/cbo_ngdp!AD37</f>
        <v>#N/A</v>
      </c>
      <c r="AE37" s="10" t="e">
        <f>100*(cbo_deficit!AE37+cbo_interest!AE37)/cbo_ngdp!AE37</f>
        <v>#N/A</v>
      </c>
      <c r="AF37" s="10" t="e">
        <f>100*(cbo_deficit!AF37+cbo_interest!AF37)/cbo_ngdp!AF37</f>
        <v>#N/A</v>
      </c>
      <c r="AG37" s="10" t="e">
        <f>100*(cbo_deficit!AG37+cbo_interest!AG37)/cbo_ngdp!AG37</f>
        <v>#N/A</v>
      </c>
      <c r="AH37" s="10" t="e">
        <f>100*(cbo_deficit!AH37+cbo_interest!AH37)/cbo_ngdp!AH37</f>
        <v>#N/A</v>
      </c>
      <c r="AI37" s="10">
        <f>100*(cbo_deficit!AI37+cbo_interest!AI37)/cbo_ngdp!AI37</f>
        <v>-0.14948924507931236</v>
      </c>
      <c r="AJ37" s="10">
        <f>100*(cbo_deficit!AJ37+cbo_interest!AJ37)/cbo_ngdp!AJ37</f>
        <v>0.49852133502323615</v>
      </c>
      <c r="AK37" s="10">
        <f>100*(cbo_deficit!AK37+cbo_interest!AK37)/cbo_ngdp!AK37</f>
        <v>2.4107215820871128</v>
      </c>
      <c r="AL37" s="10">
        <f>100*(cbo_deficit!AL37+cbo_interest!AL37)/cbo_ngdp!AL37</f>
        <v>2.7060886995740416</v>
      </c>
      <c r="AM37" s="10">
        <f>100*(cbo_deficit!AM37+cbo_interest!AM37)/cbo_ngdp!AM37</f>
        <v>3.2397225511757739</v>
      </c>
      <c r="AN37" s="10">
        <f>100*(cbo_deficit!AN37+cbo_interest!AN37)/cbo_ngdp!AN37</f>
        <v>3.7621256853648251</v>
      </c>
      <c r="AO37" s="10">
        <f>100*(cbo_deficit!AO37+cbo_interest!AO37)/cbo_ngdp!AO37</f>
        <v>3.9118364599983173</v>
      </c>
      <c r="AP37" s="10">
        <f>100*(cbo_deficit!AP37+cbo_interest!AP37)/cbo_ngdp!AP37</f>
        <v>3.7501003774190957</v>
      </c>
      <c r="AQ37" s="10">
        <f>100*(cbo_deficit!AQ37+cbo_interest!AQ37)/cbo_ngdp!AQ37</f>
        <v>4.4073300858269544</v>
      </c>
      <c r="AR37" s="10">
        <f>100*(cbo_deficit!AR37+cbo_interest!AR37)/cbo_ngdp!AR37</f>
        <v>4.4807590933052186</v>
      </c>
      <c r="AS37" s="10">
        <f>100*(cbo_deficit!AS37+cbo_interest!AS37)/cbo_ngdp!AS37</f>
        <v>3.2456206870402671</v>
      </c>
      <c r="AT37" s="10">
        <f>100*(cbo_deficit!AT37+cbo_interest!AT37)/cbo_ngdp!AT37</f>
        <v>2.4213075060532687</v>
      </c>
      <c r="AU37" s="10">
        <v>1.8149976118452475</v>
      </c>
      <c r="AV37" s="10">
        <f>100*(cbo_deficit!AV37+cbo_interest!AV37)/cbo_ngdp!AV37</f>
        <v>1.5577809569225878</v>
      </c>
      <c r="AW37" s="10">
        <v>-3.9885130823229101E-2</v>
      </c>
      <c r="AX37" s="10">
        <v>-0.39425958050780635</v>
      </c>
      <c r="AY37" s="10">
        <v>-0.62746920752963053</v>
      </c>
      <c r="AZ37" s="10">
        <v>-0.63625077591558044</v>
      </c>
      <c r="BA37" s="10">
        <v>-0.81745970540603075</v>
      </c>
      <c r="BB37" s="10">
        <v>-0.91729093410793461</v>
      </c>
      <c r="BC37" s="10">
        <v>-0.30515715593530668</v>
      </c>
      <c r="BD37" s="10">
        <v>-0.16073478760045926</v>
      </c>
      <c r="BE37" s="10">
        <v>-0.16073478760045926</v>
      </c>
      <c r="BF37" s="10" t="e">
        <v>#N/A</v>
      </c>
      <c r="BG37" s="10" t="e">
        <v>#N/A</v>
      </c>
      <c r="BH37" s="10" t="e">
        <v>#N/A</v>
      </c>
      <c r="BI37" s="10" t="e">
        <f>100*(cbo_deficit!BI37+cbo_interest!BI37)/cbo_ngdp!BI37</f>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-0.15399281366869547</v>
      </c>
      <c r="CU37" s="20">
        <v>34912</v>
      </c>
      <c r="CV37" s="20" t="str">
        <f ca="1">OFFSET(C$1,0,ROWS($1:31)-1)</f>
        <v>1995B</v>
      </c>
      <c r="CW37" s="19">
        <f t="shared" ca="1" si="2"/>
        <v>1995</v>
      </c>
      <c r="CX37" s="30" cm="1">
        <f t="array" aca="1" ref="CX37" ca="1">-INDEX($C$6:$CS$100,MATCH(CW37,YEAR($B$6:$B$100),0),MATCH(CV37,$C$1:$CS$1,0))</f>
        <v>-1.0297482837528604</v>
      </c>
      <c r="CY37" s="19">
        <f t="shared" ca="1" si="0"/>
        <v>2000</v>
      </c>
      <c r="CZ37" s="30" cm="1">
        <f t="array" aca="1" ref="CZ37" ca="1">-INDEX($C$6:$CS$100,MATCH(CY37,YEAR($B$6:$B$100),0),MATCH(CV37,$C$1:$CS$1,0))</f>
        <v>-0.19062570082978247</v>
      </c>
      <c r="DA37" s="19">
        <f t="shared" ca="1" si="3"/>
        <v>2005</v>
      </c>
      <c r="DB37" s="28" cm="1">
        <f t="array" aca="1" ref="DB37" ca="1">-INDEX($C$6:$CS$100,MATCH(DA37,YEAR($B$6:$B$100),0),MATCH(CV37,$C$1:$CS$1,0))</f>
        <v>0.40994330571303966</v>
      </c>
    </row>
    <row r="38" spans="1:106" x14ac:dyDescent="0.3">
      <c r="A38" t="s">
        <v>611</v>
      </c>
      <c r="B38" s="16">
        <v>39083</v>
      </c>
      <c r="C38" s="10" t="e">
        <f>100*(cbo_deficit!C38+cbo_interest!C38)/cbo_ngdp!C38</f>
        <v>#N/A</v>
      </c>
      <c r="D38" s="10" t="e">
        <f>100*(cbo_deficit!D38+cbo_interest!D38)/cbo_ngdp!D38</f>
        <v>#N/A</v>
      </c>
      <c r="E38" s="10" t="e">
        <f>100*(cbo_deficit!E38+cbo_interest!E38)/cbo_ngdp!E38</f>
        <v>#N/A</v>
      </c>
      <c r="F38" s="10" t="e">
        <f>100*(cbo_deficit!F38+cbo_interest!F38)/cbo_ngdp!F38</f>
        <v>#N/A</v>
      </c>
      <c r="G38" s="10" t="e">
        <f>100*(cbo_deficit!G38+cbo_interest!G38)/cbo_ngdp!G38</f>
        <v>#N/A</v>
      </c>
      <c r="H38" s="10" t="e">
        <f>100*(cbo_deficit!H38+cbo_interest!H38)/cbo_ngdp!H38</f>
        <v>#N/A</v>
      </c>
      <c r="I38" s="10" t="e">
        <f>100*(cbo_deficit!I38+cbo_interest!I38)/cbo_ngdp!I38</f>
        <v>#N/A</v>
      </c>
      <c r="J38" s="10" t="e">
        <f>100*(cbo_deficit!J38+cbo_interest!J38)/cbo_ngdp!J38</f>
        <v>#N/A</v>
      </c>
      <c r="K38" s="10" t="e">
        <f>100*(cbo_deficit!K38+cbo_interest!K38)/cbo_ngdp!K38</f>
        <v>#N/A</v>
      </c>
      <c r="L38" s="10" t="e">
        <f>100*(cbo_deficit!L38+cbo_interest!L38)/cbo_ngdp!L38</f>
        <v>#N/A</v>
      </c>
      <c r="M38" s="10" t="e">
        <f>100*(cbo_deficit!M38+cbo_interest!M38)/cbo_ngdp!M38</f>
        <v>#N/A</v>
      </c>
      <c r="N38" s="10" t="e">
        <f>100*(cbo_deficit!N38+cbo_interest!N38)/cbo_ngdp!N38</f>
        <v>#N/A</v>
      </c>
      <c r="O38" s="10" t="e">
        <f>100*(cbo_deficit!O38+cbo_interest!O38)/cbo_ngdp!O38</f>
        <v>#N/A</v>
      </c>
      <c r="P38" s="10" t="e">
        <f>100*(cbo_deficit!P38+cbo_interest!P38)/cbo_ngdp!P38</f>
        <v>#N/A</v>
      </c>
      <c r="Q38" s="10" t="e">
        <f>100*(cbo_deficit!Q38+cbo_interest!Q38)/cbo_ngdp!Q38</f>
        <v>#N/A</v>
      </c>
      <c r="R38" s="10" t="e">
        <f>100*(cbo_deficit!R38+cbo_interest!R38)/cbo_ngdp!R38</f>
        <v>#N/A</v>
      </c>
      <c r="S38" s="10" t="e">
        <f>100*(cbo_deficit!S38+cbo_interest!S38)/cbo_ngdp!S38</f>
        <v>#N/A</v>
      </c>
      <c r="T38" s="10" t="e">
        <f>100*(cbo_deficit!T38+cbo_interest!T38)/cbo_ngdp!T38</f>
        <v>#N/A</v>
      </c>
      <c r="U38" s="10" t="e">
        <f>100*(cbo_deficit!U38+cbo_interest!U38)/cbo_ngdp!U38</f>
        <v>#N/A</v>
      </c>
      <c r="V38" s="10" t="e">
        <f>100*(cbo_deficit!V38+cbo_interest!V38)/cbo_ngdp!V38</f>
        <v>#N/A</v>
      </c>
      <c r="W38" s="10" t="e">
        <f>100*(cbo_deficit!W38+cbo_interest!W38)/cbo_ngdp!W38</f>
        <v>#N/A</v>
      </c>
      <c r="X38" s="10" t="e">
        <f>100*(cbo_deficit!X38+cbo_interest!X38)/cbo_ngdp!X38</f>
        <v>#N/A</v>
      </c>
      <c r="Y38" s="10" t="e">
        <f>100*(cbo_deficit!Y38+cbo_interest!Y38)/cbo_ngdp!Y38</f>
        <v>#N/A</v>
      </c>
      <c r="Z38" s="10" t="e">
        <f>100*(cbo_deficit!Z38+cbo_interest!Z38)/cbo_ngdp!Z38</f>
        <v>#N/A</v>
      </c>
      <c r="AA38" s="10" t="e">
        <f>100*(cbo_deficit!AA38+cbo_interest!AA38)/cbo_ngdp!AA38</f>
        <v>#N/A</v>
      </c>
      <c r="AB38" s="10" t="e">
        <f>100*(cbo_deficit!AB38+cbo_interest!AB38)/cbo_ngdp!AB38</f>
        <v>#N/A</v>
      </c>
      <c r="AC38" s="10" t="e">
        <f>100*(cbo_deficit!AC38+cbo_interest!AC38)/cbo_ngdp!AC38</f>
        <v>#N/A</v>
      </c>
      <c r="AD38" s="10" t="e">
        <f>100*(cbo_deficit!AD38+cbo_interest!AD38)/cbo_ngdp!AD38</f>
        <v>#N/A</v>
      </c>
      <c r="AE38" s="10" t="e">
        <f>100*(cbo_deficit!AE38+cbo_interest!AE38)/cbo_ngdp!AE38</f>
        <v>#N/A</v>
      </c>
      <c r="AF38" s="10" t="e">
        <f>100*(cbo_deficit!AF38+cbo_interest!AF38)/cbo_ngdp!AF38</f>
        <v>#N/A</v>
      </c>
      <c r="AG38" s="10" t="e">
        <f>100*(cbo_deficit!AG38+cbo_interest!AG38)/cbo_ngdp!AG38</f>
        <v>#N/A</v>
      </c>
      <c r="AH38" s="10" t="e">
        <f>100*(cbo_deficit!AH38+cbo_interest!AH38)/cbo_ngdp!AH38</f>
        <v>#N/A</v>
      </c>
      <c r="AI38" s="10" t="e">
        <f>100*(cbo_deficit!AI38+cbo_interest!AI38)/cbo_ngdp!AI38</f>
        <v>#N/A</v>
      </c>
      <c r="AJ38" s="10">
        <f>100*(cbo_deficit!AJ38+cbo_interest!AJ38)/cbo_ngdp!AJ38</f>
        <v>0.50084821067937635</v>
      </c>
      <c r="AK38" s="10">
        <f>100*(cbo_deficit!AK38+cbo_interest!AK38)/cbo_ngdp!AK38</f>
        <v>2.3731714908185495</v>
      </c>
      <c r="AL38" s="10">
        <f>100*(cbo_deficit!AL38+cbo_interest!AL38)/cbo_ngdp!AL38</f>
        <v>2.6397639365180638</v>
      </c>
      <c r="AM38" s="10">
        <f>100*(cbo_deficit!AM38+cbo_interest!AM38)/cbo_ngdp!AM38</f>
        <v>3.1520946438700266</v>
      </c>
      <c r="AN38" s="10">
        <f>100*(cbo_deficit!AN38+cbo_interest!AN38)/cbo_ngdp!AN38</f>
        <v>3.6800903881849729</v>
      </c>
      <c r="AO38" s="10">
        <f>100*(cbo_deficit!AO38+cbo_interest!AO38)/cbo_ngdp!AO38</f>
        <v>3.8331454340473505</v>
      </c>
      <c r="AP38" s="10">
        <f>100*(cbo_deficit!AP38+cbo_interest!AP38)/cbo_ngdp!AP38</f>
        <v>3.767491926803014</v>
      </c>
      <c r="AQ38" s="10">
        <f>100*(cbo_deficit!AQ38+cbo_interest!AQ38)/cbo_ngdp!AQ38</f>
        <v>4.4671252126322019</v>
      </c>
      <c r="AR38" s="10">
        <f>100*(cbo_deficit!AR38+cbo_interest!AR38)/cbo_ngdp!AR38</f>
        <v>4.6296296296296298</v>
      </c>
      <c r="AS38" s="10">
        <f>100*(cbo_deficit!AS38+cbo_interest!AS38)/cbo_ngdp!AS38</f>
        <v>3.3237202595529922</v>
      </c>
      <c r="AT38" s="10">
        <f>100*(cbo_deficit!AT38+cbo_interest!AT38)/cbo_ngdp!AT38</f>
        <v>2.5319275319275318</v>
      </c>
      <c r="AU38" s="10">
        <v>1.9941083163380919</v>
      </c>
      <c r="AV38" s="10">
        <f>100*(cbo_deficit!AV38+cbo_interest!AV38)/cbo_ngdp!AV38</f>
        <v>1.8321646686270074</v>
      </c>
      <c r="AW38" s="10">
        <v>0.39337317497541419</v>
      </c>
      <c r="AX38" s="10">
        <v>-9.0661831368993653E-2</v>
      </c>
      <c r="AY38" s="10">
        <v>-0.39195385298032837</v>
      </c>
      <c r="AZ38" s="10">
        <v>-8.8326218165758863E-2</v>
      </c>
      <c r="BA38" s="10">
        <v>-0.63712925668253384</v>
      </c>
      <c r="BB38" s="10">
        <v>-0.18866555402365576</v>
      </c>
      <c r="BC38" s="10">
        <v>-0.26766982565289732</v>
      </c>
      <c r="BD38" s="10">
        <v>0.46170758519604249</v>
      </c>
      <c r="BE38" s="10">
        <v>0.56118358720209893</v>
      </c>
      <c r="BF38" s="10">
        <v>0.54864667154352598</v>
      </c>
      <c r="BG38" s="10">
        <v>0.55710306406685239</v>
      </c>
      <c r="BH38" s="10" t="e">
        <v>#N/A</v>
      </c>
      <c r="BI38" s="10" t="e">
        <f>100*(cbo_deficit!BI38+cbo_interest!BI38)/cbo_ngdp!BI38</f>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0.53128276826284515</v>
      </c>
      <c r="CU38" s="20">
        <v>35034</v>
      </c>
      <c r="CV38" s="20" t="str">
        <f ca="1">OFFSET(C$1,0,ROWS($1:32)-1)</f>
        <v>1995C</v>
      </c>
      <c r="CW38" s="40">
        <f ca="1">LEFT(CV38,4)+$CW$5+1</f>
        <v>1996</v>
      </c>
      <c r="CX38" s="30" cm="1">
        <f t="array" aca="1" ref="CX38" ca="1">-INDEX($C$6:$CS$100,MATCH(CW38,YEAR($B$6:$B$100),0),MATCH(CV38,$C$1:$CS$1,0))</f>
        <v>-0.96888646288209612</v>
      </c>
      <c r="CY38" s="19">
        <f t="shared" ca="1" si="0"/>
        <v>2000</v>
      </c>
      <c r="CZ38" s="30" cm="1">
        <f t="array" aca="1" ref="CZ38" ca="1">-INDEX($C$6:$CS$100,MATCH(CY38,YEAR($B$6:$B$100),0),MATCH(CV38,$C$1:$CS$1,0))</f>
        <v>-0.58466381830447489</v>
      </c>
      <c r="DA38" s="19">
        <f t="shared" ca="1" si="3"/>
        <v>2005</v>
      </c>
      <c r="DB38" s="28" cm="1">
        <f t="array" aca="1" ref="DB38" ca="1">-INDEX($C$6:$CS$100,MATCH(DA38,YEAR($B$6:$B$100),0),MATCH(CV38,$C$1:$CS$1,0))</f>
        <v>-0.11474975726012887</v>
      </c>
    </row>
    <row r="39" spans="1:106" x14ac:dyDescent="0.3">
      <c r="A39" t="s">
        <v>612</v>
      </c>
      <c r="B39" s="16">
        <v>39448</v>
      </c>
      <c r="C39" s="10" t="e">
        <f>100*(cbo_deficit!C39+cbo_interest!C39)/cbo_ngdp!C39</f>
        <v>#N/A</v>
      </c>
      <c r="D39" s="10" t="e">
        <f>100*(cbo_deficit!D39+cbo_interest!D39)/cbo_ngdp!D39</f>
        <v>#N/A</v>
      </c>
      <c r="E39" s="10" t="e">
        <f>100*(cbo_deficit!E39+cbo_interest!E39)/cbo_ngdp!E39</f>
        <v>#N/A</v>
      </c>
      <c r="F39" s="10" t="e">
        <f>100*(cbo_deficit!F39+cbo_interest!F39)/cbo_ngdp!F39</f>
        <v>#N/A</v>
      </c>
      <c r="G39" s="10" t="e">
        <f>100*(cbo_deficit!G39+cbo_interest!G39)/cbo_ngdp!G39</f>
        <v>#N/A</v>
      </c>
      <c r="H39" s="10" t="e">
        <f>100*(cbo_deficit!H39+cbo_interest!H39)/cbo_ngdp!H39</f>
        <v>#N/A</v>
      </c>
      <c r="I39" s="10" t="e">
        <f>100*(cbo_deficit!I39+cbo_interest!I39)/cbo_ngdp!I39</f>
        <v>#N/A</v>
      </c>
      <c r="J39" s="10" t="e">
        <f>100*(cbo_deficit!J39+cbo_interest!J39)/cbo_ngdp!J39</f>
        <v>#N/A</v>
      </c>
      <c r="K39" s="10" t="e">
        <f>100*(cbo_deficit!K39+cbo_interest!K39)/cbo_ngdp!K39</f>
        <v>#N/A</v>
      </c>
      <c r="L39" s="10" t="e">
        <f>100*(cbo_deficit!L39+cbo_interest!L39)/cbo_ngdp!L39</f>
        <v>#N/A</v>
      </c>
      <c r="M39" s="10" t="e">
        <f>100*(cbo_deficit!M39+cbo_interest!M39)/cbo_ngdp!M39</f>
        <v>#N/A</v>
      </c>
      <c r="N39" s="10" t="e">
        <f>100*(cbo_deficit!N39+cbo_interest!N39)/cbo_ngdp!N39</f>
        <v>#N/A</v>
      </c>
      <c r="O39" s="10" t="e">
        <f>100*(cbo_deficit!O39+cbo_interest!O39)/cbo_ngdp!O39</f>
        <v>#N/A</v>
      </c>
      <c r="P39" s="10" t="e">
        <f>100*(cbo_deficit!P39+cbo_interest!P39)/cbo_ngdp!P39</f>
        <v>#N/A</v>
      </c>
      <c r="Q39" s="10" t="e">
        <f>100*(cbo_deficit!Q39+cbo_interest!Q39)/cbo_ngdp!Q39</f>
        <v>#N/A</v>
      </c>
      <c r="R39" s="10" t="e">
        <f>100*(cbo_deficit!R39+cbo_interest!R39)/cbo_ngdp!R39</f>
        <v>#N/A</v>
      </c>
      <c r="S39" s="10" t="e">
        <f>100*(cbo_deficit!S39+cbo_interest!S39)/cbo_ngdp!S39</f>
        <v>#N/A</v>
      </c>
      <c r="T39" s="10" t="e">
        <f>100*(cbo_deficit!T39+cbo_interest!T39)/cbo_ngdp!T39</f>
        <v>#N/A</v>
      </c>
      <c r="U39" s="10" t="e">
        <f>100*(cbo_deficit!U39+cbo_interest!U39)/cbo_ngdp!U39</f>
        <v>#N/A</v>
      </c>
      <c r="V39" s="10" t="e">
        <f>100*(cbo_deficit!V39+cbo_interest!V39)/cbo_ngdp!V39</f>
        <v>#N/A</v>
      </c>
      <c r="W39" s="10" t="e">
        <f>100*(cbo_deficit!W39+cbo_interest!W39)/cbo_ngdp!W39</f>
        <v>#N/A</v>
      </c>
      <c r="X39" s="10" t="e">
        <f>100*(cbo_deficit!X39+cbo_interest!X39)/cbo_ngdp!X39</f>
        <v>#N/A</v>
      </c>
      <c r="Y39" s="10" t="e">
        <f>100*(cbo_deficit!Y39+cbo_interest!Y39)/cbo_ngdp!Y39</f>
        <v>#N/A</v>
      </c>
      <c r="Z39" s="10" t="e">
        <f>100*(cbo_deficit!Z39+cbo_interest!Z39)/cbo_ngdp!Z39</f>
        <v>#N/A</v>
      </c>
      <c r="AA39" s="10" t="e">
        <f>100*(cbo_deficit!AA39+cbo_interest!AA39)/cbo_ngdp!AA39</f>
        <v>#N/A</v>
      </c>
      <c r="AB39" s="10" t="e">
        <f>100*(cbo_deficit!AB39+cbo_interest!AB39)/cbo_ngdp!AB39</f>
        <v>#N/A</v>
      </c>
      <c r="AC39" s="10" t="e">
        <f>100*(cbo_deficit!AC39+cbo_interest!AC39)/cbo_ngdp!AC39</f>
        <v>#N/A</v>
      </c>
      <c r="AD39" s="10" t="e">
        <f>100*(cbo_deficit!AD39+cbo_interest!AD39)/cbo_ngdp!AD39</f>
        <v>#N/A</v>
      </c>
      <c r="AE39" s="10" t="e">
        <f>100*(cbo_deficit!AE39+cbo_interest!AE39)/cbo_ngdp!AE39</f>
        <v>#N/A</v>
      </c>
      <c r="AF39" s="10" t="e">
        <f>100*(cbo_deficit!AF39+cbo_interest!AF39)/cbo_ngdp!AF39</f>
        <v>#N/A</v>
      </c>
      <c r="AG39" s="10" t="e">
        <f>100*(cbo_deficit!AG39+cbo_interest!AG39)/cbo_ngdp!AG39</f>
        <v>#N/A</v>
      </c>
      <c r="AH39" s="10" t="e">
        <f>100*(cbo_deficit!AH39+cbo_interest!AH39)/cbo_ngdp!AH39</f>
        <v>#N/A</v>
      </c>
      <c r="AI39" s="10" t="e">
        <f>100*(cbo_deficit!AI39+cbo_interest!AI39)/cbo_ngdp!AI39</f>
        <v>#N/A</v>
      </c>
      <c r="AJ39" s="10" t="e">
        <f>100*(cbo_deficit!AJ39+cbo_interest!AJ39)/cbo_ngdp!AJ39</f>
        <v>#N/A</v>
      </c>
      <c r="AK39" s="10" t="e">
        <f>100*(cbo_deficit!AK39+cbo_interest!AK39)/cbo_ngdp!AK39</f>
        <v>#N/A</v>
      </c>
      <c r="AL39" s="10">
        <f>100*(cbo_deficit!AL39+cbo_interest!AL39)/cbo_ngdp!AL39</f>
        <v>2.5287531418996116</v>
      </c>
      <c r="AM39" s="10">
        <f>100*(cbo_deficit!AM39+cbo_interest!AM39)/cbo_ngdp!AM39</f>
        <v>3.036185743127815</v>
      </c>
      <c r="AN39" s="10">
        <f>100*(cbo_deficit!AN39+cbo_interest!AN39)/cbo_ngdp!AN39</f>
        <v>3.5454966785107369</v>
      </c>
      <c r="AO39" s="10">
        <f>100*(cbo_deficit!AO39+cbo_interest!AO39)/cbo_ngdp!AO39</f>
        <v>3.6771507863089732</v>
      </c>
      <c r="AP39" s="10">
        <f>100*(cbo_deficit!AP39+cbo_interest!AP39)/cbo_ngdp!AP39</f>
        <v>3.6810719281454758</v>
      </c>
      <c r="AQ39" s="10">
        <f>100*(cbo_deficit!AQ39+cbo_interest!AQ39)/cbo_ngdp!AQ39</f>
        <v>4.5059064865247223</v>
      </c>
      <c r="AR39" s="10">
        <f>100*(cbo_deficit!AR39+cbo_interest!AR39)/cbo_ngdp!AR39</f>
        <v>4.7882892126684453</v>
      </c>
      <c r="AS39" s="10">
        <f>100*(cbo_deficit!AS39+cbo_interest!AS39)/cbo_ngdp!AS39</f>
        <v>3.3598464070213931</v>
      </c>
      <c r="AT39" s="10">
        <f>100*(cbo_deficit!AT39+cbo_interest!AT39)/cbo_ngdp!AT39</f>
        <v>2.5907101510659327</v>
      </c>
      <c r="AU39" s="10">
        <v>2.1285745001075038</v>
      </c>
      <c r="AV39" s="10">
        <f>100*(cbo_deficit!AV39+cbo_interest!AV39)/cbo_ngdp!AV39</f>
        <v>2.0183223590037218</v>
      </c>
      <c r="AW39" s="10">
        <v>0.61063218390804597</v>
      </c>
      <c r="AX39" s="10">
        <v>2.1641898715914008E-2</v>
      </c>
      <c r="AY39" s="10">
        <v>-0.26105976151838001</v>
      </c>
      <c r="AZ39" s="10">
        <v>0.27259383518557351</v>
      </c>
      <c r="BA39" s="10">
        <v>-0.44531032563317563</v>
      </c>
      <c r="BB39" s="10">
        <v>2.7570995312930797E-2</v>
      </c>
      <c r="BC39" s="10">
        <v>-2.0676821283341373E-2</v>
      </c>
      <c r="BD39" s="10">
        <v>1.0629370629370629</v>
      </c>
      <c r="BE39" s="10">
        <v>0.68050829803485868</v>
      </c>
      <c r="BF39" s="10">
        <v>0.1056263643405394</v>
      </c>
      <c r="BG39" s="10">
        <v>-1.1470795214637579</v>
      </c>
      <c r="BH39" s="10">
        <v>-1.4482564679415073</v>
      </c>
      <c r="BI39" s="10">
        <f>100*(cbo_deficit!BI39+cbo_interest!BI39)/cbo_ngdp!BI39</f>
        <v>-1.4484601321895654</v>
      </c>
      <c r="BJ39" s="10">
        <v>-1.4484601321895654</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-1.3921740893424344</v>
      </c>
      <c r="CU39" s="20">
        <v>35186</v>
      </c>
      <c r="CV39" s="20" t="str">
        <f ca="1">OFFSET(C$1,0,ROWS($1:33)-1)</f>
        <v>1996A</v>
      </c>
      <c r="CW39" s="19">
        <f t="shared" ca="1" si="2"/>
        <v>1996</v>
      </c>
      <c r="CX39" s="30" cm="1">
        <f t="array" aca="1" ref="CX39" ca="1">-INDEX($C$6:$CS$100,MATCH(CW39,YEAR($B$6:$B$100),0),MATCH(CV39,$C$1:$CS$1,0))</f>
        <v>-1.2815378454144974</v>
      </c>
      <c r="CY39" s="19">
        <f t="shared" ca="1" si="0"/>
        <v>2001</v>
      </c>
      <c r="CZ39" s="30" cm="1">
        <f t="array" aca="1" ref="CZ39" ca="1">-INDEX($C$6:$CS$100,MATCH(CY39,YEAR($B$6:$B$100),0),MATCH(CV39,$C$1:$CS$1,0))</f>
        <v>-0.38992517652018127</v>
      </c>
      <c r="DA39" s="19">
        <f t="shared" ca="1" si="3"/>
        <v>2006</v>
      </c>
      <c r="DB39" s="28" cm="1">
        <f t="array" aca="1" ref="DB39" ca="1">-INDEX($C$6:$CS$100,MATCH(DA39,YEAR($B$6:$B$100),0),MATCH(CV39,$C$1:$CS$1,0))</f>
        <v>0.14948924507931236</v>
      </c>
    </row>
    <row r="40" spans="1:106" x14ac:dyDescent="0.3">
      <c r="A40" t="s">
        <v>613</v>
      </c>
      <c r="B40" s="16">
        <v>39814</v>
      </c>
      <c r="C40" s="10" t="e">
        <f>100*(cbo_deficit!C40+cbo_interest!C40)/cbo_ngdp!C40</f>
        <v>#N/A</v>
      </c>
      <c r="D40" s="10" t="e">
        <f>100*(cbo_deficit!D40+cbo_interest!D40)/cbo_ngdp!D40</f>
        <v>#N/A</v>
      </c>
      <c r="E40" s="10" t="e">
        <f>100*(cbo_deficit!E40+cbo_interest!E40)/cbo_ngdp!E40</f>
        <v>#N/A</v>
      </c>
      <c r="F40" s="10" t="e">
        <f>100*(cbo_deficit!F40+cbo_interest!F40)/cbo_ngdp!F40</f>
        <v>#N/A</v>
      </c>
      <c r="G40" s="10" t="e">
        <f>100*(cbo_deficit!G40+cbo_interest!G40)/cbo_ngdp!G40</f>
        <v>#N/A</v>
      </c>
      <c r="H40" s="10" t="e">
        <f>100*(cbo_deficit!H40+cbo_interest!H40)/cbo_ngdp!H40</f>
        <v>#N/A</v>
      </c>
      <c r="I40" s="10" t="e">
        <f>100*(cbo_deficit!I40+cbo_interest!I40)/cbo_ngdp!I40</f>
        <v>#N/A</v>
      </c>
      <c r="J40" s="10" t="e">
        <f>100*(cbo_deficit!J40+cbo_interest!J40)/cbo_ngdp!J40</f>
        <v>#N/A</v>
      </c>
      <c r="K40" s="10" t="e">
        <f>100*(cbo_deficit!K40+cbo_interest!K40)/cbo_ngdp!K40</f>
        <v>#N/A</v>
      </c>
      <c r="L40" s="10" t="e">
        <f>100*(cbo_deficit!L40+cbo_interest!L40)/cbo_ngdp!L40</f>
        <v>#N/A</v>
      </c>
      <c r="M40" s="10" t="e">
        <f>100*(cbo_deficit!M40+cbo_interest!M40)/cbo_ngdp!M40</f>
        <v>#N/A</v>
      </c>
      <c r="N40" s="10" t="e">
        <f>100*(cbo_deficit!N40+cbo_interest!N40)/cbo_ngdp!N40</f>
        <v>#N/A</v>
      </c>
      <c r="O40" s="10" t="e">
        <f>100*(cbo_deficit!O40+cbo_interest!O40)/cbo_ngdp!O40</f>
        <v>#N/A</v>
      </c>
      <c r="P40" s="10" t="e">
        <f>100*(cbo_deficit!P40+cbo_interest!P40)/cbo_ngdp!P40</f>
        <v>#N/A</v>
      </c>
      <c r="Q40" s="10" t="e">
        <f>100*(cbo_deficit!Q40+cbo_interest!Q40)/cbo_ngdp!Q40</f>
        <v>#N/A</v>
      </c>
      <c r="R40" s="10" t="e">
        <f>100*(cbo_deficit!R40+cbo_interest!R40)/cbo_ngdp!R40</f>
        <v>#N/A</v>
      </c>
      <c r="S40" s="10" t="e">
        <f>100*(cbo_deficit!S40+cbo_interest!S40)/cbo_ngdp!S40</f>
        <v>#N/A</v>
      </c>
      <c r="T40" s="10" t="e">
        <f>100*(cbo_deficit!T40+cbo_interest!T40)/cbo_ngdp!T40</f>
        <v>#N/A</v>
      </c>
      <c r="U40" s="10" t="e">
        <f>100*(cbo_deficit!U40+cbo_interest!U40)/cbo_ngdp!U40</f>
        <v>#N/A</v>
      </c>
      <c r="V40" s="10" t="e">
        <f>100*(cbo_deficit!V40+cbo_interest!V40)/cbo_ngdp!V40</f>
        <v>#N/A</v>
      </c>
      <c r="W40" s="10" t="e">
        <f>100*(cbo_deficit!W40+cbo_interest!W40)/cbo_ngdp!W40</f>
        <v>#N/A</v>
      </c>
      <c r="X40" s="10" t="e">
        <f>100*(cbo_deficit!X40+cbo_interest!X40)/cbo_ngdp!X40</f>
        <v>#N/A</v>
      </c>
      <c r="Y40" s="10" t="e">
        <f>100*(cbo_deficit!Y40+cbo_interest!Y40)/cbo_ngdp!Y40</f>
        <v>#N/A</v>
      </c>
      <c r="Z40" s="10" t="e">
        <f>100*(cbo_deficit!Z40+cbo_interest!Z40)/cbo_ngdp!Z40</f>
        <v>#N/A</v>
      </c>
      <c r="AA40" s="10" t="e">
        <f>100*(cbo_deficit!AA40+cbo_interest!AA40)/cbo_ngdp!AA40</f>
        <v>#N/A</v>
      </c>
      <c r="AB40" s="10" t="e">
        <f>100*(cbo_deficit!AB40+cbo_interest!AB40)/cbo_ngdp!AB40</f>
        <v>#N/A</v>
      </c>
      <c r="AC40" s="10" t="e">
        <f>100*(cbo_deficit!AC40+cbo_interest!AC40)/cbo_ngdp!AC40</f>
        <v>#N/A</v>
      </c>
      <c r="AD40" s="10" t="e">
        <f>100*(cbo_deficit!AD40+cbo_interest!AD40)/cbo_ngdp!AD40</f>
        <v>#N/A</v>
      </c>
      <c r="AE40" s="10" t="e">
        <f>100*(cbo_deficit!AE40+cbo_interest!AE40)/cbo_ngdp!AE40</f>
        <v>#N/A</v>
      </c>
      <c r="AF40" s="10" t="e">
        <f>100*(cbo_deficit!AF40+cbo_interest!AF40)/cbo_ngdp!AF40</f>
        <v>#N/A</v>
      </c>
      <c r="AG40" s="10" t="e">
        <f>100*(cbo_deficit!AG40+cbo_interest!AG40)/cbo_ngdp!AG40</f>
        <v>#N/A</v>
      </c>
      <c r="AH40" s="10" t="e">
        <f>100*(cbo_deficit!AH40+cbo_interest!AH40)/cbo_ngdp!AH40</f>
        <v>#N/A</v>
      </c>
      <c r="AI40" s="10" t="e">
        <f>100*(cbo_deficit!AI40+cbo_interest!AI40)/cbo_ngdp!AI40</f>
        <v>#N/A</v>
      </c>
      <c r="AJ40" s="10" t="e">
        <f>100*(cbo_deficit!AJ40+cbo_interest!AJ40)/cbo_ngdp!AJ40</f>
        <v>#N/A</v>
      </c>
      <c r="AK40" s="10" t="e">
        <f>100*(cbo_deficit!AK40+cbo_interest!AK40)/cbo_ngdp!AK40</f>
        <v>#N/A</v>
      </c>
      <c r="AL40" s="10" t="e">
        <f>100*(cbo_deficit!AL40+cbo_interest!AL40)/cbo_ngdp!AL40</f>
        <v>#N/A</v>
      </c>
      <c r="AM40" s="10" t="e">
        <f>100*(cbo_deficit!AM40+cbo_interest!AM40)/cbo_ngdp!AM40</f>
        <v>#N/A</v>
      </c>
      <c r="AN40" s="10">
        <f>100*(cbo_deficit!AN40+cbo_interest!AN40)/cbo_ngdp!AN40</f>
        <v>3.4464906441831227</v>
      </c>
      <c r="AO40" s="10">
        <f>100*(cbo_deficit!AO40+cbo_interest!AO40)/cbo_ngdp!AO40</f>
        <v>3.5966411533031137</v>
      </c>
      <c r="AP40" s="10">
        <f>100*(cbo_deficit!AP40+cbo_interest!AP40)/cbo_ngdp!AP40</f>
        <v>3.6896211801154766</v>
      </c>
      <c r="AQ40" s="10">
        <f>100*(cbo_deficit!AQ40+cbo_interest!AQ40)/cbo_ngdp!AQ40</f>
        <v>4.6563492599851317</v>
      </c>
      <c r="AR40" s="10">
        <f>100*(cbo_deficit!AR40+cbo_interest!AR40)/cbo_ngdp!AR40</f>
        <v>5.0071717303429395</v>
      </c>
      <c r="AS40" s="10">
        <f>100*(cbo_deficit!AS40+cbo_interest!AS40)/cbo_ngdp!AS40</f>
        <v>3.4435531207200158</v>
      </c>
      <c r="AT40" s="10">
        <f>100*(cbo_deficit!AT40+cbo_interest!AT40)/cbo_ngdp!AT40</f>
        <v>2.7052426663086528</v>
      </c>
      <c r="AU40" s="10">
        <v>2.292672970950405</v>
      </c>
      <c r="AV40" s="10">
        <f>100*(cbo_deficit!AV40+cbo_interest!AV40)/cbo_ngdp!AV40</f>
        <v>2.1547036432843938</v>
      </c>
      <c r="AW40" s="10">
        <v>0.89480874316939896</v>
      </c>
      <c r="AX40" s="10">
        <v>0.22040085405330945</v>
      </c>
      <c r="AY40" s="10">
        <v>-6.7358210965916751E-2</v>
      </c>
      <c r="AZ40" s="10">
        <v>0.54561181715350326</v>
      </c>
      <c r="BA40" s="10">
        <v>-0.1721170395869191</v>
      </c>
      <c r="BB40" s="10">
        <v>0.23584905660377359</v>
      </c>
      <c r="BC40" s="10">
        <v>-0.14439485429246521</v>
      </c>
      <c r="BD40" s="10">
        <v>0.92580258425469564</v>
      </c>
      <c r="BE40" s="10">
        <v>0.3439153439153439</v>
      </c>
      <c r="BF40" s="10">
        <v>0.29030515798001622</v>
      </c>
      <c r="BG40" s="10">
        <v>-1.4335212990012909</v>
      </c>
      <c r="BH40" s="10">
        <v>-6.9509714526197657</v>
      </c>
      <c r="BI40" s="10">
        <f>100*(cbo_deficit!BI40+cbo_interest!BI40)/cbo_ngdp!BI40</f>
        <v>-10.649498470512912</v>
      </c>
      <c r="BJ40" s="10">
        <v>-9.9717114568599712</v>
      </c>
      <c r="BK40" s="10">
        <v>-8.6189940994661427</v>
      </c>
      <c r="BL40" s="10">
        <v>-8.615600843288826</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-8.4744591138453025</v>
      </c>
      <c r="CU40" s="20">
        <v>35431</v>
      </c>
      <c r="CV40" s="20" t="str">
        <f ca="1">OFFSET(C$1,0,ROWS($1:34)-1)</f>
        <v>1997A</v>
      </c>
      <c r="CW40" s="19">
        <f t="shared" ca="1" si="2"/>
        <v>1997</v>
      </c>
      <c r="CX40" s="30" cm="1">
        <f t="array" aca="1" ref="CX40" ca="1">-INDEX($C$6:$CS$100,MATCH(CW40,YEAR($B$6:$B$100),0),MATCH(CV40,$C$1:$CS$1,0))</f>
        <v>-1.5838548984544643</v>
      </c>
      <c r="CY40" s="19">
        <f t="shared" ca="1" si="0"/>
        <v>2002</v>
      </c>
      <c r="CZ40" s="30" cm="1">
        <f t="array" aca="1" ref="CZ40" ca="1">-INDEX($C$6:$CS$100,MATCH(CY40,YEAR($B$6:$B$100),0),MATCH(CV40,$C$1:$CS$1,0))</f>
        <v>-0.92198581560283688</v>
      </c>
      <c r="DA40" s="19">
        <f t="shared" ca="1" si="3"/>
        <v>2007</v>
      </c>
      <c r="DB40" s="28" cm="1">
        <f t="array" aca="1" ref="DB40" ca="1">-INDEX($C$6:$CS$100,MATCH(DA40,YEAR($B$6:$B$100),0),MATCH(CV40,$C$1:$CS$1,0))</f>
        <v>-0.50084821067937635</v>
      </c>
    </row>
    <row r="41" spans="1:106" x14ac:dyDescent="0.3">
      <c r="A41" t="s">
        <v>614</v>
      </c>
      <c r="B41" s="16">
        <v>40179</v>
      </c>
      <c r="C41" s="10" t="e">
        <f>100*(cbo_deficit!C41+cbo_interest!C41)/cbo_ngdp!C41</f>
        <v>#N/A</v>
      </c>
      <c r="D41" s="10" t="e">
        <f>100*(cbo_deficit!D41+cbo_interest!D41)/cbo_ngdp!D41</f>
        <v>#N/A</v>
      </c>
      <c r="E41" s="10" t="e">
        <f>100*(cbo_deficit!E41+cbo_interest!E41)/cbo_ngdp!E41</f>
        <v>#N/A</v>
      </c>
      <c r="F41" s="10" t="e">
        <f>100*(cbo_deficit!F41+cbo_interest!F41)/cbo_ngdp!F41</f>
        <v>#N/A</v>
      </c>
      <c r="G41" s="10" t="e">
        <f>100*(cbo_deficit!G41+cbo_interest!G41)/cbo_ngdp!G41</f>
        <v>#N/A</v>
      </c>
      <c r="H41" s="10" t="e">
        <f>100*(cbo_deficit!H41+cbo_interest!H41)/cbo_ngdp!H41</f>
        <v>#N/A</v>
      </c>
      <c r="I41" s="10" t="e">
        <f>100*(cbo_deficit!I41+cbo_interest!I41)/cbo_ngdp!I41</f>
        <v>#N/A</v>
      </c>
      <c r="J41" s="10" t="e">
        <f>100*(cbo_deficit!J41+cbo_interest!J41)/cbo_ngdp!J41</f>
        <v>#N/A</v>
      </c>
      <c r="K41" s="10" t="e">
        <f>100*(cbo_deficit!K41+cbo_interest!K41)/cbo_ngdp!K41</f>
        <v>#N/A</v>
      </c>
      <c r="L41" s="10" t="e">
        <f>100*(cbo_deficit!L41+cbo_interest!L41)/cbo_ngdp!L41</f>
        <v>#N/A</v>
      </c>
      <c r="M41" s="10" t="e">
        <f>100*(cbo_deficit!M41+cbo_interest!M41)/cbo_ngdp!M41</f>
        <v>#N/A</v>
      </c>
      <c r="N41" s="10" t="e">
        <f>100*(cbo_deficit!N41+cbo_interest!N41)/cbo_ngdp!N41</f>
        <v>#N/A</v>
      </c>
      <c r="O41" s="10" t="e">
        <f>100*(cbo_deficit!O41+cbo_interest!O41)/cbo_ngdp!O41</f>
        <v>#N/A</v>
      </c>
      <c r="P41" s="10" t="e">
        <f>100*(cbo_deficit!P41+cbo_interest!P41)/cbo_ngdp!P41</f>
        <v>#N/A</v>
      </c>
      <c r="Q41" s="10" t="e">
        <f>100*(cbo_deficit!Q41+cbo_interest!Q41)/cbo_ngdp!Q41</f>
        <v>#N/A</v>
      </c>
      <c r="R41" s="10" t="e">
        <f>100*(cbo_deficit!R41+cbo_interest!R41)/cbo_ngdp!R41</f>
        <v>#N/A</v>
      </c>
      <c r="S41" s="10" t="e">
        <f>100*(cbo_deficit!S41+cbo_interest!S41)/cbo_ngdp!S41</f>
        <v>#N/A</v>
      </c>
      <c r="T41" s="10" t="e">
        <f>100*(cbo_deficit!T41+cbo_interest!T41)/cbo_ngdp!T41</f>
        <v>#N/A</v>
      </c>
      <c r="U41" s="10" t="e">
        <f>100*(cbo_deficit!U41+cbo_interest!U41)/cbo_ngdp!U41</f>
        <v>#N/A</v>
      </c>
      <c r="V41" s="10" t="e">
        <f>100*(cbo_deficit!V41+cbo_interest!V41)/cbo_ngdp!V41</f>
        <v>#N/A</v>
      </c>
      <c r="W41" s="10" t="e">
        <f>100*(cbo_deficit!W41+cbo_interest!W41)/cbo_ngdp!W41</f>
        <v>#N/A</v>
      </c>
      <c r="X41" s="10" t="e">
        <f>100*(cbo_deficit!X41+cbo_interest!X41)/cbo_ngdp!X41</f>
        <v>#N/A</v>
      </c>
      <c r="Y41" s="10" t="e">
        <f>100*(cbo_deficit!Y41+cbo_interest!Y41)/cbo_ngdp!Y41</f>
        <v>#N/A</v>
      </c>
      <c r="Z41" s="10" t="e">
        <f>100*(cbo_deficit!Z41+cbo_interest!Z41)/cbo_ngdp!Z41</f>
        <v>#N/A</v>
      </c>
      <c r="AA41" s="10" t="e">
        <f>100*(cbo_deficit!AA41+cbo_interest!AA41)/cbo_ngdp!AA41</f>
        <v>#N/A</v>
      </c>
      <c r="AB41" s="10" t="e">
        <f>100*(cbo_deficit!AB41+cbo_interest!AB41)/cbo_ngdp!AB41</f>
        <v>#N/A</v>
      </c>
      <c r="AC41" s="10" t="e">
        <f>100*(cbo_deficit!AC41+cbo_interest!AC41)/cbo_ngdp!AC41</f>
        <v>#N/A</v>
      </c>
      <c r="AD41" s="10" t="e">
        <f>100*(cbo_deficit!AD41+cbo_interest!AD41)/cbo_ngdp!AD41</f>
        <v>#N/A</v>
      </c>
      <c r="AE41" s="10" t="e">
        <f>100*(cbo_deficit!AE41+cbo_interest!AE41)/cbo_ngdp!AE41</f>
        <v>#N/A</v>
      </c>
      <c r="AF41" s="10" t="e">
        <f>100*(cbo_deficit!AF41+cbo_interest!AF41)/cbo_ngdp!AF41</f>
        <v>#N/A</v>
      </c>
      <c r="AG41" s="10" t="e">
        <f>100*(cbo_deficit!AG41+cbo_interest!AG41)/cbo_ngdp!AG41</f>
        <v>#N/A</v>
      </c>
      <c r="AH41" s="10" t="e">
        <f>100*(cbo_deficit!AH41+cbo_interest!AH41)/cbo_ngdp!AH41</f>
        <v>#N/A</v>
      </c>
      <c r="AI41" s="10" t="e">
        <f>100*(cbo_deficit!AI41+cbo_interest!AI41)/cbo_ngdp!AI41</f>
        <v>#N/A</v>
      </c>
      <c r="AJ41" s="10" t="e">
        <f>100*(cbo_deficit!AJ41+cbo_interest!AJ41)/cbo_ngdp!AJ41</f>
        <v>#N/A</v>
      </c>
      <c r="AK41" s="10" t="e">
        <f>100*(cbo_deficit!AK41+cbo_interest!AK41)/cbo_ngdp!AK41</f>
        <v>#N/A</v>
      </c>
      <c r="AL41" s="10" t="e">
        <f>100*(cbo_deficit!AL41+cbo_interest!AL41)/cbo_ngdp!AL41</f>
        <v>#N/A</v>
      </c>
      <c r="AM41" s="10" t="e">
        <f>100*(cbo_deficit!AM41+cbo_interest!AM41)/cbo_ngdp!AM41</f>
        <v>#N/A</v>
      </c>
      <c r="AN41" s="10" t="e">
        <f>100*(cbo_deficit!AN41+cbo_interest!AN41)/cbo_ngdp!AN41</f>
        <v>#N/A</v>
      </c>
      <c r="AO41" s="10" t="e">
        <f>100*(cbo_deficit!AO41+cbo_interest!AO41)/cbo_ngdp!AO41</f>
        <v>#N/A</v>
      </c>
      <c r="AP41" s="10">
        <f>100*(cbo_deficit!AP41+cbo_interest!AP41)/cbo_ngdp!AP41</f>
        <v>3.7493268712977921</v>
      </c>
      <c r="AQ41" s="10">
        <f>100*(cbo_deficit!AQ41+cbo_interest!AQ41)/cbo_ngdp!AQ41</f>
        <v>4.801548886737657</v>
      </c>
      <c r="AR41" s="10">
        <f>100*(cbo_deficit!AR41+cbo_interest!AR41)/cbo_ngdp!AR41</f>
        <v>5.2703457694456519</v>
      </c>
      <c r="AS41" s="10">
        <f>100*(cbo_deficit!AS41+cbo_interest!AS41)/cbo_ngdp!AS41</f>
        <v>3.5056151889309426</v>
      </c>
      <c r="AT41" s="10">
        <f>100*(cbo_deficit!AT41+cbo_interest!AT41)/cbo_ngdp!AT41</f>
        <v>2.7579162410623086</v>
      </c>
      <c r="AU41" s="10">
        <v>2.4037218919617471</v>
      </c>
      <c r="AV41" s="10">
        <f>100*(cbo_deficit!AV41+cbo_interest!AV41)/cbo_ngdp!AV41</f>
        <v>2.248062015503876</v>
      </c>
      <c r="AW41" s="10">
        <v>1.0861788617886179</v>
      </c>
      <c r="AX41" s="10">
        <v>0.36215184038980708</v>
      </c>
      <c r="AY41" s="10">
        <v>0.13525698827772767</v>
      </c>
      <c r="AZ41" s="10">
        <v>0.72348797359903538</v>
      </c>
      <c r="BA41" s="10">
        <v>-6.3147259408941649E-3</v>
      </c>
      <c r="BB41" s="10">
        <v>0.41820111104175767</v>
      </c>
      <c r="BC41" s="10">
        <v>-0.20639189442741884</v>
      </c>
      <c r="BD41" s="10">
        <v>0.79405412272900522</v>
      </c>
      <c r="BE41" s="10">
        <v>0.16371765002203892</v>
      </c>
      <c r="BF41" s="10">
        <v>0.16025641025641027</v>
      </c>
      <c r="BG41" s="10">
        <v>-1.0728365539972855</v>
      </c>
      <c r="BH41" s="10">
        <v>-3.5427622474398008</v>
      </c>
      <c r="BI41" s="10">
        <f>100*(cbo_deficit!BI41+cbo_interest!BI41)/cbo_ngdp!BI41</f>
        <v>-6.7476570635196111</v>
      </c>
      <c r="BJ41" s="10">
        <v>-8.2069395387492214</v>
      </c>
      <c r="BK41" s="10">
        <v>-7.824597464885235</v>
      </c>
      <c r="BL41" s="10">
        <v>-7.7730805945724804</v>
      </c>
      <c r="BM41" s="10">
        <v>-7.5587404396058702</v>
      </c>
      <c r="BN41" s="10">
        <v>-7.5661521499448732</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-7.3770491803278686</v>
      </c>
      <c r="CU41" s="20">
        <v>35674</v>
      </c>
      <c r="CV41" s="20" t="str">
        <f ca="1">OFFSET(C$1,0,ROWS($1:35)-1)</f>
        <v>1997B</v>
      </c>
      <c r="CW41" s="19">
        <f t="shared" ca="1" si="2"/>
        <v>1997</v>
      </c>
      <c r="CX41" s="30" cm="1">
        <f t="array" aca="1" ref="CX41" ca="1">-INDEX($C$6:$CS$100,MATCH(CW41,YEAR($B$6:$B$100),0),MATCH(CV41,$C$1:$CS$1,0))</f>
        <v>-2.6524198617221875</v>
      </c>
      <c r="CY41" s="19">
        <f t="shared" ca="1" si="0"/>
        <v>2002</v>
      </c>
      <c r="CZ41" s="30" cm="1">
        <f t="array" aca="1" ref="CZ41" ca="1">-INDEX($C$6:$CS$100,MATCH(CY41,YEAR($B$6:$B$100),0),MATCH(CV41,$C$1:$CS$1,0))</f>
        <v>-2.6695886044426738</v>
      </c>
      <c r="DA41" s="19">
        <f t="shared" ca="1" si="3"/>
        <v>2007</v>
      </c>
      <c r="DB41" s="28" cm="1">
        <f t="array" aca="1" ref="DB41" ca="1">-INDEX($C$6:$CS$100,MATCH(DA41,YEAR($B$6:$B$100),0),MATCH(CV41,$C$1:$CS$1,0))</f>
        <v>-2.3731714908185495</v>
      </c>
    </row>
    <row r="42" spans="1:106" x14ac:dyDescent="0.3">
      <c r="A42" t="s">
        <v>615</v>
      </c>
      <c r="B42" s="16">
        <v>40544</v>
      </c>
      <c r="C42" s="10" t="e">
        <f>100*(cbo_deficit!C42+cbo_interest!C42)/cbo_ngdp!C42</f>
        <v>#N/A</v>
      </c>
      <c r="D42" s="10" t="e">
        <f>100*(cbo_deficit!D42+cbo_interest!D42)/cbo_ngdp!D42</f>
        <v>#N/A</v>
      </c>
      <c r="E42" s="10" t="e">
        <f>100*(cbo_deficit!E42+cbo_interest!E42)/cbo_ngdp!E42</f>
        <v>#N/A</v>
      </c>
      <c r="F42" s="10" t="e">
        <f>100*(cbo_deficit!F42+cbo_interest!F42)/cbo_ngdp!F42</f>
        <v>#N/A</v>
      </c>
      <c r="G42" s="10" t="e">
        <f>100*(cbo_deficit!G42+cbo_interest!G42)/cbo_ngdp!G42</f>
        <v>#N/A</v>
      </c>
      <c r="H42" s="10" t="e">
        <f>100*(cbo_deficit!H42+cbo_interest!H42)/cbo_ngdp!H42</f>
        <v>#N/A</v>
      </c>
      <c r="I42" s="10" t="e">
        <f>100*(cbo_deficit!I42+cbo_interest!I42)/cbo_ngdp!I42</f>
        <v>#N/A</v>
      </c>
      <c r="J42" s="10" t="e">
        <f>100*(cbo_deficit!J42+cbo_interest!J42)/cbo_ngdp!J42</f>
        <v>#N/A</v>
      </c>
      <c r="K42" s="10" t="e">
        <f>100*(cbo_deficit!K42+cbo_interest!K42)/cbo_ngdp!K42</f>
        <v>#N/A</v>
      </c>
      <c r="L42" s="10" t="e">
        <f>100*(cbo_deficit!L42+cbo_interest!L42)/cbo_ngdp!L42</f>
        <v>#N/A</v>
      </c>
      <c r="M42" s="10" t="e">
        <f>100*(cbo_deficit!M42+cbo_interest!M42)/cbo_ngdp!M42</f>
        <v>#N/A</v>
      </c>
      <c r="N42" s="10" t="e">
        <f>100*(cbo_deficit!N42+cbo_interest!N42)/cbo_ngdp!N42</f>
        <v>#N/A</v>
      </c>
      <c r="O42" s="10" t="e">
        <f>100*(cbo_deficit!O42+cbo_interest!O42)/cbo_ngdp!O42</f>
        <v>#N/A</v>
      </c>
      <c r="P42" s="10" t="e">
        <f>100*(cbo_deficit!P42+cbo_interest!P42)/cbo_ngdp!P42</f>
        <v>#N/A</v>
      </c>
      <c r="Q42" s="10" t="e">
        <f>100*(cbo_deficit!Q42+cbo_interest!Q42)/cbo_ngdp!Q42</f>
        <v>#N/A</v>
      </c>
      <c r="R42" s="10" t="e">
        <f>100*(cbo_deficit!R42+cbo_interest!R42)/cbo_ngdp!R42</f>
        <v>#N/A</v>
      </c>
      <c r="S42" s="10" t="e">
        <f>100*(cbo_deficit!S42+cbo_interest!S42)/cbo_ngdp!S42</f>
        <v>#N/A</v>
      </c>
      <c r="T42" s="10" t="e">
        <f>100*(cbo_deficit!T42+cbo_interest!T42)/cbo_ngdp!T42</f>
        <v>#N/A</v>
      </c>
      <c r="U42" s="10" t="e">
        <f>100*(cbo_deficit!U42+cbo_interest!U42)/cbo_ngdp!U42</f>
        <v>#N/A</v>
      </c>
      <c r="V42" s="10" t="e">
        <f>100*(cbo_deficit!V42+cbo_interest!V42)/cbo_ngdp!V42</f>
        <v>#N/A</v>
      </c>
      <c r="W42" s="10" t="e">
        <f>100*(cbo_deficit!W42+cbo_interest!W42)/cbo_ngdp!W42</f>
        <v>#N/A</v>
      </c>
      <c r="X42" s="10" t="e">
        <f>100*(cbo_deficit!X42+cbo_interest!X42)/cbo_ngdp!X42</f>
        <v>#N/A</v>
      </c>
      <c r="Y42" s="10" t="e">
        <f>100*(cbo_deficit!Y42+cbo_interest!Y42)/cbo_ngdp!Y42</f>
        <v>#N/A</v>
      </c>
      <c r="Z42" s="10" t="e">
        <f>100*(cbo_deficit!Z42+cbo_interest!Z42)/cbo_ngdp!Z42</f>
        <v>#N/A</v>
      </c>
      <c r="AA42" s="10" t="e">
        <f>100*(cbo_deficit!AA42+cbo_interest!AA42)/cbo_ngdp!AA42</f>
        <v>#N/A</v>
      </c>
      <c r="AB42" s="10" t="e">
        <f>100*(cbo_deficit!AB42+cbo_interest!AB42)/cbo_ngdp!AB42</f>
        <v>#N/A</v>
      </c>
      <c r="AC42" s="10" t="e">
        <f>100*(cbo_deficit!AC42+cbo_interest!AC42)/cbo_ngdp!AC42</f>
        <v>#N/A</v>
      </c>
      <c r="AD42" s="10" t="e">
        <f>100*(cbo_deficit!AD42+cbo_interest!AD42)/cbo_ngdp!AD42</f>
        <v>#N/A</v>
      </c>
      <c r="AE42" s="10" t="e">
        <f>100*(cbo_deficit!AE42+cbo_interest!AE42)/cbo_ngdp!AE42</f>
        <v>#N/A</v>
      </c>
      <c r="AF42" s="10" t="e">
        <f>100*(cbo_deficit!AF42+cbo_interest!AF42)/cbo_ngdp!AF42</f>
        <v>#N/A</v>
      </c>
      <c r="AG42" s="10" t="e">
        <f>100*(cbo_deficit!AG42+cbo_interest!AG42)/cbo_ngdp!AG42</f>
        <v>#N/A</v>
      </c>
      <c r="AH42" s="10" t="e">
        <f>100*(cbo_deficit!AH42+cbo_interest!AH42)/cbo_ngdp!AH42</f>
        <v>#N/A</v>
      </c>
      <c r="AI42" s="10" t="e">
        <f>100*(cbo_deficit!AI42+cbo_interest!AI42)/cbo_ngdp!AI42</f>
        <v>#N/A</v>
      </c>
      <c r="AJ42" s="10" t="e">
        <f>100*(cbo_deficit!AJ42+cbo_interest!AJ42)/cbo_ngdp!AJ42</f>
        <v>#N/A</v>
      </c>
      <c r="AK42" s="10" t="e">
        <f>100*(cbo_deficit!AK42+cbo_interest!AK42)/cbo_ngdp!AK42</f>
        <v>#N/A</v>
      </c>
      <c r="AL42" s="10" t="e">
        <f>100*(cbo_deficit!AL42+cbo_interest!AL42)/cbo_ngdp!AL42</f>
        <v>#N/A</v>
      </c>
      <c r="AM42" s="10" t="e">
        <f>100*(cbo_deficit!AM42+cbo_interest!AM42)/cbo_ngdp!AM42</f>
        <v>#N/A</v>
      </c>
      <c r="AN42" s="10" t="e">
        <f>100*(cbo_deficit!AN42+cbo_interest!AN42)/cbo_ngdp!AN42</f>
        <v>#N/A</v>
      </c>
      <c r="AO42" s="10" t="e">
        <f>100*(cbo_deficit!AO42+cbo_interest!AO42)/cbo_ngdp!AO42</f>
        <v>#N/A</v>
      </c>
      <c r="AP42" s="10" t="e">
        <f>100*(cbo_deficit!AP42+cbo_interest!AP42)/cbo_ngdp!AP42</f>
        <v>#N/A</v>
      </c>
      <c r="AQ42" s="10" t="e">
        <f>100*(cbo_deficit!AQ42+cbo_interest!AQ42)/cbo_ngdp!AQ42</f>
        <v>#N/A</v>
      </c>
      <c r="AR42" s="10">
        <f>100*(cbo_deficit!AR42+cbo_interest!AR42)/cbo_ngdp!AR42</f>
        <v>5.5548989481148796</v>
      </c>
      <c r="AS42" s="10">
        <f>100*(cbo_deficit!AS42+cbo_interest!AS42)/cbo_ngdp!AS42</f>
        <v>4.0035429583702395</v>
      </c>
      <c r="AT42" s="10">
        <f>100*(cbo_deficit!AT42+cbo_interest!AT42)/cbo_ngdp!AT42</f>
        <v>3.3942558746736293</v>
      </c>
      <c r="AU42" s="10">
        <v>3.1065815324165031</v>
      </c>
      <c r="AV42" s="10">
        <f>100*(cbo_deficit!AV42+cbo_interest!AV42)/cbo_ngdp!AV42</f>
        <v>2.9292307692307693</v>
      </c>
      <c r="AW42" s="10">
        <v>1.916635653144771</v>
      </c>
      <c r="AX42" s="10">
        <v>1.0465262892447358</v>
      </c>
      <c r="AY42" s="10">
        <v>0.81381011097410605</v>
      </c>
      <c r="AZ42" s="10">
        <v>1.4005092761004001</v>
      </c>
      <c r="BA42" s="10">
        <v>0.68765834238146939</v>
      </c>
      <c r="BB42" s="10">
        <v>1.1032919847328244</v>
      </c>
      <c r="BC42" s="10">
        <v>0.48424702576672446</v>
      </c>
      <c r="BD42" s="10">
        <v>1.5608867294260553</v>
      </c>
      <c r="BE42" s="10">
        <v>0.9375</v>
      </c>
      <c r="BF42" s="10">
        <v>1.0094253572514442</v>
      </c>
      <c r="BG42" s="10">
        <v>-0.10372178157413056</v>
      </c>
      <c r="BH42" s="10">
        <v>-1.8365594239281231</v>
      </c>
      <c r="BI42" s="10">
        <f>100*(cbo_deficit!BI42+cbo_interest!BI42)/cbo_ngdp!BI42</f>
        <v>-3.2534360268242479</v>
      </c>
      <c r="BJ42" s="10">
        <v>-4.5421196558393921</v>
      </c>
      <c r="BK42" s="10">
        <v>-4.9826574172892206</v>
      </c>
      <c r="BL42" s="10">
        <v>-5.5518880380248214</v>
      </c>
      <c r="BM42" s="10">
        <v>-8.347745111081549</v>
      </c>
      <c r="BN42" s="10">
        <v>-7.0420669095727062</v>
      </c>
      <c r="BO42" s="10">
        <v>-7.1485890062859436</v>
      </c>
      <c r="BP42" s="10">
        <v>-7.1552761802862115</v>
      </c>
      <c r="BQ42" s="10">
        <v>-7.1557546980539026</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-6.9179543544320161</v>
      </c>
      <c r="CU42" s="20">
        <v>35796</v>
      </c>
      <c r="CV42" s="20" t="str">
        <f ca="1">OFFSET(C$1,0,ROWS($1:36)-1)</f>
        <v>1998A</v>
      </c>
      <c r="CW42" s="19">
        <f t="shared" ca="1" si="2"/>
        <v>1998</v>
      </c>
      <c r="CX42" s="30" cm="1">
        <f t="array" aca="1" ref="CX42" ca="1">-INDEX($C$6:$CS$100,MATCH(CW42,YEAR($B$6:$B$100),0),MATCH(CV42,$C$1:$CS$1,0))</f>
        <v>-2.8557772732704025</v>
      </c>
      <c r="CY42" s="19">
        <f t="shared" ca="1" si="0"/>
        <v>2003</v>
      </c>
      <c r="CZ42" s="30" cm="1">
        <f t="array" aca="1" ref="CZ42" ca="1">-INDEX($C$6:$CS$100,MATCH(CY42,YEAR($B$6:$B$100),0),MATCH(CV42,$C$1:$CS$1,0))</f>
        <v>-2.6910139356078808</v>
      </c>
      <c r="DA42" s="19">
        <f t="shared" ca="1" si="3"/>
        <v>2008</v>
      </c>
      <c r="DB42" s="28" cm="1">
        <f t="array" aca="1" ref="DB42" ca="1">-INDEX($C$6:$CS$100,MATCH(DA42,YEAR($B$6:$B$100),0),MATCH(CV42,$C$1:$CS$1,0))</f>
        <v>-2.5287531418996116</v>
      </c>
    </row>
    <row r="43" spans="1:106" x14ac:dyDescent="0.3">
      <c r="A43" t="s">
        <v>616</v>
      </c>
      <c r="B43" s="16">
        <v>40909</v>
      </c>
      <c r="C43" s="10" t="e">
        <f>100*(cbo_deficit!C43+cbo_interest!C43)/cbo_ngdp!C43</f>
        <v>#N/A</v>
      </c>
      <c r="D43" s="10" t="e">
        <f>100*(cbo_deficit!D43+cbo_interest!D43)/cbo_ngdp!D43</f>
        <v>#N/A</v>
      </c>
      <c r="E43" s="10" t="e">
        <f>100*(cbo_deficit!E43+cbo_interest!E43)/cbo_ngdp!E43</f>
        <v>#N/A</v>
      </c>
      <c r="F43" s="10" t="e">
        <f>100*(cbo_deficit!F43+cbo_interest!F43)/cbo_ngdp!F43</f>
        <v>#N/A</v>
      </c>
      <c r="G43" s="10" t="e">
        <f>100*(cbo_deficit!G43+cbo_interest!G43)/cbo_ngdp!G43</f>
        <v>#N/A</v>
      </c>
      <c r="H43" s="10" t="e">
        <f>100*(cbo_deficit!H43+cbo_interest!H43)/cbo_ngdp!H43</f>
        <v>#N/A</v>
      </c>
      <c r="I43" s="10" t="e">
        <f>100*(cbo_deficit!I43+cbo_interest!I43)/cbo_ngdp!I43</f>
        <v>#N/A</v>
      </c>
      <c r="J43" s="10" t="e">
        <f>100*(cbo_deficit!J43+cbo_interest!J43)/cbo_ngdp!J43</f>
        <v>#N/A</v>
      </c>
      <c r="K43" s="10" t="e">
        <f>100*(cbo_deficit!K43+cbo_interest!K43)/cbo_ngdp!K43</f>
        <v>#N/A</v>
      </c>
      <c r="L43" s="10" t="e">
        <f>100*(cbo_deficit!L43+cbo_interest!L43)/cbo_ngdp!L43</f>
        <v>#N/A</v>
      </c>
      <c r="M43" s="10" t="e">
        <f>100*(cbo_deficit!M43+cbo_interest!M43)/cbo_ngdp!M43</f>
        <v>#N/A</v>
      </c>
      <c r="N43" s="10" t="e">
        <f>100*(cbo_deficit!N43+cbo_interest!N43)/cbo_ngdp!N43</f>
        <v>#N/A</v>
      </c>
      <c r="O43" s="10" t="e">
        <f>100*(cbo_deficit!O43+cbo_interest!O43)/cbo_ngdp!O43</f>
        <v>#N/A</v>
      </c>
      <c r="P43" s="10" t="e">
        <f>100*(cbo_deficit!P43+cbo_interest!P43)/cbo_ngdp!P43</f>
        <v>#N/A</v>
      </c>
      <c r="Q43" s="10" t="e">
        <f>100*(cbo_deficit!Q43+cbo_interest!Q43)/cbo_ngdp!Q43</f>
        <v>#N/A</v>
      </c>
      <c r="R43" s="10" t="e">
        <f>100*(cbo_deficit!R43+cbo_interest!R43)/cbo_ngdp!R43</f>
        <v>#N/A</v>
      </c>
      <c r="S43" s="10" t="e">
        <f>100*(cbo_deficit!S43+cbo_interest!S43)/cbo_ngdp!S43</f>
        <v>#N/A</v>
      </c>
      <c r="T43" s="10" t="e">
        <f>100*(cbo_deficit!T43+cbo_interest!T43)/cbo_ngdp!T43</f>
        <v>#N/A</v>
      </c>
      <c r="U43" s="10" t="e">
        <f>100*(cbo_deficit!U43+cbo_interest!U43)/cbo_ngdp!U43</f>
        <v>#N/A</v>
      </c>
      <c r="V43" s="10" t="e">
        <f>100*(cbo_deficit!V43+cbo_interest!V43)/cbo_ngdp!V43</f>
        <v>#N/A</v>
      </c>
      <c r="W43" s="10" t="e">
        <f>100*(cbo_deficit!W43+cbo_interest!W43)/cbo_ngdp!W43</f>
        <v>#N/A</v>
      </c>
      <c r="X43" s="10" t="e">
        <f>100*(cbo_deficit!X43+cbo_interest!X43)/cbo_ngdp!X43</f>
        <v>#N/A</v>
      </c>
      <c r="Y43" s="10" t="e">
        <f>100*(cbo_deficit!Y43+cbo_interest!Y43)/cbo_ngdp!Y43</f>
        <v>#N/A</v>
      </c>
      <c r="Z43" s="10" t="e">
        <f>100*(cbo_deficit!Z43+cbo_interest!Z43)/cbo_ngdp!Z43</f>
        <v>#N/A</v>
      </c>
      <c r="AA43" s="10" t="e">
        <f>100*(cbo_deficit!AA43+cbo_interest!AA43)/cbo_ngdp!AA43</f>
        <v>#N/A</v>
      </c>
      <c r="AB43" s="10" t="e">
        <f>100*(cbo_deficit!AB43+cbo_interest!AB43)/cbo_ngdp!AB43</f>
        <v>#N/A</v>
      </c>
      <c r="AC43" s="10" t="e">
        <f>100*(cbo_deficit!AC43+cbo_interest!AC43)/cbo_ngdp!AC43</f>
        <v>#N/A</v>
      </c>
      <c r="AD43" s="10" t="e">
        <f>100*(cbo_deficit!AD43+cbo_interest!AD43)/cbo_ngdp!AD43</f>
        <v>#N/A</v>
      </c>
      <c r="AE43" s="10" t="e">
        <f>100*(cbo_deficit!AE43+cbo_interest!AE43)/cbo_ngdp!AE43</f>
        <v>#N/A</v>
      </c>
      <c r="AF43" s="10" t="e">
        <f>100*(cbo_deficit!AF43+cbo_interest!AF43)/cbo_ngdp!AF43</f>
        <v>#N/A</v>
      </c>
      <c r="AG43" s="10" t="e">
        <f>100*(cbo_deficit!AG43+cbo_interest!AG43)/cbo_ngdp!AG43</f>
        <v>#N/A</v>
      </c>
      <c r="AH43" s="10" t="e">
        <f>100*(cbo_deficit!AH43+cbo_interest!AH43)/cbo_ngdp!AH43</f>
        <v>#N/A</v>
      </c>
      <c r="AI43" s="10" t="e">
        <f>100*(cbo_deficit!AI43+cbo_interest!AI43)/cbo_ngdp!AI43</f>
        <v>#N/A</v>
      </c>
      <c r="AJ43" s="10" t="e">
        <f>100*(cbo_deficit!AJ43+cbo_interest!AJ43)/cbo_ngdp!AJ43</f>
        <v>#N/A</v>
      </c>
      <c r="AK43" s="10" t="e">
        <f>100*(cbo_deficit!AK43+cbo_interest!AK43)/cbo_ngdp!AK43</f>
        <v>#N/A</v>
      </c>
      <c r="AL43" s="10" t="e">
        <f>100*(cbo_deficit!AL43+cbo_interest!AL43)/cbo_ngdp!AL43</f>
        <v>#N/A</v>
      </c>
      <c r="AM43" s="10" t="e">
        <f>100*(cbo_deficit!AM43+cbo_interest!AM43)/cbo_ngdp!AM43</f>
        <v>#N/A</v>
      </c>
      <c r="AN43" s="10" t="e">
        <f>100*(cbo_deficit!AN43+cbo_interest!AN43)/cbo_ngdp!AN43</f>
        <v>#N/A</v>
      </c>
      <c r="AO43" s="10" t="e">
        <f>100*(cbo_deficit!AO43+cbo_interest!AO43)/cbo_ngdp!AO43</f>
        <v>#N/A</v>
      </c>
      <c r="AP43" s="10" t="e">
        <f>100*(cbo_deficit!AP43+cbo_interest!AP43)/cbo_ngdp!AP43</f>
        <v>#N/A</v>
      </c>
      <c r="AQ43" s="10" t="e">
        <f>100*(cbo_deficit!AQ43+cbo_interest!AQ43)/cbo_ngdp!AQ43</f>
        <v>#N/A</v>
      </c>
      <c r="AR43" s="10" t="e">
        <f>100*(cbo_deficit!AR43+cbo_interest!AR43)/cbo_ngdp!AR43</f>
        <v>#N/A</v>
      </c>
      <c r="AS43" s="10" t="e">
        <f>100*(cbo_deficit!AS43+cbo_interest!AS43)/cbo_ngdp!AS43</f>
        <v>#N/A</v>
      </c>
      <c r="AT43" s="10">
        <f>100*(cbo_deficit!AT43+cbo_interest!AT43)/cbo_ngdp!AT43</f>
        <v>4.2335682106965464</v>
      </c>
      <c r="AU43" s="10">
        <v>4.0023337222870481</v>
      </c>
      <c r="AV43" s="10">
        <f>100*(cbo_deficit!AV43+cbo_interest!AV43)/cbo_ngdp!AV43</f>
        <v>3.7324398989008407</v>
      </c>
      <c r="AW43" s="10">
        <v>2.8223182060233123</v>
      </c>
      <c r="AX43" s="10">
        <v>1.8717546190073662</v>
      </c>
      <c r="AY43" s="10">
        <v>1.5947079321953812</v>
      </c>
      <c r="AZ43" s="10">
        <v>2.2325311684546247</v>
      </c>
      <c r="BA43" s="10">
        <v>1.5175119727655646</v>
      </c>
      <c r="BB43" s="10">
        <v>1.9459027619265008</v>
      </c>
      <c r="BC43" s="10">
        <v>1.5038883806038426</v>
      </c>
      <c r="BD43" s="10">
        <v>2.5457715780296426</v>
      </c>
      <c r="BE43" s="10">
        <v>2.0345996896373353</v>
      </c>
      <c r="BF43" s="10">
        <v>2.1615669911914694</v>
      </c>
      <c r="BG43" s="10">
        <v>1.1708108734712803</v>
      </c>
      <c r="BH43" s="10">
        <v>0.1557826520438684</v>
      </c>
      <c r="BI43" s="10">
        <f>100*(cbo_deficit!BI43+cbo_interest!BI43)/cbo_ngdp!BI43</f>
        <v>-0.47546595663750474</v>
      </c>
      <c r="BJ43" s="10">
        <v>-1.8661927129617875</v>
      </c>
      <c r="BK43" s="10">
        <v>-2.3521932612841705</v>
      </c>
      <c r="BL43" s="10">
        <v>-2.5754884547069272</v>
      </c>
      <c r="BM43" s="10">
        <v>-5.3272159561587973</v>
      </c>
      <c r="BN43" s="10">
        <v>-4.6925876268913997</v>
      </c>
      <c r="BO43" s="10">
        <v>-5.5132834665978852</v>
      </c>
      <c r="BP43" s="10">
        <v>-6.1065256641733301</v>
      </c>
      <c r="BQ43" s="10">
        <v>-5.8437379328098853</v>
      </c>
      <c r="BR43" s="10">
        <v>-5.5694899993568718</v>
      </c>
      <c r="BS43" s="10">
        <v>-5.5759212811113255</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-5.3200074492519711</v>
      </c>
      <c r="CU43" s="20">
        <v>36008</v>
      </c>
      <c r="CV43" s="20" t="str">
        <f ca="1">OFFSET(C$1,0,ROWS($1:37)-1)</f>
        <v>1998B</v>
      </c>
      <c r="CW43" s="19">
        <f t="shared" ca="1" si="2"/>
        <v>1998</v>
      </c>
      <c r="CX43" s="30" cm="1">
        <f t="array" aca="1" ref="CX43" ca="1">-INDEX($C$6:$CS$100,MATCH(CW43,YEAR($B$6:$B$100),0),MATCH(CV43,$C$1:$CS$1,0))</f>
        <v>-3.6560676432059069</v>
      </c>
      <c r="CY43" s="19">
        <f t="shared" ca="1" si="0"/>
        <v>2003</v>
      </c>
      <c r="CZ43" s="30" cm="1">
        <f t="array" aca="1" ref="CZ43" ca="1">-INDEX($C$6:$CS$100,MATCH(CY43,YEAR($B$6:$B$100),0),MATCH(CV43,$C$1:$CS$1,0))</f>
        <v>-3.224872067200927</v>
      </c>
      <c r="DA43" s="19">
        <f t="shared" ca="1" si="3"/>
        <v>2008</v>
      </c>
      <c r="DB43" s="28" cm="1">
        <f t="array" aca="1" ref="DB43" ca="1">-INDEX($C$6:$CS$100,MATCH(DA43,YEAR($B$6:$B$100),0),MATCH(CV43,$C$1:$CS$1,0))</f>
        <v>-3.036185743127815</v>
      </c>
    </row>
    <row r="44" spans="1:106" x14ac:dyDescent="0.3">
      <c r="A44" t="s">
        <v>617</v>
      </c>
      <c r="B44" s="16">
        <v>41275</v>
      </c>
      <c r="C44" s="10" t="e">
        <f>100*(cbo_deficit!C44+cbo_interest!C44)/cbo_ngdp!C44</f>
        <v>#N/A</v>
      </c>
      <c r="D44" s="10" t="e">
        <f>100*(cbo_deficit!D44+cbo_interest!D44)/cbo_ngdp!D44</f>
        <v>#N/A</v>
      </c>
      <c r="E44" s="10" t="e">
        <f>100*(cbo_deficit!E44+cbo_interest!E44)/cbo_ngdp!E44</f>
        <v>#N/A</v>
      </c>
      <c r="F44" s="10" t="e">
        <f>100*(cbo_deficit!F44+cbo_interest!F44)/cbo_ngdp!F44</f>
        <v>#N/A</v>
      </c>
      <c r="G44" s="10" t="e">
        <f>100*(cbo_deficit!G44+cbo_interest!G44)/cbo_ngdp!G44</f>
        <v>#N/A</v>
      </c>
      <c r="H44" s="10" t="e">
        <f>100*(cbo_deficit!H44+cbo_interest!H44)/cbo_ngdp!H44</f>
        <v>#N/A</v>
      </c>
      <c r="I44" s="10" t="e">
        <f>100*(cbo_deficit!I44+cbo_interest!I44)/cbo_ngdp!I44</f>
        <v>#N/A</v>
      </c>
      <c r="J44" s="10" t="e">
        <f>100*(cbo_deficit!J44+cbo_interest!J44)/cbo_ngdp!J44</f>
        <v>#N/A</v>
      </c>
      <c r="K44" s="10" t="e">
        <f>100*(cbo_deficit!K44+cbo_interest!K44)/cbo_ngdp!K44</f>
        <v>#N/A</v>
      </c>
      <c r="L44" s="10" t="e">
        <f>100*(cbo_deficit!L44+cbo_interest!L44)/cbo_ngdp!L44</f>
        <v>#N/A</v>
      </c>
      <c r="M44" s="10" t="e">
        <f>100*(cbo_deficit!M44+cbo_interest!M44)/cbo_ngdp!M44</f>
        <v>#N/A</v>
      </c>
      <c r="N44" s="10" t="e">
        <f>100*(cbo_deficit!N44+cbo_interest!N44)/cbo_ngdp!N44</f>
        <v>#N/A</v>
      </c>
      <c r="O44" s="10" t="e">
        <f>100*(cbo_deficit!O44+cbo_interest!O44)/cbo_ngdp!O44</f>
        <v>#N/A</v>
      </c>
      <c r="P44" s="10" t="e">
        <f>100*(cbo_deficit!P44+cbo_interest!P44)/cbo_ngdp!P44</f>
        <v>#N/A</v>
      </c>
      <c r="Q44" s="10" t="e">
        <f>100*(cbo_deficit!Q44+cbo_interest!Q44)/cbo_ngdp!Q44</f>
        <v>#N/A</v>
      </c>
      <c r="R44" s="10" t="e">
        <f>100*(cbo_deficit!R44+cbo_interest!R44)/cbo_ngdp!R44</f>
        <v>#N/A</v>
      </c>
      <c r="S44" s="10" t="e">
        <f>100*(cbo_deficit!S44+cbo_interest!S44)/cbo_ngdp!S44</f>
        <v>#N/A</v>
      </c>
      <c r="T44" s="10" t="e">
        <f>100*(cbo_deficit!T44+cbo_interest!T44)/cbo_ngdp!T44</f>
        <v>#N/A</v>
      </c>
      <c r="U44" s="10" t="e">
        <f>100*(cbo_deficit!U44+cbo_interest!U44)/cbo_ngdp!U44</f>
        <v>#N/A</v>
      </c>
      <c r="V44" s="10" t="e">
        <f>100*(cbo_deficit!V44+cbo_interest!V44)/cbo_ngdp!V44</f>
        <v>#N/A</v>
      </c>
      <c r="W44" s="10" t="e">
        <f>100*(cbo_deficit!W44+cbo_interest!W44)/cbo_ngdp!W44</f>
        <v>#N/A</v>
      </c>
      <c r="X44" s="10" t="e">
        <f>100*(cbo_deficit!X44+cbo_interest!X44)/cbo_ngdp!X44</f>
        <v>#N/A</v>
      </c>
      <c r="Y44" s="10" t="e">
        <f>100*(cbo_deficit!Y44+cbo_interest!Y44)/cbo_ngdp!Y44</f>
        <v>#N/A</v>
      </c>
      <c r="Z44" s="10" t="e">
        <f>100*(cbo_deficit!Z44+cbo_interest!Z44)/cbo_ngdp!Z44</f>
        <v>#N/A</v>
      </c>
      <c r="AA44" s="10" t="e">
        <f>100*(cbo_deficit!AA44+cbo_interest!AA44)/cbo_ngdp!AA44</f>
        <v>#N/A</v>
      </c>
      <c r="AB44" s="10" t="e">
        <f>100*(cbo_deficit!AB44+cbo_interest!AB44)/cbo_ngdp!AB44</f>
        <v>#N/A</v>
      </c>
      <c r="AC44" s="10" t="e">
        <f>100*(cbo_deficit!AC44+cbo_interest!AC44)/cbo_ngdp!AC44</f>
        <v>#N/A</v>
      </c>
      <c r="AD44" s="10" t="e">
        <f>100*(cbo_deficit!AD44+cbo_interest!AD44)/cbo_ngdp!AD44</f>
        <v>#N/A</v>
      </c>
      <c r="AE44" s="10" t="e">
        <f>100*(cbo_deficit!AE44+cbo_interest!AE44)/cbo_ngdp!AE44</f>
        <v>#N/A</v>
      </c>
      <c r="AF44" s="10" t="e">
        <f>100*(cbo_deficit!AF44+cbo_interest!AF44)/cbo_ngdp!AF44</f>
        <v>#N/A</v>
      </c>
      <c r="AG44" s="10" t="e">
        <f>100*(cbo_deficit!AG44+cbo_interest!AG44)/cbo_ngdp!AG44</f>
        <v>#N/A</v>
      </c>
      <c r="AH44" s="10" t="e">
        <f>100*(cbo_deficit!AH44+cbo_interest!AH44)/cbo_ngdp!AH44</f>
        <v>#N/A</v>
      </c>
      <c r="AI44" s="10" t="e">
        <f>100*(cbo_deficit!AI44+cbo_interest!AI44)/cbo_ngdp!AI44</f>
        <v>#N/A</v>
      </c>
      <c r="AJ44" s="10" t="e">
        <f>100*(cbo_deficit!AJ44+cbo_interest!AJ44)/cbo_ngdp!AJ44</f>
        <v>#N/A</v>
      </c>
      <c r="AK44" s="10" t="e">
        <f>100*(cbo_deficit!AK44+cbo_interest!AK44)/cbo_ngdp!AK44</f>
        <v>#N/A</v>
      </c>
      <c r="AL44" s="10" t="e">
        <f>100*(cbo_deficit!AL44+cbo_interest!AL44)/cbo_ngdp!AL44</f>
        <v>#N/A</v>
      </c>
      <c r="AM44" s="10" t="e">
        <f>100*(cbo_deficit!AM44+cbo_interest!AM44)/cbo_ngdp!AM44</f>
        <v>#N/A</v>
      </c>
      <c r="AN44" s="10" t="e">
        <f>100*(cbo_deficit!AN44+cbo_interest!AN44)/cbo_ngdp!AN44</f>
        <v>#N/A</v>
      </c>
      <c r="AO44" s="10" t="e">
        <f>100*(cbo_deficit!AO44+cbo_interest!AO44)/cbo_ngdp!AO44</f>
        <v>#N/A</v>
      </c>
      <c r="AP44" s="10" t="e">
        <f>100*(cbo_deficit!AP44+cbo_interest!AP44)/cbo_ngdp!AP44</f>
        <v>#N/A</v>
      </c>
      <c r="AQ44" s="10" t="e">
        <f>100*(cbo_deficit!AQ44+cbo_interest!AQ44)/cbo_ngdp!AQ44</f>
        <v>#N/A</v>
      </c>
      <c r="AR44" s="10" t="e">
        <f>100*(cbo_deficit!AR44+cbo_interest!AR44)/cbo_ngdp!AR44</f>
        <v>#N/A</v>
      </c>
      <c r="AS44" s="10" t="e">
        <f>100*(cbo_deficit!AS44+cbo_interest!AS44)/cbo_ngdp!AS44</f>
        <v>#N/A</v>
      </c>
      <c r="AT44" s="10" t="e">
        <f>100*(cbo_deficit!AT44+cbo_interest!AT44)/cbo_ngdp!AT44</f>
        <v>#N/A</v>
      </c>
      <c r="AU44" s="10" t="e">
        <v>#N/A</v>
      </c>
      <c r="AV44" s="10">
        <f>100*(cbo_deficit!AV44+cbo_interest!AV44)/cbo_ngdp!AV44</f>
        <v>3.7364853509607303</v>
      </c>
      <c r="AW44" s="10">
        <v>2.9104856449884369</v>
      </c>
      <c r="AX44" s="10">
        <v>1.843824056412924</v>
      </c>
      <c r="AY44" s="10">
        <v>1.5169525103299937</v>
      </c>
      <c r="AZ44" s="10">
        <v>2.1971924762803083</v>
      </c>
      <c r="BA44" s="10">
        <v>1.4692074012703673</v>
      </c>
      <c r="BB44" s="10">
        <v>1.8731909781005953</v>
      </c>
      <c r="BC44" s="10">
        <v>1.3288854861642787</v>
      </c>
      <c r="BD44" s="10">
        <v>2.3368385912201637</v>
      </c>
      <c r="BE44" s="10">
        <v>1.7921935129191864</v>
      </c>
      <c r="BF44" s="10">
        <v>1.9176411904893864</v>
      </c>
      <c r="BG44" s="10">
        <v>1.0700820581060102</v>
      </c>
      <c r="BH44" s="10">
        <v>0.59289697681244502</v>
      </c>
      <c r="BI44" s="10">
        <f>100*(cbo_deficit!BI44+cbo_interest!BI44)/cbo_ngdp!BI44</f>
        <v>0.12124151309408342</v>
      </c>
      <c r="BJ44" s="10">
        <v>-0.98807085190986865</v>
      </c>
      <c r="BK44" s="10">
        <v>-1.2353082273926601</v>
      </c>
      <c r="BL44" s="10">
        <v>-1.1912601017659383</v>
      </c>
      <c r="BM44" s="10">
        <v>-2.3109756097560976</v>
      </c>
      <c r="BN44" s="10">
        <v>-1.5263873439624274</v>
      </c>
      <c r="BO44" s="10">
        <v>-2.2244564534372251</v>
      </c>
      <c r="BP44" s="10">
        <v>-2.381550835742114</v>
      </c>
      <c r="BQ44" s="10">
        <v>-2.6679280983916747</v>
      </c>
      <c r="BR44" s="10">
        <v>-3.8730198328551828</v>
      </c>
      <c r="BS44" s="10">
        <v>-2.6131969564675064</v>
      </c>
      <c r="BT44" s="10">
        <v>-2.7605701569735972</v>
      </c>
      <c r="BU44" s="10">
        <v>-2.7605701569735972</v>
      </c>
      <c r="BV44" s="10">
        <v>-2.7597402597402598</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-2.7504793863854267</v>
      </c>
      <c r="CU44" s="20">
        <v>36161</v>
      </c>
      <c r="CV44" s="20" t="str">
        <f ca="1">OFFSET(C$1,0,ROWS($1:38)-1)</f>
        <v>1999A</v>
      </c>
      <c r="CW44" s="19">
        <f t="shared" ca="1" si="2"/>
        <v>1999</v>
      </c>
      <c r="CX44" s="30" cm="1">
        <f t="array" aca="1" ref="CX44" ca="1">-INDEX($C$6:$CS$100,MATCH(CW44,YEAR($B$6:$B$100),0),MATCH(CV44,$C$1:$CS$1,0))</f>
        <v>-3.857566765578635</v>
      </c>
      <c r="CY44" s="19">
        <f t="shared" ca="1" si="0"/>
        <v>2004</v>
      </c>
      <c r="CZ44" s="30" cm="1">
        <f t="array" aca="1" ref="CZ44" ca="1">-INDEX($C$6:$CS$100,MATCH(CY44,YEAR($B$6:$B$100),0),MATCH(CV44,$C$1:$CS$1,0))</f>
        <v>-3.7279689951093475</v>
      </c>
      <c r="DA44" s="19">
        <f t="shared" ca="1" si="3"/>
        <v>2009</v>
      </c>
      <c r="DB44" s="28" cm="1">
        <f t="array" aca="1" ref="DB44" ca="1">-INDEX($C$6:$CS$100,MATCH(DA44,YEAR($B$6:$B$100),0),MATCH(CV44,$C$1:$CS$1,0))</f>
        <v>-3.4464906441831227</v>
      </c>
    </row>
    <row r="45" spans="1:106" x14ac:dyDescent="0.3">
      <c r="A45" t="s">
        <v>618</v>
      </c>
      <c r="B45" s="16">
        <v>41640</v>
      </c>
      <c r="C45" s="10" t="e">
        <f>100*(cbo_deficit!C45+cbo_interest!C45)/cbo_ngdp!C45</f>
        <v>#N/A</v>
      </c>
      <c r="D45" s="10" t="e">
        <f>100*(cbo_deficit!D45+cbo_interest!D45)/cbo_ngdp!D45</f>
        <v>#N/A</v>
      </c>
      <c r="E45" s="10" t="e">
        <f>100*(cbo_deficit!E45+cbo_interest!E45)/cbo_ngdp!E45</f>
        <v>#N/A</v>
      </c>
      <c r="F45" s="10" t="e">
        <f>100*(cbo_deficit!F45+cbo_interest!F45)/cbo_ngdp!F45</f>
        <v>#N/A</v>
      </c>
      <c r="G45" s="10" t="e">
        <f>100*(cbo_deficit!G45+cbo_interest!G45)/cbo_ngdp!G45</f>
        <v>#N/A</v>
      </c>
      <c r="H45" s="10" t="e">
        <f>100*(cbo_deficit!H45+cbo_interest!H45)/cbo_ngdp!H45</f>
        <v>#N/A</v>
      </c>
      <c r="I45" s="10" t="e">
        <f>100*(cbo_deficit!I45+cbo_interest!I45)/cbo_ngdp!I45</f>
        <v>#N/A</v>
      </c>
      <c r="J45" s="10" t="e">
        <f>100*(cbo_deficit!J45+cbo_interest!J45)/cbo_ngdp!J45</f>
        <v>#N/A</v>
      </c>
      <c r="K45" s="10" t="e">
        <f>100*(cbo_deficit!K45+cbo_interest!K45)/cbo_ngdp!K45</f>
        <v>#N/A</v>
      </c>
      <c r="L45" s="10" t="e">
        <f>100*(cbo_deficit!L45+cbo_interest!L45)/cbo_ngdp!L45</f>
        <v>#N/A</v>
      </c>
      <c r="M45" s="10" t="e">
        <f>100*(cbo_deficit!M45+cbo_interest!M45)/cbo_ngdp!M45</f>
        <v>#N/A</v>
      </c>
      <c r="N45" s="10" t="e">
        <f>100*(cbo_deficit!N45+cbo_interest!N45)/cbo_ngdp!N45</f>
        <v>#N/A</v>
      </c>
      <c r="O45" s="10" t="e">
        <f>100*(cbo_deficit!O45+cbo_interest!O45)/cbo_ngdp!O45</f>
        <v>#N/A</v>
      </c>
      <c r="P45" s="10" t="e">
        <f>100*(cbo_deficit!P45+cbo_interest!P45)/cbo_ngdp!P45</f>
        <v>#N/A</v>
      </c>
      <c r="Q45" s="10" t="e">
        <f>100*(cbo_deficit!Q45+cbo_interest!Q45)/cbo_ngdp!Q45</f>
        <v>#N/A</v>
      </c>
      <c r="R45" s="10" t="e">
        <f>100*(cbo_deficit!R45+cbo_interest!R45)/cbo_ngdp!R45</f>
        <v>#N/A</v>
      </c>
      <c r="S45" s="10" t="e">
        <f>100*(cbo_deficit!S45+cbo_interest!S45)/cbo_ngdp!S45</f>
        <v>#N/A</v>
      </c>
      <c r="T45" s="10" t="e">
        <f>100*(cbo_deficit!T45+cbo_interest!T45)/cbo_ngdp!T45</f>
        <v>#N/A</v>
      </c>
      <c r="U45" s="10" t="e">
        <f>100*(cbo_deficit!U45+cbo_interest!U45)/cbo_ngdp!U45</f>
        <v>#N/A</v>
      </c>
      <c r="V45" s="10" t="e">
        <f>100*(cbo_deficit!V45+cbo_interest!V45)/cbo_ngdp!V45</f>
        <v>#N/A</v>
      </c>
      <c r="W45" s="10" t="e">
        <f>100*(cbo_deficit!W45+cbo_interest!W45)/cbo_ngdp!W45</f>
        <v>#N/A</v>
      </c>
      <c r="X45" s="10" t="e">
        <f>100*(cbo_deficit!X45+cbo_interest!X45)/cbo_ngdp!X45</f>
        <v>#N/A</v>
      </c>
      <c r="Y45" s="10" t="e">
        <f>100*(cbo_deficit!Y45+cbo_interest!Y45)/cbo_ngdp!Y45</f>
        <v>#N/A</v>
      </c>
      <c r="Z45" s="10" t="e">
        <f>100*(cbo_deficit!Z45+cbo_interest!Z45)/cbo_ngdp!Z45</f>
        <v>#N/A</v>
      </c>
      <c r="AA45" s="10" t="e">
        <f>100*(cbo_deficit!AA45+cbo_interest!AA45)/cbo_ngdp!AA45</f>
        <v>#N/A</v>
      </c>
      <c r="AB45" s="10" t="e">
        <f>100*(cbo_deficit!AB45+cbo_interest!AB45)/cbo_ngdp!AB45</f>
        <v>#N/A</v>
      </c>
      <c r="AC45" s="10" t="e">
        <f>100*(cbo_deficit!AC45+cbo_interest!AC45)/cbo_ngdp!AC45</f>
        <v>#N/A</v>
      </c>
      <c r="AD45" s="10" t="e">
        <f>100*(cbo_deficit!AD45+cbo_interest!AD45)/cbo_ngdp!AD45</f>
        <v>#N/A</v>
      </c>
      <c r="AE45" s="10" t="e">
        <f>100*(cbo_deficit!AE45+cbo_interest!AE45)/cbo_ngdp!AE45</f>
        <v>#N/A</v>
      </c>
      <c r="AF45" s="10" t="e">
        <f>100*(cbo_deficit!AF45+cbo_interest!AF45)/cbo_ngdp!AF45</f>
        <v>#N/A</v>
      </c>
      <c r="AG45" s="10" t="e">
        <f>100*(cbo_deficit!AG45+cbo_interest!AG45)/cbo_ngdp!AG45</f>
        <v>#N/A</v>
      </c>
      <c r="AH45" s="10" t="e">
        <f>100*(cbo_deficit!AH45+cbo_interest!AH45)/cbo_ngdp!AH45</f>
        <v>#N/A</v>
      </c>
      <c r="AI45" s="10" t="e">
        <f>100*(cbo_deficit!AI45+cbo_interest!AI45)/cbo_ngdp!AI45</f>
        <v>#N/A</v>
      </c>
      <c r="AJ45" s="10" t="e">
        <f>100*(cbo_deficit!AJ45+cbo_interest!AJ45)/cbo_ngdp!AJ45</f>
        <v>#N/A</v>
      </c>
      <c r="AK45" s="10" t="e">
        <f>100*(cbo_deficit!AK45+cbo_interest!AK45)/cbo_ngdp!AK45</f>
        <v>#N/A</v>
      </c>
      <c r="AL45" s="10" t="e">
        <f>100*(cbo_deficit!AL45+cbo_interest!AL45)/cbo_ngdp!AL45</f>
        <v>#N/A</v>
      </c>
      <c r="AM45" s="10" t="e">
        <f>100*(cbo_deficit!AM45+cbo_interest!AM45)/cbo_ngdp!AM45</f>
        <v>#N/A</v>
      </c>
      <c r="AN45" s="10" t="e">
        <f>100*(cbo_deficit!AN45+cbo_interest!AN45)/cbo_ngdp!AN45</f>
        <v>#N/A</v>
      </c>
      <c r="AO45" s="10" t="e">
        <f>100*(cbo_deficit!AO45+cbo_interest!AO45)/cbo_ngdp!AO45</f>
        <v>#N/A</v>
      </c>
      <c r="AP45" s="10" t="e">
        <f>100*(cbo_deficit!AP45+cbo_interest!AP45)/cbo_ngdp!AP45</f>
        <v>#N/A</v>
      </c>
      <c r="AQ45" s="10" t="e">
        <f>100*(cbo_deficit!AQ45+cbo_interest!AQ45)/cbo_ngdp!AQ45</f>
        <v>#N/A</v>
      </c>
      <c r="AR45" s="10" t="e">
        <f>100*(cbo_deficit!AR45+cbo_interest!AR45)/cbo_ngdp!AR45</f>
        <v>#N/A</v>
      </c>
      <c r="AS45" s="10" t="e">
        <f>100*(cbo_deficit!AS45+cbo_interest!AS45)/cbo_ngdp!AS45</f>
        <v>#N/A</v>
      </c>
      <c r="AT45" s="10" t="e">
        <f>100*(cbo_deficit!AT45+cbo_interest!AT45)/cbo_ngdp!AT45</f>
        <v>#N/A</v>
      </c>
      <c r="AU45" s="10" t="e">
        <v>#N/A</v>
      </c>
      <c r="AV45" s="10" t="e">
        <f>100*(cbo_deficit!AV45+cbo_interest!AV45)/cbo_ngdp!AV45</f>
        <v>#N/A</v>
      </c>
      <c r="AW45" s="10" t="e">
        <v>#N/A</v>
      </c>
      <c r="AX45" s="10">
        <v>1.9424460431654675</v>
      </c>
      <c r="AY45" s="10">
        <v>1.5352899690771986</v>
      </c>
      <c r="AZ45" s="10">
        <v>2.2468925953468606</v>
      </c>
      <c r="BA45" s="10">
        <v>1.5076971909220758</v>
      </c>
      <c r="BB45" s="10">
        <v>1.8775168662726844</v>
      </c>
      <c r="BC45" s="10">
        <v>1.3606154168192999</v>
      </c>
      <c r="BD45" s="10">
        <v>2.3449157962055001</v>
      </c>
      <c r="BE45" s="10">
        <v>1.8626677190213101</v>
      </c>
      <c r="BF45" s="10">
        <v>2.0205770046669493</v>
      </c>
      <c r="BG45" s="10">
        <v>0.97737171996175498</v>
      </c>
      <c r="BH45" s="10">
        <v>0.78950294673635046</v>
      </c>
      <c r="BI45" s="10">
        <f>100*(cbo_deficit!BI45+cbo_interest!BI45)/cbo_ngdp!BI45</f>
        <v>0.43500957021054465</v>
      </c>
      <c r="BJ45" s="10">
        <v>-0.47346844506033836</v>
      </c>
      <c r="BK45" s="10">
        <v>-0.44871066681813021</v>
      </c>
      <c r="BL45" s="10">
        <v>-0.15765765765765766</v>
      </c>
      <c r="BM45" s="10">
        <v>-0.80542357167690348</v>
      </c>
      <c r="BN45" s="10">
        <v>0.15317544479792625</v>
      </c>
      <c r="BO45" s="10">
        <v>-0.59125188536953244</v>
      </c>
      <c r="BP45" s="10">
        <v>-0.8265460030165912</v>
      </c>
      <c r="BQ45" s="10">
        <v>-0.97644330526058831</v>
      </c>
      <c r="BR45" s="10">
        <v>-2.2407785654211221</v>
      </c>
      <c r="BS45" s="10">
        <v>-1.9404061035684248</v>
      </c>
      <c r="BT45" s="10">
        <v>-1.626816418688126</v>
      </c>
      <c r="BU45" s="10">
        <v>-1.5341863023215423</v>
      </c>
      <c r="BV45" s="10">
        <v>-1.5991161249055068</v>
      </c>
      <c r="BW45" s="10">
        <v>-1.4839719436554402</v>
      </c>
      <c r="BX45" s="10">
        <v>-1.4839719436554402</v>
      </c>
      <c r="BY45" s="10">
        <v>-1.4829403927474947</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-1.468900619692449</v>
      </c>
      <c r="CU45" s="20">
        <v>36342</v>
      </c>
      <c r="CV45" s="20" t="str">
        <f ca="1">OFFSET(C$1,0,ROWS($1:39)-1)</f>
        <v>1999B</v>
      </c>
      <c r="CW45" s="19">
        <f t="shared" ca="1" si="2"/>
        <v>1999</v>
      </c>
      <c r="CX45" s="30" cm="1">
        <f t="array" aca="1" ref="CX45" ca="1">-INDEX($C$6:$CS$100,MATCH(CW45,YEAR($B$6:$B$100),0),MATCH(CV45,$C$1:$CS$1,0))</f>
        <v>-3.9430572816630889</v>
      </c>
      <c r="CY45" s="19">
        <f t="shared" ca="1" si="0"/>
        <v>2004</v>
      </c>
      <c r="CZ45" s="30" cm="1">
        <f t="array" aca="1" ref="CZ45" ca="1">-INDEX($C$6:$CS$100,MATCH(CY45,YEAR($B$6:$B$100),0),MATCH(CV45,$C$1:$CS$1,0))</f>
        <v>-3.9402547420507652</v>
      </c>
      <c r="DA45" s="19">
        <f t="shared" ca="1" si="3"/>
        <v>2009</v>
      </c>
      <c r="DB45" s="28" cm="1">
        <f t="array" aca="1" ref="DB45" ca="1">-INDEX($C$6:$CS$100,MATCH(DA45,YEAR($B$6:$B$100),0),MATCH(CV45,$C$1:$CS$1,0))</f>
        <v>-3.5966411533031137</v>
      </c>
    </row>
    <row r="46" spans="1:106" x14ac:dyDescent="0.3">
      <c r="A46" t="s">
        <v>619</v>
      </c>
      <c r="B46" s="16">
        <v>42005</v>
      </c>
      <c r="C46" s="10" t="e">
        <f>100*(cbo_deficit!C46+cbo_interest!C46)/cbo_ngdp!C46</f>
        <v>#N/A</v>
      </c>
      <c r="D46" s="10" t="e">
        <f>100*(cbo_deficit!D46+cbo_interest!D46)/cbo_ngdp!D46</f>
        <v>#N/A</v>
      </c>
      <c r="E46" s="10" t="e">
        <f>100*(cbo_deficit!E46+cbo_interest!E46)/cbo_ngdp!E46</f>
        <v>#N/A</v>
      </c>
      <c r="F46" s="10" t="e">
        <f>100*(cbo_deficit!F46+cbo_interest!F46)/cbo_ngdp!F46</f>
        <v>#N/A</v>
      </c>
      <c r="G46" s="10" t="e">
        <f>100*(cbo_deficit!G46+cbo_interest!G46)/cbo_ngdp!G46</f>
        <v>#N/A</v>
      </c>
      <c r="H46" s="10" t="e">
        <f>100*(cbo_deficit!H46+cbo_interest!H46)/cbo_ngdp!H46</f>
        <v>#N/A</v>
      </c>
      <c r="I46" s="10" t="e">
        <f>100*(cbo_deficit!I46+cbo_interest!I46)/cbo_ngdp!I46</f>
        <v>#N/A</v>
      </c>
      <c r="J46" s="10" t="e">
        <f>100*(cbo_deficit!J46+cbo_interest!J46)/cbo_ngdp!J46</f>
        <v>#N/A</v>
      </c>
      <c r="K46" s="10" t="e">
        <f>100*(cbo_deficit!K46+cbo_interest!K46)/cbo_ngdp!K46</f>
        <v>#N/A</v>
      </c>
      <c r="L46" s="10" t="e">
        <f>100*(cbo_deficit!L46+cbo_interest!L46)/cbo_ngdp!L46</f>
        <v>#N/A</v>
      </c>
      <c r="M46" s="10" t="e">
        <f>100*(cbo_deficit!M46+cbo_interest!M46)/cbo_ngdp!M46</f>
        <v>#N/A</v>
      </c>
      <c r="N46" s="10" t="e">
        <f>100*(cbo_deficit!N46+cbo_interest!N46)/cbo_ngdp!N46</f>
        <v>#N/A</v>
      </c>
      <c r="O46" s="10" t="e">
        <f>100*(cbo_deficit!O46+cbo_interest!O46)/cbo_ngdp!O46</f>
        <v>#N/A</v>
      </c>
      <c r="P46" s="10" t="e">
        <f>100*(cbo_deficit!P46+cbo_interest!P46)/cbo_ngdp!P46</f>
        <v>#N/A</v>
      </c>
      <c r="Q46" s="10" t="e">
        <f>100*(cbo_deficit!Q46+cbo_interest!Q46)/cbo_ngdp!Q46</f>
        <v>#N/A</v>
      </c>
      <c r="R46" s="10" t="e">
        <f>100*(cbo_deficit!R46+cbo_interest!R46)/cbo_ngdp!R46</f>
        <v>#N/A</v>
      </c>
      <c r="S46" s="10" t="e">
        <f>100*(cbo_deficit!S46+cbo_interest!S46)/cbo_ngdp!S46</f>
        <v>#N/A</v>
      </c>
      <c r="T46" s="10" t="e">
        <f>100*(cbo_deficit!T46+cbo_interest!T46)/cbo_ngdp!T46</f>
        <v>#N/A</v>
      </c>
      <c r="U46" s="10" t="e">
        <f>100*(cbo_deficit!U46+cbo_interest!U46)/cbo_ngdp!U46</f>
        <v>#N/A</v>
      </c>
      <c r="V46" s="10" t="e">
        <f>100*(cbo_deficit!V46+cbo_interest!V46)/cbo_ngdp!V46</f>
        <v>#N/A</v>
      </c>
      <c r="W46" s="10" t="e">
        <f>100*(cbo_deficit!W46+cbo_interest!W46)/cbo_ngdp!W46</f>
        <v>#N/A</v>
      </c>
      <c r="X46" s="10" t="e">
        <f>100*(cbo_deficit!X46+cbo_interest!X46)/cbo_ngdp!X46</f>
        <v>#N/A</v>
      </c>
      <c r="Y46" s="10" t="e">
        <f>100*(cbo_deficit!Y46+cbo_interest!Y46)/cbo_ngdp!Y46</f>
        <v>#N/A</v>
      </c>
      <c r="Z46" s="10" t="e">
        <f>100*(cbo_deficit!Z46+cbo_interest!Z46)/cbo_ngdp!Z46</f>
        <v>#N/A</v>
      </c>
      <c r="AA46" s="10" t="e">
        <f>100*(cbo_deficit!AA46+cbo_interest!AA46)/cbo_ngdp!AA46</f>
        <v>#N/A</v>
      </c>
      <c r="AB46" s="10" t="e">
        <f>100*(cbo_deficit!AB46+cbo_interest!AB46)/cbo_ngdp!AB46</f>
        <v>#N/A</v>
      </c>
      <c r="AC46" s="10" t="e">
        <f>100*(cbo_deficit!AC46+cbo_interest!AC46)/cbo_ngdp!AC46</f>
        <v>#N/A</v>
      </c>
      <c r="AD46" s="10" t="e">
        <f>100*(cbo_deficit!AD46+cbo_interest!AD46)/cbo_ngdp!AD46</f>
        <v>#N/A</v>
      </c>
      <c r="AE46" s="10" t="e">
        <f>100*(cbo_deficit!AE46+cbo_interest!AE46)/cbo_ngdp!AE46</f>
        <v>#N/A</v>
      </c>
      <c r="AF46" s="10" t="e">
        <f>100*(cbo_deficit!AF46+cbo_interest!AF46)/cbo_ngdp!AF46</f>
        <v>#N/A</v>
      </c>
      <c r="AG46" s="10" t="e">
        <f>100*(cbo_deficit!AG46+cbo_interest!AG46)/cbo_ngdp!AG46</f>
        <v>#N/A</v>
      </c>
      <c r="AH46" s="10" t="e">
        <f>100*(cbo_deficit!AH46+cbo_interest!AH46)/cbo_ngdp!AH46</f>
        <v>#N/A</v>
      </c>
      <c r="AI46" s="10" t="e">
        <f>100*(cbo_deficit!AI46+cbo_interest!AI46)/cbo_ngdp!AI46</f>
        <v>#N/A</v>
      </c>
      <c r="AJ46" s="10" t="e">
        <f>100*(cbo_deficit!AJ46+cbo_interest!AJ46)/cbo_ngdp!AJ46</f>
        <v>#N/A</v>
      </c>
      <c r="AK46" s="10" t="e">
        <f>100*(cbo_deficit!AK46+cbo_interest!AK46)/cbo_ngdp!AK46</f>
        <v>#N/A</v>
      </c>
      <c r="AL46" s="10" t="e">
        <f>100*(cbo_deficit!AL46+cbo_interest!AL46)/cbo_ngdp!AL46</f>
        <v>#N/A</v>
      </c>
      <c r="AM46" s="10" t="e">
        <f>100*(cbo_deficit!AM46+cbo_interest!AM46)/cbo_ngdp!AM46</f>
        <v>#N/A</v>
      </c>
      <c r="AN46" s="10" t="e">
        <f>100*(cbo_deficit!AN46+cbo_interest!AN46)/cbo_ngdp!AN46</f>
        <v>#N/A</v>
      </c>
      <c r="AO46" s="10" t="e">
        <f>100*(cbo_deficit!AO46+cbo_interest!AO46)/cbo_ngdp!AO46</f>
        <v>#N/A</v>
      </c>
      <c r="AP46" s="10" t="e">
        <f>100*(cbo_deficit!AP46+cbo_interest!AP46)/cbo_ngdp!AP46</f>
        <v>#N/A</v>
      </c>
      <c r="AQ46" s="10" t="e">
        <f>100*(cbo_deficit!AQ46+cbo_interest!AQ46)/cbo_ngdp!AQ46</f>
        <v>#N/A</v>
      </c>
      <c r="AR46" s="10" t="e">
        <f>100*(cbo_deficit!AR46+cbo_interest!AR46)/cbo_ngdp!AR46</f>
        <v>#N/A</v>
      </c>
      <c r="AS46" s="10" t="e">
        <f>100*(cbo_deficit!AS46+cbo_interest!AS46)/cbo_ngdp!AS46</f>
        <v>#N/A</v>
      </c>
      <c r="AT46" s="10" t="e">
        <f>100*(cbo_deficit!AT46+cbo_interest!AT46)/cbo_ngdp!AT46</f>
        <v>#N/A</v>
      </c>
      <c r="AU46" s="10" t="e">
        <v>#N/A</v>
      </c>
      <c r="AV46" s="10" t="e">
        <f>100*(cbo_deficit!AV46+cbo_interest!AV46)/cbo_ngdp!AV46</f>
        <v>#N/A</v>
      </c>
      <c r="AW46" s="10" t="e">
        <v>#N/A</v>
      </c>
      <c r="AX46" s="10" t="e">
        <v>#N/A</v>
      </c>
      <c r="AY46" s="10" t="e">
        <v>#N/A</v>
      </c>
      <c r="AZ46" s="10">
        <v>2.259312029309994</v>
      </c>
      <c r="BA46" s="10">
        <v>1.5104668254853262</v>
      </c>
      <c r="BB46" s="10">
        <v>1.8784751790813004</v>
      </c>
      <c r="BC46" s="10">
        <v>1.3683524635356623</v>
      </c>
      <c r="BD46" s="10">
        <v>2.3286691859871311</v>
      </c>
      <c r="BE46" s="10">
        <v>1.869771192420119</v>
      </c>
      <c r="BF46" s="10">
        <v>2.0269240538481075</v>
      </c>
      <c r="BG46" s="10">
        <v>1.0437350440405275</v>
      </c>
      <c r="BH46" s="10">
        <v>0.97540288379983031</v>
      </c>
      <c r="BI46" s="10">
        <f>100*(cbo_deficit!BI46+cbo_interest!BI46)/cbo_ngdp!BI46</f>
        <v>0.82975998217965141</v>
      </c>
      <c r="BJ46" s="10">
        <v>-8.8795160663743822E-2</v>
      </c>
      <c r="BK46" s="10">
        <v>-0.11400032571521633</v>
      </c>
      <c r="BL46" s="10">
        <v>-8.0515297906602251E-2</v>
      </c>
      <c r="BM46" s="10">
        <v>-0.50563341577356413</v>
      </c>
      <c r="BN46" s="10">
        <v>0.7224795940878006</v>
      </c>
      <c r="BO46" s="10">
        <v>7.3788171188557156E-2</v>
      </c>
      <c r="BP46" s="10">
        <v>0.16460438188216597</v>
      </c>
      <c r="BQ46" s="10">
        <v>0.17780326928591914</v>
      </c>
      <c r="BR46" s="10">
        <v>-0.89609800362976411</v>
      </c>
      <c r="BS46" s="10">
        <v>-0.64655172413793105</v>
      </c>
      <c r="BT46" s="10">
        <v>-1.1585567692816947</v>
      </c>
      <c r="BU46" s="10">
        <v>-1.1199382103056383</v>
      </c>
      <c r="BV46" s="10">
        <v>-1.2127955493741307</v>
      </c>
      <c r="BW46" s="10">
        <v>-1.4265097690941386</v>
      </c>
      <c r="BX46" s="10">
        <v>-1.4265097690941386</v>
      </c>
      <c r="BY46" s="10">
        <v>-1.1654619824060066</v>
      </c>
      <c r="BZ46" s="10">
        <v>-1.2128017967434026</v>
      </c>
      <c r="CA46" s="10">
        <v>-1.2071869736103313</v>
      </c>
      <c r="CB46" s="10">
        <v>-1.2071869736103313</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-1.2056815679365778</v>
      </c>
      <c r="CU46" s="20">
        <v>36526</v>
      </c>
      <c r="CV46" s="20" t="str">
        <f ca="1">OFFSET(C$1,0,ROWS($1:40)-1)</f>
        <v>2000A</v>
      </c>
      <c r="CW46" s="19">
        <f t="shared" ca="1" si="2"/>
        <v>2000</v>
      </c>
      <c r="CX46" s="30" cm="1">
        <f t="array" aca="1" ref="CX46" ca="1">-INDEX($C$6:$CS$100,MATCH(CW46,YEAR($B$6:$B$100),0),MATCH(CV46,$C$1:$CS$1,0))</f>
        <v>-4.1740582281122824</v>
      </c>
      <c r="CY46" s="19">
        <f t="shared" ca="1" si="0"/>
        <v>2005</v>
      </c>
      <c r="CZ46" s="30" cm="1">
        <f t="array" aca="1" ref="CZ46" ca="1">-INDEX($C$6:$CS$100,MATCH(CY46,YEAR($B$6:$B$100),0),MATCH(CV46,$C$1:$CS$1,0))</f>
        <v>-3.5893995303589401</v>
      </c>
      <c r="DA46" s="19">
        <f t="shared" ca="1" si="3"/>
        <v>2010</v>
      </c>
      <c r="DB46" s="28" cm="1">
        <f t="array" aca="1" ref="DB46" ca="1">-INDEX($C$6:$CS$100,MATCH(DA46,YEAR($B$6:$B$100),0),MATCH(CV46,$C$1:$CS$1,0))</f>
        <v>-3.7493268712977921</v>
      </c>
    </row>
    <row r="47" spans="1:106" x14ac:dyDescent="0.3">
      <c r="A47" t="s">
        <v>620</v>
      </c>
      <c r="B47" s="16">
        <v>42370</v>
      </c>
      <c r="C47" s="10" t="e">
        <f>100*(cbo_deficit!C47+cbo_interest!C47)/cbo_ngdp!C47</f>
        <v>#N/A</v>
      </c>
      <c r="D47" s="10" t="e">
        <f>100*(cbo_deficit!D47+cbo_interest!D47)/cbo_ngdp!D47</f>
        <v>#N/A</v>
      </c>
      <c r="E47" s="10" t="e">
        <f>100*(cbo_deficit!E47+cbo_interest!E47)/cbo_ngdp!E47</f>
        <v>#N/A</v>
      </c>
      <c r="F47" s="10" t="e">
        <f>100*(cbo_deficit!F47+cbo_interest!F47)/cbo_ngdp!F47</f>
        <v>#N/A</v>
      </c>
      <c r="G47" s="10" t="e">
        <f>100*(cbo_deficit!G47+cbo_interest!G47)/cbo_ngdp!G47</f>
        <v>#N/A</v>
      </c>
      <c r="H47" s="10" t="e">
        <f>100*(cbo_deficit!H47+cbo_interest!H47)/cbo_ngdp!H47</f>
        <v>#N/A</v>
      </c>
      <c r="I47" s="10" t="e">
        <f>100*(cbo_deficit!I47+cbo_interest!I47)/cbo_ngdp!I47</f>
        <v>#N/A</v>
      </c>
      <c r="J47" s="10" t="e">
        <f>100*(cbo_deficit!J47+cbo_interest!J47)/cbo_ngdp!J47</f>
        <v>#N/A</v>
      </c>
      <c r="K47" s="10" t="e">
        <f>100*(cbo_deficit!K47+cbo_interest!K47)/cbo_ngdp!K47</f>
        <v>#N/A</v>
      </c>
      <c r="L47" s="10" t="e">
        <f>100*(cbo_deficit!L47+cbo_interest!L47)/cbo_ngdp!L47</f>
        <v>#N/A</v>
      </c>
      <c r="M47" s="10" t="e">
        <f>100*(cbo_deficit!M47+cbo_interest!M47)/cbo_ngdp!M47</f>
        <v>#N/A</v>
      </c>
      <c r="N47" s="10" t="e">
        <f>100*(cbo_deficit!N47+cbo_interest!N47)/cbo_ngdp!N47</f>
        <v>#N/A</v>
      </c>
      <c r="O47" s="10" t="e">
        <f>100*(cbo_deficit!O47+cbo_interest!O47)/cbo_ngdp!O47</f>
        <v>#N/A</v>
      </c>
      <c r="P47" s="10" t="e">
        <f>100*(cbo_deficit!P47+cbo_interest!P47)/cbo_ngdp!P47</f>
        <v>#N/A</v>
      </c>
      <c r="Q47" s="10" t="e">
        <f>100*(cbo_deficit!Q47+cbo_interest!Q47)/cbo_ngdp!Q47</f>
        <v>#N/A</v>
      </c>
      <c r="R47" s="10" t="e">
        <f>100*(cbo_deficit!R47+cbo_interest!R47)/cbo_ngdp!R47</f>
        <v>#N/A</v>
      </c>
      <c r="S47" s="10" t="e">
        <f>100*(cbo_deficit!S47+cbo_interest!S47)/cbo_ngdp!S47</f>
        <v>#N/A</v>
      </c>
      <c r="T47" s="10" t="e">
        <f>100*(cbo_deficit!T47+cbo_interest!T47)/cbo_ngdp!T47</f>
        <v>#N/A</v>
      </c>
      <c r="U47" s="10" t="e">
        <f>100*(cbo_deficit!U47+cbo_interest!U47)/cbo_ngdp!U47</f>
        <v>#N/A</v>
      </c>
      <c r="V47" s="10" t="e">
        <f>100*(cbo_deficit!V47+cbo_interest!V47)/cbo_ngdp!V47</f>
        <v>#N/A</v>
      </c>
      <c r="W47" s="10" t="e">
        <f>100*(cbo_deficit!W47+cbo_interest!W47)/cbo_ngdp!W47</f>
        <v>#N/A</v>
      </c>
      <c r="X47" s="10" t="e">
        <f>100*(cbo_deficit!X47+cbo_interest!X47)/cbo_ngdp!X47</f>
        <v>#N/A</v>
      </c>
      <c r="Y47" s="10" t="e">
        <f>100*(cbo_deficit!Y47+cbo_interest!Y47)/cbo_ngdp!Y47</f>
        <v>#N/A</v>
      </c>
      <c r="Z47" s="10" t="e">
        <f>100*(cbo_deficit!Z47+cbo_interest!Z47)/cbo_ngdp!Z47</f>
        <v>#N/A</v>
      </c>
      <c r="AA47" s="10" t="e">
        <f>100*(cbo_deficit!AA47+cbo_interest!AA47)/cbo_ngdp!AA47</f>
        <v>#N/A</v>
      </c>
      <c r="AB47" s="10" t="e">
        <f>100*(cbo_deficit!AB47+cbo_interest!AB47)/cbo_ngdp!AB47</f>
        <v>#N/A</v>
      </c>
      <c r="AC47" s="10" t="e">
        <f>100*(cbo_deficit!AC47+cbo_interest!AC47)/cbo_ngdp!AC47</f>
        <v>#N/A</v>
      </c>
      <c r="AD47" s="10" t="e">
        <f>100*(cbo_deficit!AD47+cbo_interest!AD47)/cbo_ngdp!AD47</f>
        <v>#N/A</v>
      </c>
      <c r="AE47" s="10" t="e">
        <f>100*(cbo_deficit!AE47+cbo_interest!AE47)/cbo_ngdp!AE47</f>
        <v>#N/A</v>
      </c>
      <c r="AF47" s="10" t="e">
        <f>100*(cbo_deficit!AF47+cbo_interest!AF47)/cbo_ngdp!AF47</f>
        <v>#N/A</v>
      </c>
      <c r="AG47" s="10" t="e">
        <f>100*(cbo_deficit!AG47+cbo_interest!AG47)/cbo_ngdp!AG47</f>
        <v>#N/A</v>
      </c>
      <c r="AH47" s="10" t="e">
        <f>100*(cbo_deficit!AH47+cbo_interest!AH47)/cbo_ngdp!AH47</f>
        <v>#N/A</v>
      </c>
      <c r="AI47" s="10" t="e">
        <f>100*(cbo_deficit!AI47+cbo_interest!AI47)/cbo_ngdp!AI47</f>
        <v>#N/A</v>
      </c>
      <c r="AJ47" s="10" t="e">
        <f>100*(cbo_deficit!AJ47+cbo_interest!AJ47)/cbo_ngdp!AJ47</f>
        <v>#N/A</v>
      </c>
      <c r="AK47" s="10" t="e">
        <f>100*(cbo_deficit!AK47+cbo_interest!AK47)/cbo_ngdp!AK47</f>
        <v>#N/A</v>
      </c>
      <c r="AL47" s="10" t="e">
        <f>100*(cbo_deficit!AL47+cbo_interest!AL47)/cbo_ngdp!AL47</f>
        <v>#N/A</v>
      </c>
      <c r="AM47" s="10" t="e">
        <f>100*(cbo_deficit!AM47+cbo_interest!AM47)/cbo_ngdp!AM47</f>
        <v>#N/A</v>
      </c>
      <c r="AN47" s="10" t="e">
        <f>100*(cbo_deficit!AN47+cbo_interest!AN47)/cbo_ngdp!AN47</f>
        <v>#N/A</v>
      </c>
      <c r="AO47" s="10" t="e">
        <f>100*(cbo_deficit!AO47+cbo_interest!AO47)/cbo_ngdp!AO47</f>
        <v>#N/A</v>
      </c>
      <c r="AP47" s="10" t="e">
        <f>100*(cbo_deficit!AP47+cbo_interest!AP47)/cbo_ngdp!AP47</f>
        <v>#N/A</v>
      </c>
      <c r="AQ47" s="10" t="e">
        <f>100*(cbo_deficit!AQ47+cbo_interest!AQ47)/cbo_ngdp!AQ47</f>
        <v>#N/A</v>
      </c>
      <c r="AR47" s="10" t="e">
        <f>100*(cbo_deficit!AR47+cbo_interest!AR47)/cbo_ngdp!AR47</f>
        <v>#N/A</v>
      </c>
      <c r="AS47" s="10" t="e">
        <f>100*(cbo_deficit!AS47+cbo_interest!AS47)/cbo_ngdp!AS47</f>
        <v>#N/A</v>
      </c>
      <c r="AT47" s="10" t="e">
        <f>100*(cbo_deficit!AT47+cbo_interest!AT47)/cbo_ngdp!AT47</f>
        <v>#N/A</v>
      </c>
      <c r="AU47" s="10" t="e">
        <v>#N/A</v>
      </c>
      <c r="AV47" s="10" t="e">
        <f>100*(cbo_deficit!AV47+cbo_interest!AV47)/cbo_ngdp!AV47</f>
        <v>#N/A</v>
      </c>
      <c r="AW47" s="10" t="e">
        <v>#N/A</v>
      </c>
      <c r="AX47" s="10" t="e">
        <v>#N/A</v>
      </c>
      <c r="AY47" s="10" t="e">
        <v>#N/A</v>
      </c>
      <c r="AZ47" s="10" t="e">
        <v>#N/A</v>
      </c>
      <c r="BA47" s="10" t="e">
        <v>#N/A</v>
      </c>
      <c r="BB47" s="10">
        <v>1.7611209750947743</v>
      </c>
      <c r="BC47" s="10">
        <v>1.1523503144956067</v>
      </c>
      <c r="BD47" s="10">
        <v>2.1101591187270503</v>
      </c>
      <c r="BE47" s="10">
        <v>1.6518547140649149</v>
      </c>
      <c r="BF47" s="10">
        <v>1.815968841285297</v>
      </c>
      <c r="BG47" s="10">
        <v>0.83504248461763841</v>
      </c>
      <c r="BH47" s="10">
        <v>0.8222098157640968</v>
      </c>
      <c r="BI47" s="10">
        <f>100*(cbo_deficit!BI47+cbo_interest!BI47)/cbo_ngdp!BI47</f>
        <v>0.73309075342465757</v>
      </c>
      <c r="BJ47" s="10">
        <v>-0.14925373134328357</v>
      </c>
      <c r="BK47" s="10">
        <v>-1.0404203298132445E-2</v>
      </c>
      <c r="BL47" s="10">
        <v>-0.10764814435103547</v>
      </c>
      <c r="BM47" s="10">
        <v>-0.68961914215558229</v>
      </c>
      <c r="BN47" s="10">
        <v>0.67503924646781788</v>
      </c>
      <c r="BO47" s="10">
        <v>0.2085115483319076</v>
      </c>
      <c r="BP47" s="10">
        <v>0.44910179640718562</v>
      </c>
      <c r="BQ47" s="10">
        <v>0.52770448548812665</v>
      </c>
      <c r="BR47" s="10">
        <v>-0.81417624521072796</v>
      </c>
      <c r="BS47" s="10">
        <v>-0.63324819071945504</v>
      </c>
      <c r="BT47" s="10">
        <v>-1.1161767017764503</v>
      </c>
      <c r="BU47" s="10">
        <v>-1.1161767017764503</v>
      </c>
      <c r="BV47" s="10">
        <v>-1.4214753751849503</v>
      </c>
      <c r="BW47" s="10">
        <v>-0.94519966015293122</v>
      </c>
      <c r="BX47" s="10">
        <v>-0.94519966015293122</v>
      </c>
      <c r="BY47" s="10">
        <v>-0.82315596922580303</v>
      </c>
      <c r="BZ47" s="10">
        <v>-1.5626689737212069</v>
      </c>
      <c r="CA47" s="10">
        <v>-1.5194117010922461</v>
      </c>
      <c r="CB47" s="10">
        <v>-1.8620351717754668</v>
      </c>
      <c r="CC47" s="10">
        <v>-1.8801282399608759</v>
      </c>
      <c r="CD47" s="10">
        <v>-1.8742869560493292</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-1.8507590794485274</v>
      </c>
      <c r="CU47" s="20">
        <v>36708</v>
      </c>
      <c r="CV47" s="20" t="str">
        <f ca="1">OFFSET(C$1,0,ROWS($1:41)-1)</f>
        <v>2000B</v>
      </c>
      <c r="CW47" s="19">
        <f t="shared" ca="1" si="2"/>
        <v>2000</v>
      </c>
      <c r="CX47" s="30" cm="1">
        <f t="array" aca="1" ref="CX47" ca="1">-INDEX($C$6:$CS$100,MATCH(CW47,YEAR($B$6:$B$100),0),MATCH(CV47,$C$1:$CS$1,0))</f>
        <v>-4.6730887476941998</v>
      </c>
      <c r="CY47" s="19">
        <f t="shared" ca="1" si="0"/>
        <v>2005</v>
      </c>
      <c r="CZ47" s="30" cm="1">
        <f t="array" aca="1" ref="CZ47" ca="1">-INDEX($C$6:$CS$100,MATCH(CY47,YEAR($B$6:$B$100),0),MATCH(CV47,$C$1:$CS$1,0))</f>
        <v>-4.268391269199677</v>
      </c>
      <c r="DA47" s="19">
        <f t="shared" ca="1" si="3"/>
        <v>2010</v>
      </c>
      <c r="DB47" s="28" cm="1">
        <f t="array" aca="1" ref="DB47" ca="1">-INDEX($C$6:$CS$100,MATCH(DA47,YEAR($B$6:$B$100),0),MATCH(CV47,$C$1:$CS$1,0))</f>
        <v>-4.801548886737657</v>
      </c>
    </row>
    <row r="48" spans="1:106" x14ac:dyDescent="0.3">
      <c r="A48" t="s">
        <v>621</v>
      </c>
      <c r="B48" s="16">
        <v>42736</v>
      </c>
      <c r="C48" s="10" t="e">
        <f>100*(cbo_deficit!C48+cbo_interest!C48)/cbo_ngdp!C48</f>
        <v>#N/A</v>
      </c>
      <c r="D48" s="10" t="e">
        <f>100*(cbo_deficit!D48+cbo_interest!D48)/cbo_ngdp!D48</f>
        <v>#N/A</v>
      </c>
      <c r="E48" s="10" t="e">
        <f>100*(cbo_deficit!E48+cbo_interest!E48)/cbo_ngdp!E48</f>
        <v>#N/A</v>
      </c>
      <c r="F48" s="10" t="e">
        <f>100*(cbo_deficit!F48+cbo_interest!F48)/cbo_ngdp!F48</f>
        <v>#N/A</v>
      </c>
      <c r="G48" s="10" t="e">
        <f>100*(cbo_deficit!G48+cbo_interest!G48)/cbo_ngdp!G48</f>
        <v>#N/A</v>
      </c>
      <c r="H48" s="10" t="e">
        <f>100*(cbo_deficit!H48+cbo_interest!H48)/cbo_ngdp!H48</f>
        <v>#N/A</v>
      </c>
      <c r="I48" s="10" t="e">
        <f>100*(cbo_deficit!I48+cbo_interest!I48)/cbo_ngdp!I48</f>
        <v>#N/A</v>
      </c>
      <c r="J48" s="10" t="e">
        <f>100*(cbo_deficit!J48+cbo_interest!J48)/cbo_ngdp!J48</f>
        <v>#N/A</v>
      </c>
      <c r="K48" s="10" t="e">
        <f>100*(cbo_deficit!K48+cbo_interest!K48)/cbo_ngdp!K48</f>
        <v>#N/A</v>
      </c>
      <c r="L48" s="10" t="e">
        <f>100*(cbo_deficit!L48+cbo_interest!L48)/cbo_ngdp!L48</f>
        <v>#N/A</v>
      </c>
      <c r="M48" s="10" t="e">
        <f>100*(cbo_deficit!M48+cbo_interest!M48)/cbo_ngdp!M48</f>
        <v>#N/A</v>
      </c>
      <c r="N48" s="10" t="e">
        <f>100*(cbo_deficit!N48+cbo_interest!N48)/cbo_ngdp!N48</f>
        <v>#N/A</v>
      </c>
      <c r="O48" s="10" t="e">
        <f>100*(cbo_deficit!O48+cbo_interest!O48)/cbo_ngdp!O48</f>
        <v>#N/A</v>
      </c>
      <c r="P48" s="10" t="e">
        <f>100*(cbo_deficit!P48+cbo_interest!P48)/cbo_ngdp!P48</f>
        <v>#N/A</v>
      </c>
      <c r="Q48" s="10" t="e">
        <f>100*(cbo_deficit!Q48+cbo_interest!Q48)/cbo_ngdp!Q48</f>
        <v>#N/A</v>
      </c>
      <c r="R48" s="10" t="e">
        <f>100*(cbo_deficit!R48+cbo_interest!R48)/cbo_ngdp!R48</f>
        <v>#N/A</v>
      </c>
      <c r="S48" s="10" t="e">
        <f>100*(cbo_deficit!S48+cbo_interest!S48)/cbo_ngdp!S48</f>
        <v>#N/A</v>
      </c>
      <c r="T48" s="10" t="e">
        <f>100*(cbo_deficit!T48+cbo_interest!T48)/cbo_ngdp!T48</f>
        <v>#N/A</v>
      </c>
      <c r="U48" s="10" t="e">
        <f>100*(cbo_deficit!U48+cbo_interest!U48)/cbo_ngdp!U48</f>
        <v>#N/A</v>
      </c>
      <c r="V48" s="10" t="e">
        <f>100*(cbo_deficit!V48+cbo_interest!V48)/cbo_ngdp!V48</f>
        <v>#N/A</v>
      </c>
      <c r="W48" s="10" t="e">
        <f>100*(cbo_deficit!W48+cbo_interest!W48)/cbo_ngdp!W48</f>
        <v>#N/A</v>
      </c>
      <c r="X48" s="10" t="e">
        <f>100*(cbo_deficit!X48+cbo_interest!X48)/cbo_ngdp!X48</f>
        <v>#N/A</v>
      </c>
      <c r="Y48" s="10" t="e">
        <f>100*(cbo_deficit!Y48+cbo_interest!Y48)/cbo_ngdp!Y48</f>
        <v>#N/A</v>
      </c>
      <c r="Z48" s="10" t="e">
        <f>100*(cbo_deficit!Z48+cbo_interest!Z48)/cbo_ngdp!Z48</f>
        <v>#N/A</v>
      </c>
      <c r="AA48" s="10" t="e">
        <f>100*(cbo_deficit!AA48+cbo_interest!AA48)/cbo_ngdp!AA48</f>
        <v>#N/A</v>
      </c>
      <c r="AB48" s="10" t="e">
        <f>100*(cbo_deficit!AB48+cbo_interest!AB48)/cbo_ngdp!AB48</f>
        <v>#N/A</v>
      </c>
      <c r="AC48" s="10" t="e">
        <f>100*(cbo_deficit!AC48+cbo_interest!AC48)/cbo_ngdp!AC48</f>
        <v>#N/A</v>
      </c>
      <c r="AD48" s="10" t="e">
        <f>100*(cbo_deficit!AD48+cbo_interest!AD48)/cbo_ngdp!AD48</f>
        <v>#N/A</v>
      </c>
      <c r="AE48" s="10" t="e">
        <f>100*(cbo_deficit!AE48+cbo_interest!AE48)/cbo_ngdp!AE48</f>
        <v>#N/A</v>
      </c>
      <c r="AF48" s="10" t="e">
        <f>100*(cbo_deficit!AF48+cbo_interest!AF48)/cbo_ngdp!AF48</f>
        <v>#N/A</v>
      </c>
      <c r="AG48" s="10" t="e">
        <f>100*(cbo_deficit!AG48+cbo_interest!AG48)/cbo_ngdp!AG48</f>
        <v>#N/A</v>
      </c>
      <c r="AH48" s="10" t="e">
        <f>100*(cbo_deficit!AH48+cbo_interest!AH48)/cbo_ngdp!AH48</f>
        <v>#N/A</v>
      </c>
      <c r="AI48" s="10" t="e">
        <f>100*(cbo_deficit!AI48+cbo_interest!AI48)/cbo_ngdp!AI48</f>
        <v>#N/A</v>
      </c>
      <c r="AJ48" s="10" t="e">
        <f>100*(cbo_deficit!AJ48+cbo_interest!AJ48)/cbo_ngdp!AJ48</f>
        <v>#N/A</v>
      </c>
      <c r="AK48" s="10" t="e">
        <f>100*(cbo_deficit!AK48+cbo_interest!AK48)/cbo_ngdp!AK48</f>
        <v>#N/A</v>
      </c>
      <c r="AL48" s="10" t="e">
        <f>100*(cbo_deficit!AL48+cbo_interest!AL48)/cbo_ngdp!AL48</f>
        <v>#N/A</v>
      </c>
      <c r="AM48" s="10" t="e">
        <f>100*(cbo_deficit!AM48+cbo_interest!AM48)/cbo_ngdp!AM48</f>
        <v>#N/A</v>
      </c>
      <c r="AN48" s="10" t="e">
        <f>100*(cbo_deficit!AN48+cbo_interest!AN48)/cbo_ngdp!AN48</f>
        <v>#N/A</v>
      </c>
      <c r="AO48" s="10" t="e">
        <f>100*(cbo_deficit!AO48+cbo_interest!AO48)/cbo_ngdp!AO48</f>
        <v>#N/A</v>
      </c>
      <c r="AP48" s="10" t="e">
        <f>100*(cbo_deficit!AP48+cbo_interest!AP48)/cbo_ngdp!AP48</f>
        <v>#N/A</v>
      </c>
      <c r="AQ48" s="10" t="e">
        <f>100*(cbo_deficit!AQ48+cbo_interest!AQ48)/cbo_ngdp!AQ48</f>
        <v>#N/A</v>
      </c>
      <c r="AR48" s="10" t="e">
        <f>100*(cbo_deficit!AR48+cbo_interest!AR48)/cbo_ngdp!AR48</f>
        <v>#N/A</v>
      </c>
      <c r="AS48" s="10" t="e">
        <f>100*(cbo_deficit!AS48+cbo_interest!AS48)/cbo_ngdp!AS48</f>
        <v>#N/A</v>
      </c>
      <c r="AT48" s="10" t="e">
        <f>100*(cbo_deficit!AT48+cbo_interest!AT48)/cbo_ngdp!AT48</f>
        <v>#N/A</v>
      </c>
      <c r="AU48" s="10" t="e">
        <v>#N/A</v>
      </c>
      <c r="AV48" s="10" t="e">
        <f>100*(cbo_deficit!AV48+cbo_interest!AV48)/cbo_ngdp!AV48</f>
        <v>#N/A</v>
      </c>
      <c r="AW48" s="10" t="e">
        <v>#N/A</v>
      </c>
      <c r="AX48" s="10" t="e">
        <v>#N/A</v>
      </c>
      <c r="AY48" s="10" t="e">
        <v>#N/A</v>
      </c>
      <c r="AZ48" s="10" t="e">
        <v>#N/A</v>
      </c>
      <c r="BA48" s="10" t="e">
        <v>#N/A</v>
      </c>
      <c r="BB48" s="10" t="e">
        <v>#N/A</v>
      </c>
      <c r="BC48" s="10" t="e">
        <v>#N/A</v>
      </c>
      <c r="BD48" s="10">
        <v>2.2399624324958909</v>
      </c>
      <c r="BE48" s="10">
        <v>1.791749618037872</v>
      </c>
      <c r="BF48" s="10">
        <v>1.9695696816951367</v>
      </c>
      <c r="BG48" s="10">
        <v>0.99803204947989876</v>
      </c>
      <c r="BH48" s="10">
        <v>1.0420217169012027</v>
      </c>
      <c r="BI48" s="10">
        <f>100*(cbo_deficit!BI48+cbo_interest!BI48)/cbo_ngdp!BI48</f>
        <v>0.91068121012554026</v>
      </c>
      <c r="BJ48" s="10">
        <v>7.1706617496414674E-2</v>
      </c>
      <c r="BK48" s="10">
        <v>0.2345777600319425</v>
      </c>
      <c r="BL48" s="10">
        <v>0.21570742229630355</v>
      </c>
      <c r="BM48" s="10">
        <v>-0.12479408975190935</v>
      </c>
      <c r="BN48" s="10">
        <v>1.2632314759336929</v>
      </c>
      <c r="BO48" s="10">
        <v>0.92348284960422167</v>
      </c>
      <c r="BP48" s="10">
        <v>1.0148163182463974</v>
      </c>
      <c r="BQ48" s="10">
        <v>1.1728865194211728</v>
      </c>
      <c r="BR48" s="10">
        <v>-0.61626333984668569</v>
      </c>
      <c r="BS48" s="10">
        <v>-0.42086276867578537</v>
      </c>
      <c r="BT48" s="10">
        <v>-0.88270496708557755</v>
      </c>
      <c r="BU48" s="10">
        <v>-0.87771793337322956</v>
      </c>
      <c r="BV48" s="10">
        <v>-0.955301925687566</v>
      </c>
      <c r="BW48" s="10">
        <v>-0.62940967463580533</v>
      </c>
      <c r="BX48" s="10">
        <v>-0.62940967463580533</v>
      </c>
      <c r="BY48" s="10">
        <v>-0.57488964172056256</v>
      </c>
      <c r="BZ48" s="10">
        <v>-1.3110846245530394</v>
      </c>
      <c r="CA48" s="10">
        <v>-1.2644452505570813</v>
      </c>
      <c r="CB48" s="10">
        <v>-1.6961574704219453</v>
      </c>
      <c r="CC48" s="10">
        <v>-1.5085869394999216</v>
      </c>
      <c r="CD48" s="10">
        <v>-2.2175732217573221</v>
      </c>
      <c r="CE48" s="10">
        <v>-2.0961518406507458</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-2.08</v>
      </c>
      <c r="CU48" s="20">
        <v>36892</v>
      </c>
      <c r="CV48" s="20" t="str">
        <f ca="1">OFFSET(C$1,0,ROWS($1:42)-1)</f>
        <v>2001A</v>
      </c>
      <c r="CW48" s="19">
        <f t="shared" ca="1" si="2"/>
        <v>2001</v>
      </c>
      <c r="CX48" s="30" cm="1">
        <f t="array" aca="1" ref="CX48" ca="1">-INDEX($C$6:$CS$100,MATCH(CW48,YEAR($B$6:$B$100),0),MATCH(CV48,$C$1:$CS$1,0))</f>
        <v>-4.709758697548212</v>
      </c>
      <c r="CY48" s="19">
        <f t="shared" ca="1" si="0"/>
        <v>2006</v>
      </c>
      <c r="CZ48" s="30" cm="1">
        <f t="array" aca="1" ref="CZ48" ca="1">-INDEX($C$6:$CS$100,MATCH(CY48,YEAR($B$6:$B$100),0),MATCH(CV48,$C$1:$CS$1,0))</f>
        <v>-4.4807590933052186</v>
      </c>
      <c r="DA48" s="19">
        <f t="shared" ca="1" si="3"/>
        <v>2011</v>
      </c>
      <c r="DB48" s="28" cm="1">
        <f t="array" aca="1" ref="DB48" ca="1">-INDEX($C$6:$CS$100,MATCH(DA48,YEAR($B$6:$B$100),0),MATCH(CV48,$C$1:$CS$1,0))</f>
        <v>-5.5548989481148796</v>
      </c>
    </row>
    <row r="49" spans="1:106" x14ac:dyDescent="0.3">
      <c r="A49" t="s">
        <v>622</v>
      </c>
      <c r="B49" s="16">
        <v>43101</v>
      </c>
      <c r="C49" s="10" t="e">
        <f>100*(cbo_deficit!C49+cbo_interest!C49)/cbo_ngdp!C49</f>
        <v>#N/A</v>
      </c>
      <c r="D49" s="10" t="e">
        <f>100*(cbo_deficit!D49+cbo_interest!D49)/cbo_ngdp!D49</f>
        <v>#N/A</v>
      </c>
      <c r="E49" s="10" t="e">
        <f>100*(cbo_deficit!E49+cbo_interest!E49)/cbo_ngdp!E49</f>
        <v>#N/A</v>
      </c>
      <c r="F49" s="10" t="e">
        <f>100*(cbo_deficit!F49+cbo_interest!F49)/cbo_ngdp!F49</f>
        <v>#N/A</v>
      </c>
      <c r="G49" s="10" t="e">
        <f>100*(cbo_deficit!G49+cbo_interest!G49)/cbo_ngdp!G49</f>
        <v>#N/A</v>
      </c>
      <c r="H49" s="10" t="e">
        <f>100*(cbo_deficit!H49+cbo_interest!H49)/cbo_ngdp!H49</f>
        <v>#N/A</v>
      </c>
      <c r="I49" s="10" t="e">
        <f>100*(cbo_deficit!I49+cbo_interest!I49)/cbo_ngdp!I49</f>
        <v>#N/A</v>
      </c>
      <c r="J49" s="10" t="e">
        <f>100*(cbo_deficit!J49+cbo_interest!J49)/cbo_ngdp!J49</f>
        <v>#N/A</v>
      </c>
      <c r="K49" s="10" t="e">
        <f>100*(cbo_deficit!K49+cbo_interest!K49)/cbo_ngdp!K49</f>
        <v>#N/A</v>
      </c>
      <c r="L49" s="10" t="e">
        <f>100*(cbo_deficit!L49+cbo_interest!L49)/cbo_ngdp!L49</f>
        <v>#N/A</v>
      </c>
      <c r="M49" s="10" t="e">
        <f>100*(cbo_deficit!M49+cbo_interest!M49)/cbo_ngdp!M49</f>
        <v>#N/A</v>
      </c>
      <c r="N49" s="10" t="e">
        <f>100*(cbo_deficit!N49+cbo_interest!N49)/cbo_ngdp!N49</f>
        <v>#N/A</v>
      </c>
      <c r="O49" s="10" t="e">
        <f>100*(cbo_deficit!O49+cbo_interest!O49)/cbo_ngdp!O49</f>
        <v>#N/A</v>
      </c>
      <c r="P49" s="10" t="e">
        <f>100*(cbo_deficit!P49+cbo_interest!P49)/cbo_ngdp!P49</f>
        <v>#N/A</v>
      </c>
      <c r="Q49" s="10" t="e">
        <f>100*(cbo_deficit!Q49+cbo_interest!Q49)/cbo_ngdp!Q49</f>
        <v>#N/A</v>
      </c>
      <c r="R49" s="10" t="e">
        <f>100*(cbo_deficit!R49+cbo_interest!R49)/cbo_ngdp!R49</f>
        <v>#N/A</v>
      </c>
      <c r="S49" s="10" t="e">
        <f>100*(cbo_deficit!S49+cbo_interest!S49)/cbo_ngdp!S49</f>
        <v>#N/A</v>
      </c>
      <c r="T49" s="10" t="e">
        <f>100*(cbo_deficit!T49+cbo_interest!T49)/cbo_ngdp!T49</f>
        <v>#N/A</v>
      </c>
      <c r="U49" s="10" t="e">
        <f>100*(cbo_deficit!U49+cbo_interest!U49)/cbo_ngdp!U49</f>
        <v>#N/A</v>
      </c>
      <c r="V49" s="10" t="e">
        <f>100*(cbo_deficit!V49+cbo_interest!V49)/cbo_ngdp!V49</f>
        <v>#N/A</v>
      </c>
      <c r="W49" s="10" t="e">
        <f>100*(cbo_deficit!W49+cbo_interest!W49)/cbo_ngdp!W49</f>
        <v>#N/A</v>
      </c>
      <c r="X49" s="10" t="e">
        <f>100*(cbo_deficit!X49+cbo_interest!X49)/cbo_ngdp!X49</f>
        <v>#N/A</v>
      </c>
      <c r="Y49" s="10" t="e">
        <f>100*(cbo_deficit!Y49+cbo_interest!Y49)/cbo_ngdp!Y49</f>
        <v>#N/A</v>
      </c>
      <c r="Z49" s="10" t="e">
        <f>100*(cbo_deficit!Z49+cbo_interest!Z49)/cbo_ngdp!Z49</f>
        <v>#N/A</v>
      </c>
      <c r="AA49" s="10" t="e">
        <f>100*(cbo_deficit!AA49+cbo_interest!AA49)/cbo_ngdp!AA49</f>
        <v>#N/A</v>
      </c>
      <c r="AB49" s="10" t="e">
        <f>100*(cbo_deficit!AB49+cbo_interest!AB49)/cbo_ngdp!AB49</f>
        <v>#N/A</v>
      </c>
      <c r="AC49" s="10" t="e">
        <f>100*(cbo_deficit!AC49+cbo_interest!AC49)/cbo_ngdp!AC49</f>
        <v>#N/A</v>
      </c>
      <c r="AD49" s="10" t="e">
        <f>100*(cbo_deficit!AD49+cbo_interest!AD49)/cbo_ngdp!AD49</f>
        <v>#N/A</v>
      </c>
      <c r="AE49" s="10" t="e">
        <f>100*(cbo_deficit!AE49+cbo_interest!AE49)/cbo_ngdp!AE49</f>
        <v>#N/A</v>
      </c>
      <c r="AF49" s="10" t="e">
        <f>100*(cbo_deficit!AF49+cbo_interest!AF49)/cbo_ngdp!AF49</f>
        <v>#N/A</v>
      </c>
      <c r="AG49" s="10" t="e">
        <f>100*(cbo_deficit!AG49+cbo_interest!AG49)/cbo_ngdp!AG49</f>
        <v>#N/A</v>
      </c>
      <c r="AH49" s="10" t="e">
        <f>100*(cbo_deficit!AH49+cbo_interest!AH49)/cbo_ngdp!AH49</f>
        <v>#N/A</v>
      </c>
      <c r="AI49" s="10" t="e">
        <f>100*(cbo_deficit!AI49+cbo_interest!AI49)/cbo_ngdp!AI49</f>
        <v>#N/A</v>
      </c>
      <c r="AJ49" s="10" t="e">
        <f>100*(cbo_deficit!AJ49+cbo_interest!AJ49)/cbo_ngdp!AJ49</f>
        <v>#N/A</v>
      </c>
      <c r="AK49" s="10" t="e">
        <f>100*(cbo_deficit!AK49+cbo_interest!AK49)/cbo_ngdp!AK49</f>
        <v>#N/A</v>
      </c>
      <c r="AL49" s="10" t="e">
        <f>100*(cbo_deficit!AL49+cbo_interest!AL49)/cbo_ngdp!AL49</f>
        <v>#N/A</v>
      </c>
      <c r="AM49" s="10" t="e">
        <f>100*(cbo_deficit!AM49+cbo_interest!AM49)/cbo_ngdp!AM49</f>
        <v>#N/A</v>
      </c>
      <c r="AN49" s="10" t="e">
        <f>100*(cbo_deficit!AN49+cbo_interest!AN49)/cbo_ngdp!AN49</f>
        <v>#N/A</v>
      </c>
      <c r="AO49" s="10" t="e">
        <f>100*(cbo_deficit!AO49+cbo_interest!AO49)/cbo_ngdp!AO49</f>
        <v>#N/A</v>
      </c>
      <c r="AP49" s="10" t="e">
        <f>100*(cbo_deficit!AP49+cbo_interest!AP49)/cbo_ngdp!AP49</f>
        <v>#N/A</v>
      </c>
      <c r="AQ49" s="10" t="e">
        <f>100*(cbo_deficit!AQ49+cbo_interest!AQ49)/cbo_ngdp!AQ49</f>
        <v>#N/A</v>
      </c>
      <c r="AR49" s="10" t="e">
        <f>100*(cbo_deficit!AR49+cbo_interest!AR49)/cbo_ngdp!AR49</f>
        <v>#N/A</v>
      </c>
      <c r="AS49" s="10" t="e">
        <f>100*(cbo_deficit!AS49+cbo_interest!AS49)/cbo_ngdp!AS49</f>
        <v>#N/A</v>
      </c>
      <c r="AT49" s="10" t="e">
        <f>100*(cbo_deficit!AT49+cbo_interest!AT49)/cbo_ngdp!AT49</f>
        <v>#N/A</v>
      </c>
      <c r="AU49" s="10" t="e">
        <v>#N/A</v>
      </c>
      <c r="AV49" s="10" t="e">
        <f>100*(cbo_deficit!AV49+cbo_interest!AV49)/cbo_ngdp!AV49</f>
        <v>#N/A</v>
      </c>
      <c r="AW49" s="10" t="e">
        <v>#N/A</v>
      </c>
      <c r="AX49" s="10" t="e">
        <v>#N/A</v>
      </c>
      <c r="AY49" s="10" t="e">
        <v>#N/A</v>
      </c>
      <c r="AZ49" s="10" t="e">
        <v>#N/A</v>
      </c>
      <c r="BA49" s="10" t="e">
        <v>#N/A</v>
      </c>
      <c r="BB49" s="10" t="e">
        <v>#N/A</v>
      </c>
      <c r="BC49" s="10" t="e">
        <v>#N/A</v>
      </c>
      <c r="BD49" s="10" t="e">
        <v>#N/A</v>
      </c>
      <c r="BE49" s="10" t="e">
        <v>#N/A</v>
      </c>
      <c r="BF49" s="10">
        <v>2.1561171997316038</v>
      </c>
      <c r="BG49" s="10">
        <v>1.1735611510791366</v>
      </c>
      <c r="BH49" s="10">
        <v>1.2338178249287284</v>
      </c>
      <c r="BI49" s="10">
        <f>100*(cbo_deficit!BI49+cbo_interest!BI49)/cbo_ngdp!BI49</f>
        <v>1.01530384824922</v>
      </c>
      <c r="BJ49" s="10">
        <v>0.26098089422887533</v>
      </c>
      <c r="BK49" s="10">
        <v>0.39379532247995008</v>
      </c>
      <c r="BL49" s="10">
        <v>0.53538721645611231</v>
      </c>
      <c r="BM49" s="10">
        <v>0.1719608311440172</v>
      </c>
      <c r="BN49" s="10">
        <v>1.5944242887149132</v>
      </c>
      <c r="BO49" s="10">
        <v>1.2729296742655245</v>
      </c>
      <c r="BP49" s="10">
        <v>1.3503702628139973</v>
      </c>
      <c r="BQ49" s="10">
        <v>1.6222200827958024</v>
      </c>
      <c r="BR49" s="10">
        <v>-0.42018812968533636</v>
      </c>
      <c r="BS49" s="10">
        <v>-0.21486892995272883</v>
      </c>
      <c r="BT49" s="10">
        <v>-0.77312207693041901</v>
      </c>
      <c r="BU49" s="10">
        <v>-0.64904075594158628</v>
      </c>
      <c r="BV49" s="10">
        <v>-0.71194920146238216</v>
      </c>
      <c r="BW49" s="10">
        <v>-0.40860005837143692</v>
      </c>
      <c r="BX49" s="10">
        <v>-0.40860005837143692</v>
      </c>
      <c r="BY49" s="10">
        <v>-0.42732943661280026</v>
      </c>
      <c r="BZ49" s="10">
        <v>-1.0085954190887862</v>
      </c>
      <c r="CA49" s="10">
        <v>-0.91419486262234806</v>
      </c>
      <c r="CB49" s="10">
        <v>-1.1007790902236743</v>
      </c>
      <c r="CC49" s="10">
        <v>-0.96356519120746764</v>
      </c>
      <c r="CD49" s="10">
        <v>-1.2848825537040756</v>
      </c>
      <c r="CE49" s="10">
        <v>-2.4274983833258719</v>
      </c>
      <c r="CF49" s="10">
        <v>-2.2435263886143506</v>
      </c>
      <c r="CG49" s="10">
        <v>-2.2435263886143506</v>
      </c>
      <c r="CH49" s="10">
        <v>-2.2435263886143506</v>
      </c>
      <c r="CI49" s="10" t="e">
        <v>#N/A</v>
      </c>
      <c r="CJ49" s="10" t="e">
        <v>#N/A</v>
      </c>
      <c r="CK49" s="10" t="e">
        <v>#N/A</v>
      </c>
      <c r="CL49" s="10" t="e">
        <v>#N/A</v>
      </c>
      <c r="CM49" s="10" t="e">
        <v>#N/A</v>
      </c>
      <c r="CN49" s="10" t="e">
        <v>#N/A</v>
      </c>
      <c r="CO49" s="10" t="e">
        <v>#N/A</v>
      </c>
      <c r="CP49" s="10" t="e">
        <v>#N/A</v>
      </c>
      <c r="CQ49" s="10" t="e">
        <v>#N/A</v>
      </c>
      <c r="CR49" s="10" t="e">
        <v>#N/A</v>
      </c>
      <c r="CS49" s="10">
        <v>-2.2215697788216873</v>
      </c>
      <c r="CU49" s="20">
        <v>37104</v>
      </c>
      <c r="CV49" s="20" t="str">
        <f ca="1">OFFSET(C$1,0,ROWS($1:43)-1)</f>
        <v>2001B</v>
      </c>
      <c r="CW49" s="19">
        <f t="shared" ca="1" si="2"/>
        <v>2001</v>
      </c>
      <c r="CX49" s="30" cm="1">
        <f t="array" aca="1" ref="CX49" ca="1">-INDEX($C$6:$CS$100,MATCH(CW49,YEAR($B$6:$B$100),0),MATCH(CV49,$C$1:$CS$1,0))</f>
        <v>-3.5077462730195847</v>
      </c>
      <c r="CY49" s="19">
        <f t="shared" ca="1" si="0"/>
        <v>2006</v>
      </c>
      <c r="CZ49" s="30" cm="1">
        <f t="array" aca="1" ref="CZ49" ca="1">-INDEX($C$6:$CS$100,MATCH(CY49,YEAR($B$6:$B$100),0),MATCH(CV49,$C$1:$CS$1,0))</f>
        <v>-3.2456206870402671</v>
      </c>
      <c r="DA49" s="19">
        <f t="shared" ca="1" si="3"/>
        <v>2011</v>
      </c>
      <c r="DB49" s="28" cm="1">
        <f t="array" aca="1" ref="DB49" ca="1">-INDEX($C$6:$CS$100,MATCH(DA49,YEAR($B$6:$B$100),0),MATCH(CV49,$C$1:$CS$1,0))</f>
        <v>-4.0035429583702395</v>
      </c>
    </row>
    <row r="50" spans="1:106" x14ac:dyDescent="0.3">
      <c r="A50" t="s">
        <v>623</v>
      </c>
      <c r="B50" s="16">
        <v>43466</v>
      </c>
      <c r="C50" s="10" t="e">
        <f>100*(cbo_deficit!C50+cbo_interest!C50)/cbo_ngdp!C50</f>
        <v>#N/A</v>
      </c>
      <c r="D50" s="10" t="e">
        <f>100*(cbo_deficit!D50+cbo_interest!D50)/cbo_ngdp!D50</f>
        <v>#N/A</v>
      </c>
      <c r="E50" s="10" t="e">
        <f>100*(cbo_deficit!E50+cbo_interest!E50)/cbo_ngdp!E50</f>
        <v>#N/A</v>
      </c>
      <c r="F50" s="10" t="e">
        <f>100*(cbo_deficit!F50+cbo_interest!F50)/cbo_ngdp!F50</f>
        <v>#N/A</v>
      </c>
      <c r="G50" s="10" t="e">
        <f>100*(cbo_deficit!G50+cbo_interest!G50)/cbo_ngdp!G50</f>
        <v>#N/A</v>
      </c>
      <c r="H50" s="10" t="e">
        <f>100*(cbo_deficit!H50+cbo_interest!H50)/cbo_ngdp!H50</f>
        <v>#N/A</v>
      </c>
      <c r="I50" s="10" t="e">
        <f>100*(cbo_deficit!I50+cbo_interest!I50)/cbo_ngdp!I50</f>
        <v>#N/A</v>
      </c>
      <c r="J50" s="10" t="e">
        <f>100*(cbo_deficit!J50+cbo_interest!J50)/cbo_ngdp!J50</f>
        <v>#N/A</v>
      </c>
      <c r="K50" s="10" t="e">
        <f>100*(cbo_deficit!K50+cbo_interest!K50)/cbo_ngdp!K50</f>
        <v>#N/A</v>
      </c>
      <c r="L50" s="10" t="e">
        <f>100*(cbo_deficit!L50+cbo_interest!L50)/cbo_ngdp!L50</f>
        <v>#N/A</v>
      </c>
      <c r="M50" s="10" t="e">
        <f>100*(cbo_deficit!M50+cbo_interest!M50)/cbo_ngdp!M50</f>
        <v>#N/A</v>
      </c>
      <c r="N50" s="10" t="e">
        <f>100*(cbo_deficit!N50+cbo_interest!N50)/cbo_ngdp!N50</f>
        <v>#N/A</v>
      </c>
      <c r="O50" s="10" t="e">
        <f>100*(cbo_deficit!O50+cbo_interest!O50)/cbo_ngdp!O50</f>
        <v>#N/A</v>
      </c>
      <c r="P50" s="10" t="e">
        <f>100*(cbo_deficit!P50+cbo_interest!P50)/cbo_ngdp!P50</f>
        <v>#N/A</v>
      </c>
      <c r="Q50" s="10" t="e">
        <f>100*(cbo_deficit!Q50+cbo_interest!Q50)/cbo_ngdp!Q50</f>
        <v>#N/A</v>
      </c>
      <c r="R50" s="10" t="e">
        <f>100*(cbo_deficit!R50+cbo_interest!R50)/cbo_ngdp!R50</f>
        <v>#N/A</v>
      </c>
      <c r="S50" s="10" t="e">
        <f>100*(cbo_deficit!S50+cbo_interest!S50)/cbo_ngdp!S50</f>
        <v>#N/A</v>
      </c>
      <c r="T50" s="10" t="e">
        <f>100*(cbo_deficit!T50+cbo_interest!T50)/cbo_ngdp!T50</f>
        <v>#N/A</v>
      </c>
      <c r="U50" s="10" t="e">
        <f>100*(cbo_deficit!U50+cbo_interest!U50)/cbo_ngdp!U50</f>
        <v>#N/A</v>
      </c>
      <c r="V50" s="10" t="e">
        <f>100*(cbo_deficit!V50+cbo_interest!V50)/cbo_ngdp!V50</f>
        <v>#N/A</v>
      </c>
      <c r="W50" s="10" t="e">
        <f>100*(cbo_deficit!W50+cbo_interest!W50)/cbo_ngdp!W50</f>
        <v>#N/A</v>
      </c>
      <c r="X50" s="10" t="e">
        <f>100*(cbo_deficit!X50+cbo_interest!X50)/cbo_ngdp!X50</f>
        <v>#N/A</v>
      </c>
      <c r="Y50" s="10" t="e">
        <f>100*(cbo_deficit!Y50+cbo_interest!Y50)/cbo_ngdp!Y50</f>
        <v>#N/A</v>
      </c>
      <c r="Z50" s="10" t="e">
        <f>100*(cbo_deficit!Z50+cbo_interest!Z50)/cbo_ngdp!Z50</f>
        <v>#N/A</v>
      </c>
      <c r="AA50" s="10" t="e">
        <f>100*(cbo_deficit!AA50+cbo_interest!AA50)/cbo_ngdp!AA50</f>
        <v>#N/A</v>
      </c>
      <c r="AB50" s="10" t="e">
        <f>100*(cbo_deficit!AB50+cbo_interest!AB50)/cbo_ngdp!AB50</f>
        <v>#N/A</v>
      </c>
      <c r="AC50" s="10" t="e">
        <f>100*(cbo_deficit!AC50+cbo_interest!AC50)/cbo_ngdp!AC50</f>
        <v>#N/A</v>
      </c>
      <c r="AD50" s="10" t="e">
        <f>100*(cbo_deficit!AD50+cbo_interest!AD50)/cbo_ngdp!AD50</f>
        <v>#N/A</v>
      </c>
      <c r="AE50" s="10" t="e">
        <f>100*(cbo_deficit!AE50+cbo_interest!AE50)/cbo_ngdp!AE50</f>
        <v>#N/A</v>
      </c>
      <c r="AF50" s="10" t="e">
        <f>100*(cbo_deficit!AF50+cbo_interest!AF50)/cbo_ngdp!AF50</f>
        <v>#N/A</v>
      </c>
      <c r="AG50" s="10" t="e">
        <f>100*(cbo_deficit!AG50+cbo_interest!AG50)/cbo_ngdp!AG50</f>
        <v>#N/A</v>
      </c>
      <c r="AH50" s="10" t="e">
        <f>100*(cbo_deficit!AH50+cbo_interest!AH50)/cbo_ngdp!AH50</f>
        <v>#N/A</v>
      </c>
      <c r="AI50" s="10" t="e">
        <f>100*(cbo_deficit!AI50+cbo_interest!AI50)/cbo_ngdp!AI50</f>
        <v>#N/A</v>
      </c>
      <c r="AJ50" s="10" t="e">
        <f>100*(cbo_deficit!AJ50+cbo_interest!AJ50)/cbo_ngdp!AJ50</f>
        <v>#N/A</v>
      </c>
      <c r="AK50" s="10" t="e">
        <f>100*(cbo_deficit!AK50+cbo_interest!AK50)/cbo_ngdp!AK50</f>
        <v>#N/A</v>
      </c>
      <c r="AL50" s="10" t="e">
        <f>100*(cbo_deficit!AL50+cbo_interest!AL50)/cbo_ngdp!AL50</f>
        <v>#N/A</v>
      </c>
      <c r="AM50" s="10" t="e">
        <f>100*(cbo_deficit!AM50+cbo_interest!AM50)/cbo_ngdp!AM50</f>
        <v>#N/A</v>
      </c>
      <c r="AN50" s="10" t="e">
        <f>100*(cbo_deficit!AN50+cbo_interest!AN50)/cbo_ngdp!AN50</f>
        <v>#N/A</v>
      </c>
      <c r="AO50" s="10" t="e">
        <f>100*(cbo_deficit!AO50+cbo_interest!AO50)/cbo_ngdp!AO50</f>
        <v>#N/A</v>
      </c>
      <c r="AP50" s="10" t="e">
        <f>100*(cbo_deficit!AP50+cbo_interest!AP50)/cbo_ngdp!AP50</f>
        <v>#N/A</v>
      </c>
      <c r="AQ50" s="10" t="e">
        <f>100*(cbo_deficit!AQ50+cbo_interest!AQ50)/cbo_ngdp!AQ50</f>
        <v>#N/A</v>
      </c>
      <c r="AR50" s="10" t="e">
        <f>100*(cbo_deficit!AR50+cbo_interest!AR50)/cbo_ngdp!AR50</f>
        <v>#N/A</v>
      </c>
      <c r="AS50" s="10" t="e">
        <f>100*(cbo_deficit!AS50+cbo_interest!AS50)/cbo_ngdp!AS50</f>
        <v>#N/A</v>
      </c>
      <c r="AT50" s="10" t="e">
        <f>100*(cbo_deficit!AT50+cbo_interest!AT50)/cbo_ngdp!AT50</f>
        <v>#N/A</v>
      </c>
      <c r="AU50" s="10" t="e">
        <v>#N/A</v>
      </c>
      <c r="AV50" s="10" t="e">
        <f>100*(cbo_deficit!AV50+cbo_interest!AV50)/cbo_ngdp!AV50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0.96956638836520337</v>
      </c>
      <c r="BI50" s="10">
        <f>100*(cbo_deficit!BI50+cbo_interest!BI50)/cbo_ngdp!BI50</f>
        <v>0.6820566631689402</v>
      </c>
      <c r="BJ50" s="10">
        <v>0</v>
      </c>
      <c r="BK50" s="10">
        <v>0.12461346748511562</v>
      </c>
      <c r="BL50" s="10">
        <v>0.41432109885161</v>
      </c>
      <c r="BM50" s="10">
        <v>4.5754026354319181E-3</v>
      </c>
      <c r="BN50" s="10">
        <v>1.5159125154102553</v>
      </c>
      <c r="BO50" s="10">
        <v>1.1796817172464842</v>
      </c>
      <c r="BP50" s="10">
        <v>1.2907105847520355</v>
      </c>
      <c r="BQ50" s="10">
        <v>1.5625</v>
      </c>
      <c r="BR50" s="10">
        <v>-0.53449063499314753</v>
      </c>
      <c r="BS50" s="10">
        <v>-0.34262220191868431</v>
      </c>
      <c r="BT50" s="10">
        <v>-0.83687748662367956</v>
      </c>
      <c r="BU50" s="10">
        <v>-0.70883065806923673</v>
      </c>
      <c r="BV50" s="10">
        <v>-0.77930462049248361</v>
      </c>
      <c r="BW50" s="10">
        <v>-0.63072322930293401</v>
      </c>
      <c r="BX50" s="10">
        <v>-0.63072322930293401</v>
      </c>
      <c r="BY50" s="10">
        <v>-0.74879909578977111</v>
      </c>
      <c r="BZ50" s="10">
        <v>-1.434994738352626</v>
      </c>
      <c r="CA50" s="10">
        <v>-1.3058452119008896</v>
      </c>
      <c r="CB50" s="10">
        <v>-1.3325580268449873</v>
      </c>
      <c r="CC50" s="10">
        <v>-1.3019698949712017</v>
      </c>
      <c r="CD50" s="10">
        <v>-1.5867640655991486</v>
      </c>
      <c r="CE50" s="10">
        <v>-2.7961771385314158</v>
      </c>
      <c r="CF50" s="10">
        <v>-2.4185958968567665</v>
      </c>
      <c r="CG50" s="10">
        <v>-2.4185958968567665</v>
      </c>
      <c r="CH50" s="10">
        <v>-2.7792220069007891</v>
      </c>
      <c r="CI50" s="10">
        <v>-2.8652214891611689</v>
      </c>
      <c r="CJ50" s="10">
        <v>-2.8699340245051839</v>
      </c>
      <c r="CK50" s="10">
        <v>-2.8699340245051839</v>
      </c>
      <c r="CL50" s="10" t="e">
        <v>#N/A</v>
      </c>
      <c r="CM50" s="10" t="e">
        <v>#N/A</v>
      </c>
      <c r="CN50" s="10" t="e">
        <v>#N/A</v>
      </c>
      <c r="CO50" s="10" t="e">
        <v>#N/A</v>
      </c>
      <c r="CP50" s="10" t="e">
        <v>#N/A</v>
      </c>
      <c r="CQ50" s="10" t="e">
        <v>#N/A</v>
      </c>
      <c r="CR50" s="10" t="e">
        <v>#N/A</v>
      </c>
      <c r="CS50" s="10">
        <v>-2.8610354223433241</v>
      </c>
      <c r="CU50" s="20">
        <v>37257</v>
      </c>
      <c r="CV50" s="20" t="str">
        <f ca="1">OFFSET(C$1,0,ROWS($1:44)-1)</f>
        <v>2002A</v>
      </c>
      <c r="CW50" s="19">
        <f t="shared" ca="1" si="2"/>
        <v>2002</v>
      </c>
      <c r="CX50" s="30" cm="1">
        <f t="array" aca="1" ref="CX50" ca="1">-INDEX($C$6:$CS$100,MATCH(CW50,YEAR($B$6:$B$100),0),MATCH(CV50,$C$1:$CS$1,0))</f>
        <v>-1.4444983034415899</v>
      </c>
      <c r="CY50" s="19">
        <f t="shared" ca="1" si="0"/>
        <v>2007</v>
      </c>
      <c r="CZ50" s="30" cm="1">
        <f t="array" aca="1" ref="CZ50" ca="1">-INDEX($C$6:$CS$100,MATCH(CY50,YEAR($B$6:$B$100),0),MATCH(CV50,$C$1:$CS$1,0))</f>
        <v>-2.5319275319275318</v>
      </c>
      <c r="DA50" s="19">
        <f t="shared" ca="1" si="3"/>
        <v>2012</v>
      </c>
      <c r="DB50" s="28" cm="1">
        <f t="array" aca="1" ref="DB50" ca="1">-INDEX($C$6:$CS$100,MATCH(DA50,YEAR($B$6:$B$100),0),MATCH(CV50,$C$1:$CS$1,0))</f>
        <v>-4.2335682106965464</v>
      </c>
    </row>
    <row r="51" spans="1:106" x14ac:dyDescent="0.3">
      <c r="A51" t="s">
        <v>624</v>
      </c>
      <c r="B51" s="16">
        <v>43831</v>
      </c>
      <c r="C51" s="10" t="e">
        <f>100*(cbo_deficit!C51+cbo_interest!C51)/cbo_ngdp!C51</f>
        <v>#N/A</v>
      </c>
      <c r="D51" s="10" t="e">
        <f>100*(cbo_deficit!D51+cbo_interest!D51)/cbo_ngdp!D51</f>
        <v>#N/A</v>
      </c>
      <c r="E51" s="10" t="e">
        <f>100*(cbo_deficit!E51+cbo_interest!E51)/cbo_ngdp!E51</f>
        <v>#N/A</v>
      </c>
      <c r="F51" s="10" t="e">
        <f>100*(cbo_deficit!F51+cbo_interest!F51)/cbo_ngdp!F51</f>
        <v>#N/A</v>
      </c>
      <c r="G51" s="10" t="e">
        <f>100*(cbo_deficit!G51+cbo_interest!G51)/cbo_ngdp!G51</f>
        <v>#N/A</v>
      </c>
      <c r="H51" s="10" t="e">
        <f>100*(cbo_deficit!H51+cbo_interest!H51)/cbo_ngdp!H51</f>
        <v>#N/A</v>
      </c>
      <c r="I51" s="10" t="e">
        <f>100*(cbo_deficit!I51+cbo_interest!I51)/cbo_ngdp!I51</f>
        <v>#N/A</v>
      </c>
      <c r="J51" s="10" t="e">
        <f>100*(cbo_deficit!J51+cbo_interest!J51)/cbo_ngdp!J51</f>
        <v>#N/A</v>
      </c>
      <c r="K51" s="10" t="e">
        <f>100*(cbo_deficit!K51+cbo_interest!K51)/cbo_ngdp!K51</f>
        <v>#N/A</v>
      </c>
      <c r="L51" s="10" t="e">
        <f>100*(cbo_deficit!L51+cbo_interest!L51)/cbo_ngdp!L51</f>
        <v>#N/A</v>
      </c>
      <c r="M51" s="10" t="e">
        <f>100*(cbo_deficit!M51+cbo_interest!M51)/cbo_ngdp!M51</f>
        <v>#N/A</v>
      </c>
      <c r="N51" s="10" t="e">
        <f>100*(cbo_deficit!N51+cbo_interest!N51)/cbo_ngdp!N51</f>
        <v>#N/A</v>
      </c>
      <c r="O51" s="10" t="e">
        <f>100*(cbo_deficit!O51+cbo_interest!O51)/cbo_ngdp!O51</f>
        <v>#N/A</v>
      </c>
      <c r="P51" s="10" t="e">
        <f>100*(cbo_deficit!P51+cbo_interest!P51)/cbo_ngdp!P51</f>
        <v>#N/A</v>
      </c>
      <c r="Q51" s="10" t="e">
        <f>100*(cbo_deficit!Q51+cbo_interest!Q51)/cbo_ngdp!Q51</f>
        <v>#N/A</v>
      </c>
      <c r="R51" s="10" t="e">
        <f>100*(cbo_deficit!R51+cbo_interest!R51)/cbo_ngdp!R51</f>
        <v>#N/A</v>
      </c>
      <c r="S51" s="10" t="e">
        <f>100*(cbo_deficit!S51+cbo_interest!S51)/cbo_ngdp!S51</f>
        <v>#N/A</v>
      </c>
      <c r="T51" s="10" t="e">
        <f>100*(cbo_deficit!T51+cbo_interest!T51)/cbo_ngdp!T51</f>
        <v>#N/A</v>
      </c>
      <c r="U51" s="10" t="e">
        <f>100*(cbo_deficit!U51+cbo_interest!U51)/cbo_ngdp!U51</f>
        <v>#N/A</v>
      </c>
      <c r="V51" s="10" t="e">
        <f>100*(cbo_deficit!V51+cbo_interest!V51)/cbo_ngdp!V51</f>
        <v>#N/A</v>
      </c>
      <c r="W51" s="10" t="e">
        <f>100*(cbo_deficit!W51+cbo_interest!W51)/cbo_ngdp!W51</f>
        <v>#N/A</v>
      </c>
      <c r="X51" s="10" t="e">
        <f>100*(cbo_deficit!X51+cbo_interest!X51)/cbo_ngdp!X51</f>
        <v>#N/A</v>
      </c>
      <c r="Y51" s="10" t="e">
        <f>100*(cbo_deficit!Y51+cbo_interest!Y51)/cbo_ngdp!Y51</f>
        <v>#N/A</v>
      </c>
      <c r="Z51" s="10" t="e">
        <f>100*(cbo_deficit!Z51+cbo_interest!Z51)/cbo_ngdp!Z51</f>
        <v>#N/A</v>
      </c>
      <c r="AA51" s="10" t="e">
        <f>100*(cbo_deficit!AA51+cbo_interest!AA51)/cbo_ngdp!AA51</f>
        <v>#N/A</v>
      </c>
      <c r="AB51" s="10" t="e">
        <f>100*(cbo_deficit!AB51+cbo_interest!AB51)/cbo_ngdp!AB51</f>
        <v>#N/A</v>
      </c>
      <c r="AC51" s="10" t="e">
        <f>100*(cbo_deficit!AC51+cbo_interest!AC51)/cbo_ngdp!AC51</f>
        <v>#N/A</v>
      </c>
      <c r="AD51" s="10" t="e">
        <f>100*(cbo_deficit!AD51+cbo_interest!AD51)/cbo_ngdp!AD51</f>
        <v>#N/A</v>
      </c>
      <c r="AE51" s="10" t="e">
        <f>100*(cbo_deficit!AE51+cbo_interest!AE51)/cbo_ngdp!AE51</f>
        <v>#N/A</v>
      </c>
      <c r="AF51" s="10" t="e">
        <f>100*(cbo_deficit!AF51+cbo_interest!AF51)/cbo_ngdp!AF51</f>
        <v>#N/A</v>
      </c>
      <c r="AG51" s="10" t="e">
        <f>100*(cbo_deficit!AG51+cbo_interest!AG51)/cbo_ngdp!AG51</f>
        <v>#N/A</v>
      </c>
      <c r="AH51" s="10" t="e">
        <f>100*(cbo_deficit!AH51+cbo_interest!AH51)/cbo_ngdp!AH51</f>
        <v>#N/A</v>
      </c>
      <c r="AI51" s="10" t="e">
        <f>100*(cbo_deficit!AI51+cbo_interest!AI51)/cbo_ngdp!AI51</f>
        <v>#N/A</v>
      </c>
      <c r="AJ51" s="10" t="e">
        <f>100*(cbo_deficit!AJ51+cbo_interest!AJ51)/cbo_ngdp!AJ51</f>
        <v>#N/A</v>
      </c>
      <c r="AK51" s="10" t="e">
        <f>100*(cbo_deficit!AK51+cbo_interest!AK51)/cbo_ngdp!AK51</f>
        <v>#N/A</v>
      </c>
      <c r="AL51" s="10" t="e">
        <f>100*(cbo_deficit!AL51+cbo_interest!AL51)/cbo_ngdp!AL51</f>
        <v>#N/A</v>
      </c>
      <c r="AM51" s="10" t="e">
        <f>100*(cbo_deficit!AM51+cbo_interest!AM51)/cbo_ngdp!AM51</f>
        <v>#N/A</v>
      </c>
      <c r="AN51" s="10" t="e">
        <f>100*(cbo_deficit!AN51+cbo_interest!AN51)/cbo_ngdp!AN51</f>
        <v>#N/A</v>
      </c>
      <c r="AO51" s="10" t="e">
        <f>100*(cbo_deficit!AO51+cbo_interest!AO51)/cbo_ngdp!AO51</f>
        <v>#N/A</v>
      </c>
      <c r="AP51" s="10" t="e">
        <f>100*(cbo_deficit!AP51+cbo_interest!AP51)/cbo_ngdp!AP51</f>
        <v>#N/A</v>
      </c>
      <c r="AQ51" s="10" t="e">
        <f>100*(cbo_deficit!AQ51+cbo_interest!AQ51)/cbo_ngdp!AQ51</f>
        <v>#N/A</v>
      </c>
      <c r="AR51" s="10" t="e">
        <f>100*(cbo_deficit!AR51+cbo_interest!AR51)/cbo_ngdp!AR51</f>
        <v>#N/A</v>
      </c>
      <c r="AS51" s="10" t="e">
        <f>100*(cbo_deficit!AS51+cbo_interest!AS51)/cbo_ngdp!AS51</f>
        <v>#N/A</v>
      </c>
      <c r="AT51" s="10" t="e">
        <f>100*(cbo_deficit!AT51+cbo_interest!AT51)/cbo_ngdp!AT51</f>
        <v>#N/A</v>
      </c>
      <c r="AU51" s="10" t="e">
        <v>#N/A</v>
      </c>
      <c r="AV51" s="10" t="e">
        <f>100*(cbo_deficit!AV51+cbo_interest!AV51)/cbo_ngdp!AV51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f>100*(cbo_deficit!BI51+cbo_interest!BI51)/cbo_ngdp!BI51</f>
        <v>#N/A</v>
      </c>
      <c r="BJ51" s="10" t="e">
        <v>#N/A</v>
      </c>
      <c r="BK51" s="10">
        <v>0.15968772178850249</v>
      </c>
      <c r="BL51" s="10">
        <v>0.40165846074112466</v>
      </c>
      <c r="BM51" s="10">
        <v>5.2592365341631239E-2</v>
      </c>
      <c r="BN51" s="10">
        <v>1.5532026601330067</v>
      </c>
      <c r="BO51" s="10">
        <v>1.2255010396849975</v>
      </c>
      <c r="BP51" s="10">
        <v>1.3714993584922355</v>
      </c>
      <c r="BQ51" s="10">
        <v>1.6273035140959669</v>
      </c>
      <c r="BR51" s="10">
        <v>-0.57320381552463462</v>
      </c>
      <c r="BS51" s="10">
        <v>-0.38942854642513347</v>
      </c>
      <c r="BT51" s="10">
        <v>-0.88161761480766698</v>
      </c>
      <c r="BU51" s="10">
        <v>-0.74126058160445629</v>
      </c>
      <c r="BV51" s="10">
        <v>-0.75603501635865245</v>
      </c>
      <c r="BW51" s="10">
        <v>-0.71252520725969082</v>
      </c>
      <c r="BX51" s="10">
        <v>-0.71252520725969082</v>
      </c>
      <c r="BY51" s="10">
        <v>-0.83039985558263385</v>
      </c>
      <c r="BZ51" s="10">
        <v>-1.437125748502994</v>
      </c>
      <c r="CA51" s="10">
        <v>-1.3680331644403501</v>
      </c>
      <c r="CB51" s="10">
        <v>-1.4458169567658619</v>
      </c>
      <c r="CC51" s="10">
        <v>-1.4220226400972962</v>
      </c>
      <c r="CD51" s="10">
        <v>-1.646398503274088</v>
      </c>
      <c r="CE51" s="10">
        <v>-2.3736044295180174</v>
      </c>
      <c r="CF51" s="10">
        <v>-2.0027124773960217</v>
      </c>
      <c r="CG51" s="10">
        <v>-1.9755877034358047</v>
      </c>
      <c r="CH51" s="10">
        <v>-2.8074319720165355</v>
      </c>
      <c r="CI51" s="10">
        <v>-2.862828456424404</v>
      </c>
      <c r="CJ51" s="10">
        <v>-3.1206186965763649</v>
      </c>
      <c r="CK51" s="10">
        <v>-14.397791660613105</v>
      </c>
      <c r="CL51" s="10">
        <v>-13.271428571428572</v>
      </c>
      <c r="CM51" s="10">
        <v>-13.257142857142858</v>
      </c>
      <c r="CN51" s="10" t="e">
        <v>#N/A</v>
      </c>
      <c r="CO51" s="10" t="e">
        <v>#N/A</v>
      </c>
      <c r="CP51" s="10" t="e">
        <v>#N/A</v>
      </c>
      <c r="CQ51" s="10" t="e">
        <v>#N/A</v>
      </c>
      <c r="CR51" s="10" t="e">
        <v>#N/A</v>
      </c>
      <c r="CS51" s="10">
        <v>-13.076923076923077</v>
      </c>
      <c r="CU51" s="20">
        <v>37469</v>
      </c>
      <c r="CV51" s="20" t="str">
        <f ca="1">OFFSET(C$1,0,ROWS($1:45)-1)</f>
        <v>2002B</v>
      </c>
      <c r="CW51" s="19">
        <f t="shared" ca="1" si="2"/>
        <v>2002</v>
      </c>
      <c r="CX51" s="30" cm="1">
        <f t="array" aca="1" ref="CX51" ca="1">-INDEX($C$6:$CS$100,MATCH(CW51,YEAR($B$6:$B$100),0),MATCH(CV51,$C$1:$CS$1,0))</f>
        <v>-0.12592018597442853</v>
      </c>
      <c r="CY51" s="19">
        <f t="shared" ca="1" si="0"/>
        <v>2007</v>
      </c>
      <c r="CZ51" s="30" cm="1">
        <f t="array" aca="1" ref="CZ51" ca="1">-INDEX($C$6:$CS$100,MATCH(CY51,YEAR($B$6:$B$100),0),MATCH(CV51,$C$1:$CS$1,0))</f>
        <v>-1.9941083163380919</v>
      </c>
      <c r="DA51" s="19">
        <f t="shared" ca="1" si="3"/>
        <v>2012</v>
      </c>
      <c r="DB51" s="28" cm="1">
        <f t="array" aca="1" ref="DB51" ca="1">-INDEX($C$6:$CS$100,MATCH(DA51,YEAR($B$6:$B$100),0),MATCH(CV51,$C$1:$CS$1,0))</f>
        <v>-4.0023337222870481</v>
      </c>
    </row>
    <row r="52" spans="1:106" x14ac:dyDescent="0.3">
      <c r="A52" t="s">
        <v>625</v>
      </c>
      <c r="B52" s="16">
        <v>44197</v>
      </c>
      <c r="C52" s="10" t="e">
        <f>100*(cbo_deficit!C52+cbo_interest!C52)/cbo_ngdp!C52</f>
        <v>#N/A</v>
      </c>
      <c r="D52" s="10" t="e">
        <f>100*(cbo_deficit!D52+cbo_interest!D52)/cbo_ngdp!D52</f>
        <v>#N/A</v>
      </c>
      <c r="E52" s="10" t="e">
        <f>100*(cbo_deficit!E52+cbo_interest!E52)/cbo_ngdp!E52</f>
        <v>#N/A</v>
      </c>
      <c r="F52" s="10" t="e">
        <f>100*(cbo_deficit!F52+cbo_interest!F52)/cbo_ngdp!F52</f>
        <v>#N/A</v>
      </c>
      <c r="G52" s="10" t="e">
        <f>100*(cbo_deficit!G52+cbo_interest!G52)/cbo_ngdp!G52</f>
        <v>#N/A</v>
      </c>
      <c r="H52" s="10" t="e">
        <f>100*(cbo_deficit!H52+cbo_interest!H52)/cbo_ngdp!H52</f>
        <v>#N/A</v>
      </c>
      <c r="I52" s="10" t="e">
        <f>100*(cbo_deficit!I52+cbo_interest!I52)/cbo_ngdp!I52</f>
        <v>#N/A</v>
      </c>
      <c r="J52" s="10" t="e">
        <f>100*(cbo_deficit!J52+cbo_interest!J52)/cbo_ngdp!J52</f>
        <v>#N/A</v>
      </c>
      <c r="K52" s="10" t="e">
        <f>100*(cbo_deficit!K52+cbo_interest!K52)/cbo_ngdp!K52</f>
        <v>#N/A</v>
      </c>
      <c r="L52" s="10" t="e">
        <f>100*(cbo_deficit!L52+cbo_interest!L52)/cbo_ngdp!L52</f>
        <v>#N/A</v>
      </c>
      <c r="M52" s="10" t="e">
        <f>100*(cbo_deficit!M52+cbo_interest!M52)/cbo_ngdp!M52</f>
        <v>#N/A</v>
      </c>
      <c r="N52" s="10" t="e">
        <f>100*(cbo_deficit!N52+cbo_interest!N52)/cbo_ngdp!N52</f>
        <v>#N/A</v>
      </c>
      <c r="O52" s="10" t="e">
        <f>100*(cbo_deficit!O52+cbo_interest!O52)/cbo_ngdp!O52</f>
        <v>#N/A</v>
      </c>
      <c r="P52" s="10" t="e">
        <f>100*(cbo_deficit!P52+cbo_interest!P52)/cbo_ngdp!P52</f>
        <v>#N/A</v>
      </c>
      <c r="Q52" s="10" t="e">
        <f>100*(cbo_deficit!Q52+cbo_interest!Q52)/cbo_ngdp!Q52</f>
        <v>#N/A</v>
      </c>
      <c r="R52" s="10" t="e">
        <f>100*(cbo_deficit!R52+cbo_interest!R52)/cbo_ngdp!R52</f>
        <v>#N/A</v>
      </c>
      <c r="S52" s="10" t="e">
        <f>100*(cbo_deficit!S52+cbo_interest!S52)/cbo_ngdp!S52</f>
        <v>#N/A</v>
      </c>
      <c r="T52" s="10" t="e">
        <f>100*(cbo_deficit!T52+cbo_interest!T52)/cbo_ngdp!T52</f>
        <v>#N/A</v>
      </c>
      <c r="U52" s="10" t="e">
        <f>100*(cbo_deficit!U52+cbo_interest!U52)/cbo_ngdp!U52</f>
        <v>#N/A</v>
      </c>
      <c r="V52" s="10" t="e">
        <f>100*(cbo_deficit!V52+cbo_interest!V52)/cbo_ngdp!V52</f>
        <v>#N/A</v>
      </c>
      <c r="W52" s="10" t="e">
        <f>100*(cbo_deficit!W52+cbo_interest!W52)/cbo_ngdp!W52</f>
        <v>#N/A</v>
      </c>
      <c r="X52" s="10" t="e">
        <f>100*(cbo_deficit!X52+cbo_interest!X52)/cbo_ngdp!X52</f>
        <v>#N/A</v>
      </c>
      <c r="Y52" s="10" t="e">
        <f>100*(cbo_deficit!Y52+cbo_interest!Y52)/cbo_ngdp!Y52</f>
        <v>#N/A</v>
      </c>
      <c r="Z52" s="10" t="e">
        <f>100*(cbo_deficit!Z52+cbo_interest!Z52)/cbo_ngdp!Z52</f>
        <v>#N/A</v>
      </c>
      <c r="AA52" s="10" t="e">
        <f>100*(cbo_deficit!AA52+cbo_interest!AA52)/cbo_ngdp!AA52</f>
        <v>#N/A</v>
      </c>
      <c r="AB52" s="10" t="e">
        <f>100*(cbo_deficit!AB52+cbo_interest!AB52)/cbo_ngdp!AB52</f>
        <v>#N/A</v>
      </c>
      <c r="AC52" s="10" t="e">
        <f>100*(cbo_deficit!AC52+cbo_interest!AC52)/cbo_ngdp!AC52</f>
        <v>#N/A</v>
      </c>
      <c r="AD52" s="10" t="e">
        <f>100*(cbo_deficit!AD52+cbo_interest!AD52)/cbo_ngdp!AD52</f>
        <v>#N/A</v>
      </c>
      <c r="AE52" s="10" t="e">
        <f>100*(cbo_deficit!AE52+cbo_interest!AE52)/cbo_ngdp!AE52</f>
        <v>#N/A</v>
      </c>
      <c r="AF52" s="10" t="e">
        <f>100*(cbo_deficit!AF52+cbo_interest!AF52)/cbo_ngdp!AF52</f>
        <v>#N/A</v>
      </c>
      <c r="AG52" s="10" t="e">
        <f>100*(cbo_deficit!AG52+cbo_interest!AG52)/cbo_ngdp!AG52</f>
        <v>#N/A</v>
      </c>
      <c r="AH52" s="10" t="e">
        <f>100*(cbo_deficit!AH52+cbo_interest!AH52)/cbo_ngdp!AH52</f>
        <v>#N/A</v>
      </c>
      <c r="AI52" s="10" t="e">
        <f>100*(cbo_deficit!AI52+cbo_interest!AI52)/cbo_ngdp!AI52</f>
        <v>#N/A</v>
      </c>
      <c r="AJ52" s="10" t="e">
        <f>100*(cbo_deficit!AJ52+cbo_interest!AJ52)/cbo_ngdp!AJ52</f>
        <v>#N/A</v>
      </c>
      <c r="AK52" s="10" t="e">
        <f>100*(cbo_deficit!AK52+cbo_interest!AK52)/cbo_ngdp!AK52</f>
        <v>#N/A</v>
      </c>
      <c r="AL52" s="10" t="e">
        <f>100*(cbo_deficit!AL52+cbo_interest!AL52)/cbo_ngdp!AL52</f>
        <v>#N/A</v>
      </c>
      <c r="AM52" s="10" t="e">
        <f>100*(cbo_deficit!AM52+cbo_interest!AM52)/cbo_ngdp!AM52</f>
        <v>#N/A</v>
      </c>
      <c r="AN52" s="10" t="e">
        <f>100*(cbo_deficit!AN52+cbo_interest!AN52)/cbo_ngdp!AN52</f>
        <v>#N/A</v>
      </c>
      <c r="AO52" s="10" t="e">
        <f>100*(cbo_deficit!AO52+cbo_interest!AO52)/cbo_ngdp!AO52</f>
        <v>#N/A</v>
      </c>
      <c r="AP52" s="10" t="e">
        <f>100*(cbo_deficit!AP52+cbo_interest!AP52)/cbo_ngdp!AP52</f>
        <v>#N/A</v>
      </c>
      <c r="AQ52" s="10" t="e">
        <f>100*(cbo_deficit!AQ52+cbo_interest!AQ52)/cbo_ngdp!AQ52</f>
        <v>#N/A</v>
      </c>
      <c r="AR52" s="10" t="e">
        <f>100*(cbo_deficit!AR52+cbo_interest!AR52)/cbo_ngdp!AR52</f>
        <v>#N/A</v>
      </c>
      <c r="AS52" s="10" t="e">
        <f>100*(cbo_deficit!AS52+cbo_interest!AS52)/cbo_ngdp!AS52</f>
        <v>#N/A</v>
      </c>
      <c r="AT52" s="10" t="e">
        <f>100*(cbo_deficit!AT52+cbo_interest!AT52)/cbo_ngdp!AT52</f>
        <v>#N/A</v>
      </c>
      <c r="AU52" s="10" t="e">
        <v>#N/A</v>
      </c>
      <c r="AV52" s="10" t="e">
        <f>100*(cbo_deficit!AV52+cbo_interest!AV52)/cbo_ngdp!AV52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f>100*(cbo_deficit!BI52+cbo_interest!BI52)/cbo_ngdp!BI52</f>
        <v>#N/A</v>
      </c>
      <c r="BJ52" s="10" t="e">
        <v>#N/A</v>
      </c>
      <c r="BK52" s="10" t="e">
        <v>#N/A</v>
      </c>
      <c r="BL52" s="10" t="e">
        <v>#N/A</v>
      </c>
      <c r="BM52" s="10">
        <v>0.12179756404871903</v>
      </c>
      <c r="BN52" s="10">
        <v>1.6114141838019302</v>
      </c>
      <c r="BO52" s="10">
        <v>1.3170153298890488</v>
      </c>
      <c r="BP52" s="10">
        <v>1.4228847293978149</v>
      </c>
      <c r="BQ52" s="10">
        <v>1.6737636493949999</v>
      </c>
      <c r="BR52" s="10">
        <v>-0.52009059642647426</v>
      </c>
      <c r="BS52" s="10">
        <v>-0.33134804127170542</v>
      </c>
      <c r="BT52" s="10">
        <v>-0.91770153651862763</v>
      </c>
      <c r="BU52" s="10">
        <v>-0.77457377394232796</v>
      </c>
      <c r="BV52" s="10">
        <v>-0.81859439284048008</v>
      </c>
      <c r="BW52" s="10">
        <v>-0.743414550298655</v>
      </c>
      <c r="BX52" s="10">
        <v>-0.743414550298655</v>
      </c>
      <c r="BY52" s="10">
        <v>-0.92556550322217901</v>
      </c>
      <c r="BZ52" s="10">
        <v>-1.5137431947948479</v>
      </c>
      <c r="CA52" s="10">
        <v>-1.4739078475634046</v>
      </c>
      <c r="CB52" s="10">
        <v>-1.5770738521155319</v>
      </c>
      <c r="CC52" s="10">
        <v>-1.6329844821364128</v>
      </c>
      <c r="CD52" s="10">
        <v>-1.795623731107602</v>
      </c>
      <c r="CE52" s="10">
        <v>-2.4178034277719482</v>
      </c>
      <c r="CF52" s="10">
        <v>-1.9748027376956276</v>
      </c>
      <c r="CG52" s="10">
        <v>-1.9399276341601639</v>
      </c>
      <c r="CH52" s="10">
        <v>-2.6934849147354614</v>
      </c>
      <c r="CI52" s="10">
        <v>-2.6314646749750317</v>
      </c>
      <c r="CJ52" s="10">
        <v>-2.6358070259238353</v>
      </c>
      <c r="CK52" s="10">
        <v>-7.2391293994380153</v>
      </c>
      <c r="CL52" s="10">
        <v>-8.9062001731128415</v>
      </c>
      <c r="CM52" s="10">
        <v>-11.928038926833624</v>
      </c>
      <c r="CN52" s="10">
        <v>-10.833892242342946</v>
      </c>
      <c r="CO52" s="10" t="e">
        <v>#N/A</v>
      </c>
      <c r="CP52" s="10" t="e">
        <v>#N/A</v>
      </c>
      <c r="CQ52" s="10" t="e">
        <v>#N/A</v>
      </c>
      <c r="CR52" s="10" t="e">
        <v>#N/A</v>
      </c>
      <c r="CS52" s="10">
        <v>-10.532950791166753</v>
      </c>
      <c r="CU52" s="20">
        <v>37622</v>
      </c>
      <c r="CV52" s="20" t="str">
        <f ca="1">OFFSET(C$1,0,ROWS($1:46)-1)</f>
        <v>2003A</v>
      </c>
      <c r="CW52" s="19">
        <f t="shared" ca="1" si="2"/>
        <v>2003</v>
      </c>
      <c r="CX52" s="30" cm="1">
        <f t="array" aca="1" ref="CX52" ca="1">-INDEX($C$6:$CS$100,MATCH(CW52,YEAR($B$6:$B$100),0),MATCH(CV52,$C$1:$CS$1,0))</f>
        <v>0.39047973224246935</v>
      </c>
      <c r="CY52" s="19">
        <f t="shared" ca="1" si="0"/>
        <v>2008</v>
      </c>
      <c r="CZ52" s="30" cm="1">
        <f t="array" aca="1" ref="CZ52" ca="1">-INDEX($C$6:$CS$100,MATCH(CY52,YEAR($B$6:$B$100),0),MATCH(CV52,$C$1:$CS$1,0))</f>
        <v>-2.0183223590037218</v>
      </c>
      <c r="DA52" s="19">
        <f t="shared" ca="1" si="3"/>
        <v>2013</v>
      </c>
      <c r="DB52" s="28" cm="1">
        <f t="array" aca="1" ref="DB52" ca="1">-INDEX($C$6:$CS$100,MATCH(DA52,YEAR($B$6:$B$100),0),MATCH(CV52,$C$1:$CS$1,0))</f>
        <v>-3.7364853509607303</v>
      </c>
    </row>
    <row r="53" spans="1:106" x14ac:dyDescent="0.3">
      <c r="A53" t="s">
        <v>626</v>
      </c>
      <c r="B53" s="16">
        <v>44562</v>
      </c>
      <c r="C53" s="10" t="e">
        <f>100*(cbo_deficit!C53+cbo_interest!C53)/cbo_ngdp!C53</f>
        <v>#N/A</v>
      </c>
      <c r="D53" s="10" t="e">
        <f>100*(cbo_deficit!D53+cbo_interest!D53)/cbo_ngdp!D53</f>
        <v>#N/A</v>
      </c>
      <c r="E53" s="10" t="e">
        <f>100*(cbo_deficit!E53+cbo_interest!E53)/cbo_ngdp!E53</f>
        <v>#N/A</v>
      </c>
      <c r="F53" s="10" t="e">
        <f>100*(cbo_deficit!F53+cbo_interest!F53)/cbo_ngdp!F53</f>
        <v>#N/A</v>
      </c>
      <c r="G53" s="10" t="e">
        <f>100*(cbo_deficit!G53+cbo_interest!G53)/cbo_ngdp!G53</f>
        <v>#N/A</v>
      </c>
      <c r="H53" s="10" t="e">
        <f>100*(cbo_deficit!H53+cbo_interest!H53)/cbo_ngdp!H53</f>
        <v>#N/A</v>
      </c>
      <c r="I53" s="10" t="e">
        <f>100*(cbo_deficit!I53+cbo_interest!I53)/cbo_ngdp!I53</f>
        <v>#N/A</v>
      </c>
      <c r="J53" s="10" t="e">
        <f>100*(cbo_deficit!J53+cbo_interest!J53)/cbo_ngdp!J53</f>
        <v>#N/A</v>
      </c>
      <c r="K53" s="10" t="e">
        <f>100*(cbo_deficit!K53+cbo_interest!K53)/cbo_ngdp!K53</f>
        <v>#N/A</v>
      </c>
      <c r="L53" s="10" t="e">
        <f>100*(cbo_deficit!L53+cbo_interest!L53)/cbo_ngdp!L53</f>
        <v>#N/A</v>
      </c>
      <c r="M53" s="10" t="e">
        <f>100*(cbo_deficit!M53+cbo_interest!M53)/cbo_ngdp!M53</f>
        <v>#N/A</v>
      </c>
      <c r="N53" s="10" t="e">
        <f>100*(cbo_deficit!N53+cbo_interest!N53)/cbo_ngdp!N53</f>
        <v>#N/A</v>
      </c>
      <c r="O53" s="10" t="e">
        <f>100*(cbo_deficit!O53+cbo_interest!O53)/cbo_ngdp!O53</f>
        <v>#N/A</v>
      </c>
      <c r="P53" s="10" t="e">
        <f>100*(cbo_deficit!P53+cbo_interest!P53)/cbo_ngdp!P53</f>
        <v>#N/A</v>
      </c>
      <c r="Q53" s="10" t="e">
        <f>100*(cbo_deficit!Q53+cbo_interest!Q53)/cbo_ngdp!Q53</f>
        <v>#N/A</v>
      </c>
      <c r="R53" s="10" t="e">
        <f>100*(cbo_deficit!R53+cbo_interest!R53)/cbo_ngdp!R53</f>
        <v>#N/A</v>
      </c>
      <c r="S53" s="10" t="e">
        <f>100*(cbo_deficit!S53+cbo_interest!S53)/cbo_ngdp!S53</f>
        <v>#N/A</v>
      </c>
      <c r="T53" s="10" t="e">
        <f>100*(cbo_deficit!T53+cbo_interest!T53)/cbo_ngdp!T53</f>
        <v>#N/A</v>
      </c>
      <c r="U53" s="10" t="e">
        <f>100*(cbo_deficit!U53+cbo_interest!U53)/cbo_ngdp!U53</f>
        <v>#N/A</v>
      </c>
      <c r="V53" s="10" t="e">
        <f>100*(cbo_deficit!V53+cbo_interest!V53)/cbo_ngdp!V53</f>
        <v>#N/A</v>
      </c>
      <c r="W53" s="10" t="e">
        <f>100*(cbo_deficit!W53+cbo_interest!W53)/cbo_ngdp!W53</f>
        <v>#N/A</v>
      </c>
      <c r="X53" s="10" t="e">
        <f>100*(cbo_deficit!X53+cbo_interest!X53)/cbo_ngdp!X53</f>
        <v>#N/A</v>
      </c>
      <c r="Y53" s="10" t="e">
        <f>100*(cbo_deficit!Y53+cbo_interest!Y53)/cbo_ngdp!Y53</f>
        <v>#N/A</v>
      </c>
      <c r="Z53" s="10" t="e">
        <f>100*(cbo_deficit!Z53+cbo_interest!Z53)/cbo_ngdp!Z53</f>
        <v>#N/A</v>
      </c>
      <c r="AA53" s="10" t="e">
        <f>100*(cbo_deficit!AA53+cbo_interest!AA53)/cbo_ngdp!AA53</f>
        <v>#N/A</v>
      </c>
      <c r="AB53" s="10" t="e">
        <f>100*(cbo_deficit!AB53+cbo_interest!AB53)/cbo_ngdp!AB53</f>
        <v>#N/A</v>
      </c>
      <c r="AC53" s="10" t="e">
        <f>100*(cbo_deficit!AC53+cbo_interest!AC53)/cbo_ngdp!AC53</f>
        <v>#N/A</v>
      </c>
      <c r="AD53" s="10" t="e">
        <f>100*(cbo_deficit!AD53+cbo_interest!AD53)/cbo_ngdp!AD53</f>
        <v>#N/A</v>
      </c>
      <c r="AE53" s="10" t="e">
        <f>100*(cbo_deficit!AE53+cbo_interest!AE53)/cbo_ngdp!AE53</f>
        <v>#N/A</v>
      </c>
      <c r="AF53" s="10" t="e">
        <f>100*(cbo_deficit!AF53+cbo_interest!AF53)/cbo_ngdp!AF53</f>
        <v>#N/A</v>
      </c>
      <c r="AG53" s="10" t="e">
        <f>100*(cbo_deficit!AG53+cbo_interest!AG53)/cbo_ngdp!AG53</f>
        <v>#N/A</v>
      </c>
      <c r="AH53" s="10" t="e">
        <f>100*(cbo_deficit!AH53+cbo_interest!AH53)/cbo_ngdp!AH53</f>
        <v>#N/A</v>
      </c>
      <c r="AI53" s="10" t="e">
        <f>100*(cbo_deficit!AI53+cbo_interest!AI53)/cbo_ngdp!AI53</f>
        <v>#N/A</v>
      </c>
      <c r="AJ53" s="10" t="e">
        <f>100*(cbo_deficit!AJ53+cbo_interest!AJ53)/cbo_ngdp!AJ53</f>
        <v>#N/A</v>
      </c>
      <c r="AK53" s="10" t="e">
        <f>100*(cbo_deficit!AK53+cbo_interest!AK53)/cbo_ngdp!AK53</f>
        <v>#N/A</v>
      </c>
      <c r="AL53" s="10" t="e">
        <f>100*(cbo_deficit!AL53+cbo_interest!AL53)/cbo_ngdp!AL53</f>
        <v>#N/A</v>
      </c>
      <c r="AM53" s="10" t="e">
        <f>100*(cbo_deficit!AM53+cbo_interest!AM53)/cbo_ngdp!AM53</f>
        <v>#N/A</v>
      </c>
      <c r="AN53" s="10" t="e">
        <f>100*(cbo_deficit!AN53+cbo_interest!AN53)/cbo_ngdp!AN53</f>
        <v>#N/A</v>
      </c>
      <c r="AO53" s="10" t="e">
        <f>100*(cbo_deficit!AO53+cbo_interest!AO53)/cbo_ngdp!AO53</f>
        <v>#N/A</v>
      </c>
      <c r="AP53" s="10" t="e">
        <f>100*(cbo_deficit!AP53+cbo_interest!AP53)/cbo_ngdp!AP53</f>
        <v>#N/A</v>
      </c>
      <c r="AQ53" s="10" t="e">
        <f>100*(cbo_deficit!AQ53+cbo_interest!AQ53)/cbo_ngdp!AQ53</f>
        <v>#N/A</v>
      </c>
      <c r="AR53" s="10" t="e">
        <f>100*(cbo_deficit!AR53+cbo_interest!AR53)/cbo_ngdp!AR53</f>
        <v>#N/A</v>
      </c>
      <c r="AS53" s="10" t="e">
        <f>100*(cbo_deficit!AS53+cbo_interest!AS53)/cbo_ngdp!AS53</f>
        <v>#N/A</v>
      </c>
      <c r="AT53" s="10" t="e">
        <f>100*(cbo_deficit!AT53+cbo_interest!AT53)/cbo_ngdp!AT53</f>
        <v>#N/A</v>
      </c>
      <c r="AU53" s="10" t="e">
        <v>#N/A</v>
      </c>
      <c r="AV53" s="10" t="e">
        <f>100*(cbo_deficit!AV53+cbo_interest!AV53)/cbo_ngdp!AV53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f>100*(cbo_deficit!BI53+cbo_interest!BI53)/cbo_ngdp!BI53</f>
        <v>#N/A</v>
      </c>
      <c r="BJ53" s="10" t="e">
        <v>#N/A</v>
      </c>
      <c r="BK53" s="10" t="e">
        <v>#N/A</v>
      </c>
      <c r="BL53" s="10" t="e">
        <v>#N/A</v>
      </c>
      <c r="BM53" s="10" t="e">
        <v>#N/A</v>
      </c>
      <c r="BN53" s="10" t="e">
        <v>#N/A</v>
      </c>
      <c r="BO53" s="10">
        <v>1.1559521395254513</v>
      </c>
      <c r="BP53" s="10">
        <v>1.220847698235652</v>
      </c>
      <c r="BQ53" s="10">
        <v>1.4435907804286292</v>
      </c>
      <c r="BR53" s="10">
        <v>-0.65170166545981179</v>
      </c>
      <c r="BS53" s="10">
        <v>-0.50285622334862012</v>
      </c>
      <c r="BT53" s="10">
        <v>-1.1153317707912389</v>
      </c>
      <c r="BU53" s="10">
        <v>-0.98197688515315606</v>
      </c>
      <c r="BV53" s="10">
        <v>-1.0543456136779972</v>
      </c>
      <c r="BW53" s="10">
        <v>-1.0428259346275917</v>
      </c>
      <c r="BX53" s="10">
        <v>-1.0428259346275917</v>
      </c>
      <c r="BY53" s="10">
        <v>-1.156956251295874</v>
      </c>
      <c r="BZ53" s="10">
        <v>-1.8573614416865012</v>
      </c>
      <c r="CA53" s="10">
        <v>-1.8276096565793947</v>
      </c>
      <c r="CB53" s="10">
        <v>-1.9371614301191766</v>
      </c>
      <c r="CC53" s="10">
        <v>-2.0271736771280984</v>
      </c>
      <c r="CD53" s="10">
        <v>-2.1270130659374051</v>
      </c>
      <c r="CE53" s="10">
        <v>-2.6690841625906563</v>
      </c>
      <c r="CF53" s="10">
        <v>-2.3004457902262594</v>
      </c>
      <c r="CG53" s="10">
        <v>-2.262595676675919</v>
      </c>
      <c r="CH53" s="10">
        <v>-2.9628693050111687</v>
      </c>
      <c r="CI53" s="10">
        <v>-2.89346044489045</v>
      </c>
      <c r="CJ53" s="10">
        <v>-2.8976417461113897</v>
      </c>
      <c r="CK53" s="10">
        <v>-4.8149658015128871</v>
      </c>
      <c r="CL53" s="10">
        <v>-3.3532622822978944</v>
      </c>
      <c r="CM53" s="10">
        <v>-3.4823007030382764</v>
      </c>
      <c r="CN53" s="10">
        <v>-2.5795739855835427</v>
      </c>
      <c r="CO53" s="10">
        <v>-3.5976974736168854</v>
      </c>
      <c r="CP53" s="10">
        <v>-3.5976974736168854</v>
      </c>
      <c r="CQ53" s="10" t="e">
        <v>#N/A</v>
      </c>
      <c r="CR53" s="10" t="e">
        <v>#N/A</v>
      </c>
      <c r="CS53" s="10">
        <v>-3.5269221725840585</v>
      </c>
      <c r="CU53" s="20">
        <v>37834</v>
      </c>
      <c r="CV53" s="20" t="str">
        <f ca="1">OFFSET(C$1,0,ROWS($1:47)-1)</f>
        <v>2003B</v>
      </c>
      <c r="CW53" s="19">
        <f t="shared" ca="1" si="2"/>
        <v>2003</v>
      </c>
      <c r="CX53" s="30" cm="1">
        <f t="array" aca="1" ref="CX53" ca="1">-INDEX($C$6:$CS$100,MATCH(CW53,YEAR($B$6:$B$100),0),MATCH(CV53,$C$1:$CS$1,0))</f>
        <v>2.2739981360671018</v>
      </c>
      <c r="CY53" s="19">
        <f t="shared" ca="1" si="0"/>
        <v>2008</v>
      </c>
      <c r="CZ53" s="30" cm="1">
        <f t="array" aca="1" ref="CZ53" ca="1">-INDEX($C$6:$CS$100,MATCH(CY53,YEAR($B$6:$B$100),0),MATCH(CV53,$C$1:$CS$1,0))</f>
        <v>-0.61063218390804597</v>
      </c>
      <c r="DA53" s="19">
        <f t="shared" ca="1" si="3"/>
        <v>2013</v>
      </c>
      <c r="DB53" s="28" cm="1">
        <f t="array" aca="1" ref="DB53" ca="1">-INDEX($C$6:$CS$100,MATCH(DA53,YEAR($B$6:$B$100),0),MATCH(CV53,$C$1:$CS$1,0))</f>
        <v>-2.9104856449884369</v>
      </c>
    </row>
    <row r="54" spans="1:106" x14ac:dyDescent="0.3">
      <c r="A54" t="s">
        <v>627</v>
      </c>
      <c r="B54" s="16">
        <v>44927</v>
      </c>
      <c r="C54" s="10" t="e">
        <f>100*(cbo_deficit!C54+cbo_interest!C54)/cbo_ngdp!C54</f>
        <v>#N/A</v>
      </c>
      <c r="D54" s="10" t="e">
        <f>100*(cbo_deficit!D54+cbo_interest!D54)/cbo_ngdp!D54</f>
        <v>#N/A</v>
      </c>
      <c r="E54" s="10" t="e">
        <f>100*(cbo_deficit!E54+cbo_interest!E54)/cbo_ngdp!E54</f>
        <v>#N/A</v>
      </c>
      <c r="F54" s="10" t="e">
        <f>100*(cbo_deficit!F54+cbo_interest!F54)/cbo_ngdp!F54</f>
        <v>#N/A</v>
      </c>
      <c r="G54" s="10" t="e">
        <f>100*(cbo_deficit!G54+cbo_interest!G54)/cbo_ngdp!G54</f>
        <v>#N/A</v>
      </c>
      <c r="H54" s="10" t="e">
        <f>100*(cbo_deficit!H54+cbo_interest!H54)/cbo_ngdp!H54</f>
        <v>#N/A</v>
      </c>
      <c r="I54" s="10" t="e">
        <f>100*(cbo_deficit!I54+cbo_interest!I54)/cbo_ngdp!I54</f>
        <v>#N/A</v>
      </c>
      <c r="J54" s="10" t="e">
        <f>100*(cbo_deficit!J54+cbo_interest!J54)/cbo_ngdp!J54</f>
        <v>#N/A</v>
      </c>
      <c r="K54" s="10" t="e">
        <f>100*(cbo_deficit!K54+cbo_interest!K54)/cbo_ngdp!K54</f>
        <v>#N/A</v>
      </c>
      <c r="L54" s="10" t="e">
        <f>100*(cbo_deficit!L54+cbo_interest!L54)/cbo_ngdp!L54</f>
        <v>#N/A</v>
      </c>
      <c r="M54" s="10" t="e">
        <f>100*(cbo_deficit!M54+cbo_interest!M54)/cbo_ngdp!M54</f>
        <v>#N/A</v>
      </c>
      <c r="N54" s="10" t="e">
        <f>100*(cbo_deficit!N54+cbo_interest!N54)/cbo_ngdp!N54</f>
        <v>#N/A</v>
      </c>
      <c r="O54" s="10" t="e">
        <f>100*(cbo_deficit!O54+cbo_interest!O54)/cbo_ngdp!O54</f>
        <v>#N/A</v>
      </c>
      <c r="P54" s="10" t="e">
        <f>100*(cbo_deficit!P54+cbo_interest!P54)/cbo_ngdp!P54</f>
        <v>#N/A</v>
      </c>
      <c r="Q54" s="10" t="e">
        <f>100*(cbo_deficit!Q54+cbo_interest!Q54)/cbo_ngdp!Q54</f>
        <v>#N/A</v>
      </c>
      <c r="R54" s="10" t="e">
        <f>100*(cbo_deficit!R54+cbo_interest!R54)/cbo_ngdp!R54</f>
        <v>#N/A</v>
      </c>
      <c r="S54" s="10" t="e">
        <f>100*(cbo_deficit!S54+cbo_interest!S54)/cbo_ngdp!S54</f>
        <v>#N/A</v>
      </c>
      <c r="T54" s="10" t="e">
        <f>100*(cbo_deficit!T54+cbo_interest!T54)/cbo_ngdp!T54</f>
        <v>#N/A</v>
      </c>
      <c r="U54" s="10" t="e">
        <f>100*(cbo_deficit!U54+cbo_interest!U54)/cbo_ngdp!U54</f>
        <v>#N/A</v>
      </c>
      <c r="V54" s="10" t="e">
        <f>100*(cbo_deficit!V54+cbo_interest!V54)/cbo_ngdp!V54</f>
        <v>#N/A</v>
      </c>
      <c r="W54" s="10" t="e">
        <f>100*(cbo_deficit!W54+cbo_interest!W54)/cbo_ngdp!W54</f>
        <v>#N/A</v>
      </c>
      <c r="X54" s="10" t="e">
        <f>100*(cbo_deficit!X54+cbo_interest!X54)/cbo_ngdp!X54</f>
        <v>#N/A</v>
      </c>
      <c r="Y54" s="10" t="e">
        <f>100*(cbo_deficit!Y54+cbo_interest!Y54)/cbo_ngdp!Y54</f>
        <v>#N/A</v>
      </c>
      <c r="Z54" s="10" t="e">
        <f>100*(cbo_deficit!Z54+cbo_interest!Z54)/cbo_ngdp!Z54</f>
        <v>#N/A</v>
      </c>
      <c r="AA54" s="10" t="e">
        <f>100*(cbo_deficit!AA54+cbo_interest!AA54)/cbo_ngdp!AA54</f>
        <v>#N/A</v>
      </c>
      <c r="AB54" s="10" t="e">
        <f>100*(cbo_deficit!AB54+cbo_interest!AB54)/cbo_ngdp!AB54</f>
        <v>#N/A</v>
      </c>
      <c r="AC54" s="10" t="e">
        <f>100*(cbo_deficit!AC54+cbo_interest!AC54)/cbo_ngdp!AC54</f>
        <v>#N/A</v>
      </c>
      <c r="AD54" s="10" t="e">
        <f>100*(cbo_deficit!AD54+cbo_interest!AD54)/cbo_ngdp!AD54</f>
        <v>#N/A</v>
      </c>
      <c r="AE54" s="10" t="e">
        <f>100*(cbo_deficit!AE54+cbo_interest!AE54)/cbo_ngdp!AE54</f>
        <v>#N/A</v>
      </c>
      <c r="AF54" s="10" t="e">
        <f>100*(cbo_deficit!AF54+cbo_interest!AF54)/cbo_ngdp!AF54</f>
        <v>#N/A</v>
      </c>
      <c r="AG54" s="10" t="e">
        <f>100*(cbo_deficit!AG54+cbo_interest!AG54)/cbo_ngdp!AG54</f>
        <v>#N/A</v>
      </c>
      <c r="AH54" s="10" t="e">
        <f>100*(cbo_deficit!AH54+cbo_interest!AH54)/cbo_ngdp!AH54</f>
        <v>#N/A</v>
      </c>
      <c r="AI54" s="10" t="e">
        <f>100*(cbo_deficit!AI54+cbo_interest!AI54)/cbo_ngdp!AI54</f>
        <v>#N/A</v>
      </c>
      <c r="AJ54" s="10" t="e">
        <f>100*(cbo_deficit!AJ54+cbo_interest!AJ54)/cbo_ngdp!AJ54</f>
        <v>#N/A</v>
      </c>
      <c r="AK54" s="10" t="e">
        <f>100*(cbo_deficit!AK54+cbo_interest!AK54)/cbo_ngdp!AK54</f>
        <v>#N/A</v>
      </c>
      <c r="AL54" s="10" t="e">
        <f>100*(cbo_deficit!AL54+cbo_interest!AL54)/cbo_ngdp!AL54</f>
        <v>#N/A</v>
      </c>
      <c r="AM54" s="10" t="e">
        <f>100*(cbo_deficit!AM54+cbo_interest!AM54)/cbo_ngdp!AM54</f>
        <v>#N/A</v>
      </c>
      <c r="AN54" s="10" t="e">
        <f>100*(cbo_deficit!AN54+cbo_interest!AN54)/cbo_ngdp!AN54</f>
        <v>#N/A</v>
      </c>
      <c r="AO54" s="10" t="e">
        <f>100*(cbo_deficit!AO54+cbo_interest!AO54)/cbo_ngdp!AO54</f>
        <v>#N/A</v>
      </c>
      <c r="AP54" s="10" t="e">
        <f>100*(cbo_deficit!AP54+cbo_interest!AP54)/cbo_ngdp!AP54</f>
        <v>#N/A</v>
      </c>
      <c r="AQ54" s="10" t="e">
        <f>100*(cbo_deficit!AQ54+cbo_interest!AQ54)/cbo_ngdp!AQ54</f>
        <v>#N/A</v>
      </c>
      <c r="AR54" s="10" t="e">
        <f>100*(cbo_deficit!AR54+cbo_interest!AR54)/cbo_ngdp!AR54</f>
        <v>#N/A</v>
      </c>
      <c r="AS54" s="10" t="e">
        <f>100*(cbo_deficit!AS54+cbo_interest!AS54)/cbo_ngdp!AS54</f>
        <v>#N/A</v>
      </c>
      <c r="AT54" s="10" t="e">
        <f>100*(cbo_deficit!AT54+cbo_interest!AT54)/cbo_ngdp!AT54</f>
        <v>#N/A</v>
      </c>
      <c r="AU54" s="10" t="e">
        <v>#N/A</v>
      </c>
      <c r="AV54" s="10" t="e">
        <f>100*(cbo_deficit!AV54+cbo_interest!AV54)/cbo_ngdp!AV54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f>100*(cbo_deficit!BI54+cbo_interest!BI54)/cbo_ngdp!BI54</f>
        <v>#N/A</v>
      </c>
      <c r="BJ54" s="10" t="e">
        <v>#N/A</v>
      </c>
      <c r="BK54" s="10" t="e">
        <v>#N/A</v>
      </c>
      <c r="BL54" s="10" t="e">
        <v>#N/A</v>
      </c>
      <c r="BM54" s="10" t="e">
        <v>#N/A</v>
      </c>
      <c r="BN54" s="10" t="e">
        <v>#N/A</v>
      </c>
      <c r="BO54" s="10" t="e">
        <v>#N/A</v>
      </c>
      <c r="BP54" s="10" t="e">
        <v>#N/A</v>
      </c>
      <c r="BQ54" s="10" t="e">
        <v>#N/A</v>
      </c>
      <c r="BR54" s="10">
        <v>-0.46700115785411039</v>
      </c>
      <c r="BS54" s="10">
        <v>-0.27788498649170207</v>
      </c>
      <c r="BT54" s="10">
        <v>-0.88461240009311715</v>
      </c>
      <c r="BU54" s="10">
        <v>-0.7255373632342671</v>
      </c>
      <c r="BV54" s="10">
        <v>-0.82483092920526957</v>
      </c>
      <c r="BW54" s="10">
        <v>-0.8027840392296437</v>
      </c>
      <c r="BX54" s="10">
        <v>-0.8027840392296437</v>
      </c>
      <c r="BY54" s="10">
        <v>-0.9346166083359847</v>
      </c>
      <c r="BZ54" s="10">
        <v>-1.6777564599746908</v>
      </c>
      <c r="CA54" s="10">
        <v>-1.6614279299506063</v>
      </c>
      <c r="CB54" s="10">
        <v>-1.7749260447481354</v>
      </c>
      <c r="CC54" s="10">
        <v>-1.8790713211959245</v>
      </c>
      <c r="CD54" s="10">
        <v>-1.9164126758799216</v>
      </c>
      <c r="CE54" s="10">
        <v>-2.3191584419804232</v>
      </c>
      <c r="CF54" s="10">
        <v>-2.0346952010376134</v>
      </c>
      <c r="CG54" s="10">
        <v>-1.9779507133592737</v>
      </c>
      <c r="CH54" s="10">
        <v>-2.7426760391694769</v>
      </c>
      <c r="CI54" s="10">
        <v>-2.6159861340642507</v>
      </c>
      <c r="CJ54" s="10">
        <v>-2.5877705671328952</v>
      </c>
      <c r="CK54" s="10">
        <v>-3.7127312295973884</v>
      </c>
      <c r="CL54" s="10">
        <v>-2.8463392337737887</v>
      </c>
      <c r="CM54" s="10">
        <v>-1.8693800283956461</v>
      </c>
      <c r="CN54" s="10">
        <v>-2.0655487804878048</v>
      </c>
      <c r="CO54" s="10">
        <v>-2.9346748990014482</v>
      </c>
      <c r="CP54" s="10">
        <v>-3.3386691058769724</v>
      </c>
      <c r="CQ54" s="10">
        <v>-3.8407355230963152</v>
      </c>
      <c r="CR54" s="10">
        <v>-3.8407355230963152</v>
      </c>
      <c r="CS54" s="10">
        <v>-3.7907061836809368</v>
      </c>
      <c r="CU54" s="20">
        <v>37987</v>
      </c>
      <c r="CV54" s="20" t="str">
        <f ca="1">OFFSET(C$1,0,ROWS($1:48)-1)</f>
        <v>2004A</v>
      </c>
      <c r="CW54" s="19">
        <f t="shared" ca="1" si="2"/>
        <v>2004</v>
      </c>
      <c r="CX54" s="30" cm="1">
        <f t="array" aca="1" ref="CX54" ca="1">-INDEX($C$6:$CS$100,MATCH(CW54,YEAR($B$6:$B$100),0),MATCH(CV54,$C$1:$CS$1,0))</f>
        <v>2.7988490714098875</v>
      </c>
      <c r="CY54" s="19">
        <f t="shared" ca="1" si="0"/>
        <v>2009</v>
      </c>
      <c r="CZ54" s="30" cm="1">
        <f t="array" aca="1" ref="CZ54" ca="1">-INDEX($C$6:$CS$100,MATCH(CY54,YEAR($B$6:$B$100),0),MATCH(CV54,$C$1:$CS$1,0))</f>
        <v>-0.22040085405330945</v>
      </c>
      <c r="DA54" s="19">
        <f t="shared" ca="1" si="3"/>
        <v>2014</v>
      </c>
      <c r="DB54" s="28" cm="1">
        <f t="array" aca="1" ref="DB54" ca="1">-INDEX($C$6:$CS$100,MATCH(DA54,YEAR($B$6:$B$100),0),MATCH(CV54,$C$1:$CS$1,0))</f>
        <v>-1.9424460431654675</v>
      </c>
    </row>
    <row r="55" spans="1:106" x14ac:dyDescent="0.3">
      <c r="A55" t="s">
        <v>628</v>
      </c>
      <c r="B55" s="16">
        <v>45292</v>
      </c>
      <c r="C55" s="10" t="e">
        <f>100*(cbo_deficit!C55+cbo_interest!C55)/cbo_ngdp!C55</f>
        <v>#N/A</v>
      </c>
      <c r="D55" s="10" t="e">
        <f>100*(cbo_deficit!D55+cbo_interest!D55)/cbo_ngdp!D55</f>
        <v>#N/A</v>
      </c>
      <c r="E55" s="10" t="e">
        <f>100*(cbo_deficit!E55+cbo_interest!E55)/cbo_ngdp!E55</f>
        <v>#N/A</v>
      </c>
      <c r="F55" s="10" t="e">
        <f>100*(cbo_deficit!F55+cbo_interest!F55)/cbo_ngdp!F55</f>
        <v>#N/A</v>
      </c>
      <c r="G55" s="10" t="e">
        <f>100*(cbo_deficit!G55+cbo_interest!G55)/cbo_ngdp!G55</f>
        <v>#N/A</v>
      </c>
      <c r="H55" s="10" t="e">
        <f>100*(cbo_deficit!H55+cbo_interest!H55)/cbo_ngdp!H55</f>
        <v>#N/A</v>
      </c>
      <c r="I55" s="10" t="e">
        <f>100*(cbo_deficit!I55+cbo_interest!I55)/cbo_ngdp!I55</f>
        <v>#N/A</v>
      </c>
      <c r="J55" s="10" t="e">
        <f>100*(cbo_deficit!J55+cbo_interest!J55)/cbo_ngdp!J55</f>
        <v>#N/A</v>
      </c>
      <c r="K55" s="10" t="e">
        <f>100*(cbo_deficit!K55+cbo_interest!K55)/cbo_ngdp!K55</f>
        <v>#N/A</v>
      </c>
      <c r="L55" s="10" t="e">
        <f>100*(cbo_deficit!L55+cbo_interest!L55)/cbo_ngdp!L55</f>
        <v>#N/A</v>
      </c>
      <c r="M55" s="10" t="e">
        <f>100*(cbo_deficit!M55+cbo_interest!M55)/cbo_ngdp!M55</f>
        <v>#N/A</v>
      </c>
      <c r="N55" s="10" t="e">
        <f>100*(cbo_deficit!N55+cbo_interest!N55)/cbo_ngdp!N55</f>
        <v>#N/A</v>
      </c>
      <c r="O55" s="10" t="e">
        <f>100*(cbo_deficit!O55+cbo_interest!O55)/cbo_ngdp!O55</f>
        <v>#N/A</v>
      </c>
      <c r="P55" s="10" t="e">
        <f>100*(cbo_deficit!P55+cbo_interest!P55)/cbo_ngdp!P55</f>
        <v>#N/A</v>
      </c>
      <c r="Q55" s="10" t="e">
        <f>100*(cbo_deficit!Q55+cbo_interest!Q55)/cbo_ngdp!Q55</f>
        <v>#N/A</v>
      </c>
      <c r="R55" s="10" t="e">
        <f>100*(cbo_deficit!R55+cbo_interest!R55)/cbo_ngdp!R55</f>
        <v>#N/A</v>
      </c>
      <c r="S55" s="10" t="e">
        <f>100*(cbo_deficit!S55+cbo_interest!S55)/cbo_ngdp!S55</f>
        <v>#N/A</v>
      </c>
      <c r="T55" s="10" t="e">
        <f>100*(cbo_deficit!T55+cbo_interest!T55)/cbo_ngdp!T55</f>
        <v>#N/A</v>
      </c>
      <c r="U55" s="10" t="e">
        <f>100*(cbo_deficit!U55+cbo_interest!U55)/cbo_ngdp!U55</f>
        <v>#N/A</v>
      </c>
      <c r="V55" s="10" t="e">
        <f>100*(cbo_deficit!V55+cbo_interest!V55)/cbo_ngdp!V55</f>
        <v>#N/A</v>
      </c>
      <c r="W55" s="10" t="e">
        <f>100*(cbo_deficit!W55+cbo_interest!W55)/cbo_ngdp!W55</f>
        <v>#N/A</v>
      </c>
      <c r="X55" s="10" t="e">
        <f>100*(cbo_deficit!X55+cbo_interest!X55)/cbo_ngdp!X55</f>
        <v>#N/A</v>
      </c>
      <c r="Y55" s="10" t="e">
        <f>100*(cbo_deficit!Y55+cbo_interest!Y55)/cbo_ngdp!Y55</f>
        <v>#N/A</v>
      </c>
      <c r="Z55" s="10" t="e">
        <f>100*(cbo_deficit!Z55+cbo_interest!Z55)/cbo_ngdp!Z55</f>
        <v>#N/A</v>
      </c>
      <c r="AA55" s="10" t="e">
        <f>100*(cbo_deficit!AA55+cbo_interest!AA55)/cbo_ngdp!AA55</f>
        <v>#N/A</v>
      </c>
      <c r="AB55" s="10" t="e">
        <f>100*(cbo_deficit!AB55+cbo_interest!AB55)/cbo_ngdp!AB55</f>
        <v>#N/A</v>
      </c>
      <c r="AC55" s="10" t="e">
        <f>100*(cbo_deficit!AC55+cbo_interest!AC55)/cbo_ngdp!AC55</f>
        <v>#N/A</v>
      </c>
      <c r="AD55" s="10" t="e">
        <f>100*(cbo_deficit!AD55+cbo_interest!AD55)/cbo_ngdp!AD55</f>
        <v>#N/A</v>
      </c>
      <c r="AE55" s="10" t="e">
        <f>100*(cbo_deficit!AE55+cbo_interest!AE55)/cbo_ngdp!AE55</f>
        <v>#N/A</v>
      </c>
      <c r="AF55" s="10" t="e">
        <f>100*(cbo_deficit!AF55+cbo_interest!AF55)/cbo_ngdp!AF55</f>
        <v>#N/A</v>
      </c>
      <c r="AG55" s="10" t="e">
        <f>100*(cbo_deficit!AG55+cbo_interest!AG55)/cbo_ngdp!AG55</f>
        <v>#N/A</v>
      </c>
      <c r="AH55" s="10" t="e">
        <f>100*(cbo_deficit!AH55+cbo_interest!AH55)/cbo_ngdp!AH55</f>
        <v>#N/A</v>
      </c>
      <c r="AI55" s="10" t="e">
        <f>100*(cbo_deficit!AI55+cbo_interest!AI55)/cbo_ngdp!AI55</f>
        <v>#N/A</v>
      </c>
      <c r="AJ55" s="10" t="e">
        <f>100*(cbo_deficit!AJ55+cbo_interest!AJ55)/cbo_ngdp!AJ55</f>
        <v>#N/A</v>
      </c>
      <c r="AK55" s="10" t="e">
        <f>100*(cbo_deficit!AK55+cbo_interest!AK55)/cbo_ngdp!AK55</f>
        <v>#N/A</v>
      </c>
      <c r="AL55" s="10" t="e">
        <f>100*(cbo_deficit!AL55+cbo_interest!AL55)/cbo_ngdp!AL55</f>
        <v>#N/A</v>
      </c>
      <c r="AM55" s="10" t="e">
        <f>100*(cbo_deficit!AM55+cbo_interest!AM55)/cbo_ngdp!AM55</f>
        <v>#N/A</v>
      </c>
      <c r="AN55" s="10" t="e">
        <f>100*(cbo_deficit!AN55+cbo_interest!AN55)/cbo_ngdp!AN55</f>
        <v>#N/A</v>
      </c>
      <c r="AO55" s="10" t="e">
        <f>100*(cbo_deficit!AO55+cbo_interest!AO55)/cbo_ngdp!AO55</f>
        <v>#N/A</v>
      </c>
      <c r="AP55" s="10" t="e">
        <f>100*(cbo_deficit!AP55+cbo_interest!AP55)/cbo_ngdp!AP55</f>
        <v>#N/A</v>
      </c>
      <c r="AQ55" s="10" t="e">
        <f>100*(cbo_deficit!AQ55+cbo_interest!AQ55)/cbo_ngdp!AQ55</f>
        <v>#N/A</v>
      </c>
      <c r="AR55" s="10" t="e">
        <f>100*(cbo_deficit!AR55+cbo_interest!AR55)/cbo_ngdp!AR55</f>
        <v>#N/A</v>
      </c>
      <c r="AS55" s="10" t="e">
        <f>100*(cbo_deficit!AS55+cbo_interest!AS55)/cbo_ngdp!AS55</f>
        <v>#N/A</v>
      </c>
      <c r="AT55" s="10" t="e">
        <f>100*(cbo_deficit!AT55+cbo_interest!AT55)/cbo_ngdp!AT55</f>
        <v>#N/A</v>
      </c>
      <c r="AU55" s="10" t="e">
        <v>#N/A</v>
      </c>
      <c r="AV55" s="10" t="e">
        <f>100*(cbo_deficit!AV55+cbo_interest!AV55)/cbo_ngdp!AV55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f>100*(cbo_deficit!BI55+cbo_interest!BI55)/cbo_ngdp!BI55</f>
        <v>#N/A</v>
      </c>
      <c r="BJ55" s="10" t="e">
        <v>#N/A</v>
      </c>
      <c r="BK55" s="10" t="e">
        <v>#N/A</v>
      </c>
      <c r="BL55" s="10" t="e">
        <v>#N/A</v>
      </c>
      <c r="BM55" s="10" t="e">
        <v>#N/A</v>
      </c>
      <c r="BN55" s="10" t="e">
        <v>#N/A</v>
      </c>
      <c r="BO55" s="10" t="e">
        <v>#N/A</v>
      </c>
      <c r="BP55" s="10" t="e">
        <v>#N/A</v>
      </c>
      <c r="BQ55" s="10" t="e">
        <v>#N/A</v>
      </c>
      <c r="BR55" s="10" t="e">
        <v>#N/A</v>
      </c>
      <c r="BS55" s="10" t="e">
        <v>#N/A</v>
      </c>
      <c r="BT55" s="10">
        <v>-0.72307118896757361</v>
      </c>
      <c r="BU55" s="10">
        <v>-0.47335072679836004</v>
      </c>
      <c r="BV55" s="10">
        <v>-0.60476297798813017</v>
      </c>
      <c r="BW55" s="10">
        <v>-0.53126897389192473</v>
      </c>
      <c r="BX55" s="10">
        <v>-0.53126897389192473</v>
      </c>
      <c r="BY55" s="10">
        <v>-0.67149942769935145</v>
      </c>
      <c r="BZ55" s="10">
        <v>-1.4506390653179644</v>
      </c>
      <c r="CA55" s="10">
        <v>-1.4349564808280404</v>
      </c>
      <c r="CB55" s="10">
        <v>-1.5540513477790683</v>
      </c>
      <c r="CC55" s="10">
        <v>-1.6988634081690028</v>
      </c>
      <c r="CD55" s="10">
        <v>-1.7225456735595261</v>
      </c>
      <c r="CE55" s="10">
        <v>-1.9739670875190556</v>
      </c>
      <c r="CF55" s="10">
        <v>-1.5872396848919741</v>
      </c>
      <c r="CG55" s="10">
        <v>-1.5209422041962406</v>
      </c>
      <c r="CH55" s="10">
        <v>-2.3385169806886288</v>
      </c>
      <c r="CI55" s="10">
        <v>-2.4762867361219096</v>
      </c>
      <c r="CJ55" s="10">
        <v>-2.4218628518115377</v>
      </c>
      <c r="CK55" s="10">
        <v>-3.3686759058273501</v>
      </c>
      <c r="CL55" s="10">
        <v>-2.4714450590997732</v>
      </c>
      <c r="CM55" s="10">
        <v>-1.5616051315337329</v>
      </c>
      <c r="CN55" s="10">
        <v>-1.9456963834231065</v>
      </c>
      <c r="CO55" s="10">
        <v>-3.0697572067776719</v>
      </c>
      <c r="CP55" s="10">
        <v>-3.029413922100785</v>
      </c>
      <c r="CQ55" s="10">
        <v>-2.2607090889732762</v>
      </c>
      <c r="CR55" s="10">
        <v>-3.593634734956265</v>
      </c>
      <c r="CS55" s="10">
        <v>-3.2994483572147244</v>
      </c>
      <c r="CU55" s="20">
        <v>38231</v>
      </c>
      <c r="CV55" s="20" t="str">
        <f ca="1">OFFSET(C$1,0,ROWS($1:49)-1)</f>
        <v>2004B</v>
      </c>
      <c r="CW55" s="19">
        <f t="shared" ca="1" si="2"/>
        <v>2004</v>
      </c>
      <c r="CX55" s="30" cm="1">
        <f t="array" aca="1" ref="CX55" ca="1">-INDEX($C$6:$CS$100,MATCH(CW55,YEAR($B$6:$B$100),0),MATCH(CV55,$C$1:$CS$1,0))</f>
        <v>2.2752833290076997</v>
      </c>
      <c r="CY55" s="19">
        <f t="shared" ca="1" si="0"/>
        <v>2009</v>
      </c>
      <c r="CZ55" s="30" cm="1">
        <f t="array" aca="1" ref="CZ55" ca="1">-INDEX($C$6:$CS$100,MATCH(CY55,YEAR($B$6:$B$100),0),MATCH(CV55,$C$1:$CS$1,0))</f>
        <v>6.7358210965916751E-2</v>
      </c>
      <c r="DA55" s="19">
        <f t="shared" ca="1" si="3"/>
        <v>2014</v>
      </c>
      <c r="DB55" s="28" cm="1">
        <f t="array" aca="1" ref="DB55" ca="1">-INDEX($C$6:$CS$100,MATCH(DA55,YEAR($B$6:$B$100),0),MATCH(CV55,$C$1:$CS$1,0))</f>
        <v>-1.5352899690771986</v>
      </c>
    </row>
    <row r="56" spans="1:106" x14ac:dyDescent="0.3">
      <c r="A56" t="s">
        <v>629</v>
      </c>
      <c r="B56" s="16">
        <v>45658</v>
      </c>
      <c r="C56" s="10" t="e">
        <f>100*(cbo_deficit!C56+cbo_interest!C56)/cbo_ngdp!C56</f>
        <v>#N/A</v>
      </c>
      <c r="D56" s="10" t="e">
        <f>100*(cbo_deficit!D56+cbo_interest!D56)/cbo_ngdp!D56</f>
        <v>#N/A</v>
      </c>
      <c r="E56" s="10" t="e">
        <f>100*(cbo_deficit!E56+cbo_interest!E56)/cbo_ngdp!E56</f>
        <v>#N/A</v>
      </c>
      <c r="F56" s="10" t="e">
        <f>100*(cbo_deficit!F56+cbo_interest!F56)/cbo_ngdp!F56</f>
        <v>#N/A</v>
      </c>
      <c r="G56" s="10" t="e">
        <f>100*(cbo_deficit!G56+cbo_interest!G56)/cbo_ngdp!G56</f>
        <v>#N/A</v>
      </c>
      <c r="H56" s="10" t="e">
        <f>100*(cbo_deficit!H56+cbo_interest!H56)/cbo_ngdp!H56</f>
        <v>#N/A</v>
      </c>
      <c r="I56" s="10" t="e">
        <f>100*(cbo_deficit!I56+cbo_interest!I56)/cbo_ngdp!I56</f>
        <v>#N/A</v>
      </c>
      <c r="J56" s="10" t="e">
        <f>100*(cbo_deficit!J56+cbo_interest!J56)/cbo_ngdp!J56</f>
        <v>#N/A</v>
      </c>
      <c r="K56" s="10" t="e">
        <f>100*(cbo_deficit!K56+cbo_interest!K56)/cbo_ngdp!K56</f>
        <v>#N/A</v>
      </c>
      <c r="L56" s="10" t="e">
        <f>100*(cbo_deficit!L56+cbo_interest!L56)/cbo_ngdp!L56</f>
        <v>#N/A</v>
      </c>
      <c r="M56" s="10" t="e">
        <f>100*(cbo_deficit!M56+cbo_interest!M56)/cbo_ngdp!M56</f>
        <v>#N/A</v>
      </c>
      <c r="N56" s="10" t="e">
        <f>100*(cbo_deficit!N56+cbo_interest!N56)/cbo_ngdp!N56</f>
        <v>#N/A</v>
      </c>
      <c r="O56" s="10" t="e">
        <f>100*(cbo_deficit!O56+cbo_interest!O56)/cbo_ngdp!O56</f>
        <v>#N/A</v>
      </c>
      <c r="P56" s="10" t="e">
        <f>100*(cbo_deficit!P56+cbo_interest!P56)/cbo_ngdp!P56</f>
        <v>#N/A</v>
      </c>
      <c r="Q56" s="10" t="e">
        <f>100*(cbo_deficit!Q56+cbo_interest!Q56)/cbo_ngdp!Q56</f>
        <v>#N/A</v>
      </c>
      <c r="R56" s="10" t="e">
        <f>100*(cbo_deficit!R56+cbo_interest!R56)/cbo_ngdp!R56</f>
        <v>#N/A</v>
      </c>
      <c r="S56" s="10" t="e">
        <f>100*(cbo_deficit!S56+cbo_interest!S56)/cbo_ngdp!S56</f>
        <v>#N/A</v>
      </c>
      <c r="T56" s="10" t="e">
        <f>100*(cbo_deficit!T56+cbo_interest!T56)/cbo_ngdp!T56</f>
        <v>#N/A</v>
      </c>
      <c r="U56" s="10" t="e">
        <f>100*(cbo_deficit!U56+cbo_interest!U56)/cbo_ngdp!U56</f>
        <v>#N/A</v>
      </c>
      <c r="V56" s="10" t="e">
        <f>100*(cbo_deficit!V56+cbo_interest!V56)/cbo_ngdp!V56</f>
        <v>#N/A</v>
      </c>
      <c r="W56" s="10" t="e">
        <f>100*(cbo_deficit!W56+cbo_interest!W56)/cbo_ngdp!W56</f>
        <v>#N/A</v>
      </c>
      <c r="X56" s="10" t="e">
        <f>100*(cbo_deficit!X56+cbo_interest!X56)/cbo_ngdp!X56</f>
        <v>#N/A</v>
      </c>
      <c r="Y56" s="10" t="e">
        <f>100*(cbo_deficit!Y56+cbo_interest!Y56)/cbo_ngdp!Y56</f>
        <v>#N/A</v>
      </c>
      <c r="Z56" s="10" t="e">
        <f>100*(cbo_deficit!Z56+cbo_interest!Z56)/cbo_ngdp!Z56</f>
        <v>#N/A</v>
      </c>
      <c r="AA56" s="10" t="e">
        <f>100*(cbo_deficit!AA56+cbo_interest!AA56)/cbo_ngdp!AA56</f>
        <v>#N/A</v>
      </c>
      <c r="AB56" s="10" t="e">
        <f>100*(cbo_deficit!AB56+cbo_interest!AB56)/cbo_ngdp!AB56</f>
        <v>#N/A</v>
      </c>
      <c r="AC56" s="10" t="e">
        <f>100*(cbo_deficit!AC56+cbo_interest!AC56)/cbo_ngdp!AC56</f>
        <v>#N/A</v>
      </c>
      <c r="AD56" s="10" t="e">
        <f>100*(cbo_deficit!AD56+cbo_interest!AD56)/cbo_ngdp!AD56</f>
        <v>#N/A</v>
      </c>
      <c r="AE56" s="10" t="e">
        <f>100*(cbo_deficit!AE56+cbo_interest!AE56)/cbo_ngdp!AE56</f>
        <v>#N/A</v>
      </c>
      <c r="AF56" s="10" t="e">
        <f>100*(cbo_deficit!AF56+cbo_interest!AF56)/cbo_ngdp!AF56</f>
        <v>#N/A</v>
      </c>
      <c r="AG56" s="10" t="e">
        <f>100*(cbo_deficit!AG56+cbo_interest!AG56)/cbo_ngdp!AG56</f>
        <v>#N/A</v>
      </c>
      <c r="AH56" s="10" t="e">
        <f>100*(cbo_deficit!AH56+cbo_interest!AH56)/cbo_ngdp!AH56</f>
        <v>#N/A</v>
      </c>
      <c r="AI56" s="10" t="e">
        <f>100*(cbo_deficit!AI56+cbo_interest!AI56)/cbo_ngdp!AI56</f>
        <v>#N/A</v>
      </c>
      <c r="AJ56" s="10" t="e">
        <f>100*(cbo_deficit!AJ56+cbo_interest!AJ56)/cbo_ngdp!AJ56</f>
        <v>#N/A</v>
      </c>
      <c r="AK56" s="10" t="e">
        <f>100*(cbo_deficit!AK56+cbo_interest!AK56)/cbo_ngdp!AK56</f>
        <v>#N/A</v>
      </c>
      <c r="AL56" s="10" t="e">
        <f>100*(cbo_deficit!AL56+cbo_interest!AL56)/cbo_ngdp!AL56</f>
        <v>#N/A</v>
      </c>
      <c r="AM56" s="10" t="e">
        <f>100*(cbo_deficit!AM56+cbo_interest!AM56)/cbo_ngdp!AM56</f>
        <v>#N/A</v>
      </c>
      <c r="AN56" s="10" t="e">
        <f>100*(cbo_deficit!AN56+cbo_interest!AN56)/cbo_ngdp!AN56</f>
        <v>#N/A</v>
      </c>
      <c r="AO56" s="10" t="e">
        <f>100*(cbo_deficit!AO56+cbo_interest!AO56)/cbo_ngdp!AO56</f>
        <v>#N/A</v>
      </c>
      <c r="AP56" s="10" t="e">
        <f>100*(cbo_deficit!AP56+cbo_interest!AP56)/cbo_ngdp!AP56</f>
        <v>#N/A</v>
      </c>
      <c r="AQ56" s="10" t="e">
        <f>100*(cbo_deficit!AQ56+cbo_interest!AQ56)/cbo_ngdp!AQ56</f>
        <v>#N/A</v>
      </c>
      <c r="AR56" s="10" t="e">
        <f>100*(cbo_deficit!AR56+cbo_interest!AR56)/cbo_ngdp!AR56</f>
        <v>#N/A</v>
      </c>
      <c r="AS56" s="10" t="e">
        <f>100*(cbo_deficit!AS56+cbo_interest!AS56)/cbo_ngdp!AS56</f>
        <v>#N/A</v>
      </c>
      <c r="AT56" s="10" t="e">
        <f>100*(cbo_deficit!AT56+cbo_interest!AT56)/cbo_ngdp!AT56</f>
        <v>#N/A</v>
      </c>
      <c r="AU56" s="10" t="e">
        <v>#N/A</v>
      </c>
      <c r="AV56" s="10" t="e">
        <f>100*(cbo_deficit!AV56+cbo_interest!AV56)/cbo_ngdp!AV56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f>100*(cbo_deficit!BI56+cbo_interest!BI56)/cbo_ngdp!BI56</f>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-0.83770396270396275</v>
      </c>
      <c r="BX56" s="10">
        <v>-0.83770396270396275</v>
      </c>
      <c r="BY56" s="10">
        <v>-0.92616319507998679</v>
      </c>
      <c r="BZ56" s="10">
        <v>-1.7094017094017093</v>
      </c>
      <c r="CA56" s="10">
        <v>-1.6717496893708348</v>
      </c>
      <c r="CB56" s="10">
        <v>-1.7977441582938753</v>
      </c>
      <c r="CC56" s="10">
        <v>-1.9622233380972613</v>
      </c>
      <c r="CD56" s="10">
        <v>-2.004170528266914</v>
      </c>
      <c r="CE56" s="10">
        <v>-2.1733408535438992</v>
      </c>
      <c r="CF56" s="10">
        <v>-1.8307322929171668</v>
      </c>
      <c r="CG56" s="10">
        <v>-1.755702280912365</v>
      </c>
      <c r="CH56" s="10">
        <v>-2.5722259938145884</v>
      </c>
      <c r="CI56" s="10">
        <v>-2.8289498367913555</v>
      </c>
      <c r="CJ56" s="10">
        <v>-2.7839267624657635</v>
      </c>
      <c r="CK56" s="10">
        <v>-3.5465813674530189</v>
      </c>
      <c r="CL56" s="10">
        <v>-2.7848679949712372</v>
      </c>
      <c r="CM56" s="10">
        <v>-2.2233712512926576</v>
      </c>
      <c r="CN56" s="10">
        <v>-2.5255562236921225</v>
      </c>
      <c r="CO56" s="10">
        <v>-3.435861586857742</v>
      </c>
      <c r="CP56" s="10">
        <v>-3.4533379937084936</v>
      </c>
      <c r="CQ56" s="10">
        <v>-2.8062619633579438</v>
      </c>
      <c r="CR56" s="10">
        <v>-3.1032277607620071</v>
      </c>
      <c r="CS56" s="10">
        <v>-3.0295991505176532</v>
      </c>
      <c r="CU56" s="20">
        <v>38353</v>
      </c>
      <c r="CV56" s="20" t="str">
        <f ca="1">OFFSET(C$1,0,ROWS($1:50)-1)</f>
        <v>2005A</v>
      </c>
      <c r="CW56" s="19">
        <f t="shared" ca="1" si="2"/>
        <v>2005</v>
      </c>
      <c r="CX56" s="30" cm="1">
        <f t="array" aca="1" ref="CX56" ca="1">-INDEX($C$6:$CS$100,MATCH(CW56,YEAR($B$6:$B$100),0),MATCH(CV56,$C$1:$CS$1,0))</f>
        <v>1.5531758358538379</v>
      </c>
      <c r="CY56" s="19">
        <f t="shared" ca="1" si="0"/>
        <v>2010</v>
      </c>
      <c r="CZ56" s="30" cm="1">
        <f t="array" aca="1" ref="CZ56" ca="1">-INDEX($C$6:$CS$100,MATCH(CY56,YEAR($B$6:$B$100),0),MATCH(CV56,$C$1:$CS$1,0))</f>
        <v>-0.72348797359903538</v>
      </c>
      <c r="DA56" s="19">
        <f t="shared" ca="1" si="3"/>
        <v>2015</v>
      </c>
      <c r="DB56" s="28" cm="1">
        <f t="array" aca="1" ref="DB56" ca="1">-INDEX($C$6:$CS$100,MATCH(DA56,YEAR($B$6:$B$100),0),MATCH(CV56,$C$1:$CS$1,0))</f>
        <v>-2.259312029309994</v>
      </c>
    </row>
    <row r="57" spans="1:106" x14ac:dyDescent="0.3">
      <c r="A57" t="s">
        <v>630</v>
      </c>
      <c r="B57" s="16">
        <v>46023</v>
      </c>
      <c r="C57" s="10" t="e">
        <f>100*(cbo_deficit!C57+cbo_interest!C57)/cbo_ngdp!C57</f>
        <v>#N/A</v>
      </c>
      <c r="D57" s="10" t="e">
        <f>100*(cbo_deficit!D57+cbo_interest!D57)/cbo_ngdp!D57</f>
        <v>#N/A</v>
      </c>
      <c r="E57" s="10" t="e">
        <f>100*(cbo_deficit!E57+cbo_interest!E57)/cbo_ngdp!E57</f>
        <v>#N/A</v>
      </c>
      <c r="F57" s="10" t="e">
        <f>100*(cbo_deficit!F57+cbo_interest!F57)/cbo_ngdp!F57</f>
        <v>#N/A</v>
      </c>
      <c r="G57" s="10" t="e">
        <f>100*(cbo_deficit!G57+cbo_interest!G57)/cbo_ngdp!G57</f>
        <v>#N/A</v>
      </c>
      <c r="H57" s="10" t="e">
        <f>100*(cbo_deficit!H57+cbo_interest!H57)/cbo_ngdp!H57</f>
        <v>#N/A</v>
      </c>
      <c r="I57" s="10" t="e">
        <f>100*(cbo_deficit!I57+cbo_interest!I57)/cbo_ngdp!I57</f>
        <v>#N/A</v>
      </c>
      <c r="J57" s="10" t="e">
        <f>100*(cbo_deficit!J57+cbo_interest!J57)/cbo_ngdp!J57</f>
        <v>#N/A</v>
      </c>
      <c r="K57" s="10" t="e">
        <f>100*(cbo_deficit!K57+cbo_interest!K57)/cbo_ngdp!K57</f>
        <v>#N/A</v>
      </c>
      <c r="L57" s="10" t="e">
        <f>100*(cbo_deficit!L57+cbo_interest!L57)/cbo_ngdp!L57</f>
        <v>#N/A</v>
      </c>
      <c r="M57" s="10" t="e">
        <f>100*(cbo_deficit!M57+cbo_interest!M57)/cbo_ngdp!M57</f>
        <v>#N/A</v>
      </c>
      <c r="N57" s="10" t="e">
        <f>100*(cbo_deficit!N57+cbo_interest!N57)/cbo_ngdp!N57</f>
        <v>#N/A</v>
      </c>
      <c r="O57" s="10" t="e">
        <f>100*(cbo_deficit!O57+cbo_interest!O57)/cbo_ngdp!O57</f>
        <v>#N/A</v>
      </c>
      <c r="P57" s="10" t="e">
        <f>100*(cbo_deficit!P57+cbo_interest!P57)/cbo_ngdp!P57</f>
        <v>#N/A</v>
      </c>
      <c r="Q57" s="10" t="e">
        <f>100*(cbo_deficit!Q57+cbo_interest!Q57)/cbo_ngdp!Q57</f>
        <v>#N/A</v>
      </c>
      <c r="R57" s="10" t="e">
        <f>100*(cbo_deficit!R57+cbo_interest!R57)/cbo_ngdp!R57</f>
        <v>#N/A</v>
      </c>
      <c r="S57" s="10" t="e">
        <f>100*(cbo_deficit!S57+cbo_interest!S57)/cbo_ngdp!S57</f>
        <v>#N/A</v>
      </c>
      <c r="T57" s="10" t="e">
        <f>100*(cbo_deficit!T57+cbo_interest!T57)/cbo_ngdp!T57</f>
        <v>#N/A</v>
      </c>
      <c r="U57" s="10" t="e">
        <f>100*(cbo_deficit!U57+cbo_interest!U57)/cbo_ngdp!U57</f>
        <v>#N/A</v>
      </c>
      <c r="V57" s="10" t="e">
        <f>100*(cbo_deficit!V57+cbo_interest!V57)/cbo_ngdp!V57</f>
        <v>#N/A</v>
      </c>
      <c r="W57" s="10" t="e">
        <f>100*(cbo_deficit!W57+cbo_interest!W57)/cbo_ngdp!W57</f>
        <v>#N/A</v>
      </c>
      <c r="X57" s="10" t="e">
        <f>100*(cbo_deficit!X57+cbo_interest!X57)/cbo_ngdp!X57</f>
        <v>#N/A</v>
      </c>
      <c r="Y57" s="10" t="e">
        <f>100*(cbo_deficit!Y57+cbo_interest!Y57)/cbo_ngdp!Y57</f>
        <v>#N/A</v>
      </c>
      <c r="Z57" s="10" t="e">
        <f>100*(cbo_deficit!Z57+cbo_interest!Z57)/cbo_ngdp!Z57</f>
        <v>#N/A</v>
      </c>
      <c r="AA57" s="10" t="e">
        <f>100*(cbo_deficit!AA57+cbo_interest!AA57)/cbo_ngdp!AA57</f>
        <v>#N/A</v>
      </c>
      <c r="AB57" s="10" t="e">
        <f>100*(cbo_deficit!AB57+cbo_interest!AB57)/cbo_ngdp!AB57</f>
        <v>#N/A</v>
      </c>
      <c r="AC57" s="10" t="e">
        <f>100*(cbo_deficit!AC57+cbo_interest!AC57)/cbo_ngdp!AC57</f>
        <v>#N/A</v>
      </c>
      <c r="AD57" s="10" t="e">
        <f>100*(cbo_deficit!AD57+cbo_interest!AD57)/cbo_ngdp!AD57</f>
        <v>#N/A</v>
      </c>
      <c r="AE57" s="10" t="e">
        <f>100*(cbo_deficit!AE57+cbo_interest!AE57)/cbo_ngdp!AE57</f>
        <v>#N/A</v>
      </c>
      <c r="AF57" s="10" t="e">
        <f>100*(cbo_deficit!AF57+cbo_interest!AF57)/cbo_ngdp!AF57</f>
        <v>#N/A</v>
      </c>
      <c r="AG57" s="10" t="e">
        <f>100*(cbo_deficit!AG57+cbo_interest!AG57)/cbo_ngdp!AG57</f>
        <v>#N/A</v>
      </c>
      <c r="AH57" s="10" t="e">
        <f>100*(cbo_deficit!AH57+cbo_interest!AH57)/cbo_ngdp!AH57</f>
        <v>#N/A</v>
      </c>
      <c r="AI57" s="10" t="e">
        <f>100*(cbo_deficit!AI57+cbo_interest!AI57)/cbo_ngdp!AI57</f>
        <v>#N/A</v>
      </c>
      <c r="AJ57" s="10" t="e">
        <f>100*(cbo_deficit!AJ57+cbo_interest!AJ57)/cbo_ngdp!AJ57</f>
        <v>#N/A</v>
      </c>
      <c r="AK57" s="10" t="e">
        <f>100*(cbo_deficit!AK57+cbo_interest!AK57)/cbo_ngdp!AK57</f>
        <v>#N/A</v>
      </c>
      <c r="AL57" s="10" t="e">
        <f>100*(cbo_deficit!AL57+cbo_interest!AL57)/cbo_ngdp!AL57</f>
        <v>#N/A</v>
      </c>
      <c r="AM57" s="10" t="e">
        <f>100*(cbo_deficit!AM57+cbo_interest!AM57)/cbo_ngdp!AM57</f>
        <v>#N/A</v>
      </c>
      <c r="AN57" s="10" t="e">
        <f>100*(cbo_deficit!AN57+cbo_interest!AN57)/cbo_ngdp!AN57</f>
        <v>#N/A</v>
      </c>
      <c r="AO57" s="10" t="e">
        <f>100*(cbo_deficit!AO57+cbo_interest!AO57)/cbo_ngdp!AO57</f>
        <v>#N/A</v>
      </c>
      <c r="AP57" s="10" t="e">
        <f>100*(cbo_deficit!AP57+cbo_interest!AP57)/cbo_ngdp!AP57</f>
        <v>#N/A</v>
      </c>
      <c r="AQ57" s="10" t="e">
        <f>100*(cbo_deficit!AQ57+cbo_interest!AQ57)/cbo_ngdp!AQ57</f>
        <v>#N/A</v>
      </c>
      <c r="AR57" s="10" t="e">
        <f>100*(cbo_deficit!AR57+cbo_interest!AR57)/cbo_ngdp!AR57</f>
        <v>#N/A</v>
      </c>
      <c r="AS57" s="10" t="e">
        <f>100*(cbo_deficit!AS57+cbo_interest!AS57)/cbo_ngdp!AS57</f>
        <v>#N/A</v>
      </c>
      <c r="AT57" s="10" t="e">
        <f>100*(cbo_deficit!AT57+cbo_interest!AT57)/cbo_ngdp!AT57</f>
        <v>#N/A</v>
      </c>
      <c r="AU57" s="10" t="e">
        <v>#N/A</v>
      </c>
      <c r="AV57" s="10" t="e">
        <f>100*(cbo_deficit!AV57+cbo_interest!AV57)/cbo_ngdp!AV57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f>100*(cbo_deficit!BI57+cbo_interest!BI57)/cbo_ngdp!BI57</f>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-1.937816341287057</v>
      </c>
      <c r="CA57" s="10">
        <v>-1.8221258134490239</v>
      </c>
      <c r="CB57" s="10">
        <v>-1.9647019647019648</v>
      </c>
      <c r="CC57" s="10">
        <v>-2.1659174499387004</v>
      </c>
      <c r="CD57" s="10">
        <v>-2.1911092955026552</v>
      </c>
      <c r="CE57" s="10">
        <v>-1.8219356708200523</v>
      </c>
      <c r="CF57" s="10">
        <v>-1.5614269707593884</v>
      </c>
      <c r="CG57" s="10">
        <v>-1.4855242707919181</v>
      </c>
      <c r="CH57" s="10">
        <v>-2.2567047023766262</v>
      </c>
      <c r="CI57" s="10">
        <v>-2.621763534311063</v>
      </c>
      <c r="CJ57" s="10">
        <v>-2.5783088900959625</v>
      </c>
      <c r="CK57" s="10">
        <v>-3.0616150019135095</v>
      </c>
      <c r="CL57" s="10">
        <v>-2.4306443948974743</v>
      </c>
      <c r="CM57" s="10">
        <v>-2.0761245674740483</v>
      </c>
      <c r="CN57" s="10">
        <v>-2.3337661450146929</v>
      </c>
      <c r="CO57" s="10">
        <v>-2.966724575704931</v>
      </c>
      <c r="CP57" s="10">
        <v>-2.9500200454363221</v>
      </c>
      <c r="CQ57" s="10">
        <v>-2.2521636506687646</v>
      </c>
      <c r="CR57" s="10">
        <v>-2.5602800103707546</v>
      </c>
      <c r="CS57" s="10">
        <v>-2.2430681854439869</v>
      </c>
      <c r="CU57" s="20">
        <v>38565</v>
      </c>
      <c r="CV57" s="20" t="str">
        <f ca="1">OFFSET(C$1,0,ROWS($1:51)-1)</f>
        <v>2005B</v>
      </c>
      <c r="CW57" s="19">
        <f t="shared" ca="1" si="2"/>
        <v>2005</v>
      </c>
      <c r="CX57" s="30" cm="1">
        <f t="array" aca="1" ref="CX57" ca="1">-INDEX($C$6:$CS$100,MATCH(CW57,YEAR($B$6:$B$100),0),MATCH(CV57,$C$1:$CS$1,0))</f>
        <v>1.2142449678102845</v>
      </c>
      <c r="CY57" s="19">
        <f t="shared" ca="1" si="0"/>
        <v>2010</v>
      </c>
      <c r="CZ57" s="30" cm="1">
        <f t="array" aca="1" ref="CZ57" ca="1">-INDEX($C$6:$CS$100,MATCH(CY57,YEAR($B$6:$B$100),0),MATCH(CV57,$C$1:$CS$1,0))</f>
        <v>6.3147259408941649E-3</v>
      </c>
      <c r="DA57" s="19">
        <f t="shared" ca="1" si="3"/>
        <v>2015</v>
      </c>
      <c r="DB57" s="28" cm="1">
        <f t="array" aca="1" ref="DB57" ca="1">-INDEX($C$6:$CS$100,MATCH(DA57,YEAR($B$6:$B$100),0),MATCH(CV57,$C$1:$CS$1,0))</f>
        <v>-1.5104668254853262</v>
      </c>
    </row>
    <row r="58" spans="1:106" x14ac:dyDescent="0.3">
      <c r="A58" t="s">
        <v>631</v>
      </c>
      <c r="B58" s="16">
        <v>46388</v>
      </c>
      <c r="C58" s="10" t="e">
        <f>100*(cbo_deficit!C58+cbo_interest!C58)/cbo_ngdp!C58</f>
        <v>#N/A</v>
      </c>
      <c r="D58" s="10" t="e">
        <f>100*(cbo_deficit!D58+cbo_interest!D58)/cbo_ngdp!D58</f>
        <v>#N/A</v>
      </c>
      <c r="E58" s="10" t="e">
        <f>100*(cbo_deficit!E58+cbo_interest!E58)/cbo_ngdp!E58</f>
        <v>#N/A</v>
      </c>
      <c r="F58" s="10" t="e">
        <f>100*(cbo_deficit!F58+cbo_interest!F58)/cbo_ngdp!F58</f>
        <v>#N/A</v>
      </c>
      <c r="G58" s="10" t="e">
        <f>100*(cbo_deficit!G58+cbo_interest!G58)/cbo_ngdp!G58</f>
        <v>#N/A</v>
      </c>
      <c r="H58" s="10" t="e">
        <f>100*(cbo_deficit!H58+cbo_interest!H58)/cbo_ngdp!H58</f>
        <v>#N/A</v>
      </c>
      <c r="I58" s="10" t="e">
        <f>100*(cbo_deficit!I58+cbo_interest!I58)/cbo_ngdp!I58</f>
        <v>#N/A</v>
      </c>
      <c r="J58" s="10" t="e">
        <f>100*(cbo_deficit!J58+cbo_interest!J58)/cbo_ngdp!J58</f>
        <v>#N/A</v>
      </c>
      <c r="K58" s="10" t="e">
        <f>100*(cbo_deficit!K58+cbo_interest!K58)/cbo_ngdp!K58</f>
        <v>#N/A</v>
      </c>
      <c r="L58" s="10" t="e">
        <f>100*(cbo_deficit!L58+cbo_interest!L58)/cbo_ngdp!L58</f>
        <v>#N/A</v>
      </c>
      <c r="M58" s="10" t="e">
        <f>100*(cbo_deficit!M58+cbo_interest!M58)/cbo_ngdp!M58</f>
        <v>#N/A</v>
      </c>
      <c r="N58" s="10" t="e">
        <f>100*(cbo_deficit!N58+cbo_interest!N58)/cbo_ngdp!N58</f>
        <v>#N/A</v>
      </c>
      <c r="O58" s="10" t="e">
        <f>100*(cbo_deficit!O58+cbo_interest!O58)/cbo_ngdp!O58</f>
        <v>#N/A</v>
      </c>
      <c r="P58" s="10" t="e">
        <f>100*(cbo_deficit!P58+cbo_interest!P58)/cbo_ngdp!P58</f>
        <v>#N/A</v>
      </c>
      <c r="Q58" s="10" t="e">
        <f>100*(cbo_deficit!Q58+cbo_interest!Q58)/cbo_ngdp!Q58</f>
        <v>#N/A</v>
      </c>
      <c r="R58" s="10" t="e">
        <f>100*(cbo_deficit!R58+cbo_interest!R58)/cbo_ngdp!R58</f>
        <v>#N/A</v>
      </c>
      <c r="S58" s="10" t="e">
        <f>100*(cbo_deficit!S58+cbo_interest!S58)/cbo_ngdp!S58</f>
        <v>#N/A</v>
      </c>
      <c r="T58" s="10" t="e">
        <f>100*(cbo_deficit!T58+cbo_interest!T58)/cbo_ngdp!T58</f>
        <v>#N/A</v>
      </c>
      <c r="U58" s="10" t="e">
        <f>100*(cbo_deficit!U58+cbo_interest!U58)/cbo_ngdp!U58</f>
        <v>#N/A</v>
      </c>
      <c r="V58" s="10" t="e">
        <f>100*(cbo_deficit!V58+cbo_interest!V58)/cbo_ngdp!V58</f>
        <v>#N/A</v>
      </c>
      <c r="W58" s="10" t="e">
        <f>100*(cbo_deficit!W58+cbo_interest!W58)/cbo_ngdp!W58</f>
        <v>#N/A</v>
      </c>
      <c r="X58" s="10" t="e">
        <f>100*(cbo_deficit!X58+cbo_interest!X58)/cbo_ngdp!X58</f>
        <v>#N/A</v>
      </c>
      <c r="Y58" s="10" t="e">
        <f>100*(cbo_deficit!Y58+cbo_interest!Y58)/cbo_ngdp!Y58</f>
        <v>#N/A</v>
      </c>
      <c r="Z58" s="10" t="e">
        <f>100*(cbo_deficit!Z58+cbo_interest!Z58)/cbo_ngdp!Z58</f>
        <v>#N/A</v>
      </c>
      <c r="AA58" s="10" t="e">
        <f>100*(cbo_deficit!AA58+cbo_interest!AA58)/cbo_ngdp!AA58</f>
        <v>#N/A</v>
      </c>
      <c r="AB58" s="10" t="e">
        <f>100*(cbo_deficit!AB58+cbo_interest!AB58)/cbo_ngdp!AB58</f>
        <v>#N/A</v>
      </c>
      <c r="AC58" s="10" t="e">
        <f>100*(cbo_deficit!AC58+cbo_interest!AC58)/cbo_ngdp!AC58</f>
        <v>#N/A</v>
      </c>
      <c r="AD58" s="10" t="e">
        <f>100*(cbo_deficit!AD58+cbo_interest!AD58)/cbo_ngdp!AD58</f>
        <v>#N/A</v>
      </c>
      <c r="AE58" s="10" t="e">
        <f>100*(cbo_deficit!AE58+cbo_interest!AE58)/cbo_ngdp!AE58</f>
        <v>#N/A</v>
      </c>
      <c r="AF58" s="10" t="e">
        <f>100*(cbo_deficit!AF58+cbo_interest!AF58)/cbo_ngdp!AF58</f>
        <v>#N/A</v>
      </c>
      <c r="AG58" s="10" t="e">
        <f>100*(cbo_deficit!AG58+cbo_interest!AG58)/cbo_ngdp!AG58</f>
        <v>#N/A</v>
      </c>
      <c r="AH58" s="10" t="e">
        <f>100*(cbo_deficit!AH58+cbo_interest!AH58)/cbo_ngdp!AH58</f>
        <v>#N/A</v>
      </c>
      <c r="AI58" s="10" t="e">
        <f>100*(cbo_deficit!AI58+cbo_interest!AI58)/cbo_ngdp!AI58</f>
        <v>#N/A</v>
      </c>
      <c r="AJ58" s="10" t="e">
        <f>100*(cbo_deficit!AJ58+cbo_interest!AJ58)/cbo_ngdp!AJ58</f>
        <v>#N/A</v>
      </c>
      <c r="AK58" s="10" t="e">
        <f>100*(cbo_deficit!AK58+cbo_interest!AK58)/cbo_ngdp!AK58</f>
        <v>#N/A</v>
      </c>
      <c r="AL58" s="10" t="e">
        <f>100*(cbo_deficit!AL58+cbo_interest!AL58)/cbo_ngdp!AL58</f>
        <v>#N/A</v>
      </c>
      <c r="AM58" s="10" t="e">
        <f>100*(cbo_deficit!AM58+cbo_interest!AM58)/cbo_ngdp!AM58</f>
        <v>#N/A</v>
      </c>
      <c r="AN58" s="10" t="e">
        <f>100*(cbo_deficit!AN58+cbo_interest!AN58)/cbo_ngdp!AN58</f>
        <v>#N/A</v>
      </c>
      <c r="AO58" s="10" t="e">
        <f>100*(cbo_deficit!AO58+cbo_interest!AO58)/cbo_ngdp!AO58</f>
        <v>#N/A</v>
      </c>
      <c r="AP58" s="10" t="e">
        <f>100*(cbo_deficit!AP58+cbo_interest!AP58)/cbo_ngdp!AP58</f>
        <v>#N/A</v>
      </c>
      <c r="AQ58" s="10" t="e">
        <f>100*(cbo_deficit!AQ58+cbo_interest!AQ58)/cbo_ngdp!AQ58</f>
        <v>#N/A</v>
      </c>
      <c r="AR58" s="10" t="e">
        <f>100*(cbo_deficit!AR58+cbo_interest!AR58)/cbo_ngdp!AR58</f>
        <v>#N/A</v>
      </c>
      <c r="AS58" s="10" t="e">
        <f>100*(cbo_deficit!AS58+cbo_interest!AS58)/cbo_ngdp!AS58</f>
        <v>#N/A</v>
      </c>
      <c r="AT58" s="10" t="e">
        <f>100*(cbo_deficit!AT58+cbo_interest!AT58)/cbo_ngdp!AT58</f>
        <v>#N/A</v>
      </c>
      <c r="AU58" s="10" t="e">
        <v>#N/A</v>
      </c>
      <c r="AV58" s="10" t="e">
        <f>100*(cbo_deficit!AV58+cbo_interest!AV58)/cbo_ngdp!AV58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f>100*(cbo_deficit!BI58+cbo_interest!BI58)/cbo_ngdp!BI58</f>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-2.2869394318384848</v>
      </c>
      <c r="CD58" s="10">
        <v>-2.3036537019179257</v>
      </c>
      <c r="CE58" s="10">
        <v>-1.5761760295707361</v>
      </c>
      <c r="CF58" s="10">
        <v>-1.2909736237734011</v>
      </c>
      <c r="CG58" s="10">
        <v>-1.2005010787111141</v>
      </c>
      <c r="CH58" s="10">
        <v>-1.9452802463088656</v>
      </c>
      <c r="CI58" s="10">
        <v>-2.285973545527519</v>
      </c>
      <c r="CJ58" s="10">
        <v>-2.2615432938959272</v>
      </c>
      <c r="CK58" s="10">
        <v>-2.6129658811888445</v>
      </c>
      <c r="CL58" s="10">
        <v>-2.1565523306948111</v>
      </c>
      <c r="CM58" s="10">
        <v>-1.8417345290863485</v>
      </c>
      <c r="CN58" s="10">
        <v>-2.1528418831596992</v>
      </c>
      <c r="CO58" s="10">
        <v>-2.5695177754311862</v>
      </c>
      <c r="CP58" s="10">
        <v>-2.550318389811526</v>
      </c>
      <c r="CQ58" s="10">
        <v>-1.8610656253936264</v>
      </c>
      <c r="CR58" s="10">
        <v>-2.1018391092205682</v>
      </c>
      <c r="CS58" s="10">
        <v>-1.8808777429467085</v>
      </c>
      <c r="CU58" s="20">
        <v>38718</v>
      </c>
      <c r="CV58" s="20" t="str">
        <f ca="1">OFFSET(C$1,0,ROWS($1:52)-1)</f>
        <v>2006A</v>
      </c>
      <c r="CW58" s="19">
        <f t="shared" ca="1" si="2"/>
        <v>2006</v>
      </c>
      <c r="CX58" s="30" cm="1">
        <f t="array" aca="1" ref="CX58" ca="1">-INDEX($C$6:$CS$100,MATCH(CW58,YEAR($B$6:$B$100),0),MATCH(CV58,$C$1:$CS$1,0))</f>
        <v>0.91729093410793461</v>
      </c>
      <c r="CY58" s="19">
        <f t="shared" ca="1" si="0"/>
        <v>2011</v>
      </c>
      <c r="CZ58" s="30" cm="1">
        <f t="array" aca="1" ref="CZ58" ca="1">-INDEX($C$6:$CS$100,MATCH(CY58,YEAR($B$6:$B$100),0),MATCH(CV58,$C$1:$CS$1,0))</f>
        <v>-1.1032919847328244</v>
      </c>
      <c r="DA58" s="19">
        <f t="shared" ca="1" si="3"/>
        <v>2016</v>
      </c>
      <c r="DB58" s="28" cm="1">
        <f t="array" aca="1" ref="DB58" ca="1">-INDEX($C$6:$CS$100,MATCH(DA58,YEAR($B$6:$B$100),0),MATCH(CV58,$C$1:$CS$1,0))</f>
        <v>-1.7611209750947743</v>
      </c>
    </row>
    <row r="59" spans="1:106" x14ac:dyDescent="0.3">
      <c r="A59" t="s">
        <v>632</v>
      </c>
      <c r="B59" s="16">
        <v>46753</v>
      </c>
      <c r="C59" s="10" t="e">
        <f>100*(cbo_deficit!C59+cbo_interest!C59)/cbo_ngdp!C59</f>
        <v>#N/A</v>
      </c>
      <c r="D59" s="10" t="e">
        <f>100*(cbo_deficit!D59+cbo_interest!D59)/cbo_ngdp!D59</f>
        <v>#N/A</v>
      </c>
      <c r="E59" s="10" t="e">
        <f>100*(cbo_deficit!E59+cbo_interest!E59)/cbo_ngdp!E59</f>
        <v>#N/A</v>
      </c>
      <c r="F59" s="10" t="e">
        <f>100*(cbo_deficit!F59+cbo_interest!F59)/cbo_ngdp!F59</f>
        <v>#N/A</v>
      </c>
      <c r="G59" s="10" t="e">
        <f>100*(cbo_deficit!G59+cbo_interest!G59)/cbo_ngdp!G59</f>
        <v>#N/A</v>
      </c>
      <c r="H59" s="10" t="e">
        <f>100*(cbo_deficit!H59+cbo_interest!H59)/cbo_ngdp!H59</f>
        <v>#N/A</v>
      </c>
      <c r="I59" s="10" t="e">
        <f>100*(cbo_deficit!I59+cbo_interest!I59)/cbo_ngdp!I59</f>
        <v>#N/A</v>
      </c>
      <c r="J59" s="10" t="e">
        <f>100*(cbo_deficit!J59+cbo_interest!J59)/cbo_ngdp!J59</f>
        <v>#N/A</v>
      </c>
      <c r="K59" s="10" t="e">
        <f>100*(cbo_deficit!K59+cbo_interest!K59)/cbo_ngdp!K59</f>
        <v>#N/A</v>
      </c>
      <c r="L59" s="10" t="e">
        <f>100*(cbo_deficit!L59+cbo_interest!L59)/cbo_ngdp!L59</f>
        <v>#N/A</v>
      </c>
      <c r="M59" s="10" t="e">
        <f>100*(cbo_deficit!M59+cbo_interest!M59)/cbo_ngdp!M59</f>
        <v>#N/A</v>
      </c>
      <c r="N59" s="10" t="e">
        <f>100*(cbo_deficit!N59+cbo_interest!N59)/cbo_ngdp!N59</f>
        <v>#N/A</v>
      </c>
      <c r="O59" s="10" t="e">
        <f>100*(cbo_deficit!O59+cbo_interest!O59)/cbo_ngdp!O59</f>
        <v>#N/A</v>
      </c>
      <c r="P59" s="10" t="e">
        <f>100*(cbo_deficit!P59+cbo_interest!P59)/cbo_ngdp!P59</f>
        <v>#N/A</v>
      </c>
      <c r="Q59" s="10" t="e">
        <f>100*(cbo_deficit!Q59+cbo_interest!Q59)/cbo_ngdp!Q59</f>
        <v>#N/A</v>
      </c>
      <c r="R59" s="10" t="e">
        <f>100*(cbo_deficit!R59+cbo_interest!R59)/cbo_ngdp!R59</f>
        <v>#N/A</v>
      </c>
      <c r="S59" s="10" t="e">
        <f>100*(cbo_deficit!S59+cbo_interest!S59)/cbo_ngdp!S59</f>
        <v>#N/A</v>
      </c>
      <c r="T59" s="10" t="e">
        <f>100*(cbo_deficit!T59+cbo_interest!T59)/cbo_ngdp!T59</f>
        <v>#N/A</v>
      </c>
      <c r="U59" s="10" t="e">
        <f>100*(cbo_deficit!U59+cbo_interest!U59)/cbo_ngdp!U59</f>
        <v>#N/A</v>
      </c>
      <c r="V59" s="10" t="e">
        <f>100*(cbo_deficit!V59+cbo_interest!V59)/cbo_ngdp!V59</f>
        <v>#N/A</v>
      </c>
      <c r="W59" s="10" t="e">
        <f>100*(cbo_deficit!W59+cbo_interest!W59)/cbo_ngdp!W59</f>
        <v>#N/A</v>
      </c>
      <c r="X59" s="10" t="e">
        <f>100*(cbo_deficit!X59+cbo_interest!X59)/cbo_ngdp!X59</f>
        <v>#N/A</v>
      </c>
      <c r="Y59" s="10" t="e">
        <f>100*(cbo_deficit!Y59+cbo_interest!Y59)/cbo_ngdp!Y59</f>
        <v>#N/A</v>
      </c>
      <c r="Z59" s="10" t="e">
        <f>100*(cbo_deficit!Z59+cbo_interest!Z59)/cbo_ngdp!Z59</f>
        <v>#N/A</v>
      </c>
      <c r="AA59" s="10" t="e">
        <f>100*(cbo_deficit!AA59+cbo_interest!AA59)/cbo_ngdp!AA59</f>
        <v>#N/A</v>
      </c>
      <c r="AB59" s="10" t="e">
        <f>100*(cbo_deficit!AB59+cbo_interest!AB59)/cbo_ngdp!AB59</f>
        <v>#N/A</v>
      </c>
      <c r="AC59" s="10" t="e">
        <f>100*(cbo_deficit!AC59+cbo_interest!AC59)/cbo_ngdp!AC59</f>
        <v>#N/A</v>
      </c>
      <c r="AD59" s="10" t="e">
        <f>100*(cbo_deficit!AD59+cbo_interest!AD59)/cbo_ngdp!AD59</f>
        <v>#N/A</v>
      </c>
      <c r="AE59" s="10" t="e">
        <f>100*(cbo_deficit!AE59+cbo_interest!AE59)/cbo_ngdp!AE59</f>
        <v>#N/A</v>
      </c>
      <c r="AF59" s="10" t="e">
        <f>100*(cbo_deficit!AF59+cbo_interest!AF59)/cbo_ngdp!AF59</f>
        <v>#N/A</v>
      </c>
      <c r="AG59" s="10" t="e">
        <f>100*(cbo_deficit!AG59+cbo_interest!AG59)/cbo_ngdp!AG59</f>
        <v>#N/A</v>
      </c>
      <c r="AH59" s="10" t="e">
        <f>100*(cbo_deficit!AH59+cbo_interest!AH59)/cbo_ngdp!AH59</f>
        <v>#N/A</v>
      </c>
      <c r="AI59" s="10" t="e">
        <f>100*(cbo_deficit!AI59+cbo_interest!AI59)/cbo_ngdp!AI59</f>
        <v>#N/A</v>
      </c>
      <c r="AJ59" s="10" t="e">
        <f>100*(cbo_deficit!AJ59+cbo_interest!AJ59)/cbo_ngdp!AJ59</f>
        <v>#N/A</v>
      </c>
      <c r="AK59" s="10" t="e">
        <f>100*(cbo_deficit!AK59+cbo_interest!AK59)/cbo_ngdp!AK59</f>
        <v>#N/A</v>
      </c>
      <c r="AL59" s="10" t="e">
        <f>100*(cbo_deficit!AL59+cbo_interest!AL59)/cbo_ngdp!AL59</f>
        <v>#N/A</v>
      </c>
      <c r="AM59" s="10" t="e">
        <f>100*(cbo_deficit!AM59+cbo_interest!AM59)/cbo_ngdp!AM59</f>
        <v>#N/A</v>
      </c>
      <c r="AN59" s="10" t="e">
        <f>100*(cbo_deficit!AN59+cbo_interest!AN59)/cbo_ngdp!AN59</f>
        <v>#N/A</v>
      </c>
      <c r="AO59" s="10" t="e">
        <f>100*(cbo_deficit!AO59+cbo_interest!AO59)/cbo_ngdp!AO59</f>
        <v>#N/A</v>
      </c>
      <c r="AP59" s="10" t="e">
        <f>100*(cbo_deficit!AP59+cbo_interest!AP59)/cbo_ngdp!AP59</f>
        <v>#N/A</v>
      </c>
      <c r="AQ59" s="10" t="e">
        <f>100*(cbo_deficit!AQ59+cbo_interest!AQ59)/cbo_ngdp!AQ59</f>
        <v>#N/A</v>
      </c>
      <c r="AR59" s="10" t="e">
        <f>100*(cbo_deficit!AR59+cbo_interest!AR59)/cbo_ngdp!AR59</f>
        <v>#N/A</v>
      </c>
      <c r="AS59" s="10" t="e">
        <f>100*(cbo_deficit!AS59+cbo_interest!AS59)/cbo_ngdp!AS59</f>
        <v>#N/A</v>
      </c>
      <c r="AT59" s="10" t="e">
        <f>100*(cbo_deficit!AT59+cbo_interest!AT59)/cbo_ngdp!AT59</f>
        <v>#N/A</v>
      </c>
      <c r="AU59" s="10" t="e">
        <v>#N/A</v>
      </c>
      <c r="AV59" s="10" t="e">
        <f>100*(cbo_deficit!AV59+cbo_interest!AV59)/cbo_ngdp!AV59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f>100*(cbo_deficit!BI59+cbo_interest!BI59)/cbo_ngdp!BI59</f>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-2.0501291816260108</v>
      </c>
      <c r="CF59" s="10">
        <v>-1.871944277007568</v>
      </c>
      <c r="CG59" s="10">
        <v>-1.7714821512289867</v>
      </c>
      <c r="CH59" s="10">
        <v>-2.4276911680527964</v>
      </c>
      <c r="CI59" s="10">
        <v>-2.7810471802804586</v>
      </c>
      <c r="CJ59" s="10">
        <v>-2.7776843662777013</v>
      </c>
      <c r="CK59" s="10">
        <v>-3.1094090366102169</v>
      </c>
      <c r="CL59" s="10">
        <v>-2.8333220361960278</v>
      </c>
      <c r="CM59" s="10">
        <v>-2.5401556549097535</v>
      </c>
      <c r="CN59" s="10">
        <v>-2.8043319465176104</v>
      </c>
      <c r="CO59" s="10">
        <v>-2.8716372021521908</v>
      </c>
      <c r="CP59" s="10">
        <v>-2.8624135280553422</v>
      </c>
      <c r="CQ59" s="10">
        <v>-2.2364797385225312</v>
      </c>
      <c r="CR59" s="10">
        <v>-2.4339423222104788</v>
      </c>
      <c r="CS59" s="10">
        <v>-2.2123500666370504</v>
      </c>
      <c r="CU59" s="20">
        <v>38930</v>
      </c>
      <c r="CV59" s="20" t="str">
        <f ca="1">OFFSET(C$1,0,ROWS($1:53)-1)</f>
        <v>2006B</v>
      </c>
      <c r="CW59" s="19">
        <f t="shared" ca="1" si="2"/>
        <v>2006</v>
      </c>
      <c r="CX59" s="30" cm="1">
        <f t="array" aca="1" ref="CX59" ca="1">-INDEX($C$6:$CS$100,MATCH(CW59,YEAR($B$6:$B$100),0),MATCH(CV59,$C$1:$CS$1,0))</f>
        <v>0.30515715593530668</v>
      </c>
      <c r="CY59" s="19">
        <f t="shared" ca="1" si="0"/>
        <v>2011</v>
      </c>
      <c r="CZ59" s="30" cm="1">
        <f t="array" aca="1" ref="CZ59" ca="1">-INDEX($C$6:$CS$100,MATCH(CY59,YEAR($B$6:$B$100),0),MATCH(CV59,$C$1:$CS$1,0))</f>
        <v>-0.48424702576672446</v>
      </c>
      <c r="DA59" s="19">
        <f t="shared" ca="1" si="3"/>
        <v>2016</v>
      </c>
      <c r="DB59" s="28" cm="1">
        <f t="array" aca="1" ref="DB59" ca="1">-INDEX($C$6:$CS$100,MATCH(DA59,YEAR($B$6:$B$100),0),MATCH(CV59,$C$1:$CS$1,0))</f>
        <v>-1.1523503144956067</v>
      </c>
    </row>
    <row r="60" spans="1:106" x14ac:dyDescent="0.3">
      <c r="A60" t="s">
        <v>633</v>
      </c>
      <c r="B60" s="16">
        <v>47119</v>
      </c>
      <c r="C60" s="10" t="e">
        <f>100*(cbo_deficit!C60+cbo_interest!C60)/cbo_ngdp!C60</f>
        <v>#N/A</v>
      </c>
      <c r="D60" s="10" t="e">
        <f>100*(cbo_deficit!D60+cbo_interest!D60)/cbo_ngdp!D60</f>
        <v>#N/A</v>
      </c>
      <c r="E60" s="10" t="e">
        <f>100*(cbo_deficit!E60+cbo_interest!E60)/cbo_ngdp!E60</f>
        <v>#N/A</v>
      </c>
      <c r="F60" s="10" t="e">
        <f>100*(cbo_deficit!F60+cbo_interest!F60)/cbo_ngdp!F60</f>
        <v>#N/A</v>
      </c>
      <c r="G60" s="10" t="e">
        <f>100*(cbo_deficit!G60+cbo_interest!G60)/cbo_ngdp!G60</f>
        <v>#N/A</v>
      </c>
      <c r="H60" s="10" t="e">
        <f>100*(cbo_deficit!H60+cbo_interest!H60)/cbo_ngdp!H60</f>
        <v>#N/A</v>
      </c>
      <c r="I60" s="10" t="e">
        <f>100*(cbo_deficit!I60+cbo_interest!I60)/cbo_ngdp!I60</f>
        <v>#N/A</v>
      </c>
      <c r="J60" s="10" t="e">
        <f>100*(cbo_deficit!J60+cbo_interest!J60)/cbo_ngdp!J60</f>
        <v>#N/A</v>
      </c>
      <c r="K60" s="10" t="e">
        <f>100*(cbo_deficit!K60+cbo_interest!K60)/cbo_ngdp!K60</f>
        <v>#N/A</v>
      </c>
      <c r="L60" s="10" t="e">
        <f>100*(cbo_deficit!L60+cbo_interest!L60)/cbo_ngdp!L60</f>
        <v>#N/A</v>
      </c>
      <c r="M60" s="10" t="e">
        <f>100*(cbo_deficit!M60+cbo_interest!M60)/cbo_ngdp!M60</f>
        <v>#N/A</v>
      </c>
      <c r="N60" s="10" t="e">
        <f>100*(cbo_deficit!N60+cbo_interest!N60)/cbo_ngdp!N60</f>
        <v>#N/A</v>
      </c>
      <c r="O60" s="10" t="e">
        <f>100*(cbo_deficit!O60+cbo_interest!O60)/cbo_ngdp!O60</f>
        <v>#N/A</v>
      </c>
      <c r="P60" s="10" t="e">
        <f>100*(cbo_deficit!P60+cbo_interest!P60)/cbo_ngdp!P60</f>
        <v>#N/A</v>
      </c>
      <c r="Q60" s="10" t="e">
        <f>100*(cbo_deficit!Q60+cbo_interest!Q60)/cbo_ngdp!Q60</f>
        <v>#N/A</v>
      </c>
      <c r="R60" s="10" t="e">
        <f>100*(cbo_deficit!R60+cbo_interest!R60)/cbo_ngdp!R60</f>
        <v>#N/A</v>
      </c>
      <c r="S60" s="10" t="e">
        <f>100*(cbo_deficit!S60+cbo_interest!S60)/cbo_ngdp!S60</f>
        <v>#N/A</v>
      </c>
      <c r="T60" s="10" t="e">
        <f>100*(cbo_deficit!T60+cbo_interest!T60)/cbo_ngdp!T60</f>
        <v>#N/A</v>
      </c>
      <c r="U60" s="10" t="e">
        <f>100*(cbo_deficit!U60+cbo_interest!U60)/cbo_ngdp!U60</f>
        <v>#N/A</v>
      </c>
      <c r="V60" s="10" t="e">
        <f>100*(cbo_deficit!V60+cbo_interest!V60)/cbo_ngdp!V60</f>
        <v>#N/A</v>
      </c>
      <c r="W60" s="10" t="e">
        <f>100*(cbo_deficit!W60+cbo_interest!W60)/cbo_ngdp!W60</f>
        <v>#N/A</v>
      </c>
      <c r="X60" s="10" t="e">
        <f>100*(cbo_deficit!X60+cbo_interest!X60)/cbo_ngdp!X60</f>
        <v>#N/A</v>
      </c>
      <c r="Y60" s="10" t="e">
        <f>100*(cbo_deficit!Y60+cbo_interest!Y60)/cbo_ngdp!Y60</f>
        <v>#N/A</v>
      </c>
      <c r="Z60" s="10" t="e">
        <f>100*(cbo_deficit!Z60+cbo_interest!Z60)/cbo_ngdp!Z60</f>
        <v>#N/A</v>
      </c>
      <c r="AA60" s="10" t="e">
        <f>100*(cbo_deficit!AA60+cbo_interest!AA60)/cbo_ngdp!AA60</f>
        <v>#N/A</v>
      </c>
      <c r="AB60" s="10" t="e">
        <f>100*(cbo_deficit!AB60+cbo_interest!AB60)/cbo_ngdp!AB60</f>
        <v>#N/A</v>
      </c>
      <c r="AC60" s="10" t="e">
        <f>100*(cbo_deficit!AC60+cbo_interest!AC60)/cbo_ngdp!AC60</f>
        <v>#N/A</v>
      </c>
      <c r="AD60" s="10" t="e">
        <f>100*(cbo_deficit!AD60+cbo_interest!AD60)/cbo_ngdp!AD60</f>
        <v>#N/A</v>
      </c>
      <c r="AE60" s="10" t="e">
        <f>100*(cbo_deficit!AE60+cbo_interest!AE60)/cbo_ngdp!AE60</f>
        <v>#N/A</v>
      </c>
      <c r="AF60" s="10" t="e">
        <f>100*(cbo_deficit!AF60+cbo_interest!AF60)/cbo_ngdp!AF60</f>
        <v>#N/A</v>
      </c>
      <c r="AG60" s="10" t="e">
        <f>100*(cbo_deficit!AG60+cbo_interest!AG60)/cbo_ngdp!AG60</f>
        <v>#N/A</v>
      </c>
      <c r="AH60" s="10" t="e">
        <f>100*(cbo_deficit!AH60+cbo_interest!AH60)/cbo_ngdp!AH60</f>
        <v>#N/A</v>
      </c>
      <c r="AI60" s="10" t="e">
        <f>100*(cbo_deficit!AI60+cbo_interest!AI60)/cbo_ngdp!AI60</f>
        <v>#N/A</v>
      </c>
      <c r="AJ60" s="10" t="e">
        <f>100*(cbo_deficit!AJ60+cbo_interest!AJ60)/cbo_ngdp!AJ60</f>
        <v>#N/A</v>
      </c>
      <c r="AK60" s="10" t="e">
        <f>100*(cbo_deficit!AK60+cbo_interest!AK60)/cbo_ngdp!AK60</f>
        <v>#N/A</v>
      </c>
      <c r="AL60" s="10" t="e">
        <f>100*(cbo_deficit!AL60+cbo_interest!AL60)/cbo_ngdp!AL60</f>
        <v>#N/A</v>
      </c>
      <c r="AM60" s="10" t="e">
        <f>100*(cbo_deficit!AM60+cbo_interest!AM60)/cbo_ngdp!AM60</f>
        <v>#N/A</v>
      </c>
      <c r="AN60" s="10" t="e">
        <f>100*(cbo_deficit!AN60+cbo_interest!AN60)/cbo_ngdp!AN60</f>
        <v>#N/A</v>
      </c>
      <c r="AO60" s="10" t="e">
        <f>100*(cbo_deficit!AO60+cbo_interest!AO60)/cbo_ngdp!AO60</f>
        <v>#N/A</v>
      </c>
      <c r="AP60" s="10" t="e">
        <f>100*(cbo_deficit!AP60+cbo_interest!AP60)/cbo_ngdp!AP60</f>
        <v>#N/A</v>
      </c>
      <c r="AQ60" s="10" t="e">
        <f>100*(cbo_deficit!AQ60+cbo_interest!AQ60)/cbo_ngdp!AQ60</f>
        <v>#N/A</v>
      </c>
      <c r="AR60" s="10" t="e">
        <f>100*(cbo_deficit!AR60+cbo_interest!AR60)/cbo_ngdp!AR60</f>
        <v>#N/A</v>
      </c>
      <c r="AS60" s="10" t="e">
        <f>100*(cbo_deficit!AS60+cbo_interest!AS60)/cbo_ngdp!AS60</f>
        <v>#N/A</v>
      </c>
      <c r="AT60" s="10" t="e">
        <f>100*(cbo_deficit!AT60+cbo_interest!AT60)/cbo_ngdp!AT60</f>
        <v>#N/A</v>
      </c>
      <c r="AU60" s="10" t="e">
        <v>#N/A</v>
      </c>
      <c r="AV60" s="10" t="e">
        <f>100*(cbo_deficit!AV60+cbo_interest!AV60)/cbo_ngdp!AV60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f>100*(cbo_deficit!BI60+cbo_interest!BI60)/cbo_ngdp!BI60</f>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-1.4255305424756499</v>
      </c>
      <c r="CG60" s="10">
        <v>-1.2545958846674836</v>
      </c>
      <c r="CH60" s="10">
        <v>-1.8510714169935487</v>
      </c>
      <c r="CI60" s="10">
        <v>-2.2852512155591573</v>
      </c>
      <c r="CJ60" s="10">
        <v>-2.2820097244732578</v>
      </c>
      <c r="CK60" s="10">
        <v>-2.5683484843364535</v>
      </c>
      <c r="CL60" s="10">
        <v>-2.4458740162622865</v>
      </c>
      <c r="CM60" s="10">
        <v>-2.0795400095831336</v>
      </c>
      <c r="CN60" s="10">
        <v>-2.2190976892040593</v>
      </c>
      <c r="CO60" s="10">
        <v>-2.2951110585312473</v>
      </c>
      <c r="CP60" s="10">
        <v>-2.2803229718139066</v>
      </c>
      <c r="CQ60" s="10">
        <v>-1.6087272727272728</v>
      </c>
      <c r="CR60" s="10">
        <v>-2.1836603971350375</v>
      </c>
      <c r="CS60" s="10">
        <v>-1.9716380859988016</v>
      </c>
      <c r="CU60" s="20">
        <v>39083</v>
      </c>
      <c r="CV60" s="20" t="str">
        <f ca="1">OFFSET(C$1,0,ROWS($1:54)-1)</f>
        <v>2007A</v>
      </c>
      <c r="CW60" s="19">
        <f t="shared" ca="1" si="2"/>
        <v>2007</v>
      </c>
      <c r="CX60" s="30" cm="1">
        <f t="array" aca="1" ref="CX60" ca="1">-INDEX($C$6:$CS$100,MATCH(CW60,YEAR($B$6:$B$100),0),MATCH(CV60,$C$1:$CS$1,0))</f>
        <v>-0.46170758519604249</v>
      </c>
      <c r="CY60" s="19">
        <f t="shared" ca="1" si="0"/>
        <v>2012</v>
      </c>
      <c r="CZ60" s="30" cm="1">
        <f t="array" aca="1" ref="CZ60" ca="1">-INDEX($C$6:$CS$100,MATCH(CY60,YEAR($B$6:$B$100),0),MATCH(CV60,$C$1:$CS$1,0))</f>
        <v>-2.5457715780296426</v>
      </c>
      <c r="DA60" s="19">
        <f t="shared" ca="1" si="3"/>
        <v>2017</v>
      </c>
      <c r="DB60" s="28" cm="1">
        <f t="array" aca="1" ref="DB60" ca="1">-INDEX($C$6:$CS$100,MATCH(DA60,YEAR($B$6:$B$100),0),MATCH(CV60,$C$1:$CS$1,0))</f>
        <v>-2.2399624324958909</v>
      </c>
    </row>
    <row r="61" spans="1:106" x14ac:dyDescent="0.3">
      <c r="A61" t="s">
        <v>634</v>
      </c>
      <c r="B61" s="16">
        <v>47484</v>
      </c>
      <c r="C61" s="10" t="e">
        <f>100*(cbo_deficit!C61+cbo_interest!C61)/cbo_ngdp!C61</f>
        <v>#N/A</v>
      </c>
      <c r="D61" s="10" t="e">
        <f>100*(cbo_deficit!D61+cbo_interest!D61)/cbo_ngdp!D61</f>
        <v>#N/A</v>
      </c>
      <c r="E61" s="10" t="e">
        <f>100*(cbo_deficit!E61+cbo_interest!E61)/cbo_ngdp!E61</f>
        <v>#N/A</v>
      </c>
      <c r="F61" s="10" t="e">
        <f>100*(cbo_deficit!F61+cbo_interest!F61)/cbo_ngdp!F61</f>
        <v>#N/A</v>
      </c>
      <c r="G61" s="10" t="e">
        <f>100*(cbo_deficit!G61+cbo_interest!G61)/cbo_ngdp!G61</f>
        <v>#N/A</v>
      </c>
      <c r="H61" s="10" t="e">
        <f>100*(cbo_deficit!H61+cbo_interest!H61)/cbo_ngdp!H61</f>
        <v>#N/A</v>
      </c>
      <c r="I61" s="10" t="e">
        <f>100*(cbo_deficit!I61+cbo_interest!I61)/cbo_ngdp!I61</f>
        <v>#N/A</v>
      </c>
      <c r="J61" s="10" t="e">
        <f>100*(cbo_deficit!J61+cbo_interest!J61)/cbo_ngdp!J61</f>
        <v>#N/A</v>
      </c>
      <c r="K61" s="10" t="e">
        <f>100*(cbo_deficit!K61+cbo_interest!K61)/cbo_ngdp!K61</f>
        <v>#N/A</v>
      </c>
      <c r="L61" s="10" t="e">
        <f>100*(cbo_deficit!L61+cbo_interest!L61)/cbo_ngdp!L61</f>
        <v>#N/A</v>
      </c>
      <c r="M61" s="10" t="e">
        <f>100*(cbo_deficit!M61+cbo_interest!M61)/cbo_ngdp!M61</f>
        <v>#N/A</v>
      </c>
      <c r="N61" s="10" t="e">
        <f>100*(cbo_deficit!N61+cbo_interest!N61)/cbo_ngdp!N61</f>
        <v>#N/A</v>
      </c>
      <c r="O61" s="10" t="e">
        <f>100*(cbo_deficit!O61+cbo_interest!O61)/cbo_ngdp!O61</f>
        <v>#N/A</v>
      </c>
      <c r="P61" s="10" t="e">
        <f>100*(cbo_deficit!P61+cbo_interest!P61)/cbo_ngdp!P61</f>
        <v>#N/A</v>
      </c>
      <c r="Q61" s="10" t="e">
        <f>100*(cbo_deficit!Q61+cbo_interest!Q61)/cbo_ngdp!Q61</f>
        <v>#N/A</v>
      </c>
      <c r="R61" s="10" t="e">
        <f>100*(cbo_deficit!R61+cbo_interest!R61)/cbo_ngdp!R61</f>
        <v>#N/A</v>
      </c>
      <c r="S61" s="10" t="e">
        <f>100*(cbo_deficit!S61+cbo_interest!S61)/cbo_ngdp!S61</f>
        <v>#N/A</v>
      </c>
      <c r="T61" s="10" t="e">
        <f>100*(cbo_deficit!T61+cbo_interest!T61)/cbo_ngdp!T61</f>
        <v>#N/A</v>
      </c>
      <c r="U61" s="10" t="e">
        <f>100*(cbo_deficit!U61+cbo_interest!U61)/cbo_ngdp!U61</f>
        <v>#N/A</v>
      </c>
      <c r="V61" s="10" t="e">
        <f>100*(cbo_deficit!V61+cbo_interest!V61)/cbo_ngdp!V61</f>
        <v>#N/A</v>
      </c>
      <c r="W61" s="10" t="e">
        <f>100*(cbo_deficit!W61+cbo_interest!W61)/cbo_ngdp!W61</f>
        <v>#N/A</v>
      </c>
      <c r="X61" s="10" t="e">
        <f>100*(cbo_deficit!X61+cbo_interest!X61)/cbo_ngdp!X61</f>
        <v>#N/A</v>
      </c>
      <c r="Y61" s="10" t="e">
        <f>100*(cbo_deficit!Y61+cbo_interest!Y61)/cbo_ngdp!Y61</f>
        <v>#N/A</v>
      </c>
      <c r="Z61" s="10" t="e">
        <f>100*(cbo_deficit!Z61+cbo_interest!Z61)/cbo_ngdp!Z61</f>
        <v>#N/A</v>
      </c>
      <c r="AA61" s="10" t="e">
        <f>100*(cbo_deficit!AA61+cbo_interest!AA61)/cbo_ngdp!AA61</f>
        <v>#N/A</v>
      </c>
      <c r="AB61" s="10" t="e">
        <f>100*(cbo_deficit!AB61+cbo_interest!AB61)/cbo_ngdp!AB61</f>
        <v>#N/A</v>
      </c>
      <c r="AC61" s="10" t="e">
        <f>100*(cbo_deficit!AC61+cbo_interest!AC61)/cbo_ngdp!AC61</f>
        <v>#N/A</v>
      </c>
      <c r="AD61" s="10" t="e">
        <f>100*(cbo_deficit!AD61+cbo_interest!AD61)/cbo_ngdp!AD61</f>
        <v>#N/A</v>
      </c>
      <c r="AE61" s="10" t="e">
        <f>100*(cbo_deficit!AE61+cbo_interest!AE61)/cbo_ngdp!AE61</f>
        <v>#N/A</v>
      </c>
      <c r="AF61" s="10" t="e">
        <f>100*(cbo_deficit!AF61+cbo_interest!AF61)/cbo_ngdp!AF61</f>
        <v>#N/A</v>
      </c>
      <c r="AG61" s="10" t="e">
        <f>100*(cbo_deficit!AG61+cbo_interest!AG61)/cbo_ngdp!AG61</f>
        <v>#N/A</v>
      </c>
      <c r="AH61" s="10" t="e">
        <f>100*(cbo_deficit!AH61+cbo_interest!AH61)/cbo_ngdp!AH61</f>
        <v>#N/A</v>
      </c>
      <c r="AI61" s="10" t="e">
        <f>100*(cbo_deficit!AI61+cbo_interest!AI61)/cbo_ngdp!AI61</f>
        <v>#N/A</v>
      </c>
      <c r="AJ61" s="10" t="e">
        <f>100*(cbo_deficit!AJ61+cbo_interest!AJ61)/cbo_ngdp!AJ61</f>
        <v>#N/A</v>
      </c>
      <c r="AK61" s="10" t="e">
        <f>100*(cbo_deficit!AK61+cbo_interest!AK61)/cbo_ngdp!AK61</f>
        <v>#N/A</v>
      </c>
      <c r="AL61" s="10" t="e">
        <f>100*(cbo_deficit!AL61+cbo_interest!AL61)/cbo_ngdp!AL61</f>
        <v>#N/A</v>
      </c>
      <c r="AM61" s="10" t="e">
        <f>100*(cbo_deficit!AM61+cbo_interest!AM61)/cbo_ngdp!AM61</f>
        <v>#N/A</v>
      </c>
      <c r="AN61" s="10" t="e">
        <f>100*(cbo_deficit!AN61+cbo_interest!AN61)/cbo_ngdp!AN61</f>
        <v>#N/A</v>
      </c>
      <c r="AO61" s="10" t="e">
        <f>100*(cbo_deficit!AO61+cbo_interest!AO61)/cbo_ngdp!AO61</f>
        <v>#N/A</v>
      </c>
      <c r="AP61" s="10" t="e">
        <f>100*(cbo_deficit!AP61+cbo_interest!AP61)/cbo_ngdp!AP61</f>
        <v>#N/A</v>
      </c>
      <c r="AQ61" s="10" t="e">
        <f>100*(cbo_deficit!AQ61+cbo_interest!AQ61)/cbo_ngdp!AQ61</f>
        <v>#N/A</v>
      </c>
      <c r="AR61" s="10" t="e">
        <f>100*(cbo_deficit!AR61+cbo_interest!AR61)/cbo_ngdp!AR61</f>
        <v>#N/A</v>
      </c>
      <c r="AS61" s="10" t="e">
        <f>100*(cbo_deficit!AS61+cbo_interest!AS61)/cbo_ngdp!AS61</f>
        <v>#N/A</v>
      </c>
      <c r="AT61" s="10" t="e">
        <f>100*(cbo_deficit!AT61+cbo_interest!AT61)/cbo_ngdp!AT61</f>
        <v>#N/A</v>
      </c>
      <c r="AU61" s="10" t="e">
        <v>#N/A</v>
      </c>
      <c r="AV61" s="10" t="e">
        <f>100*(cbo_deficit!AV61+cbo_interest!AV61)/cbo_ngdp!AV61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f>100*(cbo_deficit!BI61+cbo_interest!BI61)/cbo_ngdp!BI61</f>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-2.8841046151923257</v>
      </c>
      <c r="CJ61" s="10">
        <v>-2.9122269787207449</v>
      </c>
      <c r="CK61" s="10">
        <v>-3.1335415853182349</v>
      </c>
      <c r="CL61" s="10">
        <v>-3.0077792825422822</v>
      </c>
      <c r="CM61" s="10">
        <v>-2.6287404850688771</v>
      </c>
      <c r="CN61" s="10">
        <v>-2.662077891516649</v>
      </c>
      <c r="CO61" s="10">
        <v>-2.7495517035265991</v>
      </c>
      <c r="CP61" s="10">
        <v>-2.7353200694503741</v>
      </c>
      <c r="CQ61" s="10">
        <v>-1.8911206848318693</v>
      </c>
      <c r="CR61" s="10">
        <v>-2.5663319683625962</v>
      </c>
      <c r="CS61" s="10">
        <v>-2.231137000604495</v>
      </c>
      <c r="CU61" s="20">
        <v>39295</v>
      </c>
      <c r="CV61" s="20" t="str">
        <f ca="1">OFFSET(C$1,0,ROWS($1:55)-1)</f>
        <v>2007B</v>
      </c>
      <c r="CW61" s="19">
        <f t="shared" ca="1" si="2"/>
        <v>2007</v>
      </c>
      <c r="CX61" s="30" cm="1">
        <f t="array" aca="1" ref="CX61" ca="1">-INDEX($C$6:$CS$100,MATCH(CW61,YEAR($B$6:$B$100),0),MATCH(CV61,$C$1:$CS$1,0))</f>
        <v>-0.56118358720209893</v>
      </c>
      <c r="CY61" s="19">
        <f t="shared" ca="1" si="0"/>
        <v>2012</v>
      </c>
      <c r="CZ61" s="30" cm="1">
        <f t="array" aca="1" ref="CZ61" ca="1">-INDEX($C$6:$CS$100,MATCH(CY61,YEAR($B$6:$B$100),0),MATCH(CV61,$C$1:$CS$1,0))</f>
        <v>-2.0345996896373353</v>
      </c>
      <c r="DA61" s="19">
        <f t="shared" ca="1" si="3"/>
        <v>2017</v>
      </c>
      <c r="DB61" s="28" cm="1">
        <f t="array" aca="1" ref="DB61" ca="1">-INDEX($C$6:$CS$100,MATCH(DA61,YEAR($B$6:$B$100),0),MATCH(CV61,$C$1:$CS$1,0))</f>
        <v>-1.791749618037872</v>
      </c>
    </row>
    <row r="62" spans="1:106" x14ac:dyDescent="0.3">
      <c r="A62" t="s">
        <v>635</v>
      </c>
      <c r="B62" s="16">
        <v>47849</v>
      </c>
      <c r="C62" s="10" t="e">
        <f>100*(cbo_deficit!C62+cbo_interest!C62)/cbo_ngdp!C62</f>
        <v>#N/A</v>
      </c>
      <c r="D62" s="10" t="e">
        <f>100*(cbo_deficit!D62+cbo_interest!D62)/cbo_ngdp!D62</f>
        <v>#N/A</v>
      </c>
      <c r="E62" s="10" t="e">
        <f>100*(cbo_deficit!E62+cbo_interest!E62)/cbo_ngdp!E62</f>
        <v>#N/A</v>
      </c>
      <c r="F62" s="10" t="e">
        <f>100*(cbo_deficit!F62+cbo_interest!F62)/cbo_ngdp!F62</f>
        <v>#N/A</v>
      </c>
      <c r="G62" s="10" t="e">
        <f>100*(cbo_deficit!G62+cbo_interest!G62)/cbo_ngdp!G62</f>
        <v>#N/A</v>
      </c>
      <c r="H62" s="10" t="e">
        <f>100*(cbo_deficit!H62+cbo_interest!H62)/cbo_ngdp!H62</f>
        <v>#N/A</v>
      </c>
      <c r="I62" s="10" t="e">
        <f>100*(cbo_deficit!I62+cbo_interest!I62)/cbo_ngdp!I62</f>
        <v>#N/A</v>
      </c>
      <c r="J62" s="10" t="e">
        <f>100*(cbo_deficit!J62+cbo_interest!J62)/cbo_ngdp!J62</f>
        <v>#N/A</v>
      </c>
      <c r="K62" s="10" t="e">
        <f>100*(cbo_deficit!K62+cbo_interest!K62)/cbo_ngdp!K62</f>
        <v>#N/A</v>
      </c>
      <c r="L62" s="10" t="e">
        <f>100*(cbo_deficit!L62+cbo_interest!L62)/cbo_ngdp!L62</f>
        <v>#N/A</v>
      </c>
      <c r="M62" s="10" t="e">
        <f>100*(cbo_deficit!M62+cbo_interest!M62)/cbo_ngdp!M62</f>
        <v>#N/A</v>
      </c>
      <c r="N62" s="10" t="e">
        <f>100*(cbo_deficit!N62+cbo_interest!N62)/cbo_ngdp!N62</f>
        <v>#N/A</v>
      </c>
      <c r="O62" s="10" t="e">
        <f>100*(cbo_deficit!O62+cbo_interest!O62)/cbo_ngdp!O62</f>
        <v>#N/A</v>
      </c>
      <c r="P62" s="10" t="e">
        <f>100*(cbo_deficit!P62+cbo_interest!P62)/cbo_ngdp!P62</f>
        <v>#N/A</v>
      </c>
      <c r="Q62" s="10" t="e">
        <f>100*(cbo_deficit!Q62+cbo_interest!Q62)/cbo_ngdp!Q62</f>
        <v>#N/A</v>
      </c>
      <c r="R62" s="10" t="e">
        <f>100*(cbo_deficit!R62+cbo_interest!R62)/cbo_ngdp!R62</f>
        <v>#N/A</v>
      </c>
      <c r="S62" s="10" t="e">
        <f>100*(cbo_deficit!S62+cbo_interest!S62)/cbo_ngdp!S62</f>
        <v>#N/A</v>
      </c>
      <c r="T62" s="10" t="e">
        <f>100*(cbo_deficit!T62+cbo_interest!T62)/cbo_ngdp!T62</f>
        <v>#N/A</v>
      </c>
      <c r="U62" s="10" t="e">
        <f>100*(cbo_deficit!U62+cbo_interest!U62)/cbo_ngdp!U62</f>
        <v>#N/A</v>
      </c>
      <c r="V62" s="10" t="e">
        <f>100*(cbo_deficit!V62+cbo_interest!V62)/cbo_ngdp!V62</f>
        <v>#N/A</v>
      </c>
      <c r="W62" s="10" t="e">
        <f>100*(cbo_deficit!W62+cbo_interest!W62)/cbo_ngdp!W62</f>
        <v>#N/A</v>
      </c>
      <c r="X62" s="10" t="e">
        <f>100*(cbo_deficit!X62+cbo_interest!X62)/cbo_ngdp!X62</f>
        <v>#N/A</v>
      </c>
      <c r="Y62" s="10" t="e">
        <f>100*(cbo_deficit!Y62+cbo_interest!Y62)/cbo_ngdp!Y62</f>
        <v>#N/A</v>
      </c>
      <c r="Z62" s="10" t="e">
        <f>100*(cbo_deficit!Z62+cbo_interest!Z62)/cbo_ngdp!Z62</f>
        <v>#N/A</v>
      </c>
      <c r="AA62" s="10" t="e">
        <f>100*(cbo_deficit!AA62+cbo_interest!AA62)/cbo_ngdp!AA62</f>
        <v>#N/A</v>
      </c>
      <c r="AB62" s="10" t="e">
        <f>100*(cbo_deficit!AB62+cbo_interest!AB62)/cbo_ngdp!AB62</f>
        <v>#N/A</v>
      </c>
      <c r="AC62" s="10" t="e">
        <f>100*(cbo_deficit!AC62+cbo_interest!AC62)/cbo_ngdp!AC62</f>
        <v>#N/A</v>
      </c>
      <c r="AD62" s="10" t="e">
        <f>100*(cbo_deficit!AD62+cbo_interest!AD62)/cbo_ngdp!AD62</f>
        <v>#N/A</v>
      </c>
      <c r="AE62" s="10" t="e">
        <f>100*(cbo_deficit!AE62+cbo_interest!AE62)/cbo_ngdp!AE62</f>
        <v>#N/A</v>
      </c>
      <c r="AF62" s="10" t="e">
        <f>100*(cbo_deficit!AF62+cbo_interest!AF62)/cbo_ngdp!AF62</f>
        <v>#N/A</v>
      </c>
      <c r="AG62" s="10" t="e">
        <f>100*(cbo_deficit!AG62+cbo_interest!AG62)/cbo_ngdp!AG62</f>
        <v>#N/A</v>
      </c>
      <c r="AH62" s="10" t="e">
        <f>100*(cbo_deficit!AH62+cbo_interest!AH62)/cbo_ngdp!AH62</f>
        <v>#N/A</v>
      </c>
      <c r="AI62" s="10" t="e">
        <f>100*(cbo_deficit!AI62+cbo_interest!AI62)/cbo_ngdp!AI62</f>
        <v>#N/A</v>
      </c>
      <c r="AJ62" s="10" t="e">
        <f>100*(cbo_deficit!AJ62+cbo_interest!AJ62)/cbo_ngdp!AJ62</f>
        <v>#N/A</v>
      </c>
      <c r="AK62" s="10" t="e">
        <f>100*(cbo_deficit!AK62+cbo_interest!AK62)/cbo_ngdp!AK62</f>
        <v>#N/A</v>
      </c>
      <c r="AL62" s="10" t="e">
        <f>100*(cbo_deficit!AL62+cbo_interest!AL62)/cbo_ngdp!AL62</f>
        <v>#N/A</v>
      </c>
      <c r="AM62" s="10" t="e">
        <f>100*(cbo_deficit!AM62+cbo_interest!AM62)/cbo_ngdp!AM62</f>
        <v>#N/A</v>
      </c>
      <c r="AN62" s="10" t="e">
        <f>100*(cbo_deficit!AN62+cbo_interest!AN62)/cbo_ngdp!AN62</f>
        <v>#N/A</v>
      </c>
      <c r="AO62" s="10" t="e">
        <f>100*(cbo_deficit!AO62+cbo_interest!AO62)/cbo_ngdp!AO62</f>
        <v>#N/A</v>
      </c>
      <c r="AP62" s="10" t="e">
        <f>100*(cbo_deficit!AP62+cbo_interest!AP62)/cbo_ngdp!AP62</f>
        <v>#N/A</v>
      </c>
      <c r="AQ62" s="10" t="e">
        <f>100*(cbo_deficit!AQ62+cbo_interest!AQ62)/cbo_ngdp!AQ62</f>
        <v>#N/A</v>
      </c>
      <c r="AR62" s="10" t="e">
        <f>100*(cbo_deficit!AR62+cbo_interest!AR62)/cbo_ngdp!AR62</f>
        <v>#N/A</v>
      </c>
      <c r="AS62" s="10" t="e">
        <f>100*(cbo_deficit!AS62+cbo_interest!AS62)/cbo_ngdp!AS62</f>
        <v>#N/A</v>
      </c>
      <c r="AT62" s="10" t="e">
        <f>100*(cbo_deficit!AT62+cbo_interest!AT62)/cbo_ngdp!AT62</f>
        <v>#N/A</v>
      </c>
      <c r="AU62" s="10" t="e">
        <v>#N/A</v>
      </c>
      <c r="AV62" s="10" t="e">
        <f>100*(cbo_deficit!AV62+cbo_interest!AV62)/cbo_ngdp!AV62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f>100*(cbo_deficit!BI62+cbo_interest!BI62)/cbo_ngdp!BI62</f>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-3.2915312908025385</v>
      </c>
      <c r="CM62" s="10">
        <v>-2.8066528066528065</v>
      </c>
      <c r="CN62" s="10">
        <v>-2.7408120505124867</v>
      </c>
      <c r="CO62" s="10">
        <v>-2.8913615435211577</v>
      </c>
      <c r="CP62" s="10">
        <v>-2.8475115106336331</v>
      </c>
      <c r="CQ62" s="10">
        <v>-1.9538714105013859</v>
      </c>
      <c r="CR62" s="10">
        <v>-2.458263547463396</v>
      </c>
      <c r="CS62" s="10">
        <v>-2.1591871295512277</v>
      </c>
      <c r="CU62" s="20">
        <v>39448</v>
      </c>
      <c r="CV62" s="20" t="str">
        <f ca="1">OFFSET(C$1,0,ROWS($1:56)-1)</f>
        <v>2008A</v>
      </c>
      <c r="CW62" s="19">
        <f t="shared" ca="1" si="2"/>
        <v>2008</v>
      </c>
      <c r="CX62" s="30" cm="1">
        <f t="array" aca="1" ref="CX62" ca="1">-INDEX($C$6:$CS$100,MATCH(CW62,YEAR($B$6:$B$100),0),MATCH(CV62,$C$1:$CS$1,0))</f>
        <v>-0.1056263643405394</v>
      </c>
      <c r="CY62" s="19">
        <f t="shared" ca="1" si="0"/>
        <v>2013</v>
      </c>
      <c r="CZ62" s="30" cm="1">
        <f t="array" aca="1" ref="CZ62" ca="1">-INDEX($C$6:$CS$100,MATCH(CY62,YEAR($B$6:$B$100),0),MATCH(CV62,$C$1:$CS$1,0))</f>
        <v>-1.9176411904893864</v>
      </c>
      <c r="DA62" s="19">
        <f t="shared" ca="1" si="3"/>
        <v>2018</v>
      </c>
      <c r="DB62" s="28" cm="1">
        <f t="array" aca="1" ref="DB62" ca="1">-INDEX($C$6:$CS$100,MATCH(DA62,YEAR($B$6:$B$100),0),MATCH(CV62,$C$1:$CS$1,0))</f>
        <v>-2.1561171997316038</v>
      </c>
    </row>
    <row r="63" spans="1:106" x14ac:dyDescent="0.3">
      <c r="A63" t="s">
        <v>636</v>
      </c>
      <c r="B63" s="16">
        <v>48214</v>
      </c>
      <c r="C63" s="10" t="e">
        <f>100*(cbo_deficit!C63+cbo_interest!C63)/cbo_ngdp!C63</f>
        <v>#N/A</v>
      </c>
      <c r="D63" s="10" t="e">
        <f>100*(cbo_deficit!D63+cbo_interest!D63)/cbo_ngdp!D63</f>
        <v>#N/A</v>
      </c>
      <c r="E63" s="10" t="e">
        <f>100*(cbo_deficit!E63+cbo_interest!E63)/cbo_ngdp!E63</f>
        <v>#N/A</v>
      </c>
      <c r="F63" s="10" t="e">
        <f>100*(cbo_deficit!F63+cbo_interest!F63)/cbo_ngdp!F63</f>
        <v>#N/A</v>
      </c>
      <c r="G63" s="10" t="e">
        <f>100*(cbo_deficit!G63+cbo_interest!G63)/cbo_ngdp!G63</f>
        <v>#N/A</v>
      </c>
      <c r="H63" s="10" t="e">
        <f>100*(cbo_deficit!H63+cbo_interest!H63)/cbo_ngdp!H63</f>
        <v>#N/A</v>
      </c>
      <c r="I63" s="10" t="e">
        <f>100*(cbo_deficit!I63+cbo_interest!I63)/cbo_ngdp!I63</f>
        <v>#N/A</v>
      </c>
      <c r="J63" s="10" t="e">
        <f>100*(cbo_deficit!J63+cbo_interest!J63)/cbo_ngdp!J63</f>
        <v>#N/A</v>
      </c>
      <c r="K63" s="10" t="e">
        <f>100*(cbo_deficit!K63+cbo_interest!K63)/cbo_ngdp!K63</f>
        <v>#N/A</v>
      </c>
      <c r="L63" s="10" t="e">
        <f>100*(cbo_deficit!L63+cbo_interest!L63)/cbo_ngdp!L63</f>
        <v>#N/A</v>
      </c>
      <c r="M63" s="10" t="e">
        <f>100*(cbo_deficit!M63+cbo_interest!M63)/cbo_ngdp!M63</f>
        <v>#N/A</v>
      </c>
      <c r="N63" s="10" t="e">
        <f>100*(cbo_deficit!N63+cbo_interest!N63)/cbo_ngdp!N63</f>
        <v>#N/A</v>
      </c>
      <c r="O63" s="10" t="e">
        <f>100*(cbo_deficit!O63+cbo_interest!O63)/cbo_ngdp!O63</f>
        <v>#N/A</v>
      </c>
      <c r="P63" s="10" t="e">
        <f>100*(cbo_deficit!P63+cbo_interest!P63)/cbo_ngdp!P63</f>
        <v>#N/A</v>
      </c>
      <c r="Q63" s="10" t="e">
        <f>100*(cbo_deficit!Q63+cbo_interest!Q63)/cbo_ngdp!Q63</f>
        <v>#N/A</v>
      </c>
      <c r="R63" s="10" t="e">
        <f>100*(cbo_deficit!R63+cbo_interest!R63)/cbo_ngdp!R63</f>
        <v>#N/A</v>
      </c>
      <c r="S63" s="10" t="e">
        <f>100*(cbo_deficit!S63+cbo_interest!S63)/cbo_ngdp!S63</f>
        <v>#N/A</v>
      </c>
      <c r="T63" s="10" t="e">
        <f>100*(cbo_deficit!T63+cbo_interest!T63)/cbo_ngdp!T63</f>
        <v>#N/A</v>
      </c>
      <c r="U63" s="10" t="e">
        <f>100*(cbo_deficit!U63+cbo_interest!U63)/cbo_ngdp!U63</f>
        <v>#N/A</v>
      </c>
      <c r="V63" s="10" t="e">
        <f>100*(cbo_deficit!V63+cbo_interest!V63)/cbo_ngdp!V63</f>
        <v>#N/A</v>
      </c>
      <c r="W63" s="10" t="e">
        <f>100*(cbo_deficit!W63+cbo_interest!W63)/cbo_ngdp!W63</f>
        <v>#N/A</v>
      </c>
      <c r="X63" s="10" t="e">
        <f>100*(cbo_deficit!X63+cbo_interest!X63)/cbo_ngdp!X63</f>
        <v>#N/A</v>
      </c>
      <c r="Y63" s="10" t="e">
        <f>100*(cbo_deficit!Y63+cbo_interest!Y63)/cbo_ngdp!Y63</f>
        <v>#N/A</v>
      </c>
      <c r="Z63" s="10" t="e">
        <f>100*(cbo_deficit!Z63+cbo_interest!Z63)/cbo_ngdp!Z63</f>
        <v>#N/A</v>
      </c>
      <c r="AA63" s="10" t="e">
        <f>100*(cbo_deficit!AA63+cbo_interest!AA63)/cbo_ngdp!AA63</f>
        <v>#N/A</v>
      </c>
      <c r="AB63" s="10" t="e">
        <f>100*(cbo_deficit!AB63+cbo_interest!AB63)/cbo_ngdp!AB63</f>
        <v>#N/A</v>
      </c>
      <c r="AC63" s="10" t="e">
        <f>100*(cbo_deficit!AC63+cbo_interest!AC63)/cbo_ngdp!AC63</f>
        <v>#N/A</v>
      </c>
      <c r="AD63" s="10" t="e">
        <f>100*(cbo_deficit!AD63+cbo_interest!AD63)/cbo_ngdp!AD63</f>
        <v>#N/A</v>
      </c>
      <c r="AE63" s="10" t="e">
        <f>100*(cbo_deficit!AE63+cbo_interest!AE63)/cbo_ngdp!AE63</f>
        <v>#N/A</v>
      </c>
      <c r="AF63" s="10" t="e">
        <f>100*(cbo_deficit!AF63+cbo_interest!AF63)/cbo_ngdp!AF63</f>
        <v>#N/A</v>
      </c>
      <c r="AG63" s="10" t="e">
        <f>100*(cbo_deficit!AG63+cbo_interest!AG63)/cbo_ngdp!AG63</f>
        <v>#N/A</v>
      </c>
      <c r="AH63" s="10" t="e">
        <f>100*(cbo_deficit!AH63+cbo_interest!AH63)/cbo_ngdp!AH63</f>
        <v>#N/A</v>
      </c>
      <c r="AI63" s="10" t="e">
        <f>100*(cbo_deficit!AI63+cbo_interest!AI63)/cbo_ngdp!AI63</f>
        <v>#N/A</v>
      </c>
      <c r="AJ63" s="10" t="e">
        <f>100*(cbo_deficit!AJ63+cbo_interest!AJ63)/cbo_ngdp!AJ63</f>
        <v>#N/A</v>
      </c>
      <c r="AK63" s="10" t="e">
        <f>100*(cbo_deficit!AK63+cbo_interest!AK63)/cbo_ngdp!AK63</f>
        <v>#N/A</v>
      </c>
      <c r="AL63" s="10" t="e">
        <f>100*(cbo_deficit!AL63+cbo_interest!AL63)/cbo_ngdp!AL63</f>
        <v>#N/A</v>
      </c>
      <c r="AM63" s="10" t="e">
        <f>100*(cbo_deficit!AM63+cbo_interest!AM63)/cbo_ngdp!AM63</f>
        <v>#N/A</v>
      </c>
      <c r="AN63" s="10" t="e">
        <f>100*(cbo_deficit!AN63+cbo_interest!AN63)/cbo_ngdp!AN63</f>
        <v>#N/A</v>
      </c>
      <c r="AO63" s="10" t="e">
        <f>100*(cbo_deficit!AO63+cbo_interest!AO63)/cbo_ngdp!AO63</f>
        <v>#N/A</v>
      </c>
      <c r="AP63" s="10" t="e">
        <f>100*(cbo_deficit!AP63+cbo_interest!AP63)/cbo_ngdp!AP63</f>
        <v>#N/A</v>
      </c>
      <c r="AQ63" s="10" t="e">
        <f>100*(cbo_deficit!AQ63+cbo_interest!AQ63)/cbo_ngdp!AQ63</f>
        <v>#N/A</v>
      </c>
      <c r="AR63" s="10" t="e">
        <f>100*(cbo_deficit!AR63+cbo_interest!AR63)/cbo_ngdp!AR63</f>
        <v>#N/A</v>
      </c>
      <c r="AS63" s="10" t="e">
        <f>100*(cbo_deficit!AS63+cbo_interest!AS63)/cbo_ngdp!AS63</f>
        <v>#N/A</v>
      </c>
      <c r="AT63" s="10" t="e">
        <f>100*(cbo_deficit!AT63+cbo_interest!AT63)/cbo_ngdp!AT63</f>
        <v>#N/A</v>
      </c>
      <c r="AU63" s="10" t="e">
        <v>#N/A</v>
      </c>
      <c r="AV63" s="10" t="e">
        <f>100*(cbo_deficit!AV63+cbo_interest!AV63)/cbo_ngdp!AV63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f>100*(cbo_deficit!BI63+cbo_interest!BI63)/cbo_ngdp!BI63</f>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-2.8871319520174481</v>
      </c>
      <c r="CO63" s="10">
        <v>-3.028462797697629</v>
      </c>
      <c r="CP63" s="10">
        <v>-3.0258224639594444</v>
      </c>
      <c r="CQ63" s="10">
        <v>-2.0927762956823539</v>
      </c>
      <c r="CR63" s="10">
        <v>-2.6098043297252289</v>
      </c>
      <c r="CS63" s="10">
        <v>-2.1833282380515642</v>
      </c>
      <c r="CU63" s="20">
        <v>39692</v>
      </c>
      <c r="CV63" s="20" t="str">
        <f ca="1">OFFSET(C$1,0,ROWS($1:57)-1)</f>
        <v>2008B</v>
      </c>
      <c r="CW63" s="19">
        <f t="shared" ca="1" si="2"/>
        <v>2008</v>
      </c>
      <c r="CX63" s="30" cm="1">
        <f t="array" aca="1" ref="CX63" ca="1">-INDEX($C$6:$CS$100,MATCH(CW63,YEAR($B$6:$B$100),0),MATCH(CV63,$C$1:$CS$1,0))</f>
        <v>1.1470795214637579</v>
      </c>
      <c r="CY63" s="19">
        <f t="shared" ca="1" si="0"/>
        <v>2013</v>
      </c>
      <c r="CZ63" s="30" cm="1">
        <f t="array" aca="1" ref="CZ63" ca="1">-INDEX($C$6:$CS$100,MATCH(CY63,YEAR($B$6:$B$100),0),MATCH(CV63,$C$1:$CS$1,0))</f>
        <v>-1.0700820581060102</v>
      </c>
      <c r="DA63" s="19">
        <f t="shared" ca="1" si="3"/>
        <v>2018</v>
      </c>
      <c r="DB63" s="28" cm="1">
        <f t="array" aca="1" ref="DB63" ca="1">-INDEX($C$6:$CS$100,MATCH(DA63,YEAR($B$6:$B$100),0),MATCH(CV63,$C$1:$CS$1,0))</f>
        <v>-1.1735611510791366</v>
      </c>
    </row>
    <row r="64" spans="1:106" x14ac:dyDescent="0.3">
      <c r="A64" t="s">
        <v>637</v>
      </c>
      <c r="B64" s="16">
        <v>48580</v>
      </c>
      <c r="C64" s="10" t="e">
        <f>100*(cbo_deficit!C64+cbo_interest!C64)/cbo_ngdp!C64</f>
        <v>#N/A</v>
      </c>
      <c r="D64" s="10" t="e">
        <f>100*(cbo_deficit!D64+cbo_interest!D64)/cbo_ngdp!D64</f>
        <v>#N/A</v>
      </c>
      <c r="E64" s="10" t="e">
        <f>100*(cbo_deficit!E64+cbo_interest!E64)/cbo_ngdp!E64</f>
        <v>#N/A</v>
      </c>
      <c r="F64" s="10" t="e">
        <f>100*(cbo_deficit!F64+cbo_interest!F64)/cbo_ngdp!F64</f>
        <v>#N/A</v>
      </c>
      <c r="G64" s="10" t="e">
        <f>100*(cbo_deficit!G64+cbo_interest!G64)/cbo_ngdp!G64</f>
        <v>#N/A</v>
      </c>
      <c r="H64" s="10" t="e">
        <f>100*(cbo_deficit!H64+cbo_interest!H64)/cbo_ngdp!H64</f>
        <v>#N/A</v>
      </c>
      <c r="I64" s="10" t="e">
        <f>100*(cbo_deficit!I64+cbo_interest!I64)/cbo_ngdp!I64</f>
        <v>#N/A</v>
      </c>
      <c r="J64" s="10" t="e">
        <f>100*(cbo_deficit!J64+cbo_interest!J64)/cbo_ngdp!J64</f>
        <v>#N/A</v>
      </c>
      <c r="K64" s="10" t="e">
        <f>100*(cbo_deficit!K64+cbo_interest!K64)/cbo_ngdp!K64</f>
        <v>#N/A</v>
      </c>
      <c r="L64" s="10" t="e">
        <f>100*(cbo_deficit!L64+cbo_interest!L64)/cbo_ngdp!L64</f>
        <v>#N/A</v>
      </c>
      <c r="M64" s="10" t="e">
        <f>100*(cbo_deficit!M64+cbo_interest!M64)/cbo_ngdp!M64</f>
        <v>#N/A</v>
      </c>
      <c r="N64" s="10" t="e">
        <f>100*(cbo_deficit!N64+cbo_interest!N64)/cbo_ngdp!N64</f>
        <v>#N/A</v>
      </c>
      <c r="O64" s="10" t="e">
        <f>100*(cbo_deficit!O64+cbo_interest!O64)/cbo_ngdp!O64</f>
        <v>#N/A</v>
      </c>
      <c r="P64" s="10" t="e">
        <f>100*(cbo_deficit!P64+cbo_interest!P64)/cbo_ngdp!P64</f>
        <v>#N/A</v>
      </c>
      <c r="Q64" s="10" t="e">
        <f>100*(cbo_deficit!Q64+cbo_interest!Q64)/cbo_ngdp!Q64</f>
        <v>#N/A</v>
      </c>
      <c r="R64" s="10" t="e">
        <f>100*(cbo_deficit!R64+cbo_interest!R64)/cbo_ngdp!R64</f>
        <v>#N/A</v>
      </c>
      <c r="S64" s="10" t="e">
        <f>100*(cbo_deficit!S64+cbo_interest!S64)/cbo_ngdp!S64</f>
        <v>#N/A</v>
      </c>
      <c r="T64" s="10" t="e">
        <f>100*(cbo_deficit!T64+cbo_interest!T64)/cbo_ngdp!T64</f>
        <v>#N/A</v>
      </c>
      <c r="U64" s="10" t="e">
        <f>100*(cbo_deficit!U64+cbo_interest!U64)/cbo_ngdp!U64</f>
        <v>#N/A</v>
      </c>
      <c r="V64" s="10" t="e">
        <f>100*(cbo_deficit!V64+cbo_interest!V64)/cbo_ngdp!V64</f>
        <v>#N/A</v>
      </c>
      <c r="W64" s="10" t="e">
        <f>100*(cbo_deficit!W64+cbo_interest!W64)/cbo_ngdp!W64</f>
        <v>#N/A</v>
      </c>
      <c r="X64" s="10" t="e">
        <f>100*(cbo_deficit!X64+cbo_interest!X64)/cbo_ngdp!X64</f>
        <v>#N/A</v>
      </c>
      <c r="Y64" s="10" t="e">
        <f>100*(cbo_deficit!Y64+cbo_interest!Y64)/cbo_ngdp!Y64</f>
        <v>#N/A</v>
      </c>
      <c r="Z64" s="10" t="e">
        <f>100*(cbo_deficit!Z64+cbo_interest!Z64)/cbo_ngdp!Z64</f>
        <v>#N/A</v>
      </c>
      <c r="AA64" s="10" t="e">
        <f>100*(cbo_deficit!AA64+cbo_interest!AA64)/cbo_ngdp!AA64</f>
        <v>#N/A</v>
      </c>
      <c r="AB64" s="10" t="e">
        <f>100*(cbo_deficit!AB64+cbo_interest!AB64)/cbo_ngdp!AB64</f>
        <v>#N/A</v>
      </c>
      <c r="AC64" s="10" t="e">
        <f>100*(cbo_deficit!AC64+cbo_interest!AC64)/cbo_ngdp!AC64</f>
        <v>#N/A</v>
      </c>
      <c r="AD64" s="10" t="e">
        <f>100*(cbo_deficit!AD64+cbo_interest!AD64)/cbo_ngdp!AD64</f>
        <v>#N/A</v>
      </c>
      <c r="AE64" s="10" t="e">
        <f>100*(cbo_deficit!AE64+cbo_interest!AE64)/cbo_ngdp!AE64</f>
        <v>#N/A</v>
      </c>
      <c r="AF64" s="10" t="e">
        <f>100*(cbo_deficit!AF64+cbo_interest!AF64)/cbo_ngdp!AF64</f>
        <v>#N/A</v>
      </c>
      <c r="AG64" s="10" t="e">
        <f>100*(cbo_deficit!AG64+cbo_interest!AG64)/cbo_ngdp!AG64</f>
        <v>#N/A</v>
      </c>
      <c r="AH64" s="10" t="e">
        <f>100*(cbo_deficit!AH64+cbo_interest!AH64)/cbo_ngdp!AH64</f>
        <v>#N/A</v>
      </c>
      <c r="AI64" s="10" t="e">
        <f>100*(cbo_deficit!AI64+cbo_interest!AI64)/cbo_ngdp!AI64</f>
        <v>#N/A</v>
      </c>
      <c r="AJ64" s="10" t="e">
        <f>100*(cbo_deficit!AJ64+cbo_interest!AJ64)/cbo_ngdp!AJ64</f>
        <v>#N/A</v>
      </c>
      <c r="AK64" s="10" t="e">
        <f>100*(cbo_deficit!AK64+cbo_interest!AK64)/cbo_ngdp!AK64</f>
        <v>#N/A</v>
      </c>
      <c r="AL64" s="10" t="e">
        <f>100*(cbo_deficit!AL64+cbo_interest!AL64)/cbo_ngdp!AL64</f>
        <v>#N/A</v>
      </c>
      <c r="AM64" s="10" t="e">
        <f>100*(cbo_deficit!AM64+cbo_interest!AM64)/cbo_ngdp!AM64</f>
        <v>#N/A</v>
      </c>
      <c r="AN64" s="10" t="e">
        <f>100*(cbo_deficit!AN64+cbo_interest!AN64)/cbo_ngdp!AN64</f>
        <v>#N/A</v>
      </c>
      <c r="AO64" s="10" t="e">
        <f>100*(cbo_deficit!AO64+cbo_interest!AO64)/cbo_ngdp!AO64</f>
        <v>#N/A</v>
      </c>
      <c r="AP64" s="10" t="e">
        <f>100*(cbo_deficit!AP64+cbo_interest!AP64)/cbo_ngdp!AP64</f>
        <v>#N/A</v>
      </c>
      <c r="AQ64" s="10" t="e">
        <f>100*(cbo_deficit!AQ64+cbo_interest!AQ64)/cbo_ngdp!AQ64</f>
        <v>#N/A</v>
      </c>
      <c r="AR64" s="10" t="e">
        <f>100*(cbo_deficit!AR64+cbo_interest!AR64)/cbo_ngdp!AR64</f>
        <v>#N/A</v>
      </c>
      <c r="AS64" s="10" t="e">
        <f>100*(cbo_deficit!AS64+cbo_interest!AS64)/cbo_ngdp!AS64</f>
        <v>#N/A</v>
      </c>
      <c r="AT64" s="10" t="e">
        <f>100*(cbo_deficit!AT64+cbo_interest!AT64)/cbo_ngdp!AT64</f>
        <v>#N/A</v>
      </c>
      <c r="AU64" s="10" t="e">
        <v>#N/A</v>
      </c>
      <c r="AV64" s="10" t="e">
        <f>100*(cbo_deficit!AV64+cbo_interest!AV64)/cbo_ngdp!AV64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f>100*(cbo_deficit!BI64+cbo_interest!BI64)/cbo_ngdp!BI64</f>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-3.6194257788637754</v>
      </c>
      <c r="CP64" s="10">
        <v>-3.5939727143148037</v>
      </c>
      <c r="CQ64" s="10">
        <v>-2.5657008926345184</v>
      </c>
      <c r="CR64" s="10">
        <v>-3.078465780897468</v>
      </c>
      <c r="CS64" s="10">
        <v>-2.5313971742543173</v>
      </c>
      <c r="CU64" s="20">
        <v>39814</v>
      </c>
      <c r="CV64" s="20" t="str">
        <f ca="1">OFFSET(C$1,0,ROWS($1:58)-1)</f>
        <v>2009A</v>
      </c>
      <c r="CW64" s="19">
        <f t="shared" ca="1" si="2"/>
        <v>2009</v>
      </c>
      <c r="CX64" s="30" cm="1">
        <f t="array" aca="1" ref="CX64" ca="1">-INDEX($C$6:$CS$100,MATCH(CW64,YEAR($B$6:$B$100),0),MATCH(CV64,$C$1:$CS$1,0))</f>
        <v>6.9509714526197657</v>
      </c>
      <c r="CY64" s="19">
        <f t="shared" ca="1" si="0"/>
        <v>2014</v>
      </c>
      <c r="CZ64" s="30" cm="1">
        <f t="array" aca="1" ref="CZ64" ca="1">-INDEX($C$6:$CS$100,MATCH(CY64,YEAR($B$6:$B$100),0),MATCH(CV64,$C$1:$CS$1,0))</f>
        <v>-0.78950294673635046</v>
      </c>
      <c r="DA64" s="19">
        <f t="shared" ca="1" si="3"/>
        <v>2019</v>
      </c>
      <c r="DB64" s="28" cm="1">
        <f t="array" aca="1" ref="DB64" ca="1">-INDEX($C$6:$CS$100,MATCH(DA64,YEAR($B$6:$B$100),0),MATCH(CV64,$C$1:$CS$1,0))</f>
        <v>-0.96956638836520337</v>
      </c>
    </row>
    <row r="65" spans="1:106" x14ac:dyDescent="0.3">
      <c r="A65" t="s">
        <v>638</v>
      </c>
      <c r="B65" s="16">
        <v>48945</v>
      </c>
      <c r="C65" s="10" t="e">
        <f>100*(cbo_deficit!C65+cbo_interest!C65)/cbo_ngdp!C65</f>
        <v>#N/A</v>
      </c>
      <c r="D65" s="10" t="e">
        <f>100*(cbo_deficit!D65+cbo_interest!D65)/cbo_ngdp!D65</f>
        <v>#N/A</v>
      </c>
      <c r="E65" s="10" t="e">
        <f>100*(cbo_deficit!E65+cbo_interest!E65)/cbo_ngdp!E65</f>
        <v>#N/A</v>
      </c>
      <c r="F65" s="10" t="e">
        <f>100*(cbo_deficit!F65+cbo_interest!F65)/cbo_ngdp!F65</f>
        <v>#N/A</v>
      </c>
      <c r="G65" s="10" t="e">
        <f>100*(cbo_deficit!G65+cbo_interest!G65)/cbo_ngdp!G65</f>
        <v>#N/A</v>
      </c>
      <c r="H65" s="10" t="e">
        <f>100*(cbo_deficit!H65+cbo_interest!H65)/cbo_ngdp!H65</f>
        <v>#N/A</v>
      </c>
      <c r="I65" s="10" t="e">
        <f>100*(cbo_deficit!I65+cbo_interest!I65)/cbo_ngdp!I65</f>
        <v>#N/A</v>
      </c>
      <c r="J65" s="10" t="e">
        <f>100*(cbo_deficit!J65+cbo_interest!J65)/cbo_ngdp!J65</f>
        <v>#N/A</v>
      </c>
      <c r="K65" s="10" t="e">
        <f>100*(cbo_deficit!K65+cbo_interest!K65)/cbo_ngdp!K65</f>
        <v>#N/A</v>
      </c>
      <c r="L65" s="10" t="e">
        <f>100*(cbo_deficit!L65+cbo_interest!L65)/cbo_ngdp!L65</f>
        <v>#N/A</v>
      </c>
      <c r="M65" s="10" t="e">
        <f>100*(cbo_deficit!M65+cbo_interest!M65)/cbo_ngdp!M65</f>
        <v>#N/A</v>
      </c>
      <c r="N65" s="10" t="e">
        <f>100*(cbo_deficit!N65+cbo_interest!N65)/cbo_ngdp!N65</f>
        <v>#N/A</v>
      </c>
      <c r="O65" s="10" t="e">
        <f>100*(cbo_deficit!O65+cbo_interest!O65)/cbo_ngdp!O65</f>
        <v>#N/A</v>
      </c>
      <c r="P65" s="10" t="e">
        <f>100*(cbo_deficit!P65+cbo_interest!P65)/cbo_ngdp!P65</f>
        <v>#N/A</v>
      </c>
      <c r="Q65" s="10" t="e">
        <f>100*(cbo_deficit!Q65+cbo_interest!Q65)/cbo_ngdp!Q65</f>
        <v>#N/A</v>
      </c>
      <c r="R65" s="10" t="e">
        <f>100*(cbo_deficit!R65+cbo_interest!R65)/cbo_ngdp!R65</f>
        <v>#N/A</v>
      </c>
      <c r="S65" s="10" t="e">
        <f>100*(cbo_deficit!S65+cbo_interest!S65)/cbo_ngdp!S65</f>
        <v>#N/A</v>
      </c>
      <c r="T65" s="10" t="e">
        <f>100*(cbo_deficit!T65+cbo_interest!T65)/cbo_ngdp!T65</f>
        <v>#N/A</v>
      </c>
      <c r="U65" s="10" t="e">
        <f>100*(cbo_deficit!U65+cbo_interest!U65)/cbo_ngdp!U65</f>
        <v>#N/A</v>
      </c>
      <c r="V65" s="10" t="e">
        <f>100*(cbo_deficit!V65+cbo_interest!V65)/cbo_ngdp!V65</f>
        <v>#N/A</v>
      </c>
      <c r="W65" s="10" t="e">
        <f>100*(cbo_deficit!W65+cbo_interest!W65)/cbo_ngdp!W65</f>
        <v>#N/A</v>
      </c>
      <c r="X65" s="10" t="e">
        <f>100*(cbo_deficit!X65+cbo_interest!X65)/cbo_ngdp!X65</f>
        <v>#N/A</v>
      </c>
      <c r="Y65" s="10" t="e">
        <f>100*(cbo_deficit!Y65+cbo_interest!Y65)/cbo_ngdp!Y65</f>
        <v>#N/A</v>
      </c>
      <c r="Z65" s="10" t="e">
        <f>100*(cbo_deficit!Z65+cbo_interest!Z65)/cbo_ngdp!Z65</f>
        <v>#N/A</v>
      </c>
      <c r="AA65" s="10" t="e">
        <f>100*(cbo_deficit!AA65+cbo_interest!AA65)/cbo_ngdp!AA65</f>
        <v>#N/A</v>
      </c>
      <c r="AB65" s="10" t="e">
        <f>100*(cbo_deficit!AB65+cbo_interest!AB65)/cbo_ngdp!AB65</f>
        <v>#N/A</v>
      </c>
      <c r="AC65" s="10" t="e">
        <f>100*(cbo_deficit!AC65+cbo_interest!AC65)/cbo_ngdp!AC65</f>
        <v>#N/A</v>
      </c>
      <c r="AD65" s="10" t="e">
        <f>100*(cbo_deficit!AD65+cbo_interest!AD65)/cbo_ngdp!AD65</f>
        <v>#N/A</v>
      </c>
      <c r="AE65" s="10" t="e">
        <f>100*(cbo_deficit!AE65+cbo_interest!AE65)/cbo_ngdp!AE65</f>
        <v>#N/A</v>
      </c>
      <c r="AF65" s="10" t="e">
        <f>100*(cbo_deficit!AF65+cbo_interest!AF65)/cbo_ngdp!AF65</f>
        <v>#N/A</v>
      </c>
      <c r="AG65" s="10" t="e">
        <f>100*(cbo_deficit!AG65+cbo_interest!AG65)/cbo_ngdp!AG65</f>
        <v>#N/A</v>
      </c>
      <c r="AH65" s="10" t="e">
        <f>100*(cbo_deficit!AH65+cbo_interest!AH65)/cbo_ngdp!AH65</f>
        <v>#N/A</v>
      </c>
      <c r="AI65" s="10" t="e">
        <f>100*(cbo_deficit!AI65+cbo_interest!AI65)/cbo_ngdp!AI65</f>
        <v>#N/A</v>
      </c>
      <c r="AJ65" s="10" t="e">
        <f>100*(cbo_deficit!AJ65+cbo_interest!AJ65)/cbo_ngdp!AJ65</f>
        <v>#N/A</v>
      </c>
      <c r="AK65" s="10" t="e">
        <f>100*(cbo_deficit!AK65+cbo_interest!AK65)/cbo_ngdp!AK65</f>
        <v>#N/A</v>
      </c>
      <c r="AL65" s="10" t="e">
        <f>100*(cbo_deficit!AL65+cbo_interest!AL65)/cbo_ngdp!AL65</f>
        <v>#N/A</v>
      </c>
      <c r="AM65" s="10" t="e">
        <f>100*(cbo_deficit!AM65+cbo_interest!AM65)/cbo_ngdp!AM65</f>
        <v>#N/A</v>
      </c>
      <c r="AN65" s="10" t="e">
        <f>100*(cbo_deficit!AN65+cbo_interest!AN65)/cbo_ngdp!AN65</f>
        <v>#N/A</v>
      </c>
      <c r="AO65" s="10" t="e">
        <f>100*(cbo_deficit!AO65+cbo_interest!AO65)/cbo_ngdp!AO65</f>
        <v>#N/A</v>
      </c>
      <c r="AP65" s="10" t="e">
        <f>100*(cbo_deficit!AP65+cbo_interest!AP65)/cbo_ngdp!AP65</f>
        <v>#N/A</v>
      </c>
      <c r="AQ65" s="10" t="e">
        <f>100*(cbo_deficit!AQ65+cbo_interest!AQ65)/cbo_ngdp!AQ65</f>
        <v>#N/A</v>
      </c>
      <c r="AR65" s="10" t="e">
        <f>100*(cbo_deficit!AR65+cbo_interest!AR65)/cbo_ngdp!AR65</f>
        <v>#N/A</v>
      </c>
      <c r="AS65" s="10" t="e">
        <f>100*(cbo_deficit!AS65+cbo_interest!AS65)/cbo_ngdp!AS65</f>
        <v>#N/A</v>
      </c>
      <c r="AT65" s="10" t="e">
        <f>100*(cbo_deficit!AT65+cbo_interest!AT65)/cbo_ngdp!AT65</f>
        <v>#N/A</v>
      </c>
      <c r="AU65" s="10" t="e">
        <v>#N/A</v>
      </c>
      <c r="AV65" s="10" t="e">
        <f>100*(cbo_deficit!AV65+cbo_interest!AV65)/cbo_ngdp!AV65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f>100*(cbo_deficit!BI65+cbo_interest!BI65)/cbo_ngdp!BI65</f>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-2.283532632185564</v>
      </c>
      <c r="CR65" s="10">
        <v>-2.7827431276873278</v>
      </c>
      <c r="CS65" s="10">
        <v>-2.1332388377037561</v>
      </c>
      <c r="CU65" s="20">
        <v>39873</v>
      </c>
      <c r="CV65" s="20" t="str">
        <f ca="1">OFFSET(C$1,0,ROWS($1:59)-1)</f>
        <v>2009B</v>
      </c>
      <c r="CW65" s="19">
        <f t="shared" ca="1" si="2"/>
        <v>2009</v>
      </c>
      <c r="CX65" s="30" cm="1">
        <f t="array" aca="1" ref="CX65" ca="1">-INDEX($C$6:$CS$100,MATCH(CW65,YEAR($B$6:$B$100),0),MATCH(CV65,$C$1:$CS$1,0))</f>
        <v>10.649498470512912</v>
      </c>
      <c r="CY65" s="19">
        <f t="shared" ca="1" si="0"/>
        <v>2014</v>
      </c>
      <c r="CZ65" s="30" cm="1">
        <f t="array" aca="1" ref="CZ65" ca="1">-INDEX($C$6:$CS$100,MATCH(CY65,YEAR($B$6:$B$100),0),MATCH(CV65,$C$1:$CS$1,0))</f>
        <v>-0.43500957021054465</v>
      </c>
      <c r="DA65" s="19">
        <f t="shared" ca="1" si="3"/>
        <v>2019</v>
      </c>
      <c r="DB65" s="28" cm="1">
        <f t="array" aca="1" ref="DB65" ca="1">-INDEX($C$6:$CS$100,MATCH(DA65,YEAR($B$6:$B$100),0),MATCH(CV65,$C$1:$CS$1,0))</f>
        <v>-0.6820566631689402</v>
      </c>
    </row>
    <row r="66" spans="1:106" x14ac:dyDescent="0.3">
      <c r="A66" t="s">
        <v>914</v>
      </c>
      <c r="B66" s="16">
        <v>49310</v>
      </c>
      <c r="C66" s="10" t="e">
        <f>100*(cbo_deficit!C66+cbo_interest!C66)/cbo_ngdp!C66</f>
        <v>#N/A</v>
      </c>
      <c r="D66" s="10" t="e">
        <f>100*(cbo_deficit!D66+cbo_interest!D66)/cbo_ngdp!D66</f>
        <v>#N/A</v>
      </c>
      <c r="E66" s="10" t="e">
        <f>100*(cbo_deficit!E66+cbo_interest!E66)/cbo_ngdp!E66</f>
        <v>#N/A</v>
      </c>
      <c r="F66" s="10" t="e">
        <f>100*(cbo_deficit!F66+cbo_interest!F66)/cbo_ngdp!F66</f>
        <v>#N/A</v>
      </c>
      <c r="G66" s="10" t="e">
        <f>100*(cbo_deficit!G66+cbo_interest!G66)/cbo_ngdp!G66</f>
        <v>#N/A</v>
      </c>
      <c r="H66" s="10" t="e">
        <f>100*(cbo_deficit!H66+cbo_interest!H66)/cbo_ngdp!H66</f>
        <v>#N/A</v>
      </c>
      <c r="I66" s="10" t="e">
        <f>100*(cbo_deficit!I66+cbo_interest!I66)/cbo_ngdp!I66</f>
        <v>#N/A</v>
      </c>
      <c r="J66" s="10" t="e">
        <f>100*(cbo_deficit!J66+cbo_interest!J66)/cbo_ngdp!J66</f>
        <v>#N/A</v>
      </c>
      <c r="K66" s="10" t="e">
        <f>100*(cbo_deficit!K66+cbo_interest!K66)/cbo_ngdp!K66</f>
        <v>#N/A</v>
      </c>
      <c r="L66" s="10" t="e">
        <f>100*(cbo_deficit!L66+cbo_interest!L66)/cbo_ngdp!L66</f>
        <v>#N/A</v>
      </c>
      <c r="M66" s="10" t="e">
        <f>100*(cbo_deficit!M66+cbo_interest!M66)/cbo_ngdp!M66</f>
        <v>#N/A</v>
      </c>
      <c r="N66" s="10" t="e">
        <f>100*(cbo_deficit!N66+cbo_interest!N66)/cbo_ngdp!N66</f>
        <v>#N/A</v>
      </c>
      <c r="O66" s="10" t="e">
        <f>100*(cbo_deficit!O66+cbo_interest!O66)/cbo_ngdp!O66</f>
        <v>#N/A</v>
      </c>
      <c r="P66" s="10" t="e">
        <f>100*(cbo_deficit!P66+cbo_interest!P66)/cbo_ngdp!P66</f>
        <v>#N/A</v>
      </c>
      <c r="Q66" s="10" t="e">
        <f>100*(cbo_deficit!Q66+cbo_interest!Q66)/cbo_ngdp!Q66</f>
        <v>#N/A</v>
      </c>
      <c r="R66" s="10" t="e">
        <f>100*(cbo_deficit!R66+cbo_interest!R66)/cbo_ngdp!R66</f>
        <v>#N/A</v>
      </c>
      <c r="S66" s="10" t="e">
        <f>100*(cbo_deficit!S66+cbo_interest!S66)/cbo_ngdp!S66</f>
        <v>#N/A</v>
      </c>
      <c r="T66" s="10" t="e">
        <f>100*(cbo_deficit!T66+cbo_interest!T66)/cbo_ngdp!T66</f>
        <v>#N/A</v>
      </c>
      <c r="U66" s="10" t="e">
        <f>100*(cbo_deficit!U66+cbo_interest!U66)/cbo_ngdp!U66</f>
        <v>#N/A</v>
      </c>
      <c r="V66" s="10" t="e">
        <f>100*(cbo_deficit!V66+cbo_interest!V66)/cbo_ngdp!V66</f>
        <v>#N/A</v>
      </c>
      <c r="W66" s="10" t="e">
        <f>100*(cbo_deficit!W66+cbo_interest!W66)/cbo_ngdp!W66</f>
        <v>#N/A</v>
      </c>
      <c r="X66" s="10" t="e">
        <f>100*(cbo_deficit!X66+cbo_interest!X66)/cbo_ngdp!X66</f>
        <v>#N/A</v>
      </c>
      <c r="Y66" s="10" t="e">
        <f>100*(cbo_deficit!Y66+cbo_interest!Y66)/cbo_ngdp!Y66</f>
        <v>#N/A</v>
      </c>
      <c r="Z66" s="10" t="e">
        <f>100*(cbo_deficit!Z66+cbo_interest!Z66)/cbo_ngdp!Z66</f>
        <v>#N/A</v>
      </c>
      <c r="AA66" s="10" t="e">
        <f>100*(cbo_deficit!AA66+cbo_interest!AA66)/cbo_ngdp!AA66</f>
        <v>#N/A</v>
      </c>
      <c r="AB66" s="10" t="e">
        <f>100*(cbo_deficit!AB66+cbo_interest!AB66)/cbo_ngdp!AB66</f>
        <v>#N/A</v>
      </c>
      <c r="AC66" s="10" t="e">
        <f>100*(cbo_deficit!AC66+cbo_interest!AC66)/cbo_ngdp!AC66</f>
        <v>#N/A</v>
      </c>
      <c r="AD66" s="10" t="e">
        <f>100*(cbo_deficit!AD66+cbo_interest!AD66)/cbo_ngdp!AD66</f>
        <v>#N/A</v>
      </c>
      <c r="AE66" s="10" t="e">
        <f>100*(cbo_deficit!AE66+cbo_interest!AE66)/cbo_ngdp!AE66</f>
        <v>#N/A</v>
      </c>
      <c r="AF66" s="10" t="e">
        <f>100*(cbo_deficit!AF66+cbo_interest!AF66)/cbo_ngdp!AF66</f>
        <v>#N/A</v>
      </c>
      <c r="AG66" s="10" t="e">
        <f>100*(cbo_deficit!AG66+cbo_interest!AG66)/cbo_ngdp!AG66</f>
        <v>#N/A</v>
      </c>
      <c r="AH66" s="10" t="e">
        <f>100*(cbo_deficit!AH66+cbo_interest!AH66)/cbo_ngdp!AH66</f>
        <v>#N/A</v>
      </c>
      <c r="AI66" s="10" t="e">
        <f>100*(cbo_deficit!AI66+cbo_interest!AI66)/cbo_ngdp!AI66</f>
        <v>#N/A</v>
      </c>
      <c r="AJ66" s="10" t="e">
        <f>100*(cbo_deficit!AJ66+cbo_interest!AJ66)/cbo_ngdp!AJ66</f>
        <v>#N/A</v>
      </c>
      <c r="AK66" s="10" t="e">
        <f>100*(cbo_deficit!AK66+cbo_interest!AK66)/cbo_ngdp!AK66</f>
        <v>#N/A</v>
      </c>
      <c r="AL66" s="10" t="e">
        <f>100*(cbo_deficit!AL66+cbo_interest!AL66)/cbo_ngdp!AL66</f>
        <v>#N/A</v>
      </c>
      <c r="AM66" s="10" t="e">
        <f>100*(cbo_deficit!AM66+cbo_interest!AM66)/cbo_ngdp!AM66</f>
        <v>#N/A</v>
      </c>
      <c r="AN66" s="10" t="e">
        <f>100*(cbo_deficit!AN66+cbo_interest!AN66)/cbo_ngdp!AN66</f>
        <v>#N/A</v>
      </c>
      <c r="AO66" s="10" t="e">
        <f>100*(cbo_deficit!AO66+cbo_interest!AO66)/cbo_ngdp!AO66</f>
        <v>#N/A</v>
      </c>
      <c r="AP66" s="10" t="e">
        <f>100*(cbo_deficit!AP66+cbo_interest!AP66)/cbo_ngdp!AP66</f>
        <v>#N/A</v>
      </c>
      <c r="AQ66" s="10" t="e">
        <f>100*(cbo_deficit!AQ66+cbo_interest!AQ66)/cbo_ngdp!AQ66</f>
        <v>#N/A</v>
      </c>
      <c r="AR66" s="10" t="e">
        <f>100*(cbo_deficit!AR66+cbo_interest!AR66)/cbo_ngdp!AR66</f>
        <v>#N/A</v>
      </c>
      <c r="AS66" s="10" t="e">
        <f>100*(cbo_deficit!AS66+cbo_interest!AS66)/cbo_ngdp!AS66</f>
        <v>#N/A</v>
      </c>
      <c r="AT66" s="10" t="e">
        <f>100*(cbo_deficit!AT66+cbo_interest!AT66)/cbo_ngdp!AT66</f>
        <v>#N/A</v>
      </c>
      <c r="AU66" s="10" t="e">
        <v>#N/A</v>
      </c>
      <c r="AV66" s="10" t="e">
        <f>100*(cbo_deficit!AV66+cbo_interest!AV66)/cbo_ngdp!AV66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f>100*(cbo_deficit!BI66+cbo_interest!BI66)/cbo_ngdp!BI66</f>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-1.702476329206118</v>
      </c>
      <c r="CU66" s="20">
        <v>40026</v>
      </c>
      <c r="CV66" s="20" t="str">
        <f ca="1">OFFSET(C$1,0,ROWS($1:60)-1)</f>
        <v>2009C</v>
      </c>
      <c r="CW66" s="19">
        <f t="shared" ca="1" si="2"/>
        <v>2009</v>
      </c>
      <c r="CX66" s="30" cm="1">
        <f t="array" aca="1" ref="CX66" ca="1">-INDEX($C$6:$CS$100,MATCH(CW66,YEAR($B$6:$B$100),0),MATCH(CV66,$C$1:$CS$1,0))</f>
        <v>9.9717114568599712</v>
      </c>
      <c r="CY66" s="19">
        <f t="shared" ca="1" si="0"/>
        <v>2014</v>
      </c>
      <c r="CZ66" s="30" cm="1">
        <f t="array" aca="1" ref="CZ66" ca="1">-INDEX($C$6:$CS$100,MATCH(CY66,YEAR($B$6:$B$100),0),MATCH(CV66,$C$1:$CS$1,0))</f>
        <v>0.47346844506033836</v>
      </c>
      <c r="DA66" s="19">
        <f t="shared" ca="1" si="3"/>
        <v>2019</v>
      </c>
      <c r="DB66" s="28" cm="1">
        <f t="array" aca="1" ref="DB66" ca="1">-INDEX($C$6:$CS$100,MATCH(DA66,YEAR($B$6:$B$100),0),MATCH(CV66,$C$1:$CS$1,0))</f>
        <v>0</v>
      </c>
    </row>
    <row r="67" spans="1:106" x14ac:dyDescent="0.3">
      <c r="CU67" s="20">
        <v>40179</v>
      </c>
      <c r="CV67" s="20" t="str">
        <f ca="1">OFFSET(C$1,0,ROWS($1:61)-1)</f>
        <v>2010A</v>
      </c>
      <c r="CW67" s="19">
        <f t="shared" ca="1" si="2"/>
        <v>2010</v>
      </c>
      <c r="CX67" s="30" cm="1">
        <f t="array" aca="1" ref="CX67" ca="1">-INDEX($C$6:$CS$100,MATCH(CW67,YEAR($B$6:$B$100),0),MATCH(CV67,$C$1:$CS$1,0))</f>
        <v>7.824597464885235</v>
      </c>
      <c r="CY67" s="19">
        <f t="shared" ca="1" si="0"/>
        <v>2015</v>
      </c>
      <c r="CZ67" s="30" cm="1">
        <f t="array" aca="1" ref="CZ67" ca="1">-INDEX($C$6:$CS$100,MATCH(CY67,YEAR($B$6:$B$100),0),MATCH(CV67,$C$1:$CS$1,0))</f>
        <v>0.11400032571521633</v>
      </c>
      <c r="DA67" s="19">
        <f t="shared" ca="1" si="3"/>
        <v>2020</v>
      </c>
      <c r="DB67" s="28" cm="1">
        <f t="array" aca="1" ref="DB67" ca="1">-INDEX($C$6:$CS$100,MATCH(DA67,YEAR($B$6:$B$100),0),MATCH(CV67,$C$1:$CS$1,0))</f>
        <v>-0.15968772178850249</v>
      </c>
    </row>
    <row r="68" spans="1:106" x14ac:dyDescent="0.3">
      <c r="B68" s="16"/>
      <c r="C68" s="16"/>
      <c r="D68" s="16"/>
      <c r="E68" s="16"/>
      <c r="F68" s="16"/>
      <c r="G68" s="16"/>
      <c r="H68" s="16"/>
      <c r="I68" s="16"/>
      <c r="J68" s="16"/>
      <c r="K68" s="16"/>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U68" s="20">
        <v>40391</v>
      </c>
      <c r="CV68" s="20" t="str">
        <f ca="1">OFFSET(C$1,0,ROWS($1:62)-1)</f>
        <v>2010B</v>
      </c>
      <c r="CW68" s="19">
        <f t="shared" ca="1" si="2"/>
        <v>2010</v>
      </c>
      <c r="CX68" s="30" cm="1">
        <f t="array" aca="1" ref="CX68" ca="1">-INDEX($C$6:$CS$100,MATCH(CW68,YEAR($B$6:$B$100),0),MATCH(CV68,$C$1:$CS$1,0))</f>
        <v>7.7730805945724804</v>
      </c>
      <c r="CY68" s="19">
        <f t="shared" ca="1" si="0"/>
        <v>2015</v>
      </c>
      <c r="CZ68" s="30" cm="1">
        <f t="array" aca="1" ref="CZ68" ca="1">-INDEX($C$6:$CS$100,MATCH(CY68,YEAR($B$6:$B$100),0),MATCH(CV68,$C$1:$CS$1,0))</f>
        <v>8.0515297906602251E-2</v>
      </c>
      <c r="DA68" s="19">
        <f t="shared" ca="1" si="3"/>
        <v>2020</v>
      </c>
      <c r="DB68" s="28" cm="1">
        <f t="array" aca="1" ref="DB68" ca="1">-INDEX($C$6:$CS$100,MATCH(DA68,YEAR($B$6:$B$100),0),MATCH(CV68,$C$1:$CS$1,0))</f>
        <v>-0.40165846074112466</v>
      </c>
    </row>
    <row r="69" spans="1:106" x14ac:dyDescent="0.3">
      <c r="B69" s="16"/>
      <c r="C69" s="16"/>
      <c r="D69" s="16"/>
      <c r="E69" s="16"/>
      <c r="F69" s="16"/>
      <c r="G69" s="16"/>
      <c r="H69" s="16"/>
      <c r="I69" s="16"/>
      <c r="J69" s="16"/>
      <c r="K69" s="16"/>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U69" s="20">
        <v>40544</v>
      </c>
      <c r="CV69" s="20" t="str">
        <f ca="1">OFFSET(C$1,0,ROWS($1:63)-1)</f>
        <v>2011A</v>
      </c>
      <c r="CW69" s="19">
        <f t="shared" ca="1" si="2"/>
        <v>2011</v>
      </c>
      <c r="CX69" s="30" cm="1">
        <f t="array" aca="1" ref="CX69" ca="1">-INDEX($C$6:$CS$100,MATCH(CW69,YEAR($B$6:$B$100),0),MATCH(CV69,$C$1:$CS$1,0))</f>
        <v>8.347745111081549</v>
      </c>
      <c r="CY69" s="19">
        <f t="shared" ca="1" si="0"/>
        <v>2016</v>
      </c>
      <c r="CZ69" s="30" cm="1">
        <f t="array" aca="1" ref="CZ69" ca="1">-INDEX($C$6:$CS$100,MATCH(CY69,YEAR($B$6:$B$100),0),MATCH(CV69,$C$1:$CS$1,0))</f>
        <v>0.68961914215558229</v>
      </c>
      <c r="DA69" s="19">
        <f t="shared" ca="1" si="3"/>
        <v>2021</v>
      </c>
      <c r="DB69" s="28" cm="1">
        <f t="array" aca="1" ref="DB69" ca="1">-INDEX($C$6:$CS$100,MATCH(DA69,YEAR($B$6:$B$100),0),MATCH(CV69,$C$1:$CS$1,0))</f>
        <v>-0.12179756404871903</v>
      </c>
    </row>
    <row r="70" spans="1:106" x14ac:dyDescent="0.3">
      <c r="B70" s="16"/>
      <c r="C70" s="16"/>
      <c r="D70" s="16"/>
      <c r="E70" s="16"/>
      <c r="F70" s="16"/>
      <c r="G70" s="16"/>
      <c r="H70" s="16"/>
      <c r="I70" s="16"/>
      <c r="J70" s="16"/>
      <c r="K70" s="16"/>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U70" s="20">
        <v>40756</v>
      </c>
      <c r="CV70" s="20" t="str">
        <f ca="1">OFFSET(C$1,0,ROWS($1:64)-1)</f>
        <v>2011B</v>
      </c>
      <c r="CW70" s="19">
        <f t="shared" ca="1" si="2"/>
        <v>2011</v>
      </c>
      <c r="CX70" s="30" cm="1">
        <f t="array" aca="1" ref="CX70" ca="1">-INDEX($C$6:$CS$100,MATCH(CW70,YEAR($B$6:$B$100),0),MATCH(CV70,$C$1:$CS$1,0))</f>
        <v>7.0420669095727062</v>
      </c>
      <c r="CY70" s="19">
        <f t="shared" ca="1" si="0"/>
        <v>2016</v>
      </c>
      <c r="CZ70" s="30" cm="1">
        <f t="array" aca="1" ref="CZ70" ca="1">-INDEX($C$6:$CS$100,MATCH(CY70,YEAR($B$6:$B$100),0),MATCH(CV70,$C$1:$CS$1,0))</f>
        <v>-0.67503924646781788</v>
      </c>
      <c r="DA70" s="19">
        <f t="shared" ca="1" si="3"/>
        <v>2021</v>
      </c>
      <c r="DB70" s="28" cm="1">
        <f t="array" aca="1" ref="DB70" ca="1">-INDEX($C$6:$CS$100,MATCH(DA70,YEAR($B$6:$B$100),0),MATCH(CV70,$C$1:$CS$1,0))</f>
        <v>-1.6114141838019302</v>
      </c>
    </row>
    <row r="71" spans="1:106" x14ac:dyDescent="0.3">
      <c r="B71" s="16"/>
      <c r="C71" s="16"/>
      <c r="D71" s="16"/>
      <c r="E71" s="16"/>
      <c r="F71" s="16"/>
      <c r="G71" s="16"/>
      <c r="H71" s="16"/>
      <c r="I71" s="16"/>
      <c r="J71" s="16"/>
      <c r="K71" s="16"/>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U71" s="20">
        <v>40909</v>
      </c>
      <c r="CV71" s="20" t="str">
        <f ca="1">OFFSET(C$1,0,ROWS($1:65)-1)</f>
        <v>2012A</v>
      </c>
      <c r="CW71" s="19">
        <f t="shared" ca="1" si="2"/>
        <v>2012</v>
      </c>
      <c r="CX71" s="30" cm="1">
        <f t="array" aca="1" ref="CX71" ca="1">-INDEX($C$6:$CS$100,MATCH(CW71,YEAR($B$6:$B$100),0),MATCH(CV71,$C$1:$CS$1,0))</f>
        <v>5.5132834665978852</v>
      </c>
      <c r="CY71" s="19">
        <f t="shared" ca="1" si="0"/>
        <v>2017</v>
      </c>
      <c r="CZ71" s="30" cm="1">
        <f t="array" aca="1" ref="CZ71" ca="1">-INDEX($C$6:$CS$100,MATCH(CY71,YEAR($B$6:$B$100),0),MATCH(CV71,$C$1:$CS$1,0))</f>
        <v>-0.92348284960422167</v>
      </c>
      <c r="DA71" s="19">
        <f t="shared" ca="1" si="3"/>
        <v>2022</v>
      </c>
      <c r="DB71" s="28" cm="1">
        <f t="array" aca="1" ref="DB71" ca="1">-INDEX($C$6:$CS$100,MATCH(DA71,YEAR($B$6:$B$100),0),MATCH(CV71,$C$1:$CS$1,0))</f>
        <v>-1.1559521395254513</v>
      </c>
    </row>
    <row r="72" spans="1:106" x14ac:dyDescent="0.3">
      <c r="B72" s="16"/>
      <c r="C72" s="16"/>
      <c r="D72" s="16"/>
      <c r="E72" s="16"/>
      <c r="F72" s="16"/>
      <c r="G72" s="16"/>
      <c r="H72" s="16"/>
      <c r="I72" s="16"/>
      <c r="J72" s="16"/>
      <c r="K72" s="16"/>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U72" s="20">
        <v>40969</v>
      </c>
      <c r="CV72" s="20" t="str">
        <f ca="1">OFFSET(C$1,0,ROWS($1:66)-1)</f>
        <v>2012B</v>
      </c>
      <c r="CW72" s="19">
        <f t="shared" ref="CW72:CW101" ca="1" si="4">LEFT(CV72,4)+$CW$5</f>
        <v>2012</v>
      </c>
      <c r="CX72" s="30" cm="1">
        <f t="array" aca="1" ref="CX72" ca="1">-INDEX($C$6:$CS$100,MATCH(CW72,YEAR($B$6:$B$100),0),MATCH(CV72,$C$1:$CS$1,0))</f>
        <v>6.1065256641733301</v>
      </c>
      <c r="CY72" s="19">
        <f t="shared" ref="CY72" ca="1" si="5">LEFT(CV72,4)+$CY$5</f>
        <v>2017</v>
      </c>
      <c r="CZ72" s="30" cm="1">
        <f t="array" aca="1" ref="CZ72" ca="1">-INDEX($C$6:$CS$100,MATCH(CY72,YEAR($B$6:$B$100),0),MATCH(CV72,$C$1:$CS$1,0))</f>
        <v>-1.0148163182463974</v>
      </c>
      <c r="DA72" s="19">
        <f t="shared" ca="1" si="3"/>
        <v>2022</v>
      </c>
      <c r="DB72" s="28" cm="1">
        <f t="array" aca="1" ref="DB72" ca="1">-INDEX($C$6:$CS$100,MATCH(DA72,YEAR($B$6:$B$100),0),MATCH(CV72,$C$1:$CS$1,0))</f>
        <v>-1.220847698235652</v>
      </c>
    </row>
    <row r="73" spans="1:106" x14ac:dyDescent="0.3">
      <c r="B73" s="16"/>
      <c r="C73" s="16"/>
      <c r="D73" s="16"/>
      <c r="E73" s="16"/>
      <c r="F73" s="16"/>
      <c r="G73" s="16"/>
      <c r="H73" s="16"/>
      <c r="I73" s="16"/>
      <c r="J73" s="16"/>
      <c r="K73" s="16"/>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U73" s="20">
        <v>41122</v>
      </c>
      <c r="CV73" s="20" t="str">
        <f ca="1">OFFSET(C$1,0,ROWS($1:67)-1)</f>
        <v>2012C</v>
      </c>
      <c r="CW73" s="19">
        <f t="shared" ca="1" si="4"/>
        <v>2012</v>
      </c>
      <c r="CX73" s="30" cm="1">
        <f t="array" aca="1" ref="CX73" ca="1">-INDEX($C$6:$CS$100,MATCH(CW73,YEAR($B$6:$B$100),0),MATCH(CV73,$C$1:$CS$1,0))</f>
        <v>5.8437379328098853</v>
      </c>
      <c r="CY73" s="19">
        <f t="shared" ca="1" si="0"/>
        <v>2017</v>
      </c>
      <c r="CZ73" s="30" cm="1">
        <f t="array" aca="1" ref="CZ73" ca="1">-INDEX($C$6:$CS$100,MATCH(CY73,YEAR($B$6:$B$100),0),MATCH(CV73,$C$1:$CS$1,0))</f>
        <v>-1.1728865194211728</v>
      </c>
      <c r="DA73" s="19">
        <f t="shared" ca="1" si="3"/>
        <v>2022</v>
      </c>
      <c r="DB73" s="28" cm="1">
        <f t="array" aca="1" ref="DB73" ca="1">-INDEX($C$6:$CS$100,MATCH(DA73,YEAR($B$6:$B$100),0),MATCH(CV73,$C$1:$CS$1,0))</f>
        <v>-1.4435907804286292</v>
      </c>
    </row>
    <row r="74" spans="1:106" x14ac:dyDescent="0.3">
      <c r="B74" s="16"/>
      <c r="C74" s="16"/>
      <c r="D74" s="16"/>
      <c r="E74" s="16"/>
      <c r="F74" s="16"/>
      <c r="G74" s="16"/>
      <c r="H74" s="16"/>
      <c r="I74" s="16"/>
      <c r="J74" s="16"/>
      <c r="K74" s="16"/>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U74" s="20">
        <v>41306</v>
      </c>
      <c r="CV74" s="20" t="str">
        <f ca="1">OFFSET(C$1,0,ROWS($1:68)-1)</f>
        <v>2013A</v>
      </c>
      <c r="CW74" s="19">
        <f t="shared" ca="1" si="4"/>
        <v>2013</v>
      </c>
      <c r="CX74" s="30" cm="1">
        <f t="array" aca="1" ref="CX74" ca="1">-INDEX($C$6:$CS$100,MATCH(CW74,YEAR($B$6:$B$100),0),MATCH(CV74,$C$1:$CS$1,0))</f>
        <v>3.8730198328551828</v>
      </c>
      <c r="CY74" s="19">
        <f t="shared" ca="1" si="0"/>
        <v>2018</v>
      </c>
      <c r="CZ74" s="30" cm="1">
        <f t="array" aca="1" ref="CZ74" ca="1">-INDEX($C$6:$CS$100,MATCH(CY74,YEAR($B$6:$B$100),0),MATCH(CV74,$C$1:$CS$1,0))</f>
        <v>0.42018812968533636</v>
      </c>
      <c r="DA74" s="19">
        <f t="shared" ca="1" si="3"/>
        <v>2023</v>
      </c>
      <c r="DB74" s="28" cm="1">
        <f t="array" aca="1" ref="DB74" ca="1">-INDEX($C$6:$CS$100,MATCH(DA74,YEAR($B$6:$B$100),0),MATCH(CV74,$C$1:$CS$1,0))</f>
        <v>0.46700115785411039</v>
      </c>
    </row>
    <row r="75" spans="1:106" x14ac:dyDescent="0.3">
      <c r="B75" s="16"/>
      <c r="C75" s="16"/>
      <c r="D75" s="16"/>
      <c r="E75" s="16"/>
      <c r="F75" s="16"/>
      <c r="G75" s="16"/>
      <c r="H75" s="16"/>
      <c r="I75" s="16"/>
      <c r="J75" s="16"/>
      <c r="K75" s="16"/>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U75" s="20">
        <v>41395</v>
      </c>
      <c r="CV75" s="20" t="str">
        <f ca="1">OFFSET(C$1,0,ROWS($1:69)-1)</f>
        <v>2013B</v>
      </c>
      <c r="CW75" s="19">
        <f t="shared" ca="1" si="4"/>
        <v>2013</v>
      </c>
      <c r="CX75" s="30" cm="1">
        <f t="array" aca="1" ref="CX75" ca="1">-INDEX($C$6:$CS$100,MATCH(CW75,YEAR($B$6:$B$100),0),MATCH(CV75,$C$1:$CS$1,0))</f>
        <v>2.6131969564675064</v>
      </c>
      <c r="CY75" s="19">
        <f t="shared" ca="1" si="0"/>
        <v>2018</v>
      </c>
      <c r="CZ75" s="30" cm="1">
        <f t="array" aca="1" ref="CZ75" ca="1">-INDEX($C$6:$CS$100,MATCH(CY75,YEAR($B$6:$B$100),0),MATCH(CV75,$C$1:$CS$1,0))</f>
        <v>0.21486892995272883</v>
      </c>
      <c r="DA75" s="19">
        <f t="shared" ca="1" si="3"/>
        <v>2023</v>
      </c>
      <c r="DB75" s="28" cm="1">
        <f t="array" aca="1" ref="DB75" ca="1">-INDEX($C$6:$CS$100,MATCH(DA75,YEAR($B$6:$B$100),0),MATCH(CV75,$C$1:$CS$1,0))</f>
        <v>0.27788498649170207</v>
      </c>
    </row>
    <row r="76" spans="1:106" x14ac:dyDescent="0.3">
      <c r="B76" s="16"/>
      <c r="C76" s="16"/>
      <c r="D76" s="16"/>
      <c r="E76" s="16"/>
      <c r="F76" s="16"/>
      <c r="G76" s="16"/>
      <c r="H76" s="16"/>
      <c r="I76" s="16"/>
      <c r="J76" s="16"/>
      <c r="K76" s="16"/>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U76" s="20">
        <v>41671</v>
      </c>
      <c r="CV76" s="20" t="str">
        <f ca="1">OFFSET(C$1,0,ROWS($1:70)-1)</f>
        <v>2014A</v>
      </c>
      <c r="CW76" s="19">
        <f t="shared" ca="1" si="4"/>
        <v>2014</v>
      </c>
      <c r="CX76" s="30" cm="1">
        <f t="array" aca="1" ref="CX76" ca="1">-INDEX($C$6:$CS$100,MATCH(CW76,YEAR($B$6:$B$100),0),MATCH(CV76,$C$1:$CS$1,0))</f>
        <v>1.626816418688126</v>
      </c>
      <c r="CY76" s="19">
        <f t="shared" ca="1" si="0"/>
        <v>2019</v>
      </c>
      <c r="CZ76" s="30" cm="1">
        <f t="array" aca="1" ref="CZ76" ca="1">-INDEX($C$6:$CS$100,MATCH(CY76,YEAR($B$6:$B$100),0),MATCH(CV76,$C$1:$CS$1,0))</f>
        <v>0.83687748662367956</v>
      </c>
      <c r="DA76" s="19">
        <f t="shared" ca="1" si="3"/>
        <v>2024</v>
      </c>
      <c r="DB76" s="28" cm="1">
        <f t="array" aca="1" ref="DB76" ca="1">-INDEX($C$6:$CS$100,MATCH(DA76,YEAR($B$6:$B$100),0),MATCH(CV76,$C$1:$CS$1,0))</f>
        <v>0.72307118896757361</v>
      </c>
    </row>
    <row r="77" spans="1:106" x14ac:dyDescent="0.3">
      <c r="B77" s="16"/>
      <c r="C77" s="16"/>
      <c r="D77" s="16"/>
      <c r="E77" s="16"/>
      <c r="F77" s="16"/>
      <c r="G77" s="16"/>
      <c r="H77" s="16"/>
      <c r="I77" s="16"/>
      <c r="J77" s="16"/>
      <c r="K77" s="16"/>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U77" s="20">
        <v>41730</v>
      </c>
      <c r="CV77" s="20" t="str">
        <f ca="1">OFFSET(C$1,0,ROWS($1:71)-1)</f>
        <v>2014B</v>
      </c>
      <c r="CW77" s="19">
        <f t="shared" ca="1" si="4"/>
        <v>2014</v>
      </c>
      <c r="CX77" s="30" cm="1">
        <f t="array" aca="1" ref="CX77" ca="1">-INDEX($C$6:$CS$100,MATCH(CW77,YEAR($B$6:$B$100),0),MATCH(CV77,$C$1:$CS$1,0))</f>
        <v>1.5341863023215423</v>
      </c>
      <c r="CY77" s="19">
        <f t="shared" ref="CY77" ca="1" si="6">LEFT(CV77,4)+$CY$5</f>
        <v>2019</v>
      </c>
      <c r="CZ77" s="30" cm="1">
        <f t="array" aca="1" ref="CZ77" ca="1">-INDEX($C$6:$CS$100,MATCH(CY77,YEAR($B$6:$B$100),0),MATCH(CV77,$C$1:$CS$1,0))</f>
        <v>0.70883065806923673</v>
      </c>
      <c r="DA77" s="19">
        <f t="shared" ref="DA77:DA100" ca="1" si="7">LEFT(CV77,4)+$DA$5</f>
        <v>2024</v>
      </c>
      <c r="DB77" s="28" cm="1">
        <f t="array" aca="1" ref="DB77" ca="1">-INDEX($C$6:$CS$100,MATCH(DA77,YEAR($B$6:$B$100),0),MATCH(CV77,$C$1:$CS$1,0))</f>
        <v>0.47335072679836004</v>
      </c>
    </row>
    <row r="78" spans="1:106" x14ac:dyDescent="0.3">
      <c r="A78" s="5"/>
      <c r="B78" s="16"/>
      <c r="C78" s="16"/>
      <c r="D78" s="16"/>
      <c r="E78" s="16"/>
      <c r="F78" s="16"/>
      <c r="G78" s="16"/>
      <c r="H78" s="16"/>
      <c r="I78" s="16"/>
      <c r="J78" s="16"/>
      <c r="K78" s="16"/>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U78" s="20">
        <v>41852</v>
      </c>
      <c r="CV78" s="20" t="str">
        <f ca="1">OFFSET(C$1,0,ROWS($1:72)-1)</f>
        <v>2014C</v>
      </c>
      <c r="CW78" s="19">
        <f t="shared" ca="1" si="4"/>
        <v>2014</v>
      </c>
      <c r="CX78" s="30" cm="1">
        <f t="array" aca="1" ref="CX78" ca="1">-INDEX($C$6:$CS$100,MATCH(CW78,YEAR($B$6:$B$100),0),MATCH(CV78,$C$1:$CS$1,0))</f>
        <v>1.5991161249055068</v>
      </c>
      <c r="CY78" s="19">
        <f t="shared" ca="1" si="0"/>
        <v>2019</v>
      </c>
      <c r="CZ78" s="30" cm="1">
        <f t="array" aca="1" ref="CZ78" ca="1">-INDEX($C$6:$CS$100,MATCH(CY78,YEAR($B$6:$B$100),0),MATCH(CV78,$C$1:$CS$1,0))</f>
        <v>0.77930462049248361</v>
      </c>
      <c r="DA78" s="19">
        <f t="shared" ca="1" si="7"/>
        <v>2024</v>
      </c>
      <c r="DB78" s="28" cm="1">
        <f t="array" aca="1" ref="DB78" ca="1">-INDEX($C$6:$CS$100,MATCH(DA78,YEAR($B$6:$B$100),0),MATCH(CV78,$C$1:$CS$1,0))</f>
        <v>0.60476297798813017</v>
      </c>
    </row>
    <row r="79" spans="1:106" x14ac:dyDescent="0.3">
      <c r="A79" s="5"/>
      <c r="B79" s="16"/>
      <c r="C79" s="16"/>
      <c r="D79" s="16"/>
      <c r="E79" s="16"/>
      <c r="F79" s="16"/>
      <c r="G79" s="16"/>
      <c r="H79" s="16"/>
      <c r="I79" s="16"/>
      <c r="J79" s="16"/>
      <c r="K79" s="16"/>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U79" s="20">
        <v>42005</v>
      </c>
      <c r="CV79" s="20" t="str">
        <f ca="1">OFFSET(C$1,0,ROWS($1:73)-1)</f>
        <v>2015A</v>
      </c>
      <c r="CW79" s="19">
        <f t="shared" ca="1" si="4"/>
        <v>2015</v>
      </c>
      <c r="CX79" s="30" cm="1">
        <f t="array" aca="1" ref="CX79" ca="1">-INDEX($C$6:$CS$100,MATCH(CW79,YEAR($B$6:$B$100),0),MATCH(CV79,$C$1:$CS$1,0))</f>
        <v>1.4265097690941386</v>
      </c>
      <c r="CY79" s="19">
        <f t="shared" ca="1" si="0"/>
        <v>2020</v>
      </c>
      <c r="CZ79" s="30" cm="1">
        <f t="array" aca="1" ref="CZ79" ca="1">-INDEX($C$6:$CS$100,MATCH(CY79,YEAR($B$6:$B$100),0),MATCH(CV79,$C$1:$CS$1,0))</f>
        <v>0.71252520725969082</v>
      </c>
      <c r="DA79" s="19">
        <f t="shared" ca="1" si="7"/>
        <v>2025</v>
      </c>
      <c r="DB79" s="28" cm="1">
        <f t="array" aca="1" ref="DB79" ca="1">-INDEX($C$6:$CS$100,MATCH(DA79,YEAR($B$6:$B$100),0),MATCH(CV79,$C$1:$CS$1,0))</f>
        <v>0.83770396270396275</v>
      </c>
    </row>
    <row r="80" spans="1:106" x14ac:dyDescent="0.3">
      <c r="A80" s="5"/>
      <c r="B80" s="16"/>
      <c r="C80" s="16"/>
      <c r="D80" s="16"/>
      <c r="E80" s="16"/>
      <c r="F80" s="16"/>
      <c r="G80" s="16"/>
      <c r="H80" s="16"/>
      <c r="I80" s="16"/>
      <c r="J80" s="16"/>
      <c r="K80" s="16"/>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U80" s="20">
        <v>42064</v>
      </c>
      <c r="CV80" s="20" t="str">
        <f ca="1">OFFSET(C$1,0,ROWS($1:74)-1)</f>
        <v>2015B</v>
      </c>
      <c r="CW80" s="19">
        <f t="shared" ca="1" si="4"/>
        <v>2015</v>
      </c>
      <c r="CX80" s="30" cm="1">
        <f t="array" aca="1" ref="CX80" ca="1">-INDEX($C$6:$CS$100,MATCH(CW80,YEAR($B$6:$B$100),0),MATCH(CV80,$C$1:$CS$1,0))</f>
        <v>1.4265097690941386</v>
      </c>
      <c r="CY80" s="19">
        <f t="shared" ca="1" si="0"/>
        <v>2020</v>
      </c>
      <c r="CZ80" s="30" cm="1">
        <f t="array" aca="1" ref="CZ80" ca="1">-INDEX($C$6:$CS$100,MATCH(CY80,YEAR($B$6:$B$100),0),MATCH(CV80,$C$1:$CS$1,0))</f>
        <v>0.71252520725969082</v>
      </c>
      <c r="DA80" s="19">
        <f t="shared" ca="1" si="7"/>
        <v>2025</v>
      </c>
      <c r="DB80" s="28" cm="1">
        <f t="array" aca="1" ref="DB80" ca="1">-INDEX($C$6:$CS$100,MATCH(DA80,YEAR($B$6:$B$100),0),MATCH(CV80,$C$1:$CS$1,0))</f>
        <v>0.83770396270396275</v>
      </c>
    </row>
    <row r="81" spans="1:106" x14ac:dyDescent="0.3">
      <c r="A81" s="5"/>
      <c r="B81" s="16"/>
      <c r="C81" s="16"/>
      <c r="D81" s="16"/>
      <c r="E81" s="16"/>
      <c r="F81" s="16"/>
      <c r="G81" s="16"/>
      <c r="H81" s="16"/>
      <c r="I81" s="16"/>
      <c r="J81" s="16"/>
      <c r="K81" s="16"/>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U81" s="20">
        <v>42217</v>
      </c>
      <c r="CV81" s="20" t="str">
        <f ca="1">OFFSET(C$1,0,ROWS($1:75)-1)</f>
        <v>2015C</v>
      </c>
      <c r="CW81" s="19">
        <f t="shared" ca="1" si="4"/>
        <v>2015</v>
      </c>
      <c r="CX81" s="30" cm="1">
        <f t="array" aca="1" ref="CX81" ca="1">-INDEX($C$6:$CS$100,MATCH(CW81,YEAR($B$6:$B$100),0),MATCH(CV81,$C$1:$CS$1,0))</f>
        <v>1.1654619824060066</v>
      </c>
      <c r="CY81" s="19">
        <f t="shared" ca="1" si="0"/>
        <v>2020</v>
      </c>
      <c r="CZ81" s="30" cm="1">
        <f t="array" aca="1" ref="CZ81" ca="1">-INDEX($C$6:$CS$100,MATCH(CY81,YEAR($B$6:$B$100),0),MATCH(CV81,$C$1:$CS$1,0))</f>
        <v>0.83039985558263385</v>
      </c>
      <c r="DA81" s="19">
        <f t="shared" ca="1" si="7"/>
        <v>2025</v>
      </c>
      <c r="DB81" s="28" cm="1">
        <f t="array" aca="1" ref="DB81" ca="1">-INDEX($C$6:$CS$100,MATCH(DA81,YEAR($B$6:$B$100),0),MATCH(CV81,$C$1:$CS$1,0))</f>
        <v>0.92616319507998679</v>
      </c>
    </row>
    <row r="82" spans="1:106" x14ac:dyDescent="0.3">
      <c r="A82" s="5"/>
      <c r="B82" s="16"/>
      <c r="C82" s="16"/>
      <c r="D82" s="16"/>
      <c r="E82" s="16"/>
      <c r="F82" s="16"/>
      <c r="G82" s="16"/>
      <c r="H82" s="16"/>
      <c r="I82" s="16"/>
      <c r="J82" s="16"/>
      <c r="K82" s="16"/>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U82" s="20">
        <v>42370</v>
      </c>
      <c r="CV82" s="20" t="str">
        <f ca="1">OFFSET(C$1,0,ROWS($1:76)-1)</f>
        <v>2016A</v>
      </c>
      <c r="CW82" s="19">
        <f t="shared" ca="1" si="4"/>
        <v>2016</v>
      </c>
      <c r="CX82" s="30" cm="1">
        <f t="array" aca="1" ref="CX82" ca="1">-INDEX($C$6:$CS$100,MATCH(CW82,YEAR($B$6:$B$100),0),MATCH(CV82,$C$1:$CS$1,0))</f>
        <v>1.5626689737212069</v>
      </c>
      <c r="CY82" s="19">
        <f t="shared" ref="CY82" ca="1" si="8">LEFT(CV82,4)+$CY$5</f>
        <v>2021</v>
      </c>
      <c r="CZ82" s="30" cm="1">
        <f t="array" aca="1" ref="CZ82" ca="1">-INDEX($C$6:$CS$100,MATCH(CY82,YEAR($B$6:$B$100),0),MATCH(CV82,$C$1:$CS$1,0))</f>
        <v>1.5137431947948479</v>
      </c>
      <c r="DA82" s="19">
        <f t="shared" ca="1" si="7"/>
        <v>2026</v>
      </c>
      <c r="DB82" s="28" cm="1">
        <f t="array" aca="1" ref="DB82" ca="1">-INDEX($C$6:$CS$100,MATCH(DA82,YEAR($B$6:$B$100),0),MATCH(CV82,$C$1:$CS$1,0))</f>
        <v>1.937816341287057</v>
      </c>
    </row>
    <row r="83" spans="1:106" x14ac:dyDescent="0.3">
      <c r="B83" s="16"/>
      <c r="C83" s="16"/>
      <c r="D83" s="16"/>
      <c r="E83" s="16"/>
      <c r="F83" s="16"/>
      <c r="G83" s="16"/>
      <c r="H83" s="16"/>
      <c r="I83" s="16"/>
      <c r="J83" s="16"/>
      <c r="K83" s="16"/>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U83" s="20">
        <v>42430</v>
      </c>
      <c r="CV83" s="20" t="str">
        <f ca="1">OFFSET(C$1,0,ROWS($1:77)-1)</f>
        <v>2016B</v>
      </c>
      <c r="CW83" s="19">
        <f t="shared" ca="1" si="4"/>
        <v>2016</v>
      </c>
      <c r="CX83" s="30" cm="1">
        <f t="array" aca="1" ref="CX83" ca="1">-INDEX($C$6:$CS$100,MATCH(CW83,YEAR($B$6:$B$100),0),MATCH(CV83,$C$1:$CS$1,0))</f>
        <v>1.5194117010922461</v>
      </c>
      <c r="CY83" s="19">
        <f t="shared" ca="1" si="0"/>
        <v>2021</v>
      </c>
      <c r="CZ83" s="30" cm="1">
        <f t="array" aca="1" ref="CZ83" ca="1">-INDEX($C$6:$CS$100,MATCH(CY83,YEAR($B$6:$B$100),0),MATCH(CV83,$C$1:$CS$1,0))</f>
        <v>1.4739078475634046</v>
      </c>
      <c r="DA83" s="19">
        <f t="shared" ca="1" si="7"/>
        <v>2026</v>
      </c>
      <c r="DB83" s="28" cm="1">
        <f t="array" aca="1" ref="DB83" ca="1">-INDEX($C$6:$CS$100,MATCH(DA83,YEAR($B$6:$B$100),0),MATCH(CV83,$C$1:$CS$1,0))</f>
        <v>1.8221258134490239</v>
      </c>
    </row>
    <row r="84" spans="1:106" x14ac:dyDescent="0.3">
      <c r="B84" s="16"/>
      <c r="C84" s="16"/>
      <c r="D84" s="16"/>
      <c r="E84" s="16"/>
      <c r="F84" s="16"/>
      <c r="G84" s="16"/>
      <c r="H84" s="16"/>
      <c r="I84" s="16"/>
      <c r="J84" s="16"/>
      <c r="K84" s="16"/>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U84" s="20">
        <v>42583</v>
      </c>
      <c r="CV84" s="20" t="str">
        <f ca="1">OFFSET(C$1,0,ROWS($1:78)-1)</f>
        <v>2016C</v>
      </c>
      <c r="CW84" s="19">
        <f t="shared" ca="1" si="4"/>
        <v>2016</v>
      </c>
      <c r="CX84" s="30" cm="1">
        <f t="array" aca="1" ref="CX84" ca="1">-INDEX($C$6:$CS$100,MATCH(CW84,YEAR($B$6:$B$100),0),MATCH(CV84,$C$1:$CS$1,0))</f>
        <v>1.8620351717754668</v>
      </c>
      <c r="CY84" s="19">
        <f t="shared" ca="1" si="0"/>
        <v>2021</v>
      </c>
      <c r="CZ84" s="30" cm="1">
        <f t="array" aca="1" ref="CZ84" ca="1">-INDEX($C$6:$CS$100,MATCH(CY84,YEAR($B$6:$B$100),0),MATCH(CV84,$C$1:$CS$1,0))</f>
        <v>1.5770738521155319</v>
      </c>
      <c r="DA84" s="19">
        <f t="shared" ca="1" si="7"/>
        <v>2026</v>
      </c>
      <c r="DB84" s="28" cm="1">
        <f t="array" aca="1" ref="DB84" ca="1">-INDEX($C$6:$CS$100,MATCH(DA84,YEAR($B$6:$B$100),0),MATCH(CV84,$C$1:$CS$1,0))</f>
        <v>1.9647019647019648</v>
      </c>
    </row>
    <row r="85" spans="1:106" x14ac:dyDescent="0.3">
      <c r="B85" s="16"/>
      <c r="C85" s="16"/>
      <c r="D85" s="16"/>
      <c r="E85" s="16"/>
      <c r="F85" s="16"/>
      <c r="G85" s="16"/>
      <c r="H85" s="16"/>
      <c r="I85" s="16"/>
      <c r="J85" s="16"/>
      <c r="K85" s="16"/>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U85" s="20">
        <v>42736</v>
      </c>
      <c r="CV85" s="20" t="str">
        <f ca="1">OFFSET(C$1,0,ROWS($1:79)-1)</f>
        <v>2017A</v>
      </c>
      <c r="CW85" s="19">
        <f t="shared" ca="1" si="4"/>
        <v>2017</v>
      </c>
      <c r="CX85" s="30" cm="1">
        <f t="array" aca="1" ref="CX85" ca="1">-INDEX($C$6:$CS$100,MATCH(CW85,YEAR($B$6:$B$100),0),MATCH(CV85,$C$1:$CS$1,0))</f>
        <v>1.5085869394999216</v>
      </c>
      <c r="CY85" s="19">
        <f t="shared" ca="1" si="0"/>
        <v>2022</v>
      </c>
      <c r="CZ85" s="30" cm="1">
        <f t="array" aca="1" ref="CZ85" ca="1">-INDEX($C$6:$CS$100,MATCH(CY85,YEAR($B$6:$B$100),0),MATCH(CV85,$C$1:$CS$1,0))</f>
        <v>2.0271736771280984</v>
      </c>
      <c r="DA85" s="19">
        <f t="shared" ca="1" si="7"/>
        <v>2027</v>
      </c>
      <c r="DB85" s="28" cm="1">
        <f t="array" aca="1" ref="DB85" ca="1">-INDEX($C$6:$CS$100,MATCH(DA85,YEAR($B$6:$B$100),0),MATCH(CV85,$C$1:$CS$1,0))</f>
        <v>2.2869394318384848</v>
      </c>
    </row>
    <row r="86" spans="1:106" x14ac:dyDescent="0.3">
      <c r="B86" s="16"/>
      <c r="C86" s="16"/>
      <c r="D86" s="16"/>
      <c r="E86" s="16"/>
      <c r="F86" s="16"/>
      <c r="G86" s="16"/>
      <c r="H86" s="16"/>
      <c r="I86" s="16"/>
      <c r="J86" s="16"/>
      <c r="K86" s="16"/>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U86" s="20">
        <v>42887</v>
      </c>
      <c r="CV86" s="20" t="str">
        <f ca="1">OFFSET(C$1,0,ROWS($1:80)-1)</f>
        <v>2017B</v>
      </c>
      <c r="CW86" s="19">
        <f t="shared" ca="1" si="4"/>
        <v>2017</v>
      </c>
      <c r="CX86" s="30" cm="1">
        <f t="array" aca="1" ref="CX86" ca="1">-INDEX($C$6:$CS$100,MATCH(CW86,YEAR($B$6:$B$100),0),MATCH(CV86,$C$1:$CS$1,0))</f>
        <v>2.2175732217573221</v>
      </c>
      <c r="CY86" s="19">
        <f t="shared" ca="1" si="0"/>
        <v>2022</v>
      </c>
      <c r="CZ86" s="30" cm="1">
        <f t="array" aca="1" ref="CZ86" ca="1">-INDEX($C$6:$CS$100,MATCH(CY86,YEAR($B$6:$B$100),0),MATCH(CV86,$C$1:$CS$1,0))</f>
        <v>2.1270130659374051</v>
      </c>
      <c r="DA86" s="19">
        <f t="shared" ca="1" si="7"/>
        <v>2027</v>
      </c>
      <c r="DB86" s="28" cm="1">
        <f t="array" aca="1" ref="DB86" ca="1">-INDEX($C$6:$CS$100,MATCH(DA86,YEAR($B$6:$B$100),0),MATCH(CV86,$C$1:$CS$1,0))</f>
        <v>2.3036537019179257</v>
      </c>
    </row>
    <row r="87" spans="1:106" x14ac:dyDescent="0.3">
      <c r="B87" s="16"/>
      <c r="C87" s="16"/>
      <c r="D87" s="16"/>
      <c r="E87" s="16"/>
      <c r="F87" s="16"/>
      <c r="G87" s="16"/>
      <c r="H87" s="16"/>
      <c r="I87" s="16"/>
      <c r="J87" s="16"/>
      <c r="K87" s="16"/>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U87" s="20">
        <v>43191</v>
      </c>
      <c r="CV87" s="20" t="str">
        <f ca="1">OFFSET(C$1,0,ROWS($1:81)-1)</f>
        <v>2018A</v>
      </c>
      <c r="CW87" s="19">
        <f t="shared" ca="1" si="4"/>
        <v>2018</v>
      </c>
      <c r="CX87" s="30" cm="1">
        <f t="array" aca="1" ref="CX87" ca="1">-INDEX($C$6:$CS$100,MATCH(CW87,YEAR($B$6:$B$100),0),MATCH(CV87,$C$1:$CS$1,0))</f>
        <v>2.4274983833258719</v>
      </c>
      <c r="CY87" s="19">
        <f t="shared" ref="CY87" ca="1" si="9">LEFT(CV87,4)+$CY$5</f>
        <v>2023</v>
      </c>
      <c r="CZ87" s="30" cm="1">
        <f t="array" aca="1" ref="CZ87" ca="1">-INDEX($C$6:$CS$100,MATCH(CY87,YEAR($B$6:$B$100),0),MATCH(CV87,$C$1:$CS$1,0))</f>
        <v>2.3191584419804232</v>
      </c>
      <c r="DA87" s="19">
        <f t="shared" ca="1" si="7"/>
        <v>2028</v>
      </c>
      <c r="DB87" s="28" cm="1">
        <f t="array" aca="1" ref="DB87" ca="1">-INDEX($C$6:$CS$100,MATCH(DA87,YEAR($B$6:$B$100),0),MATCH(CV87,$C$1:$CS$1,0))</f>
        <v>2.0501291816260108</v>
      </c>
    </row>
    <row r="88" spans="1:106" x14ac:dyDescent="0.3">
      <c r="B88" s="16"/>
      <c r="C88" s="16"/>
      <c r="D88" s="16"/>
      <c r="E88" s="16"/>
      <c r="F88" s="16"/>
      <c r="G88" s="16"/>
      <c r="H88" s="16"/>
      <c r="I88" s="16"/>
      <c r="J88" s="16"/>
      <c r="K88" s="16"/>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U88" s="20">
        <v>43466</v>
      </c>
      <c r="CV88" s="20" t="str">
        <f ca="1">OFFSET(C$1,0,ROWS($1:82)-1)</f>
        <v>2019A</v>
      </c>
      <c r="CW88" s="19">
        <f t="shared" ca="1" si="4"/>
        <v>2019</v>
      </c>
      <c r="CX88" s="30" cm="1">
        <f t="array" aca="1" ref="CX88" ca="1">-INDEX($C$6:$CS$100,MATCH(CW88,YEAR($B$6:$B$100),0),MATCH(CV88,$C$1:$CS$1,0))</f>
        <v>2.4185958968567665</v>
      </c>
      <c r="CY88" s="19">
        <f t="shared" ca="1" si="0"/>
        <v>2024</v>
      </c>
      <c r="CZ88" s="30" cm="1">
        <f t="array" aca="1" ref="CZ88" ca="1">-INDEX($C$6:$CS$100,MATCH(CY88,YEAR($B$6:$B$100),0),MATCH(CV88,$C$1:$CS$1,0))</f>
        <v>1.5872396848919741</v>
      </c>
      <c r="DA88" s="19">
        <f t="shared" ca="1" si="7"/>
        <v>2029</v>
      </c>
      <c r="DB88" s="28" cm="1">
        <f t="array" aca="1" ref="DB88" ca="1">-INDEX($C$6:$CS$100,MATCH(DA88,YEAR($B$6:$B$100),0),MATCH(CV88,$C$1:$CS$1,0))</f>
        <v>1.4255305424756499</v>
      </c>
    </row>
    <row r="89" spans="1:106" x14ac:dyDescent="0.3">
      <c r="B89" s="16"/>
      <c r="C89" s="16"/>
      <c r="D89" s="16"/>
      <c r="E89" s="16"/>
      <c r="F89" s="16"/>
      <c r="G89" s="16"/>
      <c r="H89" s="16"/>
      <c r="I89" s="16"/>
      <c r="J89" s="16"/>
      <c r="K89" s="16"/>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U89" s="20">
        <v>43586</v>
      </c>
      <c r="CV89" s="20" t="str">
        <f ca="1">OFFSET(C$1,0,ROWS($1:83)-1)</f>
        <v>2019B</v>
      </c>
      <c r="CW89" s="19">
        <f t="shared" ca="1" si="4"/>
        <v>2019</v>
      </c>
      <c r="CX89" s="30" cm="1">
        <f t="array" aca="1" ref="CX89" ca="1">-INDEX($C$6:$CS$100,MATCH(CW89,YEAR($B$6:$B$100),0),MATCH(CV89,$C$1:$CS$1,0))</f>
        <v>2.4185958968567665</v>
      </c>
      <c r="CY89" s="19">
        <f t="shared" ca="1" si="0"/>
        <v>2024</v>
      </c>
      <c r="CZ89" s="30" cm="1">
        <f t="array" aca="1" ref="CZ89" ca="1">-INDEX($C$6:$CS$100,MATCH(CY89,YEAR($B$6:$B$100),0),MATCH(CV89,$C$1:$CS$1,0))</f>
        <v>1.5209422041962406</v>
      </c>
      <c r="DA89" s="19">
        <f t="shared" ca="1" si="7"/>
        <v>2029</v>
      </c>
      <c r="DB89" s="28" cm="1">
        <f t="array" aca="1" ref="DB89" ca="1">-INDEX($C$6:$CS$100,MATCH(DA89,YEAR($B$6:$B$100),0),MATCH(CV89,$C$1:$CS$1,0))</f>
        <v>1.2545958846674836</v>
      </c>
    </row>
    <row r="90" spans="1:106" x14ac:dyDescent="0.3">
      <c r="B90" s="16"/>
      <c r="C90" s="16"/>
      <c r="D90" s="16"/>
      <c r="E90" s="16"/>
      <c r="F90" s="16"/>
      <c r="G90" s="16"/>
      <c r="H90" s="16"/>
      <c r="I90" s="16"/>
      <c r="J90" s="16"/>
      <c r="K90" s="16"/>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U90" s="20">
        <v>43678</v>
      </c>
      <c r="CV90" s="20" t="str">
        <f ca="1">OFFSET(C$1,0,ROWS($1:84)-1)</f>
        <v>2019C</v>
      </c>
      <c r="CW90" s="19">
        <f t="shared" ca="1" si="4"/>
        <v>2019</v>
      </c>
      <c r="CX90" s="30" cm="1">
        <f t="array" aca="1" ref="CX90" ca="1">-INDEX($C$6:$CS$100,MATCH(CW90,YEAR($B$6:$B$100),0),MATCH(CV90,$C$1:$CS$1,0))</f>
        <v>2.7792220069007891</v>
      </c>
      <c r="CY90" s="19">
        <f t="shared" ca="1" si="0"/>
        <v>2024</v>
      </c>
      <c r="CZ90" s="30" cm="1">
        <f t="array" aca="1" ref="CZ90" ca="1">-INDEX($C$6:$CS$100,MATCH(CY90,YEAR($B$6:$B$100),0),MATCH(CV90,$C$1:$CS$1,0))</f>
        <v>2.3385169806886288</v>
      </c>
      <c r="DA90" s="19">
        <f t="shared" ca="1" si="7"/>
        <v>2029</v>
      </c>
      <c r="DB90" s="28" cm="1">
        <f t="array" aca="1" ref="DB90" ca="1">-INDEX($C$6:$CS$100,MATCH(DA90,YEAR($B$6:$B$100),0),MATCH(CV90,$C$1:$CS$1,0))</f>
        <v>1.8510714169935487</v>
      </c>
    </row>
    <row r="91" spans="1:106" x14ac:dyDescent="0.3">
      <c r="B91" s="16"/>
      <c r="C91" s="16"/>
      <c r="D91" s="16"/>
      <c r="E91" s="16"/>
      <c r="F91" s="16"/>
      <c r="G91" s="16"/>
      <c r="H91" s="16"/>
      <c r="I91" s="16"/>
      <c r="J91" s="16"/>
      <c r="K91" s="16"/>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U91" s="20">
        <v>43831</v>
      </c>
      <c r="CV91" s="20" t="str">
        <f ca="1">OFFSET(C$1,0,ROWS($1:85)-1)</f>
        <v>2020A</v>
      </c>
      <c r="CW91" s="19">
        <f t="shared" ca="1" si="4"/>
        <v>2020</v>
      </c>
      <c r="CX91" s="30" cm="1">
        <f t="array" aca="1" ref="CX91" ca="1">-INDEX($C$6:$CS$100,MATCH(CW91,YEAR($B$6:$B$100),0),MATCH(CV91,$C$1:$CS$1,0))</f>
        <v>2.862828456424404</v>
      </c>
      <c r="CY91" s="19">
        <f t="shared" ca="1" si="0"/>
        <v>2025</v>
      </c>
      <c r="CZ91" s="30" cm="1">
        <f t="array" aca="1" ref="CZ91" ca="1">-INDEX($C$6:$CS$100,MATCH(CY91,YEAR($B$6:$B$100),0),MATCH(CV91,$C$1:$CS$1,0))</f>
        <v>2.8289498367913555</v>
      </c>
      <c r="DA91" s="19">
        <f t="shared" ca="1" si="7"/>
        <v>2030</v>
      </c>
      <c r="DB91" s="28" cm="1">
        <f t="array" aca="1" ref="DB91" ca="1">-INDEX($C$6:$CS$100,MATCH(DA91,YEAR($B$6:$B$100),0),MATCH(CV91,$C$1:$CS$1,0))</f>
        <v>2.8841046151923257</v>
      </c>
    </row>
    <row r="92" spans="1:106" x14ac:dyDescent="0.3">
      <c r="B92" s="16"/>
      <c r="C92" s="16"/>
      <c r="D92" s="16"/>
      <c r="E92" s="16"/>
      <c r="F92" s="16"/>
      <c r="G92" s="16"/>
      <c r="H92" s="16"/>
      <c r="I92" s="16"/>
      <c r="J92" s="16"/>
      <c r="K92" s="16"/>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U92" s="20">
        <v>43891</v>
      </c>
      <c r="CV92" s="20" t="str">
        <f ca="1">OFFSET(C$1,0,ROWS($1:86)-1)</f>
        <v>2020B</v>
      </c>
      <c r="CW92" s="19">
        <f t="shared" ca="1" si="4"/>
        <v>2020</v>
      </c>
      <c r="CX92" s="30" cm="1">
        <f t="array" aca="1" ref="CX92" ca="1">-INDEX($C$6:$CS$100,MATCH(CW92,YEAR($B$6:$B$100),0),MATCH(CV92,$C$1:$CS$1,0))</f>
        <v>3.1206186965763649</v>
      </c>
      <c r="CY92" s="19">
        <f t="shared" ref="CY92" ca="1" si="10">LEFT(CV92,4)+$CY$5</f>
        <v>2025</v>
      </c>
      <c r="CZ92" s="30" cm="1">
        <f t="array" aca="1" ref="CZ92" ca="1">-INDEX($C$6:$CS$100,MATCH(CY92,YEAR($B$6:$B$100),0),MATCH(CV92,$C$1:$CS$1,0))</f>
        <v>2.7839267624657635</v>
      </c>
      <c r="DA92" s="19">
        <f t="shared" ca="1" si="7"/>
        <v>2030</v>
      </c>
      <c r="DB92" s="28" cm="1">
        <f t="array" aca="1" ref="DB92" ca="1">-INDEX($C$6:$CS$100,MATCH(DA92,YEAR($B$6:$B$100),0),MATCH(CV92,$C$1:$CS$1,0))</f>
        <v>2.9122269787207449</v>
      </c>
    </row>
    <row r="93" spans="1:106" x14ac:dyDescent="0.3">
      <c r="B93" s="16"/>
      <c r="C93" s="16"/>
      <c r="D93" s="16"/>
      <c r="E93" s="16"/>
      <c r="F93" s="16"/>
      <c r="G93" s="16"/>
      <c r="H93" s="16"/>
      <c r="I93" s="16"/>
      <c r="J93" s="16"/>
      <c r="K93" s="16"/>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U93" s="20">
        <v>44075</v>
      </c>
      <c r="CV93" s="20" t="str">
        <f ca="1">OFFSET(C$1,0,ROWS($1:87)-1)</f>
        <v>2020C</v>
      </c>
      <c r="CW93" s="19">
        <f t="shared" ca="1" si="4"/>
        <v>2020</v>
      </c>
      <c r="CX93" s="30" cm="1">
        <f t="array" aca="1" ref="CX93" ca="1">-INDEX($C$6:$CS$100,MATCH(CW93,YEAR($B$6:$B$100),0),MATCH(CV93,$C$1:$CS$1,0))</f>
        <v>14.397791660613105</v>
      </c>
      <c r="CY93" s="19">
        <f t="shared" ca="1" si="0"/>
        <v>2025</v>
      </c>
      <c r="CZ93" s="30" cm="1">
        <f t="array" aca="1" ref="CZ93" ca="1">-INDEX($C$6:$CS$100,MATCH(CY93,YEAR($B$6:$B$100),0),MATCH(CV93,$C$1:$CS$1,0))</f>
        <v>3.5465813674530189</v>
      </c>
      <c r="DA93" s="19">
        <f t="shared" ca="1" si="7"/>
        <v>2030</v>
      </c>
      <c r="DB93" s="28" cm="1">
        <f t="array" aca="1" ref="DB93" ca="1">-INDEX($C$6:$CS$100,MATCH(DA93,YEAR($B$6:$B$100),0),MATCH(CV93,$C$1:$CS$1,0))</f>
        <v>3.1335415853182349</v>
      </c>
    </row>
    <row r="94" spans="1:106" x14ac:dyDescent="0.3">
      <c r="B94" s="16"/>
      <c r="C94" s="16"/>
      <c r="D94" s="16"/>
      <c r="E94" s="16"/>
      <c r="F94" s="16"/>
      <c r="G94" s="16"/>
      <c r="H94" s="16"/>
      <c r="I94" s="16"/>
      <c r="J94" s="16"/>
      <c r="K94" s="16"/>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U94" s="20">
        <v>44228</v>
      </c>
      <c r="CV94" s="20" t="str">
        <f ca="1">OFFSET(C$1,0,ROWS($1:88)-1)</f>
        <v>2021A</v>
      </c>
      <c r="CW94" s="19">
        <f t="shared" ca="1" si="4"/>
        <v>2021</v>
      </c>
      <c r="CX94" s="30" cm="1">
        <f t="array" aca="1" ref="CX94" ca="1">-INDEX($C$6:$CS$100,MATCH(CW94,YEAR($B$6:$B$100),0),MATCH(CV94,$C$1:$CS$1,0))</f>
        <v>8.9062001731128415</v>
      </c>
      <c r="CY94" s="19">
        <f t="shared" ca="1" si="0"/>
        <v>2026</v>
      </c>
      <c r="CZ94" s="30" cm="1">
        <f t="array" aca="1" ref="CZ94" ca="1">-INDEX($C$6:$CS$100,MATCH(CY94,YEAR($B$6:$B$100),0),MATCH(CV94,$C$1:$CS$1,0))</f>
        <v>2.4306443948974743</v>
      </c>
      <c r="DA94" s="19">
        <f t="shared" ca="1" si="7"/>
        <v>2031</v>
      </c>
      <c r="DB94" s="28" cm="1">
        <f t="array" aca="1" ref="DB94" ca="1">-INDEX($C$6:$CS$100,MATCH(DA94,YEAR($B$6:$B$100),0),MATCH(CV94,$C$1:$CS$1,0))</f>
        <v>3.2915312908025385</v>
      </c>
    </row>
    <row r="95" spans="1:106" x14ac:dyDescent="0.3">
      <c r="B95" s="16"/>
      <c r="C95" s="16"/>
      <c r="D95" s="16"/>
      <c r="E95" s="16"/>
      <c r="F95" s="16"/>
      <c r="G95" s="16"/>
      <c r="H95" s="16"/>
      <c r="I95" s="16"/>
      <c r="J95" s="16"/>
      <c r="K95" s="16"/>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U95" s="20">
        <v>44378</v>
      </c>
      <c r="CV95" s="20" t="str">
        <f ca="1">OFFSET(C$1,0,ROWS($1:89)-1)</f>
        <v>2021B</v>
      </c>
      <c r="CW95" s="19">
        <f t="shared" ca="1" si="4"/>
        <v>2021</v>
      </c>
      <c r="CX95" s="30" cm="1">
        <f t="array" aca="1" ref="CX95" ca="1">-INDEX($C$6:$CS$100,MATCH(CW95,YEAR($B$6:$B$100),0),MATCH(CV95,$C$1:$CS$1,0))</f>
        <v>11.928038926833624</v>
      </c>
      <c r="CY95" s="19">
        <f t="shared" ca="1" si="0"/>
        <v>2026</v>
      </c>
      <c r="CZ95" s="30" cm="1">
        <f t="array" aca="1" ref="CZ95" ca="1">-INDEX($C$6:$CS$100,MATCH(CY95,YEAR($B$6:$B$100),0),MATCH(CV95,$C$1:$CS$1,0))</f>
        <v>2.0761245674740483</v>
      </c>
      <c r="DA95" s="19">
        <f t="shared" ca="1" si="7"/>
        <v>2031</v>
      </c>
      <c r="DB95" s="28" cm="1">
        <f t="array" aca="1" ref="DB95" ca="1">-INDEX($C$6:$CS$100,MATCH(DA95,YEAR($B$6:$B$100),0),MATCH(CV95,$C$1:$CS$1,0))</f>
        <v>2.8066528066528065</v>
      </c>
    </row>
    <row r="96" spans="1:106" x14ac:dyDescent="0.3">
      <c r="B96" s="16"/>
      <c r="C96" s="16"/>
      <c r="D96" s="16"/>
      <c r="E96" s="16"/>
      <c r="F96" s="16"/>
      <c r="G96" s="16"/>
      <c r="H96" s="16"/>
      <c r="I96" s="16"/>
      <c r="J96" s="16"/>
      <c r="K96" s="16"/>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U96" s="20">
        <v>44682</v>
      </c>
      <c r="CV96" s="20" t="str">
        <f ca="1">OFFSET(C$1,0,ROWS($1:90)-1)</f>
        <v>2022A</v>
      </c>
      <c r="CW96" s="19">
        <f t="shared" ca="1" si="4"/>
        <v>2022</v>
      </c>
      <c r="CX96" s="30" cm="1">
        <f t="array" aca="1" ref="CX96" ca="1">-INDEX($C$6:$CS$100,MATCH(CW96,YEAR($B$6:$B$100),0),MATCH(CV96,$C$1:$CS$1,0))</f>
        <v>2.5795739855835427</v>
      </c>
      <c r="CY96" s="19">
        <f t="shared" ca="1" si="0"/>
        <v>2027</v>
      </c>
      <c r="CZ96" s="30" cm="1">
        <f t="array" aca="1" ref="CZ96" ca="1">-INDEX($C$6:$CS$100,MATCH(CY96,YEAR($B$6:$B$100),0),MATCH(CV96,$C$1:$CS$1,0))</f>
        <v>2.1528418831596992</v>
      </c>
      <c r="DA96" s="19">
        <f t="shared" ca="1" si="7"/>
        <v>2032</v>
      </c>
      <c r="DB96" s="28" cm="1">
        <f t="array" aca="1" ref="DB96" ca="1">-INDEX($C$6:$CS$100,MATCH(DA96,YEAR($B$6:$B$100),0),MATCH(CV96,$C$1:$CS$1,0))</f>
        <v>2.8871319520174481</v>
      </c>
    </row>
    <row r="97" spans="2:106" x14ac:dyDescent="0.3">
      <c r="B97" s="16"/>
      <c r="C97" s="16"/>
      <c r="D97" s="16"/>
      <c r="E97" s="16"/>
      <c r="F97" s="16"/>
      <c r="G97" s="16"/>
      <c r="H97" s="16"/>
      <c r="I97" s="16"/>
      <c r="J97" s="16"/>
      <c r="K97" s="16"/>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U97" s="20">
        <v>44958</v>
      </c>
      <c r="CV97" s="20" t="str">
        <f ca="1">OFFSET(C$1,0,ROWS($1:91)-1)</f>
        <v>2023A</v>
      </c>
      <c r="CW97" s="19">
        <f t="shared" ca="1" si="4"/>
        <v>2023</v>
      </c>
      <c r="CX97" s="30" cm="1">
        <f t="array" aca="1" ref="CX97" ca="1">-INDEX($C$6:$CS$100,MATCH(CW97,YEAR($B$6:$B$100),0),MATCH(CV97,$C$1:$CS$1,0))</f>
        <v>2.9346748990014482</v>
      </c>
      <c r="CY97" s="19">
        <f t="shared" ref="CY97" ca="1" si="11">LEFT(CV97,4)+$CY$5</f>
        <v>2028</v>
      </c>
      <c r="CZ97" s="30" cm="1">
        <f t="array" aca="1" ref="CZ97" ca="1">-INDEX($C$6:$CS$100,MATCH(CY97,YEAR($B$6:$B$100),0),MATCH(CV97,$C$1:$CS$1,0))</f>
        <v>2.8716372021521908</v>
      </c>
      <c r="DA97" s="19">
        <f t="shared" ca="1" si="7"/>
        <v>2033</v>
      </c>
      <c r="DB97" s="28" cm="1">
        <f t="array" aca="1" ref="DB97" ca="1">-INDEX($C$6:$CS$100,MATCH(DA97,YEAR($B$6:$B$100),0),MATCH(CV97,$C$1:$CS$1,0))</f>
        <v>3.6194257788637754</v>
      </c>
    </row>
    <row r="98" spans="2:106" x14ac:dyDescent="0.3">
      <c r="B98" s="16"/>
      <c r="C98" s="16"/>
      <c r="D98" s="16"/>
      <c r="E98" s="16"/>
      <c r="F98" s="16"/>
      <c r="G98" s="16"/>
      <c r="H98" s="16"/>
      <c r="I98" s="16"/>
      <c r="J98" s="16"/>
      <c r="K98" s="16"/>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U98" s="20">
        <v>45047</v>
      </c>
      <c r="CV98" s="20" t="str">
        <f ca="1">OFFSET(C$1,0,ROWS($1:92)-1)</f>
        <v>2023B</v>
      </c>
      <c r="CW98" s="19">
        <f t="shared" ca="1" si="4"/>
        <v>2023</v>
      </c>
      <c r="CX98" s="30" cm="1">
        <f t="array" aca="1" ref="CX98" ca="1">-INDEX($C$6:$CS$100,MATCH(CW98,YEAR($B$6:$B$100),0),MATCH(CV98,$C$1:$CS$1,0))</f>
        <v>3.3386691058769724</v>
      </c>
      <c r="CY98" s="19">
        <f t="shared" ca="1" si="0"/>
        <v>2028</v>
      </c>
      <c r="CZ98" s="30" cm="1">
        <f t="array" aca="1" ref="CZ98" ca="1">-INDEX($C$6:$CS$100,MATCH(CY98,YEAR($B$6:$B$100),0),MATCH(CV98,$C$1:$CS$1,0))</f>
        <v>2.8624135280553422</v>
      </c>
      <c r="DA98" s="19">
        <f t="shared" ca="1" si="7"/>
        <v>2033</v>
      </c>
      <c r="DB98" s="28" cm="1">
        <f t="array" aca="1" ref="DB98" ca="1">-INDEX($C$6:$CS$100,MATCH(DA98,YEAR($B$6:$B$100),0),MATCH(CV98,$C$1:$CS$1,0))</f>
        <v>3.5939727143148037</v>
      </c>
    </row>
    <row r="99" spans="2:106" x14ac:dyDescent="0.3">
      <c r="B99" s="16"/>
      <c r="C99" s="16"/>
      <c r="D99" s="16"/>
      <c r="E99" s="16"/>
      <c r="F99" s="16"/>
      <c r="G99" s="16"/>
      <c r="H99" s="16"/>
      <c r="I99" s="16"/>
      <c r="J99" s="16"/>
      <c r="K99" s="16"/>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U99" s="20">
        <v>45323</v>
      </c>
      <c r="CV99" s="20" t="str">
        <f ca="1">OFFSET(C$1,0,ROWS($1:93)-1)</f>
        <v>2024A</v>
      </c>
      <c r="CW99" s="19">
        <f t="shared" ca="1" si="4"/>
        <v>2024</v>
      </c>
      <c r="CX99" s="30" cm="1">
        <f t="array" aca="1" ref="CX99" ca="1">-INDEX($C$6:$CS$100,MATCH(CW99,YEAR($B$6:$B$100),0),MATCH(CV99,$C$1:$CS$1,0))</f>
        <v>2.2607090889732762</v>
      </c>
      <c r="CY99" s="19">
        <f t="shared" ca="1" si="0"/>
        <v>2029</v>
      </c>
      <c r="CZ99" s="30" cm="1">
        <f t="array" aca="1" ref="CZ99" ca="1">-INDEX($C$6:$CS$100,MATCH(CY99,YEAR($B$6:$B$100),0),MATCH(CV99,$C$1:$CS$1,0))</f>
        <v>1.6087272727272728</v>
      </c>
      <c r="DA99" s="19">
        <f t="shared" ca="1" si="7"/>
        <v>2034</v>
      </c>
      <c r="DB99" s="28" cm="1">
        <f t="array" aca="1" ref="DB99" ca="1">-INDEX($C$6:$CS$100,MATCH(DA99,YEAR($B$6:$B$100),0),MATCH(CV99,$C$1:$CS$1,0))</f>
        <v>2.283532632185564</v>
      </c>
    </row>
    <row r="100" spans="2:106" x14ac:dyDescent="0.3">
      <c r="B100" s="16"/>
      <c r="C100" s="16"/>
      <c r="D100" s="16"/>
      <c r="E100" s="16"/>
      <c r="F100" s="16"/>
      <c r="G100" s="16"/>
      <c r="H100" s="16"/>
      <c r="I100" s="16"/>
      <c r="J100" s="16"/>
      <c r="K100" s="16"/>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U100" s="20">
        <v>45444</v>
      </c>
      <c r="CV100" s="20" t="str">
        <f ca="1">OFFSET(C$1,0,ROWS($1:94)-1)</f>
        <v>2024B</v>
      </c>
      <c r="CW100" s="19">
        <f t="shared" ca="1" si="4"/>
        <v>2024</v>
      </c>
      <c r="CX100" s="30" cm="1">
        <f t="array" aca="1" ref="CX100" ca="1">-INDEX($C$6:$CS$100,MATCH(CW100,YEAR($B$6:$B$100),0),MATCH(CV100,$C$1:$CS$1,0))</f>
        <v>3.593634734956265</v>
      </c>
      <c r="CY100" s="19">
        <f t="shared" ca="1" si="0"/>
        <v>2029</v>
      </c>
      <c r="CZ100" s="30" cm="1">
        <f t="array" aca="1" ref="CZ100" ca="1">-INDEX($C$6:$CS$100,MATCH(CY100,YEAR($B$6:$B$100),0),MATCH(CV100,$C$1:$CS$1,0))</f>
        <v>2.1836603971350375</v>
      </c>
      <c r="DA100" s="19">
        <f t="shared" ca="1" si="7"/>
        <v>2034</v>
      </c>
      <c r="DB100" s="28" cm="1">
        <f t="array" aca="1" ref="DB100" ca="1">-INDEX($C$6:$CS$100,MATCH(DA100,YEAR($B$6:$B$100),0),MATCH(CV100,$C$1:$CS$1,0))</f>
        <v>2.7827431276873278</v>
      </c>
    </row>
    <row r="101" spans="2:106" x14ac:dyDescent="0.3">
      <c r="B101" s="16"/>
      <c r="C101" s="16"/>
      <c r="D101" s="16"/>
      <c r="E101" s="16"/>
      <c r="F101" s="16"/>
      <c r="G101" s="16"/>
      <c r="H101" s="16"/>
      <c r="I101" s="16"/>
      <c r="J101" s="16"/>
      <c r="K101" s="16"/>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U101" s="20">
        <v>45658</v>
      </c>
      <c r="CV101" s="20" t="str">
        <f ca="1">OFFSET(C$1,0,ROWS($1:95)-1)</f>
        <v>2025A</v>
      </c>
      <c r="CW101" s="19">
        <f t="shared" ca="1" si="4"/>
        <v>2025</v>
      </c>
      <c r="CX101" s="30" cm="1">
        <f t="array" aca="1" ref="CX101" ca="1">-INDEX($C$6:$CS$100,MATCH(CW101,YEAR($B$6:$B$100),0),MATCH(CV101,$C$1:$CS$1,0))</f>
        <v>3.0295991505176532</v>
      </c>
      <c r="CY101" s="19">
        <f t="shared" ref="CY101" ca="1" si="12">LEFT(CV101,4)+$CY$5</f>
        <v>2030</v>
      </c>
      <c r="CZ101" s="30" cm="1">
        <f t="array" aca="1" ref="CZ101" ca="1">-INDEX($C$6:$CS$100,MATCH(CY101,YEAR($B$6:$B$100),0),MATCH(CV101,$C$1:$CS$1,0))</f>
        <v>2.231137000604495</v>
      </c>
      <c r="DA101" s="19">
        <f t="shared" ref="DA101" ca="1" si="13">LEFT(CV101,4)+$DA$5</f>
        <v>2035</v>
      </c>
      <c r="DB101" s="28" cm="1">
        <f t="array" aca="1" ref="DB101" ca="1">-INDEX($C$6:$CS$100,MATCH(DA101,YEAR($B$6:$B$100),0),MATCH(CV101,$C$1:$CS$1,0))</f>
        <v>1.702476329206118</v>
      </c>
    </row>
    <row r="102" spans="2:106" x14ac:dyDescent="0.3">
      <c r="B102" s="16"/>
      <c r="C102" s="16"/>
      <c r="D102" s="16"/>
      <c r="E102" s="16"/>
      <c r="F102" s="16"/>
      <c r="G102" s="16"/>
      <c r="H102" s="16"/>
      <c r="I102" s="16"/>
      <c r="J102" s="16"/>
      <c r="K102" s="16"/>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row>
    <row r="103" spans="2:106" x14ac:dyDescent="0.3">
      <c r="B103" s="16"/>
      <c r="C103" s="16"/>
      <c r="D103" s="16"/>
      <c r="E103" s="16"/>
      <c r="F103" s="16"/>
      <c r="G103" s="16"/>
      <c r="H103" s="16"/>
      <c r="I103" s="16"/>
      <c r="J103" s="16"/>
      <c r="K103" s="16"/>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27"/>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row>
    <row r="104" spans="2:106" x14ac:dyDescent="0.3">
      <c r="B104" s="16"/>
      <c r="C104" s="16"/>
      <c r="D104" s="16"/>
      <c r="E104" s="16"/>
      <c r="F104" s="16"/>
      <c r="G104" s="16"/>
      <c r="H104" s="16"/>
      <c r="I104" s="16"/>
      <c r="J104" s="16"/>
      <c r="K104" s="16"/>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27"/>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row>
    <row r="105" spans="2:106" x14ac:dyDescent="0.3">
      <c r="B105" s="16"/>
      <c r="C105" s="16"/>
      <c r="D105" s="16"/>
      <c r="E105" s="16"/>
      <c r="F105" s="16"/>
      <c r="G105" s="16"/>
      <c r="H105" s="16"/>
      <c r="I105" s="16"/>
      <c r="J105" s="16"/>
      <c r="K105" s="16"/>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27"/>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row>
    <row r="106" spans="2:106" x14ac:dyDescent="0.3">
      <c r="B106" s="16"/>
      <c r="C106" s="16"/>
      <c r="D106" s="16"/>
      <c r="E106" s="16"/>
      <c r="F106" s="16"/>
      <c r="G106" s="16"/>
      <c r="H106" s="16"/>
      <c r="I106" s="16"/>
      <c r="J106" s="16"/>
      <c r="K106" s="16"/>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27"/>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row>
    <row r="107" spans="2:106" x14ac:dyDescent="0.3">
      <c r="B107" s="16"/>
      <c r="C107" s="16"/>
      <c r="D107" s="16"/>
      <c r="E107" s="16"/>
      <c r="F107" s="16"/>
      <c r="G107" s="16"/>
      <c r="H107" s="16"/>
      <c r="I107" s="16"/>
      <c r="J107" s="16"/>
      <c r="K107" s="16"/>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27"/>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row>
    <row r="108" spans="2:106" x14ac:dyDescent="0.3">
      <c r="B108" s="16"/>
      <c r="C108" s="16"/>
      <c r="D108" s="16"/>
      <c r="E108" s="16"/>
      <c r="F108" s="16"/>
      <c r="G108" s="16"/>
      <c r="H108" s="16"/>
      <c r="I108" s="16"/>
      <c r="J108" s="16"/>
      <c r="K108" s="16"/>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27"/>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row>
    <row r="109" spans="2:106" x14ac:dyDescent="0.3">
      <c r="B109" s="16"/>
      <c r="C109" s="16"/>
      <c r="D109" s="16"/>
      <c r="E109" s="16"/>
      <c r="F109" s="16"/>
      <c r="G109" s="16"/>
      <c r="H109" s="16"/>
      <c r="I109" s="16"/>
      <c r="J109" s="16"/>
      <c r="K109" s="16"/>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27"/>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row>
    <row r="110" spans="2:106" x14ac:dyDescent="0.3">
      <c r="B110" s="16"/>
      <c r="C110" s="16"/>
      <c r="D110" s="16"/>
      <c r="E110" s="16"/>
      <c r="F110" s="16"/>
      <c r="G110" s="16"/>
      <c r="H110" s="16"/>
      <c r="I110" s="16"/>
      <c r="J110" s="16"/>
      <c r="K110" s="16"/>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27"/>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row>
    <row r="111" spans="2:106" x14ac:dyDescent="0.3">
      <c r="B111" s="16"/>
      <c r="C111" s="16"/>
      <c r="D111" s="16"/>
      <c r="E111" s="16"/>
      <c r="F111" s="16"/>
      <c r="G111" s="16"/>
      <c r="H111" s="16"/>
      <c r="I111" s="16"/>
      <c r="J111" s="16"/>
      <c r="K111" s="16"/>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27"/>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row>
    <row r="112" spans="2:106" x14ac:dyDescent="0.3">
      <c r="B112" s="16"/>
      <c r="C112" s="16"/>
      <c r="D112" s="16"/>
      <c r="E112" s="16"/>
      <c r="F112" s="16"/>
      <c r="G112" s="16"/>
      <c r="H112" s="16"/>
      <c r="I112" s="16"/>
      <c r="J112" s="16"/>
      <c r="K112" s="16"/>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27"/>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row>
    <row r="113" spans="2:96" x14ac:dyDescent="0.3">
      <c r="B113" s="16"/>
      <c r="C113" s="16"/>
      <c r="D113" s="16"/>
      <c r="E113" s="16"/>
      <c r="F113" s="16"/>
      <c r="G113" s="16"/>
      <c r="H113" s="16"/>
      <c r="I113" s="16"/>
      <c r="J113" s="16"/>
      <c r="K113" s="16"/>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27"/>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row>
    <row r="114" spans="2:96" x14ac:dyDescent="0.3">
      <c r="B114" s="16"/>
      <c r="C114" s="16"/>
      <c r="D114" s="16"/>
      <c r="E114" s="16"/>
      <c r="F114" s="16"/>
      <c r="G114" s="16"/>
      <c r="H114" s="16"/>
      <c r="I114" s="16"/>
      <c r="J114" s="16"/>
      <c r="K114" s="16"/>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27"/>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row>
    <row r="115" spans="2:96" x14ac:dyDescent="0.3">
      <c r="B115" s="16"/>
      <c r="C115" s="16"/>
      <c r="D115" s="16"/>
      <c r="E115" s="16"/>
      <c r="F115" s="16"/>
      <c r="G115" s="16"/>
      <c r="H115" s="16"/>
      <c r="I115" s="16"/>
      <c r="J115" s="16"/>
      <c r="K115" s="16"/>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row>
    <row r="116" spans="2:96" x14ac:dyDescent="0.3">
      <c r="B116" s="16"/>
      <c r="C116" s="16"/>
      <c r="D116" s="16"/>
      <c r="E116" s="16"/>
      <c r="F116" s="16"/>
      <c r="G116" s="16"/>
      <c r="H116" s="16"/>
      <c r="I116" s="16"/>
      <c r="J116" s="16"/>
      <c r="K116" s="16"/>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row>
    <row r="117" spans="2:96" x14ac:dyDescent="0.3">
      <c r="B117" s="16"/>
      <c r="C117" s="16"/>
      <c r="D117" s="16"/>
      <c r="E117" s="16"/>
      <c r="F117" s="16"/>
      <c r="G117" s="16"/>
      <c r="H117" s="16"/>
      <c r="I117" s="16"/>
      <c r="J117" s="16"/>
      <c r="K117" s="16"/>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row>
    <row r="118" spans="2:96" x14ac:dyDescent="0.3">
      <c r="B118" s="16"/>
      <c r="C118" s="16"/>
      <c r="D118" s="16"/>
      <c r="E118" s="16"/>
      <c r="F118" s="16"/>
      <c r="G118" s="16"/>
      <c r="H118" s="16"/>
      <c r="I118" s="16"/>
      <c r="J118" s="16"/>
      <c r="K118" s="16"/>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row>
    <row r="119" spans="2:96" x14ac:dyDescent="0.3">
      <c r="B119" s="16"/>
      <c r="C119" s="16"/>
      <c r="D119" s="16"/>
      <c r="E119" s="16"/>
      <c r="F119" s="16"/>
      <c r="G119" s="16"/>
      <c r="H119" s="16"/>
      <c r="I119" s="16"/>
      <c r="J119" s="16"/>
      <c r="K119" s="16"/>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row>
    <row r="120" spans="2:96" x14ac:dyDescent="0.3">
      <c r="B120" s="16"/>
      <c r="C120" s="16"/>
      <c r="D120" s="16"/>
      <c r="E120" s="16"/>
      <c r="F120" s="16"/>
      <c r="G120" s="16"/>
      <c r="H120" s="16"/>
      <c r="I120" s="16"/>
      <c r="J120" s="16"/>
      <c r="K120" s="16"/>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row>
    <row r="121" spans="2:96" x14ac:dyDescent="0.3">
      <c r="B121" s="16"/>
      <c r="C121" s="16"/>
      <c r="D121" s="16"/>
      <c r="E121" s="16"/>
      <c r="F121" s="16"/>
      <c r="G121" s="16"/>
      <c r="H121" s="16"/>
      <c r="I121" s="16"/>
      <c r="J121" s="16"/>
      <c r="K121" s="16"/>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row>
    <row r="122" spans="2:96" x14ac:dyDescent="0.3">
      <c r="B122" s="16"/>
      <c r="C122" s="16"/>
      <c r="D122" s="16"/>
      <c r="E122" s="16"/>
      <c r="F122" s="16"/>
      <c r="G122" s="16"/>
      <c r="H122" s="16"/>
      <c r="I122" s="16"/>
      <c r="J122" s="16"/>
      <c r="K122" s="16"/>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row>
    <row r="123" spans="2:96" x14ac:dyDescent="0.3">
      <c r="B123" s="16"/>
      <c r="C123" s="16"/>
      <c r="D123" s="16"/>
      <c r="E123" s="16"/>
      <c r="F123" s="16"/>
      <c r="G123" s="16"/>
      <c r="H123" s="16"/>
      <c r="I123" s="16"/>
      <c r="J123" s="16"/>
      <c r="K123" s="16"/>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row>
    <row r="124" spans="2:96" x14ac:dyDescent="0.3">
      <c r="B124" s="16"/>
      <c r="C124" s="16"/>
      <c r="D124" s="16"/>
      <c r="E124" s="16"/>
      <c r="F124" s="16"/>
      <c r="G124" s="16"/>
      <c r="H124" s="16"/>
      <c r="I124" s="16"/>
      <c r="J124" s="16"/>
      <c r="K124" s="16"/>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row>
    <row r="125" spans="2:96" x14ac:dyDescent="0.3">
      <c r="B125" s="16"/>
      <c r="C125" s="16"/>
      <c r="D125" s="16"/>
      <c r="E125" s="16"/>
      <c r="F125" s="16"/>
      <c r="G125" s="16"/>
      <c r="H125" s="16"/>
      <c r="I125" s="16"/>
      <c r="J125" s="16"/>
      <c r="K125" s="16"/>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row>
    <row r="126" spans="2:96" x14ac:dyDescent="0.3">
      <c r="B126" s="16"/>
      <c r="C126" s="16"/>
      <c r="D126" s="16"/>
      <c r="E126" s="16"/>
      <c r="F126" s="16"/>
      <c r="G126" s="16"/>
      <c r="H126" s="16"/>
      <c r="I126" s="16"/>
      <c r="J126" s="16"/>
      <c r="K126" s="16"/>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row>
    <row r="127" spans="2:96" x14ac:dyDescent="0.3">
      <c r="B127" s="16"/>
      <c r="C127" s="16"/>
      <c r="D127" s="16"/>
      <c r="E127" s="16"/>
      <c r="F127" s="16"/>
      <c r="G127" s="16"/>
      <c r="H127" s="16"/>
      <c r="I127" s="16"/>
      <c r="J127" s="16"/>
      <c r="K127" s="16"/>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row>
    <row r="128" spans="2:96" x14ac:dyDescent="0.3">
      <c r="B128" s="16"/>
      <c r="C128" s="16"/>
      <c r="D128" s="16"/>
      <c r="E128" s="16"/>
      <c r="F128" s="16"/>
      <c r="G128" s="16"/>
      <c r="H128" s="16"/>
      <c r="I128" s="16"/>
      <c r="J128" s="16"/>
      <c r="K128" s="16"/>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row>
  </sheetData>
  <hyperlinks>
    <hyperlink ref="L5" r:id="rId1" display="https://www.cbo.gov/sites/default/files/99th-congress-1985-1986/reports/85-cbo-001.pdf" xr:uid="{3184B58B-287D-4334-9857-D2D4C031C2A3}"/>
    <hyperlink ref="N5" r:id="rId2" display="https://www.cbo.gov/sites/default/files/99th-congress-1985-1986/reports/doc05b-entire_1.pdf" xr:uid="{BC40CCE0-FA85-4E1C-8E78-7570844AD719}"/>
    <hyperlink ref="M5" r:id="rId3" display="https://www.cbo.gov/sites/default/files/99th-congress-1985-1986/reports/85-cbo-014.pdf" xr:uid="{B370517F-EA5E-41DE-BFF3-A41A7435E2F0}"/>
    <hyperlink ref="O5" r:id="rId4" display="https://www.cbo.gov/sites/default/files/99th-congress-1985-1986/reports/doc19b-entire0.pdf" xr:uid="{E6DBBBEA-128C-4B29-A039-2080048053CA}"/>
    <hyperlink ref="P5" r:id="rId5" display="https://www.cbo.gov/sites/default/files/100th-congress-1987-1988/reports/doc01b-entire_0.pdf" xr:uid="{03C61B0C-DBAE-4C5E-9899-4D5300D2668A}"/>
    <hyperlink ref="Q5" r:id="rId6" display="https://www.cbo.gov/sites/default/files/100th-congress-1987-1988/reports/doc11b-entire.pdf" xr:uid="{ACAB3C62-4E4F-42A3-B346-DA44448C6030}"/>
    <hyperlink ref="R5" r:id="rId7" display="https://www.cbo.gov/sites/default/files/100th-congress-1987-1988/reports/88-cbo-0110.pdf" xr:uid="{196EAD6B-E89D-4FF3-A61E-23DEF18C12E5}"/>
    <hyperlink ref="S5" r:id="rId8" display="https://www.cbo.gov/sites/default/files/100th-congress-1987-1988/reports/doc05b-entire.pdf" xr:uid="{A5961760-A878-4BAA-86B6-77A4DB23D528}"/>
    <hyperlink ref="T5" r:id="rId9" display="https://www.cbo.gov/sites/default/files/101st-congress-1989-1990/reports/89-cbo-032.pdf" xr:uid="{2A391B04-AA67-4B82-848A-1D278F69E0E7}"/>
    <hyperlink ref="U5" r:id="rId10" display="https://www.cbo.gov/sites/default/files/101st-congress-1989-1990/reports/89-cbo-038.pdf" xr:uid="{2FB94281-A518-4D10-8346-FB905C9A1DA1}"/>
    <hyperlink ref="V5" r:id="rId11" display="https://www.cbo.gov/sites/default/files/101st-congress-1989-1990/reports/90-cbo-006.pdf" xr:uid="{CB5E0252-4654-42C7-BAFF-D0E62F0DDFDF}"/>
    <hyperlink ref="W5" r:id="rId12" display="https://www.cbo.gov/sites/default/files/101st-congress-1989-1990/reports/199007theeconomicandbudget.pdf" xr:uid="{03189988-39B7-4BA2-B3ED-20C0A5CDA646}"/>
    <hyperlink ref="X5" r:id="rId13" display="https://www.cbo.gov/sites/default/files/102nd-congress-1991-1992/reports/91-cbo-002.pdf" xr:uid="{B1B3250B-591E-4536-8743-E8F3FE988F03}"/>
    <hyperlink ref="Y5" r:id="rId14" display="https://www.cbo.gov/sites/default/files/cbofiles/attachments/1991_08_theeconoutlookupdate.pdf" xr:uid="{0703B561-5493-4C57-AEA3-C242C887B09F}"/>
    <hyperlink ref="Z5" r:id="rId15" display="https://www.cbo.gov/sites/default/files/102nd-congress-1991-1992/reports/1992_01_econoutlook.pdf" xr:uid="{1119696F-D4AB-42F3-89D8-DF44DF614B71}"/>
    <hyperlink ref="AA5" r:id="rId16" display="https://www.cbo.gov/sites/default/files/102nd-congress-1991-1992/reports/1992_07_outlookupdate.pdf" xr:uid="{3DB20EF5-1DA8-42DD-B563-6A3E6CC84ABB}"/>
    <hyperlink ref="AB5" r:id="rId17" display="https://www.cbo.gov/sites/default/files/103rd-congress-1993-1994/reports/93doc03.pdf" xr:uid="{4995A28A-A607-42DD-91A5-1214AAFE0539}"/>
    <hyperlink ref="AC5" r:id="rId18" display="https://www.cbo.gov/sites/default/files/103rd-congress-1993-1994/reports/09-1993-outlookentirerpt_0.pdf" xr:uid="{A285836F-3A14-41E8-A6D7-DA1BA43E651D}"/>
    <hyperlink ref="AD5" r:id="rId19" display="https://www.cbo.gov/sites/default/files/103rd-congress-1993-1994/reports/doc06_0.pdf" xr:uid="{8ACA679A-BFF3-4EAE-8AA0-D8FD4DCC1682}"/>
    <hyperlink ref="AE5" r:id="rId20" display="https://www.cbo.gov/sites/default/files/103rd-congress-1993-1994/reports/doc43.pdf" xr:uid="{FFDB9B53-9172-4163-9405-75DE2721BFE7}"/>
    <hyperlink ref="AF5" r:id="rId21" display="https://www.cbo.gov/sites/default/files/104th-congress-1995-1996/reports/doc07-entire.pdf" xr:uid="{77CC032B-3A98-4F6B-BDF7-9DAEE46E016A}"/>
    <hyperlink ref="AG5" r:id="rId22" display="https://www.cbo.gov/sites/default/files/104th-congress-1995-1996/reports/entirereport_9.pdf" xr:uid="{399893AA-40AA-494D-A347-1E34247A61DD}"/>
    <hyperlink ref="AI5" r:id="rId23" display="https://www.cbo.gov/sites/default/files/104th-congress-1995-1996/reports/entirereport_7.pdf" xr:uid="{4D94ED04-93A1-4F84-939F-5ED07AC12AE2}"/>
    <hyperlink ref="AJ5" r:id="rId24" display="https://www.cbo.gov/sites/default/files/cbofiles/attachments/Eb01-97.pdf" xr:uid="{46FFACA6-5EEF-463B-B000-7850F0F3329B}"/>
    <hyperlink ref="AK5" r:id="rId25" display="https://www.cbo.gov/sites/default/files/105th-congress-1997-1998/reports/Eb09-97.pdf" xr:uid="{82B5B004-FA5F-4452-932D-7DEBD7A4297C}"/>
    <hyperlink ref="AL5" r:id="rId26" display="https://www.cbo.gov/sites/default/files/105th-congress-1997-1998/reports/eb01-98.pdf" xr:uid="{20A24C2A-6655-4844-A476-3B06C4FF38C0}"/>
    <hyperlink ref="AM5" r:id="rId27" display="https://www.cbo.gov/sites/default/files/105th-congress-1997-1998/reports/eb0898.pdf" xr:uid="{FA3B80B0-4124-427D-A718-21E65305FA18}"/>
    <hyperlink ref="AN5" r:id="rId28" display="https://www.cbo.gov/sites/default/files/106th-congress-1999-2000/reports/eb0199.pdf" xr:uid="{1C817900-FCE7-4BEE-8186-76F945CF384D}"/>
    <hyperlink ref="AO5" r:id="rId29" display="https://www.cbo.gov/sites/default/files/106th-congress-1999-2000/reports/eb07-99.pdf" xr:uid="{9286389C-1836-4214-8010-E8A66E29B8D6}"/>
    <hyperlink ref="AH5" r:id="rId30" display="https://www.cbo.gov/sites/default/files/104th-congress-1995-1996/reports/eb1295.pdf" xr:uid="{718212BC-1B64-464F-BF90-3816D01219B7}"/>
    <hyperlink ref="AP5" r:id="rId31" display="https://www.cbo.gov/sites/default/files/106th-congress-1999-2000/reports/eb0100.pdf" xr:uid="{0C8F9553-0033-4842-8236-E0D0A21ABBA6}"/>
    <hyperlink ref="AQ5" r:id="rId32" display="https://www.cbo.gov/sites/default/files/106th-congress-1999-2000/reports/eb0700.pdf" xr:uid="{D15E270E-0E2F-4954-8130-59739FAB6F3B}"/>
    <hyperlink ref="AR5" r:id="rId33" display="https://www.cbo.gov/sites/default/files/107th-congress-2001-2002/reports/entire-report.pdf" xr:uid="{31953594-0D81-4FA0-97AD-3D957EB9A6CE}"/>
    <hyperlink ref="AS5" r:id="rId34" display="https://www.cbo.gov/sites/default/files/107th-congress-2001-2002/reports/entirereport_2.pdf" xr:uid="{A4025480-CE1D-4E08-B821-3E95FC037AE2}"/>
    <hyperlink ref="AT5" r:id="rId35" display="https://www.cbo.gov/sites/default/files/107th-congress-2001-2002/reports/entirereport_4.pdf" xr:uid="{B86D1BBD-4A78-4401-8ED9-54A42B5DB8FC}"/>
    <hyperlink ref="AV5" r:id="rId36" display="https://www.cbo.gov/sites/default/files/108th-congress-2003-2004/reports/entirereport_witherrata.pdf" xr:uid="{8D0E4C43-2162-487A-A195-010D8D33D036}"/>
    <hyperlink ref="BI5" r:id="rId37" display="https://www.cbo.gov/sites/default/files/111th-congress-2009-2010/reports/03-20-presidentbudget.pdf" xr:uid="{552CF34D-FD97-4256-8F8B-616329F231AD}"/>
    <hyperlink ref="K5" r:id="rId38" display="https://www.cbo.gov/sites/default/files/98th-congress-1983-1984/reports/84doc05b.pdf" xr:uid="{4FC0D9DD-0BBA-4DA9-B516-580CF5D681CE}"/>
    <hyperlink ref="J5" r:id="rId39" display="https://www.cbo.gov/sites/default/files/98th-congress-1983-1984/reports/doc05a.pdf" xr:uid="{79B3B14A-9070-4AEF-8A6B-C60318A12777}"/>
    <hyperlink ref="I5" r:id="rId40" display="https://www.cbo.gov/sites/default/files/97th-congress-1981-1982/reports/doc04b-entire_1.pdf" xr:uid="{7CFE7936-4228-4460-8D98-DA0BCE84469D}"/>
    <hyperlink ref="H5" r:id="rId41" display="https://www.cbo.gov/sites/default/files/97th-congress-1981-1982/reports/doc25-entire_0.pdf" xr:uid="{F2EF8030-7F64-4911-A579-76956E587BF1}"/>
    <hyperlink ref="G5" r:id="rId42" display="https://www.cbo.gov/sites/default/files/96th-congress-1979-1980/reports/80doc06b.pdf" xr:uid="{F18C7352-E0D7-41F8-A8AB-7F4A93C4BA0D}"/>
    <hyperlink ref="F5" r:id="rId43" display="https://www.cbo.gov/sites/default/files/96th-congress-1979-1980/reports/79doc653.pdf" xr:uid="{844DADF2-0E83-46AF-99A4-6B69FE426B7D}"/>
    <hyperlink ref="E5" r:id="rId44" display="https://www.cbo.gov/sites/default/files/95th-congress-1977-1978/reports/1977_12_puppy.pdf" xr:uid="{902FF7EE-3C3D-4F54-98FE-3F01C295C3AD}"/>
    <hyperlink ref="D5" r:id="rId45" display="https://www.cbo.gov/sites/default/files/94th-congress-1975-1976/reports/1976_12_fiscal.pdf" xr:uid="{00213389-27BE-44FD-BA81-1C3C6F9AE4DB}"/>
    <hyperlink ref="C5" r:id="rId46" display="https://www.cbo.gov/sites/default/files/94th-congress-1975-1976/reports/76doc547.pdf" xr:uid="{9ADB5571-9BA0-4365-AE1B-2070002DB76D}"/>
  </hyperlinks>
  <pageMargins left="0.7" right="0.7" top="0.75" bottom="0.75" header="0.3" footer="0.3"/>
  <pageSetup orientation="portrait" r:id="rId47"/>
  <headerFooter>
    <oddHeader>&amp;L&amp;"Calibri"&amp;11&amp;K000000 NONCONFIDENTIAL // EXTERNAL&amp;1#_x000D_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D0CD5-45E4-479B-80CD-B73A8A2C8C3A}">
  <dimension ref="A1:DE66"/>
  <sheetViews>
    <sheetView workbookViewId="0">
      <pane xSplit="2" ySplit="5" topLeftCell="C6" activePane="bottomRight" state="frozen"/>
      <selection pane="topRight" activeCell="C1" sqref="C1"/>
      <selection pane="bottomLeft" activeCell="A6" sqref="A6"/>
      <selection pane="bottomRight" activeCell="G21" sqref="G21"/>
    </sheetView>
  </sheetViews>
  <sheetFormatPr defaultRowHeight="14.4" x14ac:dyDescent="0.3"/>
  <cols>
    <col min="4" max="5"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2112</v>
      </c>
      <c r="AW2" t="s">
        <v>2113</v>
      </c>
      <c r="AX2" t="s">
        <v>2114</v>
      </c>
      <c r="AY2" t="s">
        <v>2115</v>
      </c>
      <c r="AZ2" t="s">
        <v>2116</v>
      </c>
      <c r="BA2" t="s">
        <v>2117</v>
      </c>
      <c r="BB2" t="s">
        <v>2118</v>
      </c>
      <c r="BC2" t="s">
        <v>2119</v>
      </c>
      <c r="BD2" t="s">
        <v>2120</v>
      </c>
      <c r="BE2" t="s">
        <v>2121</v>
      </c>
      <c r="BF2" t="s">
        <v>2122</v>
      </c>
      <c r="BG2" t="s">
        <v>2123</v>
      </c>
      <c r="BH2" t="s">
        <v>2124</v>
      </c>
      <c r="BJ2" t="s">
        <v>2125</v>
      </c>
      <c r="BK2" t="s">
        <v>2126</v>
      </c>
      <c r="BL2" t="s">
        <v>2127</v>
      </c>
      <c r="BM2" t="s">
        <v>2128</v>
      </c>
      <c r="BN2" t="s">
        <v>2129</v>
      </c>
      <c r="BO2" t="s">
        <v>2130</v>
      </c>
      <c r="BP2" t="s">
        <v>2131</v>
      </c>
      <c r="BQ2" t="s">
        <v>2132</v>
      </c>
      <c r="BR2" t="s">
        <v>2133</v>
      </c>
      <c r="BS2" t="s">
        <v>2134</v>
      </c>
      <c r="BT2" t="s">
        <v>2135</v>
      </c>
      <c r="BU2" t="s">
        <v>2136</v>
      </c>
      <c r="BV2" t="s">
        <v>2137</v>
      </c>
      <c r="BW2" t="s">
        <v>2138</v>
      </c>
      <c r="BX2" t="s">
        <v>2139</v>
      </c>
      <c r="BY2" t="s">
        <v>2140</v>
      </c>
      <c r="BZ2" t="s">
        <v>2141</v>
      </c>
      <c r="CA2" t="s">
        <v>2142</v>
      </c>
      <c r="CB2" t="s">
        <v>2143</v>
      </c>
      <c r="CC2" t="s">
        <v>2144</v>
      </c>
      <c r="CD2" t="s">
        <v>2145</v>
      </c>
      <c r="CE2" t="s">
        <v>2146</v>
      </c>
      <c r="CF2" t="s">
        <v>2147</v>
      </c>
      <c r="CG2" t="s">
        <v>2148</v>
      </c>
      <c r="CH2" t="s">
        <v>2149</v>
      </c>
      <c r="CI2" t="s">
        <v>2150</v>
      </c>
      <c r="CJ2" t="s">
        <v>2151</v>
      </c>
      <c r="CK2" t="s">
        <v>2152</v>
      </c>
      <c r="CL2" t="s">
        <v>2153</v>
      </c>
      <c r="CM2" t="s">
        <v>2154</v>
      </c>
      <c r="CN2" t="s">
        <v>2155</v>
      </c>
      <c r="CO2" t="s">
        <v>2156</v>
      </c>
      <c r="CP2" t="s">
        <v>2157</v>
      </c>
      <c r="CQ2" t="s">
        <v>2158</v>
      </c>
      <c r="CR2" t="s">
        <v>2159</v>
      </c>
      <c r="CS2" t="s">
        <v>3140</v>
      </c>
    </row>
    <row r="3" spans="1:109" x14ac:dyDescent="0.3">
      <c r="A3" s="14" t="s">
        <v>642</v>
      </c>
      <c r="AU3" t="s">
        <v>2160</v>
      </c>
      <c r="AW3" t="s">
        <v>2161</v>
      </c>
      <c r="AX3" t="s">
        <v>2162</v>
      </c>
      <c r="AY3" t="s">
        <v>2163</v>
      </c>
      <c r="AZ3" t="s">
        <v>2164</v>
      </c>
      <c r="BA3" t="s">
        <v>2165</v>
      </c>
      <c r="BB3" t="s">
        <v>2166</v>
      </c>
      <c r="BC3" t="s">
        <v>2167</v>
      </c>
      <c r="BD3" t="s">
        <v>2168</v>
      </c>
      <c r="BE3" t="s">
        <v>2169</v>
      </c>
      <c r="BF3" t="s">
        <v>2170</v>
      </c>
      <c r="BG3" t="s">
        <v>2171</v>
      </c>
      <c r="BH3" t="s">
        <v>2172</v>
      </c>
      <c r="BJ3" t="s">
        <v>2173</v>
      </c>
      <c r="BK3" t="s">
        <v>2174</v>
      </c>
      <c r="BL3" t="s">
        <v>2175</v>
      </c>
      <c r="BM3" t="s">
        <v>2176</v>
      </c>
      <c r="BN3" t="s">
        <v>2177</v>
      </c>
      <c r="BO3" t="s">
        <v>2178</v>
      </c>
      <c r="BP3" t="s">
        <v>2179</v>
      </c>
      <c r="BQ3" t="s">
        <v>2180</v>
      </c>
      <c r="BR3" t="s">
        <v>2181</v>
      </c>
      <c r="BS3" t="s">
        <v>2182</v>
      </c>
      <c r="BT3" t="s">
        <v>2183</v>
      </c>
      <c r="BU3" t="s">
        <v>2184</v>
      </c>
      <c r="BV3" t="s">
        <v>2185</v>
      </c>
      <c r="BW3" t="s">
        <v>2186</v>
      </c>
      <c r="BX3" t="s">
        <v>2187</v>
      </c>
      <c r="BY3" t="s">
        <v>2188</v>
      </c>
      <c r="BZ3" t="s">
        <v>2189</v>
      </c>
      <c r="CA3" t="s">
        <v>2190</v>
      </c>
      <c r="CB3" t="s">
        <v>2191</v>
      </c>
      <c r="CC3" t="s">
        <v>2192</v>
      </c>
      <c r="CD3" t="s">
        <v>2194</v>
      </c>
      <c r="CE3" t="s">
        <v>2195</v>
      </c>
      <c r="CF3" t="s">
        <v>2196</v>
      </c>
      <c r="CG3" t="s">
        <v>2197</v>
      </c>
      <c r="CH3" t="s">
        <v>2198</v>
      </c>
      <c r="CI3" t="s">
        <v>2199</v>
      </c>
      <c r="CJ3" t="s">
        <v>2200</v>
      </c>
      <c r="CK3" t="s">
        <v>2201</v>
      </c>
      <c r="CL3" t="s">
        <v>2202</v>
      </c>
      <c r="CM3" t="s">
        <v>2203</v>
      </c>
      <c r="CN3" t="s">
        <v>2204</v>
      </c>
      <c r="CO3" t="s">
        <v>2205</v>
      </c>
      <c r="CP3" t="s">
        <v>2206</v>
      </c>
      <c r="CQ3" t="s">
        <v>2207</v>
      </c>
      <c r="CR3" t="s">
        <v>2208</v>
      </c>
      <c r="CS3" t="s">
        <v>3141</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2193</v>
      </c>
      <c r="CE4" t="s">
        <v>1857</v>
      </c>
      <c r="CF4" t="s">
        <v>1859</v>
      </c>
      <c r="CG4" t="s">
        <v>1861</v>
      </c>
      <c r="CH4" t="s">
        <v>1863</v>
      </c>
      <c r="CI4" t="s">
        <v>1865</v>
      </c>
      <c r="CJ4" t="s">
        <v>1867</v>
      </c>
      <c r="CK4" t="s">
        <v>1867</v>
      </c>
      <c r="CL4" t="s">
        <v>1870</v>
      </c>
      <c r="CM4" t="s">
        <v>1870</v>
      </c>
      <c r="CN4" t="s">
        <v>1870</v>
      </c>
      <c r="CO4" t="s">
        <v>1874</v>
      </c>
      <c r="CP4" t="s">
        <v>1876</v>
      </c>
      <c r="CQ4" t="s">
        <v>1878</v>
      </c>
      <c r="CR4" t="s">
        <v>1880</v>
      </c>
      <c r="CS4" t="s">
        <v>3031</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279</v>
      </c>
    </row>
    <row r="7" spans="1:109" x14ac:dyDescent="0.3">
      <c r="A7" t="s">
        <v>1743</v>
      </c>
      <c r="B7" s="16">
        <v>27760</v>
      </c>
      <c r="C7">
        <v>301</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298</v>
      </c>
      <c r="CU7" s="5"/>
      <c r="CV7" s="19"/>
      <c r="CW7" s="20"/>
    </row>
    <row r="8" spans="1:109" x14ac:dyDescent="0.3">
      <c r="A8" t="s">
        <v>1744</v>
      </c>
      <c r="B8" s="16">
        <v>28126</v>
      </c>
      <c r="C8">
        <v>383</v>
      </c>
      <c r="D8">
        <v>363</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356</v>
      </c>
      <c r="CU8" s="5"/>
      <c r="CV8" s="19"/>
      <c r="CW8" s="20"/>
    </row>
    <row r="9" spans="1:109" x14ac:dyDescent="0.3">
      <c r="A9" t="s">
        <v>1745</v>
      </c>
      <c r="B9" s="16">
        <v>28491</v>
      </c>
      <c r="C9">
        <v>445</v>
      </c>
      <c r="D9">
        <v>407</v>
      </c>
      <c r="E9">
        <v>397</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400</v>
      </c>
      <c r="CT9" s="3"/>
      <c r="CU9" s="5"/>
      <c r="CV9" s="19"/>
      <c r="CW9" s="20"/>
    </row>
    <row r="10" spans="1:109" x14ac:dyDescent="0.3">
      <c r="A10" t="s">
        <v>1746</v>
      </c>
      <c r="B10" s="16">
        <v>28856</v>
      </c>
      <c r="C10">
        <v>509</v>
      </c>
      <c r="D10">
        <v>464</v>
      </c>
      <c r="E10">
        <v>457</v>
      </c>
      <c r="F10">
        <v>453</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463</v>
      </c>
      <c r="CU10" s="5"/>
      <c r="CV10" s="19"/>
      <c r="CW10" s="20"/>
    </row>
    <row r="11" spans="1:109" x14ac:dyDescent="0.3">
      <c r="A11" t="s">
        <v>1747</v>
      </c>
      <c r="B11" s="16">
        <v>29221</v>
      </c>
      <c r="C11">
        <v>577</v>
      </c>
      <c r="D11">
        <v>526</v>
      </c>
      <c r="E11">
        <v>519</v>
      </c>
      <c r="F11">
        <v>502</v>
      </c>
      <c r="G11">
        <v>516</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517</v>
      </c>
      <c r="CU11" s="5"/>
      <c r="CV11" s="19"/>
      <c r="CW11" s="20"/>
    </row>
    <row r="12" spans="1:109" x14ac:dyDescent="0.3">
      <c r="A12" t="s">
        <v>1748</v>
      </c>
      <c r="B12" s="16">
        <v>29587</v>
      </c>
      <c r="C12">
        <v>652</v>
      </c>
      <c r="D12">
        <v>594</v>
      </c>
      <c r="E12">
        <v>590</v>
      </c>
      <c r="F12">
        <v>574</v>
      </c>
      <c r="G12">
        <v>572</v>
      </c>
      <c r="H12">
        <v>612</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599</v>
      </c>
      <c r="CU12" s="5"/>
      <c r="CV12" s="19"/>
      <c r="CW12" s="20"/>
    </row>
    <row r="13" spans="1:109" x14ac:dyDescent="0.3">
      <c r="A13" t="s">
        <v>1749</v>
      </c>
      <c r="B13" s="16">
        <v>29952</v>
      </c>
      <c r="C13" s="3" t="e">
        <v>#N/A</v>
      </c>
      <c r="D13">
        <v>668</v>
      </c>
      <c r="E13">
        <v>668</v>
      </c>
      <c r="F13">
        <v>661</v>
      </c>
      <c r="G13">
        <v>654</v>
      </c>
      <c r="H13">
        <v>709</v>
      </c>
      <c r="I13">
        <v>631</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618</v>
      </c>
      <c r="CU13" s="5"/>
      <c r="CV13" s="19"/>
      <c r="CW13" s="20"/>
      <c r="DE13" s="5"/>
    </row>
    <row r="14" spans="1:109" x14ac:dyDescent="0.3">
      <c r="A14" t="s">
        <v>1750</v>
      </c>
      <c r="B14" s="16">
        <v>30317</v>
      </c>
      <c r="C14" s="3" t="e">
        <v>#N/A</v>
      </c>
      <c r="D14" s="3" t="e">
        <v>#N/A</v>
      </c>
      <c r="E14">
        <v>751</v>
      </c>
      <c r="F14">
        <v>749</v>
      </c>
      <c r="G14">
        <v>732</v>
      </c>
      <c r="H14">
        <v>810</v>
      </c>
      <c r="I14">
        <v>652</v>
      </c>
      <c r="J14">
        <v>606</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601</v>
      </c>
      <c r="CU14" s="5"/>
      <c r="CV14" s="19"/>
      <c r="CW14" s="20"/>
      <c r="DE14" s="5"/>
    </row>
    <row r="15" spans="1:109" x14ac:dyDescent="0.3">
      <c r="A15" t="s">
        <v>1751</v>
      </c>
      <c r="B15" s="16">
        <v>30682</v>
      </c>
      <c r="C15" s="3" t="e">
        <v>#N/A</v>
      </c>
      <c r="D15" s="3" t="e">
        <v>#N/A</v>
      </c>
      <c r="E15" s="3" t="e">
        <v>#N/A</v>
      </c>
      <c r="F15">
        <v>849</v>
      </c>
      <c r="G15">
        <v>825</v>
      </c>
      <c r="H15">
        <v>920</v>
      </c>
      <c r="I15">
        <v>701</v>
      </c>
      <c r="J15">
        <v>653</v>
      </c>
      <c r="K15">
        <v>663</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666</v>
      </c>
      <c r="CU15" s="5"/>
      <c r="CV15" s="19"/>
      <c r="CW15" s="20"/>
      <c r="DE15" s="5"/>
    </row>
    <row r="16" spans="1:109" x14ac:dyDescent="0.3">
      <c r="A16" s="5" t="s">
        <v>1752</v>
      </c>
      <c r="B16" s="16">
        <v>31048</v>
      </c>
      <c r="C16" s="3" t="e">
        <v>#N/A</v>
      </c>
      <c r="D16" s="3" t="e">
        <v>#N/A</v>
      </c>
      <c r="E16" s="3" t="e">
        <v>#N/A</v>
      </c>
      <c r="F16" s="3" t="e">
        <v>#N/A</v>
      </c>
      <c r="G16">
        <v>935</v>
      </c>
      <c r="H16">
        <v>1033</v>
      </c>
      <c r="I16">
        <v>763</v>
      </c>
      <c r="J16">
        <v>715</v>
      </c>
      <c r="K16">
        <v>733</v>
      </c>
      <c r="L16">
        <v>735</v>
      </c>
      <c r="M16">
        <v>737</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734</v>
      </c>
      <c r="CU16" s="5"/>
      <c r="CV16" s="19"/>
      <c r="CW16" s="20"/>
      <c r="DE16" s="5"/>
    </row>
    <row r="17" spans="1:109" x14ac:dyDescent="0.3">
      <c r="A17" s="5" t="s">
        <v>1753</v>
      </c>
      <c r="B17" s="16">
        <v>31413</v>
      </c>
      <c r="C17" s="3" t="e">
        <v>#N/A</v>
      </c>
      <c r="D17" s="3" t="e">
        <v>#N/A</v>
      </c>
      <c r="E17" s="3" t="e">
        <v>#N/A</v>
      </c>
      <c r="F17" s="3" t="e">
        <v>#N/A</v>
      </c>
      <c r="G17" s="3" t="e">
        <v>#N/A</v>
      </c>
      <c r="H17">
        <v>1159</v>
      </c>
      <c r="I17">
        <v>818</v>
      </c>
      <c r="J17">
        <v>768</v>
      </c>
      <c r="K17">
        <v>795</v>
      </c>
      <c r="L17">
        <v>788</v>
      </c>
      <c r="M17">
        <v>790</v>
      </c>
      <c r="N17">
        <v>778</v>
      </c>
      <c r="O17">
        <v>767</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769</v>
      </c>
      <c r="CU17" s="5"/>
      <c r="CV17" s="19"/>
      <c r="CW17" s="20"/>
      <c r="DE17" s="5"/>
    </row>
    <row r="18" spans="1:109" x14ac:dyDescent="0.3">
      <c r="A18" s="5" t="s">
        <v>1754</v>
      </c>
      <c r="B18" s="16">
        <v>31778</v>
      </c>
      <c r="C18" s="3" t="e">
        <v>#N/A</v>
      </c>
      <c r="D18" s="3" t="e">
        <v>#N/A</v>
      </c>
      <c r="E18" s="3" t="e">
        <v>#N/A</v>
      </c>
      <c r="F18" s="3" t="e">
        <v>#N/A</v>
      </c>
      <c r="G18" s="3" t="e">
        <v>#N/A</v>
      </c>
      <c r="H18" s="3" t="e">
        <v>#N/A</v>
      </c>
      <c r="I18">
        <v>882</v>
      </c>
      <c r="J18">
        <v>822</v>
      </c>
      <c r="K18">
        <v>863</v>
      </c>
      <c r="L18">
        <v>855</v>
      </c>
      <c r="M18">
        <v>858</v>
      </c>
      <c r="N18">
        <v>844</v>
      </c>
      <c r="O18">
        <v>828</v>
      </c>
      <c r="P18">
        <v>834</v>
      </c>
      <c r="Q18">
        <v>853</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854</v>
      </c>
      <c r="CU18" s="5"/>
      <c r="CV18" s="19"/>
      <c r="CW18" s="20"/>
      <c r="DE18" s="5"/>
    </row>
    <row r="19" spans="1:109" x14ac:dyDescent="0.3">
      <c r="A19" s="5" t="s">
        <v>1755</v>
      </c>
      <c r="B19" s="16">
        <v>32143</v>
      </c>
      <c r="C19" s="3" t="e">
        <v>#N/A</v>
      </c>
      <c r="D19" s="3" t="e">
        <v>#N/A</v>
      </c>
      <c r="E19" s="3" t="e">
        <v>#N/A</v>
      </c>
      <c r="F19" s="3" t="e">
        <v>#N/A</v>
      </c>
      <c r="G19" s="3" t="e">
        <v>#N/A</v>
      </c>
      <c r="H19" s="3" t="e">
        <v>#N/A</v>
      </c>
      <c r="I19" s="3" t="e">
        <v>#N/A</v>
      </c>
      <c r="J19">
        <v>878</v>
      </c>
      <c r="K19">
        <v>945</v>
      </c>
      <c r="L19">
        <v>934</v>
      </c>
      <c r="M19">
        <v>939</v>
      </c>
      <c r="N19">
        <v>921</v>
      </c>
      <c r="O19">
        <v>915</v>
      </c>
      <c r="P19">
        <v>900</v>
      </c>
      <c r="Q19">
        <v>897</v>
      </c>
      <c r="R19">
        <v>897</v>
      </c>
      <c r="S19">
        <v>908</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909</v>
      </c>
      <c r="CU19" s="5"/>
      <c r="CV19" s="19"/>
      <c r="CW19" s="20"/>
      <c r="DE19" s="5"/>
    </row>
    <row r="20" spans="1:109" x14ac:dyDescent="0.3">
      <c r="A20" s="5" t="s">
        <v>1756</v>
      </c>
      <c r="B20" s="16">
        <v>32509</v>
      </c>
      <c r="C20" s="3" t="e">
        <v>#N/A</v>
      </c>
      <c r="D20" s="3" t="e">
        <v>#N/A</v>
      </c>
      <c r="E20" s="3" t="e">
        <v>#N/A</v>
      </c>
      <c r="F20" s="3" t="e">
        <v>#N/A</v>
      </c>
      <c r="G20" s="3" t="e">
        <v>#N/A</v>
      </c>
      <c r="H20" s="3" t="e">
        <v>#N/A</v>
      </c>
      <c r="I20" s="3" t="e">
        <v>#N/A</v>
      </c>
      <c r="J20" s="3" t="e">
        <v>#N/A</v>
      </c>
      <c r="K20">
        <v>1016</v>
      </c>
      <c r="L20">
        <v>1005</v>
      </c>
      <c r="M20">
        <v>1013</v>
      </c>
      <c r="N20">
        <v>991</v>
      </c>
      <c r="O20">
        <v>987</v>
      </c>
      <c r="P20">
        <v>962</v>
      </c>
      <c r="Q20">
        <v>954</v>
      </c>
      <c r="R20">
        <v>953</v>
      </c>
      <c r="S20">
        <v>980</v>
      </c>
      <c r="T20">
        <v>983</v>
      </c>
      <c r="U20">
        <v>991</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991</v>
      </c>
      <c r="CU20" s="5"/>
      <c r="CV20" s="19"/>
      <c r="CW20" s="20"/>
      <c r="DE20" s="5"/>
    </row>
    <row r="21" spans="1:109" x14ac:dyDescent="0.3">
      <c r="A21" t="s">
        <v>1757</v>
      </c>
      <c r="B21" s="16">
        <v>32874</v>
      </c>
      <c r="C21" s="3" t="e">
        <v>#N/A</v>
      </c>
      <c r="D21" s="3" t="e">
        <v>#N/A</v>
      </c>
      <c r="E21" s="3" t="e">
        <v>#N/A</v>
      </c>
      <c r="F21" s="3" t="e">
        <v>#N/A</v>
      </c>
      <c r="G21" s="3" t="e">
        <v>#N/A</v>
      </c>
      <c r="H21" s="3" t="e">
        <v>#N/A</v>
      </c>
      <c r="I21" s="3" t="e">
        <v>#N/A</v>
      </c>
      <c r="J21" s="3" t="e">
        <v>#N/A</v>
      </c>
      <c r="K21" s="3" t="e">
        <v>#N/A</v>
      </c>
      <c r="L21">
        <v>1088</v>
      </c>
      <c r="M21">
        <v>1094</v>
      </c>
      <c r="N21">
        <v>1068</v>
      </c>
      <c r="O21">
        <v>1067</v>
      </c>
      <c r="P21">
        <v>1050</v>
      </c>
      <c r="Q21">
        <v>1036</v>
      </c>
      <c r="R21">
        <v>1036</v>
      </c>
      <c r="S21">
        <v>1064</v>
      </c>
      <c r="T21">
        <v>1069</v>
      </c>
      <c r="U21">
        <v>1071</v>
      </c>
      <c r="V21">
        <v>1067</v>
      </c>
      <c r="W21">
        <v>1044</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1032</v>
      </c>
      <c r="CU21" s="5"/>
      <c r="CV21" s="19"/>
      <c r="CW21" s="20"/>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1144</v>
      </c>
      <c r="O22">
        <v>1148</v>
      </c>
      <c r="P22">
        <v>1138</v>
      </c>
      <c r="Q22">
        <v>1115</v>
      </c>
      <c r="R22">
        <v>1112</v>
      </c>
      <c r="S22">
        <v>1134</v>
      </c>
      <c r="T22">
        <v>1140</v>
      </c>
      <c r="U22">
        <v>1138</v>
      </c>
      <c r="V22">
        <v>1137</v>
      </c>
      <c r="W22">
        <v>1123</v>
      </c>
      <c r="X22">
        <v>1094</v>
      </c>
      <c r="Y22">
        <v>1058</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1055</v>
      </c>
      <c r="CU22" s="5"/>
      <c r="CV22" s="19"/>
      <c r="CW22" s="20"/>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1220</v>
      </c>
      <c r="Q23">
        <v>1195</v>
      </c>
      <c r="R23">
        <v>1181</v>
      </c>
      <c r="S23">
        <v>1202</v>
      </c>
      <c r="T23">
        <v>1209</v>
      </c>
      <c r="U23">
        <v>1207</v>
      </c>
      <c r="V23">
        <v>1204</v>
      </c>
      <c r="W23">
        <v>1188</v>
      </c>
      <c r="X23">
        <v>1170</v>
      </c>
      <c r="Y23">
        <v>1141</v>
      </c>
      <c r="Z23">
        <v>1102</v>
      </c>
      <c r="AA23">
        <v>1088</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1091</v>
      </c>
      <c r="CU23" s="5"/>
      <c r="CV23" s="19"/>
      <c r="CW23" s="20"/>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1262</v>
      </c>
      <c r="S24">
        <v>1276</v>
      </c>
      <c r="T24">
        <v>1280</v>
      </c>
      <c r="U24">
        <v>1287</v>
      </c>
      <c r="V24">
        <v>1277</v>
      </c>
      <c r="W24">
        <v>1260</v>
      </c>
      <c r="X24">
        <v>1251</v>
      </c>
      <c r="Y24">
        <v>1223</v>
      </c>
      <c r="Z24">
        <v>1179</v>
      </c>
      <c r="AA24">
        <v>1162</v>
      </c>
      <c r="AB24">
        <v>1143</v>
      </c>
      <c r="AC24">
        <v>1150</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1154</v>
      </c>
      <c r="CT24" s="3"/>
      <c r="CU24" s="5"/>
      <c r="CV24" s="19"/>
      <c r="CW24" s="20"/>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1354</v>
      </c>
      <c r="T25">
        <v>1359</v>
      </c>
      <c r="U25">
        <v>1372</v>
      </c>
      <c r="V25">
        <v>1355</v>
      </c>
      <c r="W25">
        <v>1337</v>
      </c>
      <c r="X25">
        <v>1332</v>
      </c>
      <c r="Y25">
        <v>1299</v>
      </c>
      <c r="Z25">
        <v>1263</v>
      </c>
      <c r="AA25">
        <v>1242</v>
      </c>
      <c r="AB25">
        <v>1215</v>
      </c>
      <c r="AC25">
        <v>1244</v>
      </c>
      <c r="AD25">
        <v>1251</v>
      </c>
      <c r="AE25">
        <v>1265</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1259</v>
      </c>
      <c r="CT25" s="3"/>
      <c r="CU25" s="5"/>
      <c r="CV25" s="19"/>
      <c r="CW25" s="20"/>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1438</v>
      </c>
      <c r="W26">
        <v>1417</v>
      </c>
      <c r="X26">
        <v>1416</v>
      </c>
      <c r="Y26">
        <v>1377</v>
      </c>
      <c r="Z26">
        <v>1342</v>
      </c>
      <c r="AA26">
        <v>1323</v>
      </c>
      <c r="AB26">
        <v>1291</v>
      </c>
      <c r="AC26">
        <v>1332</v>
      </c>
      <c r="AD26">
        <v>1338</v>
      </c>
      <c r="AE26">
        <v>1363</v>
      </c>
      <c r="AF26">
        <v>1355</v>
      </c>
      <c r="AG26">
        <v>1357</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1352</v>
      </c>
      <c r="CT26" s="3"/>
      <c r="CU26" s="5"/>
      <c r="CV26" s="19"/>
      <c r="CW26" s="20"/>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1496</v>
      </c>
      <c r="Y27">
        <v>1449</v>
      </c>
      <c r="Z27">
        <v>1415</v>
      </c>
      <c r="AA27">
        <v>1390</v>
      </c>
      <c r="AB27">
        <v>1356</v>
      </c>
      <c r="AC27">
        <v>1403</v>
      </c>
      <c r="AD27">
        <v>1411</v>
      </c>
      <c r="AE27">
        <v>1433</v>
      </c>
      <c r="AF27">
        <v>1418</v>
      </c>
      <c r="AG27">
        <v>1413</v>
      </c>
      <c r="AH27">
        <v>1423</v>
      </c>
      <c r="AI27">
        <v>1428</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1453</v>
      </c>
      <c r="CT27" s="3"/>
      <c r="CU27" s="5"/>
      <c r="CV27" s="19"/>
      <c r="CW27" s="20"/>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1492</v>
      </c>
      <c r="AA28">
        <v>1455</v>
      </c>
      <c r="AB28">
        <v>1414</v>
      </c>
      <c r="AC28">
        <v>1472</v>
      </c>
      <c r="AD28">
        <v>1479</v>
      </c>
      <c r="AE28">
        <v>1492</v>
      </c>
      <c r="AF28">
        <v>1475</v>
      </c>
      <c r="AG28">
        <v>1468</v>
      </c>
      <c r="AH28">
        <v>1487</v>
      </c>
      <c r="AI28">
        <v>1483</v>
      </c>
      <c r="AJ28">
        <v>1507</v>
      </c>
      <c r="AK28">
        <v>1578</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1579</v>
      </c>
      <c r="CT28" s="3"/>
      <c r="CU28" s="5"/>
      <c r="CV28" s="19"/>
      <c r="CW28" s="20"/>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v>1580</v>
      </c>
      <c r="AA29" s="3" t="e">
        <v>#N/A</v>
      </c>
      <c r="AB29">
        <v>1482</v>
      </c>
      <c r="AC29">
        <v>1547</v>
      </c>
      <c r="AD29">
        <v>1556</v>
      </c>
      <c r="AE29">
        <v>1562</v>
      </c>
      <c r="AF29">
        <v>1546</v>
      </c>
      <c r="AG29">
        <v>1537</v>
      </c>
      <c r="AH29">
        <v>1553</v>
      </c>
      <c r="AI29">
        <v>1544</v>
      </c>
      <c r="AJ29">
        <v>1567</v>
      </c>
      <c r="AK29">
        <v>1635</v>
      </c>
      <c r="AL29">
        <v>1665</v>
      </c>
      <c r="AM29">
        <v>1717</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1722</v>
      </c>
      <c r="CU29" s="5"/>
      <c r="CV29" s="19"/>
      <c r="CW29" s="20"/>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v>1667</v>
      </c>
      <c r="AA30" s="3" t="e">
        <v>#N/A</v>
      </c>
      <c r="AB30">
        <v>1540</v>
      </c>
      <c r="AC30">
        <v>1617</v>
      </c>
      <c r="AD30">
        <v>1630</v>
      </c>
      <c r="AE30">
        <v>1632</v>
      </c>
      <c r="AF30">
        <v>1618</v>
      </c>
      <c r="AG30">
        <v>1612</v>
      </c>
      <c r="AH30">
        <v>1625</v>
      </c>
      <c r="AI30">
        <v>1609</v>
      </c>
      <c r="AJ30">
        <v>1634</v>
      </c>
      <c r="AK30">
        <v>1698</v>
      </c>
      <c r="AL30">
        <v>1729</v>
      </c>
      <c r="AM30">
        <v>1801</v>
      </c>
      <c r="AN30">
        <v>1815</v>
      </c>
      <c r="AO30">
        <v>1821</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1828</v>
      </c>
      <c r="CU30" s="5"/>
      <c r="CV30" s="19"/>
      <c r="CW30" s="20"/>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v>1758</v>
      </c>
      <c r="AA31" s="3" t="e">
        <v>#N/A</v>
      </c>
      <c r="AB31">
        <v>1600</v>
      </c>
      <c r="AC31">
        <v>1690</v>
      </c>
      <c r="AD31">
        <v>1706</v>
      </c>
      <c r="AE31">
        <v>1713</v>
      </c>
      <c r="AF31">
        <v>1697</v>
      </c>
      <c r="AG31">
        <v>1694</v>
      </c>
      <c r="AH31">
        <v>1703</v>
      </c>
      <c r="AI31">
        <v>1681</v>
      </c>
      <c r="AJ31">
        <v>1705</v>
      </c>
      <c r="AK31">
        <v>1751</v>
      </c>
      <c r="AL31">
        <v>1779</v>
      </c>
      <c r="AM31">
        <v>1848</v>
      </c>
      <c r="AN31">
        <v>1870</v>
      </c>
      <c r="AO31">
        <v>1905</v>
      </c>
      <c r="AP31">
        <v>1945</v>
      </c>
      <c r="AQ31">
        <v>2008</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2025</v>
      </c>
      <c r="CU31" s="5"/>
      <c r="CV31" s="19"/>
      <c r="CW31" s="20"/>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v>1854</v>
      </c>
      <c r="AA32" s="3" t="e">
        <v>#N/A</v>
      </c>
      <c r="AB32">
        <v>1664</v>
      </c>
      <c r="AC32">
        <v>1768</v>
      </c>
      <c r="AD32">
        <v>1783</v>
      </c>
      <c r="AE32">
        <v>1799</v>
      </c>
      <c r="AF32" s="3" t="e">
        <v>#N/A</v>
      </c>
      <c r="AG32">
        <v>1779</v>
      </c>
      <c r="AH32">
        <v>1783</v>
      </c>
      <c r="AI32">
        <v>1758</v>
      </c>
      <c r="AJ32">
        <v>1781</v>
      </c>
      <c r="AK32">
        <v>1821</v>
      </c>
      <c r="AL32">
        <v>1847</v>
      </c>
      <c r="AM32">
        <v>1903</v>
      </c>
      <c r="AN32">
        <v>1930</v>
      </c>
      <c r="AO32">
        <v>1970</v>
      </c>
      <c r="AP32">
        <v>2016</v>
      </c>
      <c r="AQ32">
        <v>2109</v>
      </c>
      <c r="AR32">
        <v>2135</v>
      </c>
      <c r="AS32">
        <v>2011</v>
      </c>
      <c r="AT32" s="3" t="e">
        <v>#N/A</v>
      </c>
      <c r="AU32" s="3">
        <v>1991</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1991</v>
      </c>
      <c r="CU32" s="5"/>
      <c r="CV32" s="19"/>
      <c r="CW32" s="20"/>
    </row>
    <row r="33" spans="1:101"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v>1955</v>
      </c>
      <c r="AA33" s="3" t="e">
        <v>#N/A</v>
      </c>
      <c r="AB33">
        <v>1733</v>
      </c>
      <c r="AC33">
        <v>1848</v>
      </c>
      <c r="AD33">
        <v>1868</v>
      </c>
      <c r="AE33">
        <v>1891</v>
      </c>
      <c r="AF33" s="3" t="e">
        <v>#N/A</v>
      </c>
      <c r="AG33">
        <v>1870</v>
      </c>
      <c r="AH33">
        <v>1871</v>
      </c>
      <c r="AI33">
        <v>1840</v>
      </c>
      <c r="AJ33">
        <v>1860</v>
      </c>
      <c r="AK33">
        <v>1920</v>
      </c>
      <c r="AL33">
        <v>1930</v>
      </c>
      <c r="AM33">
        <v>1978</v>
      </c>
      <c r="AN33">
        <v>2015</v>
      </c>
      <c r="AO33">
        <v>2045</v>
      </c>
      <c r="AP33">
        <v>2096</v>
      </c>
      <c r="AQ33">
        <v>2202</v>
      </c>
      <c r="AR33">
        <v>2236</v>
      </c>
      <c r="AS33">
        <v>2134</v>
      </c>
      <c r="AT33">
        <v>1983</v>
      </c>
      <c r="AU33" s="3">
        <v>1860</v>
      </c>
      <c r="AV33" s="3">
        <v>1853</v>
      </c>
      <c r="AW33" s="3">
        <v>1853</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1853</v>
      </c>
      <c r="CU33" s="5"/>
      <c r="CV33" s="19"/>
      <c r="CW33" s="20"/>
    </row>
    <row r="34" spans="1:101"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v>1804</v>
      </c>
      <c r="AC34">
        <v>1934</v>
      </c>
      <c r="AD34">
        <v>1958</v>
      </c>
      <c r="AE34">
        <v>1988</v>
      </c>
      <c r="AF34" s="3" t="e">
        <v>#N/A</v>
      </c>
      <c r="AG34">
        <v>1966</v>
      </c>
      <c r="AH34">
        <v>1965</v>
      </c>
      <c r="AI34">
        <v>1931</v>
      </c>
      <c r="AJ34">
        <v>1943</v>
      </c>
      <c r="AK34">
        <v>2000</v>
      </c>
      <c r="AL34">
        <v>2008</v>
      </c>
      <c r="AM34">
        <v>2053</v>
      </c>
      <c r="AN34">
        <v>2091</v>
      </c>
      <c r="AO34">
        <v>2116</v>
      </c>
      <c r="AP34">
        <v>2177</v>
      </c>
      <c r="AQ34">
        <v>2290</v>
      </c>
      <c r="AR34">
        <v>2343</v>
      </c>
      <c r="AS34">
        <v>2196</v>
      </c>
      <c r="AT34">
        <v>2070</v>
      </c>
      <c r="AU34" s="3">
        <v>1962</v>
      </c>
      <c r="AV34" s="3">
        <v>1922</v>
      </c>
      <c r="AW34" s="3">
        <v>1770</v>
      </c>
      <c r="AX34" s="3">
        <v>1782</v>
      </c>
      <c r="AY34" s="3">
        <v>1782</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1782</v>
      </c>
      <c r="CU34" s="5"/>
      <c r="CV34" s="19"/>
      <c r="CW34" s="20"/>
    </row>
    <row r="35" spans="1:101"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v>2054</v>
      </c>
      <c r="AE35">
        <v>2091</v>
      </c>
      <c r="AF35" s="3" t="e">
        <v>#N/A</v>
      </c>
      <c r="AG35">
        <v>2066</v>
      </c>
      <c r="AH35">
        <v>2064</v>
      </c>
      <c r="AI35">
        <v>2023</v>
      </c>
      <c r="AJ35">
        <v>2033</v>
      </c>
      <c r="AK35">
        <v>2101</v>
      </c>
      <c r="AL35">
        <v>2105</v>
      </c>
      <c r="AM35">
        <v>2142</v>
      </c>
      <c r="AN35">
        <v>2184</v>
      </c>
      <c r="AO35">
        <v>2198</v>
      </c>
      <c r="AP35">
        <v>2263</v>
      </c>
      <c r="AQ35">
        <v>2380</v>
      </c>
      <c r="AR35">
        <v>2453</v>
      </c>
      <c r="AS35">
        <v>2307</v>
      </c>
      <c r="AT35">
        <v>2206</v>
      </c>
      <c r="AU35" s="3">
        <v>2083</v>
      </c>
      <c r="AV35" s="3">
        <v>2054</v>
      </c>
      <c r="AW35" s="3">
        <v>1825</v>
      </c>
      <c r="AX35" s="3">
        <v>1817</v>
      </c>
      <c r="AY35" s="3">
        <v>1871</v>
      </c>
      <c r="AZ35" s="3">
        <v>1880</v>
      </c>
      <c r="BA35" s="3">
        <v>1880</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1880</v>
      </c>
      <c r="CU35" s="5"/>
      <c r="CV35" s="19"/>
      <c r="CW35" s="20"/>
    </row>
    <row r="36" spans="1:101"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2175</v>
      </c>
      <c r="AH36">
        <v>2172</v>
      </c>
      <c r="AI36">
        <v>2124</v>
      </c>
      <c r="AJ36">
        <v>2127</v>
      </c>
      <c r="AK36">
        <v>2214</v>
      </c>
      <c r="AL36">
        <v>2208</v>
      </c>
      <c r="AM36">
        <v>2243</v>
      </c>
      <c r="AN36">
        <v>2288</v>
      </c>
      <c r="AO36">
        <v>2296</v>
      </c>
      <c r="AP36">
        <v>2361</v>
      </c>
      <c r="AQ36">
        <v>2486</v>
      </c>
      <c r="AR36">
        <v>2570</v>
      </c>
      <c r="AS36">
        <v>2438</v>
      </c>
      <c r="AT36">
        <v>2342</v>
      </c>
      <c r="AU36" s="3">
        <v>2244</v>
      </c>
      <c r="AV36" s="3">
        <v>2225</v>
      </c>
      <c r="AW36" s="3">
        <v>2064</v>
      </c>
      <c r="AX36" s="3">
        <v>2049</v>
      </c>
      <c r="AY36" s="3">
        <v>2094</v>
      </c>
      <c r="AZ36" s="3">
        <v>2057</v>
      </c>
      <c r="BA36" s="3">
        <v>2142</v>
      </c>
      <c r="BB36" s="3">
        <v>2154</v>
      </c>
      <c r="BC36" s="3">
        <v>2154</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2154</v>
      </c>
      <c r="CU36" s="5"/>
      <c r="CV36" s="19"/>
      <c r="CW36" s="20"/>
    </row>
    <row r="37" spans="1:101"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2232</v>
      </c>
      <c r="AJ37">
        <v>2227</v>
      </c>
      <c r="AK37">
        <v>2324</v>
      </c>
      <c r="AL37">
        <v>2314</v>
      </c>
      <c r="AM37">
        <v>2342</v>
      </c>
      <c r="AN37">
        <v>2393</v>
      </c>
      <c r="AO37">
        <v>2396</v>
      </c>
      <c r="AP37">
        <v>2465</v>
      </c>
      <c r="AQ37">
        <v>2594</v>
      </c>
      <c r="AR37">
        <v>2689</v>
      </c>
      <c r="AS37">
        <v>2543</v>
      </c>
      <c r="AT37">
        <v>2447</v>
      </c>
      <c r="AU37" s="3">
        <v>2381</v>
      </c>
      <c r="AV37" s="3">
        <v>2370</v>
      </c>
      <c r="AW37" s="3">
        <v>2276</v>
      </c>
      <c r="AX37" s="3">
        <v>2256</v>
      </c>
      <c r="AY37" s="3">
        <v>2279</v>
      </c>
      <c r="AZ37" s="3">
        <v>2212</v>
      </c>
      <c r="BA37" s="3">
        <v>2280</v>
      </c>
      <c r="BB37" s="3">
        <v>2312</v>
      </c>
      <c r="BC37" s="3">
        <v>2403</v>
      </c>
      <c r="BD37" s="3">
        <v>2407</v>
      </c>
      <c r="BE37" s="3">
        <v>2407</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2407</v>
      </c>
      <c r="CU37" s="5"/>
      <c r="CV37" s="19"/>
      <c r="CW37" s="20"/>
    </row>
    <row r="38" spans="1:101"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2333</v>
      </c>
      <c r="AK38">
        <v>2447</v>
      </c>
      <c r="AL38">
        <v>2426</v>
      </c>
      <c r="AM38">
        <v>2446</v>
      </c>
      <c r="AN38">
        <v>2500</v>
      </c>
      <c r="AO38">
        <v>2501</v>
      </c>
      <c r="AP38">
        <v>2572</v>
      </c>
      <c r="AQ38">
        <v>2706</v>
      </c>
      <c r="AR38">
        <v>2816</v>
      </c>
      <c r="AS38">
        <v>2663</v>
      </c>
      <c r="AT38">
        <v>2568</v>
      </c>
      <c r="AU38" s="3">
        <v>2513</v>
      </c>
      <c r="AV38" s="3">
        <v>2505</v>
      </c>
      <c r="AW38" s="3">
        <v>2421</v>
      </c>
      <c r="AX38" s="3">
        <v>2385</v>
      </c>
      <c r="AY38" s="3">
        <v>2406</v>
      </c>
      <c r="AZ38" s="3">
        <v>2357</v>
      </c>
      <c r="BA38" s="3">
        <v>2396</v>
      </c>
      <c r="BB38" s="3">
        <v>2461</v>
      </c>
      <c r="BC38" s="3">
        <v>2515</v>
      </c>
      <c r="BD38" s="3">
        <v>2542</v>
      </c>
      <c r="BE38" s="3">
        <v>2577</v>
      </c>
      <c r="BF38" s="3">
        <v>2568</v>
      </c>
      <c r="BG38" s="3">
        <v>2568</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2568</v>
      </c>
      <c r="CU38" s="5"/>
      <c r="CV38" s="19"/>
      <c r="CW38" s="20"/>
    </row>
    <row r="39" spans="1:101"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2540</v>
      </c>
      <c r="AM39">
        <v>2553</v>
      </c>
      <c r="AN39">
        <v>2611</v>
      </c>
      <c r="AO39">
        <v>2609</v>
      </c>
      <c r="AP39">
        <v>2686</v>
      </c>
      <c r="AQ39">
        <v>2826</v>
      </c>
      <c r="AR39">
        <v>2955</v>
      </c>
      <c r="AS39">
        <v>2801</v>
      </c>
      <c r="AT39">
        <v>2706</v>
      </c>
      <c r="AU39" s="3">
        <v>2658</v>
      </c>
      <c r="AV39" s="3">
        <v>2648</v>
      </c>
      <c r="AW39" s="3">
        <v>2564</v>
      </c>
      <c r="AX39" s="3">
        <v>2506</v>
      </c>
      <c r="AY39" s="3">
        <v>2531</v>
      </c>
      <c r="AZ39" s="3">
        <v>2508</v>
      </c>
      <c r="BA39" s="3">
        <v>2526</v>
      </c>
      <c r="BB39" s="3">
        <v>2598</v>
      </c>
      <c r="BC39" s="3">
        <v>2672</v>
      </c>
      <c r="BD39" s="3">
        <v>2720</v>
      </c>
      <c r="BE39" s="3">
        <v>2771</v>
      </c>
      <c r="BF39" s="3">
        <v>2654</v>
      </c>
      <c r="BG39" s="3">
        <v>2548</v>
      </c>
      <c r="BH39" s="3">
        <v>2524</v>
      </c>
      <c r="BI39">
        <v>2524</v>
      </c>
      <c r="BJ39" s="3">
        <v>2524</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2524</v>
      </c>
      <c r="CU39" s="5"/>
      <c r="CV39" s="19"/>
      <c r="CW39" s="20"/>
    </row>
    <row r="40" spans="1:101"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2727</v>
      </c>
      <c r="AO40">
        <v>2725</v>
      </c>
      <c r="AP40">
        <v>2813</v>
      </c>
      <c r="AQ40">
        <v>2960</v>
      </c>
      <c r="AR40">
        <v>3107</v>
      </c>
      <c r="AS40">
        <v>2952</v>
      </c>
      <c r="AT40">
        <v>2856</v>
      </c>
      <c r="AU40" s="3">
        <v>2809</v>
      </c>
      <c r="AV40" s="3">
        <v>2798</v>
      </c>
      <c r="AW40" s="3">
        <v>2723</v>
      </c>
      <c r="AX40" s="3">
        <v>2644</v>
      </c>
      <c r="AY40" s="3">
        <v>2673</v>
      </c>
      <c r="AZ40" s="3">
        <v>2662</v>
      </c>
      <c r="BA40" s="3">
        <v>2675</v>
      </c>
      <c r="BB40" s="3">
        <v>2743</v>
      </c>
      <c r="BC40" s="3">
        <v>2775</v>
      </c>
      <c r="BD40" s="3">
        <v>2809</v>
      </c>
      <c r="BE40" s="3">
        <v>2855</v>
      </c>
      <c r="BF40" s="3">
        <v>2817</v>
      </c>
      <c r="BG40" s="3">
        <v>2720</v>
      </c>
      <c r="BH40" s="3">
        <v>2357</v>
      </c>
      <c r="BI40">
        <v>2186</v>
      </c>
      <c r="BJ40" s="3">
        <v>2100</v>
      </c>
      <c r="BK40" s="3">
        <v>2105</v>
      </c>
      <c r="BL40" s="3">
        <v>2105</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2105</v>
      </c>
      <c r="CU40" s="5"/>
      <c r="CV40" s="19"/>
      <c r="CW40" s="20"/>
    </row>
    <row r="41" spans="1:101"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2946</v>
      </c>
      <c r="AQ41">
        <v>3102</v>
      </c>
      <c r="AR41">
        <v>3271</v>
      </c>
      <c r="AS41">
        <v>3103</v>
      </c>
      <c r="AT41">
        <v>3008</v>
      </c>
      <c r="AU41" s="3">
        <v>2965</v>
      </c>
      <c r="AV41" s="3">
        <v>2949</v>
      </c>
      <c r="AW41" s="3">
        <v>2880</v>
      </c>
      <c r="AX41" s="3">
        <v>2786</v>
      </c>
      <c r="AY41" s="3">
        <v>2821</v>
      </c>
      <c r="AZ41" s="3">
        <v>2806</v>
      </c>
      <c r="BA41" s="3">
        <v>2817</v>
      </c>
      <c r="BB41" s="3">
        <v>2883</v>
      </c>
      <c r="BC41" s="3">
        <v>2890</v>
      </c>
      <c r="BD41" s="3">
        <v>2901</v>
      </c>
      <c r="BE41" s="3">
        <v>2950</v>
      </c>
      <c r="BF41" s="3">
        <v>2907</v>
      </c>
      <c r="BG41" s="3">
        <v>2881</v>
      </c>
      <c r="BH41" s="3">
        <v>2533</v>
      </c>
      <c r="BI41">
        <v>2334</v>
      </c>
      <c r="BJ41" s="3">
        <v>2264</v>
      </c>
      <c r="BK41" s="3">
        <v>2175</v>
      </c>
      <c r="BL41" s="3">
        <v>2143</v>
      </c>
      <c r="BM41" s="3">
        <v>2162</v>
      </c>
      <c r="BN41" s="3">
        <v>2163</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2163</v>
      </c>
      <c r="CU41" s="5"/>
      <c r="CV41" s="19"/>
      <c r="CW41" s="20"/>
    </row>
    <row r="42" spans="1:101"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3447</v>
      </c>
      <c r="AS42">
        <v>3341</v>
      </c>
      <c r="AT42">
        <v>3277</v>
      </c>
      <c r="AU42" s="3">
        <v>3243</v>
      </c>
      <c r="AV42" s="3">
        <v>3220</v>
      </c>
      <c r="AW42" s="3">
        <v>3165</v>
      </c>
      <c r="AX42" s="3">
        <v>3036</v>
      </c>
      <c r="AY42" s="3">
        <v>3077</v>
      </c>
      <c r="AZ42" s="3">
        <v>3062</v>
      </c>
      <c r="BA42" s="3">
        <v>3075</v>
      </c>
      <c r="BB42" s="3">
        <v>3138</v>
      </c>
      <c r="BC42" s="3">
        <v>3156</v>
      </c>
      <c r="BD42" s="3">
        <v>3167</v>
      </c>
      <c r="BE42" s="3">
        <v>3225</v>
      </c>
      <c r="BF42" s="3">
        <v>3182</v>
      </c>
      <c r="BG42" s="3">
        <v>3178</v>
      </c>
      <c r="BH42" s="3">
        <v>2825</v>
      </c>
      <c r="BI42">
        <v>2783</v>
      </c>
      <c r="BJ42" s="3">
        <v>2717</v>
      </c>
      <c r="BK42" s="3">
        <v>2670</v>
      </c>
      <c r="BL42" s="3">
        <v>2648</v>
      </c>
      <c r="BM42" s="3">
        <v>2228</v>
      </c>
      <c r="BN42" s="3">
        <v>2314</v>
      </c>
      <c r="BO42" s="3">
        <v>2302</v>
      </c>
      <c r="BP42" s="3">
        <v>2303</v>
      </c>
      <c r="BQ42" s="3">
        <v>2303</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2304</v>
      </c>
      <c r="CU42" s="5"/>
      <c r="CV42" s="19"/>
      <c r="CW42" s="20"/>
    </row>
    <row r="43" spans="1:101"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3549</v>
      </c>
      <c r="AU43" s="3">
        <v>3521</v>
      </c>
      <c r="AV43" s="3">
        <v>3480</v>
      </c>
      <c r="AW43" s="3">
        <v>3430</v>
      </c>
      <c r="AX43" s="3">
        <v>3272</v>
      </c>
      <c r="AY43" s="3">
        <v>3308</v>
      </c>
      <c r="AZ43" s="3">
        <v>3303</v>
      </c>
      <c r="BA43" s="3">
        <v>3312</v>
      </c>
      <c r="BB43" s="3">
        <v>3378</v>
      </c>
      <c r="BC43" s="3">
        <v>3398</v>
      </c>
      <c r="BD43" s="3">
        <v>3404</v>
      </c>
      <c r="BE43" s="3">
        <v>3477</v>
      </c>
      <c r="BF43" s="3">
        <v>3442</v>
      </c>
      <c r="BG43" s="3">
        <v>3451</v>
      </c>
      <c r="BH43" s="3">
        <v>3124</v>
      </c>
      <c r="BI43">
        <v>3086</v>
      </c>
      <c r="BJ43" s="3">
        <v>3010</v>
      </c>
      <c r="BK43" s="3">
        <v>2964</v>
      </c>
      <c r="BL43" s="3">
        <v>2953</v>
      </c>
      <c r="BM43" s="3">
        <v>2555</v>
      </c>
      <c r="BN43" s="3">
        <v>2635</v>
      </c>
      <c r="BO43" s="3">
        <v>2523</v>
      </c>
      <c r="BP43" s="3">
        <v>2456</v>
      </c>
      <c r="BQ43" s="3">
        <v>2435</v>
      </c>
      <c r="BR43" s="3">
        <v>2449</v>
      </c>
      <c r="BS43" s="3">
        <v>2450</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2450</v>
      </c>
      <c r="CU43" s="5"/>
      <c r="CV43" s="19"/>
      <c r="CW43" s="20"/>
    </row>
    <row r="44" spans="1:101"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s="3">
        <v>3674</v>
      </c>
      <c r="AW44" s="3">
        <v>3634</v>
      </c>
      <c r="AX44" s="3">
        <v>3441</v>
      </c>
      <c r="AY44" s="3">
        <v>3471</v>
      </c>
      <c r="AZ44" s="3">
        <v>3474</v>
      </c>
      <c r="BA44" s="3">
        <v>3481</v>
      </c>
      <c r="BB44" s="3">
        <v>3546</v>
      </c>
      <c r="BC44" s="3">
        <v>3555</v>
      </c>
      <c r="BD44" s="3">
        <v>3550</v>
      </c>
      <c r="BE44" s="3">
        <v>3619</v>
      </c>
      <c r="BF44" s="3">
        <v>3585</v>
      </c>
      <c r="BG44" s="3">
        <v>3619</v>
      </c>
      <c r="BH44" s="3">
        <v>3353</v>
      </c>
      <c r="BI44">
        <v>3281</v>
      </c>
      <c r="BJ44" s="3">
        <v>3221</v>
      </c>
      <c r="BK44" s="3">
        <v>3218</v>
      </c>
      <c r="BL44" s="3">
        <v>3236</v>
      </c>
      <c r="BM44" s="3">
        <v>3090</v>
      </c>
      <c r="BN44" s="3">
        <v>3069</v>
      </c>
      <c r="BO44" s="3">
        <v>2988</v>
      </c>
      <c r="BP44" s="3">
        <v>2968</v>
      </c>
      <c r="BQ44" s="3">
        <v>2913</v>
      </c>
      <c r="BR44" s="3">
        <v>2708</v>
      </c>
      <c r="BS44" s="3">
        <v>2813</v>
      </c>
      <c r="BT44" s="3">
        <v>2774</v>
      </c>
      <c r="BU44" s="3">
        <v>2775</v>
      </c>
      <c r="BV44" s="3">
        <v>2775</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2775</v>
      </c>
      <c r="CU44" s="5"/>
      <c r="CV44" s="19"/>
      <c r="CW44" s="20"/>
    </row>
    <row r="45" spans="1:101"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3629</v>
      </c>
      <c r="AY45" s="3">
        <v>3648</v>
      </c>
      <c r="AZ45" s="3">
        <v>3657</v>
      </c>
      <c r="BA45" s="3">
        <v>3660</v>
      </c>
      <c r="BB45" s="3">
        <v>3724</v>
      </c>
      <c r="BC45" s="3">
        <v>3733</v>
      </c>
      <c r="BD45" s="3">
        <v>3717</v>
      </c>
      <c r="BE45" s="3">
        <v>3798</v>
      </c>
      <c r="BF45" s="3">
        <v>3763</v>
      </c>
      <c r="BG45" s="3">
        <v>3770</v>
      </c>
      <c r="BH45" s="3">
        <v>3544</v>
      </c>
      <c r="BI45">
        <v>3436</v>
      </c>
      <c r="BJ45" s="3">
        <v>3403</v>
      </c>
      <c r="BK45" s="3">
        <v>3465</v>
      </c>
      <c r="BL45" s="3">
        <v>3561</v>
      </c>
      <c r="BM45" s="3">
        <v>3442</v>
      </c>
      <c r="BN45" s="3">
        <v>3423</v>
      </c>
      <c r="BO45" s="3">
        <v>3313</v>
      </c>
      <c r="BP45" s="3">
        <v>3283</v>
      </c>
      <c r="BQ45" s="3">
        <v>3208</v>
      </c>
      <c r="BR45" s="3">
        <v>3003</v>
      </c>
      <c r="BS45" s="3">
        <v>3042</v>
      </c>
      <c r="BT45" s="3">
        <v>3029</v>
      </c>
      <c r="BU45" s="3">
        <v>3032</v>
      </c>
      <c r="BV45" s="3">
        <v>3006</v>
      </c>
      <c r="BW45" s="3">
        <v>3021</v>
      </c>
      <c r="BX45" s="3">
        <v>3021</v>
      </c>
      <c r="BY45" s="3">
        <v>3021</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3022</v>
      </c>
      <c r="CU45" s="5"/>
      <c r="CV45" s="19"/>
      <c r="CW45" s="20"/>
    </row>
    <row r="46" spans="1:101"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3847</v>
      </c>
      <c r="BA46" s="3">
        <v>3848</v>
      </c>
      <c r="BB46" s="3">
        <v>3912</v>
      </c>
      <c r="BC46" s="3">
        <v>3922</v>
      </c>
      <c r="BD46" s="3">
        <v>3896</v>
      </c>
      <c r="BE46" s="3">
        <v>3981</v>
      </c>
      <c r="BF46" s="3">
        <v>3941</v>
      </c>
      <c r="BG46" s="3">
        <v>3958</v>
      </c>
      <c r="BH46" s="3">
        <v>3746</v>
      </c>
      <c r="BI46">
        <v>3610</v>
      </c>
      <c r="BJ46" s="3">
        <v>3577</v>
      </c>
      <c r="BK46" s="3">
        <v>3625</v>
      </c>
      <c r="BL46" s="3">
        <v>3743</v>
      </c>
      <c r="BM46" s="3">
        <v>3651</v>
      </c>
      <c r="BN46" s="3">
        <v>3665</v>
      </c>
      <c r="BO46" s="3">
        <v>3568</v>
      </c>
      <c r="BP46" s="3">
        <v>3589</v>
      </c>
      <c r="BQ46" s="3">
        <v>3541</v>
      </c>
      <c r="BR46" s="3">
        <v>3373</v>
      </c>
      <c r="BS46" s="3">
        <v>3399</v>
      </c>
      <c r="BT46" s="3">
        <v>3305</v>
      </c>
      <c r="BU46" s="3">
        <v>3305</v>
      </c>
      <c r="BV46" s="3">
        <v>3281</v>
      </c>
      <c r="BW46" s="3">
        <v>3191</v>
      </c>
      <c r="BX46" s="3">
        <v>3191</v>
      </c>
      <c r="BY46" s="3">
        <v>3251</v>
      </c>
      <c r="BZ46" s="3">
        <v>3249</v>
      </c>
      <c r="CA46" s="3">
        <v>3250</v>
      </c>
      <c r="CB46" s="3">
        <v>3250</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3250</v>
      </c>
      <c r="CU46" s="5"/>
      <c r="CV46" s="19"/>
      <c r="CW46" s="20"/>
    </row>
    <row r="47" spans="1:101"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4113</v>
      </c>
      <c r="BC47" s="3">
        <v>4118</v>
      </c>
      <c r="BD47" s="3">
        <v>4084</v>
      </c>
      <c r="BE47" s="3">
        <v>4173</v>
      </c>
      <c r="BF47" s="3">
        <v>4131</v>
      </c>
      <c r="BG47" s="3">
        <v>4145</v>
      </c>
      <c r="BH47" s="3">
        <v>3929</v>
      </c>
      <c r="BI47">
        <v>3761</v>
      </c>
      <c r="BJ47" s="3">
        <v>3737</v>
      </c>
      <c r="BK47" s="3">
        <v>3814</v>
      </c>
      <c r="BL47" s="3">
        <v>3975</v>
      </c>
      <c r="BM47" s="3">
        <v>3832</v>
      </c>
      <c r="BN47" s="3">
        <v>3847</v>
      </c>
      <c r="BO47" s="3">
        <v>3784</v>
      </c>
      <c r="BP47" s="3">
        <v>3838</v>
      </c>
      <c r="BQ47" s="3">
        <v>3817</v>
      </c>
      <c r="BR47" s="3">
        <v>3591</v>
      </c>
      <c r="BS47" s="3">
        <v>3606</v>
      </c>
      <c r="BT47" s="3">
        <v>3481</v>
      </c>
      <c r="BU47" s="3">
        <v>3475</v>
      </c>
      <c r="BV47" s="3">
        <v>3423</v>
      </c>
      <c r="BW47" s="3">
        <v>3470</v>
      </c>
      <c r="BX47" s="3">
        <v>3470</v>
      </c>
      <c r="BY47" s="3">
        <v>3514</v>
      </c>
      <c r="BZ47" s="3">
        <v>3376</v>
      </c>
      <c r="CA47" s="3">
        <v>3364</v>
      </c>
      <c r="CB47" s="3">
        <v>3276</v>
      </c>
      <c r="CC47" s="3">
        <v>3267</v>
      </c>
      <c r="CD47" s="3">
        <v>3268</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3268</v>
      </c>
      <c r="CU47" s="5"/>
      <c r="CV47" s="19"/>
      <c r="CW47" s="20"/>
    </row>
    <row r="48" spans="1:101"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4284</v>
      </c>
      <c r="BE48" s="3">
        <v>4378</v>
      </c>
      <c r="BF48" s="3">
        <v>4334</v>
      </c>
      <c r="BG48" s="3">
        <v>4341</v>
      </c>
      <c r="BH48" s="3">
        <v>4122</v>
      </c>
      <c r="BI48">
        <v>3927</v>
      </c>
      <c r="BJ48" s="3">
        <v>3908</v>
      </c>
      <c r="BK48" s="3">
        <v>3996</v>
      </c>
      <c r="BL48" s="3">
        <v>4201</v>
      </c>
      <c r="BM48" s="3">
        <v>4075</v>
      </c>
      <c r="BN48" s="3">
        <v>4087</v>
      </c>
      <c r="BO48" s="3">
        <v>4039</v>
      </c>
      <c r="BP48" s="3">
        <v>4066</v>
      </c>
      <c r="BQ48" s="3">
        <v>4083</v>
      </c>
      <c r="BR48" s="3">
        <v>3765</v>
      </c>
      <c r="BS48" s="3">
        <v>3779</v>
      </c>
      <c r="BT48" s="3">
        <v>3631</v>
      </c>
      <c r="BU48" s="3">
        <v>3621</v>
      </c>
      <c r="BV48" s="3">
        <v>3605</v>
      </c>
      <c r="BW48" s="3">
        <v>3601</v>
      </c>
      <c r="BX48" s="3">
        <v>3601</v>
      </c>
      <c r="BY48" s="3">
        <v>3628</v>
      </c>
      <c r="BZ48" s="3">
        <v>3511</v>
      </c>
      <c r="CA48" s="3">
        <v>3508</v>
      </c>
      <c r="CB48" s="3">
        <v>3421</v>
      </c>
      <c r="CC48" s="3">
        <v>3404</v>
      </c>
      <c r="CD48" s="3">
        <v>3315</v>
      </c>
      <c r="CE48" s="3">
        <v>3316</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3316</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4548</v>
      </c>
      <c r="BG49" s="3">
        <v>4546</v>
      </c>
      <c r="BH49" s="3">
        <v>4309</v>
      </c>
      <c r="BI49">
        <v>4083</v>
      </c>
      <c r="BJ49" s="3">
        <v>4081</v>
      </c>
      <c r="BK49" s="3">
        <v>4170</v>
      </c>
      <c r="BL49" s="3">
        <v>4421</v>
      </c>
      <c r="BM49" s="3">
        <v>4275</v>
      </c>
      <c r="BN49" s="3">
        <v>4286</v>
      </c>
      <c r="BO49" s="3">
        <v>4243</v>
      </c>
      <c r="BP49" s="3">
        <v>4272</v>
      </c>
      <c r="BQ49" s="3">
        <v>4328</v>
      </c>
      <c r="BR49" s="3">
        <v>3937</v>
      </c>
      <c r="BS49" s="3">
        <v>3943</v>
      </c>
      <c r="BT49" s="3">
        <v>3770</v>
      </c>
      <c r="BU49" s="3">
        <v>3764</v>
      </c>
      <c r="BV49" s="3">
        <v>3748</v>
      </c>
      <c r="BW49" s="3">
        <v>3728</v>
      </c>
      <c r="BX49" s="3">
        <v>3728</v>
      </c>
      <c r="BY49" s="3">
        <v>3730</v>
      </c>
      <c r="BZ49" s="3">
        <v>3633</v>
      </c>
      <c r="CA49" s="3">
        <v>3645</v>
      </c>
      <c r="CB49" s="3">
        <v>3600</v>
      </c>
      <c r="CC49" s="3">
        <v>3604</v>
      </c>
      <c r="CD49" s="3">
        <v>3531</v>
      </c>
      <c r="CE49" s="3">
        <v>3338</v>
      </c>
      <c r="CF49" s="3">
        <v>3329</v>
      </c>
      <c r="CG49" s="3">
        <v>3330</v>
      </c>
      <c r="CH49" s="3">
        <v>3330</v>
      </c>
      <c r="CI49" s="3" t="e">
        <v>#N/A</v>
      </c>
      <c r="CJ49" s="3" t="e">
        <v>#N/A</v>
      </c>
      <c r="CK49" s="3" t="e">
        <v>#N/A</v>
      </c>
      <c r="CL49" s="3" t="e">
        <v>#N/A</v>
      </c>
      <c r="CM49" s="3" t="e">
        <v>#N/A</v>
      </c>
      <c r="CN49" s="3" t="e">
        <v>#N/A</v>
      </c>
      <c r="CO49" s="3" t="e">
        <v>#N/A</v>
      </c>
      <c r="CP49" s="3" t="e">
        <v>#N/A</v>
      </c>
      <c r="CQ49" s="3" t="e">
        <v>#N/A</v>
      </c>
      <c r="CR49" s="3" t="e">
        <v>#N/A</v>
      </c>
      <c r="CS49" s="3">
        <v>3330</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4505</v>
      </c>
      <c r="BI50">
        <v>4247</v>
      </c>
      <c r="BJ50" s="3">
        <v>4260</v>
      </c>
      <c r="BK50" s="3">
        <v>4352</v>
      </c>
      <c r="BL50" s="3">
        <v>4640</v>
      </c>
      <c r="BM50" s="3">
        <v>4489</v>
      </c>
      <c r="BN50" s="3">
        <v>4508</v>
      </c>
      <c r="BO50" s="3">
        <v>4456</v>
      </c>
      <c r="BP50" s="3">
        <v>4484</v>
      </c>
      <c r="BQ50" s="3">
        <v>4551</v>
      </c>
      <c r="BR50" s="3">
        <v>4101</v>
      </c>
      <c r="BS50" s="3">
        <v>4103</v>
      </c>
      <c r="BT50" s="3">
        <v>3932</v>
      </c>
      <c r="BU50" s="3">
        <v>3927</v>
      </c>
      <c r="BV50" s="3">
        <v>3908</v>
      </c>
      <c r="BW50" s="3">
        <v>3874</v>
      </c>
      <c r="BX50" s="3">
        <v>3874</v>
      </c>
      <c r="BY50" s="3">
        <v>3847</v>
      </c>
      <c r="BZ50" s="3">
        <v>3747</v>
      </c>
      <c r="CA50" s="3">
        <v>3772</v>
      </c>
      <c r="CB50" s="3">
        <v>3745</v>
      </c>
      <c r="CC50" s="3">
        <v>3733</v>
      </c>
      <c r="CD50" s="3">
        <v>3687</v>
      </c>
      <c r="CE50" s="3">
        <v>3490</v>
      </c>
      <c r="CF50" s="3">
        <v>3515</v>
      </c>
      <c r="CG50" s="3">
        <v>3511</v>
      </c>
      <c r="CH50" s="3">
        <v>3451</v>
      </c>
      <c r="CI50" s="3">
        <v>3462</v>
      </c>
      <c r="CJ50" s="3">
        <v>3463</v>
      </c>
      <c r="CK50" s="3">
        <v>3463</v>
      </c>
      <c r="CL50" s="3" t="e">
        <v>#N/A</v>
      </c>
      <c r="CM50" s="3" t="e">
        <v>#N/A</v>
      </c>
      <c r="CN50" s="3" t="e">
        <v>#N/A</v>
      </c>
      <c r="CO50" s="3" t="e">
        <v>#N/A</v>
      </c>
      <c r="CP50" s="3" t="e">
        <v>#N/A</v>
      </c>
      <c r="CQ50" s="3" t="e">
        <v>#N/A</v>
      </c>
      <c r="CR50" s="3" t="e">
        <v>#N/A</v>
      </c>
      <c r="CS50" s="3">
        <v>3463</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4563</v>
      </c>
      <c r="BL51" s="3">
        <v>4856</v>
      </c>
      <c r="BM51" s="3">
        <v>4712</v>
      </c>
      <c r="BN51" s="3">
        <v>4731</v>
      </c>
      <c r="BO51" s="3">
        <v>4680</v>
      </c>
      <c r="BP51" s="3">
        <v>4719</v>
      </c>
      <c r="BQ51" s="3">
        <v>4790</v>
      </c>
      <c r="BR51" s="3">
        <v>4279</v>
      </c>
      <c r="BS51" s="3">
        <v>4280</v>
      </c>
      <c r="BT51" s="3">
        <v>4104</v>
      </c>
      <c r="BU51" s="3">
        <v>4099</v>
      </c>
      <c r="BV51" s="3">
        <v>4083</v>
      </c>
      <c r="BW51" s="3">
        <v>4034</v>
      </c>
      <c r="BX51" s="3">
        <v>4034</v>
      </c>
      <c r="BY51" s="3">
        <v>4004</v>
      </c>
      <c r="BZ51" s="3">
        <v>3917</v>
      </c>
      <c r="CA51" s="3">
        <v>3931</v>
      </c>
      <c r="CB51" s="3">
        <v>3900</v>
      </c>
      <c r="CC51" s="3">
        <v>3878</v>
      </c>
      <c r="CD51" s="3">
        <v>3853</v>
      </c>
      <c r="CE51" s="3">
        <v>3678</v>
      </c>
      <c r="CF51" s="3">
        <v>3686</v>
      </c>
      <c r="CG51" s="3">
        <v>3681</v>
      </c>
      <c r="CH51" s="3">
        <v>3620</v>
      </c>
      <c r="CI51" s="3">
        <v>3632</v>
      </c>
      <c r="CJ51" s="3">
        <v>3632</v>
      </c>
      <c r="CK51" s="3">
        <v>3296</v>
      </c>
      <c r="CL51" s="3">
        <v>3420</v>
      </c>
      <c r="CM51" s="3">
        <v>3421</v>
      </c>
      <c r="CN51" s="3" t="e">
        <v>#N/A</v>
      </c>
      <c r="CO51" s="3" t="e">
        <v>#N/A</v>
      </c>
      <c r="CP51" s="3" t="e">
        <v>#N/A</v>
      </c>
      <c r="CQ51" s="3" t="e">
        <v>#N/A</v>
      </c>
      <c r="CR51" s="3" t="e">
        <v>#N/A</v>
      </c>
      <c r="CS51" s="3">
        <v>3421</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4963</v>
      </c>
      <c r="BN52" s="3">
        <v>4969</v>
      </c>
      <c r="BO52" s="3">
        <v>4926</v>
      </c>
      <c r="BP52" s="3">
        <v>4962</v>
      </c>
      <c r="BQ52" s="3">
        <v>5039</v>
      </c>
      <c r="BR52" s="3">
        <v>4496</v>
      </c>
      <c r="BS52" s="3">
        <v>4494</v>
      </c>
      <c r="BT52" s="3">
        <v>4288</v>
      </c>
      <c r="BU52" s="3">
        <v>4284</v>
      </c>
      <c r="BV52" s="3">
        <v>4257</v>
      </c>
      <c r="BW52" s="3">
        <v>4211</v>
      </c>
      <c r="BX52" s="3">
        <v>4211</v>
      </c>
      <c r="BY52" s="3">
        <v>4164</v>
      </c>
      <c r="BZ52" s="3">
        <v>4076</v>
      </c>
      <c r="CA52" s="3">
        <v>4082</v>
      </c>
      <c r="CB52" s="3">
        <v>4048</v>
      </c>
      <c r="CC52" s="3">
        <v>4019</v>
      </c>
      <c r="CD52" s="3">
        <v>4011</v>
      </c>
      <c r="CE52" s="3">
        <v>3827</v>
      </c>
      <c r="CF52" s="3">
        <v>3841</v>
      </c>
      <c r="CG52" s="3">
        <v>3834</v>
      </c>
      <c r="CH52" s="3">
        <v>3792</v>
      </c>
      <c r="CI52" s="3">
        <v>3816</v>
      </c>
      <c r="CJ52" s="3">
        <v>3815</v>
      </c>
      <c r="CK52" s="3">
        <v>3256</v>
      </c>
      <c r="CL52" s="3">
        <v>3506</v>
      </c>
      <c r="CM52" s="3">
        <v>3842</v>
      </c>
      <c r="CN52" s="3">
        <v>4047</v>
      </c>
      <c r="CO52" s="3" t="e">
        <v>#N/A</v>
      </c>
      <c r="CP52" s="3" t="e">
        <v>#N/A</v>
      </c>
      <c r="CQ52" s="3" t="e">
        <v>#N/A</v>
      </c>
      <c r="CR52" s="3" t="e">
        <v>#N/A</v>
      </c>
      <c r="CS52" s="3">
        <v>4047</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5181</v>
      </c>
      <c r="BP53" s="3">
        <v>5218</v>
      </c>
      <c r="BQ53" s="3">
        <v>5295</v>
      </c>
      <c r="BR53" s="3">
        <v>4734</v>
      </c>
      <c r="BS53" s="3">
        <v>4732</v>
      </c>
      <c r="BT53" s="3">
        <v>4490</v>
      </c>
      <c r="BU53" s="3">
        <v>4486</v>
      </c>
      <c r="BV53" s="3">
        <v>4446</v>
      </c>
      <c r="BW53" s="3">
        <v>4395</v>
      </c>
      <c r="BX53" s="3">
        <v>4395</v>
      </c>
      <c r="BY53" s="3">
        <v>4359</v>
      </c>
      <c r="BZ53" s="3">
        <v>4244</v>
      </c>
      <c r="CA53" s="3">
        <v>4247</v>
      </c>
      <c r="CB53" s="3">
        <v>4212</v>
      </c>
      <c r="CC53" s="3">
        <v>4176</v>
      </c>
      <c r="CD53" s="3">
        <v>4178</v>
      </c>
      <c r="CE53" s="3">
        <v>4012</v>
      </c>
      <c r="CF53" s="3">
        <v>4012</v>
      </c>
      <c r="CG53" s="3">
        <v>4004</v>
      </c>
      <c r="CH53" s="3">
        <v>3971</v>
      </c>
      <c r="CI53" s="3">
        <v>4001</v>
      </c>
      <c r="CJ53" s="3">
        <v>4000</v>
      </c>
      <c r="CK53" s="3">
        <v>3739</v>
      </c>
      <c r="CL53" s="3">
        <v>3995</v>
      </c>
      <c r="CM53" s="3">
        <v>4390</v>
      </c>
      <c r="CN53" s="3">
        <v>4836</v>
      </c>
      <c r="CO53" s="3">
        <v>4896</v>
      </c>
      <c r="CP53" s="3">
        <v>4897</v>
      </c>
      <c r="CQ53" s="3" t="e">
        <v>#N/A</v>
      </c>
      <c r="CR53" s="3" t="e">
        <v>#N/A</v>
      </c>
      <c r="CS53" s="3">
        <v>4897</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4961</v>
      </c>
      <c r="BS54" s="3">
        <v>4959</v>
      </c>
      <c r="BT54" s="3">
        <v>4702</v>
      </c>
      <c r="BU54" s="3">
        <v>4696</v>
      </c>
      <c r="BV54" s="3">
        <v>4644</v>
      </c>
      <c r="BW54" s="3">
        <v>4596</v>
      </c>
      <c r="BX54" s="3">
        <v>4596</v>
      </c>
      <c r="BY54" s="3">
        <v>4560</v>
      </c>
      <c r="BZ54" s="3">
        <v>4421</v>
      </c>
      <c r="CA54" s="3">
        <v>4423</v>
      </c>
      <c r="CB54" s="3">
        <v>4385</v>
      </c>
      <c r="CC54" s="3">
        <v>4346</v>
      </c>
      <c r="CD54" s="3">
        <v>4361</v>
      </c>
      <c r="CE54" s="3">
        <v>4228</v>
      </c>
      <c r="CF54" s="3">
        <v>4208</v>
      </c>
      <c r="CG54" s="3">
        <v>4200</v>
      </c>
      <c r="CH54" s="3">
        <v>4163</v>
      </c>
      <c r="CI54" s="3">
        <v>4206</v>
      </c>
      <c r="CJ54" s="3">
        <v>4205</v>
      </c>
      <c r="CK54" s="3">
        <v>3980</v>
      </c>
      <c r="CL54" s="3">
        <v>4202</v>
      </c>
      <c r="CM54" s="3">
        <v>4597</v>
      </c>
      <c r="CN54" s="3">
        <v>4890</v>
      </c>
      <c r="CO54" s="3">
        <v>4812</v>
      </c>
      <c r="CP54" s="3">
        <v>4815</v>
      </c>
      <c r="CQ54" s="3">
        <v>4439</v>
      </c>
      <c r="CR54" s="3">
        <v>4441</v>
      </c>
      <c r="CS54" s="3">
        <v>4441</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4926</v>
      </c>
      <c r="BU55" s="3">
        <v>4918</v>
      </c>
      <c r="BV55" s="3">
        <v>4850</v>
      </c>
      <c r="BW55" s="3">
        <v>4806</v>
      </c>
      <c r="BX55" s="3">
        <v>4806</v>
      </c>
      <c r="BY55" s="3">
        <v>4772</v>
      </c>
      <c r="BZ55" s="3">
        <v>4610</v>
      </c>
      <c r="CA55" s="3">
        <v>4615</v>
      </c>
      <c r="CB55" s="3">
        <v>4574</v>
      </c>
      <c r="CC55" s="3">
        <v>4527</v>
      </c>
      <c r="CD55" s="3">
        <v>4545</v>
      </c>
      <c r="CE55" s="3">
        <v>4444</v>
      </c>
      <c r="CF55" s="3">
        <v>4448</v>
      </c>
      <c r="CG55" s="3">
        <v>4439</v>
      </c>
      <c r="CH55" s="3">
        <v>4392</v>
      </c>
      <c r="CI55" s="3">
        <v>4382</v>
      </c>
      <c r="CJ55" s="3">
        <v>4381</v>
      </c>
      <c r="CK55" s="3">
        <v>4146</v>
      </c>
      <c r="CL55" s="3">
        <v>4352</v>
      </c>
      <c r="CM55" s="3">
        <v>4671</v>
      </c>
      <c r="CN55" s="3">
        <v>4924</v>
      </c>
      <c r="CO55" s="3">
        <v>4838</v>
      </c>
      <c r="CP55" s="3">
        <v>4848</v>
      </c>
      <c r="CQ55" s="3">
        <v>4935</v>
      </c>
      <c r="CR55" s="3">
        <v>4890</v>
      </c>
      <c r="CS55" s="3">
        <v>4918</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5030</v>
      </c>
      <c r="BX56" s="3">
        <v>5030</v>
      </c>
      <c r="BY56" s="3">
        <v>4999</v>
      </c>
      <c r="BZ56" s="3">
        <v>4818</v>
      </c>
      <c r="CA56" s="3">
        <v>4825</v>
      </c>
      <c r="CB56" s="3">
        <v>4779</v>
      </c>
      <c r="CC56" s="3">
        <v>4724</v>
      </c>
      <c r="CD56" s="3">
        <v>4742</v>
      </c>
      <c r="CE56" s="3">
        <v>4663</v>
      </c>
      <c r="CF56" s="3">
        <v>4647</v>
      </c>
      <c r="CG56" s="3">
        <v>4637</v>
      </c>
      <c r="CH56" s="3">
        <v>4585</v>
      </c>
      <c r="CI56" s="3">
        <v>4562</v>
      </c>
      <c r="CJ56" s="3">
        <v>4562</v>
      </c>
      <c r="CK56" s="3">
        <v>4334</v>
      </c>
      <c r="CL56" s="3">
        <v>4507</v>
      </c>
      <c r="CM56" s="3">
        <v>4734</v>
      </c>
      <c r="CN56" s="3">
        <v>4982</v>
      </c>
      <c r="CO56" s="3">
        <v>4966</v>
      </c>
      <c r="CP56" s="3">
        <v>4974</v>
      </c>
      <c r="CQ56" s="3">
        <v>4996</v>
      </c>
      <c r="CR56" s="3">
        <v>5038</v>
      </c>
      <c r="CS56" s="3">
        <v>5163</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5035</v>
      </c>
      <c r="CA57" s="3">
        <v>5042</v>
      </c>
      <c r="CB57" s="3">
        <v>4993</v>
      </c>
      <c r="CC57" s="3">
        <v>4931</v>
      </c>
      <c r="CD57" s="3">
        <v>4948</v>
      </c>
      <c r="CE57" s="3">
        <v>5002</v>
      </c>
      <c r="CF57" s="3">
        <v>4956</v>
      </c>
      <c r="CG57" s="3">
        <v>4946</v>
      </c>
      <c r="CH57" s="3">
        <v>4900</v>
      </c>
      <c r="CI57" s="3">
        <v>4851</v>
      </c>
      <c r="CJ57" s="3">
        <v>4851</v>
      </c>
      <c r="CK57" s="3">
        <v>4656</v>
      </c>
      <c r="CL57" s="3">
        <v>4817</v>
      </c>
      <c r="CM57" s="3">
        <v>4984</v>
      </c>
      <c r="CN57" s="3">
        <v>5280</v>
      </c>
      <c r="CO57" s="3">
        <v>5310</v>
      </c>
      <c r="CP57" s="3">
        <v>5317</v>
      </c>
      <c r="CQ57" s="3">
        <v>5351</v>
      </c>
      <c r="CR57" s="3">
        <v>5394</v>
      </c>
      <c r="CS57" s="3">
        <v>5580</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5140</v>
      </c>
      <c r="CD58" s="3">
        <v>5158</v>
      </c>
      <c r="CE58" s="3">
        <v>5299</v>
      </c>
      <c r="CF58" s="3">
        <v>5254</v>
      </c>
      <c r="CG58" s="3">
        <v>5244</v>
      </c>
      <c r="CH58" s="3">
        <v>5206</v>
      </c>
      <c r="CI58" s="3">
        <v>5154</v>
      </c>
      <c r="CJ58" s="3">
        <v>5153</v>
      </c>
      <c r="CK58" s="3">
        <v>4952</v>
      </c>
      <c r="CL58" s="3">
        <v>5097</v>
      </c>
      <c r="CM58" s="3">
        <v>5253</v>
      </c>
      <c r="CN58" s="3">
        <v>5548</v>
      </c>
      <c r="CO58" s="3">
        <v>5655</v>
      </c>
      <c r="CP58" s="3">
        <v>5658</v>
      </c>
      <c r="CQ58" s="3">
        <v>5683</v>
      </c>
      <c r="CR58" s="3">
        <v>5756</v>
      </c>
      <c r="CS58" s="3">
        <v>5935</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5520</v>
      </c>
      <c r="CF59" s="3">
        <v>5446</v>
      </c>
      <c r="CG59" s="3">
        <v>5437</v>
      </c>
      <c r="CH59" s="3">
        <v>5390</v>
      </c>
      <c r="CI59" s="3">
        <v>5343</v>
      </c>
      <c r="CJ59" s="3">
        <v>5341</v>
      </c>
      <c r="CK59" s="3">
        <v>5123</v>
      </c>
      <c r="CL59" s="3">
        <v>5243</v>
      </c>
      <c r="CM59" s="3">
        <v>5396</v>
      </c>
      <c r="CN59" s="3">
        <v>5716</v>
      </c>
      <c r="CO59" s="3">
        <v>5916</v>
      </c>
      <c r="CP59" s="3">
        <v>5919</v>
      </c>
      <c r="CQ59" s="3">
        <v>5870</v>
      </c>
      <c r="CR59" s="3">
        <v>5944</v>
      </c>
      <c r="CS59" s="3">
        <v>6108</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5672</v>
      </c>
      <c r="CG60" s="3">
        <v>5664</v>
      </c>
      <c r="CH60" s="3">
        <v>5619</v>
      </c>
      <c r="CI60" s="3">
        <v>5545</v>
      </c>
      <c r="CJ60" s="3">
        <v>5544</v>
      </c>
      <c r="CK60" s="3">
        <v>5296</v>
      </c>
      <c r="CL60" s="3">
        <v>5408</v>
      </c>
      <c r="CM60" s="3">
        <v>5572</v>
      </c>
      <c r="CN60" s="3">
        <v>5934</v>
      </c>
      <c r="CO60" s="3">
        <v>6139</v>
      </c>
      <c r="CP60" s="3">
        <v>6142</v>
      </c>
      <c r="CQ60" s="3">
        <v>6147</v>
      </c>
      <c r="CR60" s="3">
        <v>6133</v>
      </c>
      <c r="CS60" s="3">
        <v>6290</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5745</v>
      </c>
      <c r="CJ61" s="3">
        <v>5743</v>
      </c>
      <c r="CK61" s="3">
        <v>5457</v>
      </c>
      <c r="CL61" s="3">
        <v>5577</v>
      </c>
      <c r="CM61" s="3">
        <v>5754</v>
      </c>
      <c r="CN61" s="3">
        <v>6161</v>
      </c>
      <c r="CO61" s="3">
        <v>6364</v>
      </c>
      <c r="CP61" s="3">
        <v>6368</v>
      </c>
      <c r="CQ61" s="3">
        <v>6414</v>
      </c>
      <c r="CR61" s="3">
        <v>6354</v>
      </c>
      <c r="CS61" s="3">
        <v>6549</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5771</v>
      </c>
      <c r="CM62" s="3">
        <v>5957</v>
      </c>
      <c r="CN62" s="3">
        <v>6402</v>
      </c>
      <c r="CO62" s="3">
        <v>6603</v>
      </c>
      <c r="CP62" s="3">
        <v>6607</v>
      </c>
      <c r="CQ62" s="3">
        <v>6656</v>
      </c>
      <c r="CR62" s="3">
        <v>6661</v>
      </c>
      <c r="CS62" s="3">
        <v>6834</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6662</v>
      </c>
      <c r="CO63" s="3">
        <v>6838</v>
      </c>
      <c r="CP63" s="3">
        <v>6841</v>
      </c>
      <c r="CQ63" s="3">
        <v>6890</v>
      </c>
      <c r="CR63" s="3">
        <v>6899</v>
      </c>
      <c r="CS63" s="3">
        <v>7106</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7098</v>
      </c>
      <c r="CP64" s="3">
        <v>7102</v>
      </c>
      <c r="CQ64" s="3">
        <v>7168</v>
      </c>
      <c r="CR64" s="3">
        <v>7176</v>
      </c>
      <c r="CS64" s="3">
        <v>7405</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7474</v>
      </c>
      <c r="CR65" s="3">
        <v>7459</v>
      </c>
      <c r="CS65" s="3">
        <v>7708</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8031</v>
      </c>
    </row>
  </sheetData>
  <hyperlinks>
    <hyperlink ref="L5" r:id="rId1" display="https://www.cbo.gov/sites/default/files/99th-congress-1985-1986/reports/85-cbo-001.pdf" xr:uid="{DBCB6031-104C-4FE8-B2E4-0A03FFB1D819}"/>
    <hyperlink ref="N5" r:id="rId2" display="https://www.cbo.gov/sites/default/files/99th-congress-1985-1986/reports/doc05b-entire_1.pdf" xr:uid="{48D1C1E9-DD62-40E4-B3D4-C67ED9AA3E05}"/>
    <hyperlink ref="M5" r:id="rId3" display="https://www.cbo.gov/sites/default/files/99th-congress-1985-1986/reports/85-cbo-014.pdf" xr:uid="{0B6AF785-0390-4ABE-A424-44DA27A469D5}"/>
    <hyperlink ref="O5" r:id="rId4" display="https://www.cbo.gov/sites/default/files/99th-congress-1985-1986/reports/doc19b-entire0.pdf" xr:uid="{D19419E4-BF2B-4E1E-A62D-168F7BAF4CD2}"/>
    <hyperlink ref="P5" r:id="rId5" display="https://www.cbo.gov/sites/default/files/100th-congress-1987-1988/reports/doc01b-entire_0.pdf" xr:uid="{060C6CD4-3BDA-4F65-B461-828D5BD9C2F3}"/>
    <hyperlink ref="Q5" r:id="rId6" display="https://www.cbo.gov/sites/default/files/100th-congress-1987-1988/reports/doc11b-entire.pdf" xr:uid="{114B0D7E-5727-4EED-8A09-D969A3B29E09}"/>
    <hyperlink ref="R5" r:id="rId7" display="https://www.cbo.gov/sites/default/files/100th-congress-1987-1988/reports/88-cbo-0110.pdf" xr:uid="{AA4C0BBA-3AA5-40C8-9632-B43C81BFB3D3}"/>
    <hyperlink ref="S5" r:id="rId8" display="https://www.cbo.gov/sites/default/files/100th-congress-1987-1988/reports/doc05b-entire.pdf" xr:uid="{150BB6F9-D076-413E-80D9-190CEAE30704}"/>
    <hyperlink ref="T5" r:id="rId9" display="https://www.cbo.gov/sites/default/files/101st-congress-1989-1990/reports/89-cbo-032.pdf" xr:uid="{038D8417-179E-4B31-A6CC-98F9E9C094C1}"/>
    <hyperlink ref="U5" r:id="rId10" display="https://www.cbo.gov/sites/default/files/101st-congress-1989-1990/reports/89-cbo-038.pdf" xr:uid="{066229E4-1074-4C3F-97B5-E2C43B0A7C53}"/>
    <hyperlink ref="V5" r:id="rId11" display="https://www.cbo.gov/sites/default/files/101st-congress-1989-1990/reports/90-cbo-006.pdf" xr:uid="{FF05320E-2229-4191-9FFD-751D3BAB154E}"/>
    <hyperlink ref="W5" r:id="rId12" display="https://www.cbo.gov/sites/default/files/101st-congress-1989-1990/reports/199007theeconomicandbudget.pdf" xr:uid="{481E35D2-D1EA-4988-A836-CABB93480B4E}"/>
    <hyperlink ref="X5" r:id="rId13" display="https://www.cbo.gov/sites/default/files/102nd-congress-1991-1992/reports/91-cbo-002.pdf" xr:uid="{D51A8F44-0948-4D88-BD51-E721CAB4B449}"/>
    <hyperlink ref="Y5" r:id="rId14" display="https://www.cbo.gov/sites/default/files/cbofiles/attachments/1991_08_theeconoutlookupdate.pdf" xr:uid="{2840CA6F-CFBF-487C-B220-3F07E0C33764}"/>
    <hyperlink ref="Z5" r:id="rId15" display="https://www.cbo.gov/sites/default/files/102nd-congress-1991-1992/reports/1992_01_econoutlook.pdf" xr:uid="{0790A4C8-049E-434C-879C-4134BD05C204}"/>
    <hyperlink ref="AA5" r:id="rId16" display="https://www.cbo.gov/sites/default/files/102nd-congress-1991-1992/reports/1992_07_outlookupdate.pdf" xr:uid="{654D405A-9D94-4C2E-9F1D-4F078D60F7A8}"/>
    <hyperlink ref="AB5" r:id="rId17" display="https://www.cbo.gov/sites/default/files/103rd-congress-1993-1994/reports/93doc03.pdf" xr:uid="{AC127536-48B8-4F9E-811F-409C371485A0}"/>
    <hyperlink ref="AC5" r:id="rId18" display="https://www.cbo.gov/sites/default/files/103rd-congress-1993-1994/reports/09-1993-outlookentirerpt_0.pdf" xr:uid="{425DCAAF-8428-49C9-AC9F-C3D6A852A740}"/>
    <hyperlink ref="AD5" r:id="rId19" display="https://www.cbo.gov/sites/default/files/103rd-congress-1993-1994/reports/doc06_0.pdf" xr:uid="{F6DADCC3-EE02-46F5-BCB8-B7BA778ADFBE}"/>
    <hyperlink ref="AE5" r:id="rId20" display="https://www.cbo.gov/sites/default/files/103rd-congress-1993-1994/reports/doc43.pdf" xr:uid="{EFD895B7-A061-4178-AA05-739AE0B5666A}"/>
    <hyperlink ref="AF5" r:id="rId21" display="https://www.cbo.gov/sites/default/files/104th-congress-1995-1996/reports/doc07-entire.pdf" xr:uid="{EB3BC624-EFD5-411A-8D58-FE8362B3FCB1}"/>
    <hyperlink ref="AG5" r:id="rId22" display="https://www.cbo.gov/sites/default/files/104th-congress-1995-1996/reports/entirereport_9.pdf" xr:uid="{42A21ECB-1F71-4873-B6EC-8FB8ADC5DF2A}"/>
    <hyperlink ref="AI5" r:id="rId23" display="https://www.cbo.gov/sites/default/files/104th-congress-1995-1996/reports/entirereport_7.pdf" xr:uid="{03C095AA-8AE9-4028-B2C1-17A8F0CFC3DB}"/>
    <hyperlink ref="AJ5" r:id="rId24" display="https://www.cbo.gov/sites/default/files/cbofiles/attachments/Eb01-97.pdf" xr:uid="{F867BC5D-4F2C-43EF-862D-5777FCA863D0}"/>
    <hyperlink ref="AK5" r:id="rId25" display="https://www.cbo.gov/sites/default/files/105th-congress-1997-1998/reports/Eb09-97.pdf" xr:uid="{951E9989-327F-4B48-8DC2-7E6130FC1EFB}"/>
    <hyperlink ref="AL5" r:id="rId26" display="https://www.cbo.gov/sites/default/files/105th-congress-1997-1998/reports/eb01-98.pdf" xr:uid="{C7A04082-D0B8-4498-955E-275A2D526CAC}"/>
    <hyperlink ref="AM5" r:id="rId27" display="https://www.cbo.gov/sites/default/files/105th-congress-1997-1998/reports/eb0898.pdf" xr:uid="{93B5D9EE-16E1-4704-B601-276B0131350D}"/>
    <hyperlink ref="AN5" r:id="rId28" display="https://www.cbo.gov/sites/default/files/106th-congress-1999-2000/reports/eb0199.pdf" xr:uid="{15180F8F-B0B6-4F9F-9921-2672E1004C66}"/>
    <hyperlink ref="AO5" r:id="rId29" display="https://www.cbo.gov/sites/default/files/106th-congress-1999-2000/reports/eb07-99.pdf" xr:uid="{28A6AED5-8472-4115-94F0-0BE9C58F82F0}"/>
    <hyperlink ref="AH5" r:id="rId30" display="https://www.cbo.gov/sites/default/files/104th-congress-1995-1996/reports/eb1295.pdf" xr:uid="{F4653E1B-E262-4D07-9BC5-C0003A28C1F0}"/>
    <hyperlink ref="AP5" r:id="rId31" display="https://www.cbo.gov/sites/default/files/106th-congress-1999-2000/reports/eb0100.pdf" xr:uid="{B797E560-1926-487D-A20D-DCF623A2213B}"/>
    <hyperlink ref="AQ5" r:id="rId32" display="https://www.cbo.gov/sites/default/files/106th-congress-1999-2000/reports/eb0700.pdf" xr:uid="{E210DAD6-2081-474F-9BBA-1663FEC1F592}"/>
    <hyperlink ref="AR5" r:id="rId33" display="https://www.cbo.gov/sites/default/files/107th-congress-2001-2002/reports/entire-report.pdf" xr:uid="{9F6EC781-7967-42F1-A8AC-81F4BC42A93F}"/>
    <hyperlink ref="AS5" r:id="rId34" display="https://www.cbo.gov/sites/default/files/107th-congress-2001-2002/reports/entirereport_2.pdf" xr:uid="{0D449F68-54F6-46FB-B890-5302F1AED60B}"/>
    <hyperlink ref="AT5" r:id="rId35" display="https://www.cbo.gov/sites/default/files/107th-congress-2001-2002/reports/entirereport_4.pdf" xr:uid="{4A873DFB-5AF0-4F7D-A274-04B708008CAA}"/>
    <hyperlink ref="BI5" r:id="rId36" display="https://www.cbo.gov/sites/default/files/111th-congress-2009-2010/reports/03-20-presidentbudget.pdf" xr:uid="{AE756FE8-DCA4-454B-8F08-C0BAC2ECFA34}"/>
    <hyperlink ref="AV5" r:id="rId37" display="https://www.cbo.gov/sites/default/files/108th-congress-2003-2004/reports/entirereport_witherrata.pdf" xr:uid="{739C731A-A7BD-42F1-A1C3-0E40927B8AC5}"/>
    <hyperlink ref="K5" r:id="rId38" display="https://www.cbo.gov/sites/default/files/98th-congress-1983-1984/reports/84doc05b.pdf" xr:uid="{FE0D2E20-F327-4E34-9053-174FE01E9609}"/>
    <hyperlink ref="J5" r:id="rId39" display="https://www.cbo.gov/sites/default/files/98th-congress-1983-1984/reports/doc05a.pdf" xr:uid="{DC6705B7-0C95-4057-8583-6C0C0A604DE1}"/>
    <hyperlink ref="I5" r:id="rId40" display="https://www.cbo.gov/sites/default/files/97th-congress-1981-1982/reports/doc04b-entire_1.pdf" xr:uid="{73AA40D3-3C92-4144-9525-D3C37EE89A73}"/>
    <hyperlink ref="H5" r:id="rId41" display="https://www.cbo.gov/sites/default/files/97th-congress-1981-1982/reports/doc25-entire_0.pdf" xr:uid="{15A6FFBC-A434-4C31-B833-754289FFA079}"/>
    <hyperlink ref="G5" r:id="rId42" display="https://www.cbo.gov/sites/default/files/96th-congress-1979-1980/reports/80doc06b.pdf" xr:uid="{5E3BAC96-36E0-4BA0-9E80-2177054521F7}"/>
    <hyperlink ref="F5" r:id="rId43" display="https://www.cbo.gov/sites/default/files/96th-congress-1979-1980/reports/79doc653.pdf" xr:uid="{5F59082B-D8BA-4C54-B240-485EF5ECCBB5}"/>
    <hyperlink ref="E5" r:id="rId44" display="https://www.cbo.gov/sites/default/files/95th-congress-1977-1978/reports/1977_12_puppy.pdf" xr:uid="{868CA3E8-F86A-4FB8-8936-C0FEA9077022}"/>
    <hyperlink ref="D5" r:id="rId45" display="https://www.cbo.gov/sites/default/files/94th-congress-1975-1976/reports/1976_12_fiscal.pdf" xr:uid="{A3E172FA-EB1A-4318-A567-9331624C873D}"/>
    <hyperlink ref="C5" r:id="rId46" display="https://www.cbo.gov/sites/default/files/94th-congress-1975-1976/reports/76doc547.pdf" xr:uid="{1EB24ADF-6BD0-4711-BF88-B14C8C27113E}"/>
  </hyperlinks>
  <pageMargins left="0.7" right="0.7" top="0.75" bottom="0.75" header="0.3" footer="0.3"/>
  <pageSetup orientation="portrait" r:id="rId47"/>
  <headerFooter>
    <oddHeader>&amp;L&amp;"Calibri"&amp;11&amp;K000000 NONCONFIDENTIAL // EXTERNAL&amp;1#_x000D_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830F-A9F5-4F3A-ADE6-E0FDD3C19642}">
  <dimension ref="A1:DG101"/>
  <sheetViews>
    <sheetView workbookViewId="0">
      <pane xSplit="2" ySplit="5" topLeftCell="CI6" activePane="bottomRight" state="frozen"/>
      <selection pane="topRight" activeCell="C1" sqref="C1"/>
      <selection pane="bottomLeft" activeCell="A6" sqref="A6"/>
      <selection pane="bottomRight" activeCell="DA12" sqref="DA12"/>
    </sheetView>
  </sheetViews>
  <sheetFormatPr defaultRowHeight="14.4" x14ac:dyDescent="0.3"/>
  <cols>
    <col min="4" max="5" width="9.21875" bestFit="1" customWidth="1"/>
    <col min="34" max="34" width="9.21875" bestFit="1" customWidth="1"/>
    <col min="83" max="87" width="9.21875" customWidth="1"/>
    <col min="99" max="99" width="9.21875" bestFit="1" customWidth="1"/>
    <col min="100" max="100" width="21.77734375" bestFit="1" customWidth="1"/>
    <col min="101" max="101" width="21.77734375" customWidth="1"/>
    <col min="102" max="102" width="9.21875" customWidth="1"/>
    <col min="103" max="103" width="22.44140625" bestFit="1" customWidth="1"/>
    <col min="105" max="105" width="22.4414062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1741</v>
      </c>
      <c r="B2" t="s">
        <v>894</v>
      </c>
      <c r="AU2" t="s">
        <v>1352</v>
      </c>
      <c r="AW2" t="s">
        <v>1353</v>
      </c>
      <c r="AX2" t="s">
        <v>1354</v>
      </c>
      <c r="AY2" t="s">
        <v>1355</v>
      </c>
      <c r="AZ2" t="s">
        <v>1356</v>
      </c>
      <c r="BA2" t="s">
        <v>1357</v>
      </c>
      <c r="BB2" t="s">
        <v>1358</v>
      </c>
      <c r="BC2" t="s">
        <v>1359</v>
      </c>
      <c r="BD2" t="s">
        <v>1360</v>
      </c>
      <c r="BE2" t="s">
        <v>1361</v>
      </c>
      <c r="BF2" t="s">
        <v>1362</v>
      </c>
      <c r="BG2" t="s">
        <v>1363</v>
      </c>
      <c r="BH2" t="s">
        <v>1364</v>
      </c>
      <c r="BJ2" t="s">
        <v>1365</v>
      </c>
      <c r="BK2" t="s">
        <v>1366</v>
      </c>
      <c r="BL2" t="s">
        <v>1367</v>
      </c>
      <c r="BM2" t="s">
        <v>1368</v>
      </c>
      <c r="BN2" t="s">
        <v>1369</v>
      </c>
      <c r="BO2" t="s">
        <v>1370</v>
      </c>
      <c r="BP2" t="s">
        <v>1371</v>
      </c>
      <c r="BQ2" t="s">
        <v>1372</v>
      </c>
      <c r="BR2" t="s">
        <v>1373</v>
      </c>
      <c r="BS2" t="s">
        <v>1374</v>
      </c>
      <c r="BT2" t="s">
        <v>1375</v>
      </c>
      <c r="BU2" t="s">
        <v>1376</v>
      </c>
      <c r="BV2" t="s">
        <v>1377</v>
      </c>
      <c r="BW2" t="s">
        <v>1378</v>
      </c>
      <c r="BX2" t="s">
        <v>1379</v>
      </c>
      <c r="BY2" t="s">
        <v>1380</v>
      </c>
      <c r="BZ2" t="s">
        <v>1381</v>
      </c>
      <c r="CA2" t="s">
        <v>1382</v>
      </c>
      <c r="CB2" t="s">
        <v>1383</v>
      </c>
      <c r="CC2" t="s">
        <v>1384</v>
      </c>
      <c r="CD2" t="s">
        <v>1385</v>
      </c>
      <c r="CE2" t="s">
        <v>1386</v>
      </c>
      <c r="CF2" t="s">
        <v>1387</v>
      </c>
      <c r="CG2" t="s">
        <v>1388</v>
      </c>
      <c r="CH2" t="s">
        <v>1389</v>
      </c>
      <c r="CI2" t="s">
        <v>1390</v>
      </c>
      <c r="CJ2" t="s">
        <v>1391</v>
      </c>
      <c r="CK2" t="s">
        <v>1392</v>
      </c>
      <c r="CL2" t="s">
        <v>1393</v>
      </c>
      <c r="CM2" t="s">
        <v>1394</v>
      </c>
      <c r="CN2" t="s">
        <v>1395</v>
      </c>
      <c r="CO2" t="s">
        <v>1396</v>
      </c>
      <c r="CP2" t="s">
        <v>1397</v>
      </c>
      <c r="CQ2" t="s">
        <v>1398</v>
      </c>
      <c r="CR2" t="s">
        <v>1399</v>
      </c>
      <c r="CS2" t="s">
        <v>3142</v>
      </c>
    </row>
    <row r="3" spans="1:111" x14ac:dyDescent="0.3">
      <c r="A3" s="14" t="s">
        <v>642</v>
      </c>
      <c r="G3" t="s">
        <v>3027</v>
      </c>
      <c r="H3" t="s">
        <v>3027</v>
      </c>
      <c r="I3" t="s">
        <v>3027</v>
      </c>
      <c r="J3" t="s">
        <v>3027</v>
      </c>
      <c r="AU3" t="s">
        <v>1495</v>
      </c>
      <c r="AW3" t="s">
        <v>1496</v>
      </c>
      <c r="AX3" t="s">
        <v>1497</v>
      </c>
      <c r="AY3" t="s">
        <v>1498</v>
      </c>
      <c r="AZ3" t="s">
        <v>1499</v>
      </c>
      <c r="BA3" t="s">
        <v>1500</v>
      </c>
      <c r="BB3" t="s">
        <v>1501</v>
      </c>
      <c r="BC3" t="s">
        <v>1502</v>
      </c>
      <c r="BD3" t="s">
        <v>1503</v>
      </c>
      <c r="BE3" t="s">
        <v>1504</v>
      </c>
      <c r="BF3" t="s">
        <v>1505</v>
      </c>
      <c r="BG3" t="s">
        <v>1506</v>
      </c>
      <c r="BH3" t="s">
        <v>1507</v>
      </c>
      <c r="BJ3" t="s">
        <v>1508</v>
      </c>
      <c r="BK3" t="s">
        <v>1509</v>
      </c>
      <c r="BL3" t="s">
        <v>1510</v>
      </c>
      <c r="BM3" t="s">
        <v>1511</v>
      </c>
      <c r="BN3" t="s">
        <v>1512</v>
      </c>
      <c r="BO3" t="s">
        <v>1513</v>
      </c>
      <c r="BP3" t="s">
        <v>1514</v>
      </c>
      <c r="BQ3" t="s">
        <v>1515</v>
      </c>
      <c r="BR3" t="s">
        <v>1516</v>
      </c>
      <c r="BS3" t="s">
        <v>1517</v>
      </c>
      <c r="BT3" t="s">
        <v>1518</v>
      </c>
      <c r="BU3" t="s">
        <v>1519</v>
      </c>
      <c r="BV3" t="s">
        <v>1520</v>
      </c>
      <c r="BW3" t="s">
        <v>1521</v>
      </c>
      <c r="BX3" t="s">
        <v>1522</v>
      </c>
      <c r="BY3" t="s">
        <v>1523</v>
      </c>
      <c r="BZ3" t="s">
        <v>1524</v>
      </c>
      <c r="CA3" t="s">
        <v>1525</v>
      </c>
      <c r="CB3" t="s">
        <v>1526</v>
      </c>
      <c r="CC3" t="s">
        <v>1527</v>
      </c>
      <c r="CD3" t="s">
        <v>1529</v>
      </c>
      <c r="CE3" t="s">
        <v>1530</v>
      </c>
      <c r="CF3" t="s">
        <v>1531</v>
      </c>
      <c r="CG3" t="s">
        <v>1532</v>
      </c>
      <c r="CH3" t="s">
        <v>1533</v>
      </c>
      <c r="CI3" t="s">
        <v>1534</v>
      </c>
      <c r="CJ3" t="s">
        <v>1535</v>
      </c>
      <c r="CK3" t="s">
        <v>1536</v>
      </c>
      <c r="CL3" t="s">
        <v>1537</v>
      </c>
      <c r="CM3" t="s">
        <v>1538</v>
      </c>
      <c r="CN3" t="s">
        <v>1539</v>
      </c>
      <c r="CO3" t="s">
        <v>1540</v>
      </c>
      <c r="CP3" t="s">
        <v>1541</v>
      </c>
      <c r="CQ3" t="s">
        <v>1542</v>
      </c>
      <c r="CR3" t="s">
        <v>1543</v>
      </c>
      <c r="CS3" t="s">
        <v>3145</v>
      </c>
    </row>
    <row r="4" spans="1:111"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1400</v>
      </c>
      <c r="AV4" s="5">
        <v>37622</v>
      </c>
      <c r="AW4" s="14" t="s">
        <v>1401</v>
      </c>
      <c r="AX4" s="14" t="s">
        <v>1402</v>
      </c>
      <c r="AY4" s="14" t="s">
        <v>1403</v>
      </c>
      <c r="AZ4" s="14" t="s">
        <v>1404</v>
      </c>
      <c r="BA4" s="14" t="s">
        <v>1405</v>
      </c>
      <c r="BB4" s="14" t="s">
        <v>1406</v>
      </c>
      <c r="BC4" s="14" t="s">
        <v>1407</v>
      </c>
      <c r="BD4" s="14" t="s">
        <v>1408</v>
      </c>
      <c r="BE4" s="14" t="s">
        <v>1409</v>
      </c>
      <c r="BF4" s="14" t="s">
        <v>1410</v>
      </c>
      <c r="BG4" s="14" t="s">
        <v>1411</v>
      </c>
      <c r="BH4" s="14" t="s">
        <v>1412</v>
      </c>
      <c r="BI4" s="5">
        <v>39873</v>
      </c>
      <c r="BJ4" s="14" t="s">
        <v>1413</v>
      </c>
      <c r="BK4" s="14" t="s">
        <v>1414</v>
      </c>
      <c r="BL4" s="14" t="s">
        <v>1415</v>
      </c>
      <c r="BM4" s="14" t="s">
        <v>1416</v>
      </c>
      <c r="BN4" s="14" t="s">
        <v>1417</v>
      </c>
      <c r="BO4" s="14" t="s">
        <v>1418</v>
      </c>
      <c r="BP4" s="14" t="s">
        <v>1419</v>
      </c>
      <c r="BQ4" s="14" t="s">
        <v>1420</v>
      </c>
      <c r="BR4" s="14" t="s">
        <v>1421</v>
      </c>
      <c r="BS4" s="14" t="s">
        <v>1422</v>
      </c>
      <c r="BT4" s="14" t="s">
        <v>1423</v>
      </c>
      <c r="BU4" s="14" t="s">
        <v>1424</v>
      </c>
      <c r="BV4" s="14" t="s">
        <v>1425</v>
      </c>
      <c r="BW4" s="14" t="s">
        <v>1426</v>
      </c>
      <c r="BX4" s="14" t="s">
        <v>1427</v>
      </c>
      <c r="BY4" s="14" t="s">
        <v>1428</v>
      </c>
      <c r="BZ4" s="14" t="s">
        <v>1429</v>
      </c>
      <c r="CA4" s="14" t="s">
        <v>1430</v>
      </c>
      <c r="CB4" s="14" t="s">
        <v>1431</v>
      </c>
      <c r="CC4" s="14" t="s">
        <v>1432</v>
      </c>
      <c r="CD4" s="14" t="s">
        <v>1528</v>
      </c>
      <c r="CE4" t="s">
        <v>1433</v>
      </c>
      <c r="CF4" t="s">
        <v>1434</v>
      </c>
      <c r="CG4" t="s">
        <v>1435</v>
      </c>
      <c r="CH4" t="s">
        <v>1436</v>
      </c>
      <c r="CI4" t="s">
        <v>1437</v>
      </c>
      <c r="CJ4" t="s">
        <v>1438</v>
      </c>
      <c r="CK4" t="s">
        <v>1439</v>
      </c>
      <c r="CL4" t="s">
        <v>1440</v>
      </c>
      <c r="CM4" t="s">
        <v>1441</v>
      </c>
      <c r="CN4" t="s">
        <v>1442</v>
      </c>
      <c r="CO4" t="s">
        <v>1443</v>
      </c>
      <c r="CP4" t="s">
        <v>1444</v>
      </c>
      <c r="CQ4" t="s">
        <v>1445</v>
      </c>
      <c r="CR4" t="s">
        <v>1446</v>
      </c>
      <c r="CS4" t="s">
        <v>3144</v>
      </c>
    </row>
    <row r="5" spans="1:111"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1447</v>
      </c>
      <c r="AV5" s="25">
        <v>37622</v>
      </c>
      <c r="AW5" s="14" t="s">
        <v>1448</v>
      </c>
      <c r="AX5" s="14" t="s">
        <v>1449</v>
      </c>
      <c r="AY5" s="14" t="s">
        <v>1450</v>
      </c>
      <c r="AZ5" s="14" t="s">
        <v>1451</v>
      </c>
      <c r="BA5" s="14" t="s">
        <v>1452</v>
      </c>
      <c r="BB5" s="14" t="s">
        <v>1453</v>
      </c>
      <c r="BC5" s="14" t="s">
        <v>1454</v>
      </c>
      <c r="BD5" s="14" t="s">
        <v>1455</v>
      </c>
      <c r="BE5" s="14" t="s">
        <v>1456</v>
      </c>
      <c r="BF5" s="14" t="s">
        <v>1457</v>
      </c>
      <c r="BG5" s="14" t="s">
        <v>1458</v>
      </c>
      <c r="BH5" s="14" t="s">
        <v>1459</v>
      </c>
      <c r="BI5" s="25">
        <v>39873</v>
      </c>
      <c r="BJ5" s="14" t="s">
        <v>1460</v>
      </c>
      <c r="BK5" s="14" t="s">
        <v>1461</v>
      </c>
      <c r="BL5" s="14" t="s">
        <v>1462</v>
      </c>
      <c r="BM5" s="14" t="s">
        <v>1463</v>
      </c>
      <c r="BN5" s="14" t="s">
        <v>1464</v>
      </c>
      <c r="BO5" s="14" t="s">
        <v>1465</v>
      </c>
      <c r="BP5" s="14" t="s">
        <v>1466</v>
      </c>
      <c r="BQ5" s="14" t="s">
        <v>1467</v>
      </c>
      <c r="BR5" s="14" t="s">
        <v>1468</v>
      </c>
      <c r="BS5" s="14" t="s">
        <v>1469</v>
      </c>
      <c r="BT5" s="14" t="s">
        <v>1470</v>
      </c>
      <c r="BU5" s="14" t="s">
        <v>1471</v>
      </c>
      <c r="BV5" s="14" t="s">
        <v>1472</v>
      </c>
      <c r="BW5" s="14" t="s">
        <v>1473</v>
      </c>
      <c r="BX5" s="14" t="s">
        <v>1474</v>
      </c>
      <c r="BY5" s="14" t="s">
        <v>1475</v>
      </c>
      <c r="BZ5" s="14" t="s">
        <v>1476</v>
      </c>
      <c r="CA5" s="14" t="s">
        <v>1477</v>
      </c>
      <c r="CB5" s="14" t="s">
        <v>1478</v>
      </c>
      <c r="CC5" s="14" t="s">
        <v>1479</v>
      </c>
      <c r="CD5" s="14" t="s">
        <v>1480</v>
      </c>
      <c r="CE5" t="s">
        <v>1481</v>
      </c>
      <c r="CF5" t="s">
        <v>1482</v>
      </c>
      <c r="CG5" t="s">
        <v>1483</v>
      </c>
      <c r="CH5" t="s">
        <v>1484</v>
      </c>
      <c r="CI5" t="s">
        <v>1485</v>
      </c>
      <c r="CJ5" t="s">
        <v>1486</v>
      </c>
      <c r="CK5" t="s">
        <v>1487</v>
      </c>
      <c r="CL5" t="s">
        <v>1488</v>
      </c>
      <c r="CM5" t="s">
        <v>1489</v>
      </c>
      <c r="CN5" t="s">
        <v>1490</v>
      </c>
      <c r="CO5" t="s">
        <v>1491</v>
      </c>
      <c r="CP5" t="s">
        <v>1492</v>
      </c>
      <c r="CQ5" t="s">
        <v>1493</v>
      </c>
      <c r="CR5" t="s">
        <v>1494</v>
      </c>
      <c r="CS5" t="s">
        <v>3143</v>
      </c>
      <c r="CU5" s="28"/>
      <c r="CV5" s="28" t="s">
        <v>986</v>
      </c>
      <c r="CW5" s="29">
        <v>0</v>
      </c>
      <c r="CX5" s="28"/>
      <c r="CY5" s="29">
        <v>5</v>
      </c>
      <c r="CZ5" s="28"/>
      <c r="DA5" s="29">
        <v>10</v>
      </c>
      <c r="DB5" s="28"/>
    </row>
    <row r="6" spans="1:111" x14ac:dyDescent="0.3">
      <c r="A6" t="s">
        <v>1742</v>
      </c>
      <c r="B6" s="16">
        <v>27395</v>
      </c>
      <c r="C6" s="10" t="e">
        <f>100*cbo_revenues!C6/cbo_ngdp!C6</f>
        <v>#N/A</v>
      </c>
      <c r="D6" s="10" t="e">
        <f>100*cbo_revenues!D6/cbo_ngdp!D6</f>
        <v>#N/A</v>
      </c>
      <c r="E6" s="10" t="e">
        <f>100*cbo_revenues!E6/cbo_ngdp!E6</f>
        <v>#N/A</v>
      </c>
      <c r="F6" s="10" t="e">
        <f>100*cbo_revenues!F6/cbo_ngdp!F6</f>
        <v>#N/A</v>
      </c>
      <c r="G6" s="10" t="e">
        <f>100*cbo_revenues!G6/cbo_ngdp!G6</f>
        <v>#N/A</v>
      </c>
      <c r="H6" s="10" t="e">
        <f>100*cbo_revenues!H6/cbo_ngdp!H6</f>
        <v>#N/A</v>
      </c>
      <c r="I6" s="10" t="e">
        <f>100*cbo_revenues!I6/cbo_ngdp!A6</f>
        <v>#N/A</v>
      </c>
      <c r="J6" s="10" t="e">
        <f>100*cbo_revenues!J6/cbo_ngdp!B6</f>
        <v>#N/A</v>
      </c>
      <c r="K6" s="10" t="e">
        <f>100*cbo_revenues!K6/cbo_ngdp!K6</f>
        <v>#N/A</v>
      </c>
      <c r="L6" s="10" t="e">
        <f>100*cbo_revenues!L6/cbo_ngdp!L6</f>
        <v>#N/A</v>
      </c>
      <c r="M6" s="10" t="e">
        <f>100*cbo_revenues!M6/cbo_ngdp!M6</f>
        <v>#N/A</v>
      </c>
      <c r="N6" s="10" t="e">
        <f>100*cbo_revenues!N6/cbo_ngdp!N6</f>
        <v>#N/A</v>
      </c>
      <c r="O6" s="10" t="e">
        <f>100*cbo_revenues!O6/cbo_ngdp!O6</f>
        <v>#N/A</v>
      </c>
      <c r="P6" s="10" t="e">
        <f>100*cbo_revenues!P6/cbo_ngdp!P6</f>
        <v>#N/A</v>
      </c>
      <c r="Q6" s="10" t="e">
        <f>100*cbo_revenues!Q6/cbo_ngdp!Q6</f>
        <v>#N/A</v>
      </c>
      <c r="R6" s="10" t="e">
        <f>100*cbo_revenues!R6/cbo_ngdp!R6</f>
        <v>#N/A</v>
      </c>
      <c r="S6" s="10" t="e">
        <f>100*cbo_revenues!S6/cbo_ngdp!S6</f>
        <v>#N/A</v>
      </c>
      <c r="T6" s="10" t="e">
        <f>100*cbo_revenues!T6/cbo_ngdp!T6</f>
        <v>#N/A</v>
      </c>
      <c r="U6" s="10" t="e">
        <f>100*cbo_revenues!U6/cbo_ngdp!U6</f>
        <v>#N/A</v>
      </c>
      <c r="V6" s="10" t="e">
        <f>100*cbo_revenues!V6/cbo_ngdp!V6</f>
        <v>#N/A</v>
      </c>
      <c r="W6" s="10" t="e">
        <f>100*cbo_revenues!W6/cbo_ngdp!W6</f>
        <v>#N/A</v>
      </c>
      <c r="X6" s="10" t="e">
        <f>100*cbo_revenues!X6/cbo_ngdp!X6</f>
        <v>#N/A</v>
      </c>
      <c r="Y6" s="10" t="e">
        <f>100*cbo_revenues!Y6/cbo_ngdp!Y6</f>
        <v>#N/A</v>
      </c>
      <c r="Z6" s="10" t="e">
        <f>100*cbo_revenues!Z6/cbo_ngdp!Z6</f>
        <v>#N/A</v>
      </c>
      <c r="AA6" s="10" t="e">
        <f>100*cbo_revenues!AA6/cbo_ngdp!AA6</f>
        <v>#N/A</v>
      </c>
      <c r="AB6" s="10" t="e">
        <f>100*cbo_revenues!AB6/cbo_ngdp!AB6</f>
        <v>#N/A</v>
      </c>
      <c r="AC6" s="10" t="e">
        <f>100*cbo_revenues!AC6/cbo_ngdp!AC6</f>
        <v>#N/A</v>
      </c>
      <c r="AD6" s="10" t="e">
        <f>100*cbo_revenues!AD6/cbo_ngdp!AD6</f>
        <v>#N/A</v>
      </c>
      <c r="AE6" s="10" t="e">
        <f>100*cbo_revenues!AE6/cbo_ngdp!AE6</f>
        <v>#N/A</v>
      </c>
      <c r="AF6" s="10" t="e">
        <f>100*cbo_revenues!AF6/cbo_ngdp!AF6</f>
        <v>#N/A</v>
      </c>
      <c r="AG6" s="10" t="e">
        <f>100*cbo_revenues!AG6/cbo_ngdp!AG6</f>
        <v>#N/A</v>
      </c>
      <c r="AH6" s="10" t="e">
        <f>100*cbo_revenues!AH6/cbo_ngdp!AH6</f>
        <v>#N/A</v>
      </c>
      <c r="AI6" s="10" t="e">
        <f>100*cbo_revenues!AI6/cbo_ngdp!AI6</f>
        <v>#N/A</v>
      </c>
      <c r="AJ6" s="10" t="e">
        <f>100*cbo_revenues!AJ6/cbo_ngdp!AJ6</f>
        <v>#N/A</v>
      </c>
      <c r="AK6" s="10" t="e">
        <f>100*cbo_revenues!AK6/cbo_ngdp!AK6</f>
        <v>#N/A</v>
      </c>
      <c r="AL6" s="10" t="e">
        <f>100*cbo_revenues!AL6/cbo_ngdp!AL6</f>
        <v>#N/A</v>
      </c>
      <c r="AM6" s="10" t="e">
        <f>100*cbo_revenues!AM6/cbo_ngdp!AM6</f>
        <v>#N/A</v>
      </c>
      <c r="AN6" s="10" t="e">
        <f>100*cbo_revenues!AN6/cbo_ngdp!AN6</f>
        <v>#N/A</v>
      </c>
      <c r="AO6" s="10" t="e">
        <f>100*cbo_revenues!AO6/cbo_ngdp!AO6</f>
        <v>#N/A</v>
      </c>
      <c r="AP6" s="10" t="e">
        <f>100*cbo_revenues!AP6/cbo_ngdp!AP6</f>
        <v>#N/A</v>
      </c>
      <c r="AQ6" s="10" t="e">
        <f>100*cbo_revenues!AQ6/cbo_ngdp!AQ6</f>
        <v>#N/A</v>
      </c>
      <c r="AR6" s="10" t="e">
        <f>100*cbo_revenues!AR6/cbo_ngdp!AR6</f>
        <v>#N/A</v>
      </c>
      <c r="AS6" s="10" t="e">
        <f>100*cbo_revenues!AS6/cbo_ngdp!AS6</f>
        <v>#N/A</v>
      </c>
      <c r="AT6" s="10" t="e">
        <f>100*cbo_revenues!AT6/cbo_ngdp!AT6</f>
        <v>#N/A</v>
      </c>
      <c r="AU6" s="10" t="e">
        <v>#N/A</v>
      </c>
      <c r="AV6" s="10" t="e">
        <f>100*cbo_revenues!AV6/cbo_ngdp!AV6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17.361543248288736</v>
      </c>
      <c r="CU6" s="28"/>
      <c r="CV6" s="28" t="s">
        <v>963</v>
      </c>
      <c r="CW6" s="28" t="s">
        <v>976</v>
      </c>
      <c r="CX6" s="28" t="s">
        <v>977</v>
      </c>
      <c r="CY6" s="28" t="s">
        <v>976</v>
      </c>
      <c r="CZ6" s="28" t="s">
        <v>977</v>
      </c>
      <c r="DA6" s="28" t="s">
        <v>976</v>
      </c>
      <c r="DB6" s="28" t="s">
        <v>977</v>
      </c>
    </row>
    <row r="7" spans="1:111" x14ac:dyDescent="0.3">
      <c r="A7" t="s">
        <v>1743</v>
      </c>
      <c r="B7" s="16">
        <v>27760</v>
      </c>
      <c r="C7" s="10">
        <f>100*cbo_revenues!C7/cbo_ngdp!C7</f>
        <v>17.75811209439528</v>
      </c>
      <c r="D7" s="10" t="e">
        <f>100*cbo_revenues!D7/cbo_ngdp!D7</f>
        <v>#N/A</v>
      </c>
      <c r="E7" s="10" t="e">
        <f>100*cbo_revenues!E7/cbo_ngdp!E7</f>
        <v>#N/A</v>
      </c>
      <c r="F7" s="10" t="e">
        <f>100*cbo_revenues!F7/cbo_ngdp!F7</f>
        <v>#N/A</v>
      </c>
      <c r="G7" s="10" t="e">
        <f>100*cbo_revenues!G7/cbo_ngdp!G7</f>
        <v>#N/A</v>
      </c>
      <c r="H7" s="10" t="e">
        <f>100*cbo_revenues!H7/cbo_ngdp!H7</f>
        <v>#N/A</v>
      </c>
      <c r="I7" s="10" t="e">
        <f>100*cbo_revenues!I7/cbo_ngdp!A7</f>
        <v>#N/A</v>
      </c>
      <c r="J7" s="10" t="e">
        <f>100*cbo_revenues!J7/cbo_ngdp!B7</f>
        <v>#N/A</v>
      </c>
      <c r="K7" s="10" t="e">
        <f>100*cbo_revenues!K7/cbo_ngdp!K7</f>
        <v>#N/A</v>
      </c>
      <c r="L7" s="10" t="e">
        <f>100*cbo_revenues!L7/cbo_ngdp!L7</f>
        <v>#N/A</v>
      </c>
      <c r="M7" s="10" t="e">
        <f>100*cbo_revenues!M7/cbo_ngdp!M7</f>
        <v>#N/A</v>
      </c>
      <c r="N7" s="10" t="e">
        <f>100*cbo_revenues!N7/cbo_ngdp!N7</f>
        <v>#N/A</v>
      </c>
      <c r="O7" s="10" t="e">
        <f>100*cbo_revenues!O7/cbo_ngdp!O7</f>
        <v>#N/A</v>
      </c>
      <c r="P7" s="10" t="e">
        <f>100*cbo_revenues!P7/cbo_ngdp!P7</f>
        <v>#N/A</v>
      </c>
      <c r="Q7" s="10" t="e">
        <f>100*cbo_revenues!Q7/cbo_ngdp!Q7</f>
        <v>#N/A</v>
      </c>
      <c r="R7" s="10" t="e">
        <f>100*cbo_revenues!R7/cbo_ngdp!R7</f>
        <v>#N/A</v>
      </c>
      <c r="S7" s="10" t="e">
        <f>100*cbo_revenues!S7/cbo_ngdp!S7</f>
        <v>#N/A</v>
      </c>
      <c r="T7" s="10" t="e">
        <f>100*cbo_revenues!T7/cbo_ngdp!T7</f>
        <v>#N/A</v>
      </c>
      <c r="U7" s="10" t="e">
        <f>100*cbo_revenues!U7/cbo_ngdp!U7</f>
        <v>#N/A</v>
      </c>
      <c r="V7" s="10" t="e">
        <f>100*cbo_revenues!V7/cbo_ngdp!V7</f>
        <v>#N/A</v>
      </c>
      <c r="W7" s="10" t="e">
        <f>100*cbo_revenues!W7/cbo_ngdp!W7</f>
        <v>#N/A</v>
      </c>
      <c r="X7" s="10" t="e">
        <f>100*cbo_revenues!X7/cbo_ngdp!X7</f>
        <v>#N/A</v>
      </c>
      <c r="Y7" s="10" t="e">
        <f>100*cbo_revenues!Y7/cbo_ngdp!Y7</f>
        <v>#N/A</v>
      </c>
      <c r="Z7" s="10" t="e">
        <f>100*cbo_revenues!Z7/cbo_ngdp!Z7</f>
        <v>#N/A</v>
      </c>
      <c r="AA7" s="10" t="e">
        <f>100*cbo_revenues!AA7/cbo_ngdp!AA7</f>
        <v>#N/A</v>
      </c>
      <c r="AB7" s="10" t="e">
        <f>100*cbo_revenues!AB7/cbo_ngdp!AB7</f>
        <v>#N/A</v>
      </c>
      <c r="AC7" s="10" t="e">
        <f>100*cbo_revenues!AC7/cbo_ngdp!AC7</f>
        <v>#N/A</v>
      </c>
      <c r="AD7" s="10" t="e">
        <f>100*cbo_revenues!AD7/cbo_ngdp!AD7</f>
        <v>#N/A</v>
      </c>
      <c r="AE7" s="10" t="e">
        <f>100*cbo_revenues!AE7/cbo_ngdp!AE7</f>
        <v>#N/A</v>
      </c>
      <c r="AF7" s="10" t="e">
        <f>100*cbo_revenues!AF7/cbo_ngdp!AF7</f>
        <v>#N/A</v>
      </c>
      <c r="AG7" s="10" t="e">
        <f>100*cbo_revenues!AG7/cbo_ngdp!AG7</f>
        <v>#N/A</v>
      </c>
      <c r="AH7" s="10" t="e">
        <f>100*cbo_revenues!AH7/cbo_ngdp!AH7</f>
        <v>#N/A</v>
      </c>
      <c r="AI7" s="10" t="e">
        <f>100*cbo_revenues!AI7/cbo_ngdp!AI7</f>
        <v>#N/A</v>
      </c>
      <c r="AJ7" s="10" t="e">
        <f>100*cbo_revenues!AJ7/cbo_ngdp!AJ7</f>
        <v>#N/A</v>
      </c>
      <c r="AK7" s="10" t="e">
        <f>100*cbo_revenues!AK7/cbo_ngdp!AK7</f>
        <v>#N/A</v>
      </c>
      <c r="AL7" s="10" t="e">
        <f>100*cbo_revenues!AL7/cbo_ngdp!AL7</f>
        <v>#N/A</v>
      </c>
      <c r="AM7" s="10" t="e">
        <f>100*cbo_revenues!AM7/cbo_ngdp!AM7</f>
        <v>#N/A</v>
      </c>
      <c r="AN7" s="10" t="e">
        <f>100*cbo_revenues!AN7/cbo_ngdp!AN7</f>
        <v>#N/A</v>
      </c>
      <c r="AO7" s="10" t="e">
        <f>100*cbo_revenues!AO7/cbo_ngdp!AO7</f>
        <v>#N/A</v>
      </c>
      <c r="AP7" s="10" t="e">
        <f>100*cbo_revenues!AP7/cbo_ngdp!AP7</f>
        <v>#N/A</v>
      </c>
      <c r="AQ7" s="10" t="e">
        <f>100*cbo_revenues!AQ7/cbo_ngdp!AQ7</f>
        <v>#N/A</v>
      </c>
      <c r="AR7" s="10" t="e">
        <f>100*cbo_revenues!AR7/cbo_ngdp!AR7</f>
        <v>#N/A</v>
      </c>
      <c r="AS7" s="10" t="e">
        <f>100*cbo_revenues!AS7/cbo_ngdp!AS7</f>
        <v>#N/A</v>
      </c>
      <c r="AT7" s="10" t="e">
        <f>100*cbo_revenues!AT7/cbo_ngdp!AT7</f>
        <v>#N/A</v>
      </c>
      <c r="AU7" s="10" t="e">
        <v>#N/A</v>
      </c>
      <c r="AV7" s="10" t="e">
        <f>100*cbo_revenues!AV7/cbo_ngdp!AV7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16.685330347144458</v>
      </c>
      <c r="CU7" s="20">
        <v>27760</v>
      </c>
      <c r="CV7" s="20" t="str">
        <f ca="1">OFFSET(C$1,0,ROWS($1:1)-1)</f>
        <v>1976A</v>
      </c>
      <c r="CW7" s="19">
        <f ca="1">LEFT(CV7,4)+$CW$5</f>
        <v>1976</v>
      </c>
      <c r="CX7" s="30" cm="1">
        <f t="array" aca="1" ref="CX7" ca="1">INDEX($C$6:$CS$100,MATCH(CW7,YEAR($B$6:$B$100),0),MATCH(CV7,$C$1:$CS$1,0))</f>
        <v>17.75811209439528</v>
      </c>
      <c r="CY7" s="19">
        <f ca="1">LEFT(CV7,4)+$CY$5</f>
        <v>1981</v>
      </c>
      <c r="CZ7" s="30" cm="1">
        <f t="array" aca="1" ref="CZ7" ca="1">INDEX($C$6:$CS$100,MATCH(CY7,YEAR($B$6:$B$100),0),MATCH(CV7,$C$1:$CS$1,0))</f>
        <v>21.203252032520325</v>
      </c>
      <c r="DA7" s="19">
        <f ca="1">LEFT(CV7,4)+$DA$5</f>
        <v>1986</v>
      </c>
      <c r="DB7" s="28" t="e" cm="1">
        <f t="array" aca="1" ref="DB7" ca="1">INDEX($C$6:$CS$100,MATCH(DA7,YEAR($B$6:$B$100),0),MATCH(CV7,$C$1:$CS$1,0))</f>
        <v>#N/A</v>
      </c>
    </row>
    <row r="8" spans="1:111" x14ac:dyDescent="0.3">
      <c r="A8" t="s">
        <v>1744</v>
      </c>
      <c r="B8" s="16">
        <v>28126</v>
      </c>
      <c r="C8" s="10">
        <f>100*cbo_revenues!C8/cbo_ngdp!C8</f>
        <v>19.813760993274702</v>
      </c>
      <c r="D8" s="10">
        <f>100*cbo_revenues!D8/cbo_ngdp!D8</f>
        <v>19.77124183006536</v>
      </c>
      <c r="E8" s="10" t="e">
        <f>100*cbo_revenues!E8/cbo_ngdp!E8</f>
        <v>#N/A</v>
      </c>
      <c r="F8" s="10" t="e">
        <f>100*cbo_revenues!F8/cbo_ngdp!F8</f>
        <v>#N/A</v>
      </c>
      <c r="G8" s="10" t="e">
        <f>100*cbo_revenues!G8/cbo_ngdp!G8</f>
        <v>#N/A</v>
      </c>
      <c r="H8" s="10" t="e">
        <f>100*cbo_revenues!H8/cbo_ngdp!H8</f>
        <v>#N/A</v>
      </c>
      <c r="I8" s="10" t="e">
        <f>100*cbo_revenues!I8/cbo_ngdp!A8</f>
        <v>#N/A</v>
      </c>
      <c r="J8" s="10" t="e">
        <f>100*cbo_revenues!J8/cbo_ngdp!B8</f>
        <v>#N/A</v>
      </c>
      <c r="K8" s="10" t="e">
        <f>100*cbo_revenues!K8/cbo_ngdp!K8</f>
        <v>#N/A</v>
      </c>
      <c r="L8" s="10" t="e">
        <f>100*cbo_revenues!L8/cbo_ngdp!L8</f>
        <v>#N/A</v>
      </c>
      <c r="M8" s="10" t="e">
        <f>100*cbo_revenues!M8/cbo_ngdp!M8</f>
        <v>#N/A</v>
      </c>
      <c r="N8" s="10" t="e">
        <f>100*cbo_revenues!N8/cbo_ngdp!N8</f>
        <v>#N/A</v>
      </c>
      <c r="O8" s="10" t="e">
        <f>100*cbo_revenues!O8/cbo_ngdp!O8</f>
        <v>#N/A</v>
      </c>
      <c r="P8" s="10" t="e">
        <f>100*cbo_revenues!P8/cbo_ngdp!P8</f>
        <v>#N/A</v>
      </c>
      <c r="Q8" s="10" t="e">
        <f>100*cbo_revenues!Q8/cbo_ngdp!Q8</f>
        <v>#N/A</v>
      </c>
      <c r="R8" s="10" t="e">
        <f>100*cbo_revenues!R8/cbo_ngdp!R8</f>
        <v>#N/A</v>
      </c>
      <c r="S8" s="10" t="e">
        <f>100*cbo_revenues!S8/cbo_ngdp!S8</f>
        <v>#N/A</v>
      </c>
      <c r="T8" s="10" t="e">
        <f>100*cbo_revenues!T8/cbo_ngdp!T8</f>
        <v>#N/A</v>
      </c>
      <c r="U8" s="10" t="e">
        <f>100*cbo_revenues!U8/cbo_ngdp!U8</f>
        <v>#N/A</v>
      </c>
      <c r="V8" s="10" t="e">
        <f>100*cbo_revenues!V8/cbo_ngdp!V8</f>
        <v>#N/A</v>
      </c>
      <c r="W8" s="10" t="e">
        <f>100*cbo_revenues!W8/cbo_ngdp!W8</f>
        <v>#N/A</v>
      </c>
      <c r="X8" s="10" t="e">
        <f>100*cbo_revenues!X8/cbo_ngdp!X8</f>
        <v>#N/A</v>
      </c>
      <c r="Y8" s="10" t="e">
        <f>100*cbo_revenues!Y8/cbo_ngdp!Y8</f>
        <v>#N/A</v>
      </c>
      <c r="Z8" s="10" t="e">
        <f>100*cbo_revenues!Z8/cbo_ngdp!Z8</f>
        <v>#N/A</v>
      </c>
      <c r="AA8" s="10" t="e">
        <f>100*cbo_revenues!AA8/cbo_ngdp!AA8</f>
        <v>#N/A</v>
      </c>
      <c r="AB8" s="10" t="e">
        <f>100*cbo_revenues!AB8/cbo_ngdp!AB8</f>
        <v>#N/A</v>
      </c>
      <c r="AC8" s="10" t="e">
        <f>100*cbo_revenues!AC8/cbo_ngdp!AC8</f>
        <v>#N/A</v>
      </c>
      <c r="AD8" s="10" t="e">
        <f>100*cbo_revenues!AD8/cbo_ngdp!AD8</f>
        <v>#N/A</v>
      </c>
      <c r="AE8" s="10" t="e">
        <f>100*cbo_revenues!AE8/cbo_ngdp!AE8</f>
        <v>#N/A</v>
      </c>
      <c r="AF8" s="10" t="e">
        <f>100*cbo_revenues!AF8/cbo_ngdp!AF8</f>
        <v>#N/A</v>
      </c>
      <c r="AG8" s="10" t="e">
        <f>100*cbo_revenues!AG8/cbo_ngdp!AG8</f>
        <v>#N/A</v>
      </c>
      <c r="AH8" s="10" t="e">
        <f>100*cbo_revenues!AH8/cbo_ngdp!AH8</f>
        <v>#N/A</v>
      </c>
      <c r="AI8" s="10" t="e">
        <f>100*cbo_revenues!AI8/cbo_ngdp!AI8</f>
        <v>#N/A</v>
      </c>
      <c r="AJ8" s="10" t="e">
        <f>100*cbo_revenues!AJ8/cbo_ngdp!AJ8</f>
        <v>#N/A</v>
      </c>
      <c r="AK8" s="10" t="e">
        <f>100*cbo_revenues!AK8/cbo_ngdp!AK8</f>
        <v>#N/A</v>
      </c>
      <c r="AL8" s="10" t="e">
        <f>100*cbo_revenues!AL8/cbo_ngdp!AL8</f>
        <v>#N/A</v>
      </c>
      <c r="AM8" s="10" t="e">
        <f>100*cbo_revenues!AM8/cbo_ngdp!AM8</f>
        <v>#N/A</v>
      </c>
      <c r="AN8" s="10" t="e">
        <f>100*cbo_revenues!AN8/cbo_ngdp!AN8</f>
        <v>#N/A</v>
      </c>
      <c r="AO8" s="10" t="e">
        <f>100*cbo_revenues!AO8/cbo_ngdp!AO8</f>
        <v>#N/A</v>
      </c>
      <c r="AP8" s="10" t="e">
        <f>100*cbo_revenues!AP8/cbo_ngdp!AP8</f>
        <v>#N/A</v>
      </c>
      <c r="AQ8" s="10" t="e">
        <f>100*cbo_revenues!AQ8/cbo_ngdp!AQ8</f>
        <v>#N/A</v>
      </c>
      <c r="AR8" s="10" t="e">
        <f>100*cbo_revenues!AR8/cbo_ngdp!AR8</f>
        <v>#N/A</v>
      </c>
      <c r="AS8" s="10" t="e">
        <f>100*cbo_revenues!AS8/cbo_ngdp!AS8</f>
        <v>#N/A</v>
      </c>
      <c r="AT8" s="10" t="e">
        <f>100*cbo_revenues!AT8/cbo_ngdp!AT8</f>
        <v>#N/A</v>
      </c>
      <c r="AU8" s="10" t="e">
        <v>#N/A</v>
      </c>
      <c r="AV8" s="10" t="e">
        <f>100*cbo_revenues!AV8/cbo_ngdp!AV8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17.588932806324109</v>
      </c>
      <c r="CU8" s="20">
        <v>28095</v>
      </c>
      <c r="CV8" s="20" t="str">
        <f ca="1">OFFSET(C$1,0,ROWS($1:2)-1)</f>
        <v>1976B</v>
      </c>
      <c r="CW8" s="40">
        <f ca="1">LEFT(CV8,4)+$CW$5+1</f>
        <v>1977</v>
      </c>
      <c r="CX8" s="30" cm="1">
        <f t="array" aca="1" ref="CX8" ca="1">INDEX($C$6:$CS$100,MATCH(CW8,YEAR($B$6:$B$100),0),MATCH(CV8,$C$1:$CS$1,0))</f>
        <v>19.77124183006536</v>
      </c>
      <c r="CY8" s="19">
        <f t="shared" ref="CY8:CY100" ca="1" si="0">LEFT(CV8,4)+$CY$5</f>
        <v>1981</v>
      </c>
      <c r="CZ8" s="30" cm="1">
        <f t="array" aca="1" ref="CZ8" ca="1">INDEX($C$6:$CS$100,MATCH(CY8,YEAR($B$6:$B$100),0),MATCH(CV8,$C$1:$CS$1,0))</f>
        <v>21.678832116788321</v>
      </c>
      <c r="DA8" s="19">
        <f t="shared" ref="DA8:DA12" ca="1" si="1">LEFT(CV8,4)+$DA$5</f>
        <v>1986</v>
      </c>
      <c r="DB8" s="28" t="e" cm="1">
        <f t="array" aca="1" ref="DB8" ca="1">INDEX($C$6:$CS$100,MATCH(DA8,YEAR($B$6:$B$100),0),MATCH(CV8,$C$1:$CS$1,0))</f>
        <v>#N/A</v>
      </c>
    </row>
    <row r="9" spans="1:111" x14ac:dyDescent="0.3">
      <c r="A9" t="s">
        <v>1745</v>
      </c>
      <c r="B9" s="16">
        <v>28491</v>
      </c>
      <c r="C9" s="10">
        <f>100*cbo_revenues!C9/cbo_ngdp!C9</f>
        <v>20.181405895691611</v>
      </c>
      <c r="D9" s="10">
        <f>100*cbo_revenues!D9/cbo_ngdp!D9</f>
        <v>20.009832841691249</v>
      </c>
      <c r="E9" s="10">
        <f>100*cbo_revenues!E9/cbo_ngdp!E9</f>
        <v>19.299951385512884</v>
      </c>
      <c r="F9" s="10" t="e">
        <f>100*cbo_revenues!F9/cbo_ngdp!F9</f>
        <v>#N/A</v>
      </c>
      <c r="G9" s="10" t="e">
        <f>100*cbo_revenues!G9/cbo_ngdp!G9</f>
        <v>#N/A</v>
      </c>
      <c r="H9" s="10" t="e">
        <f>100*cbo_revenues!H9/cbo_ngdp!H9</f>
        <v>#N/A</v>
      </c>
      <c r="I9" s="10" t="e">
        <f>100*cbo_revenues!I9/cbo_ngdp!A9</f>
        <v>#N/A</v>
      </c>
      <c r="J9" s="10" t="e">
        <f>100*cbo_revenues!J9/cbo_ngdp!B9</f>
        <v>#N/A</v>
      </c>
      <c r="K9" s="10" t="e">
        <f>100*cbo_revenues!K9/cbo_ngdp!K9</f>
        <v>#N/A</v>
      </c>
      <c r="L9" s="10" t="e">
        <f>100*cbo_revenues!L9/cbo_ngdp!L9</f>
        <v>#N/A</v>
      </c>
      <c r="M9" s="10" t="e">
        <f>100*cbo_revenues!M9/cbo_ngdp!M9</f>
        <v>#N/A</v>
      </c>
      <c r="N9" s="10" t="e">
        <f>100*cbo_revenues!N9/cbo_ngdp!N9</f>
        <v>#N/A</v>
      </c>
      <c r="O9" s="10" t="e">
        <f>100*cbo_revenues!O9/cbo_ngdp!O9</f>
        <v>#N/A</v>
      </c>
      <c r="P9" s="10" t="e">
        <f>100*cbo_revenues!P9/cbo_ngdp!P9</f>
        <v>#N/A</v>
      </c>
      <c r="Q9" s="10" t="e">
        <f>100*cbo_revenues!Q9/cbo_ngdp!Q9</f>
        <v>#N/A</v>
      </c>
      <c r="R9" s="10" t="e">
        <f>100*cbo_revenues!R9/cbo_ngdp!R9</f>
        <v>#N/A</v>
      </c>
      <c r="S9" s="10" t="e">
        <f>100*cbo_revenues!S9/cbo_ngdp!S9</f>
        <v>#N/A</v>
      </c>
      <c r="T9" s="10" t="e">
        <f>100*cbo_revenues!T9/cbo_ngdp!T9</f>
        <v>#N/A</v>
      </c>
      <c r="U9" s="10" t="e">
        <f>100*cbo_revenues!U9/cbo_ngdp!U9</f>
        <v>#N/A</v>
      </c>
      <c r="V9" s="10" t="e">
        <f>100*cbo_revenues!V9/cbo_ngdp!V9</f>
        <v>#N/A</v>
      </c>
      <c r="W9" s="10" t="e">
        <f>100*cbo_revenues!W9/cbo_ngdp!W9</f>
        <v>#N/A</v>
      </c>
      <c r="X9" s="10" t="e">
        <f>100*cbo_revenues!X9/cbo_ngdp!X9</f>
        <v>#N/A</v>
      </c>
      <c r="Y9" s="10" t="e">
        <f>100*cbo_revenues!Y9/cbo_ngdp!Y9</f>
        <v>#N/A</v>
      </c>
      <c r="Z9" s="10" t="e">
        <f>100*cbo_revenues!Z9/cbo_ngdp!Z9</f>
        <v>#N/A</v>
      </c>
      <c r="AA9" s="10" t="e">
        <f>100*cbo_revenues!AA9/cbo_ngdp!AA9</f>
        <v>#N/A</v>
      </c>
      <c r="AB9" s="10" t="e">
        <f>100*cbo_revenues!AB9/cbo_ngdp!AB9</f>
        <v>#N/A</v>
      </c>
      <c r="AC9" s="10" t="e">
        <f>100*cbo_revenues!AC9/cbo_ngdp!AC9</f>
        <v>#N/A</v>
      </c>
      <c r="AD9" s="10" t="e">
        <f>100*cbo_revenues!AD9/cbo_ngdp!AD9</f>
        <v>#N/A</v>
      </c>
      <c r="AE9" s="10" t="e">
        <f>100*cbo_revenues!AE9/cbo_ngdp!AE9</f>
        <v>#N/A</v>
      </c>
      <c r="AF9" s="10" t="e">
        <f>100*cbo_revenues!AF9/cbo_ngdp!AF9</f>
        <v>#N/A</v>
      </c>
      <c r="AG9" s="10" t="e">
        <f>100*cbo_revenues!AG9/cbo_ngdp!AG9</f>
        <v>#N/A</v>
      </c>
      <c r="AH9" s="10" t="e">
        <f>100*cbo_revenues!AH9/cbo_ngdp!AH9</f>
        <v>#N/A</v>
      </c>
      <c r="AI9" s="10" t="e">
        <f>100*cbo_revenues!AI9/cbo_ngdp!AI9</f>
        <v>#N/A</v>
      </c>
      <c r="AJ9" s="10" t="e">
        <f>100*cbo_revenues!AJ9/cbo_ngdp!AJ9</f>
        <v>#N/A</v>
      </c>
      <c r="AK9" s="10" t="e">
        <f>100*cbo_revenues!AK9/cbo_ngdp!AK9</f>
        <v>#N/A</v>
      </c>
      <c r="AL9" s="10" t="e">
        <f>100*cbo_revenues!AL9/cbo_ngdp!AL9</f>
        <v>#N/A</v>
      </c>
      <c r="AM9" s="10" t="e">
        <f>100*cbo_revenues!AM9/cbo_ngdp!AM9</f>
        <v>#N/A</v>
      </c>
      <c r="AN9" s="10" t="e">
        <f>100*cbo_revenues!AN9/cbo_ngdp!AN9</f>
        <v>#N/A</v>
      </c>
      <c r="AO9" s="10" t="e">
        <f>100*cbo_revenues!AO9/cbo_ngdp!AO9</f>
        <v>#N/A</v>
      </c>
      <c r="AP9" s="10" t="e">
        <f>100*cbo_revenues!AP9/cbo_ngdp!AP9</f>
        <v>#N/A</v>
      </c>
      <c r="AQ9" s="10" t="e">
        <f>100*cbo_revenues!AQ9/cbo_ngdp!AQ9</f>
        <v>#N/A</v>
      </c>
      <c r="AR9" s="10" t="e">
        <f>100*cbo_revenues!AR9/cbo_ngdp!AR9</f>
        <v>#N/A</v>
      </c>
      <c r="AS9" s="10" t="e">
        <f>100*cbo_revenues!AS9/cbo_ngdp!AS9</f>
        <v>#N/A</v>
      </c>
      <c r="AT9" s="10" t="e">
        <f>100*cbo_revenues!AT9/cbo_ngdp!AT9</f>
        <v>#N/A</v>
      </c>
      <c r="AU9" s="10" t="e">
        <v>#N/A</v>
      </c>
      <c r="AV9" s="10" t="e">
        <f>100*cbo_revenues!AV9/cbo_ngdp!AV9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17.59788825340959</v>
      </c>
      <c r="CT9" s="3"/>
      <c r="CU9" s="20">
        <v>28460</v>
      </c>
      <c r="CV9" s="20" t="str">
        <f ca="1">OFFSET(C$1,0,ROWS($1:3)-1)</f>
        <v>1977A</v>
      </c>
      <c r="CW9" s="40">
        <f ca="1">LEFT(CV9,4)+$CW$5+1</f>
        <v>1978</v>
      </c>
      <c r="CX9" s="30" cm="1">
        <f t="array" aca="1" ref="CX9" ca="1">INDEX($C$6:$CS$100,MATCH(CW9,YEAR($B$6:$B$100),0),MATCH(CV9,$C$1:$CS$1,0))</f>
        <v>19.299951385512884</v>
      </c>
      <c r="CY9" s="19">
        <f t="shared" ca="1" si="0"/>
        <v>1982</v>
      </c>
      <c r="CZ9" s="30" cm="1">
        <f t="array" aca="1" ref="CZ9" ca="1">INDEX($C$6:$CS$100,MATCH(CY9,YEAR($B$6:$B$100),0),MATCH(CV9,$C$1:$CS$1,0))</f>
        <v>21.695355634946409</v>
      </c>
      <c r="DA9" s="19">
        <f t="shared" ca="1" si="1"/>
        <v>1987</v>
      </c>
      <c r="DB9" s="28" t="e" cm="1">
        <f t="array" aca="1" ref="DB9" ca="1">INDEX($C$6:$CS$100,MATCH(DA9,YEAR($B$6:$B$100),0),MATCH(CV9,$C$1:$CS$1,0))</f>
        <v>#N/A</v>
      </c>
    </row>
    <row r="10" spans="1:111" x14ac:dyDescent="0.3">
      <c r="A10" t="s">
        <v>1746</v>
      </c>
      <c r="B10" s="16">
        <v>28856</v>
      </c>
      <c r="C10" s="10">
        <f>100*cbo_revenues!C10/cbo_ngdp!C10</f>
        <v>20.482897384305836</v>
      </c>
      <c r="D10" s="10">
        <f>100*cbo_revenues!D10/cbo_ngdp!D10</f>
        <v>20.649755229194483</v>
      </c>
      <c r="E10" s="10">
        <f>100*cbo_revenues!E10/cbo_ngdp!E10</f>
        <v>20.096745822339489</v>
      </c>
      <c r="F10" s="10">
        <f>100*cbo_revenues!F10/cbo_ngdp!F10</f>
        <v>19.695652173913043</v>
      </c>
      <c r="G10" s="10" t="e">
        <f>100*cbo_revenues!G10/cbo_ngdp!G10</f>
        <v>#N/A</v>
      </c>
      <c r="H10" s="10" t="e">
        <f>100*cbo_revenues!H10/cbo_ngdp!H10</f>
        <v>#N/A</v>
      </c>
      <c r="I10" s="10" t="e">
        <f>100*cbo_revenues!I10/cbo_ngdp!A10</f>
        <v>#N/A</v>
      </c>
      <c r="J10" s="10" t="e">
        <f>100*cbo_revenues!J10/cbo_ngdp!B10</f>
        <v>#N/A</v>
      </c>
      <c r="K10" s="10" t="e">
        <f>100*cbo_revenues!K10/cbo_ngdp!K10</f>
        <v>#N/A</v>
      </c>
      <c r="L10" s="10" t="e">
        <f>100*cbo_revenues!L10/cbo_ngdp!L10</f>
        <v>#N/A</v>
      </c>
      <c r="M10" s="10" t="e">
        <f>100*cbo_revenues!M10/cbo_ngdp!M10</f>
        <v>#N/A</v>
      </c>
      <c r="N10" s="10" t="e">
        <f>100*cbo_revenues!N10/cbo_ngdp!N10</f>
        <v>#N/A</v>
      </c>
      <c r="O10" s="10" t="e">
        <f>100*cbo_revenues!O10/cbo_ngdp!O10</f>
        <v>#N/A</v>
      </c>
      <c r="P10" s="10" t="e">
        <f>100*cbo_revenues!P10/cbo_ngdp!P10</f>
        <v>#N/A</v>
      </c>
      <c r="Q10" s="10" t="e">
        <f>100*cbo_revenues!Q10/cbo_ngdp!Q10</f>
        <v>#N/A</v>
      </c>
      <c r="R10" s="10" t="e">
        <f>100*cbo_revenues!R10/cbo_ngdp!R10</f>
        <v>#N/A</v>
      </c>
      <c r="S10" s="10" t="e">
        <f>100*cbo_revenues!S10/cbo_ngdp!S10</f>
        <v>#N/A</v>
      </c>
      <c r="T10" s="10" t="e">
        <f>100*cbo_revenues!T10/cbo_ngdp!T10</f>
        <v>#N/A</v>
      </c>
      <c r="U10" s="10" t="e">
        <f>100*cbo_revenues!U10/cbo_ngdp!U10</f>
        <v>#N/A</v>
      </c>
      <c r="V10" s="10" t="e">
        <f>100*cbo_revenues!V10/cbo_ngdp!V10</f>
        <v>#N/A</v>
      </c>
      <c r="W10" s="10" t="e">
        <f>100*cbo_revenues!W10/cbo_ngdp!W10</f>
        <v>#N/A</v>
      </c>
      <c r="X10" s="10" t="e">
        <f>100*cbo_revenues!X10/cbo_ngdp!X10</f>
        <v>#N/A</v>
      </c>
      <c r="Y10" s="10" t="e">
        <f>100*cbo_revenues!Y10/cbo_ngdp!Y10</f>
        <v>#N/A</v>
      </c>
      <c r="Z10" s="10" t="e">
        <f>100*cbo_revenues!Z10/cbo_ngdp!Z10</f>
        <v>#N/A</v>
      </c>
      <c r="AA10" s="10" t="e">
        <f>100*cbo_revenues!AA10/cbo_ngdp!AA10</f>
        <v>#N/A</v>
      </c>
      <c r="AB10" s="10" t="e">
        <f>100*cbo_revenues!AB10/cbo_ngdp!AB10</f>
        <v>#N/A</v>
      </c>
      <c r="AC10" s="10" t="e">
        <f>100*cbo_revenues!AC10/cbo_ngdp!AC10</f>
        <v>#N/A</v>
      </c>
      <c r="AD10" s="10" t="e">
        <f>100*cbo_revenues!AD10/cbo_ngdp!AD10</f>
        <v>#N/A</v>
      </c>
      <c r="AE10" s="10" t="e">
        <f>100*cbo_revenues!AE10/cbo_ngdp!AE10</f>
        <v>#N/A</v>
      </c>
      <c r="AF10" s="10" t="e">
        <f>100*cbo_revenues!AF10/cbo_ngdp!AF10</f>
        <v>#N/A</v>
      </c>
      <c r="AG10" s="10" t="e">
        <f>100*cbo_revenues!AG10/cbo_ngdp!AG10</f>
        <v>#N/A</v>
      </c>
      <c r="AH10" s="10" t="e">
        <f>100*cbo_revenues!AH10/cbo_ngdp!AH10</f>
        <v>#N/A</v>
      </c>
      <c r="AI10" s="10" t="e">
        <f>100*cbo_revenues!AI10/cbo_ngdp!AI10</f>
        <v>#N/A</v>
      </c>
      <c r="AJ10" s="10" t="e">
        <f>100*cbo_revenues!AJ10/cbo_ngdp!AJ10</f>
        <v>#N/A</v>
      </c>
      <c r="AK10" s="10" t="e">
        <f>100*cbo_revenues!AK10/cbo_ngdp!AK10</f>
        <v>#N/A</v>
      </c>
      <c r="AL10" s="10" t="e">
        <f>100*cbo_revenues!AL10/cbo_ngdp!AL10</f>
        <v>#N/A</v>
      </c>
      <c r="AM10" s="10" t="e">
        <f>100*cbo_revenues!AM10/cbo_ngdp!AM10</f>
        <v>#N/A</v>
      </c>
      <c r="AN10" s="10" t="e">
        <f>100*cbo_revenues!AN10/cbo_ngdp!AN10</f>
        <v>#N/A</v>
      </c>
      <c r="AO10" s="10" t="e">
        <f>100*cbo_revenues!AO10/cbo_ngdp!AO10</f>
        <v>#N/A</v>
      </c>
      <c r="AP10" s="10" t="e">
        <f>100*cbo_revenues!AP10/cbo_ngdp!AP10</f>
        <v>#N/A</v>
      </c>
      <c r="AQ10" s="10" t="e">
        <f>100*cbo_revenues!AQ10/cbo_ngdp!AQ10</f>
        <v>#N/A</v>
      </c>
      <c r="AR10" s="10" t="e">
        <f>100*cbo_revenues!AR10/cbo_ngdp!AR10</f>
        <v>#N/A</v>
      </c>
      <c r="AS10" s="10" t="e">
        <f>100*cbo_revenues!AS10/cbo_ngdp!AS10</f>
        <v>#N/A</v>
      </c>
      <c r="AT10" s="10" t="e">
        <f>100*cbo_revenues!AT10/cbo_ngdp!AT10</f>
        <v>#N/A</v>
      </c>
      <c r="AU10" s="10" t="e">
        <v>#N/A</v>
      </c>
      <c r="AV10" s="10" t="e">
        <f>100*cbo_revenues!AV10/cbo_ngdp!AV10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18.043647700701481</v>
      </c>
      <c r="CU10" s="20">
        <v>28856</v>
      </c>
      <c r="CV10" s="20" t="str">
        <f ca="1">OFFSET(C$1,0,ROWS($1:4)-1)</f>
        <v>1979A</v>
      </c>
      <c r="CW10" s="19">
        <f t="shared" ref="CW10:CW71" ca="1" si="2">LEFT(CV10,4)+$CW$5</f>
        <v>1979</v>
      </c>
      <c r="CX10" s="30" cm="1">
        <f t="array" aca="1" ref="CX10" ca="1">INDEX($C$6:$CS$100,MATCH(CW10,YEAR($B$6:$B$100),0),MATCH(CV10,$C$1:$CS$1,0))</f>
        <v>19.695652173913043</v>
      </c>
      <c r="CY10" s="19">
        <f t="shared" ca="1" si="0"/>
        <v>1984</v>
      </c>
      <c r="CZ10" s="30" cm="1">
        <f t="array" aca="1" ref="CZ10" ca="1">INDEX($C$6:$CS$100,MATCH(CY10,YEAR($B$6:$B$100),0),MATCH(CV10,$C$1:$CS$1,0))</f>
        <v>21.842037561101105</v>
      </c>
      <c r="DA10" s="19">
        <f t="shared" ca="1" si="1"/>
        <v>1989</v>
      </c>
      <c r="DB10" s="28" t="e" cm="1">
        <f t="array" aca="1" ref="DB10" ca="1">INDEX($C$6:$CS$100,MATCH(DA10,YEAR($B$6:$B$100),0),MATCH(CV10,$C$1:$CS$1,0))</f>
        <v>#N/A</v>
      </c>
    </row>
    <row r="11" spans="1:111" x14ac:dyDescent="0.3">
      <c r="A11" t="s">
        <v>1747</v>
      </c>
      <c r="B11" s="16">
        <v>29221</v>
      </c>
      <c r="C11" s="10">
        <f>100*cbo_revenues!C11/cbo_ngdp!C11</f>
        <v>20.755395683453237</v>
      </c>
      <c r="D11" s="10">
        <f>100*cbo_revenues!D11/cbo_ngdp!D11</f>
        <v>21.175523349436393</v>
      </c>
      <c r="E11" s="10">
        <f>100*cbo_revenues!E11/cbo_ngdp!E11</f>
        <v>20.603414053195714</v>
      </c>
      <c r="F11" s="10">
        <f>100*cbo_revenues!F11/cbo_ngdp!F11</f>
        <v>19.881188118811881</v>
      </c>
      <c r="G11" s="10">
        <v>20.6</v>
      </c>
      <c r="H11" s="10" t="e">
        <f>100*cbo_revenues!H11/cbo_ngdp!H11</f>
        <v>#N/A</v>
      </c>
      <c r="I11" s="10" t="e">
        <f>100*cbo_revenues!I11/cbo_ngdp!A11</f>
        <v>#N/A</v>
      </c>
      <c r="J11" s="10" t="e">
        <f>100*cbo_revenues!J11/cbo_ngdp!B11</f>
        <v>#N/A</v>
      </c>
      <c r="K11" s="10" t="e">
        <f>100*cbo_revenues!K11/cbo_ngdp!K11</f>
        <v>#N/A</v>
      </c>
      <c r="L11" s="10" t="e">
        <f>100*cbo_revenues!L11/cbo_ngdp!L11</f>
        <v>#N/A</v>
      </c>
      <c r="M11" s="10" t="e">
        <f>100*cbo_revenues!M11/cbo_ngdp!M11</f>
        <v>#N/A</v>
      </c>
      <c r="N11" s="10" t="e">
        <f>100*cbo_revenues!N11/cbo_ngdp!N11</f>
        <v>#N/A</v>
      </c>
      <c r="O11" s="10" t="e">
        <f>100*cbo_revenues!O11/cbo_ngdp!O11</f>
        <v>#N/A</v>
      </c>
      <c r="P11" s="10" t="e">
        <f>100*cbo_revenues!P11/cbo_ngdp!P11</f>
        <v>#N/A</v>
      </c>
      <c r="Q11" s="10" t="e">
        <f>100*cbo_revenues!Q11/cbo_ngdp!Q11</f>
        <v>#N/A</v>
      </c>
      <c r="R11" s="10" t="e">
        <f>100*cbo_revenues!R11/cbo_ngdp!R11</f>
        <v>#N/A</v>
      </c>
      <c r="S11" s="10" t="e">
        <f>100*cbo_revenues!S11/cbo_ngdp!S11</f>
        <v>#N/A</v>
      </c>
      <c r="T11" s="10" t="e">
        <f>100*cbo_revenues!T11/cbo_ngdp!T11</f>
        <v>#N/A</v>
      </c>
      <c r="U11" s="10" t="e">
        <f>100*cbo_revenues!U11/cbo_ngdp!U11</f>
        <v>#N/A</v>
      </c>
      <c r="V11" s="10" t="e">
        <f>100*cbo_revenues!V11/cbo_ngdp!V11</f>
        <v>#N/A</v>
      </c>
      <c r="W11" s="10" t="e">
        <f>100*cbo_revenues!W11/cbo_ngdp!W11</f>
        <v>#N/A</v>
      </c>
      <c r="X11" s="10" t="e">
        <f>100*cbo_revenues!X11/cbo_ngdp!X11</f>
        <v>#N/A</v>
      </c>
      <c r="Y11" s="10" t="e">
        <f>100*cbo_revenues!Y11/cbo_ngdp!Y11</f>
        <v>#N/A</v>
      </c>
      <c r="Z11" s="10" t="e">
        <f>100*cbo_revenues!Z11/cbo_ngdp!Z11</f>
        <v>#N/A</v>
      </c>
      <c r="AA11" s="10" t="e">
        <f>100*cbo_revenues!AA11/cbo_ngdp!AA11</f>
        <v>#N/A</v>
      </c>
      <c r="AB11" s="10" t="e">
        <f>100*cbo_revenues!AB11/cbo_ngdp!AB11</f>
        <v>#N/A</v>
      </c>
      <c r="AC11" s="10" t="e">
        <f>100*cbo_revenues!AC11/cbo_ngdp!AC11</f>
        <v>#N/A</v>
      </c>
      <c r="AD11" s="10" t="e">
        <f>100*cbo_revenues!AD11/cbo_ngdp!AD11</f>
        <v>#N/A</v>
      </c>
      <c r="AE11" s="10" t="e">
        <f>100*cbo_revenues!AE11/cbo_ngdp!AE11</f>
        <v>#N/A</v>
      </c>
      <c r="AF11" s="10" t="e">
        <f>100*cbo_revenues!AF11/cbo_ngdp!AF11</f>
        <v>#N/A</v>
      </c>
      <c r="AG11" s="10" t="e">
        <f>100*cbo_revenues!AG11/cbo_ngdp!AG11</f>
        <v>#N/A</v>
      </c>
      <c r="AH11" s="10" t="e">
        <f>100*cbo_revenues!AH11/cbo_ngdp!AH11</f>
        <v>#N/A</v>
      </c>
      <c r="AI11" s="10" t="e">
        <f>100*cbo_revenues!AI11/cbo_ngdp!AI11</f>
        <v>#N/A</v>
      </c>
      <c r="AJ11" s="10" t="e">
        <f>100*cbo_revenues!AJ11/cbo_ngdp!AJ11</f>
        <v>#N/A</v>
      </c>
      <c r="AK11" s="10" t="e">
        <f>100*cbo_revenues!AK11/cbo_ngdp!AK11</f>
        <v>#N/A</v>
      </c>
      <c r="AL11" s="10" t="e">
        <f>100*cbo_revenues!AL11/cbo_ngdp!AL11</f>
        <v>#N/A</v>
      </c>
      <c r="AM11" s="10" t="e">
        <f>100*cbo_revenues!AM11/cbo_ngdp!AM11</f>
        <v>#N/A</v>
      </c>
      <c r="AN11" s="10" t="e">
        <f>100*cbo_revenues!AN11/cbo_ngdp!AN11</f>
        <v>#N/A</v>
      </c>
      <c r="AO11" s="10" t="e">
        <f>100*cbo_revenues!AO11/cbo_ngdp!AO11</f>
        <v>#N/A</v>
      </c>
      <c r="AP11" s="10" t="e">
        <f>100*cbo_revenues!AP11/cbo_ngdp!AP11</f>
        <v>#N/A</v>
      </c>
      <c r="AQ11" s="10" t="e">
        <f>100*cbo_revenues!AQ11/cbo_ngdp!AQ11</f>
        <v>#N/A</v>
      </c>
      <c r="AR11" s="10" t="e">
        <f>100*cbo_revenues!AR11/cbo_ngdp!AR11</f>
        <v>#N/A</v>
      </c>
      <c r="AS11" s="10" t="e">
        <f>100*cbo_revenues!AS11/cbo_ngdp!AS11</f>
        <v>#N/A</v>
      </c>
      <c r="AT11" s="10" t="e">
        <f>100*cbo_revenues!AT11/cbo_ngdp!AT11</f>
        <v>#N/A</v>
      </c>
      <c r="AU11" s="10" t="e">
        <v>#N/A</v>
      </c>
      <c r="AV11" s="10" t="e">
        <f>100*cbo_revenues!AV11/cbo_ngdp!AV11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18.517191977077363</v>
      </c>
      <c r="CU11" s="20">
        <v>29252</v>
      </c>
      <c r="CV11" s="20" t="str">
        <f ca="1">OFFSET(C$1,0,ROWS($1:5)-1)</f>
        <v>1980A</v>
      </c>
      <c r="CW11" s="19">
        <f t="shared" ca="1" si="2"/>
        <v>1980</v>
      </c>
      <c r="CX11" s="30" cm="1">
        <f t="array" aca="1" ref="CX11" ca="1">INDEX($C$6:$CS$100,MATCH(CW11,YEAR($B$6:$B$100),0),MATCH(CV11,$C$1:$CS$1,0))</f>
        <v>20.6</v>
      </c>
      <c r="CY11" s="19">
        <f t="shared" ca="1" si="0"/>
        <v>1985</v>
      </c>
      <c r="CZ11" s="30" cm="1">
        <f t="array" aca="1" ref="CZ11" ca="1">INDEX($C$6:$CS$100,MATCH(CY11,YEAR($B$6:$B$100),0),MATCH(CV11,$C$1:$CS$1,0))</f>
        <v>21.2</v>
      </c>
      <c r="DA11" s="19">
        <f t="shared" ca="1" si="1"/>
        <v>1990</v>
      </c>
      <c r="DB11" s="28" t="e" cm="1">
        <f t="array" aca="1" ref="DB11" ca="1">INDEX($C$6:$CS$100,MATCH(DA11,YEAR($B$6:$B$100),0),MATCH(CV11,$C$1:$CS$1,0))</f>
        <v>#N/A</v>
      </c>
    </row>
    <row r="12" spans="1:111" x14ac:dyDescent="0.3">
      <c r="A12" t="s">
        <v>1748</v>
      </c>
      <c r="B12" s="16">
        <v>29587</v>
      </c>
      <c r="C12" s="10">
        <f>100*cbo_revenues!C12/cbo_ngdp!C12</f>
        <v>21.203252032520325</v>
      </c>
      <c r="D12" s="10">
        <f>100*cbo_revenues!D12/cbo_ngdp!D12</f>
        <v>21.678832116788321</v>
      </c>
      <c r="E12" s="10">
        <f>100*cbo_revenues!E12/cbo_ngdp!E12</f>
        <v>21.200143729788</v>
      </c>
      <c r="F12" s="10">
        <f>100*cbo_revenues!F12/cbo_ngdp!F12</f>
        <v>20.398009950248756</v>
      </c>
      <c r="G12" s="10">
        <v>20.7</v>
      </c>
      <c r="H12" s="10">
        <v>21.4</v>
      </c>
      <c r="I12" s="10" t="e">
        <f>100*cbo_revenues!I12/cbo_ngdp!A12</f>
        <v>#N/A</v>
      </c>
      <c r="J12" s="10" t="e">
        <f>100*cbo_revenues!J12/cbo_ngdp!B12</f>
        <v>#N/A</v>
      </c>
      <c r="K12" s="10" t="e">
        <f>100*cbo_revenues!K12/cbo_ngdp!K12</f>
        <v>#N/A</v>
      </c>
      <c r="L12" s="10" t="e">
        <f>100*cbo_revenues!L12/cbo_ngdp!L12</f>
        <v>#N/A</v>
      </c>
      <c r="M12" s="10" t="e">
        <f>100*cbo_revenues!M12/cbo_ngdp!M12</f>
        <v>#N/A</v>
      </c>
      <c r="N12" s="10" t="e">
        <f>100*cbo_revenues!N12/cbo_ngdp!N12</f>
        <v>#N/A</v>
      </c>
      <c r="O12" s="10" t="e">
        <f>100*cbo_revenues!O12/cbo_ngdp!O12</f>
        <v>#N/A</v>
      </c>
      <c r="P12" s="10" t="e">
        <f>100*cbo_revenues!P12/cbo_ngdp!P12</f>
        <v>#N/A</v>
      </c>
      <c r="Q12" s="10" t="e">
        <f>100*cbo_revenues!Q12/cbo_ngdp!Q12</f>
        <v>#N/A</v>
      </c>
      <c r="R12" s="10" t="e">
        <f>100*cbo_revenues!R12/cbo_ngdp!R12</f>
        <v>#N/A</v>
      </c>
      <c r="S12" s="10" t="e">
        <f>100*cbo_revenues!S12/cbo_ngdp!S12</f>
        <v>#N/A</v>
      </c>
      <c r="T12" s="10" t="e">
        <f>100*cbo_revenues!T12/cbo_ngdp!T12</f>
        <v>#N/A</v>
      </c>
      <c r="U12" s="10" t="e">
        <f>100*cbo_revenues!U12/cbo_ngdp!U12</f>
        <v>#N/A</v>
      </c>
      <c r="V12" s="10" t="e">
        <f>100*cbo_revenues!V12/cbo_ngdp!V12</f>
        <v>#N/A</v>
      </c>
      <c r="W12" s="10" t="e">
        <f>100*cbo_revenues!W12/cbo_ngdp!W12</f>
        <v>#N/A</v>
      </c>
      <c r="X12" s="10" t="e">
        <f>100*cbo_revenues!X12/cbo_ngdp!X12</f>
        <v>#N/A</v>
      </c>
      <c r="Y12" s="10" t="e">
        <f>100*cbo_revenues!Y12/cbo_ngdp!Y12</f>
        <v>#N/A</v>
      </c>
      <c r="Z12" s="10" t="e">
        <f>100*cbo_revenues!Z12/cbo_ngdp!Z12</f>
        <v>#N/A</v>
      </c>
      <c r="AA12" s="10" t="e">
        <f>100*cbo_revenues!AA12/cbo_ngdp!AA12</f>
        <v>#N/A</v>
      </c>
      <c r="AB12" s="10" t="e">
        <f>100*cbo_revenues!AB12/cbo_ngdp!AB12</f>
        <v>#N/A</v>
      </c>
      <c r="AC12" s="10" t="e">
        <f>100*cbo_revenues!AC12/cbo_ngdp!AC12</f>
        <v>#N/A</v>
      </c>
      <c r="AD12" s="10" t="e">
        <f>100*cbo_revenues!AD12/cbo_ngdp!AD12</f>
        <v>#N/A</v>
      </c>
      <c r="AE12" s="10" t="e">
        <f>100*cbo_revenues!AE12/cbo_ngdp!AE12</f>
        <v>#N/A</v>
      </c>
      <c r="AF12" s="10" t="e">
        <f>100*cbo_revenues!AF12/cbo_ngdp!AF12</f>
        <v>#N/A</v>
      </c>
      <c r="AG12" s="10" t="e">
        <f>100*cbo_revenues!AG12/cbo_ngdp!AG12</f>
        <v>#N/A</v>
      </c>
      <c r="AH12" s="10" t="e">
        <f>100*cbo_revenues!AH12/cbo_ngdp!AH12</f>
        <v>#N/A</v>
      </c>
      <c r="AI12" s="10" t="e">
        <f>100*cbo_revenues!AI12/cbo_ngdp!AI12</f>
        <v>#N/A</v>
      </c>
      <c r="AJ12" s="10" t="e">
        <f>100*cbo_revenues!AJ12/cbo_ngdp!AJ12</f>
        <v>#N/A</v>
      </c>
      <c r="AK12" s="10" t="e">
        <f>100*cbo_revenues!AK12/cbo_ngdp!AK12</f>
        <v>#N/A</v>
      </c>
      <c r="AL12" s="10" t="e">
        <f>100*cbo_revenues!AL12/cbo_ngdp!AL12</f>
        <v>#N/A</v>
      </c>
      <c r="AM12" s="10" t="e">
        <f>100*cbo_revenues!AM12/cbo_ngdp!AM12</f>
        <v>#N/A</v>
      </c>
      <c r="AN12" s="10" t="e">
        <f>100*cbo_revenues!AN12/cbo_ngdp!AN12</f>
        <v>#N/A</v>
      </c>
      <c r="AO12" s="10" t="e">
        <f>100*cbo_revenues!AO12/cbo_ngdp!AO12</f>
        <v>#N/A</v>
      </c>
      <c r="AP12" s="10" t="e">
        <f>100*cbo_revenues!AP12/cbo_ngdp!AP12</f>
        <v>#N/A</v>
      </c>
      <c r="AQ12" s="10" t="e">
        <f>100*cbo_revenues!AQ12/cbo_ngdp!AQ12</f>
        <v>#N/A</v>
      </c>
      <c r="AR12" s="10" t="e">
        <f>100*cbo_revenues!AR12/cbo_ngdp!AR12</f>
        <v>#N/A</v>
      </c>
      <c r="AS12" s="10" t="e">
        <f>100*cbo_revenues!AS12/cbo_ngdp!AS12</f>
        <v>#N/A</v>
      </c>
      <c r="AT12" s="10" t="e">
        <f>100*cbo_revenues!AT12/cbo_ngdp!AT12</f>
        <v>#N/A</v>
      </c>
      <c r="AU12" s="10" t="e">
        <v>#N/A</v>
      </c>
      <c r="AV12" s="10" t="e">
        <f>100*cbo_revenues!AV12/cbo_ngdp!AV12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19.11905521864028</v>
      </c>
      <c r="CU12" s="20">
        <v>29768</v>
      </c>
      <c r="CV12" s="20" t="str">
        <f ca="1">OFFSET(C$1,0,ROWS($1:6)-1)</f>
        <v>1981A</v>
      </c>
      <c r="CW12" s="19">
        <f t="shared" ca="1" si="2"/>
        <v>1981</v>
      </c>
      <c r="CX12" s="30" cm="1">
        <f t="array" aca="1" ref="CX12" ca="1">INDEX($C$6:$CS$100,MATCH(CW12,YEAR($B$6:$B$100),0),MATCH(CV12,$C$1:$CS$1,0))</f>
        <v>21.4</v>
      </c>
      <c r="CY12" s="19">
        <f t="shared" ca="1" si="0"/>
        <v>1986</v>
      </c>
      <c r="CZ12" s="30" cm="1">
        <f t="array" aca="1" ref="CZ12" ca="1">INDEX($C$6:$CS$100,MATCH(CY12,YEAR($B$6:$B$100),0),MATCH(CV12,$C$1:$CS$1,0))</f>
        <v>23.9</v>
      </c>
      <c r="DA12" s="19">
        <f t="shared" ca="1" si="1"/>
        <v>1991</v>
      </c>
      <c r="DB12" s="28" t="e" cm="1">
        <f t="array" aca="1" ref="DB12" ca="1">INDEX($C$6:$CS$100,MATCH(DA12,YEAR($B$6:$B$100),0),MATCH(CV12,$C$1:$CS$1,0))</f>
        <v>#N/A</v>
      </c>
    </row>
    <row r="13" spans="1:111" x14ac:dyDescent="0.3">
      <c r="A13" t="s">
        <v>1749</v>
      </c>
      <c r="B13" s="16">
        <v>29952</v>
      </c>
      <c r="C13" s="10" t="e">
        <f>100*cbo_revenues!C13/cbo_ngdp!C13</f>
        <v>#N/A</v>
      </c>
      <c r="D13" s="10">
        <f>100*cbo_revenues!D13/cbo_ngdp!D13</f>
        <v>22.075346992729678</v>
      </c>
      <c r="E13" s="10">
        <f>100*cbo_revenues!E13/cbo_ngdp!E13</f>
        <v>21.695355634946409</v>
      </c>
      <c r="F13" s="10">
        <f>100*cbo_revenues!F13/cbo_ngdp!F13</f>
        <v>21.044253422476917</v>
      </c>
      <c r="G13" s="10">
        <v>21</v>
      </c>
      <c r="H13" s="10">
        <v>22</v>
      </c>
      <c r="I13" s="10">
        <v>20.6</v>
      </c>
      <c r="J13" s="10" t="e">
        <f>100*cbo_revenues!J13/cbo_ngdp!B13</f>
        <v>#N/A</v>
      </c>
      <c r="K13" s="10" t="e">
        <f>100*cbo_revenues!K13/cbo_ngdp!K13</f>
        <v>#N/A</v>
      </c>
      <c r="L13" s="10" t="e">
        <f>100*cbo_revenues!L13/cbo_ngdp!L13</f>
        <v>#N/A</v>
      </c>
      <c r="M13" s="10" t="e">
        <f>100*cbo_revenues!M13/cbo_ngdp!M13</f>
        <v>#N/A</v>
      </c>
      <c r="N13" s="10" t="e">
        <f>100*cbo_revenues!N13/cbo_ngdp!N13</f>
        <v>#N/A</v>
      </c>
      <c r="O13" s="10" t="e">
        <f>100*cbo_revenues!O13/cbo_ngdp!O13</f>
        <v>#N/A</v>
      </c>
      <c r="P13" s="10" t="e">
        <f>100*cbo_revenues!P13/cbo_ngdp!P13</f>
        <v>#N/A</v>
      </c>
      <c r="Q13" s="10" t="e">
        <f>100*cbo_revenues!Q13/cbo_ngdp!Q13</f>
        <v>#N/A</v>
      </c>
      <c r="R13" s="10" t="e">
        <f>100*cbo_revenues!R13/cbo_ngdp!R13</f>
        <v>#N/A</v>
      </c>
      <c r="S13" s="10" t="e">
        <f>100*cbo_revenues!S13/cbo_ngdp!S13</f>
        <v>#N/A</v>
      </c>
      <c r="T13" s="10" t="e">
        <f>100*cbo_revenues!T13/cbo_ngdp!T13</f>
        <v>#N/A</v>
      </c>
      <c r="U13" s="10" t="e">
        <f>100*cbo_revenues!U13/cbo_ngdp!U13</f>
        <v>#N/A</v>
      </c>
      <c r="V13" s="10" t="e">
        <f>100*cbo_revenues!V13/cbo_ngdp!V13</f>
        <v>#N/A</v>
      </c>
      <c r="W13" s="10" t="e">
        <f>100*cbo_revenues!W13/cbo_ngdp!W13</f>
        <v>#N/A</v>
      </c>
      <c r="X13" s="10" t="e">
        <f>100*cbo_revenues!X13/cbo_ngdp!X13</f>
        <v>#N/A</v>
      </c>
      <c r="Y13" s="10" t="e">
        <f>100*cbo_revenues!Y13/cbo_ngdp!Y13</f>
        <v>#N/A</v>
      </c>
      <c r="Z13" s="10" t="e">
        <f>100*cbo_revenues!Z13/cbo_ngdp!Z13</f>
        <v>#N/A</v>
      </c>
      <c r="AA13" s="10" t="e">
        <f>100*cbo_revenues!AA13/cbo_ngdp!AA13</f>
        <v>#N/A</v>
      </c>
      <c r="AB13" s="10" t="e">
        <f>100*cbo_revenues!AB13/cbo_ngdp!AB13</f>
        <v>#N/A</v>
      </c>
      <c r="AC13" s="10" t="e">
        <f>100*cbo_revenues!AC13/cbo_ngdp!AC13</f>
        <v>#N/A</v>
      </c>
      <c r="AD13" s="10" t="e">
        <f>100*cbo_revenues!AD13/cbo_ngdp!AD13</f>
        <v>#N/A</v>
      </c>
      <c r="AE13" s="10" t="e">
        <f>100*cbo_revenues!AE13/cbo_ngdp!AE13</f>
        <v>#N/A</v>
      </c>
      <c r="AF13" s="10" t="e">
        <f>100*cbo_revenues!AF13/cbo_ngdp!AF13</f>
        <v>#N/A</v>
      </c>
      <c r="AG13" s="10" t="e">
        <f>100*cbo_revenues!AG13/cbo_ngdp!AG13</f>
        <v>#N/A</v>
      </c>
      <c r="AH13" s="10" t="e">
        <f>100*cbo_revenues!AH13/cbo_ngdp!AH13</f>
        <v>#N/A</v>
      </c>
      <c r="AI13" s="10" t="e">
        <f>100*cbo_revenues!AI13/cbo_ngdp!AI13</f>
        <v>#N/A</v>
      </c>
      <c r="AJ13" s="10" t="e">
        <f>100*cbo_revenues!AJ13/cbo_ngdp!AJ13</f>
        <v>#N/A</v>
      </c>
      <c r="AK13" s="10" t="e">
        <f>100*cbo_revenues!AK13/cbo_ngdp!AK13</f>
        <v>#N/A</v>
      </c>
      <c r="AL13" s="10" t="e">
        <f>100*cbo_revenues!AL13/cbo_ngdp!AL13</f>
        <v>#N/A</v>
      </c>
      <c r="AM13" s="10" t="e">
        <f>100*cbo_revenues!AM13/cbo_ngdp!AM13</f>
        <v>#N/A</v>
      </c>
      <c r="AN13" s="10" t="e">
        <f>100*cbo_revenues!AN13/cbo_ngdp!AN13</f>
        <v>#N/A</v>
      </c>
      <c r="AO13" s="10" t="e">
        <f>100*cbo_revenues!AO13/cbo_ngdp!AO13</f>
        <v>#N/A</v>
      </c>
      <c r="AP13" s="10" t="e">
        <f>100*cbo_revenues!AP13/cbo_ngdp!AP13</f>
        <v>#N/A</v>
      </c>
      <c r="AQ13" s="10" t="e">
        <f>100*cbo_revenues!AQ13/cbo_ngdp!AQ13</f>
        <v>#N/A</v>
      </c>
      <c r="AR13" s="10" t="e">
        <f>100*cbo_revenues!AR13/cbo_ngdp!AR13</f>
        <v>#N/A</v>
      </c>
      <c r="AS13" s="10" t="e">
        <f>100*cbo_revenues!AS13/cbo_ngdp!AS13</f>
        <v>#N/A</v>
      </c>
      <c r="AT13" s="10" t="e">
        <f>100*cbo_revenues!AT13/cbo_ngdp!AT13</f>
        <v>#N/A</v>
      </c>
      <c r="AU13" s="10" t="e">
        <v>#N/A</v>
      </c>
      <c r="AV13" s="10" t="e">
        <f>100*cbo_revenues!AV13/cbo_ngdp!AV13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18.65378810745548</v>
      </c>
      <c r="CU13" s="20">
        <v>29983</v>
      </c>
      <c r="CV13" s="20" t="str">
        <f ca="1">OFFSET(C$1,0,ROWS($1:7)-1)</f>
        <v>1982A</v>
      </c>
      <c r="CW13" s="19">
        <f t="shared" ca="1" si="2"/>
        <v>1982</v>
      </c>
      <c r="CX13" s="30" cm="1">
        <f t="array" aca="1" ref="CX13" ca="1">INDEX($C$6:$CS$100,MATCH(CW13,YEAR($B$6:$B$100),0),MATCH(CV13,$C$1:$CS$1,0))</f>
        <v>20.6</v>
      </c>
      <c r="CY13" s="19">
        <f t="shared" ca="1" si="0"/>
        <v>1987</v>
      </c>
      <c r="CZ13" s="30" cm="1">
        <f t="array" aca="1" ref="CZ13" ca="1">INDEX($C$6:$CS$100,MATCH(CY13,YEAR($B$6:$B$100),0),MATCH(CV13,$C$1:$CS$1,0))</f>
        <v>17.7</v>
      </c>
      <c r="DA13" s="19">
        <f t="shared" ref="DA13:DA76" ca="1" si="3">LEFT(CV13,4)+$DA$5</f>
        <v>1992</v>
      </c>
      <c r="DB13" s="28" t="e" cm="1">
        <f t="array" aca="1" ref="DB13" ca="1">INDEX($C$6:$CS$100,MATCH(DA13,YEAR($B$6:$B$100),0),MATCH(CV13,$C$1:$CS$1,0))</f>
        <v>#N/A</v>
      </c>
      <c r="DG13" s="5"/>
    </row>
    <row r="14" spans="1:111" x14ac:dyDescent="0.3">
      <c r="A14" t="s">
        <v>1750</v>
      </c>
      <c r="B14" s="16">
        <v>30317</v>
      </c>
      <c r="C14" s="10" t="e">
        <f>100*cbo_revenues!C14/cbo_ngdp!C14</f>
        <v>#N/A</v>
      </c>
      <c r="D14" s="10" t="e">
        <f>100*cbo_revenues!D14/cbo_ngdp!D14</f>
        <v>#N/A</v>
      </c>
      <c r="E14" s="10">
        <f>100*cbo_revenues!E14/cbo_ngdp!E14</f>
        <v>22.173014467080012</v>
      </c>
      <c r="F14" s="10">
        <f>100*cbo_revenues!F14/cbo_ngdp!F14</f>
        <v>21.40611603315233</v>
      </c>
      <c r="G14" s="10">
        <v>20.9</v>
      </c>
      <c r="H14" s="10">
        <v>22.3</v>
      </c>
      <c r="I14" s="10">
        <v>19</v>
      </c>
      <c r="J14" s="10">
        <v>19</v>
      </c>
      <c r="K14" s="10" t="e">
        <f>100*cbo_revenues!K14/cbo_ngdp!K14</f>
        <v>#N/A</v>
      </c>
      <c r="L14" s="10" t="e">
        <f>100*cbo_revenues!L14/cbo_ngdp!L14</f>
        <v>#N/A</v>
      </c>
      <c r="M14" s="10" t="e">
        <f>100*cbo_revenues!M14/cbo_ngdp!M14</f>
        <v>#N/A</v>
      </c>
      <c r="N14" s="10" t="e">
        <f>100*cbo_revenues!N14/cbo_ngdp!N14</f>
        <v>#N/A</v>
      </c>
      <c r="O14" s="10" t="e">
        <f>100*cbo_revenues!O14/cbo_ngdp!O14</f>
        <v>#N/A</v>
      </c>
      <c r="P14" s="10" t="e">
        <f>100*cbo_revenues!P14/cbo_ngdp!P14</f>
        <v>#N/A</v>
      </c>
      <c r="Q14" s="10" t="e">
        <f>100*cbo_revenues!Q14/cbo_ngdp!Q14</f>
        <v>#N/A</v>
      </c>
      <c r="R14" s="10" t="e">
        <f>100*cbo_revenues!R14/cbo_ngdp!R14</f>
        <v>#N/A</v>
      </c>
      <c r="S14" s="10" t="e">
        <f>100*cbo_revenues!S14/cbo_ngdp!S14</f>
        <v>#N/A</v>
      </c>
      <c r="T14" s="10" t="e">
        <f>100*cbo_revenues!T14/cbo_ngdp!T14</f>
        <v>#N/A</v>
      </c>
      <c r="U14" s="10" t="e">
        <f>100*cbo_revenues!U14/cbo_ngdp!U14</f>
        <v>#N/A</v>
      </c>
      <c r="V14" s="10" t="e">
        <f>100*cbo_revenues!V14/cbo_ngdp!V14</f>
        <v>#N/A</v>
      </c>
      <c r="W14" s="10" t="e">
        <f>100*cbo_revenues!W14/cbo_ngdp!W14</f>
        <v>#N/A</v>
      </c>
      <c r="X14" s="10" t="e">
        <f>100*cbo_revenues!X14/cbo_ngdp!X14</f>
        <v>#N/A</v>
      </c>
      <c r="Y14" s="10" t="e">
        <f>100*cbo_revenues!Y14/cbo_ngdp!Y14</f>
        <v>#N/A</v>
      </c>
      <c r="Z14" s="10" t="e">
        <f>100*cbo_revenues!Z14/cbo_ngdp!Z14</f>
        <v>#N/A</v>
      </c>
      <c r="AA14" s="10" t="e">
        <f>100*cbo_revenues!AA14/cbo_ngdp!AA14</f>
        <v>#N/A</v>
      </c>
      <c r="AB14" s="10" t="e">
        <f>100*cbo_revenues!AB14/cbo_ngdp!AB14</f>
        <v>#N/A</v>
      </c>
      <c r="AC14" s="10" t="e">
        <f>100*cbo_revenues!AC14/cbo_ngdp!AC14</f>
        <v>#N/A</v>
      </c>
      <c r="AD14" s="10" t="e">
        <f>100*cbo_revenues!AD14/cbo_ngdp!AD14</f>
        <v>#N/A</v>
      </c>
      <c r="AE14" s="10" t="e">
        <f>100*cbo_revenues!AE14/cbo_ngdp!AE14</f>
        <v>#N/A</v>
      </c>
      <c r="AF14" s="10" t="e">
        <f>100*cbo_revenues!AF14/cbo_ngdp!AF14</f>
        <v>#N/A</v>
      </c>
      <c r="AG14" s="10" t="e">
        <f>100*cbo_revenues!AG14/cbo_ngdp!AG14</f>
        <v>#N/A</v>
      </c>
      <c r="AH14" s="10" t="e">
        <f>100*cbo_revenues!AH14/cbo_ngdp!AH14</f>
        <v>#N/A</v>
      </c>
      <c r="AI14" s="10" t="e">
        <f>100*cbo_revenues!AI14/cbo_ngdp!AI14</f>
        <v>#N/A</v>
      </c>
      <c r="AJ14" s="10" t="e">
        <f>100*cbo_revenues!AJ14/cbo_ngdp!AJ14</f>
        <v>#N/A</v>
      </c>
      <c r="AK14" s="10" t="e">
        <f>100*cbo_revenues!AK14/cbo_ngdp!AK14</f>
        <v>#N/A</v>
      </c>
      <c r="AL14" s="10" t="e">
        <f>100*cbo_revenues!AL14/cbo_ngdp!AL14</f>
        <v>#N/A</v>
      </c>
      <c r="AM14" s="10" t="e">
        <f>100*cbo_revenues!AM14/cbo_ngdp!AM14</f>
        <v>#N/A</v>
      </c>
      <c r="AN14" s="10" t="e">
        <f>100*cbo_revenues!AN14/cbo_ngdp!AN14</f>
        <v>#N/A</v>
      </c>
      <c r="AO14" s="10" t="e">
        <f>100*cbo_revenues!AO14/cbo_ngdp!AO14</f>
        <v>#N/A</v>
      </c>
      <c r="AP14" s="10" t="e">
        <f>100*cbo_revenues!AP14/cbo_ngdp!AP14</f>
        <v>#N/A</v>
      </c>
      <c r="AQ14" s="10" t="e">
        <f>100*cbo_revenues!AQ14/cbo_ngdp!AQ14</f>
        <v>#N/A</v>
      </c>
      <c r="AR14" s="10" t="e">
        <f>100*cbo_revenues!AR14/cbo_ngdp!AR14</f>
        <v>#N/A</v>
      </c>
      <c r="AS14" s="10" t="e">
        <f>100*cbo_revenues!AS14/cbo_ngdp!AS14</f>
        <v>#N/A</v>
      </c>
      <c r="AT14" s="10" t="e">
        <f>100*cbo_revenues!AT14/cbo_ngdp!AT14</f>
        <v>#N/A</v>
      </c>
      <c r="AU14" s="10" t="e">
        <v>#N/A</v>
      </c>
      <c r="AV14" s="10" t="e">
        <f>100*cbo_revenues!AV14/cbo_ngdp!AV14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16.99660633484163</v>
      </c>
      <c r="CU14" s="20">
        <v>30348</v>
      </c>
      <c r="CV14" s="20" t="str">
        <f ca="1">OFFSET(C$1,0,ROWS($1:8)-1)</f>
        <v>1983A</v>
      </c>
      <c r="CW14" s="19">
        <f t="shared" ca="1" si="2"/>
        <v>1983</v>
      </c>
      <c r="CX14" s="30" cm="1">
        <f t="array" aca="1" ref="CX14" ca="1">INDEX($C$6:$CS$100,MATCH(CW14,YEAR($B$6:$B$100),0),MATCH(CV14,$C$1:$CS$1,0))</f>
        <v>19</v>
      </c>
      <c r="CY14" s="19">
        <f t="shared" ca="1" si="0"/>
        <v>1988</v>
      </c>
      <c r="CZ14" s="30" cm="1">
        <f t="array" aca="1" ref="CZ14" ca="1">INDEX($C$6:$CS$100,MATCH(CY14,YEAR($B$6:$B$100),0),MATCH(CV14,$C$1:$CS$1,0))</f>
        <v>18.3</v>
      </c>
      <c r="DA14" s="19">
        <f t="shared" ca="1" si="3"/>
        <v>1993</v>
      </c>
      <c r="DB14" s="28" t="e" cm="1">
        <f t="array" aca="1" ref="DB14" ca="1">INDEX($C$6:$CS$100,MATCH(DA14,YEAR($B$6:$B$100),0),MATCH(CV14,$C$1:$CS$1,0))</f>
        <v>#N/A</v>
      </c>
      <c r="DG14" s="5"/>
    </row>
    <row r="15" spans="1:111" x14ac:dyDescent="0.3">
      <c r="A15" t="s">
        <v>1751</v>
      </c>
      <c r="B15" s="16">
        <v>30682</v>
      </c>
      <c r="C15" s="10" t="e">
        <f>100*cbo_revenues!C15/cbo_ngdp!C15</f>
        <v>#N/A</v>
      </c>
      <c r="D15" s="10" t="e">
        <f>100*cbo_revenues!D15/cbo_ngdp!D15</f>
        <v>#N/A</v>
      </c>
      <c r="E15" s="10" t="e">
        <f>100*cbo_revenues!E15/cbo_ngdp!E15</f>
        <v>#N/A</v>
      </c>
      <c r="F15" s="10">
        <f>100*cbo_revenues!F15/cbo_ngdp!F15</f>
        <v>21.842037561101105</v>
      </c>
      <c r="G15" s="10">
        <v>21</v>
      </c>
      <c r="H15" s="10">
        <v>22.8</v>
      </c>
      <c r="I15" s="10">
        <v>18.5</v>
      </c>
      <c r="J15" s="10">
        <v>18.7</v>
      </c>
      <c r="K15" s="10">
        <f>100*cbo_revenues!K15/cbo_ngdp!K15</f>
        <v>18.607914678641595</v>
      </c>
      <c r="L15" s="10" t="e">
        <f>100*cbo_revenues!L15/cbo_ngdp!L15</f>
        <v>#N/A</v>
      </c>
      <c r="M15" s="10" t="e">
        <f>100*cbo_revenues!M15/cbo_ngdp!M15</f>
        <v>#N/A</v>
      </c>
      <c r="N15" s="10" t="e">
        <f>100*cbo_revenues!N15/cbo_ngdp!N15</f>
        <v>#N/A</v>
      </c>
      <c r="O15" s="10" t="e">
        <f>100*cbo_revenues!O15/cbo_ngdp!O15</f>
        <v>#N/A</v>
      </c>
      <c r="P15" s="10" t="e">
        <f>100*cbo_revenues!P15/cbo_ngdp!P15</f>
        <v>#N/A</v>
      </c>
      <c r="Q15" s="10" t="e">
        <f>100*cbo_revenues!Q15/cbo_ngdp!Q15</f>
        <v>#N/A</v>
      </c>
      <c r="R15" s="10" t="e">
        <f>100*cbo_revenues!R15/cbo_ngdp!R15</f>
        <v>#N/A</v>
      </c>
      <c r="S15" s="10" t="e">
        <f>100*cbo_revenues!S15/cbo_ngdp!S15</f>
        <v>#N/A</v>
      </c>
      <c r="T15" s="10" t="e">
        <f>100*cbo_revenues!T15/cbo_ngdp!T15</f>
        <v>#N/A</v>
      </c>
      <c r="U15" s="10" t="e">
        <f>100*cbo_revenues!U15/cbo_ngdp!U15</f>
        <v>#N/A</v>
      </c>
      <c r="V15" s="10" t="e">
        <f>100*cbo_revenues!V15/cbo_ngdp!V15</f>
        <v>#N/A</v>
      </c>
      <c r="W15" s="10" t="e">
        <f>100*cbo_revenues!W15/cbo_ngdp!W15</f>
        <v>#N/A</v>
      </c>
      <c r="X15" s="10" t="e">
        <f>100*cbo_revenues!X15/cbo_ngdp!X15</f>
        <v>#N/A</v>
      </c>
      <c r="Y15" s="10" t="e">
        <f>100*cbo_revenues!Y15/cbo_ngdp!Y15</f>
        <v>#N/A</v>
      </c>
      <c r="Z15" s="10" t="e">
        <f>100*cbo_revenues!Z15/cbo_ngdp!Z15</f>
        <v>#N/A</v>
      </c>
      <c r="AA15" s="10" t="e">
        <f>100*cbo_revenues!AA15/cbo_ngdp!AA15</f>
        <v>#N/A</v>
      </c>
      <c r="AB15" s="10" t="e">
        <f>100*cbo_revenues!AB15/cbo_ngdp!AB15</f>
        <v>#N/A</v>
      </c>
      <c r="AC15" s="10" t="e">
        <f>100*cbo_revenues!AC15/cbo_ngdp!AC15</f>
        <v>#N/A</v>
      </c>
      <c r="AD15" s="10" t="e">
        <f>100*cbo_revenues!AD15/cbo_ngdp!AD15</f>
        <v>#N/A</v>
      </c>
      <c r="AE15" s="10" t="e">
        <f>100*cbo_revenues!AE15/cbo_ngdp!AE15</f>
        <v>#N/A</v>
      </c>
      <c r="AF15" s="10" t="e">
        <f>100*cbo_revenues!AF15/cbo_ngdp!AF15</f>
        <v>#N/A</v>
      </c>
      <c r="AG15" s="10" t="e">
        <f>100*cbo_revenues!AG15/cbo_ngdp!AG15</f>
        <v>#N/A</v>
      </c>
      <c r="AH15" s="10" t="e">
        <f>100*cbo_revenues!AH15/cbo_ngdp!AH15</f>
        <v>#N/A</v>
      </c>
      <c r="AI15" s="10" t="e">
        <f>100*cbo_revenues!AI15/cbo_ngdp!AI15</f>
        <v>#N/A</v>
      </c>
      <c r="AJ15" s="10" t="e">
        <f>100*cbo_revenues!AJ15/cbo_ngdp!AJ15</f>
        <v>#N/A</v>
      </c>
      <c r="AK15" s="10" t="e">
        <f>100*cbo_revenues!AK15/cbo_ngdp!AK15</f>
        <v>#N/A</v>
      </c>
      <c r="AL15" s="10" t="e">
        <f>100*cbo_revenues!AL15/cbo_ngdp!AL15</f>
        <v>#N/A</v>
      </c>
      <c r="AM15" s="10" t="e">
        <f>100*cbo_revenues!AM15/cbo_ngdp!AM15</f>
        <v>#N/A</v>
      </c>
      <c r="AN15" s="10" t="e">
        <f>100*cbo_revenues!AN15/cbo_ngdp!AN15</f>
        <v>#N/A</v>
      </c>
      <c r="AO15" s="10" t="e">
        <f>100*cbo_revenues!AO15/cbo_ngdp!AO15</f>
        <v>#N/A</v>
      </c>
      <c r="AP15" s="10" t="e">
        <f>100*cbo_revenues!AP15/cbo_ngdp!AP15</f>
        <v>#N/A</v>
      </c>
      <c r="AQ15" s="10" t="e">
        <f>100*cbo_revenues!AQ15/cbo_ngdp!AQ15</f>
        <v>#N/A</v>
      </c>
      <c r="AR15" s="10" t="e">
        <f>100*cbo_revenues!AR15/cbo_ngdp!AR15</f>
        <v>#N/A</v>
      </c>
      <c r="AS15" s="10" t="e">
        <f>100*cbo_revenues!AS15/cbo_ngdp!AS15</f>
        <v>#N/A</v>
      </c>
      <c r="AT15" s="10" t="e">
        <f>100*cbo_revenues!AT15/cbo_ngdp!AT15</f>
        <v>#N/A</v>
      </c>
      <c r="AU15" s="10" t="e">
        <v>#N/A</v>
      </c>
      <c r="AV15" s="10" t="e">
        <f>100*cbo_revenues!AV15/cbo_ngdp!AV15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16.86502912129653</v>
      </c>
      <c r="CU15" s="20">
        <v>30713</v>
      </c>
      <c r="CV15" s="20" t="str">
        <f ca="1">OFFSET(C$1,0,ROWS($1:9)-1)</f>
        <v>1984A</v>
      </c>
      <c r="CW15" s="19">
        <f t="shared" ca="1" si="2"/>
        <v>1984</v>
      </c>
      <c r="CX15" s="30" cm="1">
        <f t="array" aca="1" ref="CX15" ca="1">INDEX($C$6:$CS$100,MATCH(CW15,YEAR($B$6:$B$100),0),MATCH(CV15,$C$1:$CS$1,0))</f>
        <v>18.607914678641595</v>
      </c>
      <c r="CY15" s="19">
        <f t="shared" ca="1" si="0"/>
        <v>1989</v>
      </c>
      <c r="CZ15" s="30" cm="1">
        <f t="array" aca="1" ref="CZ15" ca="1">INDEX($C$6:$CS$100,MATCH(CY15,YEAR($B$6:$B$100),0),MATCH(CV15,$C$1:$CS$1,0))</f>
        <v>18.88826919501766</v>
      </c>
      <c r="DA15" s="19">
        <f t="shared" ca="1" si="3"/>
        <v>1994</v>
      </c>
      <c r="DB15" s="28" t="e" cm="1">
        <f t="array" aca="1" ref="DB15" ca="1">INDEX($C$6:$CS$100,MATCH(DA15,YEAR($B$6:$B$100),0),MATCH(CV15,$C$1:$CS$1,0))</f>
        <v>#N/A</v>
      </c>
      <c r="DG15" s="5"/>
    </row>
    <row r="16" spans="1:111" x14ac:dyDescent="0.3">
      <c r="A16" s="5" t="s">
        <v>1752</v>
      </c>
      <c r="B16" s="16">
        <v>31048</v>
      </c>
      <c r="C16" s="10" t="e">
        <f>100*cbo_revenues!C16/cbo_ngdp!C16</f>
        <v>#N/A</v>
      </c>
      <c r="D16" s="10" t="e">
        <f>100*cbo_revenues!D16/cbo_ngdp!D16</f>
        <v>#N/A</v>
      </c>
      <c r="E16" s="10" t="e">
        <f>100*cbo_revenues!E16/cbo_ngdp!E16</f>
        <v>#N/A</v>
      </c>
      <c r="F16" s="10" t="e">
        <f>100*cbo_revenues!F16/cbo_ngdp!F16</f>
        <v>#N/A</v>
      </c>
      <c r="G16" s="10">
        <v>21.2</v>
      </c>
      <c r="H16" s="10">
        <v>23.3</v>
      </c>
      <c r="I16" s="10">
        <v>18.3</v>
      </c>
      <c r="J16" s="10">
        <v>18.7</v>
      </c>
      <c r="K16" s="10">
        <f>100*cbo_revenues!K16/cbo_ngdp!K16</f>
        <v>18.746803069053708</v>
      </c>
      <c r="L16" s="10">
        <f>100*cbo_revenues!L16/cbo_ngdp!L16</f>
        <v>19.066147859922179</v>
      </c>
      <c r="M16" s="10">
        <f>100*cbo_revenues!M16/cbo_ngdp!M16</f>
        <v>19.192708333333332</v>
      </c>
      <c r="N16" s="10" t="e">
        <f>100*cbo_revenues!N16/cbo_ngdp!N16</f>
        <v>#N/A</v>
      </c>
      <c r="O16" s="10" t="e">
        <f>100*cbo_revenues!O16/cbo_ngdp!O16</f>
        <v>#N/A</v>
      </c>
      <c r="P16" s="10" t="e">
        <f>100*cbo_revenues!P16/cbo_ngdp!P16</f>
        <v>#N/A</v>
      </c>
      <c r="Q16" s="10" t="e">
        <f>100*cbo_revenues!Q16/cbo_ngdp!Q16</f>
        <v>#N/A</v>
      </c>
      <c r="R16" s="10" t="e">
        <f>100*cbo_revenues!R16/cbo_ngdp!R16</f>
        <v>#N/A</v>
      </c>
      <c r="S16" s="10" t="e">
        <f>100*cbo_revenues!S16/cbo_ngdp!S16</f>
        <v>#N/A</v>
      </c>
      <c r="T16" s="10" t="e">
        <f>100*cbo_revenues!T16/cbo_ngdp!T16</f>
        <v>#N/A</v>
      </c>
      <c r="U16" s="10" t="e">
        <f>100*cbo_revenues!U16/cbo_ngdp!U16</f>
        <v>#N/A</v>
      </c>
      <c r="V16" s="10" t="e">
        <f>100*cbo_revenues!V16/cbo_ngdp!V16</f>
        <v>#N/A</v>
      </c>
      <c r="W16" s="10" t="e">
        <f>100*cbo_revenues!W16/cbo_ngdp!W16</f>
        <v>#N/A</v>
      </c>
      <c r="X16" s="10" t="e">
        <f>100*cbo_revenues!X16/cbo_ngdp!X16</f>
        <v>#N/A</v>
      </c>
      <c r="Y16" s="10" t="e">
        <f>100*cbo_revenues!Y16/cbo_ngdp!Y16</f>
        <v>#N/A</v>
      </c>
      <c r="Z16" s="10" t="e">
        <f>100*cbo_revenues!Z16/cbo_ngdp!Z16</f>
        <v>#N/A</v>
      </c>
      <c r="AA16" s="10" t="e">
        <f>100*cbo_revenues!AA16/cbo_ngdp!AA16</f>
        <v>#N/A</v>
      </c>
      <c r="AB16" s="10" t="e">
        <f>100*cbo_revenues!AB16/cbo_ngdp!AB16</f>
        <v>#N/A</v>
      </c>
      <c r="AC16" s="10" t="e">
        <f>100*cbo_revenues!AC16/cbo_ngdp!AC16</f>
        <v>#N/A</v>
      </c>
      <c r="AD16" s="10" t="e">
        <f>100*cbo_revenues!AD16/cbo_ngdp!AD16</f>
        <v>#N/A</v>
      </c>
      <c r="AE16" s="10" t="e">
        <f>100*cbo_revenues!AE16/cbo_ngdp!AE16</f>
        <v>#N/A</v>
      </c>
      <c r="AF16" s="10" t="e">
        <f>100*cbo_revenues!AF16/cbo_ngdp!AF16</f>
        <v>#N/A</v>
      </c>
      <c r="AG16" s="10" t="e">
        <f>100*cbo_revenues!AG16/cbo_ngdp!AG16</f>
        <v>#N/A</v>
      </c>
      <c r="AH16" s="10" t="e">
        <f>100*cbo_revenues!AH16/cbo_ngdp!AH16</f>
        <v>#N/A</v>
      </c>
      <c r="AI16" s="10" t="e">
        <f>100*cbo_revenues!AI16/cbo_ngdp!AI16</f>
        <v>#N/A</v>
      </c>
      <c r="AJ16" s="10" t="e">
        <f>100*cbo_revenues!AJ16/cbo_ngdp!AJ16</f>
        <v>#N/A</v>
      </c>
      <c r="AK16" s="10" t="e">
        <f>100*cbo_revenues!AK16/cbo_ngdp!AK16</f>
        <v>#N/A</v>
      </c>
      <c r="AL16" s="10" t="e">
        <f>100*cbo_revenues!AL16/cbo_ngdp!AL16</f>
        <v>#N/A</v>
      </c>
      <c r="AM16" s="10" t="e">
        <f>100*cbo_revenues!AM16/cbo_ngdp!AM16</f>
        <v>#N/A</v>
      </c>
      <c r="AN16" s="10" t="e">
        <f>100*cbo_revenues!AN16/cbo_ngdp!AN16</f>
        <v>#N/A</v>
      </c>
      <c r="AO16" s="10" t="e">
        <f>100*cbo_revenues!AO16/cbo_ngdp!AO16</f>
        <v>#N/A</v>
      </c>
      <c r="AP16" s="10" t="e">
        <f>100*cbo_revenues!AP16/cbo_ngdp!AP16</f>
        <v>#N/A</v>
      </c>
      <c r="AQ16" s="10" t="e">
        <f>100*cbo_revenues!AQ16/cbo_ngdp!AQ16</f>
        <v>#N/A</v>
      </c>
      <c r="AR16" s="10" t="e">
        <f>100*cbo_revenues!AR16/cbo_ngdp!AR16</f>
        <v>#N/A</v>
      </c>
      <c r="AS16" s="10" t="e">
        <f>100*cbo_revenues!AS16/cbo_ngdp!AS16</f>
        <v>#N/A</v>
      </c>
      <c r="AT16" s="10" t="e">
        <f>100*cbo_revenues!AT16/cbo_ngdp!AT16</f>
        <v>#N/A</v>
      </c>
      <c r="AU16" s="10" t="e">
        <v>#N/A</v>
      </c>
      <c r="AV16" s="10" t="e">
        <f>100*cbo_revenues!AV16/cbo_ngdp!AV16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17.209847596717466</v>
      </c>
      <c r="CU16" s="20">
        <v>31079</v>
      </c>
      <c r="CV16" s="20" t="str">
        <f ca="1">OFFSET(C$1,0,ROWS($1:10)-1)</f>
        <v>1985A</v>
      </c>
      <c r="CW16" s="19">
        <f t="shared" ca="1" si="2"/>
        <v>1985</v>
      </c>
      <c r="CX16" s="30" cm="1">
        <f t="array" aca="1" ref="CX16" ca="1">INDEX($C$6:$CS$100,MATCH(CW16,YEAR($B$6:$B$100),0),MATCH(CV16,$C$1:$CS$1,0))</f>
        <v>19.066147859922179</v>
      </c>
      <c r="CY16" s="19">
        <f t="shared" ca="1" si="0"/>
        <v>1990</v>
      </c>
      <c r="CZ16" s="30" cm="1">
        <f t="array" aca="1" ref="CZ16" ca="1">INDEX($C$6:$CS$100,MATCH(CY16,YEAR($B$6:$B$100),0),MATCH(CV16,$C$1:$CS$1,0))</f>
        <v>19.407777381377095</v>
      </c>
      <c r="DA16" s="19">
        <f t="shared" ca="1" si="3"/>
        <v>1995</v>
      </c>
      <c r="DB16" s="28" t="e" cm="1">
        <f t="array" aca="1" ref="DB16" ca="1">INDEX($C$6:$CS$100,MATCH(DA16,YEAR($B$6:$B$100),0),MATCH(CV16,$C$1:$CS$1,0))</f>
        <v>#N/A</v>
      </c>
      <c r="DG16" s="5"/>
    </row>
    <row r="17" spans="1:111" x14ac:dyDescent="0.3">
      <c r="A17" s="5" t="s">
        <v>1753</v>
      </c>
      <c r="B17" s="16">
        <v>31413</v>
      </c>
      <c r="C17" s="10" t="e">
        <f>100*cbo_revenues!C17/cbo_ngdp!C17</f>
        <v>#N/A</v>
      </c>
      <c r="D17" s="10" t="e">
        <f>100*cbo_revenues!D17/cbo_ngdp!D17</f>
        <v>#N/A</v>
      </c>
      <c r="E17" s="10" t="e">
        <f>100*cbo_revenues!E17/cbo_ngdp!E17</f>
        <v>#N/A</v>
      </c>
      <c r="F17" s="10" t="e">
        <f>100*cbo_revenues!F17/cbo_ngdp!F17</f>
        <v>#N/A</v>
      </c>
      <c r="G17" s="10" t="e">
        <f>100*cbo_revenues!G17/cbo_ngdp!G17</f>
        <v>#N/A</v>
      </c>
      <c r="H17" s="10">
        <v>23.9</v>
      </c>
      <c r="I17" s="10">
        <v>18</v>
      </c>
      <c r="J17" s="10">
        <v>18.5</v>
      </c>
      <c r="K17" s="10">
        <f>100*cbo_revenues!K17/cbo_ngdp!K17</f>
        <v>18.701482004234297</v>
      </c>
      <c r="L17" s="10">
        <f>100*cbo_revenues!L17/cbo_ngdp!L17</f>
        <v>18.951418951418951</v>
      </c>
      <c r="M17" s="10">
        <f>100*cbo_revenues!M17/cbo_ngdp!M17</f>
        <v>19.091348477525376</v>
      </c>
      <c r="N17" s="10">
        <f>100*cbo_revenues!N17/cbo_ngdp!N17</f>
        <v>18.559160305343511</v>
      </c>
      <c r="O17" s="10">
        <f>100*cbo_revenues!O17/cbo_ngdp!O17</f>
        <v>18.419788664745436</v>
      </c>
      <c r="P17" s="10" t="e">
        <f>100*cbo_revenues!P17/cbo_ngdp!P17</f>
        <v>#N/A</v>
      </c>
      <c r="Q17" s="10" t="e">
        <f>100*cbo_revenues!Q17/cbo_ngdp!Q17</f>
        <v>#N/A</v>
      </c>
      <c r="R17" s="10" t="e">
        <f>100*cbo_revenues!R17/cbo_ngdp!R17</f>
        <v>#N/A</v>
      </c>
      <c r="S17" s="10" t="e">
        <f>100*cbo_revenues!S17/cbo_ngdp!S17</f>
        <v>#N/A</v>
      </c>
      <c r="T17" s="10" t="e">
        <f>100*cbo_revenues!T17/cbo_ngdp!T17</f>
        <v>#N/A</v>
      </c>
      <c r="U17" s="10" t="e">
        <f>100*cbo_revenues!U17/cbo_ngdp!U17</f>
        <v>#N/A</v>
      </c>
      <c r="V17" s="10" t="e">
        <f>100*cbo_revenues!V17/cbo_ngdp!V17</f>
        <v>#N/A</v>
      </c>
      <c r="W17" s="10" t="e">
        <f>100*cbo_revenues!W17/cbo_ngdp!W17</f>
        <v>#N/A</v>
      </c>
      <c r="X17" s="10" t="e">
        <f>100*cbo_revenues!X17/cbo_ngdp!X17</f>
        <v>#N/A</v>
      </c>
      <c r="Y17" s="10" t="e">
        <f>100*cbo_revenues!Y17/cbo_ngdp!Y17</f>
        <v>#N/A</v>
      </c>
      <c r="Z17" s="10" t="e">
        <f>100*cbo_revenues!Z17/cbo_ngdp!Z17</f>
        <v>#N/A</v>
      </c>
      <c r="AA17" s="10" t="e">
        <f>100*cbo_revenues!AA17/cbo_ngdp!AA17</f>
        <v>#N/A</v>
      </c>
      <c r="AB17" s="10" t="e">
        <f>100*cbo_revenues!AB17/cbo_ngdp!AB17</f>
        <v>#N/A</v>
      </c>
      <c r="AC17" s="10" t="e">
        <f>100*cbo_revenues!AC17/cbo_ngdp!AC17</f>
        <v>#N/A</v>
      </c>
      <c r="AD17" s="10" t="e">
        <f>100*cbo_revenues!AD17/cbo_ngdp!AD17</f>
        <v>#N/A</v>
      </c>
      <c r="AE17" s="10" t="e">
        <f>100*cbo_revenues!AE17/cbo_ngdp!AE17</f>
        <v>#N/A</v>
      </c>
      <c r="AF17" s="10" t="e">
        <f>100*cbo_revenues!AF17/cbo_ngdp!AF17</f>
        <v>#N/A</v>
      </c>
      <c r="AG17" s="10" t="e">
        <f>100*cbo_revenues!AG17/cbo_ngdp!AG17</f>
        <v>#N/A</v>
      </c>
      <c r="AH17" s="10" t="e">
        <f>100*cbo_revenues!AH17/cbo_ngdp!AH17</f>
        <v>#N/A</v>
      </c>
      <c r="AI17" s="10" t="e">
        <f>100*cbo_revenues!AI17/cbo_ngdp!AI17</f>
        <v>#N/A</v>
      </c>
      <c r="AJ17" s="10" t="e">
        <f>100*cbo_revenues!AJ17/cbo_ngdp!AJ17</f>
        <v>#N/A</v>
      </c>
      <c r="AK17" s="10" t="e">
        <f>100*cbo_revenues!AK17/cbo_ngdp!AK17</f>
        <v>#N/A</v>
      </c>
      <c r="AL17" s="10" t="e">
        <f>100*cbo_revenues!AL17/cbo_ngdp!AL17</f>
        <v>#N/A</v>
      </c>
      <c r="AM17" s="10" t="e">
        <f>100*cbo_revenues!AM17/cbo_ngdp!AM17</f>
        <v>#N/A</v>
      </c>
      <c r="AN17" s="10" t="e">
        <f>100*cbo_revenues!AN17/cbo_ngdp!AN17</f>
        <v>#N/A</v>
      </c>
      <c r="AO17" s="10" t="e">
        <f>100*cbo_revenues!AO17/cbo_ngdp!AO17</f>
        <v>#N/A</v>
      </c>
      <c r="AP17" s="10" t="e">
        <f>100*cbo_revenues!AP17/cbo_ngdp!AP17</f>
        <v>#N/A</v>
      </c>
      <c r="AQ17" s="10" t="e">
        <f>100*cbo_revenues!AQ17/cbo_ngdp!AQ17</f>
        <v>#N/A</v>
      </c>
      <c r="AR17" s="10" t="e">
        <f>100*cbo_revenues!AR17/cbo_ngdp!AR17</f>
        <v>#N/A</v>
      </c>
      <c r="AS17" s="10" t="e">
        <f>100*cbo_revenues!AS17/cbo_ngdp!AS17</f>
        <v>#N/A</v>
      </c>
      <c r="AT17" s="10" t="e">
        <f>100*cbo_revenues!AT17/cbo_ngdp!AT17</f>
        <v>#N/A</v>
      </c>
      <c r="AU17" s="10" t="e">
        <v>#N/A</v>
      </c>
      <c r="AV17" s="10" t="e">
        <f>100*cbo_revenues!AV17/cbo_ngdp!AV17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16.990720282810429</v>
      </c>
      <c r="CU17" s="20">
        <v>31260</v>
      </c>
      <c r="CV17" s="20" t="str">
        <f ca="1">OFFSET(C$1,0,ROWS($1:11)-1)</f>
        <v>1985B</v>
      </c>
      <c r="CW17" s="19">
        <f t="shared" ca="1" si="2"/>
        <v>1985</v>
      </c>
      <c r="CX17" s="30" cm="1">
        <f t="array" aca="1" ref="CX17" ca="1">INDEX($C$6:$CS$100,MATCH(CW17,YEAR($B$6:$B$100),0),MATCH(CV17,$C$1:$CS$1,0))</f>
        <v>19.192708333333332</v>
      </c>
      <c r="CY17" s="19">
        <f t="shared" ca="1" si="0"/>
        <v>1990</v>
      </c>
      <c r="CZ17" s="30" cm="1">
        <f t="array" aca="1" ref="CZ17" ca="1">INDEX($C$6:$CS$100,MATCH(CY17,YEAR($B$6:$B$100),0),MATCH(CV17,$C$1:$CS$1,0))</f>
        <v>19.546185456494552</v>
      </c>
      <c r="DA17" s="19">
        <f t="shared" ca="1" si="3"/>
        <v>1995</v>
      </c>
      <c r="DB17" s="28" t="e" cm="1">
        <f t="array" aca="1" ref="DB17" ca="1">INDEX($C$6:$CS$100,MATCH(DA17,YEAR($B$6:$B$100),0),MATCH(CV17,$C$1:$CS$1,0))</f>
        <v>#N/A</v>
      </c>
      <c r="DG17" s="5"/>
    </row>
    <row r="18" spans="1:111" x14ac:dyDescent="0.3">
      <c r="A18" s="5" t="s">
        <v>1754</v>
      </c>
      <c r="B18" s="16">
        <v>31778</v>
      </c>
      <c r="C18" s="10" t="e">
        <f>100*cbo_revenues!C18/cbo_ngdp!C18</f>
        <v>#N/A</v>
      </c>
      <c r="D18" s="10" t="e">
        <f>100*cbo_revenues!D18/cbo_ngdp!D18</f>
        <v>#N/A</v>
      </c>
      <c r="E18" s="10" t="e">
        <f>100*cbo_revenues!E18/cbo_ngdp!E18</f>
        <v>#N/A</v>
      </c>
      <c r="F18" s="10" t="e">
        <f>100*cbo_revenues!F18/cbo_ngdp!F18</f>
        <v>#N/A</v>
      </c>
      <c r="G18" s="10" t="e">
        <f>100*cbo_revenues!G18/cbo_ngdp!G18</f>
        <v>#N/A</v>
      </c>
      <c r="H18" s="10" t="e">
        <f>100*cbo_revenues!H18/cbo_ngdp!H18</f>
        <v>#N/A</v>
      </c>
      <c r="I18" s="10">
        <v>17.7</v>
      </c>
      <c r="J18" s="10">
        <v>18.399999999999999</v>
      </c>
      <c r="K18" s="10">
        <f>100*cbo_revenues!K18/cbo_ngdp!K18</f>
        <v>18.712055507372074</v>
      </c>
      <c r="L18" s="10">
        <f>100*cbo_revenues!L18/cbo_ngdp!L18</f>
        <v>19.072049966540263</v>
      </c>
      <c r="M18" s="10">
        <f>100*cbo_revenues!M18/cbo_ngdp!M18</f>
        <v>19.229045271178844</v>
      </c>
      <c r="N18" s="10">
        <f>100*cbo_revenues!N18/cbo_ngdp!N18</f>
        <v>18.738898756660745</v>
      </c>
      <c r="O18" s="10">
        <f>100*cbo_revenues!O18/cbo_ngdp!O18</f>
        <v>18.720325570879492</v>
      </c>
      <c r="P18" s="10">
        <f>100*cbo_revenues!P18/cbo_ngdp!P18</f>
        <v>18.958854285064788</v>
      </c>
      <c r="Q18" s="10">
        <f>100*cbo_revenues!Q18/cbo_ngdp!Q18</f>
        <v>19.346790655477431</v>
      </c>
      <c r="R18" s="10" t="e">
        <f>100*cbo_revenues!R18/cbo_ngdp!R18</f>
        <v>#N/A</v>
      </c>
      <c r="S18" s="10" t="e">
        <f>100*cbo_revenues!S18/cbo_ngdp!S18</f>
        <v>#N/A</v>
      </c>
      <c r="T18" s="10" t="e">
        <f>100*cbo_revenues!T18/cbo_ngdp!T18</f>
        <v>#N/A</v>
      </c>
      <c r="U18" s="10" t="e">
        <f>100*cbo_revenues!U18/cbo_ngdp!U18</f>
        <v>#N/A</v>
      </c>
      <c r="V18" s="10" t="e">
        <f>100*cbo_revenues!V18/cbo_ngdp!V18</f>
        <v>#N/A</v>
      </c>
      <c r="W18" s="10" t="e">
        <f>100*cbo_revenues!W18/cbo_ngdp!W18</f>
        <v>#N/A</v>
      </c>
      <c r="X18" s="10" t="e">
        <f>100*cbo_revenues!X18/cbo_ngdp!X18</f>
        <v>#N/A</v>
      </c>
      <c r="Y18" s="10" t="e">
        <f>100*cbo_revenues!Y18/cbo_ngdp!Y18</f>
        <v>#N/A</v>
      </c>
      <c r="Z18" s="10" t="e">
        <f>100*cbo_revenues!Z18/cbo_ngdp!Z18</f>
        <v>#N/A</v>
      </c>
      <c r="AA18" s="10" t="e">
        <f>100*cbo_revenues!AA18/cbo_ngdp!AA18</f>
        <v>#N/A</v>
      </c>
      <c r="AB18" s="10" t="e">
        <f>100*cbo_revenues!AB18/cbo_ngdp!AB18</f>
        <v>#N/A</v>
      </c>
      <c r="AC18" s="10" t="e">
        <f>100*cbo_revenues!AC18/cbo_ngdp!AC18</f>
        <v>#N/A</v>
      </c>
      <c r="AD18" s="10" t="e">
        <f>100*cbo_revenues!AD18/cbo_ngdp!AD18</f>
        <v>#N/A</v>
      </c>
      <c r="AE18" s="10" t="e">
        <f>100*cbo_revenues!AE18/cbo_ngdp!AE18</f>
        <v>#N/A</v>
      </c>
      <c r="AF18" s="10" t="e">
        <f>100*cbo_revenues!AF18/cbo_ngdp!AF18</f>
        <v>#N/A</v>
      </c>
      <c r="AG18" s="10" t="e">
        <f>100*cbo_revenues!AG18/cbo_ngdp!AG18</f>
        <v>#N/A</v>
      </c>
      <c r="AH18" s="10" t="e">
        <f>100*cbo_revenues!AH18/cbo_ngdp!AH18</f>
        <v>#N/A</v>
      </c>
      <c r="AI18" s="10" t="e">
        <f>100*cbo_revenues!AI18/cbo_ngdp!AI18</f>
        <v>#N/A</v>
      </c>
      <c r="AJ18" s="10" t="e">
        <f>100*cbo_revenues!AJ18/cbo_ngdp!AJ18</f>
        <v>#N/A</v>
      </c>
      <c r="AK18" s="10" t="e">
        <f>100*cbo_revenues!AK18/cbo_ngdp!AK18</f>
        <v>#N/A</v>
      </c>
      <c r="AL18" s="10" t="e">
        <f>100*cbo_revenues!AL18/cbo_ngdp!AL18</f>
        <v>#N/A</v>
      </c>
      <c r="AM18" s="10" t="e">
        <f>100*cbo_revenues!AM18/cbo_ngdp!AM18</f>
        <v>#N/A</v>
      </c>
      <c r="AN18" s="10" t="e">
        <f>100*cbo_revenues!AN18/cbo_ngdp!AN18</f>
        <v>#N/A</v>
      </c>
      <c r="AO18" s="10" t="e">
        <f>100*cbo_revenues!AO18/cbo_ngdp!AO18</f>
        <v>#N/A</v>
      </c>
      <c r="AP18" s="10" t="e">
        <f>100*cbo_revenues!AP18/cbo_ngdp!AP18</f>
        <v>#N/A</v>
      </c>
      <c r="AQ18" s="10" t="e">
        <f>100*cbo_revenues!AQ18/cbo_ngdp!AQ18</f>
        <v>#N/A</v>
      </c>
      <c r="AR18" s="10" t="e">
        <f>100*cbo_revenues!AR18/cbo_ngdp!AR18</f>
        <v>#N/A</v>
      </c>
      <c r="AS18" s="10" t="e">
        <f>100*cbo_revenues!AS18/cbo_ngdp!AS18</f>
        <v>#N/A</v>
      </c>
      <c r="AT18" s="10" t="e">
        <f>100*cbo_revenues!AT18/cbo_ngdp!AT18</f>
        <v>#N/A</v>
      </c>
      <c r="AU18" s="10" t="e">
        <v>#N/A</v>
      </c>
      <c r="AV18" s="10" t="e">
        <f>100*cbo_revenues!AV18/cbo_ngdp!AV18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17.911073825503355</v>
      </c>
      <c r="CU18" s="20">
        <v>31444</v>
      </c>
      <c r="CV18" s="20" t="str">
        <f ca="1">OFFSET(C$1,0,ROWS($1:12)-1)</f>
        <v>1986A</v>
      </c>
      <c r="CW18" s="19">
        <f t="shared" ca="1" si="2"/>
        <v>1986</v>
      </c>
      <c r="CX18" s="30" cm="1">
        <f t="array" aca="1" ref="CX18" ca="1">INDEX($C$6:$CS$100,MATCH(CW18,YEAR($B$6:$B$100),0),MATCH(CV18,$C$1:$CS$1,0))</f>
        <v>18.559160305343511</v>
      </c>
      <c r="CY18" s="19">
        <f t="shared" ca="1" si="0"/>
        <v>1991</v>
      </c>
      <c r="CZ18" s="30" cm="1">
        <f t="array" aca="1" ref="CZ18" ca="1">INDEX($C$6:$CS$100,MATCH(CY18,YEAR($B$6:$B$100),0),MATCH(CV18,$C$1:$CS$1,0))</f>
        <v>18.918471969571687</v>
      </c>
      <c r="DA18" s="19">
        <f t="shared" ca="1" si="3"/>
        <v>1996</v>
      </c>
      <c r="DB18" s="28" t="e" cm="1">
        <f t="array" aca="1" ref="DB18" ca="1">INDEX($C$6:$CS$100,MATCH(DA18,YEAR($B$6:$B$100),0),MATCH(CV18,$C$1:$CS$1,0))</f>
        <v>#N/A</v>
      </c>
      <c r="DG18" s="5"/>
    </row>
    <row r="19" spans="1:111" x14ac:dyDescent="0.3">
      <c r="A19" s="5" t="s">
        <v>1755</v>
      </c>
      <c r="B19" s="16">
        <v>32143</v>
      </c>
      <c r="C19" s="10" t="e">
        <f>100*cbo_revenues!C19/cbo_ngdp!C19</f>
        <v>#N/A</v>
      </c>
      <c r="D19" s="10" t="e">
        <f>100*cbo_revenues!D19/cbo_ngdp!D19</f>
        <v>#N/A</v>
      </c>
      <c r="E19" s="10" t="e">
        <f>100*cbo_revenues!E19/cbo_ngdp!E19</f>
        <v>#N/A</v>
      </c>
      <c r="F19" s="10" t="e">
        <f>100*cbo_revenues!F19/cbo_ngdp!F19</f>
        <v>#N/A</v>
      </c>
      <c r="G19" s="10" t="e">
        <f>100*cbo_revenues!G19/cbo_ngdp!G19</f>
        <v>#N/A</v>
      </c>
      <c r="H19" s="10" t="e">
        <f>100*cbo_revenues!H19/cbo_ngdp!H19</f>
        <v>#N/A</v>
      </c>
      <c r="I19" s="10" t="e">
        <f>100*cbo_revenues!I19/cbo_ngdp!A19</f>
        <v>#N/A</v>
      </c>
      <c r="J19" s="10">
        <v>18.3</v>
      </c>
      <c r="K19" s="10">
        <f>100*cbo_revenues!K19/cbo_ngdp!K19</f>
        <v>18.949268097052336</v>
      </c>
      <c r="L19" s="10">
        <f>100*cbo_revenues!L19/cbo_ngdp!L19</f>
        <v>19.337474120082817</v>
      </c>
      <c r="M19" s="10">
        <f>100*cbo_revenues!M19/cbo_ngdp!M19</f>
        <v>19.509661333887387</v>
      </c>
      <c r="N19" s="10">
        <f>100*cbo_revenues!N19/cbo_ngdp!N19</f>
        <v>19.036792062835882</v>
      </c>
      <c r="O19" s="10">
        <f>100*cbo_revenues!O19/cbo_ngdp!O19</f>
        <v>19.250999368819691</v>
      </c>
      <c r="P19" s="10">
        <f>100*cbo_revenues!P19/cbo_ngdp!P19</f>
        <v>19.157088122605366</v>
      </c>
      <c r="Q19" s="10">
        <f>100*cbo_revenues!Q19/cbo_ngdp!Q19</f>
        <v>19.012293344637559</v>
      </c>
      <c r="R19" s="10">
        <f>100*cbo_revenues!R19/cbo_ngdp!R19</f>
        <v>19.174861051731508</v>
      </c>
      <c r="S19" s="10">
        <f>100*cbo_revenues!S19/cbo_ngdp!S19</f>
        <v>19.039630949884671</v>
      </c>
      <c r="T19" s="10" t="e">
        <f>100*cbo_revenues!T19/cbo_ngdp!T19</f>
        <v>#N/A</v>
      </c>
      <c r="U19" s="10" t="e">
        <f>100*cbo_revenues!U19/cbo_ngdp!U19</f>
        <v>#N/A</v>
      </c>
      <c r="V19" s="10" t="e">
        <f>100*cbo_revenues!V19/cbo_ngdp!V19</f>
        <v>#N/A</v>
      </c>
      <c r="W19" s="10" t="e">
        <f>100*cbo_revenues!W19/cbo_ngdp!W19</f>
        <v>#N/A</v>
      </c>
      <c r="X19" s="10" t="e">
        <f>100*cbo_revenues!X19/cbo_ngdp!X19</f>
        <v>#N/A</v>
      </c>
      <c r="Y19" s="10" t="e">
        <f>100*cbo_revenues!Y19/cbo_ngdp!Y19</f>
        <v>#N/A</v>
      </c>
      <c r="Z19" s="10" t="e">
        <f>100*cbo_revenues!Z19/cbo_ngdp!Z19</f>
        <v>#N/A</v>
      </c>
      <c r="AA19" s="10" t="e">
        <f>100*cbo_revenues!AA19/cbo_ngdp!AA19</f>
        <v>#N/A</v>
      </c>
      <c r="AB19" s="10" t="e">
        <f>100*cbo_revenues!AB19/cbo_ngdp!AB19</f>
        <v>#N/A</v>
      </c>
      <c r="AC19" s="10" t="e">
        <f>100*cbo_revenues!AC19/cbo_ngdp!AC19</f>
        <v>#N/A</v>
      </c>
      <c r="AD19" s="10" t="e">
        <f>100*cbo_revenues!AD19/cbo_ngdp!AD19</f>
        <v>#N/A</v>
      </c>
      <c r="AE19" s="10" t="e">
        <f>100*cbo_revenues!AE19/cbo_ngdp!AE19</f>
        <v>#N/A</v>
      </c>
      <c r="AF19" s="10" t="e">
        <f>100*cbo_revenues!AF19/cbo_ngdp!AF19</f>
        <v>#N/A</v>
      </c>
      <c r="AG19" s="10" t="e">
        <f>100*cbo_revenues!AG19/cbo_ngdp!AG19</f>
        <v>#N/A</v>
      </c>
      <c r="AH19" s="10" t="e">
        <f>100*cbo_revenues!AH19/cbo_ngdp!AH19</f>
        <v>#N/A</v>
      </c>
      <c r="AI19" s="10" t="e">
        <f>100*cbo_revenues!AI19/cbo_ngdp!AI19</f>
        <v>#N/A</v>
      </c>
      <c r="AJ19" s="10" t="e">
        <f>100*cbo_revenues!AJ19/cbo_ngdp!AJ19</f>
        <v>#N/A</v>
      </c>
      <c r="AK19" s="10" t="e">
        <f>100*cbo_revenues!AK19/cbo_ngdp!AK19</f>
        <v>#N/A</v>
      </c>
      <c r="AL19" s="10" t="e">
        <f>100*cbo_revenues!AL19/cbo_ngdp!AL19</f>
        <v>#N/A</v>
      </c>
      <c r="AM19" s="10" t="e">
        <f>100*cbo_revenues!AM19/cbo_ngdp!AM19</f>
        <v>#N/A</v>
      </c>
      <c r="AN19" s="10" t="e">
        <f>100*cbo_revenues!AN19/cbo_ngdp!AN19</f>
        <v>#N/A</v>
      </c>
      <c r="AO19" s="10" t="e">
        <f>100*cbo_revenues!AO19/cbo_ngdp!AO19</f>
        <v>#N/A</v>
      </c>
      <c r="AP19" s="10" t="e">
        <f>100*cbo_revenues!AP19/cbo_ngdp!AP19</f>
        <v>#N/A</v>
      </c>
      <c r="AQ19" s="10" t="e">
        <f>100*cbo_revenues!AQ19/cbo_ngdp!AQ19</f>
        <v>#N/A</v>
      </c>
      <c r="AR19" s="10" t="e">
        <f>100*cbo_revenues!AR19/cbo_ngdp!AR19</f>
        <v>#N/A</v>
      </c>
      <c r="AS19" s="10" t="e">
        <f>100*cbo_revenues!AS19/cbo_ngdp!AS19</f>
        <v>#N/A</v>
      </c>
      <c r="AT19" s="10" t="e">
        <f>100*cbo_revenues!AT19/cbo_ngdp!AT19</f>
        <v>#N/A</v>
      </c>
      <c r="AU19" s="10" t="e">
        <v>#N/A</v>
      </c>
      <c r="AV19" s="10" t="e">
        <f>100*cbo_revenues!AV19/cbo_ngdp!AV19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17.688266199649739</v>
      </c>
      <c r="CU19" s="20">
        <v>31625</v>
      </c>
      <c r="CV19" s="20" t="str">
        <f ca="1">OFFSET(C$1,0,ROWS($1:13)-1)</f>
        <v>1986B</v>
      </c>
      <c r="CW19" s="19">
        <f t="shared" ca="1" si="2"/>
        <v>1986</v>
      </c>
      <c r="CX19" s="30" cm="1">
        <f t="array" aca="1" ref="CX19" ca="1">INDEX($C$6:$CS$100,MATCH(CW19,YEAR($B$6:$B$100),0),MATCH(CV19,$C$1:$CS$1,0))</f>
        <v>18.419788664745436</v>
      </c>
      <c r="CY19" s="19">
        <f t="shared" ca="1" si="0"/>
        <v>1991</v>
      </c>
      <c r="CZ19" s="30" cm="1">
        <f t="array" aca="1" ref="CZ19" ca="1">INDEX($C$6:$CS$100,MATCH(CY19,YEAR($B$6:$B$100),0),MATCH(CV19,$C$1:$CS$1,0))</f>
        <v>19.537100068073521</v>
      </c>
      <c r="DA19" s="19">
        <f t="shared" ca="1" si="3"/>
        <v>1996</v>
      </c>
      <c r="DB19" s="28" t="e" cm="1">
        <f t="array" aca="1" ref="DB19" ca="1">INDEX($C$6:$CS$100,MATCH(DA19,YEAR($B$6:$B$100),0),MATCH(CV19,$C$1:$CS$1,0))</f>
        <v>#N/A</v>
      </c>
      <c r="DG19" s="5"/>
    </row>
    <row r="20" spans="1:111" x14ac:dyDescent="0.3">
      <c r="A20" s="5" t="s">
        <v>1756</v>
      </c>
      <c r="B20" s="16">
        <v>32509</v>
      </c>
      <c r="C20" s="10" t="e">
        <f>100*cbo_revenues!C20/cbo_ngdp!C20</f>
        <v>#N/A</v>
      </c>
      <c r="D20" s="10" t="e">
        <f>100*cbo_revenues!D20/cbo_ngdp!D20</f>
        <v>#N/A</v>
      </c>
      <c r="E20" s="10" t="e">
        <f>100*cbo_revenues!E20/cbo_ngdp!E20</f>
        <v>#N/A</v>
      </c>
      <c r="F20" s="10" t="e">
        <f>100*cbo_revenues!F20/cbo_ngdp!F20</f>
        <v>#N/A</v>
      </c>
      <c r="G20" s="10" t="e">
        <f>100*cbo_revenues!G20/cbo_ngdp!G20</f>
        <v>#N/A</v>
      </c>
      <c r="H20" s="10" t="e">
        <f>100*cbo_revenues!H20/cbo_ngdp!H20</f>
        <v>#N/A</v>
      </c>
      <c r="I20" s="10" t="e">
        <f>100*cbo_revenues!I20/cbo_ngdp!A20</f>
        <v>#N/A</v>
      </c>
      <c r="J20" s="10" t="e">
        <f>100*cbo_revenues!J20/cbo_ngdp!B20</f>
        <v>#N/A</v>
      </c>
      <c r="K20" s="10">
        <f>100*cbo_revenues!K20/cbo_ngdp!K20</f>
        <v>18.88826919501766</v>
      </c>
      <c r="L20" s="10">
        <f>100*cbo_revenues!L20/cbo_ngdp!L20</f>
        <v>19.312067640276709</v>
      </c>
      <c r="M20" s="10">
        <f>100*cbo_revenues!M20/cbo_ngdp!M20</f>
        <v>19.51830443159923</v>
      </c>
      <c r="N20" s="10">
        <f>100*cbo_revenues!N20/cbo_ngdp!N20</f>
        <v>19.006520905255083</v>
      </c>
      <c r="O20" s="10">
        <f>100*cbo_revenues!O20/cbo_ngdp!O20</f>
        <v>19.345354762838102</v>
      </c>
      <c r="P20" s="10">
        <f>100*cbo_revenues!P20/cbo_ngdp!P20</f>
        <v>19.113848599244982</v>
      </c>
      <c r="Q20" s="10">
        <f>100*cbo_revenues!Q20/cbo_ngdp!Q20</f>
        <v>18.94736842105263</v>
      </c>
      <c r="R20" s="10">
        <f>100*cbo_revenues!R20/cbo_ngdp!R20</f>
        <v>19.121187800963082</v>
      </c>
      <c r="S20" s="10">
        <f>100*cbo_revenues!S20/cbo_ngdp!S20</f>
        <v>19.208153665229322</v>
      </c>
      <c r="T20" s="10">
        <f>100*cbo_revenues!T20/cbo_ngdp!T20</f>
        <v>19.191721983600157</v>
      </c>
      <c r="U20" s="10">
        <f>100*cbo_revenues!U20/cbo_ngdp!U20</f>
        <v>19.287660568314518</v>
      </c>
      <c r="V20" s="10" t="e">
        <f>100*cbo_revenues!V20/cbo_ngdp!V20</f>
        <v>#N/A</v>
      </c>
      <c r="W20" s="10" t="e">
        <f>100*cbo_revenues!W20/cbo_ngdp!W20</f>
        <v>#N/A</v>
      </c>
      <c r="X20" s="10" t="e">
        <f>100*cbo_revenues!X20/cbo_ngdp!X20</f>
        <v>#N/A</v>
      </c>
      <c r="Y20" s="10" t="e">
        <f>100*cbo_revenues!Y20/cbo_ngdp!Y20</f>
        <v>#N/A</v>
      </c>
      <c r="Z20" s="10" t="e">
        <f>100*cbo_revenues!Z20/cbo_ngdp!Z20</f>
        <v>#N/A</v>
      </c>
      <c r="AA20" s="10" t="e">
        <f>100*cbo_revenues!AA20/cbo_ngdp!AA20</f>
        <v>#N/A</v>
      </c>
      <c r="AB20" s="10" t="e">
        <f>100*cbo_revenues!AB20/cbo_ngdp!AB20</f>
        <v>#N/A</v>
      </c>
      <c r="AC20" s="10" t="e">
        <f>100*cbo_revenues!AC20/cbo_ngdp!AC20</f>
        <v>#N/A</v>
      </c>
      <c r="AD20" s="10" t="e">
        <f>100*cbo_revenues!AD20/cbo_ngdp!AD20</f>
        <v>#N/A</v>
      </c>
      <c r="AE20" s="10" t="e">
        <f>100*cbo_revenues!AE20/cbo_ngdp!AE20</f>
        <v>#N/A</v>
      </c>
      <c r="AF20" s="10" t="e">
        <f>100*cbo_revenues!AF20/cbo_ngdp!AF20</f>
        <v>#N/A</v>
      </c>
      <c r="AG20" s="10" t="e">
        <f>100*cbo_revenues!AG20/cbo_ngdp!AG20</f>
        <v>#N/A</v>
      </c>
      <c r="AH20" s="10" t="e">
        <f>100*cbo_revenues!AH20/cbo_ngdp!AH20</f>
        <v>#N/A</v>
      </c>
      <c r="AI20" s="10" t="e">
        <f>100*cbo_revenues!AI20/cbo_ngdp!AI20</f>
        <v>#N/A</v>
      </c>
      <c r="AJ20" s="10" t="e">
        <f>100*cbo_revenues!AJ20/cbo_ngdp!AJ20</f>
        <v>#N/A</v>
      </c>
      <c r="AK20" s="10" t="e">
        <f>100*cbo_revenues!AK20/cbo_ngdp!AK20</f>
        <v>#N/A</v>
      </c>
      <c r="AL20" s="10" t="e">
        <f>100*cbo_revenues!AL20/cbo_ngdp!AL20</f>
        <v>#N/A</v>
      </c>
      <c r="AM20" s="10" t="e">
        <f>100*cbo_revenues!AM20/cbo_ngdp!AM20</f>
        <v>#N/A</v>
      </c>
      <c r="AN20" s="10" t="e">
        <f>100*cbo_revenues!AN20/cbo_ngdp!AN20</f>
        <v>#N/A</v>
      </c>
      <c r="AO20" s="10" t="e">
        <f>100*cbo_revenues!AO20/cbo_ngdp!AO20</f>
        <v>#N/A</v>
      </c>
      <c r="AP20" s="10" t="e">
        <f>100*cbo_revenues!AP20/cbo_ngdp!AP20</f>
        <v>#N/A</v>
      </c>
      <c r="AQ20" s="10" t="e">
        <f>100*cbo_revenues!AQ20/cbo_ngdp!AQ20</f>
        <v>#N/A</v>
      </c>
      <c r="AR20" s="10" t="e">
        <f>100*cbo_revenues!AR20/cbo_ngdp!AR20</f>
        <v>#N/A</v>
      </c>
      <c r="AS20" s="10" t="e">
        <f>100*cbo_revenues!AS20/cbo_ngdp!AS20</f>
        <v>#N/A</v>
      </c>
      <c r="AT20" s="10" t="e">
        <f>100*cbo_revenues!AT20/cbo_ngdp!AT20</f>
        <v>#N/A</v>
      </c>
      <c r="AU20" s="10" t="e">
        <v>#N/A</v>
      </c>
      <c r="AV20" s="10" t="e">
        <f>100*cbo_revenues!AV20/cbo_ngdp!AV20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17.83978397839784</v>
      </c>
      <c r="CU20" s="20">
        <v>31778</v>
      </c>
      <c r="CV20" s="20" t="str">
        <f ca="1">OFFSET(C$1,0,ROWS($1:14)-1)</f>
        <v>1987A</v>
      </c>
      <c r="CW20" s="19">
        <f t="shared" ca="1" si="2"/>
        <v>1987</v>
      </c>
      <c r="CX20" s="30" cm="1">
        <f t="array" aca="1" ref="CX20" ca="1">INDEX($C$6:$CS$100,MATCH(CW20,YEAR($B$6:$B$100),0),MATCH(CV20,$C$1:$CS$1,0))</f>
        <v>18.958854285064788</v>
      </c>
      <c r="CY20" s="19">
        <f t="shared" ca="1" si="0"/>
        <v>1992</v>
      </c>
      <c r="CZ20" s="30" cm="1">
        <f t="array" aca="1" ref="CZ20" ca="1">INDEX($C$6:$CS$100,MATCH(CY20,YEAR($B$6:$B$100),0),MATCH(CV20,$C$1:$CS$1,0))</f>
        <v>19.72195279663757</v>
      </c>
      <c r="DA20" s="19">
        <f t="shared" ca="1" si="3"/>
        <v>1997</v>
      </c>
      <c r="DB20" s="28" t="e" cm="1">
        <f t="array" aca="1" ref="DB20" ca="1">INDEX($C$6:$CS$100,MATCH(DA20,YEAR($B$6:$B$100),0),MATCH(CV20,$C$1:$CS$1,0))</f>
        <v>#N/A</v>
      </c>
      <c r="DG20" s="5"/>
    </row>
    <row r="21" spans="1:111" x14ac:dyDescent="0.3">
      <c r="A21" t="s">
        <v>1757</v>
      </c>
      <c r="B21" s="16">
        <v>32874</v>
      </c>
      <c r="C21" s="10" t="e">
        <f>100*cbo_revenues!C21/cbo_ngdp!C21</f>
        <v>#N/A</v>
      </c>
      <c r="D21" s="10" t="e">
        <f>100*cbo_revenues!D21/cbo_ngdp!D21</f>
        <v>#N/A</v>
      </c>
      <c r="E21" s="10" t="e">
        <f>100*cbo_revenues!E21/cbo_ngdp!E21</f>
        <v>#N/A</v>
      </c>
      <c r="F21" s="10" t="e">
        <f>100*cbo_revenues!F21/cbo_ngdp!F21</f>
        <v>#N/A</v>
      </c>
      <c r="G21" s="10" t="e">
        <f>100*cbo_revenues!G21/cbo_ngdp!G21</f>
        <v>#N/A</v>
      </c>
      <c r="H21" s="10" t="e">
        <f>100*cbo_revenues!H21/cbo_ngdp!H21</f>
        <v>#N/A</v>
      </c>
      <c r="I21" s="10" t="e">
        <f>100*cbo_revenues!I21/cbo_ngdp!A21</f>
        <v>#N/A</v>
      </c>
      <c r="J21" s="10" t="e">
        <f>100*cbo_revenues!J21/cbo_ngdp!B21</f>
        <v>#N/A</v>
      </c>
      <c r="K21" s="10" t="e">
        <f>100*cbo_revenues!K21/cbo_ngdp!K21</f>
        <v>#N/A</v>
      </c>
      <c r="L21" s="10">
        <f>100*cbo_revenues!L21/cbo_ngdp!L21</f>
        <v>19.407777381377095</v>
      </c>
      <c r="M21" s="10">
        <f>100*cbo_revenues!M21/cbo_ngdp!M21</f>
        <v>19.546185456494552</v>
      </c>
      <c r="N21" s="10">
        <f>100*cbo_revenues!N21/cbo_ngdp!N21</f>
        <v>19.006940736785904</v>
      </c>
      <c r="O21" s="10">
        <f>100*cbo_revenues!O21/cbo_ngdp!O21</f>
        <v>19.481467956910716</v>
      </c>
      <c r="P21" s="10">
        <f>100*cbo_revenues!P21/cbo_ngdp!P21</f>
        <v>19.422863485016649</v>
      </c>
      <c r="Q21" s="10">
        <f>100*cbo_revenues!Q21/cbo_ngdp!Q21</f>
        <v>19.256505576208177</v>
      </c>
      <c r="R21" s="10">
        <f>100*cbo_revenues!R21/cbo_ngdp!R21</f>
        <v>19.451746150957568</v>
      </c>
      <c r="S21" s="10">
        <f>100*cbo_revenues!S21/cbo_ngdp!S21</f>
        <v>19.558823529411764</v>
      </c>
      <c r="T21" s="10">
        <f>100*cbo_revenues!T21/cbo_ngdp!T21</f>
        <v>19.6002933626696</v>
      </c>
      <c r="U21" s="10">
        <f>100*cbo_revenues!U21/cbo_ngdp!U21</f>
        <v>19.604612850082372</v>
      </c>
      <c r="V21" s="10">
        <f>100*cbo_revenues!V21/cbo_ngdp!V21</f>
        <v>19.556451612903224</v>
      </c>
      <c r="W21" s="10">
        <f>100*cbo_revenues!W21/cbo_ngdp!W21</f>
        <v>19.078947368421051</v>
      </c>
      <c r="X21" s="10" t="e">
        <f>100*cbo_revenues!X21/cbo_ngdp!X21</f>
        <v>#N/A</v>
      </c>
      <c r="Y21" s="10" t="e">
        <f>100*cbo_revenues!Y21/cbo_ngdp!Y21</f>
        <v>#N/A</v>
      </c>
      <c r="Z21" s="10" t="e">
        <f>100*cbo_revenues!Z21/cbo_ngdp!Z21</f>
        <v>#N/A</v>
      </c>
      <c r="AA21" s="10" t="e">
        <f>100*cbo_revenues!AA21/cbo_ngdp!AA21</f>
        <v>#N/A</v>
      </c>
      <c r="AB21" s="10" t="e">
        <f>100*cbo_revenues!AB21/cbo_ngdp!AB21</f>
        <v>#N/A</v>
      </c>
      <c r="AC21" s="10" t="e">
        <f>100*cbo_revenues!AC21/cbo_ngdp!AC21</f>
        <v>#N/A</v>
      </c>
      <c r="AD21" s="10" t="e">
        <f>100*cbo_revenues!AD21/cbo_ngdp!AD21</f>
        <v>#N/A</v>
      </c>
      <c r="AE21" s="10" t="e">
        <f>100*cbo_revenues!AE21/cbo_ngdp!AE21</f>
        <v>#N/A</v>
      </c>
      <c r="AF21" s="10" t="e">
        <f>100*cbo_revenues!AF21/cbo_ngdp!AF21</f>
        <v>#N/A</v>
      </c>
      <c r="AG21" s="10" t="e">
        <f>100*cbo_revenues!AG21/cbo_ngdp!AG21</f>
        <v>#N/A</v>
      </c>
      <c r="AH21" s="10" t="e">
        <f>100*cbo_revenues!AH21/cbo_ngdp!AH21</f>
        <v>#N/A</v>
      </c>
      <c r="AI21" s="10" t="e">
        <f>100*cbo_revenues!AI21/cbo_ngdp!AI21</f>
        <v>#N/A</v>
      </c>
      <c r="AJ21" s="10" t="e">
        <f>100*cbo_revenues!AJ21/cbo_ngdp!AJ21</f>
        <v>#N/A</v>
      </c>
      <c r="AK21" s="10" t="e">
        <f>100*cbo_revenues!AK21/cbo_ngdp!AK21</f>
        <v>#N/A</v>
      </c>
      <c r="AL21" s="10" t="e">
        <f>100*cbo_revenues!AL21/cbo_ngdp!AL21</f>
        <v>#N/A</v>
      </c>
      <c r="AM21" s="10" t="e">
        <f>100*cbo_revenues!AM21/cbo_ngdp!AM21</f>
        <v>#N/A</v>
      </c>
      <c r="AN21" s="10" t="e">
        <f>100*cbo_revenues!AN21/cbo_ngdp!AN21</f>
        <v>#N/A</v>
      </c>
      <c r="AO21" s="10" t="e">
        <f>100*cbo_revenues!AO21/cbo_ngdp!AO21</f>
        <v>#N/A</v>
      </c>
      <c r="AP21" s="10" t="e">
        <f>100*cbo_revenues!AP21/cbo_ngdp!AP21</f>
        <v>#N/A</v>
      </c>
      <c r="AQ21" s="10" t="e">
        <f>100*cbo_revenues!AQ21/cbo_ngdp!AQ21</f>
        <v>#N/A</v>
      </c>
      <c r="AR21" s="10" t="e">
        <f>100*cbo_revenues!AR21/cbo_ngdp!AR21</f>
        <v>#N/A</v>
      </c>
      <c r="AS21" s="10" t="e">
        <f>100*cbo_revenues!AS21/cbo_ngdp!AS21</f>
        <v>#N/A</v>
      </c>
      <c r="AT21" s="10" t="e">
        <f>100*cbo_revenues!AT21/cbo_ngdp!AT21</f>
        <v>#N/A</v>
      </c>
      <c r="AU21" s="10" t="e">
        <v>#N/A</v>
      </c>
      <c r="AV21" s="10" t="e">
        <f>100*cbo_revenues!AV21/cbo_ngdp!AV21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17.494490591625699</v>
      </c>
      <c r="CU21" s="20">
        <v>31990</v>
      </c>
      <c r="CV21" s="20" t="str">
        <f ca="1">OFFSET(C$1,0,ROWS($1:15)-1)</f>
        <v>1987B</v>
      </c>
      <c r="CW21" s="19">
        <f t="shared" ca="1" si="2"/>
        <v>1987</v>
      </c>
      <c r="CX21" s="30" cm="1">
        <f t="array" aca="1" ref="CX21" ca="1">INDEX($C$6:$CS$100,MATCH(CW21,YEAR($B$6:$B$100),0),MATCH(CV21,$C$1:$CS$1,0))</f>
        <v>19.346790655477431</v>
      </c>
      <c r="CY21" s="19">
        <f t="shared" ca="1" si="0"/>
        <v>1992</v>
      </c>
      <c r="CZ21" s="30" cm="1">
        <f t="array" aca="1" ref="CZ21" ca="1">INDEX($C$6:$CS$100,MATCH(CY21,YEAR($B$6:$B$100),0),MATCH(CV21,$C$1:$CS$1,0))</f>
        <v>19.459371437876566</v>
      </c>
      <c r="DA21" s="19">
        <f t="shared" ca="1" si="3"/>
        <v>1997</v>
      </c>
      <c r="DB21" s="28" t="e" cm="1">
        <f t="array" aca="1" ref="DB21" ca="1">INDEX($C$6:$CS$100,MATCH(DA21,YEAR($B$6:$B$100),0),MATCH(CV21,$C$1:$CS$1,0))</f>
        <v>#N/A</v>
      </c>
      <c r="DG21" s="5"/>
    </row>
    <row r="22" spans="1:111" x14ac:dyDescent="0.3">
      <c r="A22" t="s">
        <v>1758</v>
      </c>
      <c r="B22" s="16">
        <v>33239</v>
      </c>
      <c r="C22" s="10" t="e">
        <f>100*cbo_revenues!C22/cbo_ngdp!C22</f>
        <v>#N/A</v>
      </c>
      <c r="D22" s="10" t="e">
        <f>100*cbo_revenues!D22/cbo_ngdp!D22</f>
        <v>#N/A</v>
      </c>
      <c r="E22" s="10" t="e">
        <f>100*cbo_revenues!E22/cbo_ngdp!E22</f>
        <v>#N/A</v>
      </c>
      <c r="F22" s="10" t="e">
        <f>100*cbo_revenues!F22/cbo_ngdp!F22</f>
        <v>#N/A</v>
      </c>
      <c r="G22" s="10" t="e">
        <f>100*cbo_revenues!G22/cbo_ngdp!G22</f>
        <v>#N/A</v>
      </c>
      <c r="H22" s="10" t="e">
        <f>100*cbo_revenues!H22/cbo_ngdp!H22</f>
        <v>#N/A</v>
      </c>
      <c r="I22" s="10" t="e">
        <f>100*cbo_revenues!I22/cbo_ngdp!A22</f>
        <v>#N/A</v>
      </c>
      <c r="J22" s="10" t="e">
        <f>100*cbo_revenues!J22/cbo_ngdp!B22</f>
        <v>#N/A</v>
      </c>
      <c r="K22" s="10" t="e">
        <f>100*cbo_revenues!K22/cbo_ngdp!K22</f>
        <v>#N/A</v>
      </c>
      <c r="L22" s="10" t="e">
        <f>100*cbo_revenues!L22/cbo_ngdp!L22</f>
        <v>#N/A</v>
      </c>
      <c r="M22" s="10" t="e">
        <f>100*cbo_revenues!M22/cbo_ngdp!M22</f>
        <v>#N/A</v>
      </c>
      <c r="N22" s="10">
        <f>100*cbo_revenues!N22/cbo_ngdp!N22</f>
        <v>18.918471969571687</v>
      </c>
      <c r="O22" s="10">
        <f>100*cbo_revenues!O22/cbo_ngdp!O22</f>
        <v>19.537100068073521</v>
      </c>
      <c r="P22" s="10">
        <f>100*cbo_revenues!P22/cbo_ngdp!P22</f>
        <v>19.64779005524862</v>
      </c>
      <c r="Q22" s="10">
        <f>100*cbo_revenues!Q22/cbo_ngdp!Q22</f>
        <v>19.401426831390289</v>
      </c>
      <c r="R22" s="10">
        <f>100*cbo_revenues!R22/cbo_ngdp!R22</f>
        <v>19.553367328995957</v>
      </c>
      <c r="S22" s="10">
        <f>100*cbo_revenues!S22/cbo_ngdp!S22</f>
        <v>19.585492227979273</v>
      </c>
      <c r="T22" s="10">
        <f>100*cbo_revenues!T22/cbo_ngdp!T22</f>
        <v>19.614590502408809</v>
      </c>
      <c r="U22" s="10">
        <f>100*cbo_revenues!U22/cbo_ngdp!U22</f>
        <v>19.533127360109852</v>
      </c>
      <c r="V22" s="10">
        <f>100*cbo_revenues!V22/cbo_ngdp!V22</f>
        <v>19.603448275862068</v>
      </c>
      <c r="W22" s="10">
        <f>100*cbo_revenues!W22/cbo_ngdp!W22</f>
        <v>19.255829903978054</v>
      </c>
      <c r="X22" s="10">
        <f>100*cbo_revenues!X22/cbo_ngdp!X22</f>
        <v>19.452347083926032</v>
      </c>
      <c r="Y22" s="10">
        <f>100*cbo_revenues!Y22/cbo_ngdp!Y22</f>
        <v>18.923269540332676</v>
      </c>
      <c r="Z22" s="10" t="e">
        <f>100*cbo_revenues!Z22/cbo_ngdp!Z22</f>
        <v>#N/A</v>
      </c>
      <c r="AA22" s="10" t="e">
        <f>100*cbo_revenues!AA22/cbo_ngdp!AA22</f>
        <v>#N/A</v>
      </c>
      <c r="AB22" s="10" t="e">
        <f>100*cbo_revenues!AB22/cbo_ngdp!AB22</f>
        <v>#N/A</v>
      </c>
      <c r="AC22" s="10" t="e">
        <f>100*cbo_revenues!AC22/cbo_ngdp!AC22</f>
        <v>#N/A</v>
      </c>
      <c r="AD22" s="10" t="e">
        <f>100*cbo_revenues!AD22/cbo_ngdp!AD22</f>
        <v>#N/A</v>
      </c>
      <c r="AE22" s="10" t="e">
        <f>100*cbo_revenues!AE22/cbo_ngdp!AE22</f>
        <v>#N/A</v>
      </c>
      <c r="AF22" s="10" t="e">
        <f>100*cbo_revenues!AF22/cbo_ngdp!AF22</f>
        <v>#N/A</v>
      </c>
      <c r="AG22" s="10" t="e">
        <f>100*cbo_revenues!AG22/cbo_ngdp!AG22</f>
        <v>#N/A</v>
      </c>
      <c r="AH22" s="10" t="e">
        <f>100*cbo_revenues!AH22/cbo_ngdp!AH22</f>
        <v>#N/A</v>
      </c>
      <c r="AI22" s="10" t="e">
        <f>100*cbo_revenues!AI22/cbo_ngdp!AI22</f>
        <v>#N/A</v>
      </c>
      <c r="AJ22" s="10" t="e">
        <f>100*cbo_revenues!AJ22/cbo_ngdp!AJ22</f>
        <v>#N/A</v>
      </c>
      <c r="AK22" s="10" t="e">
        <f>100*cbo_revenues!AK22/cbo_ngdp!AK22</f>
        <v>#N/A</v>
      </c>
      <c r="AL22" s="10" t="e">
        <f>100*cbo_revenues!AL22/cbo_ngdp!AL22</f>
        <v>#N/A</v>
      </c>
      <c r="AM22" s="10" t="e">
        <f>100*cbo_revenues!AM22/cbo_ngdp!AM22</f>
        <v>#N/A</v>
      </c>
      <c r="AN22" s="10" t="e">
        <f>100*cbo_revenues!AN22/cbo_ngdp!AN22</f>
        <v>#N/A</v>
      </c>
      <c r="AO22" s="10" t="e">
        <f>100*cbo_revenues!AO22/cbo_ngdp!AO22</f>
        <v>#N/A</v>
      </c>
      <c r="AP22" s="10" t="e">
        <f>100*cbo_revenues!AP22/cbo_ngdp!AP22</f>
        <v>#N/A</v>
      </c>
      <c r="AQ22" s="10" t="e">
        <f>100*cbo_revenues!AQ22/cbo_ngdp!AQ22</f>
        <v>#N/A</v>
      </c>
      <c r="AR22" s="10" t="e">
        <f>100*cbo_revenues!AR22/cbo_ngdp!AR22</f>
        <v>#N/A</v>
      </c>
      <c r="AS22" s="10" t="e">
        <f>100*cbo_revenues!AS22/cbo_ngdp!AS22</f>
        <v>#N/A</v>
      </c>
      <c r="AT22" s="10" t="e">
        <f>100*cbo_revenues!AT22/cbo_ngdp!AT22</f>
        <v>#N/A</v>
      </c>
      <c r="AU22" s="10" t="e">
        <v>#N/A</v>
      </c>
      <c r="AV22" s="10" t="e">
        <f>100*cbo_revenues!AV22/cbo_ngdp!AV22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17.314951583784669</v>
      </c>
      <c r="CU22" s="20">
        <v>32174</v>
      </c>
      <c r="CV22" s="20" t="str">
        <f ca="1">OFFSET(C$1,0,ROWS($1:16)-1)</f>
        <v>1988A</v>
      </c>
      <c r="CW22" s="19">
        <f t="shared" ca="1" si="2"/>
        <v>1988</v>
      </c>
      <c r="CX22" s="30" cm="1">
        <f t="array" aca="1" ref="CX22" ca="1">INDEX($C$6:$CS$100,MATCH(CW22,YEAR($B$6:$B$100),0),MATCH(CV22,$C$1:$CS$1,0))</f>
        <v>19.174861051731508</v>
      </c>
      <c r="CY22" s="19">
        <f t="shared" ca="1" si="0"/>
        <v>1993</v>
      </c>
      <c r="CZ22" s="30" cm="1">
        <f t="array" aca="1" ref="CZ22" ca="1">INDEX($C$6:$CS$100,MATCH(CY22,YEAR($B$6:$B$100),0),MATCH(CV22,$C$1:$CS$1,0))</f>
        <v>19.424349699861473</v>
      </c>
      <c r="DA22" s="19">
        <f t="shared" ca="1" si="3"/>
        <v>1998</v>
      </c>
      <c r="DB22" s="28" t="e" cm="1">
        <f t="array" aca="1" ref="DB22" ca="1">INDEX($C$6:$CS$100,MATCH(DA22,YEAR($B$6:$B$100),0),MATCH(CV22,$C$1:$CS$1,0))</f>
        <v>#N/A</v>
      </c>
      <c r="DG22" s="5"/>
    </row>
    <row r="23" spans="1:111" x14ac:dyDescent="0.3">
      <c r="A23" t="s">
        <v>1759</v>
      </c>
      <c r="B23" s="16">
        <v>33604</v>
      </c>
      <c r="C23" s="10" t="e">
        <f>100*cbo_revenues!C23/cbo_ngdp!C23</f>
        <v>#N/A</v>
      </c>
      <c r="D23" s="10" t="e">
        <f>100*cbo_revenues!D23/cbo_ngdp!D23</f>
        <v>#N/A</v>
      </c>
      <c r="E23" s="10" t="e">
        <f>100*cbo_revenues!E23/cbo_ngdp!E23</f>
        <v>#N/A</v>
      </c>
      <c r="F23" s="10" t="e">
        <f>100*cbo_revenues!F23/cbo_ngdp!F23</f>
        <v>#N/A</v>
      </c>
      <c r="G23" s="10" t="e">
        <f>100*cbo_revenues!G23/cbo_ngdp!G23</f>
        <v>#N/A</v>
      </c>
      <c r="H23" s="10" t="e">
        <f>100*cbo_revenues!H23/cbo_ngdp!H23</f>
        <v>#N/A</v>
      </c>
      <c r="I23" s="10" t="e">
        <f>100*cbo_revenues!I23/cbo_ngdp!A23</f>
        <v>#N/A</v>
      </c>
      <c r="J23" s="10" t="e">
        <f>100*cbo_revenues!J23/cbo_ngdp!B23</f>
        <v>#N/A</v>
      </c>
      <c r="K23" s="10" t="e">
        <f>100*cbo_revenues!K23/cbo_ngdp!K23</f>
        <v>#N/A</v>
      </c>
      <c r="L23" s="10" t="e">
        <f>100*cbo_revenues!L23/cbo_ngdp!L23</f>
        <v>#N/A</v>
      </c>
      <c r="M23" s="10" t="e">
        <f>100*cbo_revenues!M23/cbo_ngdp!M23</f>
        <v>#N/A</v>
      </c>
      <c r="N23" s="10" t="e">
        <f>100*cbo_revenues!N23/cbo_ngdp!N23</f>
        <v>#N/A</v>
      </c>
      <c r="O23" s="10" t="e">
        <f>100*cbo_revenues!O23/cbo_ngdp!O23</f>
        <v>#N/A</v>
      </c>
      <c r="P23" s="10">
        <f>100*cbo_revenues!P23/cbo_ngdp!P23</f>
        <v>19.72195279663757</v>
      </c>
      <c r="Q23" s="10">
        <f>100*cbo_revenues!Q23/cbo_ngdp!Q23</f>
        <v>19.459371437876566</v>
      </c>
      <c r="R23" s="10">
        <f>100*cbo_revenues!R23/cbo_ngdp!R23</f>
        <v>19.433931216060557</v>
      </c>
      <c r="S23" s="10">
        <f>100*cbo_revenues!S23/cbo_ngdp!S23</f>
        <v>19.497161394971613</v>
      </c>
      <c r="T23" s="10">
        <f>100*cbo_revenues!T23/cbo_ngdp!T23</f>
        <v>19.550452781371281</v>
      </c>
      <c r="U23" s="10">
        <f>100*cbo_revenues!U23/cbo_ngdp!U23</f>
        <v>19.389558232931726</v>
      </c>
      <c r="V23" s="10">
        <f>100*cbo_revenues!V23/cbo_ngdp!V23</f>
        <v>19.48220064724919</v>
      </c>
      <c r="W23" s="10">
        <f>100*cbo_revenues!W23/cbo_ngdp!W23</f>
        <v>19.115044247787612</v>
      </c>
      <c r="X23" s="10">
        <f>100*cbo_revenues!X23/cbo_ngdp!X23</f>
        <v>19.490254872563717</v>
      </c>
      <c r="Y23" s="10">
        <f>100*cbo_revenues!Y23/cbo_ngdp!Y23</f>
        <v>19.211988550260987</v>
      </c>
      <c r="Z23" s="10">
        <f>100*cbo_revenues!Z23/cbo_ngdp!Z23</f>
        <v>18.850496065685938</v>
      </c>
      <c r="AA23" s="10">
        <f>100*cbo_revenues!AA23/cbo_ngdp!AA23</f>
        <v>18.604651162790699</v>
      </c>
      <c r="AB23" s="10" t="e">
        <f>100*cbo_revenues!AB23/cbo_ngdp!AB23</f>
        <v>#N/A</v>
      </c>
      <c r="AC23" s="10" t="e">
        <f>100*cbo_revenues!AC23/cbo_ngdp!AC23</f>
        <v>#N/A</v>
      </c>
      <c r="AD23" s="10" t="e">
        <f>100*cbo_revenues!AD23/cbo_ngdp!AD23</f>
        <v>#N/A</v>
      </c>
      <c r="AE23" s="10" t="e">
        <f>100*cbo_revenues!AE23/cbo_ngdp!AE23</f>
        <v>#N/A</v>
      </c>
      <c r="AF23" s="10" t="e">
        <f>100*cbo_revenues!AF23/cbo_ngdp!AF23</f>
        <v>#N/A</v>
      </c>
      <c r="AG23" s="10" t="e">
        <f>100*cbo_revenues!AG23/cbo_ngdp!AG23</f>
        <v>#N/A</v>
      </c>
      <c r="AH23" s="10" t="e">
        <f>100*cbo_revenues!AH23/cbo_ngdp!AH23</f>
        <v>#N/A</v>
      </c>
      <c r="AI23" s="10" t="e">
        <f>100*cbo_revenues!AI23/cbo_ngdp!AI23</f>
        <v>#N/A</v>
      </c>
      <c r="AJ23" s="10" t="e">
        <f>100*cbo_revenues!AJ23/cbo_ngdp!AJ23</f>
        <v>#N/A</v>
      </c>
      <c r="AK23" s="10" t="e">
        <f>100*cbo_revenues!AK23/cbo_ngdp!AK23</f>
        <v>#N/A</v>
      </c>
      <c r="AL23" s="10" t="e">
        <f>100*cbo_revenues!AL23/cbo_ngdp!AL23</f>
        <v>#N/A</v>
      </c>
      <c r="AM23" s="10" t="e">
        <f>100*cbo_revenues!AM23/cbo_ngdp!AM23</f>
        <v>#N/A</v>
      </c>
      <c r="AN23" s="10" t="e">
        <f>100*cbo_revenues!AN23/cbo_ngdp!AN23</f>
        <v>#N/A</v>
      </c>
      <c r="AO23" s="10" t="e">
        <f>100*cbo_revenues!AO23/cbo_ngdp!AO23</f>
        <v>#N/A</v>
      </c>
      <c r="AP23" s="10" t="e">
        <f>100*cbo_revenues!AP23/cbo_ngdp!AP23</f>
        <v>#N/A</v>
      </c>
      <c r="AQ23" s="10" t="e">
        <f>100*cbo_revenues!AQ23/cbo_ngdp!AQ23</f>
        <v>#N/A</v>
      </c>
      <c r="AR23" s="10" t="e">
        <f>100*cbo_revenues!AR23/cbo_ngdp!AR23</f>
        <v>#N/A</v>
      </c>
      <c r="AS23" s="10" t="e">
        <f>100*cbo_revenues!AS23/cbo_ngdp!AS23</f>
        <v>#N/A</v>
      </c>
      <c r="AT23" s="10" t="e">
        <f>100*cbo_revenues!AT23/cbo_ngdp!AT23</f>
        <v>#N/A</v>
      </c>
      <c r="AU23" s="10" t="e">
        <v>#N/A</v>
      </c>
      <c r="AV23" s="10" t="e">
        <f>100*cbo_revenues!AV23/cbo_ngdp!AV23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17.00436408977556</v>
      </c>
      <c r="CU23" s="20">
        <v>32356</v>
      </c>
      <c r="CV23" s="20" t="str">
        <f ca="1">OFFSET(C$1,0,ROWS($1:17)-1)</f>
        <v>1988B</v>
      </c>
      <c r="CW23" s="19">
        <f t="shared" ca="1" si="2"/>
        <v>1988</v>
      </c>
      <c r="CX23" s="30" cm="1">
        <f t="array" aca="1" ref="CX23" ca="1">INDEX($C$6:$CS$100,MATCH(CW23,YEAR($B$6:$B$100),0),MATCH(CV23,$C$1:$CS$1,0))</f>
        <v>19.039630949884671</v>
      </c>
      <c r="CY23" s="19">
        <f t="shared" ca="1" si="0"/>
        <v>1993</v>
      </c>
      <c r="CZ23" s="30" cm="1">
        <f t="array" aca="1" ref="CZ23" ca="1">INDEX($C$6:$CS$100,MATCH(CY23,YEAR($B$6:$B$100),0),MATCH(CV23,$C$1:$CS$1,0))</f>
        <v>19.436405178979438</v>
      </c>
      <c r="DA23" s="19">
        <f t="shared" ca="1" si="3"/>
        <v>1998</v>
      </c>
      <c r="DB23" s="28" t="e" cm="1">
        <f t="array" aca="1" ref="DB23" ca="1">INDEX($C$6:$CS$100,MATCH(DA23,YEAR($B$6:$B$100),0),MATCH(CV23,$C$1:$CS$1,0))</f>
        <v>#N/A</v>
      </c>
      <c r="DG23" s="5"/>
    </row>
    <row r="24" spans="1:111" x14ac:dyDescent="0.3">
      <c r="A24" t="s">
        <v>1760</v>
      </c>
      <c r="B24" s="16">
        <v>33970</v>
      </c>
      <c r="C24" s="10" t="e">
        <f>100*cbo_revenues!C24/cbo_ngdp!C24</f>
        <v>#N/A</v>
      </c>
      <c r="D24" s="10" t="e">
        <f>100*cbo_revenues!D24/cbo_ngdp!D24</f>
        <v>#N/A</v>
      </c>
      <c r="E24" s="10" t="e">
        <f>100*cbo_revenues!E24/cbo_ngdp!E24</f>
        <v>#N/A</v>
      </c>
      <c r="F24" s="10" t="e">
        <f>100*cbo_revenues!F24/cbo_ngdp!F24</f>
        <v>#N/A</v>
      </c>
      <c r="G24" s="10" t="e">
        <f>100*cbo_revenues!G24/cbo_ngdp!G24</f>
        <v>#N/A</v>
      </c>
      <c r="H24" s="10" t="e">
        <f>100*cbo_revenues!H24/cbo_ngdp!H24</f>
        <v>#N/A</v>
      </c>
      <c r="I24" s="10" t="e">
        <f>100*cbo_revenues!I24/cbo_ngdp!A24</f>
        <v>#N/A</v>
      </c>
      <c r="J24" s="10" t="e">
        <f>100*cbo_revenues!J24/cbo_ngdp!B24</f>
        <v>#N/A</v>
      </c>
      <c r="K24" s="10" t="e">
        <f>100*cbo_revenues!K24/cbo_ngdp!K24</f>
        <v>#N/A</v>
      </c>
      <c r="L24" s="10" t="e">
        <f>100*cbo_revenues!L24/cbo_ngdp!L24</f>
        <v>#N/A</v>
      </c>
      <c r="M24" s="10" t="e">
        <f>100*cbo_revenues!M24/cbo_ngdp!M24</f>
        <v>#N/A</v>
      </c>
      <c r="N24" s="10" t="e">
        <f>100*cbo_revenues!N24/cbo_ngdp!N24</f>
        <v>#N/A</v>
      </c>
      <c r="O24" s="10" t="e">
        <f>100*cbo_revenues!O24/cbo_ngdp!O24</f>
        <v>#N/A</v>
      </c>
      <c r="P24" s="10" t="e">
        <f>100*cbo_revenues!P24/cbo_ngdp!P24</f>
        <v>#N/A</v>
      </c>
      <c r="Q24" s="10" t="e">
        <f>100*cbo_revenues!Q24/cbo_ngdp!Q24</f>
        <v>#N/A</v>
      </c>
      <c r="R24" s="10">
        <f>100*cbo_revenues!R24/cbo_ngdp!R24</f>
        <v>19.424349699861473</v>
      </c>
      <c r="S24" s="10">
        <f>100*cbo_revenues!S24/cbo_ngdp!S24</f>
        <v>19.436405178979438</v>
      </c>
      <c r="T24" s="10">
        <f>100*cbo_revenues!T24/cbo_ngdp!T24</f>
        <v>19.449931621334144</v>
      </c>
      <c r="U24" s="10">
        <f>100*cbo_revenues!U24/cbo_ngdp!U24</f>
        <v>19.34756464221287</v>
      </c>
      <c r="V24" s="10">
        <f>100*cbo_revenues!V24/cbo_ngdp!V24</f>
        <v>19.398450554458453</v>
      </c>
      <c r="W24" s="10">
        <f>100*cbo_revenues!W24/cbo_ngdp!W24</f>
        <v>19.033232628398792</v>
      </c>
      <c r="X24" s="10">
        <f>100*cbo_revenues!X24/cbo_ngdp!X24</f>
        <v>19.531615925058549</v>
      </c>
      <c r="Y24" s="10">
        <f>100*cbo_revenues!Y24/cbo_ngdp!Y24</f>
        <v>19.36658749010293</v>
      </c>
      <c r="Z24" s="10">
        <f>100*cbo_revenues!Z24/cbo_ngdp!Z24</f>
        <v>18.903318903318905</v>
      </c>
      <c r="AA24" s="10">
        <f>100*cbo_revenues!AA24/cbo_ngdp!AA24</f>
        <v>18.763119651219117</v>
      </c>
      <c r="AB24" s="10">
        <f>100*cbo_revenues!AB24/cbo_ngdp!AB24</f>
        <v>18.516118580916896</v>
      </c>
      <c r="AC24" s="10">
        <f>100*cbo_revenues!AC24/cbo_ngdp!AC24</f>
        <v>18.581354015188236</v>
      </c>
      <c r="AD24" s="10" t="e">
        <f>100*cbo_revenues!AD24/cbo_ngdp!AD24</f>
        <v>#N/A</v>
      </c>
      <c r="AE24" s="10" t="e">
        <f>100*cbo_revenues!AE24/cbo_ngdp!AE24</f>
        <v>#N/A</v>
      </c>
      <c r="AF24" s="10" t="e">
        <f>100*cbo_revenues!AF24/cbo_ngdp!AF24</f>
        <v>#N/A</v>
      </c>
      <c r="AG24" s="10" t="e">
        <f>100*cbo_revenues!AG24/cbo_ngdp!AG24</f>
        <v>#N/A</v>
      </c>
      <c r="AH24" s="10" t="e">
        <f>100*cbo_revenues!AH24/cbo_ngdp!AH24</f>
        <v>#N/A</v>
      </c>
      <c r="AI24" s="10" t="e">
        <f>100*cbo_revenues!AI24/cbo_ngdp!AI24</f>
        <v>#N/A</v>
      </c>
      <c r="AJ24" s="10" t="e">
        <f>100*cbo_revenues!AJ24/cbo_ngdp!AJ24</f>
        <v>#N/A</v>
      </c>
      <c r="AK24" s="10" t="e">
        <f>100*cbo_revenues!AK24/cbo_ngdp!AK24</f>
        <v>#N/A</v>
      </c>
      <c r="AL24" s="10" t="e">
        <f>100*cbo_revenues!AL24/cbo_ngdp!AL24</f>
        <v>#N/A</v>
      </c>
      <c r="AM24" s="10" t="e">
        <f>100*cbo_revenues!AM24/cbo_ngdp!AM24</f>
        <v>#N/A</v>
      </c>
      <c r="AN24" s="10" t="e">
        <f>100*cbo_revenues!AN24/cbo_ngdp!AN24</f>
        <v>#N/A</v>
      </c>
      <c r="AO24" s="10" t="e">
        <f>100*cbo_revenues!AO24/cbo_ngdp!AO24</f>
        <v>#N/A</v>
      </c>
      <c r="AP24" s="10" t="e">
        <f>100*cbo_revenues!AP24/cbo_ngdp!AP24</f>
        <v>#N/A</v>
      </c>
      <c r="AQ24" s="10" t="e">
        <f>100*cbo_revenues!AQ24/cbo_ngdp!AQ24</f>
        <v>#N/A</v>
      </c>
      <c r="AR24" s="10" t="e">
        <f>100*cbo_revenues!AR24/cbo_ngdp!AR24</f>
        <v>#N/A</v>
      </c>
      <c r="AS24" s="10" t="e">
        <f>100*cbo_revenues!AS24/cbo_ngdp!AS24</f>
        <v>#N/A</v>
      </c>
      <c r="AT24" s="10" t="e">
        <f>100*cbo_revenues!AT24/cbo_ngdp!AT24</f>
        <v>#N/A</v>
      </c>
      <c r="AU24" s="10" t="e">
        <v>#N/A</v>
      </c>
      <c r="AV24" s="10" t="e">
        <f>100*cbo_revenues!AV24/cbo_ngdp!AV24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17.033210332103319</v>
      </c>
      <c r="CT24" s="3"/>
      <c r="CU24" s="20">
        <v>32509</v>
      </c>
      <c r="CV24" s="20" t="str">
        <f ca="1">OFFSET(C$1,0,ROWS($1:18)-1)</f>
        <v>1989A</v>
      </c>
      <c r="CW24" s="19">
        <f t="shared" ca="1" si="2"/>
        <v>1989</v>
      </c>
      <c r="CX24" s="30" cm="1">
        <f t="array" aca="1" ref="CX24" ca="1">INDEX($C$6:$CS$100,MATCH(CW24,YEAR($B$6:$B$100),0),MATCH(CV24,$C$1:$CS$1,0))</f>
        <v>19.191721983600157</v>
      </c>
      <c r="CY24" s="19">
        <f t="shared" ca="1" si="0"/>
        <v>1994</v>
      </c>
      <c r="CZ24" s="30" cm="1">
        <f t="array" aca="1" ref="CZ24" ca="1">INDEX($C$6:$CS$100,MATCH(CY24,YEAR($B$6:$B$100),0),MATCH(CV24,$C$1:$CS$1,0))</f>
        <v>19.397659149300601</v>
      </c>
      <c r="DA24" s="19">
        <f t="shared" ca="1" si="3"/>
        <v>1999</v>
      </c>
      <c r="DB24" s="28" t="e" cm="1">
        <f t="array" aca="1" ref="DB24" ca="1">INDEX($C$6:$CS$100,MATCH(DA24,YEAR($B$6:$B$100),0),MATCH(CV24,$C$1:$CS$1,0))</f>
        <v>#N/A</v>
      </c>
      <c r="DG24" s="5"/>
    </row>
    <row r="25" spans="1:111" x14ac:dyDescent="0.3">
      <c r="A25" t="s">
        <v>1761</v>
      </c>
      <c r="B25" s="16">
        <v>34335</v>
      </c>
      <c r="C25" s="10" t="e">
        <f>100*cbo_revenues!C25/cbo_ngdp!C25</f>
        <v>#N/A</v>
      </c>
      <c r="D25" s="10" t="e">
        <f>100*cbo_revenues!D25/cbo_ngdp!D25</f>
        <v>#N/A</v>
      </c>
      <c r="E25" s="10" t="e">
        <f>100*cbo_revenues!E25/cbo_ngdp!E25</f>
        <v>#N/A</v>
      </c>
      <c r="F25" s="10" t="e">
        <f>100*cbo_revenues!F25/cbo_ngdp!F25</f>
        <v>#N/A</v>
      </c>
      <c r="G25" s="10" t="e">
        <f>100*cbo_revenues!G25/cbo_ngdp!G25</f>
        <v>#N/A</v>
      </c>
      <c r="H25" s="10" t="e">
        <f>100*cbo_revenues!H25/cbo_ngdp!H25</f>
        <v>#N/A</v>
      </c>
      <c r="I25" s="10" t="e">
        <f>100*cbo_revenues!I25/cbo_ngdp!A25</f>
        <v>#N/A</v>
      </c>
      <c r="J25" s="10" t="e">
        <f>100*cbo_revenues!J25/cbo_ngdp!B25</f>
        <v>#N/A</v>
      </c>
      <c r="K25" s="10" t="e">
        <f>100*cbo_revenues!K25/cbo_ngdp!K25</f>
        <v>#N/A</v>
      </c>
      <c r="L25" s="10" t="e">
        <f>100*cbo_revenues!L25/cbo_ngdp!L25</f>
        <v>#N/A</v>
      </c>
      <c r="M25" s="10" t="e">
        <f>100*cbo_revenues!M25/cbo_ngdp!M25</f>
        <v>#N/A</v>
      </c>
      <c r="N25" s="10" t="e">
        <f>100*cbo_revenues!N25/cbo_ngdp!N25</f>
        <v>#N/A</v>
      </c>
      <c r="O25" s="10" t="e">
        <f>100*cbo_revenues!O25/cbo_ngdp!O25</f>
        <v>#N/A</v>
      </c>
      <c r="P25" s="10" t="e">
        <f>100*cbo_revenues!P25/cbo_ngdp!P25</f>
        <v>#N/A</v>
      </c>
      <c r="Q25" s="10" t="e">
        <f>100*cbo_revenues!Q25/cbo_ngdp!Q25</f>
        <v>#N/A</v>
      </c>
      <c r="R25" s="10" t="e">
        <f>100*cbo_revenues!R25/cbo_ngdp!R25</f>
        <v>#N/A</v>
      </c>
      <c r="S25" s="10">
        <f>100*cbo_revenues!S25/cbo_ngdp!S25</f>
        <v>19.364988558352401</v>
      </c>
      <c r="T25" s="10">
        <f>100*cbo_revenues!T25/cbo_ngdp!T25</f>
        <v>19.397659149300601</v>
      </c>
      <c r="U25" s="10">
        <f>100*cbo_revenues!U25/cbo_ngdp!U25</f>
        <v>19.302194710185706</v>
      </c>
      <c r="V25" s="10">
        <f>100*cbo_revenues!V25/cbo_ngdp!V25</f>
        <v>19.329529243937234</v>
      </c>
      <c r="W25" s="10">
        <f>100*cbo_revenues!W25/cbo_ngdp!W25</f>
        <v>18.956472423082378</v>
      </c>
      <c r="X25" s="10">
        <f>100*cbo_revenues!X25/cbo_ngdp!X25</f>
        <v>19.550858652575958</v>
      </c>
      <c r="Y25" s="10">
        <f>100*cbo_revenues!Y25/cbo_ngdp!Y25</f>
        <v>19.390953873712494</v>
      </c>
      <c r="Z25" s="10">
        <f>100*cbo_revenues!Z25/cbo_ngdp!Z25</f>
        <v>19.075668328047122</v>
      </c>
      <c r="AA25" s="10">
        <f>100*cbo_revenues!AA25/cbo_ngdp!AA25</f>
        <v>18.915625951873288</v>
      </c>
      <c r="AB25" s="10">
        <f>100*cbo_revenues!AB25/cbo_ngdp!AB25</f>
        <v>18.669330055316532</v>
      </c>
      <c r="AC25" s="10">
        <f>100*cbo_revenues!AC25/cbo_ngdp!AC25</f>
        <v>19.073903710518245</v>
      </c>
      <c r="AD25" s="10">
        <f>100*cbo_revenues!AD25/cbo_ngdp!AD25</f>
        <v>18.848877504896791</v>
      </c>
      <c r="AE25" s="10">
        <f>100*cbo_revenues!AE25/cbo_ngdp!AE25</f>
        <v>18.945634266886326</v>
      </c>
      <c r="AF25" s="10" t="e">
        <f>100*cbo_revenues!AF25/cbo_ngdp!AF25</f>
        <v>#N/A</v>
      </c>
      <c r="AG25" s="10" t="e">
        <f>100*cbo_revenues!AG25/cbo_ngdp!AG25</f>
        <v>#N/A</v>
      </c>
      <c r="AH25" s="10" t="e">
        <f>100*cbo_revenues!AH25/cbo_ngdp!AH25</f>
        <v>#N/A</v>
      </c>
      <c r="AI25" s="10" t="e">
        <f>100*cbo_revenues!AI25/cbo_ngdp!AI25</f>
        <v>#N/A</v>
      </c>
      <c r="AJ25" s="10" t="e">
        <f>100*cbo_revenues!AJ25/cbo_ngdp!AJ25</f>
        <v>#N/A</v>
      </c>
      <c r="AK25" s="10" t="e">
        <f>100*cbo_revenues!AK25/cbo_ngdp!AK25</f>
        <v>#N/A</v>
      </c>
      <c r="AL25" s="10" t="e">
        <f>100*cbo_revenues!AL25/cbo_ngdp!AL25</f>
        <v>#N/A</v>
      </c>
      <c r="AM25" s="10" t="e">
        <f>100*cbo_revenues!AM25/cbo_ngdp!AM25</f>
        <v>#N/A</v>
      </c>
      <c r="AN25" s="10" t="e">
        <f>100*cbo_revenues!AN25/cbo_ngdp!AN25</f>
        <v>#N/A</v>
      </c>
      <c r="AO25" s="10" t="e">
        <f>100*cbo_revenues!AO25/cbo_ngdp!AO25</f>
        <v>#N/A</v>
      </c>
      <c r="AP25" s="10" t="e">
        <f>100*cbo_revenues!AP25/cbo_ngdp!AP25</f>
        <v>#N/A</v>
      </c>
      <c r="AQ25" s="10" t="e">
        <f>100*cbo_revenues!AQ25/cbo_ngdp!AQ25</f>
        <v>#N/A</v>
      </c>
      <c r="AR25" s="10" t="e">
        <f>100*cbo_revenues!AR25/cbo_ngdp!AR25</f>
        <v>#N/A</v>
      </c>
      <c r="AS25" s="10" t="e">
        <f>100*cbo_revenues!AS25/cbo_ngdp!AS25</f>
        <v>#N/A</v>
      </c>
      <c r="AT25" s="10" t="e">
        <f>100*cbo_revenues!AT25/cbo_ngdp!AT25</f>
        <v>#N/A</v>
      </c>
      <c r="AU25" s="10" t="e">
        <v>#N/A</v>
      </c>
      <c r="AV25" s="10" t="e">
        <f>100*cbo_revenues!AV25/cbo_ngdp!AV25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17.542148530026473</v>
      </c>
      <c r="CT25" s="3"/>
      <c r="CU25" s="20">
        <v>32721</v>
      </c>
      <c r="CV25" s="20" t="str">
        <f ca="1">OFFSET(C$1,0,ROWS($1:19)-1)</f>
        <v>1989B</v>
      </c>
      <c r="CW25" s="19">
        <f t="shared" ca="1" si="2"/>
        <v>1989</v>
      </c>
      <c r="CX25" s="30" cm="1">
        <f t="array" aca="1" ref="CX25" ca="1">INDEX($C$6:$CS$100,MATCH(CW25,YEAR($B$6:$B$100),0),MATCH(CV25,$C$1:$CS$1,0))</f>
        <v>19.287660568314518</v>
      </c>
      <c r="CY25" s="19">
        <f t="shared" ca="1" si="0"/>
        <v>1994</v>
      </c>
      <c r="CZ25" s="30" cm="1">
        <f t="array" aca="1" ref="CZ25" ca="1">INDEX($C$6:$CS$100,MATCH(CY25,YEAR($B$6:$B$100),0),MATCH(CV25,$C$1:$CS$1,0))</f>
        <v>19.302194710185706</v>
      </c>
      <c r="DA25" s="19">
        <f t="shared" ca="1" si="3"/>
        <v>1999</v>
      </c>
      <c r="DB25" s="28" t="e" cm="1">
        <f t="array" aca="1" ref="DB25" ca="1">INDEX($C$6:$CS$100,MATCH(DA25,YEAR($B$6:$B$100),0),MATCH(CV25,$C$1:$CS$1,0))</f>
        <v>#N/A</v>
      </c>
      <c r="DG25" s="5"/>
    </row>
    <row r="26" spans="1:111" x14ac:dyDescent="0.3">
      <c r="A26" t="s">
        <v>1762</v>
      </c>
      <c r="B26" s="16">
        <v>34700</v>
      </c>
      <c r="C26" s="10" t="e">
        <f>100*cbo_revenues!C26/cbo_ngdp!C26</f>
        <v>#N/A</v>
      </c>
      <c r="D26" s="10" t="e">
        <f>100*cbo_revenues!D26/cbo_ngdp!D26</f>
        <v>#N/A</v>
      </c>
      <c r="E26" s="10" t="e">
        <f>100*cbo_revenues!E26/cbo_ngdp!E26</f>
        <v>#N/A</v>
      </c>
      <c r="F26" s="10" t="e">
        <f>100*cbo_revenues!F26/cbo_ngdp!F26</f>
        <v>#N/A</v>
      </c>
      <c r="G26" s="10" t="e">
        <f>100*cbo_revenues!G26/cbo_ngdp!G26</f>
        <v>#N/A</v>
      </c>
      <c r="H26" s="10" t="e">
        <f>100*cbo_revenues!H26/cbo_ngdp!H26</f>
        <v>#N/A</v>
      </c>
      <c r="I26" s="10" t="e">
        <f>100*cbo_revenues!I26/cbo_ngdp!A26</f>
        <v>#N/A</v>
      </c>
      <c r="J26" s="10" t="e">
        <f>100*cbo_revenues!J26/cbo_ngdp!B26</f>
        <v>#N/A</v>
      </c>
      <c r="K26" s="10" t="e">
        <f>100*cbo_revenues!K26/cbo_ngdp!K26</f>
        <v>#N/A</v>
      </c>
      <c r="L26" s="10" t="e">
        <f>100*cbo_revenues!L26/cbo_ngdp!L26</f>
        <v>#N/A</v>
      </c>
      <c r="M26" s="10" t="e">
        <f>100*cbo_revenues!M26/cbo_ngdp!M26</f>
        <v>#N/A</v>
      </c>
      <c r="N26" s="10" t="e">
        <f>100*cbo_revenues!N26/cbo_ngdp!N26</f>
        <v>#N/A</v>
      </c>
      <c r="O26" s="10" t="e">
        <f>100*cbo_revenues!O26/cbo_ngdp!O26</f>
        <v>#N/A</v>
      </c>
      <c r="P26" s="10" t="e">
        <f>100*cbo_revenues!P26/cbo_ngdp!P26</f>
        <v>#N/A</v>
      </c>
      <c r="Q26" s="10" t="e">
        <f>100*cbo_revenues!Q26/cbo_ngdp!Q26</f>
        <v>#N/A</v>
      </c>
      <c r="R26" s="10" t="e">
        <f>100*cbo_revenues!R26/cbo_ngdp!R26</f>
        <v>#N/A</v>
      </c>
      <c r="S26" s="10" t="e">
        <f>100*cbo_revenues!S26/cbo_ngdp!S26</f>
        <v>#N/A</v>
      </c>
      <c r="T26" s="10" t="e">
        <f>100*cbo_revenues!T26/cbo_ngdp!T26</f>
        <v>#N/A</v>
      </c>
      <c r="U26" s="10" t="e">
        <f>100*cbo_revenues!U26/cbo_ngdp!U26</f>
        <v>#N/A</v>
      </c>
      <c r="V26" s="10">
        <f>100*cbo_revenues!V26/cbo_ngdp!V26</f>
        <v>19.270972929509515</v>
      </c>
      <c r="W26" s="10">
        <f>100*cbo_revenues!W26/cbo_ngdp!W26</f>
        <v>18.858131487889274</v>
      </c>
      <c r="X26" s="10">
        <f>100*cbo_revenues!X26/cbo_ngdp!X26</f>
        <v>19.54181617444107</v>
      </c>
      <c r="Y26" s="10">
        <f>100*cbo_revenues!Y26/cbo_ngdp!Y26</f>
        <v>19.37799043062201</v>
      </c>
      <c r="Z26" s="10">
        <f>100*cbo_revenues!Z26/cbo_ngdp!Z26</f>
        <v>19.160479725870932</v>
      </c>
      <c r="AA26" s="10">
        <f>100*cbo_revenues!AA26/cbo_ngdp!AA26</f>
        <v>19.071644803229063</v>
      </c>
      <c r="AB26" s="10">
        <f>100*cbo_revenues!AB26/cbo_ngdp!AB26</f>
        <v>18.832968636032092</v>
      </c>
      <c r="AC26" s="10">
        <f>100*cbo_revenues!AC26/cbo_ngdp!AC26</f>
        <v>19.411250364325269</v>
      </c>
      <c r="AD26" s="10">
        <f>100*cbo_revenues!AD26/cbo_ngdp!AD26</f>
        <v>19.097916071938339</v>
      </c>
      <c r="AE26" s="10">
        <f>100*cbo_revenues!AE26/cbo_ngdp!AE26</f>
        <v>19.278642149929279</v>
      </c>
      <c r="AF26" s="10">
        <f>100*cbo_revenues!AF26/cbo_ngdp!AF26</f>
        <v>19.258101193860149</v>
      </c>
      <c r="AG26" s="10">
        <f>100*cbo_revenues!AG26/cbo_ngdp!AG26</f>
        <v>19.407894736842106</v>
      </c>
      <c r="AH26" s="10" t="e">
        <f>100*cbo_revenues!AH26/cbo_ngdp!AH26</f>
        <v>#N/A</v>
      </c>
      <c r="AI26" s="10" t="e">
        <f>100*cbo_revenues!AI26/cbo_ngdp!AI26</f>
        <v>#N/A</v>
      </c>
      <c r="AJ26" s="10" t="e">
        <f>100*cbo_revenues!AJ26/cbo_ngdp!AJ26</f>
        <v>#N/A</v>
      </c>
      <c r="AK26" s="10" t="e">
        <f>100*cbo_revenues!AK26/cbo_ngdp!AK26</f>
        <v>#N/A</v>
      </c>
      <c r="AL26" s="10" t="e">
        <f>100*cbo_revenues!AL26/cbo_ngdp!AL26</f>
        <v>#N/A</v>
      </c>
      <c r="AM26" s="10" t="e">
        <f>100*cbo_revenues!AM26/cbo_ngdp!AM26</f>
        <v>#N/A</v>
      </c>
      <c r="AN26" s="10" t="e">
        <f>100*cbo_revenues!AN26/cbo_ngdp!AN26</f>
        <v>#N/A</v>
      </c>
      <c r="AO26" s="10" t="e">
        <f>100*cbo_revenues!AO26/cbo_ngdp!AO26</f>
        <v>#N/A</v>
      </c>
      <c r="AP26" s="10" t="e">
        <f>100*cbo_revenues!AP26/cbo_ngdp!AP26</f>
        <v>#N/A</v>
      </c>
      <c r="AQ26" s="10" t="e">
        <f>100*cbo_revenues!AQ26/cbo_ngdp!AQ26</f>
        <v>#N/A</v>
      </c>
      <c r="AR26" s="10" t="e">
        <f>100*cbo_revenues!AR26/cbo_ngdp!AR26</f>
        <v>#N/A</v>
      </c>
      <c r="AS26" s="10" t="e">
        <f>100*cbo_revenues!AS26/cbo_ngdp!AS26</f>
        <v>#N/A</v>
      </c>
      <c r="AT26" s="10" t="e">
        <f>100*cbo_revenues!AT26/cbo_ngdp!AT26</f>
        <v>#N/A</v>
      </c>
      <c r="AU26" s="10" t="e">
        <v>#N/A</v>
      </c>
      <c r="AV26" s="10" t="e">
        <f>100*cbo_revenues!AV26/cbo_ngdp!AV26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17.883597883597883</v>
      </c>
      <c r="CT26" s="3"/>
      <c r="CU26" s="20">
        <v>32874</v>
      </c>
      <c r="CV26" s="20" t="str">
        <f ca="1">OFFSET(C$1,0,ROWS($1:20)-1)</f>
        <v>1990A</v>
      </c>
      <c r="CW26" s="19">
        <f t="shared" ca="1" si="2"/>
        <v>1990</v>
      </c>
      <c r="CX26" s="30" cm="1">
        <f t="array" aca="1" ref="CX26" ca="1">INDEX($C$6:$CS$100,MATCH(CW26,YEAR($B$6:$B$100),0),MATCH(CV26,$C$1:$CS$1,0))</f>
        <v>19.556451612903224</v>
      </c>
      <c r="CY26" s="19">
        <f t="shared" ca="1" si="0"/>
        <v>1995</v>
      </c>
      <c r="CZ26" s="30" cm="1">
        <f t="array" aca="1" ref="CZ26" ca="1">INDEX($C$6:$CS$100,MATCH(CY26,YEAR($B$6:$B$100),0),MATCH(CV26,$C$1:$CS$1,0))</f>
        <v>19.270972929509515</v>
      </c>
      <c r="DA26" s="19">
        <f t="shared" ca="1" si="3"/>
        <v>2000</v>
      </c>
      <c r="DB26" s="28" t="e" cm="1">
        <f t="array" aca="1" ref="DB26" ca="1">INDEX($C$6:$CS$100,MATCH(DA26,YEAR($B$6:$B$100),0),MATCH(CV26,$C$1:$CS$1,0))</f>
        <v>#N/A</v>
      </c>
      <c r="DG26" s="5"/>
    </row>
    <row r="27" spans="1:111" x14ac:dyDescent="0.3">
      <c r="A27" t="s">
        <v>1763</v>
      </c>
      <c r="B27" s="16">
        <v>35065</v>
      </c>
      <c r="C27" s="10" t="e">
        <f>100*cbo_revenues!C27/cbo_ngdp!C27</f>
        <v>#N/A</v>
      </c>
      <c r="D27" s="10" t="e">
        <f>100*cbo_revenues!D27/cbo_ngdp!D27</f>
        <v>#N/A</v>
      </c>
      <c r="E27" s="10" t="e">
        <f>100*cbo_revenues!E27/cbo_ngdp!E27</f>
        <v>#N/A</v>
      </c>
      <c r="F27" s="10" t="e">
        <f>100*cbo_revenues!F27/cbo_ngdp!F27</f>
        <v>#N/A</v>
      </c>
      <c r="G27" s="10" t="e">
        <f>100*cbo_revenues!G27/cbo_ngdp!G27</f>
        <v>#N/A</v>
      </c>
      <c r="H27" s="10" t="e">
        <f>100*cbo_revenues!H27/cbo_ngdp!H27</f>
        <v>#N/A</v>
      </c>
      <c r="I27" s="10" t="e">
        <f>100*cbo_revenues!I27/cbo_ngdp!A27</f>
        <v>#N/A</v>
      </c>
      <c r="J27" s="10" t="e">
        <f>100*cbo_revenues!J27/cbo_ngdp!B27</f>
        <v>#N/A</v>
      </c>
      <c r="K27" s="10" t="e">
        <f>100*cbo_revenues!K27/cbo_ngdp!K27</f>
        <v>#N/A</v>
      </c>
      <c r="L27" s="10" t="e">
        <f>100*cbo_revenues!L27/cbo_ngdp!L27</f>
        <v>#N/A</v>
      </c>
      <c r="M27" s="10" t="e">
        <f>100*cbo_revenues!M27/cbo_ngdp!M27</f>
        <v>#N/A</v>
      </c>
      <c r="N27" s="10" t="e">
        <f>100*cbo_revenues!N27/cbo_ngdp!N27</f>
        <v>#N/A</v>
      </c>
      <c r="O27" s="10" t="e">
        <f>100*cbo_revenues!O27/cbo_ngdp!O27</f>
        <v>#N/A</v>
      </c>
      <c r="P27" s="10" t="e">
        <f>100*cbo_revenues!P27/cbo_ngdp!P27</f>
        <v>#N/A</v>
      </c>
      <c r="Q27" s="10" t="e">
        <f>100*cbo_revenues!Q27/cbo_ngdp!Q27</f>
        <v>#N/A</v>
      </c>
      <c r="R27" s="10" t="e">
        <f>100*cbo_revenues!R27/cbo_ngdp!R27</f>
        <v>#N/A</v>
      </c>
      <c r="S27" s="10" t="e">
        <f>100*cbo_revenues!S27/cbo_ngdp!S27</f>
        <v>#N/A</v>
      </c>
      <c r="T27" s="10" t="e">
        <f>100*cbo_revenues!T27/cbo_ngdp!T27</f>
        <v>#N/A</v>
      </c>
      <c r="U27" s="10" t="e">
        <f>100*cbo_revenues!U27/cbo_ngdp!U27</f>
        <v>#N/A</v>
      </c>
      <c r="V27" s="10" t="e">
        <f>100*cbo_revenues!V27/cbo_ngdp!V27</f>
        <v>#N/A</v>
      </c>
      <c r="W27" s="10" t="e">
        <f>100*cbo_revenues!W27/cbo_ngdp!W27</f>
        <v>#N/A</v>
      </c>
      <c r="X27" s="10">
        <f>100*cbo_revenues!X27/cbo_ngdp!X27</f>
        <v>19.415963659961065</v>
      </c>
      <c r="Y27" s="10">
        <f>100*cbo_revenues!Y27/cbo_ngdp!Y27</f>
        <v>19.222605465640754</v>
      </c>
      <c r="Z27" s="10">
        <f>100*cbo_revenues!Z27/cbo_ngdp!Z27</f>
        <v>19.085513892635554</v>
      </c>
      <c r="AA27" s="10">
        <f>100*cbo_revenues!AA27/cbo_ngdp!AA27</f>
        <v>18.994260726974584</v>
      </c>
      <c r="AB27" s="10">
        <f>100*cbo_revenues!AB27/cbo_ngdp!AB27</f>
        <v>18.828103304637601</v>
      </c>
      <c r="AC27" s="10">
        <f>100*cbo_revenues!AC27/cbo_ngdp!AC27</f>
        <v>19.421373200442968</v>
      </c>
      <c r="AD27" s="10">
        <f>100*cbo_revenues!AD27/cbo_ngdp!AD27</f>
        <v>19.10370972109396</v>
      </c>
      <c r="AE27" s="10">
        <f>100*cbo_revenues!AE27/cbo_ngdp!AE27</f>
        <v>19.284080204548513</v>
      </c>
      <c r="AF27" s="10">
        <f>100*cbo_revenues!AF27/cbo_ngdp!AF27</f>
        <v>19.240162822252376</v>
      </c>
      <c r="AG27" s="10">
        <f>100*cbo_revenues!AG27/cbo_ngdp!AG27</f>
        <v>19.369431117203565</v>
      </c>
      <c r="AH27" s="10">
        <f>100*cbo_revenues!AH27/cbo_ngdp!AH27</f>
        <v>19.418668122270741</v>
      </c>
      <c r="AI27" s="10">
        <f>100*cbo_revenues!AI27/cbo_ngdp!AI27</f>
        <v>19.062875450540648</v>
      </c>
      <c r="AJ27" s="10" t="e">
        <f>100*cbo_revenues!AJ27/cbo_ngdp!AJ27</f>
        <v>#N/A</v>
      </c>
      <c r="AK27" s="10" t="e">
        <f>100*cbo_revenues!AK27/cbo_ngdp!AK27</f>
        <v>#N/A</v>
      </c>
      <c r="AL27" s="10" t="e">
        <f>100*cbo_revenues!AL27/cbo_ngdp!AL27</f>
        <v>#N/A</v>
      </c>
      <c r="AM27" s="10" t="e">
        <f>100*cbo_revenues!AM27/cbo_ngdp!AM27</f>
        <v>#N/A</v>
      </c>
      <c r="AN27" s="10" t="e">
        <f>100*cbo_revenues!AN27/cbo_ngdp!AN27</f>
        <v>#N/A</v>
      </c>
      <c r="AO27" s="10" t="e">
        <f>100*cbo_revenues!AO27/cbo_ngdp!AO27</f>
        <v>#N/A</v>
      </c>
      <c r="AP27" s="10" t="e">
        <f>100*cbo_revenues!AP27/cbo_ngdp!AP27</f>
        <v>#N/A</v>
      </c>
      <c r="AQ27" s="10" t="e">
        <f>100*cbo_revenues!AQ27/cbo_ngdp!AQ27</f>
        <v>#N/A</v>
      </c>
      <c r="AR27" s="10" t="e">
        <f>100*cbo_revenues!AR27/cbo_ngdp!AR27</f>
        <v>#N/A</v>
      </c>
      <c r="AS27" s="10" t="e">
        <f>100*cbo_revenues!AS27/cbo_ngdp!AS27</f>
        <v>#N/A</v>
      </c>
      <c r="AT27" s="10" t="e">
        <f>100*cbo_revenues!AT27/cbo_ngdp!AT27</f>
        <v>#N/A</v>
      </c>
      <c r="AU27" s="10" t="e">
        <v>#N/A</v>
      </c>
      <c r="AV27" s="10" t="e">
        <f>100*cbo_revenues!AV27/cbo_ngdp!AV27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18.274430889196328</v>
      </c>
      <c r="CT27" s="3"/>
      <c r="CU27" s="20">
        <v>33055</v>
      </c>
      <c r="CV27" s="20" t="str">
        <f ca="1">OFFSET(C$1,0,ROWS($1:21)-1)</f>
        <v>1990B</v>
      </c>
      <c r="CW27" s="19">
        <f t="shared" ca="1" si="2"/>
        <v>1990</v>
      </c>
      <c r="CX27" s="30" cm="1">
        <f t="array" aca="1" ref="CX27" ca="1">INDEX($C$6:$CS$100,MATCH(CW27,YEAR($B$6:$B$100),0),MATCH(CV27,$C$1:$CS$1,0))</f>
        <v>19.078947368421051</v>
      </c>
      <c r="CY27" s="19">
        <f t="shared" ca="1" si="0"/>
        <v>1995</v>
      </c>
      <c r="CZ27" s="30" cm="1">
        <f t="array" aca="1" ref="CZ27" ca="1">INDEX($C$6:$CS$100,MATCH(CY27,YEAR($B$6:$B$100),0),MATCH(CV27,$C$1:$CS$1,0))</f>
        <v>18.858131487889274</v>
      </c>
      <c r="DA27" s="19">
        <f t="shared" ca="1" si="3"/>
        <v>2000</v>
      </c>
      <c r="DB27" s="28" t="e" cm="1">
        <f t="array" aca="1" ref="DB27" ca="1">INDEX($C$6:$CS$100,MATCH(DA27,YEAR($B$6:$B$100),0),MATCH(CV27,$C$1:$CS$1,0))</f>
        <v>#N/A</v>
      </c>
      <c r="DG27" s="5"/>
    </row>
    <row r="28" spans="1:111" x14ac:dyDescent="0.3">
      <c r="A28" t="s">
        <v>1764</v>
      </c>
      <c r="B28" s="16">
        <v>35431</v>
      </c>
      <c r="C28" s="10" t="e">
        <f>100*cbo_revenues!C28/cbo_ngdp!C28</f>
        <v>#N/A</v>
      </c>
      <c r="D28" s="10" t="e">
        <f>100*cbo_revenues!D28/cbo_ngdp!D28</f>
        <v>#N/A</v>
      </c>
      <c r="E28" s="10" t="e">
        <f>100*cbo_revenues!E28/cbo_ngdp!E28</f>
        <v>#N/A</v>
      </c>
      <c r="F28" s="10" t="e">
        <f>100*cbo_revenues!F28/cbo_ngdp!F28</f>
        <v>#N/A</v>
      </c>
      <c r="G28" s="10" t="e">
        <f>100*cbo_revenues!G28/cbo_ngdp!G28</f>
        <v>#N/A</v>
      </c>
      <c r="H28" s="10" t="e">
        <f>100*cbo_revenues!H28/cbo_ngdp!H28</f>
        <v>#N/A</v>
      </c>
      <c r="I28" s="10" t="e">
        <f>100*cbo_revenues!I28/cbo_ngdp!A28</f>
        <v>#N/A</v>
      </c>
      <c r="J28" s="10" t="e">
        <f>100*cbo_revenues!J28/cbo_ngdp!B28</f>
        <v>#N/A</v>
      </c>
      <c r="K28" s="10" t="e">
        <f>100*cbo_revenues!K28/cbo_ngdp!K28</f>
        <v>#N/A</v>
      </c>
      <c r="L28" s="10" t="e">
        <f>100*cbo_revenues!L28/cbo_ngdp!L28</f>
        <v>#N/A</v>
      </c>
      <c r="M28" s="10" t="e">
        <f>100*cbo_revenues!M28/cbo_ngdp!M28</f>
        <v>#N/A</v>
      </c>
      <c r="N28" s="10" t="e">
        <f>100*cbo_revenues!N28/cbo_ngdp!N28</f>
        <v>#N/A</v>
      </c>
      <c r="O28" s="10" t="e">
        <f>100*cbo_revenues!O28/cbo_ngdp!O28</f>
        <v>#N/A</v>
      </c>
      <c r="P28" s="10" t="e">
        <f>100*cbo_revenues!P28/cbo_ngdp!P28</f>
        <v>#N/A</v>
      </c>
      <c r="Q28" s="10" t="e">
        <f>100*cbo_revenues!Q28/cbo_ngdp!Q28</f>
        <v>#N/A</v>
      </c>
      <c r="R28" s="10" t="e">
        <f>100*cbo_revenues!R28/cbo_ngdp!R28</f>
        <v>#N/A</v>
      </c>
      <c r="S28" s="10" t="e">
        <f>100*cbo_revenues!S28/cbo_ngdp!S28</f>
        <v>#N/A</v>
      </c>
      <c r="T28" s="10" t="e">
        <f>100*cbo_revenues!T28/cbo_ngdp!T28</f>
        <v>#N/A</v>
      </c>
      <c r="U28" s="10" t="e">
        <f>100*cbo_revenues!U28/cbo_ngdp!U28</f>
        <v>#N/A</v>
      </c>
      <c r="V28" s="10" t="e">
        <f>100*cbo_revenues!V28/cbo_ngdp!V28</f>
        <v>#N/A</v>
      </c>
      <c r="W28" s="10" t="e">
        <f>100*cbo_revenues!W28/cbo_ngdp!W28</f>
        <v>#N/A</v>
      </c>
      <c r="X28" s="10" t="e">
        <f>100*cbo_revenues!X28/cbo_ngdp!X28</f>
        <v>#N/A</v>
      </c>
      <c r="Y28" s="10" t="e">
        <f>100*cbo_revenues!Y28/cbo_ngdp!Y28</f>
        <v>#N/A</v>
      </c>
      <c r="Z28" s="10">
        <f>100*cbo_revenues!Z28/cbo_ngdp!Z28</f>
        <v>19.008790928780737</v>
      </c>
      <c r="AA28" s="10">
        <f>100*cbo_revenues!AA28/cbo_ngdp!AA28</f>
        <v>18.883841661258923</v>
      </c>
      <c r="AB28" s="10">
        <f>100*cbo_revenues!AB28/cbo_ngdp!AB28</f>
        <v>18.745857086040036</v>
      </c>
      <c r="AC28" s="10">
        <f>100*cbo_revenues!AC28/cbo_ngdp!AC28</f>
        <v>19.365872911459018</v>
      </c>
      <c r="AD28" s="10">
        <f>100*cbo_revenues!AD28/cbo_ngdp!AD28</f>
        <v>19.010282776349616</v>
      </c>
      <c r="AE28" s="10">
        <f>100*cbo_revenues!AE28/cbo_ngdp!AE28</f>
        <v>19.128205128205128</v>
      </c>
      <c r="AF28" s="10">
        <f>100*cbo_revenues!AF28/cbo_ngdp!AF28</f>
        <v>19.039628243190911</v>
      </c>
      <c r="AG28" s="10">
        <f>100*cbo_revenues!AG28/cbo_ngdp!AG28</f>
        <v>19.146993608973524</v>
      </c>
      <c r="AH28" s="10">
        <f>100*cbo_revenues!AH28/cbo_ngdp!AH28</f>
        <v>19.32674811541461</v>
      </c>
      <c r="AI28" s="10">
        <f>100*cbo_revenues!AI28/cbo_ngdp!AI28</f>
        <v>18.884502737807207</v>
      </c>
      <c r="AJ28" s="10">
        <f>100*cbo_revenues!AJ28/cbo_ngdp!AJ28</f>
        <v>19.248946225571594</v>
      </c>
      <c r="AK28" s="10">
        <f>100*cbo_revenues!AK28/cbo_ngdp!AK28</f>
        <v>19.836580766813324</v>
      </c>
      <c r="AL28" s="10" t="e">
        <f>100*cbo_revenues!AL28/cbo_ngdp!AL28</f>
        <v>#N/A</v>
      </c>
      <c r="AM28" s="10" t="e">
        <f>100*cbo_revenues!AM28/cbo_ngdp!AM28</f>
        <v>#N/A</v>
      </c>
      <c r="AN28" s="10" t="e">
        <f>100*cbo_revenues!AN28/cbo_ngdp!AN28</f>
        <v>#N/A</v>
      </c>
      <c r="AO28" s="10" t="e">
        <f>100*cbo_revenues!AO28/cbo_ngdp!AO28</f>
        <v>#N/A</v>
      </c>
      <c r="AP28" s="10" t="e">
        <f>100*cbo_revenues!AP28/cbo_ngdp!AP28</f>
        <v>#N/A</v>
      </c>
      <c r="AQ28" s="10" t="e">
        <f>100*cbo_revenues!AQ28/cbo_ngdp!AQ28</f>
        <v>#N/A</v>
      </c>
      <c r="AR28" s="10" t="e">
        <f>100*cbo_revenues!AR28/cbo_ngdp!AR28</f>
        <v>#N/A</v>
      </c>
      <c r="AS28" s="10" t="e">
        <f>100*cbo_revenues!AS28/cbo_ngdp!AS28</f>
        <v>#N/A</v>
      </c>
      <c r="AT28" s="10" t="e">
        <f>100*cbo_revenues!AT28/cbo_ngdp!AT28</f>
        <v>#N/A</v>
      </c>
      <c r="AU28" s="10" t="e">
        <v>#N/A</v>
      </c>
      <c r="AV28" s="10" t="e">
        <f>100*cbo_revenues!AV28/cbo_ngdp!AV28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18.684179387054787</v>
      </c>
      <c r="CT28" s="3"/>
      <c r="CU28" s="20">
        <v>33239</v>
      </c>
      <c r="CV28" s="20" t="str">
        <f ca="1">OFFSET(C$1,0,ROWS($1:22)-1)</f>
        <v>1991A</v>
      </c>
      <c r="CW28" s="19">
        <f t="shared" ca="1" si="2"/>
        <v>1991</v>
      </c>
      <c r="CX28" s="30" cm="1">
        <f t="array" aca="1" ref="CX28" ca="1">INDEX($C$6:$CS$100,MATCH(CW28,YEAR($B$6:$B$100),0),MATCH(CV28,$C$1:$CS$1,0))</f>
        <v>19.452347083926032</v>
      </c>
      <c r="CY28" s="19">
        <f t="shared" ca="1" si="0"/>
        <v>1996</v>
      </c>
      <c r="CZ28" s="30" cm="1">
        <f t="array" aca="1" ref="CZ28" ca="1">INDEX($C$6:$CS$100,MATCH(CY28,YEAR($B$6:$B$100),0),MATCH(CV28,$C$1:$CS$1,0))</f>
        <v>19.415963659961065</v>
      </c>
      <c r="DA28" s="19">
        <f t="shared" ca="1" si="3"/>
        <v>2001</v>
      </c>
      <c r="DB28" s="28" t="e" cm="1">
        <f t="array" aca="1" ref="DB28" ca="1">INDEX($C$6:$CS$100,MATCH(DA28,YEAR($B$6:$B$100),0),MATCH(CV28,$C$1:$CS$1,0))</f>
        <v>#N/A</v>
      </c>
    </row>
    <row r="29" spans="1:111" x14ac:dyDescent="0.3">
      <c r="A29" t="s">
        <v>602</v>
      </c>
      <c r="B29" s="16">
        <v>35796</v>
      </c>
      <c r="C29" s="10" t="e">
        <f>100*cbo_revenues!C29/cbo_ngdp!C29</f>
        <v>#N/A</v>
      </c>
      <c r="D29" s="10" t="e">
        <f>100*cbo_revenues!D29/cbo_ngdp!D29</f>
        <v>#N/A</v>
      </c>
      <c r="E29" s="10" t="e">
        <f>100*cbo_revenues!E29/cbo_ngdp!E29</f>
        <v>#N/A</v>
      </c>
      <c r="F29" s="10" t="e">
        <f>100*cbo_revenues!F29/cbo_ngdp!F29</f>
        <v>#N/A</v>
      </c>
      <c r="G29" s="10" t="e">
        <f>100*cbo_revenues!G29/cbo_ngdp!G29</f>
        <v>#N/A</v>
      </c>
      <c r="H29" s="10" t="e">
        <f>100*cbo_revenues!H29/cbo_ngdp!H29</f>
        <v>#N/A</v>
      </c>
      <c r="I29" s="10" t="e">
        <f>100*cbo_revenues!I29/cbo_ngdp!A29</f>
        <v>#N/A</v>
      </c>
      <c r="J29" s="10" t="e">
        <f>100*cbo_revenues!J29/cbo_ngdp!B29</f>
        <v>#N/A</v>
      </c>
      <c r="K29" s="10" t="e">
        <f>100*cbo_revenues!K29/cbo_ngdp!K29</f>
        <v>#N/A</v>
      </c>
      <c r="L29" s="10" t="e">
        <f>100*cbo_revenues!L29/cbo_ngdp!L29</f>
        <v>#N/A</v>
      </c>
      <c r="M29" s="10" t="e">
        <f>100*cbo_revenues!M29/cbo_ngdp!M29</f>
        <v>#N/A</v>
      </c>
      <c r="N29" s="10" t="e">
        <f>100*cbo_revenues!N29/cbo_ngdp!N29</f>
        <v>#N/A</v>
      </c>
      <c r="O29" s="10" t="e">
        <f>100*cbo_revenues!O29/cbo_ngdp!O29</f>
        <v>#N/A</v>
      </c>
      <c r="P29" s="10" t="e">
        <f>100*cbo_revenues!P29/cbo_ngdp!P29</f>
        <v>#N/A</v>
      </c>
      <c r="Q29" s="10" t="e">
        <f>100*cbo_revenues!Q29/cbo_ngdp!Q29</f>
        <v>#N/A</v>
      </c>
      <c r="R29" s="10" t="e">
        <f>100*cbo_revenues!R29/cbo_ngdp!R29</f>
        <v>#N/A</v>
      </c>
      <c r="S29" s="10" t="e">
        <f>100*cbo_revenues!S29/cbo_ngdp!S29</f>
        <v>#N/A</v>
      </c>
      <c r="T29" s="10" t="e">
        <f>100*cbo_revenues!T29/cbo_ngdp!T29</f>
        <v>#N/A</v>
      </c>
      <c r="U29" s="10" t="e">
        <f>100*cbo_revenues!U29/cbo_ngdp!U29</f>
        <v>#N/A</v>
      </c>
      <c r="V29" s="10" t="e">
        <f>100*cbo_revenues!V29/cbo_ngdp!V29</f>
        <v>#N/A</v>
      </c>
      <c r="W29" s="10" t="e">
        <f>100*cbo_revenues!W29/cbo_ngdp!W29</f>
        <v>#N/A</v>
      </c>
      <c r="X29" s="10" t="e">
        <f>100*cbo_revenues!X29/cbo_ngdp!X29</f>
        <v>#N/A</v>
      </c>
      <c r="Y29" s="10" t="e">
        <f>100*cbo_revenues!Y29/cbo_ngdp!Y29</f>
        <v>#N/A</v>
      </c>
      <c r="Z29" s="10" t="e">
        <f>100*cbo_revenues!Z29/cbo_ngdp!Z29</f>
        <v>#N/A</v>
      </c>
      <c r="AA29" s="10" t="e">
        <f>100*cbo_revenues!AA29/cbo_ngdp!AA29</f>
        <v>#N/A</v>
      </c>
      <c r="AB29" s="10">
        <f>100*cbo_revenues!AB29/cbo_ngdp!AB29</f>
        <v>18.823828273847326</v>
      </c>
      <c r="AC29" s="10">
        <f>100*cbo_revenues!AC29/cbo_ngdp!AC29</f>
        <v>19.376252505010019</v>
      </c>
      <c r="AD29" s="10">
        <f>100*cbo_revenues!AD29/cbo_ngdp!AD29</f>
        <v>19.010384850335981</v>
      </c>
      <c r="AE29" s="10">
        <f>100*cbo_revenues!AE29/cbo_ngdp!AE29</f>
        <v>19.097689204059176</v>
      </c>
      <c r="AF29" s="10">
        <f>100*cbo_revenues!AF29/cbo_ngdp!AF29</f>
        <v>18.96467124631992</v>
      </c>
      <c r="AG29" s="10">
        <f>100*cbo_revenues!AG29/cbo_ngdp!AG29</f>
        <v>19.064748201438849</v>
      </c>
      <c r="AH29" s="10">
        <f>100*cbo_revenues!AH29/cbo_ngdp!AH29</f>
        <v>19.232198142414859</v>
      </c>
      <c r="AI29" s="10">
        <f>100*cbo_revenues!AI29/cbo_ngdp!AI29</f>
        <v>18.772036474164135</v>
      </c>
      <c r="AJ29" s="10">
        <f>100*cbo_revenues!AJ29/cbo_ngdp!AJ29</f>
        <v>19.151796626741628</v>
      </c>
      <c r="AK29" s="10">
        <f>100*cbo_revenues!AK29/cbo_ngdp!AK29</f>
        <v>19.641999038923593</v>
      </c>
      <c r="AL29" s="10">
        <f>100*cbo_revenues!AL29/cbo_ngdp!AL29</f>
        <v>19.894850041821005</v>
      </c>
      <c r="AM29" s="10">
        <f>100*cbo_revenues!AM29/cbo_ngdp!AM29</f>
        <v>20.447778968679291</v>
      </c>
      <c r="AN29" s="10" t="e">
        <f>100*cbo_revenues!AN29/cbo_ngdp!AN29</f>
        <v>#N/A</v>
      </c>
      <c r="AO29" s="10" t="e">
        <f>100*cbo_revenues!AO29/cbo_ngdp!AO29</f>
        <v>#N/A</v>
      </c>
      <c r="AP29" s="10" t="e">
        <f>100*cbo_revenues!AP29/cbo_ngdp!AP29</f>
        <v>#N/A</v>
      </c>
      <c r="AQ29" s="10" t="e">
        <f>100*cbo_revenues!AQ29/cbo_ngdp!AQ29</f>
        <v>#N/A</v>
      </c>
      <c r="AR29" s="10" t="e">
        <f>100*cbo_revenues!AR29/cbo_ngdp!AR29</f>
        <v>#N/A</v>
      </c>
      <c r="AS29" s="10" t="e">
        <f>100*cbo_revenues!AS29/cbo_ngdp!AS29</f>
        <v>#N/A</v>
      </c>
      <c r="AT29" s="10" t="e">
        <f>100*cbo_revenues!AT29/cbo_ngdp!AT29</f>
        <v>#N/A</v>
      </c>
      <c r="AU29" s="10" t="e">
        <v>#N/A</v>
      </c>
      <c r="AV29" s="10" t="e">
        <f>100*cbo_revenues!AV29/cbo_ngdp!AV29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19.28115552569701</v>
      </c>
      <c r="CU29" s="20">
        <v>33451</v>
      </c>
      <c r="CV29" s="20" t="str">
        <f ca="1">OFFSET(C$1,0,ROWS($1:23)-1)</f>
        <v>1991B</v>
      </c>
      <c r="CW29" s="19">
        <f t="shared" ca="1" si="2"/>
        <v>1991</v>
      </c>
      <c r="CX29" s="30" cm="1">
        <f t="array" aca="1" ref="CX29" ca="1">INDEX($C$6:$CS$100,MATCH(CW29,YEAR($B$6:$B$100),0),MATCH(CV29,$C$1:$CS$1,0))</f>
        <v>18.923269540332676</v>
      </c>
      <c r="CY29" s="19">
        <f t="shared" ca="1" si="0"/>
        <v>1996</v>
      </c>
      <c r="CZ29" s="30" cm="1">
        <f t="array" aca="1" ref="CZ29" ca="1">INDEX($C$6:$CS$100,MATCH(CY29,YEAR($B$6:$B$100),0),MATCH(CV29,$C$1:$CS$1,0))</f>
        <v>19.222605465640754</v>
      </c>
      <c r="DA29" s="19">
        <f t="shared" ca="1" si="3"/>
        <v>2001</v>
      </c>
      <c r="DB29" s="28" t="e" cm="1">
        <f t="array" aca="1" ref="DB29" ca="1">INDEX($C$6:$CS$100,MATCH(DA29,YEAR($B$6:$B$100),0),MATCH(CV29,$C$1:$CS$1,0))</f>
        <v>#N/A</v>
      </c>
    </row>
    <row r="30" spans="1:111" x14ac:dyDescent="0.3">
      <c r="A30" t="s">
        <v>603</v>
      </c>
      <c r="B30" s="16">
        <v>36161</v>
      </c>
      <c r="C30" s="10" t="e">
        <f>100*cbo_revenues!C30/cbo_ngdp!C30</f>
        <v>#N/A</v>
      </c>
      <c r="D30" s="10" t="e">
        <f>100*cbo_revenues!D30/cbo_ngdp!D30</f>
        <v>#N/A</v>
      </c>
      <c r="E30" s="10" t="e">
        <f>100*cbo_revenues!E30/cbo_ngdp!E30</f>
        <v>#N/A</v>
      </c>
      <c r="F30" s="10" t="e">
        <f>100*cbo_revenues!F30/cbo_ngdp!F30</f>
        <v>#N/A</v>
      </c>
      <c r="G30" s="10" t="e">
        <f>100*cbo_revenues!G30/cbo_ngdp!G30</f>
        <v>#N/A</v>
      </c>
      <c r="H30" s="10" t="e">
        <f>100*cbo_revenues!H30/cbo_ngdp!H30</f>
        <v>#N/A</v>
      </c>
      <c r="I30" s="10" t="e">
        <f>100*cbo_revenues!I30/cbo_ngdp!A30</f>
        <v>#N/A</v>
      </c>
      <c r="J30" s="10" t="e">
        <f>100*cbo_revenues!J30/cbo_ngdp!B30</f>
        <v>#N/A</v>
      </c>
      <c r="K30" s="10" t="e">
        <f>100*cbo_revenues!K30/cbo_ngdp!K30</f>
        <v>#N/A</v>
      </c>
      <c r="L30" s="10" t="e">
        <f>100*cbo_revenues!L30/cbo_ngdp!L30</f>
        <v>#N/A</v>
      </c>
      <c r="M30" s="10" t="e">
        <f>100*cbo_revenues!M30/cbo_ngdp!M30</f>
        <v>#N/A</v>
      </c>
      <c r="N30" s="10" t="e">
        <f>100*cbo_revenues!N30/cbo_ngdp!N30</f>
        <v>#N/A</v>
      </c>
      <c r="O30" s="10" t="e">
        <f>100*cbo_revenues!O30/cbo_ngdp!O30</f>
        <v>#N/A</v>
      </c>
      <c r="P30" s="10" t="e">
        <f>100*cbo_revenues!P30/cbo_ngdp!P30</f>
        <v>#N/A</v>
      </c>
      <c r="Q30" s="10" t="e">
        <f>100*cbo_revenues!Q30/cbo_ngdp!Q30</f>
        <v>#N/A</v>
      </c>
      <c r="R30" s="10" t="e">
        <f>100*cbo_revenues!R30/cbo_ngdp!R30</f>
        <v>#N/A</v>
      </c>
      <c r="S30" s="10" t="e">
        <f>100*cbo_revenues!S30/cbo_ngdp!S30</f>
        <v>#N/A</v>
      </c>
      <c r="T30" s="10" t="e">
        <f>100*cbo_revenues!T30/cbo_ngdp!T30</f>
        <v>#N/A</v>
      </c>
      <c r="U30" s="10" t="e">
        <f>100*cbo_revenues!U30/cbo_ngdp!U30</f>
        <v>#N/A</v>
      </c>
      <c r="V30" s="10" t="e">
        <f>100*cbo_revenues!V30/cbo_ngdp!V30</f>
        <v>#N/A</v>
      </c>
      <c r="W30" s="10" t="e">
        <f>100*cbo_revenues!W30/cbo_ngdp!W30</f>
        <v>#N/A</v>
      </c>
      <c r="X30" s="10" t="e">
        <f>100*cbo_revenues!X30/cbo_ngdp!X30</f>
        <v>#N/A</v>
      </c>
      <c r="Y30" s="10" t="e">
        <f>100*cbo_revenues!Y30/cbo_ngdp!Y30</f>
        <v>#N/A</v>
      </c>
      <c r="Z30" s="10" t="e">
        <f>100*cbo_revenues!Z30/cbo_ngdp!Z30</f>
        <v>#N/A</v>
      </c>
      <c r="AA30" s="10" t="e">
        <f>100*cbo_revenues!AA30/cbo_ngdp!AA30</f>
        <v>#N/A</v>
      </c>
      <c r="AB30" s="10" t="e">
        <f>100*cbo_revenues!AB30/cbo_ngdp!AB30</f>
        <v>#N/A</v>
      </c>
      <c r="AC30" s="10" t="e">
        <f>100*cbo_revenues!AC30/cbo_ngdp!AC30</f>
        <v>#N/A</v>
      </c>
      <c r="AD30" s="10">
        <f>100*cbo_revenues!AD30/cbo_ngdp!AD30</f>
        <v>18.962308050255935</v>
      </c>
      <c r="AE30" s="10">
        <f>100*cbo_revenues!AE30/cbo_ngdp!AE30</f>
        <v>19.018762382006759</v>
      </c>
      <c r="AF30" s="10">
        <f>100*cbo_revenues!AF30/cbo_ngdp!AF30</f>
        <v>18.875408306112927</v>
      </c>
      <c r="AG30" s="10">
        <f>100*cbo_revenues!AG30/cbo_ngdp!AG30</f>
        <v>19.011675905177498</v>
      </c>
      <c r="AH30" s="10">
        <f>100*cbo_revenues!AH30/cbo_ngdp!AH30</f>
        <v>19.176303988671229</v>
      </c>
      <c r="AI30" s="10">
        <f>100*cbo_revenues!AI30/cbo_ngdp!AI30</f>
        <v>18.650747652718209</v>
      </c>
      <c r="AJ30" s="10">
        <f>100*cbo_revenues!AJ30/cbo_ngdp!AJ30</f>
        <v>19.053171641791046</v>
      </c>
      <c r="AK30" s="10">
        <f>100*cbo_revenues!AK30/cbo_ngdp!AK30</f>
        <v>19.517241379310345</v>
      </c>
      <c r="AL30" s="10">
        <f>100*cbo_revenues!AL30/cbo_ngdp!AL30</f>
        <v>19.807538091419406</v>
      </c>
      <c r="AM30" s="10">
        <f>100*cbo_revenues!AM30/cbo_ngdp!AM30</f>
        <v>20.587562871513487</v>
      </c>
      <c r="AN30" s="10">
        <f>100*cbo_revenues!AN30/cbo_ngdp!AN30</f>
        <v>20.714448755991782</v>
      </c>
      <c r="AO30" s="10">
        <f>100*cbo_revenues!AO30/cbo_ngdp!AO30</f>
        <v>20.573946446729185</v>
      </c>
      <c r="AP30" s="10" t="e">
        <f>100*cbo_revenues!AP30/cbo_ngdp!AP30</f>
        <v>#N/A</v>
      </c>
      <c r="AQ30" s="10" t="e">
        <f>100*cbo_revenues!AQ30/cbo_ngdp!AQ30</f>
        <v>#N/A</v>
      </c>
      <c r="AR30" s="10" t="e">
        <f>100*cbo_revenues!AR30/cbo_ngdp!AR30</f>
        <v>#N/A</v>
      </c>
      <c r="AS30" s="10" t="e">
        <f>100*cbo_revenues!AS30/cbo_ngdp!AS30</f>
        <v>#N/A</v>
      </c>
      <c r="AT30" s="10" t="e">
        <f>100*cbo_revenues!AT30/cbo_ngdp!AT30</f>
        <v>#N/A</v>
      </c>
      <c r="AU30" s="10" t="e">
        <v>#N/A</v>
      </c>
      <c r="AV30" s="10" t="e">
        <f>100*cbo_revenues!AV30/cbo_ngdp!AV30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19.282700421940927</v>
      </c>
      <c r="CU30" s="20">
        <v>33604</v>
      </c>
      <c r="CV30" s="20" t="str">
        <f ca="1">OFFSET(C$1,0,ROWS($1:24)-1)</f>
        <v>1992A</v>
      </c>
      <c r="CW30" s="19">
        <f t="shared" ca="1" si="2"/>
        <v>1992</v>
      </c>
      <c r="CX30" s="30" cm="1">
        <f t="array" aca="1" ref="CX30" ca="1">INDEX($C$6:$CS$100,MATCH(CW30,YEAR($B$6:$B$100),0),MATCH(CV30,$C$1:$CS$1,0))</f>
        <v>18.850496065685938</v>
      </c>
      <c r="CY30" s="19">
        <f t="shared" ca="1" si="0"/>
        <v>1997</v>
      </c>
      <c r="CZ30" s="30" cm="1">
        <f t="array" aca="1" ref="CZ30" ca="1">INDEX($C$6:$CS$100,MATCH(CY30,YEAR($B$6:$B$100),0),MATCH(CV30,$C$1:$CS$1,0))</f>
        <v>19.008790928780737</v>
      </c>
      <c r="DA30" s="19">
        <f t="shared" ca="1" si="3"/>
        <v>2002</v>
      </c>
      <c r="DB30" s="28" t="e" cm="1">
        <f t="array" aca="1" ref="DB30" ca="1">INDEX($C$6:$CS$100,MATCH(DA30,YEAR($B$6:$B$100),0),MATCH(CV30,$C$1:$CS$1,0))</f>
        <v>#N/A</v>
      </c>
    </row>
    <row r="31" spans="1:111" x14ac:dyDescent="0.3">
      <c r="A31" t="s">
        <v>604</v>
      </c>
      <c r="B31" s="16">
        <v>36526</v>
      </c>
      <c r="C31" s="10" t="e">
        <f>100*cbo_revenues!C31/cbo_ngdp!C31</f>
        <v>#N/A</v>
      </c>
      <c r="D31" s="10" t="e">
        <f>100*cbo_revenues!D31/cbo_ngdp!D31</f>
        <v>#N/A</v>
      </c>
      <c r="E31" s="10" t="e">
        <f>100*cbo_revenues!E31/cbo_ngdp!E31</f>
        <v>#N/A</v>
      </c>
      <c r="F31" s="10" t="e">
        <f>100*cbo_revenues!F31/cbo_ngdp!F31</f>
        <v>#N/A</v>
      </c>
      <c r="G31" s="10" t="e">
        <f>100*cbo_revenues!G31/cbo_ngdp!G31</f>
        <v>#N/A</v>
      </c>
      <c r="H31" s="10" t="e">
        <f>100*cbo_revenues!H31/cbo_ngdp!H31</f>
        <v>#N/A</v>
      </c>
      <c r="I31" s="10" t="e">
        <f>100*cbo_revenues!I31/cbo_ngdp!A31</f>
        <v>#N/A</v>
      </c>
      <c r="J31" s="10" t="e">
        <f>100*cbo_revenues!J31/cbo_ngdp!B31</f>
        <v>#N/A</v>
      </c>
      <c r="K31" s="10" t="e">
        <f>100*cbo_revenues!K31/cbo_ngdp!K31</f>
        <v>#N/A</v>
      </c>
      <c r="L31" s="10" t="e">
        <f>100*cbo_revenues!L31/cbo_ngdp!L31</f>
        <v>#N/A</v>
      </c>
      <c r="M31" s="10" t="e">
        <f>100*cbo_revenues!M31/cbo_ngdp!M31</f>
        <v>#N/A</v>
      </c>
      <c r="N31" s="10" t="e">
        <f>100*cbo_revenues!N31/cbo_ngdp!N31</f>
        <v>#N/A</v>
      </c>
      <c r="O31" s="10" t="e">
        <f>100*cbo_revenues!O31/cbo_ngdp!O31</f>
        <v>#N/A</v>
      </c>
      <c r="P31" s="10" t="e">
        <f>100*cbo_revenues!P31/cbo_ngdp!P31</f>
        <v>#N/A</v>
      </c>
      <c r="Q31" s="10" t="e">
        <f>100*cbo_revenues!Q31/cbo_ngdp!Q31</f>
        <v>#N/A</v>
      </c>
      <c r="R31" s="10" t="e">
        <f>100*cbo_revenues!R31/cbo_ngdp!R31</f>
        <v>#N/A</v>
      </c>
      <c r="S31" s="10" t="e">
        <f>100*cbo_revenues!S31/cbo_ngdp!S31</f>
        <v>#N/A</v>
      </c>
      <c r="T31" s="10" t="e">
        <f>100*cbo_revenues!T31/cbo_ngdp!T31</f>
        <v>#N/A</v>
      </c>
      <c r="U31" s="10" t="e">
        <f>100*cbo_revenues!U31/cbo_ngdp!U31</f>
        <v>#N/A</v>
      </c>
      <c r="V31" s="10" t="e">
        <f>100*cbo_revenues!V31/cbo_ngdp!V31</f>
        <v>#N/A</v>
      </c>
      <c r="W31" s="10" t="e">
        <f>100*cbo_revenues!W31/cbo_ngdp!W31</f>
        <v>#N/A</v>
      </c>
      <c r="X31" s="10" t="e">
        <f>100*cbo_revenues!X31/cbo_ngdp!X31</f>
        <v>#N/A</v>
      </c>
      <c r="Y31" s="10" t="e">
        <f>100*cbo_revenues!Y31/cbo_ngdp!Y31</f>
        <v>#N/A</v>
      </c>
      <c r="Z31" s="10" t="e">
        <f>100*cbo_revenues!Z31/cbo_ngdp!Z31</f>
        <v>#N/A</v>
      </c>
      <c r="AA31" s="10" t="e">
        <f>100*cbo_revenues!AA31/cbo_ngdp!AA31</f>
        <v>#N/A</v>
      </c>
      <c r="AB31" s="10" t="e">
        <f>100*cbo_revenues!AB31/cbo_ngdp!AB31</f>
        <v>#N/A</v>
      </c>
      <c r="AC31" s="10" t="e">
        <f>100*cbo_revenues!AC31/cbo_ngdp!AC31</f>
        <v>#N/A</v>
      </c>
      <c r="AD31" s="10" t="e">
        <f>100*cbo_revenues!AD31/cbo_ngdp!AD31</f>
        <v>#N/A</v>
      </c>
      <c r="AE31" s="10" t="e">
        <f>100*cbo_revenues!AE31/cbo_ngdp!AE31</f>
        <v>#N/A</v>
      </c>
      <c r="AF31" s="10">
        <f>100*cbo_revenues!AF31/cbo_ngdp!AF31</f>
        <v>18.828359036946633</v>
      </c>
      <c r="AG31" s="10">
        <f>100*cbo_revenues!AG31/cbo_ngdp!AG31</f>
        <v>18.995290423861853</v>
      </c>
      <c r="AH31" s="10">
        <f>100*cbo_revenues!AH31/cbo_ngdp!AH31</f>
        <v>19.147740049471555</v>
      </c>
      <c r="AI31" s="10">
        <f>100*cbo_revenues!AI31/cbo_ngdp!AI31</f>
        <v>18.580744998341991</v>
      </c>
      <c r="AJ31" s="10">
        <f>100*cbo_revenues!AJ31/cbo_ngdp!AJ31</f>
        <v>18.96340785229674</v>
      </c>
      <c r="AK31" s="10">
        <f>100*cbo_revenues!AK31/cbo_ngdp!AK31</f>
        <v>19.207985958753838</v>
      </c>
      <c r="AL31" s="10">
        <f>100*cbo_revenues!AL31/cbo_ngdp!AL31</f>
        <v>19.55589754864241</v>
      </c>
      <c r="AM31" s="10">
        <f>100*cbo_revenues!AM31/cbo_ngdp!AM31</f>
        <v>20.27427317608338</v>
      </c>
      <c r="AN31" s="10">
        <f>100*cbo_revenues!AN31/cbo_ngdp!AN31</f>
        <v>20.560747663551403</v>
      </c>
      <c r="AO31" s="10">
        <f>100*cbo_revenues!AO31/cbo_ngdp!AO31</f>
        <v>20.574576088130467</v>
      </c>
      <c r="AP31" s="10">
        <f>100*cbo_revenues!AP31/cbo_ngdp!AP31</f>
        <v>20.296358134195973</v>
      </c>
      <c r="AQ31" s="10">
        <f>100*cbo_revenues!AQ31/cbo_ngdp!AQ31</f>
        <v>20.577987292477967</v>
      </c>
      <c r="AR31" s="10" t="e">
        <f>100*cbo_revenues!AR31/cbo_ngdp!AR31</f>
        <v>#N/A</v>
      </c>
      <c r="AS31" s="10" t="e">
        <f>100*cbo_revenues!AS31/cbo_ngdp!AS31</f>
        <v>#N/A</v>
      </c>
      <c r="AT31" s="10" t="e">
        <f>100*cbo_revenues!AT31/cbo_ngdp!AT31</f>
        <v>#N/A</v>
      </c>
      <c r="AU31" s="10" t="e">
        <v>#N/A</v>
      </c>
      <c r="AV31" s="10" t="e">
        <f>100*cbo_revenues!AV31/cbo_ngdp!AV31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20.015814964910547</v>
      </c>
      <c r="CU31" s="20">
        <v>33817</v>
      </c>
      <c r="CV31" s="20" t="str">
        <f ca="1">OFFSET(C$1,0,ROWS($1:25)-1)</f>
        <v>1992B</v>
      </c>
      <c r="CW31" s="19">
        <f t="shared" ca="1" si="2"/>
        <v>1992</v>
      </c>
      <c r="CX31" s="30" cm="1">
        <f t="array" aca="1" ref="CX31" ca="1">INDEX($C$6:$CS$100,MATCH(CW31,YEAR($B$6:$B$100),0),MATCH(CV31,$C$1:$CS$1,0))</f>
        <v>18.604651162790699</v>
      </c>
      <c r="CY31" s="19">
        <f t="shared" ca="1" si="0"/>
        <v>1997</v>
      </c>
      <c r="CZ31" s="30" cm="1">
        <f t="array" aca="1" ref="CZ31" ca="1">INDEX($C$6:$CS$100,MATCH(CY31,YEAR($B$6:$B$100),0),MATCH(CV31,$C$1:$CS$1,0))</f>
        <v>18.883841661258923</v>
      </c>
      <c r="DA31" s="19">
        <f t="shared" ca="1" si="3"/>
        <v>2002</v>
      </c>
      <c r="DB31" s="28" t="e" cm="1">
        <f t="array" aca="1" ref="DB31" ca="1">INDEX($C$6:$CS$100,MATCH(DA31,YEAR($B$6:$B$100),0),MATCH(CV31,$C$1:$CS$1,0))</f>
        <v>#N/A</v>
      </c>
    </row>
    <row r="32" spans="1:111" x14ac:dyDescent="0.3">
      <c r="A32" t="s">
        <v>605</v>
      </c>
      <c r="B32" s="16">
        <v>36892</v>
      </c>
      <c r="C32" s="10" t="e">
        <f>100*cbo_revenues!C32/cbo_ngdp!C32</f>
        <v>#N/A</v>
      </c>
      <c r="D32" s="10" t="e">
        <f>100*cbo_revenues!D32/cbo_ngdp!D32</f>
        <v>#N/A</v>
      </c>
      <c r="E32" s="10" t="e">
        <f>100*cbo_revenues!E32/cbo_ngdp!E32</f>
        <v>#N/A</v>
      </c>
      <c r="F32" s="10" t="e">
        <f>100*cbo_revenues!F32/cbo_ngdp!F32</f>
        <v>#N/A</v>
      </c>
      <c r="G32" s="10" t="e">
        <f>100*cbo_revenues!G32/cbo_ngdp!G32</f>
        <v>#N/A</v>
      </c>
      <c r="H32" s="10" t="e">
        <f>100*cbo_revenues!H32/cbo_ngdp!H32</f>
        <v>#N/A</v>
      </c>
      <c r="I32" s="10" t="e">
        <f>100*cbo_revenues!I32/cbo_ngdp!A32</f>
        <v>#N/A</v>
      </c>
      <c r="J32" s="10" t="e">
        <f>100*cbo_revenues!J32/cbo_ngdp!B32</f>
        <v>#N/A</v>
      </c>
      <c r="K32" s="10" t="e">
        <f>100*cbo_revenues!K32/cbo_ngdp!K32</f>
        <v>#N/A</v>
      </c>
      <c r="L32" s="10" t="e">
        <f>100*cbo_revenues!L32/cbo_ngdp!L32</f>
        <v>#N/A</v>
      </c>
      <c r="M32" s="10" t="e">
        <f>100*cbo_revenues!M32/cbo_ngdp!M32</f>
        <v>#N/A</v>
      </c>
      <c r="N32" s="10" t="e">
        <f>100*cbo_revenues!N32/cbo_ngdp!N32</f>
        <v>#N/A</v>
      </c>
      <c r="O32" s="10" t="e">
        <f>100*cbo_revenues!O32/cbo_ngdp!O32</f>
        <v>#N/A</v>
      </c>
      <c r="P32" s="10" t="e">
        <f>100*cbo_revenues!P32/cbo_ngdp!P32</f>
        <v>#N/A</v>
      </c>
      <c r="Q32" s="10" t="e">
        <f>100*cbo_revenues!Q32/cbo_ngdp!Q32</f>
        <v>#N/A</v>
      </c>
      <c r="R32" s="10" t="e">
        <f>100*cbo_revenues!R32/cbo_ngdp!R32</f>
        <v>#N/A</v>
      </c>
      <c r="S32" s="10" t="e">
        <f>100*cbo_revenues!S32/cbo_ngdp!S32</f>
        <v>#N/A</v>
      </c>
      <c r="T32" s="10" t="e">
        <f>100*cbo_revenues!T32/cbo_ngdp!T32</f>
        <v>#N/A</v>
      </c>
      <c r="U32" s="10" t="e">
        <f>100*cbo_revenues!U32/cbo_ngdp!U32</f>
        <v>#N/A</v>
      </c>
      <c r="V32" s="10" t="e">
        <f>100*cbo_revenues!V32/cbo_ngdp!V32</f>
        <v>#N/A</v>
      </c>
      <c r="W32" s="10" t="e">
        <f>100*cbo_revenues!W32/cbo_ngdp!W32</f>
        <v>#N/A</v>
      </c>
      <c r="X32" s="10" t="e">
        <f>100*cbo_revenues!X32/cbo_ngdp!X32</f>
        <v>#N/A</v>
      </c>
      <c r="Y32" s="10" t="e">
        <f>100*cbo_revenues!Y32/cbo_ngdp!Y32</f>
        <v>#N/A</v>
      </c>
      <c r="Z32" s="10" t="e">
        <f>100*cbo_revenues!Z32/cbo_ngdp!Z32</f>
        <v>#N/A</v>
      </c>
      <c r="AA32" s="10" t="e">
        <f>100*cbo_revenues!AA32/cbo_ngdp!AA32</f>
        <v>#N/A</v>
      </c>
      <c r="AB32" s="10" t="e">
        <f>100*cbo_revenues!AB32/cbo_ngdp!AB32</f>
        <v>#N/A</v>
      </c>
      <c r="AC32" s="10" t="e">
        <f>100*cbo_revenues!AC32/cbo_ngdp!AC32</f>
        <v>#N/A</v>
      </c>
      <c r="AD32" s="10" t="e">
        <f>100*cbo_revenues!AD32/cbo_ngdp!AD32</f>
        <v>#N/A</v>
      </c>
      <c r="AE32" s="10" t="e">
        <f>100*cbo_revenues!AE32/cbo_ngdp!AE32</f>
        <v>#N/A</v>
      </c>
      <c r="AF32" s="10" t="e">
        <f>100*cbo_revenues!AF32/cbo_ngdp!AF32</f>
        <v>#N/A</v>
      </c>
      <c r="AG32" s="10">
        <f>100*cbo_revenues!AG32/cbo_ngdp!AG32</f>
        <v>18.967907026335432</v>
      </c>
      <c r="AH32" s="10">
        <f>100*cbo_revenues!AH32/cbo_ngdp!AH32</f>
        <v>19.102206985215343</v>
      </c>
      <c r="AI32" s="10">
        <f>100*cbo_revenues!AI32/cbo_ngdp!AI32</f>
        <v>18.526715143850776</v>
      </c>
      <c r="AJ32" s="10">
        <f>100*cbo_revenues!AJ32/cbo_ngdp!AJ32</f>
        <v>18.904574885893219</v>
      </c>
      <c r="AK32" s="10">
        <f>100*cbo_revenues!AK32/cbo_ngdp!AK32</f>
        <v>19.058084772370485</v>
      </c>
      <c r="AL32" s="10">
        <f>100*cbo_revenues!AL32/cbo_ngdp!AL32</f>
        <v>19.444152016001684</v>
      </c>
      <c r="AM32" s="10">
        <f>100*cbo_revenues!AM32/cbo_ngdp!AM32</f>
        <v>20.084432717678101</v>
      </c>
      <c r="AN32" s="10">
        <f>100*cbo_revenues!AN32/cbo_ngdp!AN32</f>
        <v>20.367243562684678</v>
      </c>
      <c r="AO32" s="10">
        <f>100*cbo_revenues!AO32/cbo_ngdp!AO32</f>
        <v>20.41027766266059</v>
      </c>
      <c r="AP32" s="10">
        <f>100*cbo_revenues!AP32/cbo_ngdp!AP32</f>
        <v>20.0836820083682</v>
      </c>
      <c r="AQ32" s="10">
        <f>100*cbo_revenues!AQ32/cbo_ngdp!AQ32</f>
        <v>20.469766087547317</v>
      </c>
      <c r="AR32" s="10">
        <f>100*cbo_revenues!AR32/cbo_ngdp!AR32</f>
        <v>20.689989340052332</v>
      </c>
      <c r="AS32" s="10">
        <f>100*cbo_revenues!AS32/cbo_ngdp!AS32</f>
        <v>19.594660430673294</v>
      </c>
      <c r="AT32" s="10" t="e">
        <f>100*cbo_revenues!AT32/cbo_ngdp!AT32</f>
        <v>#N/A</v>
      </c>
      <c r="AU32" s="10">
        <v>19.846491228070175</v>
      </c>
      <c r="AV32" s="10" t="e">
        <f>100*cbo_revenues!AV32/cbo_ngdp!AV32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18.91506745202356</v>
      </c>
      <c r="CU32" s="20">
        <v>33970</v>
      </c>
      <c r="CV32" s="20" t="str">
        <f ca="1">OFFSET(C$1,0,ROWS($1:26)-1)</f>
        <v>1993A</v>
      </c>
      <c r="CW32" s="19">
        <f t="shared" ca="1" si="2"/>
        <v>1993</v>
      </c>
      <c r="CX32" s="30" cm="1">
        <f t="array" aca="1" ref="CX32" ca="1">INDEX($C$6:$CS$100,MATCH(CW32,YEAR($B$6:$B$100),0),MATCH(CV32,$C$1:$CS$1,0))</f>
        <v>18.516118580916896</v>
      </c>
      <c r="CY32" s="19">
        <f t="shared" ca="1" si="0"/>
        <v>1998</v>
      </c>
      <c r="CZ32" s="30" cm="1">
        <f t="array" aca="1" ref="CZ32" ca="1">INDEX($C$6:$CS$100,MATCH(CY32,YEAR($B$6:$B$100),0),MATCH(CV32,$C$1:$CS$1,0))</f>
        <v>18.823828273847326</v>
      </c>
      <c r="DA32" s="19">
        <f t="shared" ca="1" si="3"/>
        <v>2003</v>
      </c>
      <c r="DB32" s="28" t="e" cm="1">
        <f t="array" aca="1" ref="DB32" ca="1">INDEX($C$6:$CS$100,MATCH(DA32,YEAR($B$6:$B$100),0),MATCH(CV32,$C$1:$CS$1,0))</f>
        <v>#N/A</v>
      </c>
    </row>
    <row r="33" spans="1:106" x14ac:dyDescent="0.3">
      <c r="A33" t="s">
        <v>606</v>
      </c>
      <c r="B33" s="16">
        <v>37257</v>
      </c>
      <c r="C33" s="10" t="e">
        <f>100*cbo_revenues!C33/cbo_ngdp!C33</f>
        <v>#N/A</v>
      </c>
      <c r="D33" s="10" t="e">
        <f>100*cbo_revenues!D33/cbo_ngdp!D33</f>
        <v>#N/A</v>
      </c>
      <c r="E33" s="10" t="e">
        <f>100*cbo_revenues!E33/cbo_ngdp!E33</f>
        <v>#N/A</v>
      </c>
      <c r="F33" s="10" t="e">
        <f>100*cbo_revenues!F33/cbo_ngdp!F33</f>
        <v>#N/A</v>
      </c>
      <c r="G33" s="10" t="e">
        <f>100*cbo_revenues!G33/cbo_ngdp!G33</f>
        <v>#N/A</v>
      </c>
      <c r="H33" s="10" t="e">
        <f>100*cbo_revenues!H33/cbo_ngdp!H33</f>
        <v>#N/A</v>
      </c>
      <c r="I33" s="10" t="e">
        <f>100*cbo_revenues!I33/cbo_ngdp!A33</f>
        <v>#N/A</v>
      </c>
      <c r="J33" s="10" t="e">
        <f>100*cbo_revenues!J33/cbo_ngdp!B33</f>
        <v>#N/A</v>
      </c>
      <c r="K33" s="10" t="e">
        <f>100*cbo_revenues!K33/cbo_ngdp!K33</f>
        <v>#N/A</v>
      </c>
      <c r="L33" s="10" t="e">
        <f>100*cbo_revenues!L33/cbo_ngdp!L33</f>
        <v>#N/A</v>
      </c>
      <c r="M33" s="10" t="e">
        <f>100*cbo_revenues!M33/cbo_ngdp!M33</f>
        <v>#N/A</v>
      </c>
      <c r="N33" s="10" t="e">
        <f>100*cbo_revenues!N33/cbo_ngdp!N33</f>
        <v>#N/A</v>
      </c>
      <c r="O33" s="10" t="e">
        <f>100*cbo_revenues!O33/cbo_ngdp!O33</f>
        <v>#N/A</v>
      </c>
      <c r="P33" s="10" t="e">
        <f>100*cbo_revenues!P33/cbo_ngdp!P33</f>
        <v>#N/A</v>
      </c>
      <c r="Q33" s="10" t="e">
        <f>100*cbo_revenues!Q33/cbo_ngdp!Q33</f>
        <v>#N/A</v>
      </c>
      <c r="R33" s="10" t="e">
        <f>100*cbo_revenues!R33/cbo_ngdp!R33</f>
        <v>#N/A</v>
      </c>
      <c r="S33" s="10" t="e">
        <f>100*cbo_revenues!S33/cbo_ngdp!S33</f>
        <v>#N/A</v>
      </c>
      <c r="T33" s="10" t="e">
        <f>100*cbo_revenues!T33/cbo_ngdp!T33</f>
        <v>#N/A</v>
      </c>
      <c r="U33" s="10" t="e">
        <f>100*cbo_revenues!U33/cbo_ngdp!U33</f>
        <v>#N/A</v>
      </c>
      <c r="V33" s="10" t="e">
        <f>100*cbo_revenues!V33/cbo_ngdp!V33</f>
        <v>#N/A</v>
      </c>
      <c r="W33" s="10" t="e">
        <f>100*cbo_revenues!W33/cbo_ngdp!W33</f>
        <v>#N/A</v>
      </c>
      <c r="X33" s="10" t="e">
        <f>100*cbo_revenues!X33/cbo_ngdp!X33</f>
        <v>#N/A</v>
      </c>
      <c r="Y33" s="10" t="e">
        <f>100*cbo_revenues!Y33/cbo_ngdp!Y33</f>
        <v>#N/A</v>
      </c>
      <c r="Z33" s="10" t="e">
        <f>100*cbo_revenues!Z33/cbo_ngdp!Z33</f>
        <v>#N/A</v>
      </c>
      <c r="AA33" s="10" t="e">
        <f>100*cbo_revenues!AA33/cbo_ngdp!AA33</f>
        <v>#N/A</v>
      </c>
      <c r="AB33" s="10" t="e">
        <f>100*cbo_revenues!AB33/cbo_ngdp!AB33</f>
        <v>#N/A</v>
      </c>
      <c r="AC33" s="10" t="e">
        <f>100*cbo_revenues!AC33/cbo_ngdp!AC33</f>
        <v>#N/A</v>
      </c>
      <c r="AD33" s="10" t="e">
        <f>100*cbo_revenues!AD33/cbo_ngdp!AD33</f>
        <v>#N/A</v>
      </c>
      <c r="AE33" s="10" t="e">
        <f>100*cbo_revenues!AE33/cbo_ngdp!AE33</f>
        <v>#N/A</v>
      </c>
      <c r="AF33" s="10" t="e">
        <f>100*cbo_revenues!AF33/cbo_ngdp!AF33</f>
        <v>#N/A</v>
      </c>
      <c r="AG33" s="10">
        <f>100*cbo_revenues!AG33/cbo_ngdp!AG33</f>
        <v>18.961671060636789</v>
      </c>
      <c r="AH33" s="10">
        <f>100*cbo_revenues!AH33/cbo_ngdp!AH33</f>
        <v>19.099632503062473</v>
      </c>
      <c r="AI33" s="10">
        <f>100*cbo_revenues!AI33/cbo_ngdp!AI33</f>
        <v>18.488745980707396</v>
      </c>
      <c r="AJ33" s="10">
        <f>100*cbo_revenues!AJ33/cbo_ngdp!AJ33</f>
        <v>18.844984802431611</v>
      </c>
      <c r="AK33" s="10">
        <f>100*cbo_revenues!AK33/cbo_ngdp!AK33</f>
        <v>19.125410897499751</v>
      </c>
      <c r="AL33" s="10">
        <f>100*cbo_revenues!AL33/cbo_ngdp!AL33</f>
        <v>19.430182220879896</v>
      </c>
      <c r="AM33" s="10">
        <f>100*cbo_revenues!AM33/cbo_ngdp!AM33</f>
        <v>19.991914291489792</v>
      </c>
      <c r="AN33" s="10">
        <f>100*cbo_revenues!AN33/cbo_ngdp!AN33</f>
        <v>20.345315024232633</v>
      </c>
      <c r="AO33" s="10">
        <f>100*cbo_revenues!AO33/cbo_ngdp!AO33</f>
        <v>20.338140228741921</v>
      </c>
      <c r="AP33" s="10">
        <f>100*cbo_revenues!AP33/cbo_ngdp!AP33</f>
        <v>19.969512195121951</v>
      </c>
      <c r="AQ33" s="10">
        <f>100*cbo_revenues!AQ33/cbo_ngdp!AQ33</f>
        <v>20.362493064545959</v>
      </c>
      <c r="AR33" s="10">
        <f>100*cbo_revenues!AR33/cbo_ngdp!AR33</f>
        <v>20.551470588235293</v>
      </c>
      <c r="AS33" s="10">
        <f>100*cbo_revenues!AS33/cbo_ngdp!AS33</f>
        <v>19.882605049846269</v>
      </c>
      <c r="AT33" s="10">
        <f>100*cbo_revenues!AT33/cbo_ngdp!AT33</f>
        <v>19.224430441105188</v>
      </c>
      <c r="AU33" s="10">
        <v>18.016272762495156</v>
      </c>
      <c r="AV33" s="10">
        <f>100*cbo_revenues!AV33/cbo_ngdp!AV33</f>
        <v>17.925897262261778</v>
      </c>
      <c r="AW33" s="10">
        <v>17.925897262261778</v>
      </c>
      <c r="AX33" s="10" t="e">
        <v>#N/A</v>
      </c>
      <c r="AY33" s="10" t="e">
        <v>#N/A</v>
      </c>
      <c r="AZ33" s="10" t="e">
        <v>#N/A</v>
      </c>
      <c r="BA33" s="10" t="e">
        <v>#N/A</v>
      </c>
      <c r="BB33" s="10" t="e">
        <v>#N/A</v>
      </c>
      <c r="BC33" s="10" t="e">
        <v>#N/A</v>
      </c>
      <c r="BD33" s="10" t="e">
        <v>#N/A</v>
      </c>
      <c r="BE33" s="10" t="e">
        <v>#N/A</v>
      </c>
      <c r="BF33" s="10" t="e">
        <v>#N/A</v>
      </c>
      <c r="BG33" s="10" t="e">
        <v>#N/A</v>
      </c>
      <c r="BH33" s="10" t="e">
        <v>#N/A</v>
      </c>
      <c r="BI33" s="10" t="e">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17.111459968602826</v>
      </c>
      <c r="CU33" s="20">
        <v>34213</v>
      </c>
      <c r="CV33" s="20" t="str">
        <f ca="1">OFFSET(C$1,0,ROWS($1:27)-1)</f>
        <v>1993B</v>
      </c>
      <c r="CW33" s="19">
        <f t="shared" ca="1" si="2"/>
        <v>1993</v>
      </c>
      <c r="CX33" s="30" cm="1">
        <f t="array" aca="1" ref="CX33" ca="1">INDEX($C$6:$CS$100,MATCH(CW33,YEAR($B$6:$B$100),0),MATCH(CV33,$C$1:$CS$1,0))</f>
        <v>18.581354015188236</v>
      </c>
      <c r="CY33" s="19">
        <f t="shared" ca="1" si="0"/>
        <v>1998</v>
      </c>
      <c r="CZ33" s="30" cm="1">
        <f t="array" aca="1" ref="CZ33" ca="1">INDEX($C$6:$CS$100,MATCH(CY33,YEAR($B$6:$B$100),0),MATCH(CV33,$C$1:$CS$1,0))</f>
        <v>19.376252505010019</v>
      </c>
      <c r="DA33" s="19">
        <f t="shared" ca="1" si="3"/>
        <v>2003</v>
      </c>
      <c r="DB33" s="28" t="e" cm="1">
        <f t="array" aca="1" ref="DB33" ca="1">INDEX($C$6:$CS$100,MATCH(DA33,YEAR($B$6:$B$100),0),MATCH(CV33,$C$1:$CS$1,0))</f>
        <v>#N/A</v>
      </c>
    </row>
    <row r="34" spans="1:106" x14ac:dyDescent="0.3">
      <c r="A34" t="s">
        <v>607</v>
      </c>
      <c r="B34" s="16">
        <v>37622</v>
      </c>
      <c r="C34" s="10" t="e">
        <f>100*cbo_revenues!C34/cbo_ngdp!C34</f>
        <v>#N/A</v>
      </c>
      <c r="D34" s="10" t="e">
        <f>100*cbo_revenues!D34/cbo_ngdp!D34</f>
        <v>#N/A</v>
      </c>
      <c r="E34" s="10" t="e">
        <f>100*cbo_revenues!E34/cbo_ngdp!E34</f>
        <v>#N/A</v>
      </c>
      <c r="F34" s="10" t="e">
        <f>100*cbo_revenues!F34/cbo_ngdp!F34</f>
        <v>#N/A</v>
      </c>
      <c r="G34" s="10" t="e">
        <f>100*cbo_revenues!G34/cbo_ngdp!G34</f>
        <v>#N/A</v>
      </c>
      <c r="H34" s="10" t="e">
        <f>100*cbo_revenues!H34/cbo_ngdp!H34</f>
        <v>#N/A</v>
      </c>
      <c r="I34" s="10" t="e">
        <f>100*cbo_revenues!I34/cbo_ngdp!A34</f>
        <v>#N/A</v>
      </c>
      <c r="J34" s="10" t="e">
        <f>100*cbo_revenues!J34/cbo_ngdp!B34</f>
        <v>#N/A</v>
      </c>
      <c r="K34" s="10" t="e">
        <f>100*cbo_revenues!K34/cbo_ngdp!K34</f>
        <v>#N/A</v>
      </c>
      <c r="L34" s="10" t="e">
        <f>100*cbo_revenues!L34/cbo_ngdp!L34</f>
        <v>#N/A</v>
      </c>
      <c r="M34" s="10" t="e">
        <f>100*cbo_revenues!M34/cbo_ngdp!M34</f>
        <v>#N/A</v>
      </c>
      <c r="N34" s="10" t="e">
        <f>100*cbo_revenues!N34/cbo_ngdp!N34</f>
        <v>#N/A</v>
      </c>
      <c r="O34" s="10" t="e">
        <f>100*cbo_revenues!O34/cbo_ngdp!O34</f>
        <v>#N/A</v>
      </c>
      <c r="P34" s="10" t="e">
        <f>100*cbo_revenues!P34/cbo_ngdp!P34</f>
        <v>#N/A</v>
      </c>
      <c r="Q34" s="10" t="e">
        <f>100*cbo_revenues!Q34/cbo_ngdp!Q34</f>
        <v>#N/A</v>
      </c>
      <c r="R34" s="10" t="e">
        <f>100*cbo_revenues!R34/cbo_ngdp!R34</f>
        <v>#N/A</v>
      </c>
      <c r="S34" s="10" t="e">
        <f>100*cbo_revenues!S34/cbo_ngdp!S34</f>
        <v>#N/A</v>
      </c>
      <c r="T34" s="10" t="e">
        <f>100*cbo_revenues!T34/cbo_ngdp!T34</f>
        <v>#N/A</v>
      </c>
      <c r="U34" s="10" t="e">
        <f>100*cbo_revenues!U34/cbo_ngdp!U34</f>
        <v>#N/A</v>
      </c>
      <c r="V34" s="10" t="e">
        <f>100*cbo_revenues!V34/cbo_ngdp!V34</f>
        <v>#N/A</v>
      </c>
      <c r="W34" s="10" t="e">
        <f>100*cbo_revenues!W34/cbo_ngdp!W34</f>
        <v>#N/A</v>
      </c>
      <c r="X34" s="10" t="e">
        <f>100*cbo_revenues!X34/cbo_ngdp!X34</f>
        <v>#N/A</v>
      </c>
      <c r="Y34" s="10" t="e">
        <f>100*cbo_revenues!Y34/cbo_ngdp!Y34</f>
        <v>#N/A</v>
      </c>
      <c r="Z34" s="10" t="e">
        <f>100*cbo_revenues!Z34/cbo_ngdp!Z34</f>
        <v>#N/A</v>
      </c>
      <c r="AA34" s="10" t="e">
        <f>100*cbo_revenues!AA34/cbo_ngdp!AA34</f>
        <v>#N/A</v>
      </c>
      <c r="AB34" s="10" t="e">
        <f>100*cbo_revenues!AB34/cbo_ngdp!AB34</f>
        <v>#N/A</v>
      </c>
      <c r="AC34" s="10" t="e">
        <f>100*cbo_revenues!AC34/cbo_ngdp!AC34</f>
        <v>#N/A</v>
      </c>
      <c r="AD34" s="10" t="e">
        <f>100*cbo_revenues!AD34/cbo_ngdp!AD34</f>
        <v>#N/A</v>
      </c>
      <c r="AE34" s="10" t="e">
        <f>100*cbo_revenues!AE34/cbo_ngdp!AE34</f>
        <v>#N/A</v>
      </c>
      <c r="AF34" s="10" t="e">
        <f>100*cbo_revenues!AF34/cbo_ngdp!AF34</f>
        <v>#N/A</v>
      </c>
      <c r="AG34" s="10">
        <f>100*cbo_revenues!AG34/cbo_ngdp!AG34</f>
        <v>18.958534233365476</v>
      </c>
      <c r="AH34" s="10">
        <f>100*cbo_revenues!AH34/cbo_ngdp!AH34</f>
        <v>19.111067885625364</v>
      </c>
      <c r="AI34" s="10">
        <f>100*cbo_revenues!AI34/cbo_ngdp!AI34</f>
        <v>18.499712588618511</v>
      </c>
      <c r="AJ34" s="10">
        <f>100*cbo_revenues!AJ34/cbo_ngdp!AJ34</f>
        <v>18.802012773369459</v>
      </c>
      <c r="AK34" s="10">
        <f>100*cbo_revenues!AK34/cbo_ngdp!AK34</f>
        <v>18.953752843062926</v>
      </c>
      <c r="AL34" s="10">
        <f>100*cbo_revenues!AL34/cbo_ngdp!AL34</f>
        <v>19.298414223930802</v>
      </c>
      <c r="AM34" s="10">
        <f>100*cbo_revenues!AM34/cbo_ngdp!AM34</f>
        <v>19.822342377136238</v>
      </c>
      <c r="AN34" s="10">
        <f>100*cbo_revenues!AN34/cbo_ngdp!AN34</f>
        <v>20.187294844564587</v>
      </c>
      <c r="AO34" s="10">
        <f>100*cbo_revenues!AO34/cbo_ngdp!AO34</f>
        <v>20.198549064528446</v>
      </c>
      <c r="AP34" s="10">
        <f>100*cbo_revenues!AP34/cbo_ngdp!AP34</f>
        <v>19.874018623333942</v>
      </c>
      <c r="AQ34" s="10">
        <f>100*cbo_revenues!AQ34/cbo_ngdp!AQ34</f>
        <v>20.226108461402578</v>
      </c>
      <c r="AR34" s="10">
        <f>100*cbo_revenues!AR34/cbo_ngdp!AR34</f>
        <v>20.414742528535331</v>
      </c>
      <c r="AS34" s="10">
        <f>100*cbo_revenues!AS34/cbo_ngdp!AS34</f>
        <v>19.395866454689983</v>
      </c>
      <c r="AT34" s="10">
        <f>100*cbo_revenues!AT34/cbo_ngdp!AT34</f>
        <v>19.008264462809919</v>
      </c>
      <c r="AU34" s="10">
        <v>18.21219715956558</v>
      </c>
      <c r="AV34" s="10">
        <f>100*cbo_revenues!AV34/cbo_ngdp!AV34</f>
        <v>17.869096318333952</v>
      </c>
      <c r="AW34" s="10">
        <v>16.495806150978567</v>
      </c>
      <c r="AX34" s="10">
        <v>16.455813094468557</v>
      </c>
      <c r="AY34" s="10">
        <v>16.437598007563878</v>
      </c>
      <c r="AZ34" s="10" t="e">
        <v>#N/A</v>
      </c>
      <c r="BA34" s="10" t="e">
        <v>#N/A</v>
      </c>
      <c r="BB34" s="10" t="e">
        <v>#N/A</v>
      </c>
      <c r="BC34" s="10" t="e">
        <v>#N/A</v>
      </c>
      <c r="BD34" s="10" t="e">
        <v>#N/A</v>
      </c>
      <c r="BE34" s="10" t="e">
        <v>#N/A</v>
      </c>
      <c r="BF34" s="10" t="e">
        <v>#N/A</v>
      </c>
      <c r="BG34" s="10" t="e">
        <v>#N/A</v>
      </c>
      <c r="BH34" s="10" t="e">
        <v>#N/A</v>
      </c>
      <c r="BI34" s="10" t="e">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15.799272985193722</v>
      </c>
      <c r="CU34" s="20">
        <v>34335</v>
      </c>
      <c r="CV34" s="20" t="str">
        <f ca="1">OFFSET(C$1,0,ROWS($1:28)-1)</f>
        <v>1994A</v>
      </c>
      <c r="CW34" s="19">
        <f t="shared" ca="1" si="2"/>
        <v>1994</v>
      </c>
      <c r="CX34" s="30" cm="1">
        <f t="array" aca="1" ref="CX34" ca="1">INDEX($C$6:$CS$100,MATCH(CW34,YEAR($B$6:$B$100),0),MATCH(CV34,$C$1:$CS$1,0))</f>
        <v>18.848877504896791</v>
      </c>
      <c r="CY34" s="19">
        <f t="shared" ca="1" si="0"/>
        <v>1999</v>
      </c>
      <c r="CZ34" s="30" cm="1">
        <f t="array" aca="1" ref="CZ34" ca="1">INDEX($C$6:$CS$100,MATCH(CY34,YEAR($B$6:$B$100),0),MATCH(CV34,$C$1:$CS$1,0))</f>
        <v>18.962308050255935</v>
      </c>
      <c r="DA34" s="19">
        <f t="shared" ca="1" si="3"/>
        <v>2004</v>
      </c>
      <c r="DB34" s="28" t="e" cm="1">
        <f t="array" aca="1" ref="DB34" ca="1">INDEX($C$6:$CS$100,MATCH(DA34,YEAR($B$6:$B$100),0),MATCH(CV34,$C$1:$CS$1,0))</f>
        <v>#N/A</v>
      </c>
    </row>
    <row r="35" spans="1:106" x14ac:dyDescent="0.3">
      <c r="A35" t="s">
        <v>608</v>
      </c>
      <c r="B35" s="16">
        <v>37987</v>
      </c>
      <c r="C35" s="10" t="e">
        <f>100*cbo_revenues!C35/cbo_ngdp!C35</f>
        <v>#N/A</v>
      </c>
      <c r="D35" s="10" t="e">
        <f>100*cbo_revenues!D35/cbo_ngdp!D35</f>
        <v>#N/A</v>
      </c>
      <c r="E35" s="10" t="e">
        <f>100*cbo_revenues!E35/cbo_ngdp!E35</f>
        <v>#N/A</v>
      </c>
      <c r="F35" s="10" t="e">
        <f>100*cbo_revenues!F35/cbo_ngdp!F35</f>
        <v>#N/A</v>
      </c>
      <c r="G35" s="10" t="e">
        <f>100*cbo_revenues!G35/cbo_ngdp!G35</f>
        <v>#N/A</v>
      </c>
      <c r="H35" s="10" t="e">
        <f>100*cbo_revenues!H35/cbo_ngdp!H35</f>
        <v>#N/A</v>
      </c>
      <c r="I35" s="10" t="e">
        <f>100*cbo_revenues!I35/cbo_ngdp!A35</f>
        <v>#N/A</v>
      </c>
      <c r="J35" s="10" t="e">
        <f>100*cbo_revenues!J35/cbo_ngdp!B35</f>
        <v>#N/A</v>
      </c>
      <c r="K35" s="10" t="e">
        <f>100*cbo_revenues!K35/cbo_ngdp!K35</f>
        <v>#N/A</v>
      </c>
      <c r="L35" s="10" t="e">
        <f>100*cbo_revenues!L35/cbo_ngdp!L35</f>
        <v>#N/A</v>
      </c>
      <c r="M35" s="10" t="e">
        <f>100*cbo_revenues!M35/cbo_ngdp!M35</f>
        <v>#N/A</v>
      </c>
      <c r="N35" s="10" t="e">
        <f>100*cbo_revenues!N35/cbo_ngdp!N35</f>
        <v>#N/A</v>
      </c>
      <c r="O35" s="10" t="e">
        <f>100*cbo_revenues!O35/cbo_ngdp!O35</f>
        <v>#N/A</v>
      </c>
      <c r="P35" s="10" t="e">
        <f>100*cbo_revenues!P35/cbo_ngdp!P35</f>
        <v>#N/A</v>
      </c>
      <c r="Q35" s="10" t="e">
        <f>100*cbo_revenues!Q35/cbo_ngdp!Q35</f>
        <v>#N/A</v>
      </c>
      <c r="R35" s="10" t="e">
        <f>100*cbo_revenues!R35/cbo_ngdp!R35</f>
        <v>#N/A</v>
      </c>
      <c r="S35" s="10" t="e">
        <f>100*cbo_revenues!S35/cbo_ngdp!S35</f>
        <v>#N/A</v>
      </c>
      <c r="T35" s="10" t="e">
        <f>100*cbo_revenues!T35/cbo_ngdp!T35</f>
        <v>#N/A</v>
      </c>
      <c r="U35" s="10" t="e">
        <f>100*cbo_revenues!U35/cbo_ngdp!U35</f>
        <v>#N/A</v>
      </c>
      <c r="V35" s="10" t="e">
        <f>100*cbo_revenues!V35/cbo_ngdp!V35</f>
        <v>#N/A</v>
      </c>
      <c r="W35" s="10" t="e">
        <f>100*cbo_revenues!W35/cbo_ngdp!W35</f>
        <v>#N/A</v>
      </c>
      <c r="X35" s="10" t="e">
        <f>100*cbo_revenues!X35/cbo_ngdp!X35</f>
        <v>#N/A</v>
      </c>
      <c r="Y35" s="10" t="e">
        <f>100*cbo_revenues!Y35/cbo_ngdp!Y35</f>
        <v>#N/A</v>
      </c>
      <c r="Z35" s="10" t="e">
        <f>100*cbo_revenues!Z35/cbo_ngdp!Z35</f>
        <v>#N/A</v>
      </c>
      <c r="AA35" s="10" t="e">
        <f>100*cbo_revenues!AA35/cbo_ngdp!AA35</f>
        <v>#N/A</v>
      </c>
      <c r="AB35" s="10" t="e">
        <f>100*cbo_revenues!AB35/cbo_ngdp!AB35</f>
        <v>#N/A</v>
      </c>
      <c r="AC35" s="10" t="e">
        <f>100*cbo_revenues!AC35/cbo_ngdp!AC35</f>
        <v>#N/A</v>
      </c>
      <c r="AD35" s="10" t="e">
        <f>100*cbo_revenues!AD35/cbo_ngdp!AD35</f>
        <v>#N/A</v>
      </c>
      <c r="AE35" s="10" t="e">
        <f>100*cbo_revenues!AE35/cbo_ngdp!AE35</f>
        <v>#N/A</v>
      </c>
      <c r="AF35" s="10" t="e">
        <f>100*cbo_revenues!AF35/cbo_ngdp!AF35</f>
        <v>#N/A</v>
      </c>
      <c r="AG35" s="10">
        <f>100*cbo_revenues!AG35/cbo_ngdp!AG35</f>
        <v>18.947175348495964</v>
      </c>
      <c r="AH35" s="10">
        <f>100*cbo_revenues!AH35/cbo_ngdp!AH35</f>
        <v>19.123505976095618</v>
      </c>
      <c r="AI35" s="10">
        <f>100*cbo_revenues!AI35/cbo_ngdp!AI35</f>
        <v>18.479948844432265</v>
      </c>
      <c r="AJ35" s="10">
        <f>100*cbo_revenues!AJ35/cbo_ngdp!AJ35</f>
        <v>18.797965788257052</v>
      </c>
      <c r="AK35" s="10">
        <f>100*cbo_revenues!AK35/cbo_ngdp!AK35</f>
        <v>18.946703940842276</v>
      </c>
      <c r="AL35" s="10">
        <f>100*cbo_revenues!AL35/cbo_ngdp!AL35</f>
        <v>19.295994133284445</v>
      </c>
      <c r="AM35" s="10">
        <f>100*cbo_revenues!AM35/cbo_ngdp!AM35</f>
        <v>19.771091009784012</v>
      </c>
      <c r="AN35" s="10">
        <f>100*cbo_revenues!AN35/cbo_ngdp!AN35</f>
        <v>20.153178924056473</v>
      </c>
      <c r="AO35" s="10">
        <f>100*cbo_revenues!AO35/cbo_ngdp!AO35</f>
        <v>20.141116100064142</v>
      </c>
      <c r="AP35" s="10">
        <f>100*cbo_revenues!AP35/cbo_ngdp!AP35</f>
        <v>19.812642269304849</v>
      </c>
      <c r="AQ35" s="10">
        <f>100*cbo_revenues!AQ35/cbo_ngdp!AQ35</f>
        <v>20.111543011661315</v>
      </c>
      <c r="AR35" s="10">
        <f>100*cbo_revenues!AR35/cbo_ngdp!AR35</f>
        <v>20.34165353677751</v>
      </c>
      <c r="AS35" s="10">
        <f>100*cbo_revenues!AS35/cbo_ngdp!AS35</f>
        <v>19.365399143792494</v>
      </c>
      <c r="AT35" s="10">
        <f>100*cbo_revenues!AT35/cbo_ngdp!AT35</f>
        <v>19.089650398061615</v>
      </c>
      <c r="AU35" s="10">
        <v>18.363748567398396</v>
      </c>
      <c r="AV35" s="10">
        <f>100*cbo_revenues!AV35/cbo_ngdp!AV35</f>
        <v>18.162525422230082</v>
      </c>
      <c r="AW35" s="10">
        <v>16.229435304579813</v>
      </c>
      <c r="AX35" s="10">
        <v>15.842706426017962</v>
      </c>
      <c r="AY35" s="10">
        <v>16.186521325374166</v>
      </c>
      <c r="AZ35" s="10">
        <v>16.272829568077555</v>
      </c>
      <c r="BA35" s="10">
        <v>16.271421152847498</v>
      </c>
      <c r="BB35" s="10" t="e">
        <v>#N/A</v>
      </c>
      <c r="BC35" s="10" t="e">
        <v>#N/A</v>
      </c>
      <c r="BD35" s="10" t="e">
        <v>#N/A</v>
      </c>
      <c r="BE35" s="10" t="e">
        <v>#N/A</v>
      </c>
      <c r="BF35" s="10" t="e">
        <v>#N/A</v>
      </c>
      <c r="BG35" s="10" t="e">
        <v>#N/A</v>
      </c>
      <c r="BH35" s="10" t="e">
        <v>#N/A</v>
      </c>
      <c r="BI35" s="10" t="e">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15.630196208846026</v>
      </c>
      <c r="CU35" s="20">
        <v>34547</v>
      </c>
      <c r="CV35" s="20" t="str">
        <f ca="1">OFFSET(C$1,0,ROWS($1:29)-1)</f>
        <v>1994B</v>
      </c>
      <c r="CW35" s="19">
        <f t="shared" ca="1" si="2"/>
        <v>1994</v>
      </c>
      <c r="CX35" s="30" cm="1">
        <f t="array" aca="1" ref="CX35" ca="1">INDEX($C$6:$CS$100,MATCH(CW35,YEAR($B$6:$B$100),0),MATCH(CV35,$C$1:$CS$1,0))</f>
        <v>18.945634266886326</v>
      </c>
      <c r="CY35" s="19">
        <f t="shared" ca="1" si="0"/>
        <v>1999</v>
      </c>
      <c r="CZ35" s="30" cm="1">
        <f t="array" aca="1" ref="CZ35" ca="1">INDEX($C$6:$CS$100,MATCH(CY35,YEAR($B$6:$B$100),0),MATCH(CV35,$C$1:$CS$1,0))</f>
        <v>19.018762382006759</v>
      </c>
      <c r="DA35" s="19">
        <f t="shared" ca="1" si="3"/>
        <v>2004</v>
      </c>
      <c r="DB35" s="28" t="e" cm="1">
        <f t="array" aca="1" ref="DB35" ca="1">INDEX($C$6:$CS$100,MATCH(DA35,YEAR($B$6:$B$100),0),MATCH(CV35,$C$1:$CS$1,0))</f>
        <v>#N/A</v>
      </c>
    </row>
    <row r="36" spans="1:106" x14ac:dyDescent="0.3">
      <c r="A36" t="s">
        <v>609</v>
      </c>
      <c r="B36" s="16">
        <v>38353</v>
      </c>
      <c r="C36" s="10" t="e">
        <f>100*cbo_revenues!C36/cbo_ngdp!C36</f>
        <v>#N/A</v>
      </c>
      <c r="D36" s="10" t="e">
        <f>100*cbo_revenues!D36/cbo_ngdp!D36</f>
        <v>#N/A</v>
      </c>
      <c r="E36" s="10" t="e">
        <f>100*cbo_revenues!E36/cbo_ngdp!E36</f>
        <v>#N/A</v>
      </c>
      <c r="F36" s="10" t="e">
        <f>100*cbo_revenues!F36/cbo_ngdp!F36</f>
        <v>#N/A</v>
      </c>
      <c r="G36" s="10" t="e">
        <f>100*cbo_revenues!G36/cbo_ngdp!G36</f>
        <v>#N/A</v>
      </c>
      <c r="H36" s="10" t="e">
        <f>100*cbo_revenues!H36/cbo_ngdp!H36</f>
        <v>#N/A</v>
      </c>
      <c r="I36" s="10" t="e">
        <f>100*cbo_revenues!I36/cbo_ngdp!A36</f>
        <v>#N/A</v>
      </c>
      <c r="J36" s="10" t="e">
        <f>100*cbo_revenues!J36/cbo_ngdp!B36</f>
        <v>#N/A</v>
      </c>
      <c r="K36" s="10" t="e">
        <f>100*cbo_revenues!K36/cbo_ngdp!K36</f>
        <v>#N/A</v>
      </c>
      <c r="L36" s="10" t="e">
        <f>100*cbo_revenues!L36/cbo_ngdp!L36</f>
        <v>#N/A</v>
      </c>
      <c r="M36" s="10" t="e">
        <f>100*cbo_revenues!M36/cbo_ngdp!M36</f>
        <v>#N/A</v>
      </c>
      <c r="N36" s="10" t="e">
        <f>100*cbo_revenues!N36/cbo_ngdp!N36</f>
        <v>#N/A</v>
      </c>
      <c r="O36" s="10" t="e">
        <f>100*cbo_revenues!O36/cbo_ngdp!O36</f>
        <v>#N/A</v>
      </c>
      <c r="P36" s="10" t="e">
        <f>100*cbo_revenues!P36/cbo_ngdp!P36</f>
        <v>#N/A</v>
      </c>
      <c r="Q36" s="10" t="e">
        <f>100*cbo_revenues!Q36/cbo_ngdp!Q36</f>
        <v>#N/A</v>
      </c>
      <c r="R36" s="10" t="e">
        <f>100*cbo_revenues!R36/cbo_ngdp!R36</f>
        <v>#N/A</v>
      </c>
      <c r="S36" s="10" t="e">
        <f>100*cbo_revenues!S36/cbo_ngdp!S36</f>
        <v>#N/A</v>
      </c>
      <c r="T36" s="10" t="e">
        <f>100*cbo_revenues!T36/cbo_ngdp!T36</f>
        <v>#N/A</v>
      </c>
      <c r="U36" s="10" t="e">
        <f>100*cbo_revenues!U36/cbo_ngdp!U36</f>
        <v>#N/A</v>
      </c>
      <c r="V36" s="10" t="e">
        <f>100*cbo_revenues!V36/cbo_ngdp!V36</f>
        <v>#N/A</v>
      </c>
      <c r="W36" s="10" t="e">
        <f>100*cbo_revenues!W36/cbo_ngdp!W36</f>
        <v>#N/A</v>
      </c>
      <c r="X36" s="10" t="e">
        <f>100*cbo_revenues!X36/cbo_ngdp!X36</f>
        <v>#N/A</v>
      </c>
      <c r="Y36" s="10" t="e">
        <f>100*cbo_revenues!Y36/cbo_ngdp!Y36</f>
        <v>#N/A</v>
      </c>
      <c r="Z36" s="10" t="e">
        <f>100*cbo_revenues!Z36/cbo_ngdp!Z36</f>
        <v>#N/A</v>
      </c>
      <c r="AA36" s="10" t="e">
        <f>100*cbo_revenues!AA36/cbo_ngdp!AA36</f>
        <v>#N/A</v>
      </c>
      <c r="AB36" s="10" t="e">
        <f>100*cbo_revenues!AB36/cbo_ngdp!AB36</f>
        <v>#N/A</v>
      </c>
      <c r="AC36" s="10" t="e">
        <f>100*cbo_revenues!AC36/cbo_ngdp!AC36</f>
        <v>#N/A</v>
      </c>
      <c r="AD36" s="10" t="e">
        <f>100*cbo_revenues!AD36/cbo_ngdp!AD36</f>
        <v>#N/A</v>
      </c>
      <c r="AE36" s="10" t="e">
        <f>100*cbo_revenues!AE36/cbo_ngdp!AE36</f>
        <v>#N/A</v>
      </c>
      <c r="AF36" s="10" t="e">
        <f>100*cbo_revenues!AF36/cbo_ngdp!AF36</f>
        <v>#N/A</v>
      </c>
      <c r="AG36" s="10">
        <f>100*cbo_revenues!AG36/cbo_ngdp!AG36</f>
        <v>18.970780636720452</v>
      </c>
      <c r="AH36" s="10">
        <f>100*cbo_revenues!AH36/cbo_ngdp!AH36</f>
        <v>19.172036366846147</v>
      </c>
      <c r="AI36" s="10">
        <f>100*cbo_revenues!AI36/cbo_ngdp!AI36</f>
        <v>18.500130650640187</v>
      </c>
      <c r="AJ36" s="10">
        <f>100*cbo_revenues!AJ36/cbo_ngdp!AJ36</f>
        <v>18.798055678303136</v>
      </c>
      <c r="AK36" s="10">
        <f>100*cbo_revenues!AK36/cbo_ngdp!AK36</f>
        <v>19.004291845493562</v>
      </c>
      <c r="AL36" s="10">
        <f>100*cbo_revenues!AL36/cbo_ngdp!AL36</f>
        <v>19.315895372233399</v>
      </c>
      <c r="AM36" s="10">
        <f>100*cbo_revenues!AM36/cbo_ngdp!AM36</f>
        <v>19.810987458046281</v>
      </c>
      <c r="AN36" s="10">
        <f>100*cbo_revenues!AN36/cbo_ngdp!AN36</f>
        <v>20.181705918673369</v>
      </c>
      <c r="AO36" s="10">
        <f>100*cbo_revenues!AO36/cbo_ngdp!AO36</f>
        <v>20.166886253842776</v>
      </c>
      <c r="AP36" s="10">
        <f>100*cbo_revenues!AP36/cbo_ngdp!AP36</f>
        <v>19.80040254948004</v>
      </c>
      <c r="AQ36" s="10">
        <f>100*cbo_revenues!AQ36/cbo_ngdp!AQ36</f>
        <v>20.09700889248181</v>
      </c>
      <c r="AR36" s="10">
        <f>100*cbo_revenues!AR36/cbo_ngdp!AR36</f>
        <v>20.306573957016436</v>
      </c>
      <c r="AS36" s="10">
        <f>100*cbo_revenues!AS36/cbo_ngdp!AS36</f>
        <v>19.452645017154712</v>
      </c>
      <c r="AT36" s="10">
        <f>100*cbo_revenues!AT36/cbo_ngdp!AT36</f>
        <v>19.247205785667322</v>
      </c>
      <c r="AU36" s="10">
        <v>18.814454598809423</v>
      </c>
      <c r="AV36" s="10">
        <f>100*cbo_revenues!AV36/cbo_ngdp!AV36</f>
        <v>18.644209820680409</v>
      </c>
      <c r="AW36" s="10">
        <v>17.389839076586064</v>
      </c>
      <c r="AX36" s="10">
        <v>16.946489124141923</v>
      </c>
      <c r="AY36" s="10">
        <v>17.01885565669701</v>
      </c>
      <c r="AZ36" s="10">
        <v>16.815172075533393</v>
      </c>
      <c r="BA36" s="10">
        <v>17.455790074158585</v>
      </c>
      <c r="BB36" s="10">
        <v>17.52216708696006</v>
      </c>
      <c r="BC36" s="10">
        <v>17.520741825280624</v>
      </c>
      <c r="BD36" s="10" t="e">
        <v>#N/A</v>
      </c>
      <c r="BE36" s="10" t="e">
        <v>#N/A</v>
      </c>
      <c r="BF36" s="10" t="e">
        <v>#N/A</v>
      </c>
      <c r="BG36" s="10" t="e">
        <v>#N/A</v>
      </c>
      <c r="BH36" s="10" t="e">
        <v>#N/A</v>
      </c>
      <c r="BI36" s="10" t="e">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16.77570093457944</v>
      </c>
      <c r="CU36" s="20">
        <v>34700</v>
      </c>
      <c r="CV36" s="20" t="str">
        <f ca="1">OFFSET(C$1,0,ROWS($1:30)-1)</f>
        <v>1995A</v>
      </c>
      <c r="CW36" s="19">
        <f t="shared" ca="1" si="2"/>
        <v>1995</v>
      </c>
      <c r="CX36" s="30" cm="1">
        <f t="array" aca="1" ref="CX36" ca="1">INDEX($C$6:$CS$100,MATCH(CW36,YEAR($B$6:$B$100),0),MATCH(CV36,$C$1:$CS$1,0))</f>
        <v>19.258101193860149</v>
      </c>
      <c r="CY36" s="19">
        <f t="shared" ca="1" si="0"/>
        <v>2000</v>
      </c>
      <c r="CZ36" s="30" cm="1">
        <f t="array" aca="1" ref="CZ36" ca="1">INDEX($C$6:$CS$100,MATCH(CY36,YEAR($B$6:$B$100),0),MATCH(CV36,$C$1:$CS$1,0))</f>
        <v>18.828359036946633</v>
      </c>
      <c r="DA36" s="19">
        <f t="shared" ca="1" si="3"/>
        <v>2005</v>
      </c>
      <c r="DB36" s="28" t="e" cm="1">
        <f t="array" aca="1" ref="DB36" ca="1">INDEX($C$6:$CS$100,MATCH(DA36,YEAR($B$6:$B$100),0),MATCH(CV36,$C$1:$CS$1,0))</f>
        <v>#N/A</v>
      </c>
    </row>
    <row r="37" spans="1:106" x14ac:dyDescent="0.3">
      <c r="A37" t="s">
        <v>610</v>
      </c>
      <c r="B37" s="16">
        <v>38718</v>
      </c>
      <c r="C37" s="10" t="e">
        <f>100*cbo_revenues!C37/cbo_ngdp!C37</f>
        <v>#N/A</v>
      </c>
      <c r="D37" s="10" t="e">
        <f>100*cbo_revenues!D37/cbo_ngdp!D37</f>
        <v>#N/A</v>
      </c>
      <c r="E37" s="10" t="e">
        <f>100*cbo_revenues!E37/cbo_ngdp!E37</f>
        <v>#N/A</v>
      </c>
      <c r="F37" s="10" t="e">
        <f>100*cbo_revenues!F37/cbo_ngdp!F37</f>
        <v>#N/A</v>
      </c>
      <c r="G37" s="10" t="e">
        <f>100*cbo_revenues!G37/cbo_ngdp!G37</f>
        <v>#N/A</v>
      </c>
      <c r="H37" s="10" t="e">
        <f>100*cbo_revenues!H37/cbo_ngdp!H37</f>
        <v>#N/A</v>
      </c>
      <c r="I37" s="10" t="e">
        <f>100*cbo_revenues!I37/cbo_ngdp!A37</f>
        <v>#N/A</v>
      </c>
      <c r="J37" s="10" t="e">
        <f>100*cbo_revenues!J37/cbo_ngdp!B37</f>
        <v>#N/A</v>
      </c>
      <c r="K37" s="10" t="e">
        <f>100*cbo_revenues!K37/cbo_ngdp!K37</f>
        <v>#N/A</v>
      </c>
      <c r="L37" s="10" t="e">
        <f>100*cbo_revenues!L37/cbo_ngdp!L37</f>
        <v>#N/A</v>
      </c>
      <c r="M37" s="10" t="e">
        <f>100*cbo_revenues!M37/cbo_ngdp!M37</f>
        <v>#N/A</v>
      </c>
      <c r="N37" s="10" t="e">
        <f>100*cbo_revenues!N37/cbo_ngdp!N37</f>
        <v>#N/A</v>
      </c>
      <c r="O37" s="10" t="e">
        <f>100*cbo_revenues!O37/cbo_ngdp!O37</f>
        <v>#N/A</v>
      </c>
      <c r="P37" s="10" t="e">
        <f>100*cbo_revenues!P37/cbo_ngdp!P37</f>
        <v>#N/A</v>
      </c>
      <c r="Q37" s="10" t="e">
        <f>100*cbo_revenues!Q37/cbo_ngdp!Q37</f>
        <v>#N/A</v>
      </c>
      <c r="R37" s="10" t="e">
        <f>100*cbo_revenues!R37/cbo_ngdp!R37</f>
        <v>#N/A</v>
      </c>
      <c r="S37" s="10" t="e">
        <f>100*cbo_revenues!S37/cbo_ngdp!S37</f>
        <v>#N/A</v>
      </c>
      <c r="T37" s="10" t="e">
        <f>100*cbo_revenues!T37/cbo_ngdp!T37</f>
        <v>#N/A</v>
      </c>
      <c r="U37" s="10" t="e">
        <f>100*cbo_revenues!U37/cbo_ngdp!U37</f>
        <v>#N/A</v>
      </c>
      <c r="V37" s="10" t="e">
        <f>100*cbo_revenues!V37/cbo_ngdp!V37</f>
        <v>#N/A</v>
      </c>
      <c r="W37" s="10" t="e">
        <f>100*cbo_revenues!W37/cbo_ngdp!W37</f>
        <v>#N/A</v>
      </c>
      <c r="X37" s="10" t="e">
        <f>100*cbo_revenues!X37/cbo_ngdp!X37</f>
        <v>#N/A</v>
      </c>
      <c r="Y37" s="10" t="e">
        <f>100*cbo_revenues!Y37/cbo_ngdp!Y37</f>
        <v>#N/A</v>
      </c>
      <c r="Z37" s="10" t="e">
        <f>100*cbo_revenues!Z37/cbo_ngdp!Z37</f>
        <v>#N/A</v>
      </c>
      <c r="AA37" s="10" t="e">
        <f>100*cbo_revenues!AA37/cbo_ngdp!AA37</f>
        <v>#N/A</v>
      </c>
      <c r="AB37" s="10" t="e">
        <f>100*cbo_revenues!AB37/cbo_ngdp!AB37</f>
        <v>#N/A</v>
      </c>
      <c r="AC37" s="10" t="e">
        <f>100*cbo_revenues!AC37/cbo_ngdp!AC37</f>
        <v>#N/A</v>
      </c>
      <c r="AD37" s="10" t="e">
        <f>100*cbo_revenues!AD37/cbo_ngdp!AD37</f>
        <v>#N/A</v>
      </c>
      <c r="AE37" s="10" t="e">
        <f>100*cbo_revenues!AE37/cbo_ngdp!AE37</f>
        <v>#N/A</v>
      </c>
      <c r="AF37" s="10" t="e">
        <f>100*cbo_revenues!AF37/cbo_ngdp!AF37</f>
        <v>#N/A</v>
      </c>
      <c r="AG37" s="10" t="e">
        <f>100*cbo_revenues!AG37/cbo_ngdp!AG37</f>
        <v>#N/A</v>
      </c>
      <c r="AH37" s="10" t="e">
        <f>100*cbo_revenues!AH37/cbo_ngdp!AH37</f>
        <v>#N/A</v>
      </c>
      <c r="AI37" s="10">
        <f>100*cbo_revenues!AI37/cbo_ngdp!AI37</f>
        <v>18.536666389834732</v>
      </c>
      <c r="AJ37" s="10">
        <f>100*cbo_revenues!AJ37/cbo_ngdp!AJ37</f>
        <v>18.81706801858893</v>
      </c>
      <c r="AK37" s="10">
        <f>100*cbo_revenues!AK37/cbo_ngdp!AK37</f>
        <v>18.991582904306611</v>
      </c>
      <c r="AL37" s="10">
        <f>100*cbo_revenues!AL37/cbo_ngdp!AL37</f>
        <v>19.326818675352879</v>
      </c>
      <c r="AM37" s="10">
        <f>100*cbo_revenues!AM37/cbo_ngdp!AM37</f>
        <v>19.810522754187108</v>
      </c>
      <c r="AN37" s="10">
        <f>100*cbo_revenues!AN37/cbo_ngdp!AN37</f>
        <v>20.185575706452973</v>
      </c>
      <c r="AO37" s="10">
        <f>100*cbo_revenues!AO37/cbo_ngdp!AO37</f>
        <v>20.156473458399933</v>
      </c>
      <c r="AP37" s="10">
        <f>100*cbo_revenues!AP37/cbo_ngdp!AP37</f>
        <v>19.794427045691801</v>
      </c>
      <c r="AQ37" s="10">
        <f>100*cbo_revenues!AQ37/cbo_ngdp!AQ37</f>
        <v>20.057217969535298</v>
      </c>
      <c r="AR37" s="10">
        <f>100*cbo_revenues!AR37/cbo_ngdp!AR37</f>
        <v>20.250018826718879</v>
      </c>
      <c r="AS37" s="10">
        <f>100*cbo_revenues!AS37/cbo_ngdp!AS37</f>
        <v>19.28414347463411</v>
      </c>
      <c r="AT37" s="10">
        <f>100*cbo_revenues!AT37/cbo_ngdp!AT37</f>
        <v>19.112707959072093</v>
      </c>
      <c r="AU37" s="10">
        <v>18.953988218436553</v>
      </c>
      <c r="AV37" s="10">
        <f>100*cbo_revenues!AV37/cbo_ngdp!AV37</f>
        <v>18.836432999523129</v>
      </c>
      <c r="AW37" s="10">
        <v>18.155711550733887</v>
      </c>
      <c r="AX37" s="10">
        <v>17.788992272512221</v>
      </c>
      <c r="AY37" s="10">
        <v>17.654349678518862</v>
      </c>
      <c r="AZ37" s="10">
        <v>17.163252638112972</v>
      </c>
      <c r="BA37" s="10">
        <v>17.583095550242923</v>
      </c>
      <c r="BB37" s="10">
        <v>17.673138663812871</v>
      </c>
      <c r="BC37" s="10">
        <v>18.33231614281355</v>
      </c>
      <c r="BD37" s="10">
        <v>18.423268274014543</v>
      </c>
      <c r="BE37" s="10">
        <v>18.423268274014543</v>
      </c>
      <c r="BF37" s="10" t="e">
        <v>#N/A</v>
      </c>
      <c r="BG37" s="10" t="e">
        <v>#N/A</v>
      </c>
      <c r="BH37" s="10" t="e">
        <v>#N/A</v>
      </c>
      <c r="BI37" s="10" t="e">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17.650509642883332</v>
      </c>
      <c r="CU37" s="20">
        <v>34912</v>
      </c>
      <c r="CV37" s="20" t="str">
        <f ca="1">OFFSET(C$1,0,ROWS($1:31)-1)</f>
        <v>1995B</v>
      </c>
      <c r="CW37" s="19">
        <f t="shared" ca="1" si="2"/>
        <v>1995</v>
      </c>
      <c r="CX37" s="30" cm="1">
        <f t="array" aca="1" ref="CX37" ca="1">INDEX($C$6:$CS$100,MATCH(CW37,YEAR($B$6:$B$100),0),MATCH(CV37,$C$1:$CS$1,0))</f>
        <v>19.407894736842106</v>
      </c>
      <c r="CY37" s="19">
        <f t="shared" ca="1" si="0"/>
        <v>2000</v>
      </c>
      <c r="CZ37" s="30" cm="1">
        <f t="array" aca="1" ref="CZ37" ca="1">INDEX($C$6:$CS$100,MATCH(CY37,YEAR($B$6:$B$100),0),MATCH(CV37,$C$1:$CS$1,0))</f>
        <v>18.995290423861853</v>
      </c>
      <c r="DA37" s="19">
        <f t="shared" ca="1" si="3"/>
        <v>2005</v>
      </c>
      <c r="DB37" s="28" cm="1">
        <f t="array" aca="1" ref="DB37" ca="1">INDEX($C$6:$CS$100,MATCH(DA37,YEAR($B$6:$B$100),0),MATCH(CV37,$C$1:$CS$1,0))</f>
        <v>18.970780636720452</v>
      </c>
    </row>
    <row r="38" spans="1:106" x14ac:dyDescent="0.3">
      <c r="A38" t="s">
        <v>611</v>
      </c>
      <c r="B38" s="16">
        <v>39083</v>
      </c>
      <c r="C38" s="10" t="e">
        <f>100*cbo_revenues!C38/cbo_ngdp!C38</f>
        <v>#N/A</v>
      </c>
      <c r="D38" s="10" t="e">
        <f>100*cbo_revenues!D38/cbo_ngdp!D38</f>
        <v>#N/A</v>
      </c>
      <c r="E38" s="10" t="e">
        <f>100*cbo_revenues!E38/cbo_ngdp!E38</f>
        <v>#N/A</v>
      </c>
      <c r="F38" s="10" t="e">
        <f>100*cbo_revenues!F38/cbo_ngdp!F38</f>
        <v>#N/A</v>
      </c>
      <c r="G38" s="10" t="e">
        <f>100*cbo_revenues!G38/cbo_ngdp!G38</f>
        <v>#N/A</v>
      </c>
      <c r="H38" s="10" t="e">
        <f>100*cbo_revenues!H38/cbo_ngdp!H38</f>
        <v>#N/A</v>
      </c>
      <c r="I38" s="10" t="e">
        <f>100*cbo_revenues!I38/cbo_ngdp!A38</f>
        <v>#N/A</v>
      </c>
      <c r="J38" s="10" t="e">
        <f>100*cbo_revenues!J38/cbo_ngdp!B38</f>
        <v>#N/A</v>
      </c>
      <c r="K38" s="10" t="e">
        <f>100*cbo_revenues!K38/cbo_ngdp!K38</f>
        <v>#N/A</v>
      </c>
      <c r="L38" s="10" t="e">
        <f>100*cbo_revenues!L38/cbo_ngdp!L38</f>
        <v>#N/A</v>
      </c>
      <c r="M38" s="10" t="e">
        <f>100*cbo_revenues!M38/cbo_ngdp!M38</f>
        <v>#N/A</v>
      </c>
      <c r="N38" s="10" t="e">
        <f>100*cbo_revenues!N38/cbo_ngdp!N38</f>
        <v>#N/A</v>
      </c>
      <c r="O38" s="10" t="e">
        <f>100*cbo_revenues!O38/cbo_ngdp!O38</f>
        <v>#N/A</v>
      </c>
      <c r="P38" s="10" t="e">
        <f>100*cbo_revenues!P38/cbo_ngdp!P38</f>
        <v>#N/A</v>
      </c>
      <c r="Q38" s="10" t="e">
        <f>100*cbo_revenues!Q38/cbo_ngdp!Q38</f>
        <v>#N/A</v>
      </c>
      <c r="R38" s="10" t="e">
        <f>100*cbo_revenues!R38/cbo_ngdp!R38</f>
        <v>#N/A</v>
      </c>
      <c r="S38" s="10" t="e">
        <f>100*cbo_revenues!S38/cbo_ngdp!S38</f>
        <v>#N/A</v>
      </c>
      <c r="T38" s="10" t="e">
        <f>100*cbo_revenues!T38/cbo_ngdp!T38</f>
        <v>#N/A</v>
      </c>
      <c r="U38" s="10" t="e">
        <f>100*cbo_revenues!U38/cbo_ngdp!U38</f>
        <v>#N/A</v>
      </c>
      <c r="V38" s="10" t="e">
        <f>100*cbo_revenues!V38/cbo_ngdp!V38</f>
        <v>#N/A</v>
      </c>
      <c r="W38" s="10" t="e">
        <f>100*cbo_revenues!W38/cbo_ngdp!W38</f>
        <v>#N/A</v>
      </c>
      <c r="X38" s="10" t="e">
        <f>100*cbo_revenues!X38/cbo_ngdp!X38</f>
        <v>#N/A</v>
      </c>
      <c r="Y38" s="10" t="e">
        <f>100*cbo_revenues!Y38/cbo_ngdp!Y38</f>
        <v>#N/A</v>
      </c>
      <c r="Z38" s="10" t="e">
        <f>100*cbo_revenues!Z38/cbo_ngdp!Z38</f>
        <v>#N/A</v>
      </c>
      <c r="AA38" s="10" t="e">
        <f>100*cbo_revenues!AA38/cbo_ngdp!AA38</f>
        <v>#N/A</v>
      </c>
      <c r="AB38" s="10" t="e">
        <f>100*cbo_revenues!AB38/cbo_ngdp!AB38</f>
        <v>#N/A</v>
      </c>
      <c r="AC38" s="10" t="e">
        <f>100*cbo_revenues!AC38/cbo_ngdp!AC38</f>
        <v>#N/A</v>
      </c>
      <c r="AD38" s="10" t="e">
        <f>100*cbo_revenues!AD38/cbo_ngdp!AD38</f>
        <v>#N/A</v>
      </c>
      <c r="AE38" s="10" t="e">
        <f>100*cbo_revenues!AE38/cbo_ngdp!AE38</f>
        <v>#N/A</v>
      </c>
      <c r="AF38" s="10" t="e">
        <f>100*cbo_revenues!AF38/cbo_ngdp!AF38</f>
        <v>#N/A</v>
      </c>
      <c r="AG38" s="10" t="e">
        <f>100*cbo_revenues!AG38/cbo_ngdp!AG38</f>
        <v>#N/A</v>
      </c>
      <c r="AH38" s="10" t="e">
        <f>100*cbo_revenues!AH38/cbo_ngdp!AH38</f>
        <v>#N/A</v>
      </c>
      <c r="AI38" s="10" t="e">
        <f>100*cbo_revenues!AI38/cbo_ngdp!AI38</f>
        <v>#N/A</v>
      </c>
      <c r="AJ38" s="10">
        <f>100*cbo_revenues!AJ38/cbo_ngdp!AJ38</f>
        <v>18.846433476048148</v>
      </c>
      <c r="AK38" s="10">
        <f>100*cbo_revenues!AK38/cbo_ngdp!AK38</f>
        <v>19.039838157485217</v>
      </c>
      <c r="AL38" s="10">
        <f>100*cbo_revenues!AL38/cbo_ngdp!AL38</f>
        <v>19.34763537762182</v>
      </c>
      <c r="AM38" s="10">
        <f>100*cbo_revenues!AM38/cbo_ngdp!AM38</f>
        <v>19.820111822380682</v>
      </c>
      <c r="AN38" s="10">
        <f>100*cbo_revenues!AN38/cbo_ngdp!AN38</f>
        <v>20.175934145750947</v>
      </c>
      <c r="AO38" s="10">
        <f>100*cbo_revenues!AO38/cbo_ngdp!AO38</f>
        <v>20.140119181832823</v>
      </c>
      <c r="AP38" s="10">
        <f>100*cbo_revenues!AP38/cbo_ngdp!AP38</f>
        <v>19.775488236198676</v>
      </c>
      <c r="AQ38" s="10">
        <f>100*cbo_revenues!AQ38/cbo_ngdp!AQ38</f>
        <v>20.013312624805856</v>
      </c>
      <c r="AR38" s="10">
        <f>100*cbo_revenues!AR38/cbo_ngdp!AR38</f>
        <v>20.212460522538041</v>
      </c>
      <c r="AS38" s="10">
        <f>100*cbo_revenues!AS38/cbo_ngdp!AS38</f>
        <v>19.19971160778659</v>
      </c>
      <c r="AT38" s="10">
        <f>100*cbo_revenues!AT38/cbo_ngdp!AT38</f>
        <v>19.067419067419067</v>
      </c>
      <c r="AU38" s="10">
        <v>18.981796208172824</v>
      </c>
      <c r="AV38" s="10">
        <f>100*cbo_revenues!AV38/cbo_ngdp!AV38</f>
        <v>18.887129608685818</v>
      </c>
      <c r="AW38" s="10">
        <v>18.31454724260534</v>
      </c>
      <c r="AX38" s="10">
        <v>18.019038984587489</v>
      </c>
      <c r="AY38" s="10">
        <v>17.793225854163584</v>
      </c>
      <c r="AZ38" s="10">
        <v>17.348741351391137</v>
      </c>
      <c r="BA38" s="10">
        <v>17.546686195532772</v>
      </c>
      <c r="BB38" s="10">
        <v>17.857920325085264</v>
      </c>
      <c r="BC38" s="10">
        <v>18.194313824784778</v>
      </c>
      <c r="BD38" s="10">
        <v>18.629534628068889</v>
      </c>
      <c r="BE38" s="10">
        <v>18.781429924932585</v>
      </c>
      <c r="BF38" s="10">
        <v>18.785662033650329</v>
      </c>
      <c r="BG38" s="10">
        <v>18.824219322679959</v>
      </c>
      <c r="BH38" s="10" t="e">
        <v>#N/A</v>
      </c>
      <c r="BI38" s="10" t="e">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17.951765117091927</v>
      </c>
      <c r="CU38" s="20">
        <v>35034</v>
      </c>
      <c r="CV38" s="20" t="str">
        <f ca="1">OFFSET(C$1,0,ROWS($1:32)-1)</f>
        <v>1995C</v>
      </c>
      <c r="CW38" s="40">
        <f ca="1">LEFT(CV38,4)+$CW$5+1</f>
        <v>1996</v>
      </c>
      <c r="CX38" s="30" cm="1">
        <f t="array" aca="1" ref="CX38" ca="1">INDEX($C$6:$CS$100,MATCH(CW38,YEAR($B$6:$B$100),0),MATCH(CV38,$C$1:$CS$1,0))</f>
        <v>19.418668122270741</v>
      </c>
      <c r="CY38" s="19">
        <f t="shared" ca="1" si="0"/>
        <v>2000</v>
      </c>
      <c r="CZ38" s="30" cm="1">
        <f t="array" aca="1" ref="CZ38" ca="1">INDEX($C$6:$CS$100,MATCH(CY38,YEAR($B$6:$B$100),0),MATCH(CV38,$C$1:$CS$1,0))</f>
        <v>19.147740049471555</v>
      </c>
      <c r="DA38" s="19">
        <f t="shared" ca="1" si="3"/>
        <v>2005</v>
      </c>
      <c r="DB38" s="28" cm="1">
        <f t="array" aca="1" ref="DB38" ca="1">INDEX($C$6:$CS$100,MATCH(DA38,YEAR($B$6:$B$100),0),MATCH(CV38,$C$1:$CS$1,0))</f>
        <v>19.172036366846147</v>
      </c>
    </row>
    <row r="39" spans="1:106" x14ac:dyDescent="0.3">
      <c r="A39" t="s">
        <v>612</v>
      </c>
      <c r="B39" s="16">
        <v>39448</v>
      </c>
      <c r="C39" s="10" t="e">
        <f>100*cbo_revenues!C39/cbo_ngdp!C39</f>
        <v>#N/A</v>
      </c>
      <c r="D39" s="10" t="e">
        <f>100*cbo_revenues!D39/cbo_ngdp!D39</f>
        <v>#N/A</v>
      </c>
      <c r="E39" s="10" t="e">
        <f>100*cbo_revenues!E39/cbo_ngdp!E39</f>
        <v>#N/A</v>
      </c>
      <c r="F39" s="10" t="e">
        <f>100*cbo_revenues!F39/cbo_ngdp!F39</f>
        <v>#N/A</v>
      </c>
      <c r="G39" s="10" t="e">
        <f>100*cbo_revenues!G39/cbo_ngdp!G39</f>
        <v>#N/A</v>
      </c>
      <c r="H39" s="10" t="e">
        <f>100*cbo_revenues!H39/cbo_ngdp!H39</f>
        <v>#N/A</v>
      </c>
      <c r="I39" s="10" t="e">
        <f>100*cbo_revenues!I39/cbo_ngdp!A39</f>
        <v>#N/A</v>
      </c>
      <c r="J39" s="10" t="e">
        <f>100*cbo_revenues!J39/cbo_ngdp!B39</f>
        <v>#N/A</v>
      </c>
      <c r="K39" s="10" t="e">
        <f>100*cbo_revenues!K39/cbo_ngdp!K39</f>
        <v>#N/A</v>
      </c>
      <c r="L39" s="10" t="e">
        <f>100*cbo_revenues!L39/cbo_ngdp!L39</f>
        <v>#N/A</v>
      </c>
      <c r="M39" s="10" t="e">
        <f>100*cbo_revenues!M39/cbo_ngdp!M39</f>
        <v>#N/A</v>
      </c>
      <c r="N39" s="10" t="e">
        <f>100*cbo_revenues!N39/cbo_ngdp!N39</f>
        <v>#N/A</v>
      </c>
      <c r="O39" s="10" t="e">
        <f>100*cbo_revenues!O39/cbo_ngdp!O39</f>
        <v>#N/A</v>
      </c>
      <c r="P39" s="10" t="e">
        <f>100*cbo_revenues!P39/cbo_ngdp!P39</f>
        <v>#N/A</v>
      </c>
      <c r="Q39" s="10" t="e">
        <f>100*cbo_revenues!Q39/cbo_ngdp!Q39</f>
        <v>#N/A</v>
      </c>
      <c r="R39" s="10" t="e">
        <f>100*cbo_revenues!R39/cbo_ngdp!R39</f>
        <v>#N/A</v>
      </c>
      <c r="S39" s="10" t="e">
        <f>100*cbo_revenues!S39/cbo_ngdp!S39</f>
        <v>#N/A</v>
      </c>
      <c r="T39" s="10" t="e">
        <f>100*cbo_revenues!T39/cbo_ngdp!T39</f>
        <v>#N/A</v>
      </c>
      <c r="U39" s="10" t="e">
        <f>100*cbo_revenues!U39/cbo_ngdp!U39</f>
        <v>#N/A</v>
      </c>
      <c r="V39" s="10" t="e">
        <f>100*cbo_revenues!V39/cbo_ngdp!V39</f>
        <v>#N/A</v>
      </c>
      <c r="W39" s="10" t="e">
        <f>100*cbo_revenues!W39/cbo_ngdp!W39</f>
        <v>#N/A</v>
      </c>
      <c r="X39" s="10" t="e">
        <f>100*cbo_revenues!X39/cbo_ngdp!X39</f>
        <v>#N/A</v>
      </c>
      <c r="Y39" s="10" t="e">
        <f>100*cbo_revenues!Y39/cbo_ngdp!Y39</f>
        <v>#N/A</v>
      </c>
      <c r="Z39" s="10" t="e">
        <f>100*cbo_revenues!Z39/cbo_ngdp!Z39</f>
        <v>#N/A</v>
      </c>
      <c r="AA39" s="10" t="e">
        <f>100*cbo_revenues!AA39/cbo_ngdp!AA39</f>
        <v>#N/A</v>
      </c>
      <c r="AB39" s="10" t="e">
        <f>100*cbo_revenues!AB39/cbo_ngdp!AB39</f>
        <v>#N/A</v>
      </c>
      <c r="AC39" s="10" t="e">
        <f>100*cbo_revenues!AC39/cbo_ngdp!AC39</f>
        <v>#N/A</v>
      </c>
      <c r="AD39" s="10" t="e">
        <f>100*cbo_revenues!AD39/cbo_ngdp!AD39</f>
        <v>#N/A</v>
      </c>
      <c r="AE39" s="10" t="e">
        <f>100*cbo_revenues!AE39/cbo_ngdp!AE39</f>
        <v>#N/A</v>
      </c>
      <c r="AF39" s="10" t="e">
        <f>100*cbo_revenues!AF39/cbo_ngdp!AF39</f>
        <v>#N/A</v>
      </c>
      <c r="AG39" s="10" t="e">
        <f>100*cbo_revenues!AG39/cbo_ngdp!AG39</f>
        <v>#N/A</v>
      </c>
      <c r="AH39" s="10" t="e">
        <f>100*cbo_revenues!AH39/cbo_ngdp!AH39</f>
        <v>#N/A</v>
      </c>
      <c r="AI39" s="10" t="e">
        <f>100*cbo_revenues!AI39/cbo_ngdp!AI39</f>
        <v>#N/A</v>
      </c>
      <c r="AJ39" s="10" t="e">
        <f>100*cbo_revenues!AJ39/cbo_ngdp!AJ39</f>
        <v>#N/A</v>
      </c>
      <c r="AK39" s="10" t="e">
        <f>100*cbo_revenues!AK39/cbo_ngdp!AK39</f>
        <v>#N/A</v>
      </c>
      <c r="AL39" s="10">
        <f>100*cbo_revenues!AL39/cbo_ngdp!AL39</f>
        <v>19.346484880798233</v>
      </c>
      <c r="AM39" s="10">
        <f>100*cbo_revenues!AM39/cbo_ngdp!AM39</f>
        <v>19.824506911011028</v>
      </c>
      <c r="AN39" s="10">
        <f>100*cbo_revenues!AN39/cbo_ngdp!AN39</f>
        <v>20.168391781245173</v>
      </c>
      <c r="AO39" s="10">
        <f>100*cbo_revenues!AO39/cbo_ngdp!AO39</f>
        <v>20.112550107924761</v>
      </c>
      <c r="AP39" s="10">
        <f>100*cbo_revenues!AP39/cbo_ngdp!AP39</f>
        <v>19.774718397997496</v>
      </c>
      <c r="AQ39" s="10">
        <f>100*cbo_revenues!AQ39/cbo_ngdp!AQ39</f>
        <v>19.990096908820824</v>
      </c>
      <c r="AR39" s="10">
        <f>100*cbo_revenues!AR39/cbo_ngdp!AR39</f>
        <v>20.213420890621794</v>
      </c>
      <c r="AS39" s="10">
        <f>100*cbo_revenues!AS39/cbo_ngdp!AS39</f>
        <v>19.205979155238619</v>
      </c>
      <c r="AT39" s="10">
        <f>100*cbo_revenues!AT39/cbo_ngdp!AT39</f>
        <v>19.102075391783142</v>
      </c>
      <c r="AU39" s="10">
        <v>19.049666738335841</v>
      </c>
      <c r="AV39" s="10">
        <f>100*cbo_revenues!AV39/cbo_ngdp!AV39</f>
        <v>18.952190094474663</v>
      </c>
      <c r="AW39" s="10">
        <v>18.419540229885058</v>
      </c>
      <c r="AX39" s="10">
        <v>18.078199394026836</v>
      </c>
      <c r="AY39" s="10">
        <v>17.857898821703238</v>
      </c>
      <c r="AZ39" s="10">
        <v>17.529880478087648</v>
      </c>
      <c r="BA39" s="10">
        <v>17.575841914834399</v>
      </c>
      <c r="BB39" s="10">
        <v>17.907361455748553</v>
      </c>
      <c r="BC39" s="10">
        <v>18.416155489696052</v>
      </c>
      <c r="BD39" s="10">
        <v>19.02097902097902</v>
      </c>
      <c r="BE39" s="10">
        <v>19.241719325046873</v>
      </c>
      <c r="BF39" s="10">
        <v>18.688824730652772</v>
      </c>
      <c r="BG39" s="10">
        <v>17.931034482758619</v>
      </c>
      <c r="BH39" s="10">
        <v>17.744656917885266</v>
      </c>
      <c r="BI39" s="10">
        <f>100*cbo_revenues!BI39/cbo_ngdp!BI39</f>
        <v>17.747152299254676</v>
      </c>
      <c r="BJ39" s="10">
        <v>17.747152299254676</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17.057511657768465</v>
      </c>
      <c r="CU39" s="20">
        <v>35186</v>
      </c>
      <c r="CV39" s="20" t="str">
        <f ca="1">OFFSET(C$1,0,ROWS($1:33)-1)</f>
        <v>1996A</v>
      </c>
      <c r="CW39" s="19">
        <f t="shared" ca="1" si="2"/>
        <v>1996</v>
      </c>
      <c r="CX39" s="30" cm="1">
        <f t="array" aca="1" ref="CX39" ca="1">INDEX($C$6:$CS$100,MATCH(CW39,YEAR($B$6:$B$100),0),MATCH(CV39,$C$1:$CS$1,0))</f>
        <v>19.062875450540648</v>
      </c>
      <c r="CY39" s="19">
        <f t="shared" ca="1" si="0"/>
        <v>2001</v>
      </c>
      <c r="CZ39" s="30" cm="1">
        <f t="array" aca="1" ref="CZ39" ca="1">INDEX($C$6:$CS$100,MATCH(CY39,YEAR($B$6:$B$100),0),MATCH(CV39,$C$1:$CS$1,0))</f>
        <v>18.526715143850776</v>
      </c>
      <c r="DA39" s="19">
        <f t="shared" ca="1" si="3"/>
        <v>2006</v>
      </c>
      <c r="DB39" s="28" cm="1">
        <f t="array" aca="1" ref="DB39" ca="1">INDEX($C$6:$CS$100,MATCH(DA39,YEAR($B$6:$B$100),0),MATCH(CV39,$C$1:$CS$1,0))</f>
        <v>18.536666389834732</v>
      </c>
    </row>
    <row r="40" spans="1:106" x14ac:dyDescent="0.3">
      <c r="A40" t="s">
        <v>613</v>
      </c>
      <c r="B40" s="16">
        <v>39814</v>
      </c>
      <c r="C40" s="10" t="e">
        <f>100*cbo_revenues!C40/cbo_ngdp!C40</f>
        <v>#N/A</v>
      </c>
      <c r="D40" s="10" t="e">
        <f>100*cbo_revenues!D40/cbo_ngdp!D40</f>
        <v>#N/A</v>
      </c>
      <c r="E40" s="10" t="e">
        <f>100*cbo_revenues!E40/cbo_ngdp!E40</f>
        <v>#N/A</v>
      </c>
      <c r="F40" s="10" t="e">
        <f>100*cbo_revenues!F40/cbo_ngdp!F40</f>
        <v>#N/A</v>
      </c>
      <c r="G40" s="10" t="e">
        <f>100*cbo_revenues!G40/cbo_ngdp!G40</f>
        <v>#N/A</v>
      </c>
      <c r="H40" s="10" t="e">
        <f>100*cbo_revenues!H40/cbo_ngdp!H40</f>
        <v>#N/A</v>
      </c>
      <c r="I40" s="10" t="e">
        <f>100*cbo_revenues!I40/cbo_ngdp!A40</f>
        <v>#N/A</v>
      </c>
      <c r="J40" s="10" t="e">
        <f>100*cbo_revenues!J40/cbo_ngdp!B40</f>
        <v>#N/A</v>
      </c>
      <c r="K40" s="10" t="e">
        <f>100*cbo_revenues!K40/cbo_ngdp!K40</f>
        <v>#N/A</v>
      </c>
      <c r="L40" s="10" t="e">
        <f>100*cbo_revenues!L40/cbo_ngdp!L40</f>
        <v>#N/A</v>
      </c>
      <c r="M40" s="10" t="e">
        <f>100*cbo_revenues!M40/cbo_ngdp!M40</f>
        <v>#N/A</v>
      </c>
      <c r="N40" s="10" t="e">
        <f>100*cbo_revenues!N40/cbo_ngdp!N40</f>
        <v>#N/A</v>
      </c>
      <c r="O40" s="10" t="e">
        <f>100*cbo_revenues!O40/cbo_ngdp!O40</f>
        <v>#N/A</v>
      </c>
      <c r="P40" s="10" t="e">
        <f>100*cbo_revenues!P40/cbo_ngdp!P40</f>
        <v>#N/A</v>
      </c>
      <c r="Q40" s="10" t="e">
        <f>100*cbo_revenues!Q40/cbo_ngdp!Q40</f>
        <v>#N/A</v>
      </c>
      <c r="R40" s="10" t="e">
        <f>100*cbo_revenues!R40/cbo_ngdp!R40</f>
        <v>#N/A</v>
      </c>
      <c r="S40" s="10" t="e">
        <f>100*cbo_revenues!S40/cbo_ngdp!S40</f>
        <v>#N/A</v>
      </c>
      <c r="T40" s="10" t="e">
        <f>100*cbo_revenues!T40/cbo_ngdp!T40</f>
        <v>#N/A</v>
      </c>
      <c r="U40" s="10" t="e">
        <f>100*cbo_revenues!U40/cbo_ngdp!U40</f>
        <v>#N/A</v>
      </c>
      <c r="V40" s="10" t="e">
        <f>100*cbo_revenues!V40/cbo_ngdp!V40</f>
        <v>#N/A</v>
      </c>
      <c r="W40" s="10" t="e">
        <f>100*cbo_revenues!W40/cbo_ngdp!W40</f>
        <v>#N/A</v>
      </c>
      <c r="X40" s="10" t="e">
        <f>100*cbo_revenues!X40/cbo_ngdp!X40</f>
        <v>#N/A</v>
      </c>
      <c r="Y40" s="10" t="e">
        <f>100*cbo_revenues!Y40/cbo_ngdp!Y40</f>
        <v>#N/A</v>
      </c>
      <c r="Z40" s="10" t="e">
        <f>100*cbo_revenues!Z40/cbo_ngdp!Z40</f>
        <v>#N/A</v>
      </c>
      <c r="AA40" s="10" t="e">
        <f>100*cbo_revenues!AA40/cbo_ngdp!AA40</f>
        <v>#N/A</v>
      </c>
      <c r="AB40" s="10" t="e">
        <f>100*cbo_revenues!AB40/cbo_ngdp!AB40</f>
        <v>#N/A</v>
      </c>
      <c r="AC40" s="10" t="e">
        <f>100*cbo_revenues!AC40/cbo_ngdp!AC40</f>
        <v>#N/A</v>
      </c>
      <c r="AD40" s="10" t="e">
        <f>100*cbo_revenues!AD40/cbo_ngdp!AD40</f>
        <v>#N/A</v>
      </c>
      <c r="AE40" s="10" t="e">
        <f>100*cbo_revenues!AE40/cbo_ngdp!AE40</f>
        <v>#N/A</v>
      </c>
      <c r="AF40" s="10" t="e">
        <f>100*cbo_revenues!AF40/cbo_ngdp!AF40</f>
        <v>#N/A</v>
      </c>
      <c r="AG40" s="10" t="e">
        <f>100*cbo_revenues!AG40/cbo_ngdp!AG40</f>
        <v>#N/A</v>
      </c>
      <c r="AH40" s="10" t="e">
        <f>100*cbo_revenues!AH40/cbo_ngdp!AH40</f>
        <v>#N/A</v>
      </c>
      <c r="AI40" s="10" t="e">
        <f>100*cbo_revenues!AI40/cbo_ngdp!AI40</f>
        <v>#N/A</v>
      </c>
      <c r="AJ40" s="10" t="e">
        <f>100*cbo_revenues!AJ40/cbo_ngdp!AJ40</f>
        <v>#N/A</v>
      </c>
      <c r="AK40" s="10" t="e">
        <f>100*cbo_revenues!AK40/cbo_ngdp!AK40</f>
        <v>#N/A</v>
      </c>
      <c r="AL40" s="10" t="e">
        <f>100*cbo_revenues!AL40/cbo_ngdp!AL40</f>
        <v>#N/A</v>
      </c>
      <c r="AM40" s="10" t="e">
        <f>100*cbo_revenues!AM40/cbo_ngdp!AM40</f>
        <v>#N/A</v>
      </c>
      <c r="AN40" s="10">
        <f>100*cbo_revenues!AN40/cbo_ngdp!AN40</f>
        <v>20.168626580874196</v>
      </c>
      <c r="AO40" s="10">
        <f>100*cbo_revenues!AO40/cbo_ngdp!AO40</f>
        <v>20.249684179237573</v>
      </c>
      <c r="AP40" s="10">
        <f>100*cbo_revenues!AP40/cbo_ngdp!AP40</f>
        <v>19.807069426841291</v>
      </c>
      <c r="AQ40" s="10">
        <f>100*cbo_revenues!AQ40/cbo_ngdp!AQ40</f>
        <v>20.004054875988377</v>
      </c>
      <c r="AR40" s="10">
        <f>100*cbo_revenues!AR40/cbo_ngdp!AR40</f>
        <v>20.256878341374364</v>
      </c>
      <c r="AS40" s="10">
        <f>100*cbo_revenues!AS40/cbo_ngdp!AS40</f>
        <v>19.252592447661904</v>
      </c>
      <c r="AT40" s="10">
        <f>100*cbo_revenues!AT40/cbo_ngdp!AT40</f>
        <v>19.171645297710949</v>
      </c>
      <c r="AU40" s="10">
        <v>19.11014354718008</v>
      </c>
      <c r="AV40" s="10">
        <f>100*cbo_revenues!AV40/cbo_ngdp!AV40</f>
        <v>19.018488308863514</v>
      </c>
      <c r="AW40" s="10">
        <v>18.599726775956285</v>
      </c>
      <c r="AX40" s="10">
        <v>18.210620566154695</v>
      </c>
      <c r="AY40" s="10">
        <v>18.004849791189546</v>
      </c>
      <c r="AZ40" s="10">
        <v>17.712422649544216</v>
      </c>
      <c r="BA40" s="10">
        <v>17.708195419038791</v>
      </c>
      <c r="BB40" s="10">
        <v>17.97038784067086</v>
      </c>
      <c r="BC40" s="10">
        <v>18.213441848254135</v>
      </c>
      <c r="BD40" s="10">
        <v>18.709204742240576</v>
      </c>
      <c r="BE40" s="10">
        <v>18.882275132275133</v>
      </c>
      <c r="BF40" s="10">
        <v>19.018363489062921</v>
      </c>
      <c r="BG40" s="10">
        <v>18.479516271485835</v>
      </c>
      <c r="BH40" s="10">
        <v>16.532229781861542</v>
      </c>
      <c r="BI40" s="10">
        <f>100*cbo_revenues!BI40/cbo_ngdp!BI40</f>
        <v>15.550971046453725</v>
      </c>
      <c r="BJ40" s="10">
        <v>14.851485148514852</v>
      </c>
      <c r="BK40" s="10">
        <v>14.786456869907278</v>
      </c>
      <c r="BL40" s="10">
        <v>14.792691496837667</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14.550355982581047</v>
      </c>
      <c r="CU40" s="20">
        <v>35431</v>
      </c>
      <c r="CV40" s="20" t="str">
        <f ca="1">OFFSET(C$1,0,ROWS($1:34)-1)</f>
        <v>1997A</v>
      </c>
      <c r="CW40" s="19">
        <f t="shared" ca="1" si="2"/>
        <v>1997</v>
      </c>
      <c r="CX40" s="30" cm="1">
        <f t="array" aca="1" ref="CX40" ca="1">INDEX($C$6:$CS$100,MATCH(CW40,YEAR($B$6:$B$100),0),MATCH(CV40,$C$1:$CS$1,0))</f>
        <v>19.248946225571594</v>
      </c>
      <c r="CY40" s="19">
        <f t="shared" ca="1" si="0"/>
        <v>2002</v>
      </c>
      <c r="CZ40" s="30" cm="1">
        <f t="array" aca="1" ref="CZ40" ca="1">INDEX($C$6:$CS$100,MATCH(CY40,YEAR($B$6:$B$100),0),MATCH(CV40,$C$1:$CS$1,0))</f>
        <v>18.844984802431611</v>
      </c>
      <c r="DA40" s="19">
        <f t="shared" ca="1" si="3"/>
        <v>2007</v>
      </c>
      <c r="DB40" s="28" cm="1">
        <f t="array" aca="1" ref="DB40" ca="1">INDEX($C$6:$CS$100,MATCH(DA40,YEAR($B$6:$B$100),0),MATCH(CV40,$C$1:$CS$1,0))</f>
        <v>18.846433476048148</v>
      </c>
    </row>
    <row r="41" spans="1:106" x14ac:dyDescent="0.3">
      <c r="A41" t="s">
        <v>614</v>
      </c>
      <c r="B41" s="16">
        <v>40179</v>
      </c>
      <c r="C41" s="10" t="e">
        <f>100*cbo_revenues!C41/cbo_ngdp!C41</f>
        <v>#N/A</v>
      </c>
      <c r="D41" s="10" t="e">
        <f>100*cbo_revenues!D41/cbo_ngdp!D41</f>
        <v>#N/A</v>
      </c>
      <c r="E41" s="10" t="e">
        <f>100*cbo_revenues!E41/cbo_ngdp!E41</f>
        <v>#N/A</v>
      </c>
      <c r="F41" s="10" t="e">
        <f>100*cbo_revenues!F41/cbo_ngdp!F41</f>
        <v>#N/A</v>
      </c>
      <c r="G41" s="10" t="e">
        <f>100*cbo_revenues!G41/cbo_ngdp!G41</f>
        <v>#N/A</v>
      </c>
      <c r="H41" s="10" t="e">
        <f>100*cbo_revenues!H41/cbo_ngdp!H41</f>
        <v>#N/A</v>
      </c>
      <c r="I41" s="10" t="e">
        <f>100*cbo_revenues!I41/cbo_ngdp!A41</f>
        <v>#N/A</v>
      </c>
      <c r="J41" s="10" t="e">
        <f>100*cbo_revenues!J41/cbo_ngdp!B41</f>
        <v>#N/A</v>
      </c>
      <c r="K41" s="10" t="e">
        <f>100*cbo_revenues!K41/cbo_ngdp!K41</f>
        <v>#N/A</v>
      </c>
      <c r="L41" s="10" t="e">
        <f>100*cbo_revenues!L41/cbo_ngdp!L41</f>
        <v>#N/A</v>
      </c>
      <c r="M41" s="10" t="e">
        <f>100*cbo_revenues!M41/cbo_ngdp!M41</f>
        <v>#N/A</v>
      </c>
      <c r="N41" s="10" t="e">
        <f>100*cbo_revenues!N41/cbo_ngdp!N41</f>
        <v>#N/A</v>
      </c>
      <c r="O41" s="10" t="e">
        <f>100*cbo_revenues!O41/cbo_ngdp!O41</f>
        <v>#N/A</v>
      </c>
      <c r="P41" s="10" t="e">
        <f>100*cbo_revenues!P41/cbo_ngdp!P41</f>
        <v>#N/A</v>
      </c>
      <c r="Q41" s="10" t="e">
        <f>100*cbo_revenues!Q41/cbo_ngdp!Q41</f>
        <v>#N/A</v>
      </c>
      <c r="R41" s="10" t="e">
        <f>100*cbo_revenues!R41/cbo_ngdp!R41</f>
        <v>#N/A</v>
      </c>
      <c r="S41" s="10" t="e">
        <f>100*cbo_revenues!S41/cbo_ngdp!S41</f>
        <v>#N/A</v>
      </c>
      <c r="T41" s="10" t="e">
        <f>100*cbo_revenues!T41/cbo_ngdp!T41</f>
        <v>#N/A</v>
      </c>
      <c r="U41" s="10" t="e">
        <f>100*cbo_revenues!U41/cbo_ngdp!U41</f>
        <v>#N/A</v>
      </c>
      <c r="V41" s="10" t="e">
        <f>100*cbo_revenues!V41/cbo_ngdp!V41</f>
        <v>#N/A</v>
      </c>
      <c r="W41" s="10" t="e">
        <f>100*cbo_revenues!W41/cbo_ngdp!W41</f>
        <v>#N/A</v>
      </c>
      <c r="X41" s="10" t="e">
        <f>100*cbo_revenues!X41/cbo_ngdp!X41</f>
        <v>#N/A</v>
      </c>
      <c r="Y41" s="10" t="e">
        <f>100*cbo_revenues!Y41/cbo_ngdp!Y41</f>
        <v>#N/A</v>
      </c>
      <c r="Z41" s="10" t="e">
        <f>100*cbo_revenues!Z41/cbo_ngdp!Z41</f>
        <v>#N/A</v>
      </c>
      <c r="AA41" s="10" t="e">
        <f>100*cbo_revenues!AA41/cbo_ngdp!AA41</f>
        <v>#N/A</v>
      </c>
      <c r="AB41" s="10" t="e">
        <f>100*cbo_revenues!AB41/cbo_ngdp!AB41</f>
        <v>#N/A</v>
      </c>
      <c r="AC41" s="10" t="e">
        <f>100*cbo_revenues!AC41/cbo_ngdp!AC41</f>
        <v>#N/A</v>
      </c>
      <c r="AD41" s="10" t="e">
        <f>100*cbo_revenues!AD41/cbo_ngdp!AD41</f>
        <v>#N/A</v>
      </c>
      <c r="AE41" s="10" t="e">
        <f>100*cbo_revenues!AE41/cbo_ngdp!AE41</f>
        <v>#N/A</v>
      </c>
      <c r="AF41" s="10" t="e">
        <f>100*cbo_revenues!AF41/cbo_ngdp!AF41</f>
        <v>#N/A</v>
      </c>
      <c r="AG41" s="10" t="e">
        <f>100*cbo_revenues!AG41/cbo_ngdp!AG41</f>
        <v>#N/A</v>
      </c>
      <c r="AH41" s="10" t="e">
        <f>100*cbo_revenues!AH41/cbo_ngdp!AH41</f>
        <v>#N/A</v>
      </c>
      <c r="AI41" s="10" t="e">
        <f>100*cbo_revenues!AI41/cbo_ngdp!AI41</f>
        <v>#N/A</v>
      </c>
      <c r="AJ41" s="10" t="e">
        <f>100*cbo_revenues!AJ41/cbo_ngdp!AJ41</f>
        <v>#N/A</v>
      </c>
      <c r="AK41" s="10" t="e">
        <f>100*cbo_revenues!AK41/cbo_ngdp!AK41</f>
        <v>#N/A</v>
      </c>
      <c r="AL41" s="10" t="e">
        <f>100*cbo_revenues!AL41/cbo_ngdp!AL41</f>
        <v>#N/A</v>
      </c>
      <c r="AM41" s="10" t="e">
        <f>100*cbo_revenues!AM41/cbo_ngdp!AM41</f>
        <v>#N/A</v>
      </c>
      <c r="AN41" s="10" t="e">
        <f>100*cbo_revenues!AN41/cbo_ngdp!AN41</f>
        <v>#N/A</v>
      </c>
      <c r="AO41" s="10" t="e">
        <f>100*cbo_revenues!AO41/cbo_ngdp!AO41</f>
        <v>#N/A</v>
      </c>
      <c r="AP41" s="10">
        <f>100*cbo_revenues!AP41/cbo_ngdp!AP41</f>
        <v>19.83037156704362</v>
      </c>
      <c r="AQ41" s="10">
        <f>100*cbo_revenues!AQ41/cbo_ngdp!AQ41</f>
        <v>20.019361084220716</v>
      </c>
      <c r="AR41" s="10">
        <f>100*cbo_revenues!AR41/cbo_ngdp!AR41</f>
        <v>20.305419330808864</v>
      </c>
      <c r="AS41" s="10">
        <f>100*cbo_revenues!AS41/cbo_ngdp!AS41</f>
        <v>19.252962710181794</v>
      </c>
      <c r="AT41" s="10">
        <f>100*cbo_revenues!AT41/cbo_ngdp!AT41</f>
        <v>19.203268641470888</v>
      </c>
      <c r="AU41" s="10">
        <v>19.15869733781339</v>
      </c>
      <c r="AV41" s="10">
        <f>100*cbo_revenues!AV41/cbo_ngdp!AV41</f>
        <v>19.050387596899224</v>
      </c>
      <c r="AW41" s="10">
        <v>18.73170731707317</v>
      </c>
      <c r="AX41" s="10">
        <v>18.344636860472772</v>
      </c>
      <c r="AY41" s="10">
        <v>18.169522091974752</v>
      </c>
      <c r="AZ41" s="10">
        <v>17.807958367709588</v>
      </c>
      <c r="BA41" s="10">
        <v>17.788582975498862</v>
      </c>
      <c r="BB41" s="10">
        <v>17.99513139005056</v>
      </c>
      <c r="BC41" s="10">
        <v>18.074926511976983</v>
      </c>
      <c r="BD41" s="10">
        <v>18.428408080294751</v>
      </c>
      <c r="BE41" s="10">
        <v>18.57565644480826</v>
      </c>
      <c r="BF41" s="10">
        <v>18.634615384615383</v>
      </c>
      <c r="BG41" s="10">
        <v>18.619530795579397</v>
      </c>
      <c r="BH41" s="10">
        <v>17.526985884306669</v>
      </c>
      <c r="BI41" s="10">
        <f>100*cbo_revenues!BI41/cbo_ngdp!BI41</f>
        <v>16.202707393266227</v>
      </c>
      <c r="BJ41" s="10">
        <v>15.679756215804419</v>
      </c>
      <c r="BK41" s="10">
        <v>14.902363823227132</v>
      </c>
      <c r="BL41" s="10">
        <v>14.612027819446338</v>
      </c>
      <c r="BM41" s="10">
        <v>14.896988906497622</v>
      </c>
      <c r="BN41" s="10">
        <v>14.904906284454245</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14.532383767804353</v>
      </c>
      <c r="CU41" s="20">
        <v>35674</v>
      </c>
      <c r="CV41" s="20" t="str">
        <f ca="1">OFFSET(C$1,0,ROWS($1:35)-1)</f>
        <v>1997B</v>
      </c>
      <c r="CW41" s="19">
        <f t="shared" ca="1" si="2"/>
        <v>1997</v>
      </c>
      <c r="CX41" s="30" cm="1">
        <f t="array" aca="1" ref="CX41" ca="1">INDEX($C$6:$CS$100,MATCH(CW41,YEAR($B$6:$B$100),0),MATCH(CV41,$C$1:$CS$1,0))</f>
        <v>19.836580766813324</v>
      </c>
      <c r="CY41" s="19">
        <f t="shared" ca="1" si="0"/>
        <v>2002</v>
      </c>
      <c r="CZ41" s="30" cm="1">
        <f t="array" aca="1" ref="CZ41" ca="1">INDEX($C$6:$CS$100,MATCH(CY41,YEAR($B$6:$B$100),0),MATCH(CV41,$C$1:$CS$1,0))</f>
        <v>19.125410897499751</v>
      </c>
      <c r="DA41" s="19">
        <f t="shared" ca="1" si="3"/>
        <v>2007</v>
      </c>
      <c r="DB41" s="28" cm="1">
        <f t="array" aca="1" ref="DB41" ca="1">INDEX($C$6:$CS$100,MATCH(DA41,YEAR($B$6:$B$100),0),MATCH(CV41,$C$1:$CS$1,0))</f>
        <v>19.039838157485217</v>
      </c>
    </row>
    <row r="42" spans="1:106" x14ac:dyDescent="0.3">
      <c r="A42" t="s">
        <v>615</v>
      </c>
      <c r="B42" s="16">
        <v>40544</v>
      </c>
      <c r="C42" s="10" t="e">
        <f>100*cbo_revenues!C42/cbo_ngdp!C42</f>
        <v>#N/A</v>
      </c>
      <c r="D42" s="10" t="e">
        <f>100*cbo_revenues!D42/cbo_ngdp!D42</f>
        <v>#N/A</v>
      </c>
      <c r="E42" s="10" t="e">
        <f>100*cbo_revenues!E42/cbo_ngdp!E42</f>
        <v>#N/A</v>
      </c>
      <c r="F42" s="10" t="e">
        <f>100*cbo_revenues!F42/cbo_ngdp!F42</f>
        <v>#N/A</v>
      </c>
      <c r="G42" s="10" t="e">
        <f>100*cbo_revenues!G42/cbo_ngdp!G42</f>
        <v>#N/A</v>
      </c>
      <c r="H42" s="10" t="e">
        <f>100*cbo_revenues!H42/cbo_ngdp!H42</f>
        <v>#N/A</v>
      </c>
      <c r="I42" s="10" t="e">
        <f>100*cbo_revenues!I42/cbo_ngdp!A42</f>
        <v>#N/A</v>
      </c>
      <c r="J42" s="10" t="e">
        <f>100*cbo_revenues!J42/cbo_ngdp!B42</f>
        <v>#N/A</v>
      </c>
      <c r="K42" s="10" t="e">
        <f>100*cbo_revenues!K42/cbo_ngdp!K42</f>
        <v>#N/A</v>
      </c>
      <c r="L42" s="10" t="e">
        <f>100*cbo_revenues!L42/cbo_ngdp!L42</f>
        <v>#N/A</v>
      </c>
      <c r="M42" s="10" t="e">
        <f>100*cbo_revenues!M42/cbo_ngdp!M42</f>
        <v>#N/A</v>
      </c>
      <c r="N42" s="10" t="e">
        <f>100*cbo_revenues!N42/cbo_ngdp!N42</f>
        <v>#N/A</v>
      </c>
      <c r="O42" s="10" t="e">
        <f>100*cbo_revenues!O42/cbo_ngdp!O42</f>
        <v>#N/A</v>
      </c>
      <c r="P42" s="10" t="e">
        <f>100*cbo_revenues!P42/cbo_ngdp!P42</f>
        <v>#N/A</v>
      </c>
      <c r="Q42" s="10" t="e">
        <f>100*cbo_revenues!Q42/cbo_ngdp!Q42</f>
        <v>#N/A</v>
      </c>
      <c r="R42" s="10" t="e">
        <f>100*cbo_revenues!R42/cbo_ngdp!R42</f>
        <v>#N/A</v>
      </c>
      <c r="S42" s="10" t="e">
        <f>100*cbo_revenues!S42/cbo_ngdp!S42</f>
        <v>#N/A</v>
      </c>
      <c r="T42" s="10" t="e">
        <f>100*cbo_revenues!T42/cbo_ngdp!T42</f>
        <v>#N/A</v>
      </c>
      <c r="U42" s="10" t="e">
        <f>100*cbo_revenues!U42/cbo_ngdp!U42</f>
        <v>#N/A</v>
      </c>
      <c r="V42" s="10" t="e">
        <f>100*cbo_revenues!V42/cbo_ngdp!V42</f>
        <v>#N/A</v>
      </c>
      <c r="W42" s="10" t="e">
        <f>100*cbo_revenues!W42/cbo_ngdp!W42</f>
        <v>#N/A</v>
      </c>
      <c r="X42" s="10" t="e">
        <f>100*cbo_revenues!X42/cbo_ngdp!X42</f>
        <v>#N/A</v>
      </c>
      <c r="Y42" s="10" t="e">
        <f>100*cbo_revenues!Y42/cbo_ngdp!Y42</f>
        <v>#N/A</v>
      </c>
      <c r="Z42" s="10" t="e">
        <f>100*cbo_revenues!Z42/cbo_ngdp!Z42</f>
        <v>#N/A</v>
      </c>
      <c r="AA42" s="10" t="e">
        <f>100*cbo_revenues!AA42/cbo_ngdp!AA42</f>
        <v>#N/A</v>
      </c>
      <c r="AB42" s="10" t="e">
        <f>100*cbo_revenues!AB42/cbo_ngdp!AB42</f>
        <v>#N/A</v>
      </c>
      <c r="AC42" s="10" t="e">
        <f>100*cbo_revenues!AC42/cbo_ngdp!AC42</f>
        <v>#N/A</v>
      </c>
      <c r="AD42" s="10" t="e">
        <f>100*cbo_revenues!AD42/cbo_ngdp!AD42</f>
        <v>#N/A</v>
      </c>
      <c r="AE42" s="10" t="e">
        <f>100*cbo_revenues!AE42/cbo_ngdp!AE42</f>
        <v>#N/A</v>
      </c>
      <c r="AF42" s="10" t="e">
        <f>100*cbo_revenues!AF42/cbo_ngdp!AF42</f>
        <v>#N/A</v>
      </c>
      <c r="AG42" s="10" t="e">
        <f>100*cbo_revenues!AG42/cbo_ngdp!AG42</f>
        <v>#N/A</v>
      </c>
      <c r="AH42" s="10" t="e">
        <f>100*cbo_revenues!AH42/cbo_ngdp!AH42</f>
        <v>#N/A</v>
      </c>
      <c r="AI42" s="10" t="e">
        <f>100*cbo_revenues!AI42/cbo_ngdp!AI42</f>
        <v>#N/A</v>
      </c>
      <c r="AJ42" s="10" t="e">
        <f>100*cbo_revenues!AJ42/cbo_ngdp!AJ42</f>
        <v>#N/A</v>
      </c>
      <c r="AK42" s="10" t="e">
        <f>100*cbo_revenues!AK42/cbo_ngdp!AK42</f>
        <v>#N/A</v>
      </c>
      <c r="AL42" s="10" t="e">
        <f>100*cbo_revenues!AL42/cbo_ngdp!AL42</f>
        <v>#N/A</v>
      </c>
      <c r="AM42" s="10" t="e">
        <f>100*cbo_revenues!AM42/cbo_ngdp!AM42</f>
        <v>#N/A</v>
      </c>
      <c r="AN42" s="10" t="e">
        <f>100*cbo_revenues!AN42/cbo_ngdp!AN42</f>
        <v>#N/A</v>
      </c>
      <c r="AO42" s="10" t="e">
        <f>100*cbo_revenues!AO42/cbo_ngdp!AO42</f>
        <v>#N/A</v>
      </c>
      <c r="AP42" s="10" t="e">
        <f>100*cbo_revenues!AP42/cbo_ngdp!AP42</f>
        <v>#N/A</v>
      </c>
      <c r="AQ42" s="10" t="e">
        <f>100*cbo_revenues!AQ42/cbo_ngdp!AQ42</f>
        <v>#N/A</v>
      </c>
      <c r="AR42" s="10">
        <f>100*cbo_revenues!AR42/cbo_ngdp!AR42</f>
        <v>20.369932632076587</v>
      </c>
      <c r="AS42" s="10">
        <f>100*cbo_revenues!AS42/cbo_ngdp!AS42</f>
        <v>19.728373191614999</v>
      </c>
      <c r="AT42" s="10">
        <f>100*cbo_revenues!AT42/cbo_ngdp!AT42</f>
        <v>19.89799016333718</v>
      </c>
      <c r="AU42" s="10">
        <v>19.910363457760315</v>
      </c>
      <c r="AV42" s="10">
        <f>100*cbo_revenues!AV42/cbo_ngdp!AV42</f>
        <v>19.815384615384616</v>
      </c>
      <c r="AW42" s="10">
        <v>19.631559359880907</v>
      </c>
      <c r="AX42" s="10">
        <v>19.140083217753119</v>
      </c>
      <c r="AY42" s="10">
        <v>18.970406905055487</v>
      </c>
      <c r="AZ42" s="10">
        <v>18.564326421729113</v>
      </c>
      <c r="BA42" s="10">
        <v>18.548678972131739</v>
      </c>
      <c r="BB42" s="10">
        <v>18.71421755725191</v>
      </c>
      <c r="BC42" s="10">
        <v>18.867698929873857</v>
      </c>
      <c r="BD42" s="10">
        <v>19.234740358335863</v>
      </c>
      <c r="BE42" s="10">
        <v>19.381009615384617</v>
      </c>
      <c r="BF42" s="10">
        <v>19.349346305868046</v>
      </c>
      <c r="BG42" s="10">
        <v>19.389871873093348</v>
      </c>
      <c r="BH42" s="10">
        <v>18.662879038118518</v>
      </c>
      <c r="BI42" s="10">
        <f>100*cbo_revenues!BI42/cbo_ngdp!BI42</f>
        <v>18.478188699289557</v>
      </c>
      <c r="BJ42" s="10">
        <v>18.121790168745413</v>
      </c>
      <c r="BK42" s="10">
        <v>17.809498399146211</v>
      </c>
      <c r="BL42" s="10">
        <v>17.480855558489569</v>
      </c>
      <c r="BM42" s="10">
        <v>14.819741918318478</v>
      </c>
      <c r="BN42" s="10">
        <v>15.329579330904274</v>
      </c>
      <c r="BO42" s="10">
        <v>15.393874548615756</v>
      </c>
      <c r="BP42" s="10">
        <v>15.400561722616022</v>
      </c>
      <c r="BQ42" s="10">
        <v>15.401591653848726</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14.89623068468352</v>
      </c>
      <c r="CU42" s="20">
        <v>35796</v>
      </c>
      <c r="CV42" s="20" t="str">
        <f ca="1">OFFSET(C$1,0,ROWS($1:36)-1)</f>
        <v>1998A</v>
      </c>
      <c r="CW42" s="19">
        <f t="shared" ca="1" si="2"/>
        <v>1998</v>
      </c>
      <c r="CX42" s="30" cm="1">
        <f t="array" aca="1" ref="CX42" ca="1">INDEX($C$6:$CS$100,MATCH(CW42,YEAR($B$6:$B$100),0),MATCH(CV42,$C$1:$CS$1,0))</f>
        <v>19.894850041821005</v>
      </c>
      <c r="CY42" s="19">
        <f t="shared" ca="1" si="0"/>
        <v>2003</v>
      </c>
      <c r="CZ42" s="30" cm="1">
        <f t="array" aca="1" ref="CZ42" ca="1">INDEX($C$6:$CS$100,MATCH(CY42,YEAR($B$6:$B$100),0),MATCH(CV42,$C$1:$CS$1,0))</f>
        <v>19.298414223930802</v>
      </c>
      <c r="DA42" s="19">
        <f t="shared" ca="1" si="3"/>
        <v>2008</v>
      </c>
      <c r="DB42" s="28" cm="1">
        <f t="array" aca="1" ref="DB42" ca="1">INDEX($C$6:$CS$100,MATCH(DA42,YEAR($B$6:$B$100),0),MATCH(CV42,$C$1:$CS$1,0))</f>
        <v>19.346484880798233</v>
      </c>
    </row>
    <row r="43" spans="1:106" x14ac:dyDescent="0.3">
      <c r="A43" t="s">
        <v>616</v>
      </c>
      <c r="B43" s="16">
        <v>40909</v>
      </c>
      <c r="C43" s="10" t="e">
        <f>100*cbo_revenues!C43/cbo_ngdp!C43</f>
        <v>#N/A</v>
      </c>
      <c r="D43" s="10" t="e">
        <f>100*cbo_revenues!D43/cbo_ngdp!D43</f>
        <v>#N/A</v>
      </c>
      <c r="E43" s="10" t="e">
        <f>100*cbo_revenues!E43/cbo_ngdp!E43</f>
        <v>#N/A</v>
      </c>
      <c r="F43" s="10" t="e">
        <f>100*cbo_revenues!F43/cbo_ngdp!F43</f>
        <v>#N/A</v>
      </c>
      <c r="G43" s="10" t="e">
        <f>100*cbo_revenues!G43/cbo_ngdp!G43</f>
        <v>#N/A</v>
      </c>
      <c r="H43" s="10" t="e">
        <f>100*cbo_revenues!H43/cbo_ngdp!H43</f>
        <v>#N/A</v>
      </c>
      <c r="I43" s="10" t="e">
        <f>100*cbo_revenues!I43/cbo_ngdp!A43</f>
        <v>#N/A</v>
      </c>
      <c r="J43" s="10" t="e">
        <f>100*cbo_revenues!J43/cbo_ngdp!B43</f>
        <v>#N/A</v>
      </c>
      <c r="K43" s="10" t="e">
        <f>100*cbo_revenues!K43/cbo_ngdp!K43</f>
        <v>#N/A</v>
      </c>
      <c r="L43" s="10" t="e">
        <f>100*cbo_revenues!L43/cbo_ngdp!L43</f>
        <v>#N/A</v>
      </c>
      <c r="M43" s="10" t="e">
        <f>100*cbo_revenues!M43/cbo_ngdp!M43</f>
        <v>#N/A</v>
      </c>
      <c r="N43" s="10" t="e">
        <f>100*cbo_revenues!N43/cbo_ngdp!N43</f>
        <v>#N/A</v>
      </c>
      <c r="O43" s="10" t="e">
        <f>100*cbo_revenues!O43/cbo_ngdp!O43</f>
        <v>#N/A</v>
      </c>
      <c r="P43" s="10" t="e">
        <f>100*cbo_revenues!P43/cbo_ngdp!P43</f>
        <v>#N/A</v>
      </c>
      <c r="Q43" s="10" t="e">
        <f>100*cbo_revenues!Q43/cbo_ngdp!Q43</f>
        <v>#N/A</v>
      </c>
      <c r="R43" s="10" t="e">
        <f>100*cbo_revenues!R43/cbo_ngdp!R43</f>
        <v>#N/A</v>
      </c>
      <c r="S43" s="10" t="e">
        <f>100*cbo_revenues!S43/cbo_ngdp!S43</f>
        <v>#N/A</v>
      </c>
      <c r="T43" s="10" t="e">
        <f>100*cbo_revenues!T43/cbo_ngdp!T43</f>
        <v>#N/A</v>
      </c>
      <c r="U43" s="10" t="e">
        <f>100*cbo_revenues!U43/cbo_ngdp!U43</f>
        <v>#N/A</v>
      </c>
      <c r="V43" s="10" t="e">
        <f>100*cbo_revenues!V43/cbo_ngdp!V43</f>
        <v>#N/A</v>
      </c>
      <c r="W43" s="10" t="e">
        <f>100*cbo_revenues!W43/cbo_ngdp!W43</f>
        <v>#N/A</v>
      </c>
      <c r="X43" s="10" t="e">
        <f>100*cbo_revenues!X43/cbo_ngdp!X43</f>
        <v>#N/A</v>
      </c>
      <c r="Y43" s="10" t="e">
        <f>100*cbo_revenues!Y43/cbo_ngdp!Y43</f>
        <v>#N/A</v>
      </c>
      <c r="Z43" s="10" t="e">
        <f>100*cbo_revenues!Z43/cbo_ngdp!Z43</f>
        <v>#N/A</v>
      </c>
      <c r="AA43" s="10" t="e">
        <f>100*cbo_revenues!AA43/cbo_ngdp!AA43</f>
        <v>#N/A</v>
      </c>
      <c r="AB43" s="10" t="e">
        <f>100*cbo_revenues!AB43/cbo_ngdp!AB43</f>
        <v>#N/A</v>
      </c>
      <c r="AC43" s="10" t="e">
        <f>100*cbo_revenues!AC43/cbo_ngdp!AC43</f>
        <v>#N/A</v>
      </c>
      <c r="AD43" s="10" t="e">
        <f>100*cbo_revenues!AD43/cbo_ngdp!AD43</f>
        <v>#N/A</v>
      </c>
      <c r="AE43" s="10" t="e">
        <f>100*cbo_revenues!AE43/cbo_ngdp!AE43</f>
        <v>#N/A</v>
      </c>
      <c r="AF43" s="10" t="e">
        <f>100*cbo_revenues!AF43/cbo_ngdp!AF43</f>
        <v>#N/A</v>
      </c>
      <c r="AG43" s="10" t="e">
        <f>100*cbo_revenues!AG43/cbo_ngdp!AG43</f>
        <v>#N/A</v>
      </c>
      <c r="AH43" s="10" t="e">
        <f>100*cbo_revenues!AH43/cbo_ngdp!AH43</f>
        <v>#N/A</v>
      </c>
      <c r="AI43" s="10" t="e">
        <f>100*cbo_revenues!AI43/cbo_ngdp!AI43</f>
        <v>#N/A</v>
      </c>
      <c r="AJ43" s="10" t="e">
        <f>100*cbo_revenues!AJ43/cbo_ngdp!AJ43</f>
        <v>#N/A</v>
      </c>
      <c r="AK43" s="10" t="e">
        <f>100*cbo_revenues!AK43/cbo_ngdp!AK43</f>
        <v>#N/A</v>
      </c>
      <c r="AL43" s="10" t="e">
        <f>100*cbo_revenues!AL43/cbo_ngdp!AL43</f>
        <v>#N/A</v>
      </c>
      <c r="AM43" s="10" t="e">
        <f>100*cbo_revenues!AM43/cbo_ngdp!AM43</f>
        <v>#N/A</v>
      </c>
      <c r="AN43" s="10" t="e">
        <f>100*cbo_revenues!AN43/cbo_ngdp!AN43</f>
        <v>#N/A</v>
      </c>
      <c r="AO43" s="10" t="e">
        <f>100*cbo_revenues!AO43/cbo_ngdp!AO43</f>
        <v>#N/A</v>
      </c>
      <c r="AP43" s="10" t="e">
        <f>100*cbo_revenues!AP43/cbo_ngdp!AP43</f>
        <v>#N/A</v>
      </c>
      <c r="AQ43" s="10" t="e">
        <f>100*cbo_revenues!AQ43/cbo_ngdp!AQ43</f>
        <v>#N/A</v>
      </c>
      <c r="AR43" s="10" t="e">
        <f>100*cbo_revenues!AR43/cbo_ngdp!AR43</f>
        <v>#N/A</v>
      </c>
      <c r="AS43" s="10" t="e">
        <f>100*cbo_revenues!AS43/cbo_ngdp!AS43</f>
        <v>#N/A</v>
      </c>
      <c r="AT43" s="10">
        <f>100*cbo_revenues!AT43/cbo_ngdp!AT43</f>
        <v>20.497863001039622</v>
      </c>
      <c r="AU43" s="10">
        <v>20.542590431738624</v>
      </c>
      <c r="AV43" s="10">
        <f>100*cbo_revenues!AV43/cbo_ngdp!AV43</f>
        <v>20.454946217598309</v>
      </c>
      <c r="AW43" s="10">
        <v>20.294657120880423</v>
      </c>
      <c r="AX43" s="10">
        <v>19.756068107716459</v>
      </c>
      <c r="AY43" s="10">
        <v>19.53812533223082</v>
      </c>
      <c r="AZ43" s="10">
        <v>19.15337779066396</v>
      </c>
      <c r="BA43" s="10">
        <v>19.110264843344297</v>
      </c>
      <c r="BB43" s="10">
        <v>19.276420908468385</v>
      </c>
      <c r="BC43" s="10">
        <v>19.430466605672461</v>
      </c>
      <c r="BD43" s="10">
        <v>19.78494623655914</v>
      </c>
      <c r="BE43" s="10">
        <v>19.983907121098913</v>
      </c>
      <c r="BF43" s="10">
        <v>19.946685210941123</v>
      </c>
      <c r="BG43" s="10">
        <v>20.002318437373212</v>
      </c>
      <c r="BH43" s="10">
        <v>19.466600199401796</v>
      </c>
      <c r="BI43" s="10">
        <f>100*cbo_revenues!BI43/cbo_ngdp!BI43</f>
        <v>19.563839229111196</v>
      </c>
      <c r="BJ43" s="10">
        <v>19.106258727942109</v>
      </c>
      <c r="BK43" s="10">
        <v>18.84297520661157</v>
      </c>
      <c r="BL43" s="10">
        <v>18.732555189038315</v>
      </c>
      <c r="BM43" s="10">
        <v>16.281144459313069</v>
      </c>
      <c r="BN43" s="10">
        <v>16.823086254229715</v>
      </c>
      <c r="BO43" s="10">
        <v>16.269022440030952</v>
      </c>
      <c r="BP43" s="10">
        <v>15.836987361361878</v>
      </c>
      <c r="BQ43" s="10">
        <v>15.671257562105804</v>
      </c>
      <c r="BR43" s="10">
        <v>15.750209016657021</v>
      </c>
      <c r="BS43" s="10">
        <v>15.756640298411474</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15.208889440685331</v>
      </c>
      <c r="CU43" s="20">
        <v>36008</v>
      </c>
      <c r="CV43" s="20" t="str">
        <f ca="1">OFFSET(C$1,0,ROWS($1:37)-1)</f>
        <v>1998B</v>
      </c>
      <c r="CW43" s="19">
        <f t="shared" ca="1" si="2"/>
        <v>1998</v>
      </c>
      <c r="CX43" s="30" cm="1">
        <f t="array" aca="1" ref="CX43" ca="1">INDEX($C$6:$CS$100,MATCH(CW43,YEAR($B$6:$B$100),0),MATCH(CV43,$C$1:$CS$1,0))</f>
        <v>20.447778968679291</v>
      </c>
      <c r="CY43" s="19">
        <f t="shared" ca="1" si="0"/>
        <v>2003</v>
      </c>
      <c r="CZ43" s="30" cm="1">
        <f t="array" aca="1" ref="CZ43" ca="1">INDEX($C$6:$CS$100,MATCH(CY43,YEAR($B$6:$B$100),0),MATCH(CV43,$C$1:$CS$1,0))</f>
        <v>19.822342377136238</v>
      </c>
      <c r="DA43" s="19">
        <f t="shared" ca="1" si="3"/>
        <v>2008</v>
      </c>
      <c r="DB43" s="28" cm="1">
        <f t="array" aca="1" ref="DB43" ca="1">INDEX($C$6:$CS$100,MATCH(DA43,YEAR($B$6:$B$100),0),MATCH(CV43,$C$1:$CS$1,0))</f>
        <v>19.824506911011028</v>
      </c>
    </row>
    <row r="44" spans="1:106" x14ac:dyDescent="0.3">
      <c r="A44" t="s">
        <v>617</v>
      </c>
      <c r="B44" s="16">
        <v>41275</v>
      </c>
      <c r="C44" s="10" t="e">
        <f>100*cbo_revenues!C44/cbo_ngdp!C44</f>
        <v>#N/A</v>
      </c>
      <c r="D44" s="10" t="e">
        <f>100*cbo_revenues!D44/cbo_ngdp!D44</f>
        <v>#N/A</v>
      </c>
      <c r="E44" s="10" t="e">
        <f>100*cbo_revenues!E44/cbo_ngdp!E44</f>
        <v>#N/A</v>
      </c>
      <c r="F44" s="10" t="e">
        <f>100*cbo_revenues!F44/cbo_ngdp!F44</f>
        <v>#N/A</v>
      </c>
      <c r="G44" s="10" t="e">
        <f>100*cbo_revenues!G44/cbo_ngdp!G44</f>
        <v>#N/A</v>
      </c>
      <c r="H44" s="10" t="e">
        <f>100*cbo_revenues!H44/cbo_ngdp!H44</f>
        <v>#N/A</v>
      </c>
      <c r="I44" s="10" t="e">
        <f>100*cbo_revenues!I44/cbo_ngdp!A44</f>
        <v>#N/A</v>
      </c>
      <c r="J44" s="10" t="e">
        <f>100*cbo_revenues!J44/cbo_ngdp!B44</f>
        <v>#N/A</v>
      </c>
      <c r="K44" s="10" t="e">
        <f>100*cbo_revenues!K44/cbo_ngdp!K44</f>
        <v>#N/A</v>
      </c>
      <c r="L44" s="10" t="e">
        <f>100*cbo_revenues!L44/cbo_ngdp!L44</f>
        <v>#N/A</v>
      </c>
      <c r="M44" s="10" t="e">
        <f>100*cbo_revenues!M44/cbo_ngdp!M44</f>
        <v>#N/A</v>
      </c>
      <c r="N44" s="10" t="e">
        <f>100*cbo_revenues!N44/cbo_ngdp!N44</f>
        <v>#N/A</v>
      </c>
      <c r="O44" s="10" t="e">
        <f>100*cbo_revenues!O44/cbo_ngdp!O44</f>
        <v>#N/A</v>
      </c>
      <c r="P44" s="10" t="e">
        <f>100*cbo_revenues!P44/cbo_ngdp!P44</f>
        <v>#N/A</v>
      </c>
      <c r="Q44" s="10" t="e">
        <f>100*cbo_revenues!Q44/cbo_ngdp!Q44</f>
        <v>#N/A</v>
      </c>
      <c r="R44" s="10" t="e">
        <f>100*cbo_revenues!R44/cbo_ngdp!R44</f>
        <v>#N/A</v>
      </c>
      <c r="S44" s="10" t="e">
        <f>100*cbo_revenues!S44/cbo_ngdp!S44</f>
        <v>#N/A</v>
      </c>
      <c r="T44" s="10" t="e">
        <f>100*cbo_revenues!T44/cbo_ngdp!T44</f>
        <v>#N/A</v>
      </c>
      <c r="U44" s="10" t="e">
        <f>100*cbo_revenues!U44/cbo_ngdp!U44</f>
        <v>#N/A</v>
      </c>
      <c r="V44" s="10" t="e">
        <f>100*cbo_revenues!V44/cbo_ngdp!V44</f>
        <v>#N/A</v>
      </c>
      <c r="W44" s="10" t="e">
        <f>100*cbo_revenues!W44/cbo_ngdp!W44</f>
        <v>#N/A</v>
      </c>
      <c r="X44" s="10" t="e">
        <f>100*cbo_revenues!X44/cbo_ngdp!X44</f>
        <v>#N/A</v>
      </c>
      <c r="Y44" s="10" t="e">
        <f>100*cbo_revenues!Y44/cbo_ngdp!Y44</f>
        <v>#N/A</v>
      </c>
      <c r="Z44" s="10" t="e">
        <f>100*cbo_revenues!Z44/cbo_ngdp!Z44</f>
        <v>#N/A</v>
      </c>
      <c r="AA44" s="10" t="e">
        <f>100*cbo_revenues!AA44/cbo_ngdp!AA44</f>
        <v>#N/A</v>
      </c>
      <c r="AB44" s="10" t="e">
        <f>100*cbo_revenues!AB44/cbo_ngdp!AB44</f>
        <v>#N/A</v>
      </c>
      <c r="AC44" s="10" t="e">
        <f>100*cbo_revenues!AC44/cbo_ngdp!AC44</f>
        <v>#N/A</v>
      </c>
      <c r="AD44" s="10" t="e">
        <f>100*cbo_revenues!AD44/cbo_ngdp!AD44</f>
        <v>#N/A</v>
      </c>
      <c r="AE44" s="10" t="e">
        <f>100*cbo_revenues!AE44/cbo_ngdp!AE44</f>
        <v>#N/A</v>
      </c>
      <c r="AF44" s="10" t="e">
        <f>100*cbo_revenues!AF44/cbo_ngdp!AF44</f>
        <v>#N/A</v>
      </c>
      <c r="AG44" s="10" t="e">
        <f>100*cbo_revenues!AG44/cbo_ngdp!AG44</f>
        <v>#N/A</v>
      </c>
      <c r="AH44" s="10" t="e">
        <f>100*cbo_revenues!AH44/cbo_ngdp!AH44</f>
        <v>#N/A</v>
      </c>
      <c r="AI44" s="10" t="e">
        <f>100*cbo_revenues!AI44/cbo_ngdp!AI44</f>
        <v>#N/A</v>
      </c>
      <c r="AJ44" s="10" t="e">
        <f>100*cbo_revenues!AJ44/cbo_ngdp!AJ44</f>
        <v>#N/A</v>
      </c>
      <c r="AK44" s="10" t="e">
        <f>100*cbo_revenues!AK44/cbo_ngdp!AK44</f>
        <v>#N/A</v>
      </c>
      <c r="AL44" s="10" t="e">
        <f>100*cbo_revenues!AL44/cbo_ngdp!AL44</f>
        <v>#N/A</v>
      </c>
      <c r="AM44" s="10" t="e">
        <f>100*cbo_revenues!AM44/cbo_ngdp!AM44</f>
        <v>#N/A</v>
      </c>
      <c r="AN44" s="10" t="e">
        <f>100*cbo_revenues!AN44/cbo_ngdp!AN44</f>
        <v>#N/A</v>
      </c>
      <c r="AO44" s="10" t="e">
        <f>100*cbo_revenues!AO44/cbo_ngdp!AO44</f>
        <v>#N/A</v>
      </c>
      <c r="AP44" s="10" t="e">
        <f>100*cbo_revenues!AP44/cbo_ngdp!AP44</f>
        <v>#N/A</v>
      </c>
      <c r="AQ44" s="10" t="e">
        <f>100*cbo_revenues!AQ44/cbo_ngdp!AQ44</f>
        <v>#N/A</v>
      </c>
      <c r="AR44" s="10" t="e">
        <f>100*cbo_revenues!AR44/cbo_ngdp!AR44</f>
        <v>#N/A</v>
      </c>
      <c r="AS44" s="10" t="e">
        <f>100*cbo_revenues!AS44/cbo_ngdp!AS44</f>
        <v>#N/A</v>
      </c>
      <c r="AT44" s="10" t="e">
        <f>100*cbo_revenues!AT44/cbo_ngdp!AT44</f>
        <v>#N/A</v>
      </c>
      <c r="AU44" s="10" t="e">
        <v>#N/A</v>
      </c>
      <c r="AV44" s="10">
        <f>100*cbo_revenues!AV44/cbo_ngdp!AV44</f>
        <v>20.58148002913002</v>
      </c>
      <c r="AW44" s="10">
        <v>20.497489988154999</v>
      </c>
      <c r="AX44" s="10">
        <v>19.889023755852264</v>
      </c>
      <c r="AY44" s="10">
        <v>19.646799116997794</v>
      </c>
      <c r="AZ44" s="10">
        <v>19.275370360095433</v>
      </c>
      <c r="BA44" s="10">
        <v>19.226732946699805</v>
      </c>
      <c r="BB44" s="10">
        <v>19.365408770684287</v>
      </c>
      <c r="BC44" s="10">
        <v>19.441102482773708</v>
      </c>
      <c r="BD44" s="10">
        <v>19.751849997218049</v>
      </c>
      <c r="BE44" s="10">
        <v>19.895547003848268</v>
      </c>
      <c r="BF44" s="10">
        <v>19.869201352325</v>
      </c>
      <c r="BG44" s="10">
        <v>20.065424706143268</v>
      </c>
      <c r="BH44" s="10">
        <v>19.683005576753743</v>
      </c>
      <c r="BI44" s="10">
        <f>100*cbo_revenues!BI44/cbo_ngdp!BI44</f>
        <v>19.889670223084384</v>
      </c>
      <c r="BJ44" s="10">
        <v>19.405952524400529</v>
      </c>
      <c r="BK44" s="10">
        <v>19.297193571599905</v>
      </c>
      <c r="BL44" s="10">
        <v>19.371445674947619</v>
      </c>
      <c r="BM44" s="10">
        <v>18.841463414634145</v>
      </c>
      <c r="BN44" s="10">
        <v>18.96551724137931</v>
      </c>
      <c r="BO44" s="10">
        <v>18.775920573080306</v>
      </c>
      <c r="BP44" s="10">
        <v>18.650245067236394</v>
      </c>
      <c r="BQ44" s="10">
        <v>18.37275307473983</v>
      </c>
      <c r="BR44" s="10">
        <v>16.889110639890234</v>
      </c>
      <c r="BS44" s="10">
        <v>17.543969065735311</v>
      </c>
      <c r="BT44" s="10">
        <v>16.683707223191195</v>
      </c>
      <c r="BU44" s="10">
        <v>16.689721537258677</v>
      </c>
      <c r="BV44" s="10">
        <v>16.684704184704184</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16.628715244487058</v>
      </c>
      <c r="CU44" s="20">
        <v>36161</v>
      </c>
      <c r="CV44" s="20" t="str">
        <f ca="1">OFFSET(C$1,0,ROWS($1:38)-1)</f>
        <v>1999A</v>
      </c>
      <c r="CW44" s="19">
        <f t="shared" ca="1" si="2"/>
        <v>1999</v>
      </c>
      <c r="CX44" s="30" cm="1">
        <f t="array" aca="1" ref="CX44" ca="1">INDEX($C$6:$CS$100,MATCH(CW44,YEAR($B$6:$B$100),0),MATCH(CV44,$C$1:$CS$1,0))</f>
        <v>20.714448755991782</v>
      </c>
      <c r="CY44" s="19">
        <f t="shared" ca="1" si="0"/>
        <v>2004</v>
      </c>
      <c r="CZ44" s="30" cm="1">
        <f t="array" aca="1" ref="CZ44" ca="1">INDEX($C$6:$CS$100,MATCH(CY44,YEAR($B$6:$B$100),0),MATCH(CV44,$C$1:$CS$1,0))</f>
        <v>20.153178924056473</v>
      </c>
      <c r="DA44" s="19">
        <f t="shared" ca="1" si="3"/>
        <v>2009</v>
      </c>
      <c r="DB44" s="28" cm="1">
        <f t="array" aca="1" ref="DB44" ca="1">INDEX($C$6:$CS$100,MATCH(DA44,YEAR($B$6:$B$100),0),MATCH(CV44,$C$1:$CS$1,0))</f>
        <v>20.168626580874196</v>
      </c>
    </row>
    <row r="45" spans="1:106" x14ac:dyDescent="0.3">
      <c r="A45" t="s">
        <v>618</v>
      </c>
      <c r="B45" s="16">
        <v>41640</v>
      </c>
      <c r="C45" s="10" t="e">
        <f>100*cbo_revenues!C45/cbo_ngdp!C45</f>
        <v>#N/A</v>
      </c>
      <c r="D45" s="10" t="e">
        <f>100*cbo_revenues!D45/cbo_ngdp!D45</f>
        <v>#N/A</v>
      </c>
      <c r="E45" s="10" t="e">
        <f>100*cbo_revenues!E45/cbo_ngdp!E45</f>
        <v>#N/A</v>
      </c>
      <c r="F45" s="10" t="e">
        <f>100*cbo_revenues!F45/cbo_ngdp!F45</f>
        <v>#N/A</v>
      </c>
      <c r="G45" s="10" t="e">
        <f>100*cbo_revenues!G45/cbo_ngdp!G45</f>
        <v>#N/A</v>
      </c>
      <c r="H45" s="10" t="e">
        <f>100*cbo_revenues!H45/cbo_ngdp!H45</f>
        <v>#N/A</v>
      </c>
      <c r="I45" s="10" t="e">
        <f>100*cbo_revenues!I45/cbo_ngdp!A45</f>
        <v>#N/A</v>
      </c>
      <c r="J45" s="10" t="e">
        <f>100*cbo_revenues!J45/cbo_ngdp!B45</f>
        <v>#N/A</v>
      </c>
      <c r="K45" s="10" t="e">
        <f>100*cbo_revenues!K45/cbo_ngdp!K45</f>
        <v>#N/A</v>
      </c>
      <c r="L45" s="10" t="e">
        <f>100*cbo_revenues!L45/cbo_ngdp!L45</f>
        <v>#N/A</v>
      </c>
      <c r="M45" s="10" t="e">
        <f>100*cbo_revenues!M45/cbo_ngdp!M45</f>
        <v>#N/A</v>
      </c>
      <c r="N45" s="10" t="e">
        <f>100*cbo_revenues!N45/cbo_ngdp!N45</f>
        <v>#N/A</v>
      </c>
      <c r="O45" s="10" t="e">
        <f>100*cbo_revenues!O45/cbo_ngdp!O45</f>
        <v>#N/A</v>
      </c>
      <c r="P45" s="10" t="e">
        <f>100*cbo_revenues!P45/cbo_ngdp!P45</f>
        <v>#N/A</v>
      </c>
      <c r="Q45" s="10" t="e">
        <f>100*cbo_revenues!Q45/cbo_ngdp!Q45</f>
        <v>#N/A</v>
      </c>
      <c r="R45" s="10" t="e">
        <f>100*cbo_revenues!R45/cbo_ngdp!R45</f>
        <v>#N/A</v>
      </c>
      <c r="S45" s="10" t="e">
        <f>100*cbo_revenues!S45/cbo_ngdp!S45</f>
        <v>#N/A</v>
      </c>
      <c r="T45" s="10" t="e">
        <f>100*cbo_revenues!T45/cbo_ngdp!T45</f>
        <v>#N/A</v>
      </c>
      <c r="U45" s="10" t="e">
        <f>100*cbo_revenues!U45/cbo_ngdp!U45</f>
        <v>#N/A</v>
      </c>
      <c r="V45" s="10" t="e">
        <f>100*cbo_revenues!V45/cbo_ngdp!V45</f>
        <v>#N/A</v>
      </c>
      <c r="W45" s="10" t="e">
        <f>100*cbo_revenues!W45/cbo_ngdp!W45</f>
        <v>#N/A</v>
      </c>
      <c r="X45" s="10" t="e">
        <f>100*cbo_revenues!X45/cbo_ngdp!X45</f>
        <v>#N/A</v>
      </c>
      <c r="Y45" s="10" t="e">
        <f>100*cbo_revenues!Y45/cbo_ngdp!Y45</f>
        <v>#N/A</v>
      </c>
      <c r="Z45" s="10" t="e">
        <f>100*cbo_revenues!Z45/cbo_ngdp!Z45</f>
        <v>#N/A</v>
      </c>
      <c r="AA45" s="10" t="e">
        <f>100*cbo_revenues!AA45/cbo_ngdp!AA45</f>
        <v>#N/A</v>
      </c>
      <c r="AB45" s="10" t="e">
        <f>100*cbo_revenues!AB45/cbo_ngdp!AB45</f>
        <v>#N/A</v>
      </c>
      <c r="AC45" s="10" t="e">
        <f>100*cbo_revenues!AC45/cbo_ngdp!AC45</f>
        <v>#N/A</v>
      </c>
      <c r="AD45" s="10" t="e">
        <f>100*cbo_revenues!AD45/cbo_ngdp!AD45</f>
        <v>#N/A</v>
      </c>
      <c r="AE45" s="10" t="e">
        <f>100*cbo_revenues!AE45/cbo_ngdp!AE45</f>
        <v>#N/A</v>
      </c>
      <c r="AF45" s="10" t="e">
        <f>100*cbo_revenues!AF45/cbo_ngdp!AF45</f>
        <v>#N/A</v>
      </c>
      <c r="AG45" s="10" t="e">
        <f>100*cbo_revenues!AG45/cbo_ngdp!AG45</f>
        <v>#N/A</v>
      </c>
      <c r="AH45" s="10" t="e">
        <f>100*cbo_revenues!AH45/cbo_ngdp!AH45</f>
        <v>#N/A</v>
      </c>
      <c r="AI45" s="10" t="e">
        <f>100*cbo_revenues!AI45/cbo_ngdp!AI45</f>
        <v>#N/A</v>
      </c>
      <c r="AJ45" s="10" t="e">
        <f>100*cbo_revenues!AJ45/cbo_ngdp!AJ45</f>
        <v>#N/A</v>
      </c>
      <c r="AK45" s="10" t="e">
        <f>100*cbo_revenues!AK45/cbo_ngdp!AK45</f>
        <v>#N/A</v>
      </c>
      <c r="AL45" s="10" t="e">
        <f>100*cbo_revenues!AL45/cbo_ngdp!AL45</f>
        <v>#N/A</v>
      </c>
      <c r="AM45" s="10" t="e">
        <f>100*cbo_revenues!AM45/cbo_ngdp!AM45</f>
        <v>#N/A</v>
      </c>
      <c r="AN45" s="10" t="e">
        <f>100*cbo_revenues!AN45/cbo_ngdp!AN45</f>
        <v>#N/A</v>
      </c>
      <c r="AO45" s="10" t="e">
        <f>100*cbo_revenues!AO45/cbo_ngdp!AO45</f>
        <v>#N/A</v>
      </c>
      <c r="AP45" s="10" t="e">
        <f>100*cbo_revenues!AP45/cbo_ngdp!AP45</f>
        <v>#N/A</v>
      </c>
      <c r="AQ45" s="10" t="e">
        <f>100*cbo_revenues!AQ45/cbo_ngdp!AQ45</f>
        <v>#N/A</v>
      </c>
      <c r="AR45" s="10" t="e">
        <f>100*cbo_revenues!AR45/cbo_ngdp!AR45</f>
        <v>#N/A</v>
      </c>
      <c r="AS45" s="10" t="e">
        <f>100*cbo_revenues!AS45/cbo_ngdp!AS45</f>
        <v>#N/A</v>
      </c>
      <c r="AT45" s="10" t="e">
        <f>100*cbo_revenues!AT45/cbo_ngdp!AT45</f>
        <v>#N/A</v>
      </c>
      <c r="AU45" s="10" t="e">
        <v>#N/A</v>
      </c>
      <c r="AV45" s="10" t="e">
        <f>100*cbo_revenues!AV45/cbo_ngdp!AV45</f>
        <v>#N/A</v>
      </c>
      <c r="AW45" s="10" t="e">
        <v>#N/A</v>
      </c>
      <c r="AX45" s="10">
        <v>20.08301051466519</v>
      </c>
      <c r="AY45" s="10">
        <v>19.790592958281344</v>
      </c>
      <c r="AZ45" s="10">
        <v>19.425262934239882</v>
      </c>
      <c r="BA45" s="10">
        <v>19.362006030788763</v>
      </c>
      <c r="BB45" s="10">
        <v>19.47596883008211</v>
      </c>
      <c r="BC45" s="10">
        <v>19.535297503794023</v>
      </c>
      <c r="BD45" s="10">
        <v>19.809209123854188</v>
      </c>
      <c r="BE45" s="10">
        <v>19.984214680347279</v>
      </c>
      <c r="BF45" s="10">
        <v>19.956512515910056</v>
      </c>
      <c r="BG45" s="10">
        <v>20.025496653564218</v>
      </c>
      <c r="BH45" s="10">
        <v>19.704214388969199</v>
      </c>
      <c r="BI45" s="10">
        <f>100*cbo_revenues!BI45/cbo_ngdp!BI45</f>
        <v>19.929238443245751</v>
      </c>
      <c r="BJ45" s="10">
        <v>19.648940470004042</v>
      </c>
      <c r="BK45" s="10">
        <v>19.680790639554697</v>
      </c>
      <c r="BL45" s="10">
        <v>20.050675675675677</v>
      </c>
      <c r="BM45" s="10">
        <v>19.944373623826632</v>
      </c>
      <c r="BN45" s="10">
        <v>20.166136443973134</v>
      </c>
      <c r="BO45" s="10">
        <v>19.987933634992459</v>
      </c>
      <c r="BP45" s="10">
        <v>19.806938159879337</v>
      </c>
      <c r="BQ45" s="10">
        <v>19.577688270474795</v>
      </c>
      <c r="BR45" s="10">
        <v>18.040370058873002</v>
      </c>
      <c r="BS45" s="10">
        <v>18.274660579118105</v>
      </c>
      <c r="BT45" s="10">
        <v>17.536038904648873</v>
      </c>
      <c r="BU45" s="10">
        <v>17.553407051467609</v>
      </c>
      <c r="BV45" s="10">
        <v>17.479792987148922</v>
      </c>
      <c r="BW45" s="10">
        <v>17.512028288215177</v>
      </c>
      <c r="BX45" s="10">
        <v>17.512028288215177</v>
      </c>
      <c r="BY45" s="10">
        <v>17.499855181602271</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17.339912784025707</v>
      </c>
      <c r="CU45" s="20">
        <v>36342</v>
      </c>
      <c r="CV45" s="20" t="str">
        <f ca="1">OFFSET(C$1,0,ROWS($1:39)-1)</f>
        <v>1999B</v>
      </c>
      <c r="CW45" s="19">
        <f t="shared" ca="1" si="2"/>
        <v>1999</v>
      </c>
      <c r="CX45" s="30" cm="1">
        <f t="array" aca="1" ref="CX45" ca="1">INDEX($C$6:$CS$100,MATCH(CW45,YEAR($B$6:$B$100),0),MATCH(CV45,$C$1:$CS$1,0))</f>
        <v>20.573946446729185</v>
      </c>
      <c r="CY45" s="19">
        <f t="shared" ca="1" si="0"/>
        <v>2004</v>
      </c>
      <c r="CZ45" s="30" cm="1">
        <f t="array" aca="1" ref="CZ45" ca="1">INDEX($C$6:$CS$100,MATCH(CY45,YEAR($B$6:$B$100),0),MATCH(CV45,$C$1:$CS$1,0))</f>
        <v>20.141116100064142</v>
      </c>
      <c r="DA45" s="19">
        <f t="shared" ca="1" si="3"/>
        <v>2009</v>
      </c>
      <c r="DB45" s="28" cm="1">
        <f t="array" aca="1" ref="DB45" ca="1">INDEX($C$6:$CS$100,MATCH(DA45,YEAR($B$6:$B$100),0),MATCH(CV45,$C$1:$CS$1,0))</f>
        <v>20.249684179237573</v>
      </c>
    </row>
    <row r="46" spans="1:106" x14ac:dyDescent="0.3">
      <c r="A46" t="s">
        <v>619</v>
      </c>
      <c r="B46" s="16">
        <v>42005</v>
      </c>
      <c r="C46" s="10" t="e">
        <f>100*cbo_revenues!C46/cbo_ngdp!C46</f>
        <v>#N/A</v>
      </c>
      <c r="D46" s="10" t="e">
        <f>100*cbo_revenues!D46/cbo_ngdp!D46</f>
        <v>#N/A</v>
      </c>
      <c r="E46" s="10" t="e">
        <f>100*cbo_revenues!E46/cbo_ngdp!E46</f>
        <v>#N/A</v>
      </c>
      <c r="F46" s="10" t="e">
        <f>100*cbo_revenues!F46/cbo_ngdp!F46</f>
        <v>#N/A</v>
      </c>
      <c r="G46" s="10" t="e">
        <f>100*cbo_revenues!G46/cbo_ngdp!G46</f>
        <v>#N/A</v>
      </c>
      <c r="H46" s="10" t="e">
        <f>100*cbo_revenues!H46/cbo_ngdp!H46</f>
        <v>#N/A</v>
      </c>
      <c r="I46" s="10" t="e">
        <f>100*cbo_revenues!I46/cbo_ngdp!A46</f>
        <v>#N/A</v>
      </c>
      <c r="J46" s="10" t="e">
        <f>100*cbo_revenues!J46/cbo_ngdp!B46</f>
        <v>#N/A</v>
      </c>
      <c r="K46" s="10" t="e">
        <f>100*cbo_revenues!K46/cbo_ngdp!K46</f>
        <v>#N/A</v>
      </c>
      <c r="L46" s="10" t="e">
        <f>100*cbo_revenues!L46/cbo_ngdp!L46</f>
        <v>#N/A</v>
      </c>
      <c r="M46" s="10" t="e">
        <f>100*cbo_revenues!M46/cbo_ngdp!M46</f>
        <v>#N/A</v>
      </c>
      <c r="N46" s="10" t="e">
        <f>100*cbo_revenues!N46/cbo_ngdp!N46</f>
        <v>#N/A</v>
      </c>
      <c r="O46" s="10" t="e">
        <f>100*cbo_revenues!O46/cbo_ngdp!O46</f>
        <v>#N/A</v>
      </c>
      <c r="P46" s="10" t="e">
        <f>100*cbo_revenues!P46/cbo_ngdp!P46</f>
        <v>#N/A</v>
      </c>
      <c r="Q46" s="10" t="e">
        <f>100*cbo_revenues!Q46/cbo_ngdp!Q46</f>
        <v>#N/A</v>
      </c>
      <c r="R46" s="10" t="e">
        <f>100*cbo_revenues!R46/cbo_ngdp!R46</f>
        <v>#N/A</v>
      </c>
      <c r="S46" s="10" t="e">
        <f>100*cbo_revenues!S46/cbo_ngdp!S46</f>
        <v>#N/A</v>
      </c>
      <c r="T46" s="10" t="e">
        <f>100*cbo_revenues!T46/cbo_ngdp!T46</f>
        <v>#N/A</v>
      </c>
      <c r="U46" s="10" t="e">
        <f>100*cbo_revenues!U46/cbo_ngdp!U46</f>
        <v>#N/A</v>
      </c>
      <c r="V46" s="10" t="e">
        <f>100*cbo_revenues!V46/cbo_ngdp!V46</f>
        <v>#N/A</v>
      </c>
      <c r="W46" s="10" t="e">
        <f>100*cbo_revenues!W46/cbo_ngdp!W46</f>
        <v>#N/A</v>
      </c>
      <c r="X46" s="10" t="e">
        <f>100*cbo_revenues!X46/cbo_ngdp!X46</f>
        <v>#N/A</v>
      </c>
      <c r="Y46" s="10" t="e">
        <f>100*cbo_revenues!Y46/cbo_ngdp!Y46</f>
        <v>#N/A</v>
      </c>
      <c r="Z46" s="10" t="e">
        <f>100*cbo_revenues!Z46/cbo_ngdp!Z46</f>
        <v>#N/A</v>
      </c>
      <c r="AA46" s="10" t="e">
        <f>100*cbo_revenues!AA46/cbo_ngdp!AA46</f>
        <v>#N/A</v>
      </c>
      <c r="AB46" s="10" t="e">
        <f>100*cbo_revenues!AB46/cbo_ngdp!AB46</f>
        <v>#N/A</v>
      </c>
      <c r="AC46" s="10" t="e">
        <f>100*cbo_revenues!AC46/cbo_ngdp!AC46</f>
        <v>#N/A</v>
      </c>
      <c r="AD46" s="10" t="e">
        <f>100*cbo_revenues!AD46/cbo_ngdp!AD46</f>
        <v>#N/A</v>
      </c>
      <c r="AE46" s="10" t="e">
        <f>100*cbo_revenues!AE46/cbo_ngdp!AE46</f>
        <v>#N/A</v>
      </c>
      <c r="AF46" s="10" t="e">
        <f>100*cbo_revenues!AF46/cbo_ngdp!AF46</f>
        <v>#N/A</v>
      </c>
      <c r="AG46" s="10" t="e">
        <f>100*cbo_revenues!AG46/cbo_ngdp!AG46</f>
        <v>#N/A</v>
      </c>
      <c r="AH46" s="10" t="e">
        <f>100*cbo_revenues!AH46/cbo_ngdp!AH46</f>
        <v>#N/A</v>
      </c>
      <c r="AI46" s="10" t="e">
        <f>100*cbo_revenues!AI46/cbo_ngdp!AI46</f>
        <v>#N/A</v>
      </c>
      <c r="AJ46" s="10" t="e">
        <f>100*cbo_revenues!AJ46/cbo_ngdp!AJ46</f>
        <v>#N/A</v>
      </c>
      <c r="AK46" s="10" t="e">
        <f>100*cbo_revenues!AK46/cbo_ngdp!AK46</f>
        <v>#N/A</v>
      </c>
      <c r="AL46" s="10" t="e">
        <f>100*cbo_revenues!AL46/cbo_ngdp!AL46</f>
        <v>#N/A</v>
      </c>
      <c r="AM46" s="10" t="e">
        <f>100*cbo_revenues!AM46/cbo_ngdp!AM46</f>
        <v>#N/A</v>
      </c>
      <c r="AN46" s="10" t="e">
        <f>100*cbo_revenues!AN46/cbo_ngdp!AN46</f>
        <v>#N/A</v>
      </c>
      <c r="AO46" s="10" t="e">
        <f>100*cbo_revenues!AO46/cbo_ngdp!AO46</f>
        <v>#N/A</v>
      </c>
      <c r="AP46" s="10" t="e">
        <f>100*cbo_revenues!AP46/cbo_ngdp!AP46</f>
        <v>#N/A</v>
      </c>
      <c r="AQ46" s="10" t="e">
        <f>100*cbo_revenues!AQ46/cbo_ngdp!AQ46</f>
        <v>#N/A</v>
      </c>
      <c r="AR46" s="10" t="e">
        <f>100*cbo_revenues!AR46/cbo_ngdp!AR46</f>
        <v>#N/A</v>
      </c>
      <c r="AS46" s="10" t="e">
        <f>100*cbo_revenues!AS46/cbo_ngdp!AS46</f>
        <v>#N/A</v>
      </c>
      <c r="AT46" s="10" t="e">
        <f>100*cbo_revenues!AT46/cbo_ngdp!AT46</f>
        <v>#N/A</v>
      </c>
      <c r="AU46" s="10" t="e">
        <v>#N/A</v>
      </c>
      <c r="AV46" s="10" t="e">
        <f>100*cbo_revenues!AV46/cbo_ngdp!AV46</f>
        <v>#N/A</v>
      </c>
      <c r="AW46" s="10" t="e">
        <v>#N/A</v>
      </c>
      <c r="AX46" s="10" t="e">
        <v>#N/A</v>
      </c>
      <c r="AY46" s="10" t="e">
        <v>#N/A</v>
      </c>
      <c r="AZ46" s="10">
        <v>19.575615713413391</v>
      </c>
      <c r="BA46" s="10">
        <v>19.504283035125958</v>
      </c>
      <c r="BB46" s="10">
        <v>19.596253068176125</v>
      </c>
      <c r="BC46" s="10">
        <v>19.658162498120394</v>
      </c>
      <c r="BD46" s="10">
        <v>19.895822694311104</v>
      </c>
      <c r="BE46" s="10">
        <v>20.063501663138798</v>
      </c>
      <c r="BF46" s="10">
        <v>20.02032004064008</v>
      </c>
      <c r="BG46" s="10">
        <v>20.151723435670281</v>
      </c>
      <c r="BH46" s="10">
        <v>19.857930449533502</v>
      </c>
      <c r="BI46" s="10">
        <f>100*cbo_revenues!BI46/cbo_ngdp!BI46</f>
        <v>20.103580776298937</v>
      </c>
      <c r="BJ46" s="10">
        <v>19.851268105888231</v>
      </c>
      <c r="BK46" s="10">
        <v>19.678627653221866</v>
      </c>
      <c r="BL46" s="10">
        <v>20.091250670960815</v>
      </c>
      <c r="BM46" s="10">
        <v>20.065952184666116</v>
      </c>
      <c r="BN46" s="10">
        <v>20.212883300242666</v>
      </c>
      <c r="BO46" s="10">
        <v>20.252014984674766</v>
      </c>
      <c r="BP46" s="10">
        <v>20.371211261210124</v>
      </c>
      <c r="BQ46" s="10">
        <v>20.309721823917407</v>
      </c>
      <c r="BR46" s="10">
        <v>19.129990925589837</v>
      </c>
      <c r="BS46" s="10">
        <v>19.2774500907441</v>
      </c>
      <c r="BT46" s="10">
        <v>18.233476773695244</v>
      </c>
      <c r="BU46" s="10">
        <v>18.233476773695244</v>
      </c>
      <c r="BV46" s="10">
        <v>18.253129346314324</v>
      </c>
      <c r="BW46" s="10">
        <v>17.712033747779753</v>
      </c>
      <c r="BX46" s="10">
        <v>17.712033747779753</v>
      </c>
      <c r="BY46" s="10">
        <v>18.215946657701576</v>
      </c>
      <c r="BZ46" s="10">
        <v>18.24256035934868</v>
      </c>
      <c r="CA46" s="10">
        <v>18.248175182481752</v>
      </c>
      <c r="CB46" s="10">
        <v>18.248175182481752</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17.892534683990309</v>
      </c>
      <c r="CU46" s="20">
        <v>36526</v>
      </c>
      <c r="CV46" s="20" t="str">
        <f ca="1">OFFSET(C$1,0,ROWS($1:40)-1)</f>
        <v>2000A</v>
      </c>
      <c r="CW46" s="19">
        <f t="shared" ca="1" si="2"/>
        <v>2000</v>
      </c>
      <c r="CX46" s="30" cm="1">
        <f t="array" aca="1" ref="CX46" ca="1">INDEX($C$6:$CS$100,MATCH(CW46,YEAR($B$6:$B$100),0),MATCH(CV46,$C$1:$CS$1,0))</f>
        <v>20.296358134195973</v>
      </c>
      <c r="CY46" s="19">
        <f t="shared" ca="1" si="0"/>
        <v>2005</v>
      </c>
      <c r="CZ46" s="30" cm="1">
        <f t="array" aca="1" ref="CZ46" ca="1">INDEX($C$6:$CS$100,MATCH(CY46,YEAR($B$6:$B$100),0),MATCH(CV46,$C$1:$CS$1,0))</f>
        <v>19.80040254948004</v>
      </c>
      <c r="DA46" s="19">
        <f t="shared" ca="1" si="3"/>
        <v>2010</v>
      </c>
      <c r="DB46" s="28" cm="1">
        <f t="array" aca="1" ref="DB46" ca="1">INDEX($C$6:$CS$100,MATCH(DA46,YEAR($B$6:$B$100),0),MATCH(CV46,$C$1:$CS$1,0))</f>
        <v>19.83037156704362</v>
      </c>
    </row>
    <row r="47" spans="1:106" x14ac:dyDescent="0.3">
      <c r="A47" t="s">
        <v>620</v>
      </c>
      <c r="B47" s="16">
        <v>42370</v>
      </c>
      <c r="C47" s="10" t="e">
        <f>100*cbo_revenues!C47/cbo_ngdp!C47</f>
        <v>#N/A</v>
      </c>
      <c r="D47" s="10" t="e">
        <f>100*cbo_revenues!D47/cbo_ngdp!D47</f>
        <v>#N/A</v>
      </c>
      <c r="E47" s="10" t="e">
        <f>100*cbo_revenues!E47/cbo_ngdp!E47</f>
        <v>#N/A</v>
      </c>
      <c r="F47" s="10" t="e">
        <f>100*cbo_revenues!F47/cbo_ngdp!F47</f>
        <v>#N/A</v>
      </c>
      <c r="G47" s="10" t="e">
        <f>100*cbo_revenues!G47/cbo_ngdp!G47</f>
        <v>#N/A</v>
      </c>
      <c r="H47" s="10" t="e">
        <f>100*cbo_revenues!H47/cbo_ngdp!H47</f>
        <v>#N/A</v>
      </c>
      <c r="I47" s="10" t="e">
        <f>100*cbo_revenues!I47/cbo_ngdp!A47</f>
        <v>#N/A</v>
      </c>
      <c r="J47" s="10" t="e">
        <f>100*cbo_revenues!J47/cbo_ngdp!B47</f>
        <v>#N/A</v>
      </c>
      <c r="K47" s="10" t="e">
        <f>100*cbo_revenues!K47/cbo_ngdp!K47</f>
        <v>#N/A</v>
      </c>
      <c r="L47" s="10" t="e">
        <f>100*cbo_revenues!L47/cbo_ngdp!L47</f>
        <v>#N/A</v>
      </c>
      <c r="M47" s="10" t="e">
        <f>100*cbo_revenues!M47/cbo_ngdp!M47</f>
        <v>#N/A</v>
      </c>
      <c r="N47" s="10" t="e">
        <f>100*cbo_revenues!N47/cbo_ngdp!N47</f>
        <v>#N/A</v>
      </c>
      <c r="O47" s="10" t="e">
        <f>100*cbo_revenues!O47/cbo_ngdp!O47</f>
        <v>#N/A</v>
      </c>
      <c r="P47" s="10" t="e">
        <f>100*cbo_revenues!P47/cbo_ngdp!P47</f>
        <v>#N/A</v>
      </c>
      <c r="Q47" s="10" t="e">
        <f>100*cbo_revenues!Q47/cbo_ngdp!Q47</f>
        <v>#N/A</v>
      </c>
      <c r="R47" s="10" t="e">
        <f>100*cbo_revenues!R47/cbo_ngdp!R47</f>
        <v>#N/A</v>
      </c>
      <c r="S47" s="10" t="e">
        <f>100*cbo_revenues!S47/cbo_ngdp!S47</f>
        <v>#N/A</v>
      </c>
      <c r="T47" s="10" t="e">
        <f>100*cbo_revenues!T47/cbo_ngdp!T47</f>
        <v>#N/A</v>
      </c>
      <c r="U47" s="10" t="e">
        <f>100*cbo_revenues!U47/cbo_ngdp!U47</f>
        <v>#N/A</v>
      </c>
      <c r="V47" s="10" t="e">
        <f>100*cbo_revenues!V47/cbo_ngdp!V47</f>
        <v>#N/A</v>
      </c>
      <c r="W47" s="10" t="e">
        <f>100*cbo_revenues!W47/cbo_ngdp!W47</f>
        <v>#N/A</v>
      </c>
      <c r="X47" s="10" t="e">
        <f>100*cbo_revenues!X47/cbo_ngdp!X47</f>
        <v>#N/A</v>
      </c>
      <c r="Y47" s="10" t="e">
        <f>100*cbo_revenues!Y47/cbo_ngdp!Y47</f>
        <v>#N/A</v>
      </c>
      <c r="Z47" s="10" t="e">
        <f>100*cbo_revenues!Z47/cbo_ngdp!Z47</f>
        <v>#N/A</v>
      </c>
      <c r="AA47" s="10" t="e">
        <f>100*cbo_revenues!AA47/cbo_ngdp!AA47</f>
        <v>#N/A</v>
      </c>
      <c r="AB47" s="10" t="e">
        <f>100*cbo_revenues!AB47/cbo_ngdp!AB47</f>
        <v>#N/A</v>
      </c>
      <c r="AC47" s="10" t="e">
        <f>100*cbo_revenues!AC47/cbo_ngdp!AC47</f>
        <v>#N/A</v>
      </c>
      <c r="AD47" s="10" t="e">
        <f>100*cbo_revenues!AD47/cbo_ngdp!AD47</f>
        <v>#N/A</v>
      </c>
      <c r="AE47" s="10" t="e">
        <f>100*cbo_revenues!AE47/cbo_ngdp!AE47</f>
        <v>#N/A</v>
      </c>
      <c r="AF47" s="10" t="e">
        <f>100*cbo_revenues!AF47/cbo_ngdp!AF47</f>
        <v>#N/A</v>
      </c>
      <c r="AG47" s="10" t="e">
        <f>100*cbo_revenues!AG47/cbo_ngdp!AG47</f>
        <v>#N/A</v>
      </c>
      <c r="AH47" s="10" t="e">
        <f>100*cbo_revenues!AH47/cbo_ngdp!AH47</f>
        <v>#N/A</v>
      </c>
      <c r="AI47" s="10" t="e">
        <f>100*cbo_revenues!AI47/cbo_ngdp!AI47</f>
        <v>#N/A</v>
      </c>
      <c r="AJ47" s="10" t="e">
        <f>100*cbo_revenues!AJ47/cbo_ngdp!AJ47</f>
        <v>#N/A</v>
      </c>
      <c r="AK47" s="10" t="e">
        <f>100*cbo_revenues!AK47/cbo_ngdp!AK47</f>
        <v>#N/A</v>
      </c>
      <c r="AL47" s="10" t="e">
        <f>100*cbo_revenues!AL47/cbo_ngdp!AL47</f>
        <v>#N/A</v>
      </c>
      <c r="AM47" s="10" t="e">
        <f>100*cbo_revenues!AM47/cbo_ngdp!AM47</f>
        <v>#N/A</v>
      </c>
      <c r="AN47" s="10" t="e">
        <f>100*cbo_revenues!AN47/cbo_ngdp!AN47</f>
        <v>#N/A</v>
      </c>
      <c r="AO47" s="10" t="e">
        <f>100*cbo_revenues!AO47/cbo_ngdp!AO47</f>
        <v>#N/A</v>
      </c>
      <c r="AP47" s="10" t="e">
        <f>100*cbo_revenues!AP47/cbo_ngdp!AP47</f>
        <v>#N/A</v>
      </c>
      <c r="AQ47" s="10" t="e">
        <f>100*cbo_revenues!AQ47/cbo_ngdp!AQ47</f>
        <v>#N/A</v>
      </c>
      <c r="AR47" s="10" t="e">
        <f>100*cbo_revenues!AR47/cbo_ngdp!AR47</f>
        <v>#N/A</v>
      </c>
      <c r="AS47" s="10" t="e">
        <f>100*cbo_revenues!AS47/cbo_ngdp!AS47</f>
        <v>#N/A</v>
      </c>
      <c r="AT47" s="10" t="e">
        <f>100*cbo_revenues!AT47/cbo_ngdp!AT47</f>
        <v>#N/A</v>
      </c>
      <c r="AU47" s="10" t="e">
        <v>#N/A</v>
      </c>
      <c r="AV47" s="10" t="e">
        <f>100*cbo_revenues!AV47/cbo_ngdp!AV47</f>
        <v>#N/A</v>
      </c>
      <c r="AW47" s="10" t="e">
        <v>#N/A</v>
      </c>
      <c r="AX47" s="10" t="e">
        <v>#N/A</v>
      </c>
      <c r="AY47" s="10" t="e">
        <v>#N/A</v>
      </c>
      <c r="AZ47" s="10" t="e">
        <v>#N/A</v>
      </c>
      <c r="BA47" s="10" t="e">
        <v>#N/A</v>
      </c>
      <c r="BB47" s="10">
        <v>19.737031527424541</v>
      </c>
      <c r="BC47" s="10">
        <v>19.772410812887117</v>
      </c>
      <c r="BD47" s="10">
        <v>19.995104039167686</v>
      </c>
      <c r="BE47" s="10">
        <v>20.155525502318394</v>
      </c>
      <c r="BF47" s="10">
        <v>20.111976630963973</v>
      </c>
      <c r="BG47" s="10">
        <v>20.241234495556206</v>
      </c>
      <c r="BH47" s="10">
        <v>19.941125716895904</v>
      </c>
      <c r="BI47" s="10">
        <f>100*cbo_revenues!BI47/cbo_ngdp!BI47</f>
        <v>20.125214041095891</v>
      </c>
      <c r="BJ47" s="10">
        <v>19.920042643923242</v>
      </c>
      <c r="BK47" s="10">
        <v>19.840815689538573</v>
      </c>
      <c r="BL47" s="10">
        <v>20.37625589501743</v>
      </c>
      <c r="BM47" s="10">
        <v>20.019852672274176</v>
      </c>
      <c r="BN47" s="10">
        <v>20.130821559392988</v>
      </c>
      <c r="BO47" s="10">
        <v>20.230966638152267</v>
      </c>
      <c r="BP47" s="10">
        <v>20.519674935842602</v>
      </c>
      <c r="BQ47" s="10">
        <v>20.553551235797748</v>
      </c>
      <c r="BR47" s="10">
        <v>19.109195402298852</v>
      </c>
      <c r="BS47" s="10">
        <v>19.189016602809705</v>
      </c>
      <c r="BT47" s="10">
        <v>18.241366661426401</v>
      </c>
      <c r="BU47" s="10">
        <v>18.209925064193261</v>
      </c>
      <c r="BV47" s="10">
        <v>18.088142041851619</v>
      </c>
      <c r="BW47" s="10">
        <v>18.426083262531861</v>
      </c>
      <c r="BX47" s="10">
        <v>18.426083262531861</v>
      </c>
      <c r="BY47" s="10">
        <v>18.905686770323346</v>
      </c>
      <c r="BZ47" s="10">
        <v>18.254569049421434</v>
      </c>
      <c r="CA47" s="10">
        <v>18.189683140477992</v>
      </c>
      <c r="CB47" s="10">
        <v>17.836336908586052</v>
      </c>
      <c r="CC47" s="10">
        <v>17.752540346682608</v>
      </c>
      <c r="CD47" s="10">
        <v>17.754115282229588</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17.531248323587789</v>
      </c>
      <c r="CU47" s="20">
        <v>36708</v>
      </c>
      <c r="CV47" s="20" t="str">
        <f ca="1">OFFSET(C$1,0,ROWS($1:41)-1)</f>
        <v>2000B</v>
      </c>
      <c r="CW47" s="19">
        <f t="shared" ca="1" si="2"/>
        <v>2000</v>
      </c>
      <c r="CX47" s="30" cm="1">
        <f t="array" aca="1" ref="CX47" ca="1">INDEX($C$6:$CS$100,MATCH(CW47,YEAR($B$6:$B$100),0),MATCH(CV47,$C$1:$CS$1,0))</f>
        <v>20.577987292477967</v>
      </c>
      <c r="CY47" s="19">
        <f t="shared" ca="1" si="0"/>
        <v>2005</v>
      </c>
      <c r="CZ47" s="30" cm="1">
        <f t="array" aca="1" ref="CZ47" ca="1">INDEX($C$6:$CS$100,MATCH(CY47,YEAR($B$6:$B$100),0),MATCH(CV47,$C$1:$CS$1,0))</f>
        <v>20.09700889248181</v>
      </c>
      <c r="DA47" s="19">
        <f t="shared" ca="1" si="3"/>
        <v>2010</v>
      </c>
      <c r="DB47" s="28" cm="1">
        <f t="array" aca="1" ref="DB47" ca="1">INDEX($C$6:$CS$100,MATCH(DA47,YEAR($B$6:$B$100),0),MATCH(CV47,$C$1:$CS$1,0))</f>
        <v>20.019361084220716</v>
      </c>
    </row>
    <row r="48" spans="1:106" x14ac:dyDescent="0.3">
      <c r="A48" t="s">
        <v>621</v>
      </c>
      <c r="B48" s="16">
        <v>42736</v>
      </c>
      <c r="C48" s="10" t="e">
        <f>100*cbo_revenues!C48/cbo_ngdp!C48</f>
        <v>#N/A</v>
      </c>
      <c r="D48" s="10" t="e">
        <f>100*cbo_revenues!D48/cbo_ngdp!D48</f>
        <v>#N/A</v>
      </c>
      <c r="E48" s="10" t="e">
        <f>100*cbo_revenues!E48/cbo_ngdp!E48</f>
        <v>#N/A</v>
      </c>
      <c r="F48" s="10" t="e">
        <f>100*cbo_revenues!F48/cbo_ngdp!F48</f>
        <v>#N/A</v>
      </c>
      <c r="G48" s="10" t="e">
        <f>100*cbo_revenues!G48/cbo_ngdp!G48</f>
        <v>#N/A</v>
      </c>
      <c r="H48" s="10" t="e">
        <f>100*cbo_revenues!H48/cbo_ngdp!H48</f>
        <v>#N/A</v>
      </c>
      <c r="I48" s="10" t="e">
        <f>100*cbo_revenues!I48/cbo_ngdp!A48</f>
        <v>#N/A</v>
      </c>
      <c r="J48" s="10" t="e">
        <f>100*cbo_revenues!J48/cbo_ngdp!B48</f>
        <v>#N/A</v>
      </c>
      <c r="K48" s="10" t="e">
        <f>100*cbo_revenues!K48/cbo_ngdp!K48</f>
        <v>#N/A</v>
      </c>
      <c r="L48" s="10" t="e">
        <f>100*cbo_revenues!L48/cbo_ngdp!L48</f>
        <v>#N/A</v>
      </c>
      <c r="M48" s="10" t="e">
        <f>100*cbo_revenues!M48/cbo_ngdp!M48</f>
        <v>#N/A</v>
      </c>
      <c r="N48" s="10" t="e">
        <f>100*cbo_revenues!N48/cbo_ngdp!N48</f>
        <v>#N/A</v>
      </c>
      <c r="O48" s="10" t="e">
        <f>100*cbo_revenues!O48/cbo_ngdp!O48</f>
        <v>#N/A</v>
      </c>
      <c r="P48" s="10" t="e">
        <f>100*cbo_revenues!P48/cbo_ngdp!P48</f>
        <v>#N/A</v>
      </c>
      <c r="Q48" s="10" t="e">
        <f>100*cbo_revenues!Q48/cbo_ngdp!Q48</f>
        <v>#N/A</v>
      </c>
      <c r="R48" s="10" t="e">
        <f>100*cbo_revenues!R48/cbo_ngdp!R48</f>
        <v>#N/A</v>
      </c>
      <c r="S48" s="10" t="e">
        <f>100*cbo_revenues!S48/cbo_ngdp!S48</f>
        <v>#N/A</v>
      </c>
      <c r="T48" s="10" t="e">
        <f>100*cbo_revenues!T48/cbo_ngdp!T48</f>
        <v>#N/A</v>
      </c>
      <c r="U48" s="10" t="e">
        <f>100*cbo_revenues!U48/cbo_ngdp!U48</f>
        <v>#N/A</v>
      </c>
      <c r="V48" s="10" t="e">
        <f>100*cbo_revenues!V48/cbo_ngdp!V48</f>
        <v>#N/A</v>
      </c>
      <c r="W48" s="10" t="e">
        <f>100*cbo_revenues!W48/cbo_ngdp!W48</f>
        <v>#N/A</v>
      </c>
      <c r="X48" s="10" t="e">
        <f>100*cbo_revenues!X48/cbo_ngdp!X48</f>
        <v>#N/A</v>
      </c>
      <c r="Y48" s="10" t="e">
        <f>100*cbo_revenues!Y48/cbo_ngdp!Y48</f>
        <v>#N/A</v>
      </c>
      <c r="Z48" s="10" t="e">
        <f>100*cbo_revenues!Z48/cbo_ngdp!Z48</f>
        <v>#N/A</v>
      </c>
      <c r="AA48" s="10" t="e">
        <f>100*cbo_revenues!AA48/cbo_ngdp!AA48</f>
        <v>#N/A</v>
      </c>
      <c r="AB48" s="10" t="e">
        <f>100*cbo_revenues!AB48/cbo_ngdp!AB48</f>
        <v>#N/A</v>
      </c>
      <c r="AC48" s="10" t="e">
        <f>100*cbo_revenues!AC48/cbo_ngdp!AC48</f>
        <v>#N/A</v>
      </c>
      <c r="AD48" s="10" t="e">
        <f>100*cbo_revenues!AD48/cbo_ngdp!AD48</f>
        <v>#N/A</v>
      </c>
      <c r="AE48" s="10" t="e">
        <f>100*cbo_revenues!AE48/cbo_ngdp!AE48</f>
        <v>#N/A</v>
      </c>
      <c r="AF48" s="10" t="e">
        <f>100*cbo_revenues!AF48/cbo_ngdp!AF48</f>
        <v>#N/A</v>
      </c>
      <c r="AG48" s="10" t="e">
        <f>100*cbo_revenues!AG48/cbo_ngdp!AG48</f>
        <v>#N/A</v>
      </c>
      <c r="AH48" s="10" t="e">
        <f>100*cbo_revenues!AH48/cbo_ngdp!AH48</f>
        <v>#N/A</v>
      </c>
      <c r="AI48" s="10" t="e">
        <f>100*cbo_revenues!AI48/cbo_ngdp!AI48</f>
        <v>#N/A</v>
      </c>
      <c r="AJ48" s="10" t="e">
        <f>100*cbo_revenues!AJ48/cbo_ngdp!AJ48</f>
        <v>#N/A</v>
      </c>
      <c r="AK48" s="10" t="e">
        <f>100*cbo_revenues!AK48/cbo_ngdp!AK48</f>
        <v>#N/A</v>
      </c>
      <c r="AL48" s="10" t="e">
        <f>100*cbo_revenues!AL48/cbo_ngdp!AL48</f>
        <v>#N/A</v>
      </c>
      <c r="AM48" s="10" t="e">
        <f>100*cbo_revenues!AM48/cbo_ngdp!AM48</f>
        <v>#N/A</v>
      </c>
      <c r="AN48" s="10" t="e">
        <f>100*cbo_revenues!AN48/cbo_ngdp!AN48</f>
        <v>#N/A</v>
      </c>
      <c r="AO48" s="10" t="e">
        <f>100*cbo_revenues!AO48/cbo_ngdp!AO48</f>
        <v>#N/A</v>
      </c>
      <c r="AP48" s="10" t="e">
        <f>100*cbo_revenues!AP48/cbo_ngdp!AP48</f>
        <v>#N/A</v>
      </c>
      <c r="AQ48" s="10" t="e">
        <f>100*cbo_revenues!AQ48/cbo_ngdp!AQ48</f>
        <v>#N/A</v>
      </c>
      <c r="AR48" s="10" t="e">
        <f>100*cbo_revenues!AR48/cbo_ngdp!AR48</f>
        <v>#N/A</v>
      </c>
      <c r="AS48" s="10" t="e">
        <f>100*cbo_revenues!AS48/cbo_ngdp!AS48</f>
        <v>#N/A</v>
      </c>
      <c r="AT48" s="10" t="e">
        <f>100*cbo_revenues!AT48/cbo_ngdp!AT48</f>
        <v>#N/A</v>
      </c>
      <c r="AU48" s="10" t="e">
        <v>#N/A</v>
      </c>
      <c r="AV48" s="10" t="e">
        <f>100*cbo_revenues!AV48/cbo_ngdp!AV48</f>
        <v>#N/A</v>
      </c>
      <c r="AW48" s="10" t="e">
        <v>#N/A</v>
      </c>
      <c r="AX48" s="10" t="e">
        <v>#N/A</v>
      </c>
      <c r="AY48" s="10" t="e">
        <v>#N/A</v>
      </c>
      <c r="AZ48" s="10" t="e">
        <v>#N/A</v>
      </c>
      <c r="BA48" s="10" t="e">
        <v>#N/A</v>
      </c>
      <c r="BB48" s="10" t="e">
        <v>#N/A</v>
      </c>
      <c r="BC48" s="10" t="e">
        <v>#N/A</v>
      </c>
      <c r="BD48" s="10">
        <v>20.117398450340456</v>
      </c>
      <c r="BE48" s="10">
        <v>20.26945691930182</v>
      </c>
      <c r="BF48" s="10">
        <v>20.227760664613086</v>
      </c>
      <c r="BG48" s="10">
        <v>20.340174304188924</v>
      </c>
      <c r="BH48" s="10">
        <v>20.071091201246531</v>
      </c>
      <c r="BI48" s="10">
        <f>100*cbo_revenues!BI48/cbo_ngdp!BI48</f>
        <v>20.204774644988682</v>
      </c>
      <c r="BJ48" s="10">
        <v>20.01639008399918</v>
      </c>
      <c r="BK48" s="10">
        <v>19.944100618886004</v>
      </c>
      <c r="BL48" s="10">
        <v>20.595156387881165</v>
      </c>
      <c r="BM48" s="10">
        <v>20.341436629561223</v>
      </c>
      <c r="BN48" s="10">
        <v>20.406430996604755</v>
      </c>
      <c r="BO48" s="10">
        <v>20.494215546985995</v>
      </c>
      <c r="BP48" s="10">
        <v>20.631215749949259</v>
      </c>
      <c r="BQ48" s="10">
        <v>20.731150038080731</v>
      </c>
      <c r="BR48" s="10">
        <v>18.86367052457538</v>
      </c>
      <c r="BS48" s="10">
        <v>18.933814319354678</v>
      </c>
      <c r="BT48" s="10">
        <v>18.10791940953521</v>
      </c>
      <c r="BU48" s="10">
        <v>18.05804907241173</v>
      </c>
      <c r="BV48" s="10">
        <v>18.125597063703555</v>
      </c>
      <c r="BW48" s="10">
        <v>18.278259986802702</v>
      </c>
      <c r="BX48" s="10">
        <v>18.278259986802702</v>
      </c>
      <c r="BY48" s="10">
        <v>18.622318037162508</v>
      </c>
      <c r="BZ48" s="10">
        <v>18.194538011089808</v>
      </c>
      <c r="CA48" s="10">
        <v>18.178991553091155</v>
      </c>
      <c r="CB48" s="10">
        <v>17.909119463930477</v>
      </c>
      <c r="CC48" s="10">
        <v>17.768961737223993</v>
      </c>
      <c r="CD48" s="10">
        <v>17.33786610878661</v>
      </c>
      <c r="CE48" s="10">
        <v>17.29064553133799</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17.114838709677418</v>
      </c>
      <c r="CU48" s="20">
        <v>36892</v>
      </c>
      <c r="CV48" s="20" t="str">
        <f ca="1">OFFSET(C$1,0,ROWS($1:42)-1)</f>
        <v>2001A</v>
      </c>
      <c r="CW48" s="19">
        <f t="shared" ca="1" si="2"/>
        <v>2001</v>
      </c>
      <c r="CX48" s="30" cm="1">
        <f t="array" aca="1" ref="CX48" ca="1">INDEX($C$6:$CS$100,MATCH(CW48,YEAR($B$6:$B$100),0),MATCH(CV48,$C$1:$CS$1,0))</f>
        <v>20.689989340052332</v>
      </c>
      <c r="CY48" s="19">
        <f t="shared" ca="1" si="0"/>
        <v>2006</v>
      </c>
      <c r="CZ48" s="30" cm="1">
        <f t="array" aca="1" ref="CZ48" ca="1">INDEX($C$6:$CS$100,MATCH(CY48,YEAR($B$6:$B$100),0),MATCH(CV48,$C$1:$CS$1,0))</f>
        <v>20.250018826718879</v>
      </c>
      <c r="DA48" s="19">
        <f t="shared" ca="1" si="3"/>
        <v>2011</v>
      </c>
      <c r="DB48" s="28" cm="1">
        <f t="array" aca="1" ref="DB48" ca="1">INDEX($C$6:$CS$100,MATCH(DA48,YEAR($B$6:$B$100),0),MATCH(CV48,$C$1:$CS$1,0))</f>
        <v>20.369932632076587</v>
      </c>
    </row>
    <row r="49" spans="1:106" x14ac:dyDescent="0.3">
      <c r="A49" t="s">
        <v>622</v>
      </c>
      <c r="B49" s="16">
        <v>43101</v>
      </c>
      <c r="C49" s="10" t="e">
        <f>100*cbo_revenues!C49/cbo_ngdp!C49</f>
        <v>#N/A</v>
      </c>
      <c r="D49" s="10" t="e">
        <f>100*cbo_revenues!D49/cbo_ngdp!D49</f>
        <v>#N/A</v>
      </c>
      <c r="E49" s="10" t="e">
        <f>100*cbo_revenues!E49/cbo_ngdp!E49</f>
        <v>#N/A</v>
      </c>
      <c r="F49" s="10" t="e">
        <f>100*cbo_revenues!F49/cbo_ngdp!F49</f>
        <v>#N/A</v>
      </c>
      <c r="G49" s="10" t="e">
        <f>100*cbo_revenues!G49/cbo_ngdp!G49</f>
        <v>#N/A</v>
      </c>
      <c r="H49" s="10" t="e">
        <f>100*cbo_revenues!H49/cbo_ngdp!H49</f>
        <v>#N/A</v>
      </c>
      <c r="I49" s="10" t="e">
        <f>100*cbo_revenues!I49/cbo_ngdp!A49</f>
        <v>#N/A</v>
      </c>
      <c r="J49" s="10" t="e">
        <f>100*cbo_revenues!J49/cbo_ngdp!B49</f>
        <v>#N/A</v>
      </c>
      <c r="K49" s="10" t="e">
        <f>100*cbo_revenues!K49/cbo_ngdp!K49</f>
        <v>#N/A</v>
      </c>
      <c r="L49" s="10" t="e">
        <f>100*cbo_revenues!L49/cbo_ngdp!L49</f>
        <v>#N/A</v>
      </c>
      <c r="M49" s="10" t="e">
        <f>100*cbo_revenues!M49/cbo_ngdp!M49</f>
        <v>#N/A</v>
      </c>
      <c r="N49" s="10" t="e">
        <f>100*cbo_revenues!N49/cbo_ngdp!N49</f>
        <v>#N/A</v>
      </c>
      <c r="O49" s="10" t="e">
        <f>100*cbo_revenues!O49/cbo_ngdp!O49</f>
        <v>#N/A</v>
      </c>
      <c r="P49" s="10" t="e">
        <f>100*cbo_revenues!P49/cbo_ngdp!P49</f>
        <v>#N/A</v>
      </c>
      <c r="Q49" s="10" t="e">
        <f>100*cbo_revenues!Q49/cbo_ngdp!Q49</f>
        <v>#N/A</v>
      </c>
      <c r="R49" s="10" t="e">
        <f>100*cbo_revenues!R49/cbo_ngdp!R49</f>
        <v>#N/A</v>
      </c>
      <c r="S49" s="10" t="e">
        <f>100*cbo_revenues!S49/cbo_ngdp!S49</f>
        <v>#N/A</v>
      </c>
      <c r="T49" s="10" t="e">
        <f>100*cbo_revenues!T49/cbo_ngdp!T49</f>
        <v>#N/A</v>
      </c>
      <c r="U49" s="10" t="e">
        <f>100*cbo_revenues!U49/cbo_ngdp!U49</f>
        <v>#N/A</v>
      </c>
      <c r="V49" s="10" t="e">
        <f>100*cbo_revenues!V49/cbo_ngdp!V49</f>
        <v>#N/A</v>
      </c>
      <c r="W49" s="10" t="e">
        <f>100*cbo_revenues!W49/cbo_ngdp!W49</f>
        <v>#N/A</v>
      </c>
      <c r="X49" s="10" t="e">
        <f>100*cbo_revenues!X49/cbo_ngdp!X49</f>
        <v>#N/A</v>
      </c>
      <c r="Y49" s="10" t="e">
        <f>100*cbo_revenues!Y49/cbo_ngdp!Y49</f>
        <v>#N/A</v>
      </c>
      <c r="Z49" s="10" t="e">
        <f>100*cbo_revenues!Z49/cbo_ngdp!Z49</f>
        <v>#N/A</v>
      </c>
      <c r="AA49" s="10" t="e">
        <f>100*cbo_revenues!AA49/cbo_ngdp!AA49</f>
        <v>#N/A</v>
      </c>
      <c r="AB49" s="10" t="e">
        <f>100*cbo_revenues!AB49/cbo_ngdp!AB49</f>
        <v>#N/A</v>
      </c>
      <c r="AC49" s="10" t="e">
        <f>100*cbo_revenues!AC49/cbo_ngdp!AC49</f>
        <v>#N/A</v>
      </c>
      <c r="AD49" s="10" t="e">
        <f>100*cbo_revenues!AD49/cbo_ngdp!AD49</f>
        <v>#N/A</v>
      </c>
      <c r="AE49" s="10" t="e">
        <f>100*cbo_revenues!AE49/cbo_ngdp!AE49</f>
        <v>#N/A</v>
      </c>
      <c r="AF49" s="10" t="e">
        <f>100*cbo_revenues!AF49/cbo_ngdp!AF49</f>
        <v>#N/A</v>
      </c>
      <c r="AG49" s="10" t="e">
        <f>100*cbo_revenues!AG49/cbo_ngdp!AG49</f>
        <v>#N/A</v>
      </c>
      <c r="AH49" s="10" t="e">
        <f>100*cbo_revenues!AH49/cbo_ngdp!AH49</f>
        <v>#N/A</v>
      </c>
      <c r="AI49" s="10" t="e">
        <f>100*cbo_revenues!AI49/cbo_ngdp!AI49</f>
        <v>#N/A</v>
      </c>
      <c r="AJ49" s="10" t="e">
        <f>100*cbo_revenues!AJ49/cbo_ngdp!AJ49</f>
        <v>#N/A</v>
      </c>
      <c r="AK49" s="10" t="e">
        <f>100*cbo_revenues!AK49/cbo_ngdp!AK49</f>
        <v>#N/A</v>
      </c>
      <c r="AL49" s="10" t="e">
        <f>100*cbo_revenues!AL49/cbo_ngdp!AL49</f>
        <v>#N/A</v>
      </c>
      <c r="AM49" s="10" t="e">
        <f>100*cbo_revenues!AM49/cbo_ngdp!AM49</f>
        <v>#N/A</v>
      </c>
      <c r="AN49" s="10" t="e">
        <f>100*cbo_revenues!AN49/cbo_ngdp!AN49</f>
        <v>#N/A</v>
      </c>
      <c r="AO49" s="10" t="e">
        <f>100*cbo_revenues!AO49/cbo_ngdp!AO49</f>
        <v>#N/A</v>
      </c>
      <c r="AP49" s="10" t="e">
        <f>100*cbo_revenues!AP49/cbo_ngdp!AP49</f>
        <v>#N/A</v>
      </c>
      <c r="AQ49" s="10" t="e">
        <f>100*cbo_revenues!AQ49/cbo_ngdp!AQ49</f>
        <v>#N/A</v>
      </c>
      <c r="AR49" s="10" t="e">
        <f>100*cbo_revenues!AR49/cbo_ngdp!AR49</f>
        <v>#N/A</v>
      </c>
      <c r="AS49" s="10" t="e">
        <f>100*cbo_revenues!AS49/cbo_ngdp!AS49</f>
        <v>#N/A</v>
      </c>
      <c r="AT49" s="10" t="e">
        <f>100*cbo_revenues!AT49/cbo_ngdp!AT49</f>
        <v>#N/A</v>
      </c>
      <c r="AU49" s="10" t="e">
        <v>#N/A</v>
      </c>
      <c r="AV49" s="10" t="e">
        <f>100*cbo_revenues!AV49/cbo_ngdp!AV49</f>
        <v>#N/A</v>
      </c>
      <c r="AW49" s="10" t="e">
        <v>#N/A</v>
      </c>
      <c r="AX49" s="10" t="e">
        <v>#N/A</v>
      </c>
      <c r="AY49" s="10" t="e">
        <v>#N/A</v>
      </c>
      <c r="AZ49" s="10" t="e">
        <v>#N/A</v>
      </c>
      <c r="BA49" s="10" t="e">
        <v>#N/A</v>
      </c>
      <c r="BB49" s="10" t="e">
        <v>#N/A</v>
      </c>
      <c r="BC49" s="10" t="e">
        <v>#N/A</v>
      </c>
      <c r="BD49" s="10" t="e">
        <v>#N/A</v>
      </c>
      <c r="BE49" s="10" t="e">
        <v>#N/A</v>
      </c>
      <c r="BF49" s="10">
        <v>20.344441959293224</v>
      </c>
      <c r="BG49" s="10">
        <v>20.440647482014388</v>
      </c>
      <c r="BH49" s="10">
        <v>20.138337150067766</v>
      </c>
      <c r="BI49" s="10">
        <f>100*cbo_revenues!BI49/cbo_ngdp!BI49</f>
        <v>20.221881036105195</v>
      </c>
      <c r="BJ49" s="10">
        <v>20.0955288556234</v>
      </c>
      <c r="BK49" s="10">
        <v>20.0259328626999</v>
      </c>
      <c r="BL49" s="10">
        <v>20.762691964495374</v>
      </c>
      <c r="BM49" s="10">
        <v>20.420348698352043</v>
      </c>
      <c r="BN49" s="10">
        <v>20.460187130036282</v>
      </c>
      <c r="BO49" s="10">
        <v>20.536276075698176</v>
      </c>
      <c r="BP49" s="10">
        <v>20.676637142442281</v>
      </c>
      <c r="BQ49" s="10">
        <v>20.83373447578704</v>
      </c>
      <c r="BR49" s="10">
        <v>18.798643938308743</v>
      </c>
      <c r="BS49" s="10">
        <v>18.827293128969107</v>
      </c>
      <c r="BT49" s="10">
        <v>17.991791543380739</v>
      </c>
      <c r="BU49" s="10">
        <v>17.963157392383316</v>
      </c>
      <c r="BV49" s="10">
        <v>18.029632480277083</v>
      </c>
      <c r="BW49" s="10">
        <v>18.134059733437105</v>
      </c>
      <c r="BX49" s="10">
        <v>18.134059733437105</v>
      </c>
      <c r="BY49" s="10">
        <v>18.321135615698218</v>
      </c>
      <c r="BZ49" s="10">
        <v>18.050380086451035</v>
      </c>
      <c r="CA49" s="10">
        <v>18.110001490535101</v>
      </c>
      <c r="CB49" s="10">
        <v>18.094998743402865</v>
      </c>
      <c r="CC49" s="10">
        <v>18.086921609956839</v>
      </c>
      <c r="CD49" s="10">
        <v>17.72234491066051</v>
      </c>
      <c r="CE49" s="10">
        <v>16.604486892503605</v>
      </c>
      <c r="CF49" s="10">
        <v>16.450879620478357</v>
      </c>
      <c r="CG49" s="10">
        <v>16.455821308559003</v>
      </c>
      <c r="CH49" s="10">
        <v>16.455821308559003</v>
      </c>
      <c r="CI49" s="10" t="e">
        <v>#N/A</v>
      </c>
      <c r="CJ49" s="10" t="e">
        <v>#N/A</v>
      </c>
      <c r="CK49" s="10" t="e">
        <v>#N/A</v>
      </c>
      <c r="CL49" s="10" t="e">
        <v>#N/A</v>
      </c>
      <c r="CM49" s="10" t="e">
        <v>#N/A</v>
      </c>
      <c r="CN49" s="10" t="e">
        <v>#N/A</v>
      </c>
      <c r="CO49" s="10" t="e">
        <v>#N/A</v>
      </c>
      <c r="CP49" s="10" t="e">
        <v>#N/A</v>
      </c>
      <c r="CQ49" s="10" t="e">
        <v>#N/A</v>
      </c>
      <c r="CR49" s="10" t="e">
        <v>#N/A</v>
      </c>
      <c r="CS49" s="10">
        <v>16.294773928361714</v>
      </c>
      <c r="CU49" s="20">
        <v>37104</v>
      </c>
      <c r="CV49" s="20" t="str">
        <f ca="1">OFFSET(C$1,0,ROWS($1:43)-1)</f>
        <v>2001B</v>
      </c>
      <c r="CW49" s="19">
        <f t="shared" ca="1" si="2"/>
        <v>2001</v>
      </c>
      <c r="CX49" s="30" cm="1">
        <f t="array" aca="1" ref="CX49" ca="1">INDEX($C$6:$CS$100,MATCH(CW49,YEAR($B$6:$B$100),0),MATCH(CV49,$C$1:$CS$1,0))</f>
        <v>19.594660430673294</v>
      </c>
      <c r="CY49" s="19">
        <f t="shared" ca="1" si="0"/>
        <v>2006</v>
      </c>
      <c r="CZ49" s="30" cm="1">
        <f t="array" aca="1" ref="CZ49" ca="1">INDEX($C$6:$CS$100,MATCH(CY49,YEAR($B$6:$B$100),0),MATCH(CV49,$C$1:$CS$1,0))</f>
        <v>19.28414347463411</v>
      </c>
      <c r="DA49" s="19">
        <f t="shared" ca="1" si="3"/>
        <v>2011</v>
      </c>
      <c r="DB49" s="28" cm="1">
        <f t="array" aca="1" ref="DB49" ca="1">INDEX($C$6:$CS$100,MATCH(DA49,YEAR($B$6:$B$100),0),MATCH(CV49,$C$1:$CS$1,0))</f>
        <v>19.728373191614999</v>
      </c>
    </row>
    <row r="50" spans="1:106" x14ac:dyDescent="0.3">
      <c r="A50" t="s">
        <v>623</v>
      </c>
      <c r="B50" s="16">
        <v>43466</v>
      </c>
      <c r="C50" s="10" t="e">
        <f>100*cbo_revenues!C50/cbo_ngdp!C50</f>
        <v>#N/A</v>
      </c>
      <c r="D50" s="10" t="e">
        <f>100*cbo_revenues!D50/cbo_ngdp!D50</f>
        <v>#N/A</v>
      </c>
      <c r="E50" s="10" t="e">
        <f>100*cbo_revenues!E50/cbo_ngdp!E50</f>
        <v>#N/A</v>
      </c>
      <c r="F50" s="10" t="e">
        <f>100*cbo_revenues!F50/cbo_ngdp!F50</f>
        <v>#N/A</v>
      </c>
      <c r="G50" s="10" t="e">
        <f>100*cbo_revenues!G50/cbo_ngdp!G50</f>
        <v>#N/A</v>
      </c>
      <c r="H50" s="10" t="e">
        <f>100*cbo_revenues!H50/cbo_ngdp!H50</f>
        <v>#N/A</v>
      </c>
      <c r="I50" s="10" t="e">
        <f>100*cbo_revenues!I50/cbo_ngdp!A50</f>
        <v>#N/A</v>
      </c>
      <c r="J50" s="10" t="e">
        <f>100*cbo_revenues!J50/cbo_ngdp!B50</f>
        <v>#N/A</v>
      </c>
      <c r="K50" s="10" t="e">
        <f>100*cbo_revenues!K50/cbo_ngdp!K50</f>
        <v>#N/A</v>
      </c>
      <c r="L50" s="10" t="e">
        <f>100*cbo_revenues!L50/cbo_ngdp!L50</f>
        <v>#N/A</v>
      </c>
      <c r="M50" s="10" t="e">
        <f>100*cbo_revenues!M50/cbo_ngdp!M50</f>
        <v>#N/A</v>
      </c>
      <c r="N50" s="10" t="e">
        <f>100*cbo_revenues!N50/cbo_ngdp!N50</f>
        <v>#N/A</v>
      </c>
      <c r="O50" s="10" t="e">
        <f>100*cbo_revenues!O50/cbo_ngdp!O50</f>
        <v>#N/A</v>
      </c>
      <c r="P50" s="10" t="e">
        <f>100*cbo_revenues!P50/cbo_ngdp!P50</f>
        <v>#N/A</v>
      </c>
      <c r="Q50" s="10" t="e">
        <f>100*cbo_revenues!Q50/cbo_ngdp!Q50</f>
        <v>#N/A</v>
      </c>
      <c r="R50" s="10" t="e">
        <f>100*cbo_revenues!R50/cbo_ngdp!R50</f>
        <v>#N/A</v>
      </c>
      <c r="S50" s="10" t="e">
        <f>100*cbo_revenues!S50/cbo_ngdp!S50</f>
        <v>#N/A</v>
      </c>
      <c r="T50" s="10" t="e">
        <f>100*cbo_revenues!T50/cbo_ngdp!T50</f>
        <v>#N/A</v>
      </c>
      <c r="U50" s="10" t="e">
        <f>100*cbo_revenues!U50/cbo_ngdp!U50</f>
        <v>#N/A</v>
      </c>
      <c r="V50" s="10" t="e">
        <f>100*cbo_revenues!V50/cbo_ngdp!V50</f>
        <v>#N/A</v>
      </c>
      <c r="W50" s="10" t="e">
        <f>100*cbo_revenues!W50/cbo_ngdp!W50</f>
        <v>#N/A</v>
      </c>
      <c r="X50" s="10" t="e">
        <f>100*cbo_revenues!X50/cbo_ngdp!X50</f>
        <v>#N/A</v>
      </c>
      <c r="Y50" s="10" t="e">
        <f>100*cbo_revenues!Y50/cbo_ngdp!Y50</f>
        <v>#N/A</v>
      </c>
      <c r="Z50" s="10" t="e">
        <f>100*cbo_revenues!Z50/cbo_ngdp!Z50</f>
        <v>#N/A</v>
      </c>
      <c r="AA50" s="10" t="e">
        <f>100*cbo_revenues!AA50/cbo_ngdp!AA50</f>
        <v>#N/A</v>
      </c>
      <c r="AB50" s="10" t="e">
        <f>100*cbo_revenues!AB50/cbo_ngdp!AB50</f>
        <v>#N/A</v>
      </c>
      <c r="AC50" s="10" t="e">
        <f>100*cbo_revenues!AC50/cbo_ngdp!AC50</f>
        <v>#N/A</v>
      </c>
      <c r="AD50" s="10" t="e">
        <f>100*cbo_revenues!AD50/cbo_ngdp!AD50</f>
        <v>#N/A</v>
      </c>
      <c r="AE50" s="10" t="e">
        <f>100*cbo_revenues!AE50/cbo_ngdp!AE50</f>
        <v>#N/A</v>
      </c>
      <c r="AF50" s="10" t="e">
        <f>100*cbo_revenues!AF50/cbo_ngdp!AF50</f>
        <v>#N/A</v>
      </c>
      <c r="AG50" s="10" t="e">
        <f>100*cbo_revenues!AG50/cbo_ngdp!AG50</f>
        <v>#N/A</v>
      </c>
      <c r="AH50" s="10" t="e">
        <f>100*cbo_revenues!AH50/cbo_ngdp!AH50</f>
        <v>#N/A</v>
      </c>
      <c r="AI50" s="10" t="e">
        <f>100*cbo_revenues!AI50/cbo_ngdp!AI50</f>
        <v>#N/A</v>
      </c>
      <c r="AJ50" s="10" t="e">
        <f>100*cbo_revenues!AJ50/cbo_ngdp!AJ50</f>
        <v>#N/A</v>
      </c>
      <c r="AK50" s="10" t="e">
        <f>100*cbo_revenues!AK50/cbo_ngdp!AK50</f>
        <v>#N/A</v>
      </c>
      <c r="AL50" s="10" t="e">
        <f>100*cbo_revenues!AL50/cbo_ngdp!AL50</f>
        <v>#N/A</v>
      </c>
      <c r="AM50" s="10" t="e">
        <f>100*cbo_revenues!AM50/cbo_ngdp!AM50</f>
        <v>#N/A</v>
      </c>
      <c r="AN50" s="10" t="e">
        <f>100*cbo_revenues!AN50/cbo_ngdp!AN50</f>
        <v>#N/A</v>
      </c>
      <c r="AO50" s="10" t="e">
        <f>100*cbo_revenues!AO50/cbo_ngdp!AO50</f>
        <v>#N/A</v>
      </c>
      <c r="AP50" s="10" t="e">
        <f>100*cbo_revenues!AP50/cbo_ngdp!AP50</f>
        <v>#N/A</v>
      </c>
      <c r="AQ50" s="10" t="e">
        <f>100*cbo_revenues!AQ50/cbo_ngdp!AQ50</f>
        <v>#N/A</v>
      </c>
      <c r="AR50" s="10" t="e">
        <f>100*cbo_revenues!AR50/cbo_ngdp!AR50</f>
        <v>#N/A</v>
      </c>
      <c r="AS50" s="10" t="e">
        <f>100*cbo_revenues!AS50/cbo_ngdp!AS50</f>
        <v>#N/A</v>
      </c>
      <c r="AT50" s="10" t="e">
        <f>100*cbo_revenues!AT50/cbo_ngdp!AT50</f>
        <v>#N/A</v>
      </c>
      <c r="AU50" s="10" t="e">
        <v>#N/A</v>
      </c>
      <c r="AV50" s="10" t="e">
        <f>100*cbo_revenues!AV50/cbo_ngdp!AV50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20.221743424005744</v>
      </c>
      <c r="BI50" s="10">
        <f>100*cbo_revenues!BI50/cbo_ngdp!BI50</f>
        <v>20.256605933416008</v>
      </c>
      <c r="BJ50" s="10">
        <v>20.176186416595623</v>
      </c>
      <c r="BK50" s="10">
        <v>20.085844833156411</v>
      </c>
      <c r="BL50" s="10">
        <v>20.896194550776851</v>
      </c>
      <c r="BM50" s="10">
        <v>20.538982430453881</v>
      </c>
      <c r="BN50" s="10">
        <v>20.583534998401898</v>
      </c>
      <c r="BO50" s="10">
        <v>20.614359733530719</v>
      </c>
      <c r="BP50" s="10">
        <v>20.743893412287196</v>
      </c>
      <c r="BQ50" s="10">
        <v>20.914522058823529</v>
      </c>
      <c r="BR50" s="10">
        <v>18.734582000913658</v>
      </c>
      <c r="BS50" s="10">
        <v>18.743718592964825</v>
      </c>
      <c r="BT50" s="10">
        <v>17.981433209859606</v>
      </c>
      <c r="BU50" s="10">
        <v>17.958567704760597</v>
      </c>
      <c r="BV50" s="10">
        <v>18.020842940145716</v>
      </c>
      <c r="BW50" s="10">
        <v>18.099420669033826</v>
      </c>
      <c r="BX50" s="10">
        <v>18.099420669033826</v>
      </c>
      <c r="BY50" s="10">
        <v>18.117170575492135</v>
      </c>
      <c r="BZ50" s="10">
        <v>17.923084282024298</v>
      </c>
      <c r="CA50" s="10">
        <v>18.042667176887019</v>
      </c>
      <c r="CB50" s="10">
        <v>18.147017492852644</v>
      </c>
      <c r="CC50" s="10">
        <v>18.067857315715599</v>
      </c>
      <c r="CD50" s="10">
        <v>17.836582652024575</v>
      </c>
      <c r="CE50" s="10">
        <v>16.512112036336109</v>
      </c>
      <c r="CF50" s="10">
        <v>16.539619800489366</v>
      </c>
      <c r="CG50" s="10">
        <v>16.520798042537173</v>
      </c>
      <c r="CH50" s="10">
        <v>16.311386302405822</v>
      </c>
      <c r="CI50" s="10">
        <v>16.314797360980208</v>
      </c>
      <c r="CJ50" s="10">
        <v>16.319509896324224</v>
      </c>
      <c r="CK50" s="10">
        <v>16.319509896324224</v>
      </c>
      <c r="CL50" s="10" t="e">
        <v>#N/A</v>
      </c>
      <c r="CM50" s="10" t="e">
        <v>#N/A</v>
      </c>
      <c r="CN50" s="10" t="e">
        <v>#N/A</v>
      </c>
      <c r="CO50" s="10" t="e">
        <v>#N/A</v>
      </c>
      <c r="CP50" s="10" t="e">
        <v>#N/A</v>
      </c>
      <c r="CQ50" s="10" t="e">
        <v>#N/A</v>
      </c>
      <c r="CR50" s="10" t="e">
        <v>#N/A</v>
      </c>
      <c r="CS50" s="10">
        <v>16.268909142159167</v>
      </c>
      <c r="CU50" s="20">
        <v>37257</v>
      </c>
      <c r="CV50" s="20" t="str">
        <f ca="1">OFFSET(C$1,0,ROWS($1:44)-1)</f>
        <v>2002A</v>
      </c>
      <c r="CW50" s="19">
        <f t="shared" ca="1" si="2"/>
        <v>2002</v>
      </c>
      <c r="CX50" s="30" cm="1">
        <f t="array" aca="1" ref="CX50" ca="1">INDEX($C$6:$CS$100,MATCH(CW50,YEAR($B$6:$B$100),0),MATCH(CV50,$C$1:$CS$1,0))</f>
        <v>19.224430441105188</v>
      </c>
      <c r="CY50" s="19">
        <f t="shared" ca="1" si="0"/>
        <v>2007</v>
      </c>
      <c r="CZ50" s="30" cm="1">
        <f t="array" aca="1" ref="CZ50" ca="1">INDEX($C$6:$CS$100,MATCH(CY50,YEAR($B$6:$B$100),0),MATCH(CV50,$C$1:$CS$1,0))</f>
        <v>19.067419067419067</v>
      </c>
      <c r="DA50" s="19">
        <f t="shared" ca="1" si="3"/>
        <v>2012</v>
      </c>
      <c r="DB50" s="28" cm="1">
        <f t="array" aca="1" ref="DB50" ca="1">INDEX($C$6:$CS$100,MATCH(DA50,YEAR($B$6:$B$100),0),MATCH(CV50,$C$1:$CS$1,0))</f>
        <v>20.497863001039622</v>
      </c>
    </row>
    <row r="51" spans="1:106" x14ac:dyDescent="0.3">
      <c r="A51" t="s">
        <v>624</v>
      </c>
      <c r="B51" s="16">
        <v>43831</v>
      </c>
      <c r="C51" s="10" t="e">
        <f>100*cbo_revenues!C51/cbo_ngdp!C51</f>
        <v>#N/A</v>
      </c>
      <c r="D51" s="10" t="e">
        <f>100*cbo_revenues!D51/cbo_ngdp!D51</f>
        <v>#N/A</v>
      </c>
      <c r="E51" s="10" t="e">
        <f>100*cbo_revenues!E51/cbo_ngdp!E51</f>
        <v>#N/A</v>
      </c>
      <c r="F51" s="10" t="e">
        <f>100*cbo_revenues!F51/cbo_ngdp!F51</f>
        <v>#N/A</v>
      </c>
      <c r="G51" s="10" t="e">
        <f>100*cbo_revenues!G51/cbo_ngdp!G51</f>
        <v>#N/A</v>
      </c>
      <c r="H51" s="10" t="e">
        <f>100*cbo_revenues!H51/cbo_ngdp!H51</f>
        <v>#N/A</v>
      </c>
      <c r="I51" s="10" t="e">
        <f>100*cbo_revenues!I51/cbo_ngdp!A51</f>
        <v>#N/A</v>
      </c>
      <c r="J51" s="10" t="e">
        <f>100*cbo_revenues!J51/cbo_ngdp!B51</f>
        <v>#N/A</v>
      </c>
      <c r="K51" s="10" t="e">
        <f>100*cbo_revenues!K51/cbo_ngdp!K51</f>
        <v>#N/A</v>
      </c>
      <c r="L51" s="10" t="e">
        <f>100*cbo_revenues!L51/cbo_ngdp!L51</f>
        <v>#N/A</v>
      </c>
      <c r="M51" s="10" t="e">
        <f>100*cbo_revenues!M51/cbo_ngdp!M51</f>
        <v>#N/A</v>
      </c>
      <c r="N51" s="10" t="e">
        <f>100*cbo_revenues!N51/cbo_ngdp!N51</f>
        <v>#N/A</v>
      </c>
      <c r="O51" s="10" t="e">
        <f>100*cbo_revenues!O51/cbo_ngdp!O51</f>
        <v>#N/A</v>
      </c>
      <c r="P51" s="10" t="e">
        <f>100*cbo_revenues!P51/cbo_ngdp!P51</f>
        <v>#N/A</v>
      </c>
      <c r="Q51" s="10" t="e">
        <f>100*cbo_revenues!Q51/cbo_ngdp!Q51</f>
        <v>#N/A</v>
      </c>
      <c r="R51" s="10" t="e">
        <f>100*cbo_revenues!R51/cbo_ngdp!R51</f>
        <v>#N/A</v>
      </c>
      <c r="S51" s="10" t="e">
        <f>100*cbo_revenues!S51/cbo_ngdp!S51</f>
        <v>#N/A</v>
      </c>
      <c r="T51" s="10" t="e">
        <f>100*cbo_revenues!T51/cbo_ngdp!T51</f>
        <v>#N/A</v>
      </c>
      <c r="U51" s="10" t="e">
        <f>100*cbo_revenues!U51/cbo_ngdp!U51</f>
        <v>#N/A</v>
      </c>
      <c r="V51" s="10" t="e">
        <f>100*cbo_revenues!V51/cbo_ngdp!V51</f>
        <v>#N/A</v>
      </c>
      <c r="W51" s="10" t="e">
        <f>100*cbo_revenues!W51/cbo_ngdp!W51</f>
        <v>#N/A</v>
      </c>
      <c r="X51" s="10" t="e">
        <f>100*cbo_revenues!X51/cbo_ngdp!X51</f>
        <v>#N/A</v>
      </c>
      <c r="Y51" s="10" t="e">
        <f>100*cbo_revenues!Y51/cbo_ngdp!Y51</f>
        <v>#N/A</v>
      </c>
      <c r="Z51" s="10" t="e">
        <f>100*cbo_revenues!Z51/cbo_ngdp!Z51</f>
        <v>#N/A</v>
      </c>
      <c r="AA51" s="10" t="e">
        <f>100*cbo_revenues!AA51/cbo_ngdp!AA51</f>
        <v>#N/A</v>
      </c>
      <c r="AB51" s="10" t="e">
        <f>100*cbo_revenues!AB51/cbo_ngdp!AB51</f>
        <v>#N/A</v>
      </c>
      <c r="AC51" s="10" t="e">
        <f>100*cbo_revenues!AC51/cbo_ngdp!AC51</f>
        <v>#N/A</v>
      </c>
      <c r="AD51" s="10" t="e">
        <f>100*cbo_revenues!AD51/cbo_ngdp!AD51</f>
        <v>#N/A</v>
      </c>
      <c r="AE51" s="10" t="e">
        <f>100*cbo_revenues!AE51/cbo_ngdp!AE51</f>
        <v>#N/A</v>
      </c>
      <c r="AF51" s="10" t="e">
        <f>100*cbo_revenues!AF51/cbo_ngdp!AF51</f>
        <v>#N/A</v>
      </c>
      <c r="AG51" s="10" t="e">
        <f>100*cbo_revenues!AG51/cbo_ngdp!AG51</f>
        <v>#N/A</v>
      </c>
      <c r="AH51" s="10" t="e">
        <f>100*cbo_revenues!AH51/cbo_ngdp!AH51</f>
        <v>#N/A</v>
      </c>
      <c r="AI51" s="10" t="e">
        <f>100*cbo_revenues!AI51/cbo_ngdp!AI51</f>
        <v>#N/A</v>
      </c>
      <c r="AJ51" s="10" t="e">
        <f>100*cbo_revenues!AJ51/cbo_ngdp!AJ51</f>
        <v>#N/A</v>
      </c>
      <c r="AK51" s="10" t="e">
        <f>100*cbo_revenues!AK51/cbo_ngdp!AK51</f>
        <v>#N/A</v>
      </c>
      <c r="AL51" s="10" t="e">
        <f>100*cbo_revenues!AL51/cbo_ngdp!AL51</f>
        <v>#N/A</v>
      </c>
      <c r="AM51" s="10" t="e">
        <f>100*cbo_revenues!AM51/cbo_ngdp!AM51</f>
        <v>#N/A</v>
      </c>
      <c r="AN51" s="10" t="e">
        <f>100*cbo_revenues!AN51/cbo_ngdp!AN51</f>
        <v>#N/A</v>
      </c>
      <c r="AO51" s="10" t="e">
        <f>100*cbo_revenues!AO51/cbo_ngdp!AO51</f>
        <v>#N/A</v>
      </c>
      <c r="AP51" s="10" t="e">
        <f>100*cbo_revenues!AP51/cbo_ngdp!AP51</f>
        <v>#N/A</v>
      </c>
      <c r="AQ51" s="10" t="e">
        <f>100*cbo_revenues!AQ51/cbo_ngdp!AQ51</f>
        <v>#N/A</v>
      </c>
      <c r="AR51" s="10" t="e">
        <f>100*cbo_revenues!AR51/cbo_ngdp!AR51</f>
        <v>#N/A</v>
      </c>
      <c r="AS51" s="10" t="e">
        <f>100*cbo_revenues!AS51/cbo_ngdp!AS51</f>
        <v>#N/A</v>
      </c>
      <c r="AT51" s="10" t="e">
        <f>100*cbo_revenues!AT51/cbo_ngdp!AT51</f>
        <v>#N/A</v>
      </c>
      <c r="AU51" s="10" t="e">
        <v>#N/A</v>
      </c>
      <c r="AV51" s="10" t="e">
        <f>100*cbo_revenues!AV51/cbo_ngdp!AV51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v>#N/A</v>
      </c>
      <c r="BJ51" s="10" t="e">
        <v>#N/A</v>
      </c>
      <c r="BK51" s="10">
        <v>20.240418736692689</v>
      </c>
      <c r="BL51" s="10">
        <v>20.972618122138723</v>
      </c>
      <c r="BM51" s="10">
        <v>20.651268790813866</v>
      </c>
      <c r="BN51" s="10">
        <v>20.6991599579979</v>
      </c>
      <c r="BO51" s="10">
        <v>20.70521612175375</v>
      </c>
      <c r="BP51" s="10">
        <v>20.87775958943503</v>
      </c>
      <c r="BQ51" s="10">
        <v>21.066983331134274</v>
      </c>
      <c r="BR51" s="10">
        <v>18.72319943992299</v>
      </c>
      <c r="BS51" s="10">
        <v>18.727575041568215</v>
      </c>
      <c r="BT51" s="10">
        <v>18.000789508311769</v>
      </c>
      <c r="BU51" s="10">
        <v>17.978858721873767</v>
      </c>
      <c r="BV51" s="10">
        <v>18.051993987089929</v>
      </c>
      <c r="BW51" s="10">
        <v>18.077526327582344</v>
      </c>
      <c r="BX51" s="10">
        <v>18.077526327582344</v>
      </c>
      <c r="BY51" s="10">
        <v>18.070222944309052</v>
      </c>
      <c r="BZ51" s="10">
        <v>18.042376784891754</v>
      </c>
      <c r="CA51" s="10">
        <v>18.106863196683555</v>
      </c>
      <c r="CB51" s="10">
        <v>18.248175182481752</v>
      </c>
      <c r="CC51" s="10">
        <v>18.140144073346431</v>
      </c>
      <c r="CD51" s="10">
        <v>18.021515434985968</v>
      </c>
      <c r="CE51" s="10">
        <v>16.692384496686937</v>
      </c>
      <c r="CF51" s="10">
        <v>16.66365280289331</v>
      </c>
      <c r="CG51" s="10">
        <v>16.641048824593128</v>
      </c>
      <c r="CH51" s="10">
        <v>16.444828056148641</v>
      </c>
      <c r="CI51" s="10">
        <v>16.42621319705124</v>
      </c>
      <c r="CJ51" s="10">
        <v>16.42621319705124</v>
      </c>
      <c r="CK51" s="10">
        <v>15.962032059663906</v>
      </c>
      <c r="CL51" s="10">
        <v>16.285714285714285</v>
      </c>
      <c r="CM51" s="10">
        <v>16.290476190476191</v>
      </c>
      <c r="CN51" s="10" t="e">
        <v>#N/A</v>
      </c>
      <c r="CO51" s="10" t="e">
        <v>#N/A</v>
      </c>
      <c r="CP51" s="10" t="e">
        <v>#N/A</v>
      </c>
      <c r="CQ51" s="10" t="e">
        <v>#N/A</v>
      </c>
      <c r="CR51" s="10" t="e">
        <v>#N/A</v>
      </c>
      <c r="CS51" s="10">
        <v>16.045966228893057</v>
      </c>
      <c r="CU51" s="20">
        <v>37469</v>
      </c>
      <c r="CV51" s="20" t="str">
        <f ca="1">OFFSET(C$1,0,ROWS($1:45)-1)</f>
        <v>2002B</v>
      </c>
      <c r="CW51" s="19">
        <f t="shared" ca="1" si="2"/>
        <v>2002</v>
      </c>
      <c r="CX51" s="30" cm="1">
        <f t="array" aca="1" ref="CX51" ca="1">INDEX($C$6:$CS$100,MATCH(CW51,YEAR($B$6:$B$100),0),MATCH(CV51,$C$1:$CS$1,0))</f>
        <v>18.016272762495156</v>
      </c>
      <c r="CY51" s="19">
        <f t="shared" ca="1" si="0"/>
        <v>2007</v>
      </c>
      <c r="CZ51" s="30" cm="1">
        <f t="array" aca="1" ref="CZ51" ca="1">INDEX($C$6:$CS$100,MATCH(CY51,YEAR($B$6:$B$100),0),MATCH(CV51,$C$1:$CS$1,0))</f>
        <v>18.981796208172824</v>
      </c>
      <c r="DA51" s="19">
        <f t="shared" ca="1" si="3"/>
        <v>2012</v>
      </c>
      <c r="DB51" s="28" cm="1">
        <f t="array" aca="1" ref="DB51" ca="1">INDEX($C$6:$CS$100,MATCH(DA51,YEAR($B$6:$B$100),0),MATCH(CV51,$C$1:$CS$1,0))</f>
        <v>20.542590431738624</v>
      </c>
    </row>
    <row r="52" spans="1:106" x14ac:dyDescent="0.3">
      <c r="A52" t="s">
        <v>625</v>
      </c>
      <c r="B52" s="16">
        <v>44197</v>
      </c>
      <c r="C52" s="10" t="e">
        <f>100*cbo_revenues!C52/cbo_ngdp!C52</f>
        <v>#N/A</v>
      </c>
      <c r="D52" s="10" t="e">
        <f>100*cbo_revenues!D52/cbo_ngdp!D52</f>
        <v>#N/A</v>
      </c>
      <c r="E52" s="10" t="e">
        <f>100*cbo_revenues!E52/cbo_ngdp!E52</f>
        <v>#N/A</v>
      </c>
      <c r="F52" s="10" t="e">
        <f>100*cbo_revenues!F52/cbo_ngdp!F52</f>
        <v>#N/A</v>
      </c>
      <c r="G52" s="10" t="e">
        <f>100*cbo_revenues!G52/cbo_ngdp!G52</f>
        <v>#N/A</v>
      </c>
      <c r="H52" s="10" t="e">
        <f>100*cbo_revenues!H52/cbo_ngdp!H52</f>
        <v>#N/A</v>
      </c>
      <c r="I52" s="10" t="e">
        <f>100*cbo_revenues!I52/cbo_ngdp!A52</f>
        <v>#N/A</v>
      </c>
      <c r="J52" s="10" t="e">
        <f>100*cbo_revenues!J52/cbo_ngdp!B52</f>
        <v>#N/A</v>
      </c>
      <c r="K52" s="10" t="e">
        <f>100*cbo_revenues!K52/cbo_ngdp!K52</f>
        <v>#N/A</v>
      </c>
      <c r="L52" s="10" t="e">
        <f>100*cbo_revenues!L52/cbo_ngdp!L52</f>
        <v>#N/A</v>
      </c>
      <c r="M52" s="10" t="e">
        <f>100*cbo_revenues!M52/cbo_ngdp!M52</f>
        <v>#N/A</v>
      </c>
      <c r="N52" s="10" t="e">
        <f>100*cbo_revenues!N52/cbo_ngdp!N52</f>
        <v>#N/A</v>
      </c>
      <c r="O52" s="10" t="e">
        <f>100*cbo_revenues!O52/cbo_ngdp!O52</f>
        <v>#N/A</v>
      </c>
      <c r="P52" s="10" t="e">
        <f>100*cbo_revenues!P52/cbo_ngdp!P52</f>
        <v>#N/A</v>
      </c>
      <c r="Q52" s="10" t="e">
        <f>100*cbo_revenues!Q52/cbo_ngdp!Q52</f>
        <v>#N/A</v>
      </c>
      <c r="R52" s="10" t="e">
        <f>100*cbo_revenues!R52/cbo_ngdp!R52</f>
        <v>#N/A</v>
      </c>
      <c r="S52" s="10" t="e">
        <f>100*cbo_revenues!S52/cbo_ngdp!S52</f>
        <v>#N/A</v>
      </c>
      <c r="T52" s="10" t="e">
        <f>100*cbo_revenues!T52/cbo_ngdp!T52</f>
        <v>#N/A</v>
      </c>
      <c r="U52" s="10" t="e">
        <f>100*cbo_revenues!U52/cbo_ngdp!U52</f>
        <v>#N/A</v>
      </c>
      <c r="V52" s="10" t="e">
        <f>100*cbo_revenues!V52/cbo_ngdp!V52</f>
        <v>#N/A</v>
      </c>
      <c r="W52" s="10" t="e">
        <f>100*cbo_revenues!W52/cbo_ngdp!W52</f>
        <v>#N/A</v>
      </c>
      <c r="X52" s="10" t="e">
        <f>100*cbo_revenues!X52/cbo_ngdp!X52</f>
        <v>#N/A</v>
      </c>
      <c r="Y52" s="10" t="e">
        <f>100*cbo_revenues!Y52/cbo_ngdp!Y52</f>
        <v>#N/A</v>
      </c>
      <c r="Z52" s="10" t="e">
        <f>100*cbo_revenues!Z52/cbo_ngdp!Z52</f>
        <v>#N/A</v>
      </c>
      <c r="AA52" s="10" t="e">
        <f>100*cbo_revenues!AA52/cbo_ngdp!AA52</f>
        <v>#N/A</v>
      </c>
      <c r="AB52" s="10" t="e">
        <f>100*cbo_revenues!AB52/cbo_ngdp!AB52</f>
        <v>#N/A</v>
      </c>
      <c r="AC52" s="10" t="e">
        <f>100*cbo_revenues!AC52/cbo_ngdp!AC52</f>
        <v>#N/A</v>
      </c>
      <c r="AD52" s="10" t="e">
        <f>100*cbo_revenues!AD52/cbo_ngdp!AD52</f>
        <v>#N/A</v>
      </c>
      <c r="AE52" s="10" t="e">
        <f>100*cbo_revenues!AE52/cbo_ngdp!AE52</f>
        <v>#N/A</v>
      </c>
      <c r="AF52" s="10" t="e">
        <f>100*cbo_revenues!AF52/cbo_ngdp!AF52</f>
        <v>#N/A</v>
      </c>
      <c r="AG52" s="10" t="e">
        <f>100*cbo_revenues!AG52/cbo_ngdp!AG52</f>
        <v>#N/A</v>
      </c>
      <c r="AH52" s="10" t="e">
        <f>100*cbo_revenues!AH52/cbo_ngdp!AH52</f>
        <v>#N/A</v>
      </c>
      <c r="AI52" s="10" t="e">
        <f>100*cbo_revenues!AI52/cbo_ngdp!AI52</f>
        <v>#N/A</v>
      </c>
      <c r="AJ52" s="10" t="e">
        <f>100*cbo_revenues!AJ52/cbo_ngdp!AJ52</f>
        <v>#N/A</v>
      </c>
      <c r="AK52" s="10" t="e">
        <f>100*cbo_revenues!AK52/cbo_ngdp!AK52</f>
        <v>#N/A</v>
      </c>
      <c r="AL52" s="10" t="e">
        <f>100*cbo_revenues!AL52/cbo_ngdp!AL52</f>
        <v>#N/A</v>
      </c>
      <c r="AM52" s="10" t="e">
        <f>100*cbo_revenues!AM52/cbo_ngdp!AM52</f>
        <v>#N/A</v>
      </c>
      <c r="AN52" s="10" t="e">
        <f>100*cbo_revenues!AN52/cbo_ngdp!AN52</f>
        <v>#N/A</v>
      </c>
      <c r="AO52" s="10" t="e">
        <f>100*cbo_revenues!AO52/cbo_ngdp!AO52</f>
        <v>#N/A</v>
      </c>
      <c r="AP52" s="10" t="e">
        <f>100*cbo_revenues!AP52/cbo_ngdp!AP52</f>
        <v>#N/A</v>
      </c>
      <c r="AQ52" s="10" t="e">
        <f>100*cbo_revenues!AQ52/cbo_ngdp!AQ52</f>
        <v>#N/A</v>
      </c>
      <c r="AR52" s="10" t="e">
        <f>100*cbo_revenues!AR52/cbo_ngdp!AR52</f>
        <v>#N/A</v>
      </c>
      <c r="AS52" s="10" t="e">
        <f>100*cbo_revenues!AS52/cbo_ngdp!AS52</f>
        <v>#N/A</v>
      </c>
      <c r="AT52" s="10" t="e">
        <f>100*cbo_revenues!AT52/cbo_ngdp!AT52</f>
        <v>#N/A</v>
      </c>
      <c r="AU52" s="10" t="e">
        <v>#N/A</v>
      </c>
      <c r="AV52" s="10" t="e">
        <f>100*cbo_revenues!AV52/cbo_ngdp!AV52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v>#N/A</v>
      </c>
      <c r="BJ52" s="10" t="e">
        <v>#N/A</v>
      </c>
      <c r="BK52" s="10" t="e">
        <v>#N/A</v>
      </c>
      <c r="BL52" s="10" t="e">
        <v>#N/A</v>
      </c>
      <c r="BM52" s="10">
        <v>20.844183116337675</v>
      </c>
      <c r="BN52" s="10">
        <v>20.851867394041125</v>
      </c>
      <c r="BO52" s="10">
        <v>20.860506479207249</v>
      </c>
      <c r="BP52" s="10">
        <v>21.012958414499874</v>
      </c>
      <c r="BQ52" s="10">
        <v>21.244571862220162</v>
      </c>
      <c r="BR52" s="10">
        <v>18.857478399463133</v>
      </c>
      <c r="BS52" s="10">
        <v>18.849089841456255</v>
      </c>
      <c r="BT52" s="10">
        <v>18.05093664491686</v>
      </c>
      <c r="BU52" s="10">
        <v>18.034098084613767</v>
      </c>
      <c r="BV52" s="10">
        <v>18.055732281460745</v>
      </c>
      <c r="BW52" s="10">
        <v>18.095483649177087</v>
      </c>
      <c r="BX52" s="10">
        <v>18.095483649177087</v>
      </c>
      <c r="BY52" s="10">
        <v>18.009601660827819</v>
      </c>
      <c r="BZ52" s="10">
        <v>18.040986146151464</v>
      </c>
      <c r="CA52" s="10">
        <v>18.067543044305758</v>
      </c>
      <c r="CB52" s="10">
        <v>18.239985581039065</v>
      </c>
      <c r="CC52" s="10">
        <v>18.129736557199568</v>
      </c>
      <c r="CD52" s="10">
        <v>18.09609745093616</v>
      </c>
      <c r="CE52" s="10">
        <v>16.732249038125218</v>
      </c>
      <c r="CF52" s="10">
        <v>16.74440908496447</v>
      </c>
      <c r="CG52" s="10">
        <v>16.71389336937094</v>
      </c>
      <c r="CH52" s="10">
        <v>16.580673371228684</v>
      </c>
      <c r="CI52" s="10">
        <v>16.570411220634853</v>
      </c>
      <c r="CJ52" s="10">
        <v>16.566068869686049</v>
      </c>
      <c r="CK52" s="10">
        <v>15.506977187217222</v>
      </c>
      <c r="CL52" s="10">
        <v>15.97193749715275</v>
      </c>
      <c r="CM52" s="10">
        <v>17.151020043748048</v>
      </c>
      <c r="CN52" s="10">
        <v>18.095238095238095</v>
      </c>
      <c r="CO52" s="10" t="e">
        <v>#N/A</v>
      </c>
      <c r="CP52" s="10" t="e">
        <v>#N/A</v>
      </c>
      <c r="CQ52" s="10" t="e">
        <v>#N/A</v>
      </c>
      <c r="CR52" s="10" t="e">
        <v>#N/A</v>
      </c>
      <c r="CS52" s="10">
        <v>17.592592592592592</v>
      </c>
      <c r="CU52" s="20">
        <v>37622</v>
      </c>
      <c r="CV52" s="20" t="str">
        <f ca="1">OFFSET(C$1,0,ROWS($1:46)-1)</f>
        <v>2003A</v>
      </c>
      <c r="CW52" s="19">
        <f t="shared" ca="1" si="2"/>
        <v>2003</v>
      </c>
      <c r="CX52" s="30" cm="1">
        <f t="array" aca="1" ref="CX52" ca="1">INDEX($C$6:$CS$100,MATCH(CW52,YEAR($B$6:$B$100),0),MATCH(CV52,$C$1:$CS$1,0))</f>
        <v>17.869096318333952</v>
      </c>
      <c r="CY52" s="19">
        <f t="shared" ca="1" si="0"/>
        <v>2008</v>
      </c>
      <c r="CZ52" s="30" cm="1">
        <f t="array" aca="1" ref="CZ52" ca="1">INDEX($C$6:$CS$100,MATCH(CY52,YEAR($B$6:$B$100),0),MATCH(CV52,$C$1:$CS$1,0))</f>
        <v>18.952190094474663</v>
      </c>
      <c r="DA52" s="19">
        <f t="shared" ca="1" si="3"/>
        <v>2013</v>
      </c>
      <c r="DB52" s="28" cm="1">
        <f t="array" aca="1" ref="DB52" ca="1">INDEX($C$6:$CS$100,MATCH(DA52,YEAR($B$6:$B$100),0),MATCH(CV52,$C$1:$CS$1,0))</f>
        <v>20.58148002913002</v>
      </c>
    </row>
    <row r="53" spans="1:106" x14ac:dyDescent="0.3">
      <c r="A53" t="s">
        <v>626</v>
      </c>
      <c r="B53" s="16">
        <v>44562</v>
      </c>
      <c r="C53" s="10" t="e">
        <f>100*cbo_revenues!C53/cbo_ngdp!C53</f>
        <v>#N/A</v>
      </c>
      <c r="D53" s="10" t="e">
        <f>100*cbo_revenues!D53/cbo_ngdp!D53</f>
        <v>#N/A</v>
      </c>
      <c r="E53" s="10" t="e">
        <f>100*cbo_revenues!E53/cbo_ngdp!E53</f>
        <v>#N/A</v>
      </c>
      <c r="F53" s="10" t="e">
        <f>100*cbo_revenues!F53/cbo_ngdp!F53</f>
        <v>#N/A</v>
      </c>
      <c r="G53" s="10" t="e">
        <f>100*cbo_revenues!G53/cbo_ngdp!G53</f>
        <v>#N/A</v>
      </c>
      <c r="H53" s="10" t="e">
        <f>100*cbo_revenues!H53/cbo_ngdp!H53</f>
        <v>#N/A</v>
      </c>
      <c r="I53" s="10" t="e">
        <f>100*cbo_revenues!I53/cbo_ngdp!A53</f>
        <v>#N/A</v>
      </c>
      <c r="J53" s="10" t="e">
        <f>100*cbo_revenues!J53/cbo_ngdp!B53</f>
        <v>#N/A</v>
      </c>
      <c r="K53" s="10" t="e">
        <f>100*cbo_revenues!K53/cbo_ngdp!K53</f>
        <v>#N/A</v>
      </c>
      <c r="L53" s="10" t="e">
        <f>100*cbo_revenues!L53/cbo_ngdp!L53</f>
        <v>#N/A</v>
      </c>
      <c r="M53" s="10" t="e">
        <f>100*cbo_revenues!M53/cbo_ngdp!M53</f>
        <v>#N/A</v>
      </c>
      <c r="N53" s="10" t="e">
        <f>100*cbo_revenues!N53/cbo_ngdp!N53</f>
        <v>#N/A</v>
      </c>
      <c r="O53" s="10" t="e">
        <f>100*cbo_revenues!O53/cbo_ngdp!O53</f>
        <v>#N/A</v>
      </c>
      <c r="P53" s="10" t="e">
        <f>100*cbo_revenues!P53/cbo_ngdp!P53</f>
        <v>#N/A</v>
      </c>
      <c r="Q53" s="10" t="e">
        <f>100*cbo_revenues!Q53/cbo_ngdp!Q53</f>
        <v>#N/A</v>
      </c>
      <c r="R53" s="10" t="e">
        <f>100*cbo_revenues!R53/cbo_ngdp!R53</f>
        <v>#N/A</v>
      </c>
      <c r="S53" s="10" t="e">
        <f>100*cbo_revenues!S53/cbo_ngdp!S53</f>
        <v>#N/A</v>
      </c>
      <c r="T53" s="10" t="e">
        <f>100*cbo_revenues!T53/cbo_ngdp!T53</f>
        <v>#N/A</v>
      </c>
      <c r="U53" s="10" t="e">
        <f>100*cbo_revenues!U53/cbo_ngdp!U53</f>
        <v>#N/A</v>
      </c>
      <c r="V53" s="10" t="e">
        <f>100*cbo_revenues!V53/cbo_ngdp!V53</f>
        <v>#N/A</v>
      </c>
      <c r="W53" s="10" t="e">
        <f>100*cbo_revenues!W53/cbo_ngdp!W53</f>
        <v>#N/A</v>
      </c>
      <c r="X53" s="10" t="e">
        <f>100*cbo_revenues!X53/cbo_ngdp!X53</f>
        <v>#N/A</v>
      </c>
      <c r="Y53" s="10" t="e">
        <f>100*cbo_revenues!Y53/cbo_ngdp!Y53</f>
        <v>#N/A</v>
      </c>
      <c r="Z53" s="10" t="e">
        <f>100*cbo_revenues!Z53/cbo_ngdp!Z53</f>
        <v>#N/A</v>
      </c>
      <c r="AA53" s="10" t="e">
        <f>100*cbo_revenues!AA53/cbo_ngdp!AA53</f>
        <v>#N/A</v>
      </c>
      <c r="AB53" s="10" t="e">
        <f>100*cbo_revenues!AB53/cbo_ngdp!AB53</f>
        <v>#N/A</v>
      </c>
      <c r="AC53" s="10" t="e">
        <f>100*cbo_revenues!AC53/cbo_ngdp!AC53</f>
        <v>#N/A</v>
      </c>
      <c r="AD53" s="10" t="e">
        <f>100*cbo_revenues!AD53/cbo_ngdp!AD53</f>
        <v>#N/A</v>
      </c>
      <c r="AE53" s="10" t="e">
        <f>100*cbo_revenues!AE53/cbo_ngdp!AE53</f>
        <v>#N/A</v>
      </c>
      <c r="AF53" s="10" t="e">
        <f>100*cbo_revenues!AF53/cbo_ngdp!AF53</f>
        <v>#N/A</v>
      </c>
      <c r="AG53" s="10" t="e">
        <f>100*cbo_revenues!AG53/cbo_ngdp!AG53</f>
        <v>#N/A</v>
      </c>
      <c r="AH53" s="10" t="e">
        <f>100*cbo_revenues!AH53/cbo_ngdp!AH53</f>
        <v>#N/A</v>
      </c>
      <c r="AI53" s="10" t="e">
        <f>100*cbo_revenues!AI53/cbo_ngdp!AI53</f>
        <v>#N/A</v>
      </c>
      <c r="AJ53" s="10" t="e">
        <f>100*cbo_revenues!AJ53/cbo_ngdp!AJ53</f>
        <v>#N/A</v>
      </c>
      <c r="AK53" s="10" t="e">
        <f>100*cbo_revenues!AK53/cbo_ngdp!AK53</f>
        <v>#N/A</v>
      </c>
      <c r="AL53" s="10" t="e">
        <f>100*cbo_revenues!AL53/cbo_ngdp!AL53</f>
        <v>#N/A</v>
      </c>
      <c r="AM53" s="10" t="e">
        <f>100*cbo_revenues!AM53/cbo_ngdp!AM53</f>
        <v>#N/A</v>
      </c>
      <c r="AN53" s="10" t="e">
        <f>100*cbo_revenues!AN53/cbo_ngdp!AN53</f>
        <v>#N/A</v>
      </c>
      <c r="AO53" s="10" t="e">
        <f>100*cbo_revenues!AO53/cbo_ngdp!AO53</f>
        <v>#N/A</v>
      </c>
      <c r="AP53" s="10" t="e">
        <f>100*cbo_revenues!AP53/cbo_ngdp!AP53</f>
        <v>#N/A</v>
      </c>
      <c r="AQ53" s="10" t="e">
        <f>100*cbo_revenues!AQ53/cbo_ngdp!AQ53</f>
        <v>#N/A</v>
      </c>
      <c r="AR53" s="10" t="e">
        <f>100*cbo_revenues!AR53/cbo_ngdp!AR53</f>
        <v>#N/A</v>
      </c>
      <c r="AS53" s="10" t="e">
        <f>100*cbo_revenues!AS53/cbo_ngdp!AS53</f>
        <v>#N/A</v>
      </c>
      <c r="AT53" s="10" t="e">
        <f>100*cbo_revenues!AT53/cbo_ngdp!AT53</f>
        <v>#N/A</v>
      </c>
      <c r="AU53" s="10" t="e">
        <v>#N/A</v>
      </c>
      <c r="AV53" s="10" t="e">
        <f>100*cbo_revenues!AV53/cbo_ngdp!AV53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v>#N/A</v>
      </c>
      <c r="BJ53" s="10" t="e">
        <v>#N/A</v>
      </c>
      <c r="BK53" s="10" t="e">
        <v>#N/A</v>
      </c>
      <c r="BL53" s="10" t="e">
        <v>#N/A</v>
      </c>
      <c r="BM53" s="10" t="e">
        <v>#N/A</v>
      </c>
      <c r="BN53" s="10" t="e">
        <v>#N/A</v>
      </c>
      <c r="BO53" s="10">
        <v>21.013993104846886</v>
      </c>
      <c r="BP53" s="10">
        <v>21.164064084364227</v>
      </c>
      <c r="BQ53" s="10">
        <v>21.411241407197735</v>
      </c>
      <c r="BR53" s="10">
        <v>19.044170890658943</v>
      </c>
      <c r="BS53" s="10">
        <v>19.036125191085365</v>
      </c>
      <c r="BT53" s="10">
        <v>18.144346561060374</v>
      </c>
      <c r="BU53" s="10">
        <v>18.128182332498181</v>
      </c>
      <c r="BV53" s="10">
        <v>18.098921229391411</v>
      </c>
      <c r="BW53" s="10">
        <v>18.115494002720414</v>
      </c>
      <c r="BX53" s="10">
        <v>18.115494002720414</v>
      </c>
      <c r="BY53" s="10">
        <v>18.07588637777317</v>
      </c>
      <c r="BZ53" s="10">
        <v>18.038082284937097</v>
      </c>
      <c r="CA53" s="10">
        <v>18.050833049982998</v>
      </c>
      <c r="CB53" s="10">
        <v>18.253521126760564</v>
      </c>
      <c r="CC53" s="10">
        <v>18.127360333376743</v>
      </c>
      <c r="CD53" s="10">
        <v>18.136042019360161</v>
      </c>
      <c r="CE53" s="10">
        <v>16.916849384381852</v>
      </c>
      <c r="CF53" s="10">
        <v>16.872739507107411</v>
      </c>
      <c r="CG53" s="10">
        <v>16.83909496172933</v>
      </c>
      <c r="CH53" s="10">
        <v>16.736207695873897</v>
      </c>
      <c r="CI53" s="10">
        <v>16.729386184980765</v>
      </c>
      <c r="CJ53" s="10">
        <v>16.725204883759826</v>
      </c>
      <c r="CK53" s="10">
        <v>16.936177922725008</v>
      </c>
      <c r="CL53" s="10">
        <v>17.307858937700374</v>
      </c>
      <c r="CM53" s="10">
        <v>18.048760432512438</v>
      </c>
      <c r="CN53" s="10">
        <v>19.583704543613834</v>
      </c>
      <c r="CO53" s="10">
        <v>19.571474256475856</v>
      </c>
      <c r="CP53" s="10">
        <v>19.575471698113208</v>
      </c>
      <c r="CQ53" s="10" t="e">
        <v>#N/A</v>
      </c>
      <c r="CR53" s="10" t="e">
        <v>#N/A</v>
      </c>
      <c r="CS53" s="10">
        <v>19.190375421271259</v>
      </c>
      <c r="CU53" s="20">
        <v>37834</v>
      </c>
      <c r="CV53" s="20" t="str">
        <f ca="1">OFFSET(C$1,0,ROWS($1:47)-1)</f>
        <v>2003B</v>
      </c>
      <c r="CW53" s="19">
        <f t="shared" ca="1" si="2"/>
        <v>2003</v>
      </c>
      <c r="CX53" s="30" cm="1">
        <f t="array" aca="1" ref="CX53" ca="1">INDEX($C$6:$CS$100,MATCH(CW53,YEAR($B$6:$B$100),0),MATCH(CV53,$C$1:$CS$1,0))</f>
        <v>16.495806150978567</v>
      </c>
      <c r="CY53" s="19">
        <f t="shared" ca="1" si="0"/>
        <v>2008</v>
      </c>
      <c r="CZ53" s="30" cm="1">
        <f t="array" aca="1" ref="CZ53" ca="1">INDEX($C$6:$CS$100,MATCH(CY53,YEAR($B$6:$B$100),0),MATCH(CV53,$C$1:$CS$1,0))</f>
        <v>18.419540229885058</v>
      </c>
      <c r="DA53" s="19">
        <f t="shared" ca="1" si="3"/>
        <v>2013</v>
      </c>
      <c r="DB53" s="28" cm="1">
        <f t="array" aca="1" ref="DB53" ca="1">INDEX($C$6:$CS$100,MATCH(DA53,YEAR($B$6:$B$100),0),MATCH(CV53,$C$1:$CS$1,0))</f>
        <v>20.497489988154999</v>
      </c>
    </row>
    <row r="54" spans="1:106" x14ac:dyDescent="0.3">
      <c r="A54" t="s">
        <v>627</v>
      </c>
      <c r="B54" s="16">
        <v>44927</v>
      </c>
      <c r="C54" s="10" t="e">
        <f>100*cbo_revenues!C54/cbo_ngdp!C54</f>
        <v>#N/A</v>
      </c>
      <c r="D54" s="10" t="e">
        <f>100*cbo_revenues!D54/cbo_ngdp!D54</f>
        <v>#N/A</v>
      </c>
      <c r="E54" s="10" t="e">
        <f>100*cbo_revenues!E54/cbo_ngdp!E54</f>
        <v>#N/A</v>
      </c>
      <c r="F54" s="10" t="e">
        <f>100*cbo_revenues!F54/cbo_ngdp!F54</f>
        <v>#N/A</v>
      </c>
      <c r="G54" s="10" t="e">
        <f>100*cbo_revenues!G54/cbo_ngdp!G54</f>
        <v>#N/A</v>
      </c>
      <c r="H54" s="10" t="e">
        <f>100*cbo_revenues!H54/cbo_ngdp!H54</f>
        <v>#N/A</v>
      </c>
      <c r="I54" s="10" t="e">
        <f>100*cbo_revenues!I54/cbo_ngdp!A54</f>
        <v>#N/A</v>
      </c>
      <c r="J54" s="10" t="e">
        <f>100*cbo_revenues!J54/cbo_ngdp!B54</f>
        <v>#N/A</v>
      </c>
      <c r="K54" s="10" t="e">
        <f>100*cbo_revenues!K54/cbo_ngdp!K54</f>
        <v>#N/A</v>
      </c>
      <c r="L54" s="10" t="e">
        <f>100*cbo_revenues!L54/cbo_ngdp!L54</f>
        <v>#N/A</v>
      </c>
      <c r="M54" s="10" t="e">
        <f>100*cbo_revenues!M54/cbo_ngdp!M54</f>
        <v>#N/A</v>
      </c>
      <c r="N54" s="10" t="e">
        <f>100*cbo_revenues!N54/cbo_ngdp!N54</f>
        <v>#N/A</v>
      </c>
      <c r="O54" s="10" t="e">
        <f>100*cbo_revenues!O54/cbo_ngdp!O54</f>
        <v>#N/A</v>
      </c>
      <c r="P54" s="10" t="e">
        <f>100*cbo_revenues!P54/cbo_ngdp!P54</f>
        <v>#N/A</v>
      </c>
      <c r="Q54" s="10" t="e">
        <f>100*cbo_revenues!Q54/cbo_ngdp!Q54</f>
        <v>#N/A</v>
      </c>
      <c r="R54" s="10" t="e">
        <f>100*cbo_revenues!R54/cbo_ngdp!R54</f>
        <v>#N/A</v>
      </c>
      <c r="S54" s="10" t="e">
        <f>100*cbo_revenues!S54/cbo_ngdp!S54</f>
        <v>#N/A</v>
      </c>
      <c r="T54" s="10" t="e">
        <f>100*cbo_revenues!T54/cbo_ngdp!T54</f>
        <v>#N/A</v>
      </c>
      <c r="U54" s="10" t="e">
        <f>100*cbo_revenues!U54/cbo_ngdp!U54</f>
        <v>#N/A</v>
      </c>
      <c r="V54" s="10" t="e">
        <f>100*cbo_revenues!V54/cbo_ngdp!V54</f>
        <v>#N/A</v>
      </c>
      <c r="W54" s="10" t="e">
        <f>100*cbo_revenues!W54/cbo_ngdp!W54</f>
        <v>#N/A</v>
      </c>
      <c r="X54" s="10" t="e">
        <f>100*cbo_revenues!X54/cbo_ngdp!X54</f>
        <v>#N/A</v>
      </c>
      <c r="Y54" s="10" t="e">
        <f>100*cbo_revenues!Y54/cbo_ngdp!Y54</f>
        <v>#N/A</v>
      </c>
      <c r="Z54" s="10" t="e">
        <f>100*cbo_revenues!Z54/cbo_ngdp!Z54</f>
        <v>#N/A</v>
      </c>
      <c r="AA54" s="10" t="e">
        <f>100*cbo_revenues!AA54/cbo_ngdp!AA54</f>
        <v>#N/A</v>
      </c>
      <c r="AB54" s="10" t="e">
        <f>100*cbo_revenues!AB54/cbo_ngdp!AB54</f>
        <v>#N/A</v>
      </c>
      <c r="AC54" s="10" t="e">
        <f>100*cbo_revenues!AC54/cbo_ngdp!AC54</f>
        <v>#N/A</v>
      </c>
      <c r="AD54" s="10" t="e">
        <f>100*cbo_revenues!AD54/cbo_ngdp!AD54</f>
        <v>#N/A</v>
      </c>
      <c r="AE54" s="10" t="e">
        <f>100*cbo_revenues!AE54/cbo_ngdp!AE54</f>
        <v>#N/A</v>
      </c>
      <c r="AF54" s="10" t="e">
        <f>100*cbo_revenues!AF54/cbo_ngdp!AF54</f>
        <v>#N/A</v>
      </c>
      <c r="AG54" s="10" t="e">
        <f>100*cbo_revenues!AG54/cbo_ngdp!AG54</f>
        <v>#N/A</v>
      </c>
      <c r="AH54" s="10" t="e">
        <f>100*cbo_revenues!AH54/cbo_ngdp!AH54</f>
        <v>#N/A</v>
      </c>
      <c r="AI54" s="10" t="e">
        <f>100*cbo_revenues!AI54/cbo_ngdp!AI54</f>
        <v>#N/A</v>
      </c>
      <c r="AJ54" s="10" t="e">
        <f>100*cbo_revenues!AJ54/cbo_ngdp!AJ54</f>
        <v>#N/A</v>
      </c>
      <c r="AK54" s="10" t="e">
        <f>100*cbo_revenues!AK54/cbo_ngdp!AK54</f>
        <v>#N/A</v>
      </c>
      <c r="AL54" s="10" t="e">
        <f>100*cbo_revenues!AL54/cbo_ngdp!AL54</f>
        <v>#N/A</v>
      </c>
      <c r="AM54" s="10" t="e">
        <f>100*cbo_revenues!AM54/cbo_ngdp!AM54</f>
        <v>#N/A</v>
      </c>
      <c r="AN54" s="10" t="e">
        <f>100*cbo_revenues!AN54/cbo_ngdp!AN54</f>
        <v>#N/A</v>
      </c>
      <c r="AO54" s="10" t="e">
        <f>100*cbo_revenues!AO54/cbo_ngdp!AO54</f>
        <v>#N/A</v>
      </c>
      <c r="AP54" s="10" t="e">
        <f>100*cbo_revenues!AP54/cbo_ngdp!AP54</f>
        <v>#N/A</v>
      </c>
      <c r="AQ54" s="10" t="e">
        <f>100*cbo_revenues!AQ54/cbo_ngdp!AQ54</f>
        <v>#N/A</v>
      </c>
      <c r="AR54" s="10" t="e">
        <f>100*cbo_revenues!AR54/cbo_ngdp!AR54</f>
        <v>#N/A</v>
      </c>
      <c r="AS54" s="10" t="e">
        <f>100*cbo_revenues!AS54/cbo_ngdp!AS54</f>
        <v>#N/A</v>
      </c>
      <c r="AT54" s="10" t="e">
        <f>100*cbo_revenues!AT54/cbo_ngdp!AT54</f>
        <v>#N/A</v>
      </c>
      <c r="AU54" s="10" t="e">
        <v>#N/A</v>
      </c>
      <c r="AV54" s="10" t="e">
        <f>100*cbo_revenues!AV54/cbo_ngdp!AV54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v>#N/A</v>
      </c>
      <c r="BJ54" s="10" t="e">
        <v>#N/A</v>
      </c>
      <c r="BK54" s="10" t="e">
        <v>#N/A</v>
      </c>
      <c r="BL54" s="10" t="e">
        <v>#N/A</v>
      </c>
      <c r="BM54" s="10" t="e">
        <v>#N/A</v>
      </c>
      <c r="BN54" s="10" t="e">
        <v>#N/A</v>
      </c>
      <c r="BO54" s="10" t="e">
        <v>#N/A</v>
      </c>
      <c r="BP54" s="10" t="e">
        <v>#N/A</v>
      </c>
      <c r="BQ54" s="10" t="e">
        <v>#N/A</v>
      </c>
      <c r="BR54" s="10">
        <v>19.147047472018524</v>
      </c>
      <c r="BS54" s="10">
        <v>19.139328444615977</v>
      </c>
      <c r="BT54" s="10">
        <v>18.243190812446652</v>
      </c>
      <c r="BU54" s="10">
        <v>18.219911538759991</v>
      </c>
      <c r="BV54" s="10">
        <v>18.154098745162425</v>
      </c>
      <c r="BW54" s="10">
        <v>18.175347016253411</v>
      </c>
      <c r="BX54" s="10">
        <v>18.175347016253411</v>
      </c>
      <c r="BY54" s="10">
        <v>18.135539293668469</v>
      </c>
      <c r="BZ54" s="10">
        <v>18.047107809119485</v>
      </c>
      <c r="CA54" s="10">
        <v>18.055272074131526</v>
      </c>
      <c r="CB54" s="10">
        <v>18.270072080329985</v>
      </c>
      <c r="CC54" s="10">
        <v>18.147653248705527</v>
      </c>
      <c r="CD54" s="10">
        <v>18.208008016366747</v>
      </c>
      <c r="CE54" s="10">
        <v>17.172332561634377</v>
      </c>
      <c r="CF54" s="10">
        <v>17.055771725032425</v>
      </c>
      <c r="CG54" s="10">
        <v>17.023346303501945</v>
      </c>
      <c r="CH54" s="10">
        <v>16.915200520092643</v>
      </c>
      <c r="CI54" s="10">
        <v>16.953524930468781</v>
      </c>
      <c r="CJ54" s="10">
        <v>16.949494135192875</v>
      </c>
      <c r="CK54" s="10">
        <v>17.323177366702939</v>
      </c>
      <c r="CL54" s="10">
        <v>17.460317460317459</v>
      </c>
      <c r="CM54" s="10">
        <v>18.129831203659883</v>
      </c>
      <c r="CN54" s="10">
        <v>18.635670731707318</v>
      </c>
      <c r="CO54" s="10">
        <v>18.339812485707753</v>
      </c>
      <c r="CP54" s="10">
        <v>18.351246284015549</v>
      </c>
      <c r="CQ54" s="10">
        <v>16.456587825313264</v>
      </c>
      <c r="CR54" s="10">
        <v>16.464002372655148</v>
      </c>
      <c r="CS54" s="10">
        <v>16.249542627149651</v>
      </c>
      <c r="CU54" s="20">
        <v>37987</v>
      </c>
      <c r="CV54" s="20" t="str">
        <f ca="1">OFFSET(C$1,0,ROWS($1:48)-1)</f>
        <v>2004A</v>
      </c>
      <c r="CW54" s="19">
        <f t="shared" ca="1" si="2"/>
        <v>2004</v>
      </c>
      <c r="CX54" s="30" cm="1">
        <f t="array" aca="1" ref="CX54" ca="1">INDEX($C$6:$CS$100,MATCH(CW54,YEAR($B$6:$B$100),0),MATCH(CV54,$C$1:$CS$1,0))</f>
        <v>15.842706426017962</v>
      </c>
      <c r="CY54" s="19">
        <f t="shared" ca="1" si="0"/>
        <v>2009</v>
      </c>
      <c r="CZ54" s="30" cm="1">
        <f t="array" aca="1" ref="CZ54" ca="1">INDEX($C$6:$CS$100,MATCH(CY54,YEAR($B$6:$B$100),0),MATCH(CV54,$C$1:$CS$1,0))</f>
        <v>18.210620566154695</v>
      </c>
      <c r="DA54" s="19">
        <f t="shared" ca="1" si="3"/>
        <v>2014</v>
      </c>
      <c r="DB54" s="28" cm="1">
        <f t="array" aca="1" ref="DB54" ca="1">INDEX($C$6:$CS$100,MATCH(DA54,YEAR($B$6:$B$100),0),MATCH(CV54,$C$1:$CS$1,0))</f>
        <v>20.08301051466519</v>
      </c>
    </row>
    <row r="55" spans="1:106" x14ac:dyDescent="0.3">
      <c r="A55" t="s">
        <v>628</v>
      </c>
      <c r="B55" s="16">
        <v>45292</v>
      </c>
      <c r="C55" s="10" t="e">
        <f>100*cbo_revenues!C55/cbo_ngdp!C55</f>
        <v>#N/A</v>
      </c>
      <c r="D55" s="10" t="e">
        <f>100*cbo_revenues!D55/cbo_ngdp!D55</f>
        <v>#N/A</v>
      </c>
      <c r="E55" s="10" t="e">
        <f>100*cbo_revenues!E55/cbo_ngdp!E55</f>
        <v>#N/A</v>
      </c>
      <c r="F55" s="10" t="e">
        <f>100*cbo_revenues!F55/cbo_ngdp!F55</f>
        <v>#N/A</v>
      </c>
      <c r="G55" s="10" t="e">
        <f>100*cbo_revenues!G55/cbo_ngdp!G55</f>
        <v>#N/A</v>
      </c>
      <c r="H55" s="10" t="e">
        <f>100*cbo_revenues!H55/cbo_ngdp!H55</f>
        <v>#N/A</v>
      </c>
      <c r="I55" s="10" t="e">
        <f>100*cbo_revenues!I55/cbo_ngdp!A55</f>
        <v>#N/A</v>
      </c>
      <c r="J55" s="10" t="e">
        <f>100*cbo_revenues!J55/cbo_ngdp!B55</f>
        <v>#N/A</v>
      </c>
      <c r="K55" s="10" t="e">
        <f>100*cbo_revenues!K55/cbo_ngdp!K55</f>
        <v>#N/A</v>
      </c>
      <c r="L55" s="10" t="e">
        <f>100*cbo_revenues!L55/cbo_ngdp!L55</f>
        <v>#N/A</v>
      </c>
      <c r="M55" s="10" t="e">
        <f>100*cbo_revenues!M55/cbo_ngdp!M55</f>
        <v>#N/A</v>
      </c>
      <c r="N55" s="10" t="e">
        <f>100*cbo_revenues!N55/cbo_ngdp!N55</f>
        <v>#N/A</v>
      </c>
      <c r="O55" s="10" t="e">
        <f>100*cbo_revenues!O55/cbo_ngdp!O55</f>
        <v>#N/A</v>
      </c>
      <c r="P55" s="10" t="e">
        <f>100*cbo_revenues!P55/cbo_ngdp!P55</f>
        <v>#N/A</v>
      </c>
      <c r="Q55" s="10" t="e">
        <f>100*cbo_revenues!Q55/cbo_ngdp!Q55</f>
        <v>#N/A</v>
      </c>
      <c r="R55" s="10" t="e">
        <f>100*cbo_revenues!R55/cbo_ngdp!R55</f>
        <v>#N/A</v>
      </c>
      <c r="S55" s="10" t="e">
        <f>100*cbo_revenues!S55/cbo_ngdp!S55</f>
        <v>#N/A</v>
      </c>
      <c r="T55" s="10" t="e">
        <f>100*cbo_revenues!T55/cbo_ngdp!T55</f>
        <v>#N/A</v>
      </c>
      <c r="U55" s="10" t="e">
        <f>100*cbo_revenues!U55/cbo_ngdp!U55</f>
        <v>#N/A</v>
      </c>
      <c r="V55" s="10" t="e">
        <f>100*cbo_revenues!V55/cbo_ngdp!V55</f>
        <v>#N/A</v>
      </c>
      <c r="W55" s="10" t="e">
        <f>100*cbo_revenues!W55/cbo_ngdp!W55</f>
        <v>#N/A</v>
      </c>
      <c r="X55" s="10" t="e">
        <f>100*cbo_revenues!X55/cbo_ngdp!X55</f>
        <v>#N/A</v>
      </c>
      <c r="Y55" s="10" t="e">
        <f>100*cbo_revenues!Y55/cbo_ngdp!Y55</f>
        <v>#N/A</v>
      </c>
      <c r="Z55" s="10" t="e">
        <f>100*cbo_revenues!Z55/cbo_ngdp!Z55</f>
        <v>#N/A</v>
      </c>
      <c r="AA55" s="10" t="e">
        <f>100*cbo_revenues!AA55/cbo_ngdp!AA55</f>
        <v>#N/A</v>
      </c>
      <c r="AB55" s="10" t="e">
        <f>100*cbo_revenues!AB55/cbo_ngdp!AB55</f>
        <v>#N/A</v>
      </c>
      <c r="AC55" s="10" t="e">
        <f>100*cbo_revenues!AC55/cbo_ngdp!AC55</f>
        <v>#N/A</v>
      </c>
      <c r="AD55" s="10" t="e">
        <f>100*cbo_revenues!AD55/cbo_ngdp!AD55</f>
        <v>#N/A</v>
      </c>
      <c r="AE55" s="10" t="e">
        <f>100*cbo_revenues!AE55/cbo_ngdp!AE55</f>
        <v>#N/A</v>
      </c>
      <c r="AF55" s="10" t="e">
        <f>100*cbo_revenues!AF55/cbo_ngdp!AF55</f>
        <v>#N/A</v>
      </c>
      <c r="AG55" s="10" t="e">
        <f>100*cbo_revenues!AG55/cbo_ngdp!AG55</f>
        <v>#N/A</v>
      </c>
      <c r="AH55" s="10" t="e">
        <f>100*cbo_revenues!AH55/cbo_ngdp!AH55</f>
        <v>#N/A</v>
      </c>
      <c r="AI55" s="10" t="e">
        <f>100*cbo_revenues!AI55/cbo_ngdp!AI55</f>
        <v>#N/A</v>
      </c>
      <c r="AJ55" s="10" t="e">
        <f>100*cbo_revenues!AJ55/cbo_ngdp!AJ55</f>
        <v>#N/A</v>
      </c>
      <c r="AK55" s="10" t="e">
        <f>100*cbo_revenues!AK55/cbo_ngdp!AK55</f>
        <v>#N/A</v>
      </c>
      <c r="AL55" s="10" t="e">
        <f>100*cbo_revenues!AL55/cbo_ngdp!AL55</f>
        <v>#N/A</v>
      </c>
      <c r="AM55" s="10" t="e">
        <f>100*cbo_revenues!AM55/cbo_ngdp!AM55</f>
        <v>#N/A</v>
      </c>
      <c r="AN55" s="10" t="e">
        <f>100*cbo_revenues!AN55/cbo_ngdp!AN55</f>
        <v>#N/A</v>
      </c>
      <c r="AO55" s="10" t="e">
        <f>100*cbo_revenues!AO55/cbo_ngdp!AO55</f>
        <v>#N/A</v>
      </c>
      <c r="AP55" s="10" t="e">
        <f>100*cbo_revenues!AP55/cbo_ngdp!AP55</f>
        <v>#N/A</v>
      </c>
      <c r="AQ55" s="10" t="e">
        <f>100*cbo_revenues!AQ55/cbo_ngdp!AQ55</f>
        <v>#N/A</v>
      </c>
      <c r="AR55" s="10" t="e">
        <f>100*cbo_revenues!AR55/cbo_ngdp!AR55</f>
        <v>#N/A</v>
      </c>
      <c r="AS55" s="10" t="e">
        <f>100*cbo_revenues!AS55/cbo_ngdp!AS55</f>
        <v>#N/A</v>
      </c>
      <c r="AT55" s="10" t="e">
        <f>100*cbo_revenues!AT55/cbo_ngdp!AT55</f>
        <v>#N/A</v>
      </c>
      <c r="AU55" s="10" t="e">
        <v>#N/A</v>
      </c>
      <c r="AV55" s="10" t="e">
        <f>100*cbo_revenues!AV55/cbo_ngdp!AV55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v>#N/A</v>
      </c>
      <c r="BJ55" s="10" t="e">
        <v>#N/A</v>
      </c>
      <c r="BK55" s="10" t="e">
        <v>#N/A</v>
      </c>
      <c r="BL55" s="10" t="e">
        <v>#N/A</v>
      </c>
      <c r="BM55" s="10" t="e">
        <v>#N/A</v>
      </c>
      <c r="BN55" s="10" t="e">
        <v>#N/A</v>
      </c>
      <c r="BO55" s="10" t="e">
        <v>#N/A</v>
      </c>
      <c r="BP55" s="10" t="e">
        <v>#N/A</v>
      </c>
      <c r="BQ55" s="10" t="e">
        <v>#N/A</v>
      </c>
      <c r="BR55" s="10" t="e">
        <v>#N/A</v>
      </c>
      <c r="BS55" s="10" t="e">
        <v>#N/A</v>
      </c>
      <c r="BT55" s="10">
        <v>18.360044726052926</v>
      </c>
      <c r="BU55" s="10">
        <v>18.330227357435707</v>
      </c>
      <c r="BV55" s="10">
        <v>18.218015175418827</v>
      </c>
      <c r="BW55" s="10">
        <v>18.237704918032787</v>
      </c>
      <c r="BX55" s="10">
        <v>18.237704918032787</v>
      </c>
      <c r="BY55" s="10">
        <v>18.20679130103014</v>
      </c>
      <c r="BZ55" s="10">
        <v>18.074178624637341</v>
      </c>
      <c r="CA55" s="10">
        <v>18.093781855249745</v>
      </c>
      <c r="CB55" s="10">
        <v>18.320182641086234</v>
      </c>
      <c r="CC55" s="10">
        <v>18.181453070404434</v>
      </c>
      <c r="CD55" s="10">
        <v>18.249347520578198</v>
      </c>
      <c r="CE55" s="10">
        <v>17.370910370167689</v>
      </c>
      <c r="CF55" s="10">
        <v>17.346540831448404</v>
      </c>
      <c r="CG55" s="10">
        <v>17.311442165197722</v>
      </c>
      <c r="CH55" s="10">
        <v>17.203964119236947</v>
      </c>
      <c r="CI55" s="10">
        <v>17.034675789146323</v>
      </c>
      <c r="CJ55" s="10">
        <v>17.03078836883844</v>
      </c>
      <c r="CK55" s="10">
        <v>17.306729003172482</v>
      </c>
      <c r="CL55" s="10">
        <v>17.320014327217734</v>
      </c>
      <c r="CM55" s="10">
        <v>17.834370585315565</v>
      </c>
      <c r="CN55" s="10">
        <v>18.042578139313328</v>
      </c>
      <c r="CO55" s="10">
        <v>17.74371011516174</v>
      </c>
      <c r="CP55" s="10">
        <v>17.780385828504365</v>
      </c>
      <c r="CQ55" s="10">
        <v>17.514284700287469</v>
      </c>
      <c r="CR55" s="10">
        <v>17.177784803456635</v>
      </c>
      <c r="CS55" s="10">
        <v>17.062762377268154</v>
      </c>
      <c r="CU55" s="20">
        <v>38231</v>
      </c>
      <c r="CV55" s="20" t="str">
        <f ca="1">OFFSET(C$1,0,ROWS($1:49)-1)</f>
        <v>2004B</v>
      </c>
      <c r="CW55" s="19">
        <f t="shared" ca="1" si="2"/>
        <v>2004</v>
      </c>
      <c r="CX55" s="30" cm="1">
        <f t="array" aca="1" ref="CX55" ca="1">INDEX($C$6:$CS$100,MATCH(CW55,YEAR($B$6:$B$100),0),MATCH(CV55,$C$1:$CS$1,0))</f>
        <v>16.186521325374166</v>
      </c>
      <c r="CY55" s="19">
        <f t="shared" ca="1" si="0"/>
        <v>2009</v>
      </c>
      <c r="CZ55" s="30" cm="1">
        <f t="array" aca="1" ref="CZ55" ca="1">INDEX($C$6:$CS$100,MATCH(CY55,YEAR($B$6:$B$100),0),MATCH(CV55,$C$1:$CS$1,0))</f>
        <v>18.004849791189546</v>
      </c>
      <c r="DA55" s="19">
        <f t="shared" ca="1" si="3"/>
        <v>2014</v>
      </c>
      <c r="DB55" s="28" cm="1">
        <f t="array" aca="1" ref="DB55" ca="1">INDEX($C$6:$CS$100,MATCH(DA55,YEAR($B$6:$B$100),0),MATCH(CV55,$C$1:$CS$1,0))</f>
        <v>19.790592958281344</v>
      </c>
    </row>
    <row r="56" spans="1:106" x14ac:dyDescent="0.3">
      <c r="A56" t="s">
        <v>629</v>
      </c>
      <c r="B56" s="16">
        <v>45658</v>
      </c>
      <c r="C56" s="10" t="e">
        <f>100*cbo_revenues!C56/cbo_ngdp!C56</f>
        <v>#N/A</v>
      </c>
      <c r="D56" s="10" t="e">
        <f>100*cbo_revenues!D56/cbo_ngdp!D56</f>
        <v>#N/A</v>
      </c>
      <c r="E56" s="10" t="e">
        <f>100*cbo_revenues!E56/cbo_ngdp!E56</f>
        <v>#N/A</v>
      </c>
      <c r="F56" s="10" t="e">
        <f>100*cbo_revenues!F56/cbo_ngdp!F56</f>
        <v>#N/A</v>
      </c>
      <c r="G56" s="10" t="e">
        <f>100*cbo_revenues!G56/cbo_ngdp!G56</f>
        <v>#N/A</v>
      </c>
      <c r="H56" s="10" t="e">
        <f>100*cbo_revenues!H56/cbo_ngdp!H56</f>
        <v>#N/A</v>
      </c>
      <c r="I56" s="10" t="e">
        <f>100*cbo_revenues!I56/cbo_ngdp!A56</f>
        <v>#N/A</v>
      </c>
      <c r="J56" s="10" t="e">
        <f>100*cbo_revenues!J56/cbo_ngdp!B56</f>
        <v>#N/A</v>
      </c>
      <c r="K56" s="10" t="e">
        <f>100*cbo_revenues!K56/cbo_ngdp!K56</f>
        <v>#N/A</v>
      </c>
      <c r="L56" s="10" t="e">
        <f>100*cbo_revenues!L56/cbo_ngdp!L56</f>
        <v>#N/A</v>
      </c>
      <c r="M56" s="10" t="e">
        <f>100*cbo_revenues!M56/cbo_ngdp!M56</f>
        <v>#N/A</v>
      </c>
      <c r="N56" s="10" t="e">
        <f>100*cbo_revenues!N56/cbo_ngdp!N56</f>
        <v>#N/A</v>
      </c>
      <c r="O56" s="10" t="e">
        <f>100*cbo_revenues!O56/cbo_ngdp!O56</f>
        <v>#N/A</v>
      </c>
      <c r="P56" s="10" t="e">
        <f>100*cbo_revenues!P56/cbo_ngdp!P56</f>
        <v>#N/A</v>
      </c>
      <c r="Q56" s="10" t="e">
        <f>100*cbo_revenues!Q56/cbo_ngdp!Q56</f>
        <v>#N/A</v>
      </c>
      <c r="R56" s="10" t="e">
        <f>100*cbo_revenues!R56/cbo_ngdp!R56</f>
        <v>#N/A</v>
      </c>
      <c r="S56" s="10" t="e">
        <f>100*cbo_revenues!S56/cbo_ngdp!S56</f>
        <v>#N/A</v>
      </c>
      <c r="T56" s="10" t="e">
        <f>100*cbo_revenues!T56/cbo_ngdp!T56</f>
        <v>#N/A</v>
      </c>
      <c r="U56" s="10" t="e">
        <f>100*cbo_revenues!U56/cbo_ngdp!U56</f>
        <v>#N/A</v>
      </c>
      <c r="V56" s="10" t="e">
        <f>100*cbo_revenues!V56/cbo_ngdp!V56</f>
        <v>#N/A</v>
      </c>
      <c r="W56" s="10" t="e">
        <f>100*cbo_revenues!W56/cbo_ngdp!W56</f>
        <v>#N/A</v>
      </c>
      <c r="X56" s="10" t="e">
        <f>100*cbo_revenues!X56/cbo_ngdp!X56</f>
        <v>#N/A</v>
      </c>
      <c r="Y56" s="10" t="e">
        <f>100*cbo_revenues!Y56/cbo_ngdp!Y56</f>
        <v>#N/A</v>
      </c>
      <c r="Z56" s="10" t="e">
        <f>100*cbo_revenues!Z56/cbo_ngdp!Z56</f>
        <v>#N/A</v>
      </c>
      <c r="AA56" s="10" t="e">
        <f>100*cbo_revenues!AA56/cbo_ngdp!AA56</f>
        <v>#N/A</v>
      </c>
      <c r="AB56" s="10" t="e">
        <f>100*cbo_revenues!AB56/cbo_ngdp!AB56</f>
        <v>#N/A</v>
      </c>
      <c r="AC56" s="10" t="e">
        <f>100*cbo_revenues!AC56/cbo_ngdp!AC56</f>
        <v>#N/A</v>
      </c>
      <c r="AD56" s="10" t="e">
        <f>100*cbo_revenues!AD56/cbo_ngdp!AD56</f>
        <v>#N/A</v>
      </c>
      <c r="AE56" s="10" t="e">
        <f>100*cbo_revenues!AE56/cbo_ngdp!AE56</f>
        <v>#N/A</v>
      </c>
      <c r="AF56" s="10" t="e">
        <f>100*cbo_revenues!AF56/cbo_ngdp!AF56</f>
        <v>#N/A</v>
      </c>
      <c r="AG56" s="10" t="e">
        <f>100*cbo_revenues!AG56/cbo_ngdp!AG56</f>
        <v>#N/A</v>
      </c>
      <c r="AH56" s="10" t="e">
        <f>100*cbo_revenues!AH56/cbo_ngdp!AH56</f>
        <v>#N/A</v>
      </c>
      <c r="AI56" s="10" t="e">
        <f>100*cbo_revenues!AI56/cbo_ngdp!AI56</f>
        <v>#N/A</v>
      </c>
      <c r="AJ56" s="10" t="e">
        <f>100*cbo_revenues!AJ56/cbo_ngdp!AJ56</f>
        <v>#N/A</v>
      </c>
      <c r="AK56" s="10" t="e">
        <f>100*cbo_revenues!AK56/cbo_ngdp!AK56</f>
        <v>#N/A</v>
      </c>
      <c r="AL56" s="10" t="e">
        <f>100*cbo_revenues!AL56/cbo_ngdp!AL56</f>
        <v>#N/A</v>
      </c>
      <c r="AM56" s="10" t="e">
        <f>100*cbo_revenues!AM56/cbo_ngdp!AM56</f>
        <v>#N/A</v>
      </c>
      <c r="AN56" s="10" t="e">
        <f>100*cbo_revenues!AN56/cbo_ngdp!AN56</f>
        <v>#N/A</v>
      </c>
      <c r="AO56" s="10" t="e">
        <f>100*cbo_revenues!AO56/cbo_ngdp!AO56</f>
        <v>#N/A</v>
      </c>
      <c r="AP56" s="10" t="e">
        <f>100*cbo_revenues!AP56/cbo_ngdp!AP56</f>
        <v>#N/A</v>
      </c>
      <c r="AQ56" s="10" t="e">
        <f>100*cbo_revenues!AQ56/cbo_ngdp!AQ56</f>
        <v>#N/A</v>
      </c>
      <c r="AR56" s="10" t="e">
        <f>100*cbo_revenues!AR56/cbo_ngdp!AR56</f>
        <v>#N/A</v>
      </c>
      <c r="AS56" s="10" t="e">
        <f>100*cbo_revenues!AS56/cbo_ngdp!AS56</f>
        <v>#N/A</v>
      </c>
      <c r="AT56" s="10" t="e">
        <f>100*cbo_revenues!AT56/cbo_ngdp!AT56</f>
        <v>#N/A</v>
      </c>
      <c r="AU56" s="10" t="e">
        <v>#N/A</v>
      </c>
      <c r="AV56" s="10" t="e">
        <f>100*cbo_revenues!AV56/cbo_ngdp!AV56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18.320221445221446</v>
      </c>
      <c r="BX56" s="10">
        <v>18.320221445221446</v>
      </c>
      <c r="BY56" s="10">
        <v>18.299959732034996</v>
      </c>
      <c r="BZ56" s="10">
        <v>18.14074325087541</v>
      </c>
      <c r="CA56" s="10">
        <v>18.167099664897023</v>
      </c>
      <c r="CB56" s="10">
        <v>18.39704353851484</v>
      </c>
      <c r="CC56" s="10">
        <v>18.247131986557999</v>
      </c>
      <c r="CD56" s="10">
        <v>18.311708371949337</v>
      </c>
      <c r="CE56" s="10">
        <v>17.533370934386163</v>
      </c>
      <c r="CF56" s="10">
        <v>17.433223289315727</v>
      </c>
      <c r="CG56" s="10">
        <v>17.395708283313326</v>
      </c>
      <c r="CH56" s="10">
        <v>17.292750999471977</v>
      </c>
      <c r="CI56" s="10">
        <v>17.11627208944584</v>
      </c>
      <c r="CJ56" s="10">
        <v>17.11627208944584</v>
      </c>
      <c r="CK56" s="10">
        <v>17.329068372650941</v>
      </c>
      <c r="CL56" s="10">
        <v>17.170177911539486</v>
      </c>
      <c r="CM56" s="10">
        <v>17.48411877677648</v>
      </c>
      <c r="CN56" s="10">
        <v>17.622298468395176</v>
      </c>
      <c r="CO56" s="10">
        <v>17.357567284166375</v>
      </c>
      <c r="CP56" s="10">
        <v>17.385529535127578</v>
      </c>
      <c r="CQ56" s="10">
        <v>17.076838939021055</v>
      </c>
      <c r="CR56" s="10">
        <v>16.956682710107369</v>
      </c>
      <c r="CS56" s="10">
        <v>17.132333421821077</v>
      </c>
      <c r="CU56" s="20">
        <v>38353</v>
      </c>
      <c r="CV56" s="20" t="str">
        <f ca="1">OFFSET(C$1,0,ROWS($1:50)-1)</f>
        <v>2005A</v>
      </c>
      <c r="CW56" s="19">
        <f t="shared" ca="1" si="2"/>
        <v>2005</v>
      </c>
      <c r="CX56" s="30" cm="1">
        <f t="array" aca="1" ref="CX56" ca="1">INDEX($C$6:$CS$100,MATCH(CW56,YEAR($B$6:$B$100),0),MATCH(CV56,$C$1:$CS$1,0))</f>
        <v>16.815172075533393</v>
      </c>
      <c r="CY56" s="19">
        <f t="shared" ca="1" si="0"/>
        <v>2010</v>
      </c>
      <c r="CZ56" s="30" cm="1">
        <f t="array" aca="1" ref="CZ56" ca="1">INDEX($C$6:$CS$100,MATCH(CY56,YEAR($B$6:$B$100),0),MATCH(CV56,$C$1:$CS$1,0))</f>
        <v>17.807958367709588</v>
      </c>
      <c r="DA56" s="19">
        <f t="shared" ca="1" si="3"/>
        <v>2015</v>
      </c>
      <c r="DB56" s="28" cm="1">
        <f t="array" aca="1" ref="DB56" ca="1">INDEX($C$6:$CS$100,MATCH(DA56,YEAR($B$6:$B$100),0),MATCH(CV56,$C$1:$CS$1,0))</f>
        <v>19.575615713413391</v>
      </c>
    </row>
    <row r="57" spans="1:106" x14ac:dyDescent="0.3">
      <c r="A57" t="s">
        <v>630</v>
      </c>
      <c r="B57" s="16">
        <v>46023</v>
      </c>
      <c r="C57" s="10" t="e">
        <f>100*cbo_revenues!C57/cbo_ngdp!C57</f>
        <v>#N/A</v>
      </c>
      <c r="D57" s="10" t="e">
        <f>100*cbo_revenues!D57/cbo_ngdp!D57</f>
        <v>#N/A</v>
      </c>
      <c r="E57" s="10" t="e">
        <f>100*cbo_revenues!E57/cbo_ngdp!E57</f>
        <v>#N/A</v>
      </c>
      <c r="F57" s="10" t="e">
        <f>100*cbo_revenues!F57/cbo_ngdp!F57</f>
        <v>#N/A</v>
      </c>
      <c r="G57" s="10" t="e">
        <f>100*cbo_revenues!G57/cbo_ngdp!G57</f>
        <v>#N/A</v>
      </c>
      <c r="H57" s="10" t="e">
        <f>100*cbo_revenues!H57/cbo_ngdp!H57</f>
        <v>#N/A</v>
      </c>
      <c r="I57" s="10" t="e">
        <f>100*cbo_revenues!I57/cbo_ngdp!A57</f>
        <v>#N/A</v>
      </c>
      <c r="J57" s="10" t="e">
        <f>100*cbo_revenues!J57/cbo_ngdp!B57</f>
        <v>#N/A</v>
      </c>
      <c r="K57" s="10" t="e">
        <f>100*cbo_revenues!K57/cbo_ngdp!K57</f>
        <v>#N/A</v>
      </c>
      <c r="L57" s="10" t="e">
        <f>100*cbo_revenues!L57/cbo_ngdp!L57</f>
        <v>#N/A</v>
      </c>
      <c r="M57" s="10" t="e">
        <f>100*cbo_revenues!M57/cbo_ngdp!M57</f>
        <v>#N/A</v>
      </c>
      <c r="N57" s="10" t="e">
        <f>100*cbo_revenues!N57/cbo_ngdp!N57</f>
        <v>#N/A</v>
      </c>
      <c r="O57" s="10" t="e">
        <f>100*cbo_revenues!O57/cbo_ngdp!O57</f>
        <v>#N/A</v>
      </c>
      <c r="P57" s="10" t="e">
        <f>100*cbo_revenues!P57/cbo_ngdp!P57</f>
        <v>#N/A</v>
      </c>
      <c r="Q57" s="10" t="e">
        <f>100*cbo_revenues!Q57/cbo_ngdp!Q57</f>
        <v>#N/A</v>
      </c>
      <c r="R57" s="10" t="e">
        <f>100*cbo_revenues!R57/cbo_ngdp!R57</f>
        <v>#N/A</v>
      </c>
      <c r="S57" s="10" t="e">
        <f>100*cbo_revenues!S57/cbo_ngdp!S57</f>
        <v>#N/A</v>
      </c>
      <c r="T57" s="10" t="e">
        <f>100*cbo_revenues!T57/cbo_ngdp!T57</f>
        <v>#N/A</v>
      </c>
      <c r="U57" s="10" t="e">
        <f>100*cbo_revenues!U57/cbo_ngdp!U57</f>
        <v>#N/A</v>
      </c>
      <c r="V57" s="10" t="e">
        <f>100*cbo_revenues!V57/cbo_ngdp!V57</f>
        <v>#N/A</v>
      </c>
      <c r="W57" s="10" t="e">
        <f>100*cbo_revenues!W57/cbo_ngdp!W57</f>
        <v>#N/A</v>
      </c>
      <c r="X57" s="10" t="e">
        <f>100*cbo_revenues!X57/cbo_ngdp!X57</f>
        <v>#N/A</v>
      </c>
      <c r="Y57" s="10" t="e">
        <f>100*cbo_revenues!Y57/cbo_ngdp!Y57</f>
        <v>#N/A</v>
      </c>
      <c r="Z57" s="10" t="e">
        <f>100*cbo_revenues!Z57/cbo_ngdp!Z57</f>
        <v>#N/A</v>
      </c>
      <c r="AA57" s="10" t="e">
        <f>100*cbo_revenues!AA57/cbo_ngdp!AA57</f>
        <v>#N/A</v>
      </c>
      <c r="AB57" s="10" t="e">
        <f>100*cbo_revenues!AB57/cbo_ngdp!AB57</f>
        <v>#N/A</v>
      </c>
      <c r="AC57" s="10" t="e">
        <f>100*cbo_revenues!AC57/cbo_ngdp!AC57</f>
        <v>#N/A</v>
      </c>
      <c r="AD57" s="10" t="e">
        <f>100*cbo_revenues!AD57/cbo_ngdp!AD57</f>
        <v>#N/A</v>
      </c>
      <c r="AE57" s="10" t="e">
        <f>100*cbo_revenues!AE57/cbo_ngdp!AE57</f>
        <v>#N/A</v>
      </c>
      <c r="AF57" s="10" t="e">
        <f>100*cbo_revenues!AF57/cbo_ngdp!AF57</f>
        <v>#N/A</v>
      </c>
      <c r="AG57" s="10" t="e">
        <f>100*cbo_revenues!AG57/cbo_ngdp!AG57</f>
        <v>#N/A</v>
      </c>
      <c r="AH57" s="10" t="e">
        <f>100*cbo_revenues!AH57/cbo_ngdp!AH57</f>
        <v>#N/A</v>
      </c>
      <c r="AI57" s="10" t="e">
        <f>100*cbo_revenues!AI57/cbo_ngdp!AI57</f>
        <v>#N/A</v>
      </c>
      <c r="AJ57" s="10" t="e">
        <f>100*cbo_revenues!AJ57/cbo_ngdp!AJ57</f>
        <v>#N/A</v>
      </c>
      <c r="AK57" s="10" t="e">
        <f>100*cbo_revenues!AK57/cbo_ngdp!AK57</f>
        <v>#N/A</v>
      </c>
      <c r="AL57" s="10" t="e">
        <f>100*cbo_revenues!AL57/cbo_ngdp!AL57</f>
        <v>#N/A</v>
      </c>
      <c r="AM57" s="10" t="e">
        <f>100*cbo_revenues!AM57/cbo_ngdp!AM57</f>
        <v>#N/A</v>
      </c>
      <c r="AN57" s="10" t="e">
        <f>100*cbo_revenues!AN57/cbo_ngdp!AN57</f>
        <v>#N/A</v>
      </c>
      <c r="AO57" s="10" t="e">
        <f>100*cbo_revenues!AO57/cbo_ngdp!AO57</f>
        <v>#N/A</v>
      </c>
      <c r="AP57" s="10" t="e">
        <f>100*cbo_revenues!AP57/cbo_ngdp!AP57</f>
        <v>#N/A</v>
      </c>
      <c r="AQ57" s="10" t="e">
        <f>100*cbo_revenues!AQ57/cbo_ngdp!AQ57</f>
        <v>#N/A</v>
      </c>
      <c r="AR57" s="10" t="e">
        <f>100*cbo_revenues!AR57/cbo_ngdp!AR57</f>
        <v>#N/A</v>
      </c>
      <c r="AS57" s="10" t="e">
        <f>100*cbo_revenues!AS57/cbo_ngdp!AS57</f>
        <v>#N/A</v>
      </c>
      <c r="AT57" s="10" t="e">
        <f>100*cbo_revenues!AT57/cbo_ngdp!AT57</f>
        <v>#N/A</v>
      </c>
      <c r="AU57" s="10" t="e">
        <v>#N/A</v>
      </c>
      <c r="AV57" s="10" t="e">
        <f>100*cbo_revenues!AV57/cbo_ngdp!AV57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18.203181489515547</v>
      </c>
      <c r="CA57" s="10">
        <v>18.228488792480114</v>
      </c>
      <c r="CB57" s="10">
        <v>18.474118474118473</v>
      </c>
      <c r="CC57" s="10">
        <v>18.319277779841737</v>
      </c>
      <c r="CD57" s="10">
        <v>18.375608125673118</v>
      </c>
      <c r="CE57" s="10">
        <v>18.117936829904377</v>
      </c>
      <c r="CF57" s="10">
        <v>17.913037192322985</v>
      </c>
      <c r="CG57" s="10">
        <v>17.876893049481332</v>
      </c>
      <c r="CH57" s="10">
        <v>17.806526637110256</v>
      </c>
      <c r="CI57" s="10">
        <v>17.566539923954373</v>
      </c>
      <c r="CJ57" s="10">
        <v>17.566539923954373</v>
      </c>
      <c r="CK57" s="10">
        <v>17.818599311136623</v>
      </c>
      <c r="CL57" s="10">
        <v>17.606637669505464</v>
      </c>
      <c r="CM57" s="10">
        <v>17.779046124210751</v>
      </c>
      <c r="CN57" s="10">
        <v>18.04141324403745</v>
      </c>
      <c r="CO57" s="10">
        <v>17.740211145262595</v>
      </c>
      <c r="CP57" s="10">
        <v>17.763597487638648</v>
      </c>
      <c r="CQ57" s="10">
        <v>17.541961709939681</v>
      </c>
      <c r="CR57" s="10">
        <v>17.481203007518797</v>
      </c>
      <c r="CS57" s="10">
        <v>17.804154302670621</v>
      </c>
      <c r="CU57" s="20">
        <v>38565</v>
      </c>
      <c r="CV57" s="20" t="str">
        <f ca="1">OFFSET(C$1,0,ROWS($1:51)-1)</f>
        <v>2005B</v>
      </c>
      <c r="CW57" s="19">
        <f t="shared" ca="1" si="2"/>
        <v>2005</v>
      </c>
      <c r="CX57" s="30" cm="1">
        <f t="array" aca="1" ref="CX57" ca="1">INDEX($C$6:$CS$100,MATCH(CW57,YEAR($B$6:$B$100),0),MATCH(CV57,$C$1:$CS$1,0))</f>
        <v>17.455790074158585</v>
      </c>
      <c r="CY57" s="19">
        <f t="shared" ca="1" si="0"/>
        <v>2010</v>
      </c>
      <c r="CZ57" s="30" cm="1">
        <f t="array" aca="1" ref="CZ57" ca="1">INDEX($C$6:$CS$100,MATCH(CY57,YEAR($B$6:$B$100),0),MATCH(CV57,$C$1:$CS$1,0))</f>
        <v>17.788582975498862</v>
      </c>
      <c r="DA57" s="19">
        <f t="shared" ca="1" si="3"/>
        <v>2015</v>
      </c>
      <c r="DB57" s="28" cm="1">
        <f t="array" aca="1" ref="DB57" ca="1">INDEX($C$6:$CS$100,MATCH(DA57,YEAR($B$6:$B$100),0),MATCH(CV57,$C$1:$CS$1,0))</f>
        <v>19.504283035125958</v>
      </c>
    </row>
    <row r="58" spans="1:106" x14ac:dyDescent="0.3">
      <c r="A58" t="s">
        <v>631</v>
      </c>
      <c r="B58" s="16">
        <v>46388</v>
      </c>
      <c r="C58" s="10" t="e">
        <f>100*cbo_revenues!C58/cbo_ngdp!C58</f>
        <v>#N/A</v>
      </c>
      <c r="D58" s="10" t="e">
        <f>100*cbo_revenues!D58/cbo_ngdp!D58</f>
        <v>#N/A</v>
      </c>
      <c r="E58" s="10" t="e">
        <f>100*cbo_revenues!E58/cbo_ngdp!E58</f>
        <v>#N/A</v>
      </c>
      <c r="F58" s="10" t="e">
        <f>100*cbo_revenues!F58/cbo_ngdp!F58</f>
        <v>#N/A</v>
      </c>
      <c r="G58" s="10" t="e">
        <f>100*cbo_revenues!G58/cbo_ngdp!G58</f>
        <v>#N/A</v>
      </c>
      <c r="H58" s="10" t="e">
        <f>100*cbo_revenues!H58/cbo_ngdp!H58</f>
        <v>#N/A</v>
      </c>
      <c r="I58" s="10" t="e">
        <f>100*cbo_revenues!I58/cbo_ngdp!A58</f>
        <v>#N/A</v>
      </c>
      <c r="J58" s="10" t="e">
        <f>100*cbo_revenues!J58/cbo_ngdp!B58</f>
        <v>#N/A</v>
      </c>
      <c r="K58" s="10" t="e">
        <f>100*cbo_revenues!K58/cbo_ngdp!K58</f>
        <v>#N/A</v>
      </c>
      <c r="L58" s="10" t="e">
        <f>100*cbo_revenues!L58/cbo_ngdp!L58</f>
        <v>#N/A</v>
      </c>
      <c r="M58" s="10" t="e">
        <f>100*cbo_revenues!M58/cbo_ngdp!M58</f>
        <v>#N/A</v>
      </c>
      <c r="N58" s="10" t="e">
        <f>100*cbo_revenues!N58/cbo_ngdp!N58</f>
        <v>#N/A</v>
      </c>
      <c r="O58" s="10" t="e">
        <f>100*cbo_revenues!O58/cbo_ngdp!O58</f>
        <v>#N/A</v>
      </c>
      <c r="P58" s="10" t="e">
        <f>100*cbo_revenues!P58/cbo_ngdp!P58</f>
        <v>#N/A</v>
      </c>
      <c r="Q58" s="10" t="e">
        <f>100*cbo_revenues!Q58/cbo_ngdp!Q58</f>
        <v>#N/A</v>
      </c>
      <c r="R58" s="10" t="e">
        <f>100*cbo_revenues!R58/cbo_ngdp!R58</f>
        <v>#N/A</v>
      </c>
      <c r="S58" s="10" t="e">
        <f>100*cbo_revenues!S58/cbo_ngdp!S58</f>
        <v>#N/A</v>
      </c>
      <c r="T58" s="10" t="e">
        <f>100*cbo_revenues!T58/cbo_ngdp!T58</f>
        <v>#N/A</v>
      </c>
      <c r="U58" s="10" t="e">
        <f>100*cbo_revenues!U58/cbo_ngdp!U58</f>
        <v>#N/A</v>
      </c>
      <c r="V58" s="10" t="e">
        <f>100*cbo_revenues!V58/cbo_ngdp!V58</f>
        <v>#N/A</v>
      </c>
      <c r="W58" s="10" t="e">
        <f>100*cbo_revenues!W58/cbo_ngdp!W58</f>
        <v>#N/A</v>
      </c>
      <c r="X58" s="10" t="e">
        <f>100*cbo_revenues!X58/cbo_ngdp!X58</f>
        <v>#N/A</v>
      </c>
      <c r="Y58" s="10" t="e">
        <f>100*cbo_revenues!Y58/cbo_ngdp!Y58</f>
        <v>#N/A</v>
      </c>
      <c r="Z58" s="10" t="e">
        <f>100*cbo_revenues!Z58/cbo_ngdp!Z58</f>
        <v>#N/A</v>
      </c>
      <c r="AA58" s="10" t="e">
        <f>100*cbo_revenues!AA58/cbo_ngdp!AA58</f>
        <v>#N/A</v>
      </c>
      <c r="AB58" s="10" t="e">
        <f>100*cbo_revenues!AB58/cbo_ngdp!AB58</f>
        <v>#N/A</v>
      </c>
      <c r="AC58" s="10" t="e">
        <f>100*cbo_revenues!AC58/cbo_ngdp!AC58</f>
        <v>#N/A</v>
      </c>
      <c r="AD58" s="10" t="e">
        <f>100*cbo_revenues!AD58/cbo_ngdp!AD58</f>
        <v>#N/A</v>
      </c>
      <c r="AE58" s="10" t="e">
        <f>100*cbo_revenues!AE58/cbo_ngdp!AE58</f>
        <v>#N/A</v>
      </c>
      <c r="AF58" s="10" t="e">
        <f>100*cbo_revenues!AF58/cbo_ngdp!AF58</f>
        <v>#N/A</v>
      </c>
      <c r="AG58" s="10" t="e">
        <f>100*cbo_revenues!AG58/cbo_ngdp!AG58</f>
        <v>#N/A</v>
      </c>
      <c r="AH58" s="10" t="e">
        <f>100*cbo_revenues!AH58/cbo_ngdp!AH58</f>
        <v>#N/A</v>
      </c>
      <c r="AI58" s="10" t="e">
        <f>100*cbo_revenues!AI58/cbo_ngdp!AI58</f>
        <v>#N/A</v>
      </c>
      <c r="AJ58" s="10" t="e">
        <f>100*cbo_revenues!AJ58/cbo_ngdp!AJ58</f>
        <v>#N/A</v>
      </c>
      <c r="AK58" s="10" t="e">
        <f>100*cbo_revenues!AK58/cbo_ngdp!AK58</f>
        <v>#N/A</v>
      </c>
      <c r="AL58" s="10" t="e">
        <f>100*cbo_revenues!AL58/cbo_ngdp!AL58</f>
        <v>#N/A</v>
      </c>
      <c r="AM58" s="10" t="e">
        <f>100*cbo_revenues!AM58/cbo_ngdp!AM58</f>
        <v>#N/A</v>
      </c>
      <c r="AN58" s="10" t="e">
        <f>100*cbo_revenues!AN58/cbo_ngdp!AN58</f>
        <v>#N/A</v>
      </c>
      <c r="AO58" s="10" t="e">
        <f>100*cbo_revenues!AO58/cbo_ngdp!AO58</f>
        <v>#N/A</v>
      </c>
      <c r="AP58" s="10" t="e">
        <f>100*cbo_revenues!AP58/cbo_ngdp!AP58</f>
        <v>#N/A</v>
      </c>
      <c r="AQ58" s="10" t="e">
        <f>100*cbo_revenues!AQ58/cbo_ngdp!AQ58</f>
        <v>#N/A</v>
      </c>
      <c r="AR58" s="10" t="e">
        <f>100*cbo_revenues!AR58/cbo_ngdp!AR58</f>
        <v>#N/A</v>
      </c>
      <c r="AS58" s="10" t="e">
        <f>100*cbo_revenues!AS58/cbo_ngdp!AS58</f>
        <v>#N/A</v>
      </c>
      <c r="AT58" s="10" t="e">
        <f>100*cbo_revenues!AT58/cbo_ngdp!AT58</f>
        <v>#N/A</v>
      </c>
      <c r="AU58" s="10" t="e">
        <v>#N/A</v>
      </c>
      <c r="AV58" s="10" t="e">
        <f>100*cbo_revenues!AV58/cbo_ngdp!AV58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18.366982311952832</v>
      </c>
      <c r="CD58" s="10">
        <v>18.422086503089396</v>
      </c>
      <c r="CE58" s="10">
        <v>18.478222966140113</v>
      </c>
      <c r="CF58" s="10">
        <v>18.282413529125201</v>
      </c>
      <c r="CG58" s="10">
        <v>18.247616396408937</v>
      </c>
      <c r="CH58" s="10">
        <v>18.214260723532291</v>
      </c>
      <c r="CI58" s="10">
        <v>17.98764527274631</v>
      </c>
      <c r="CJ58" s="10">
        <v>17.984155236798941</v>
      </c>
      <c r="CK58" s="10">
        <v>18.147835965844543</v>
      </c>
      <c r="CL58" s="10">
        <v>17.931398416886545</v>
      </c>
      <c r="CM58" s="10">
        <v>18.049685599422741</v>
      </c>
      <c r="CN58" s="10">
        <v>18.290913886324674</v>
      </c>
      <c r="CO58" s="10">
        <v>18.09542094652971</v>
      </c>
      <c r="CP58" s="10">
        <v>18.105020639339543</v>
      </c>
      <c r="CQ58" s="10">
        <v>17.895830709157323</v>
      </c>
      <c r="CR58" s="10">
        <v>18.003252846240461</v>
      </c>
      <c r="CS58" s="10">
        <v>18.240211445079598</v>
      </c>
      <c r="CU58" s="20">
        <v>38718</v>
      </c>
      <c r="CV58" s="20" t="str">
        <f ca="1">OFFSET(C$1,0,ROWS($1:52)-1)</f>
        <v>2006A</v>
      </c>
      <c r="CW58" s="19">
        <f t="shared" ca="1" si="2"/>
        <v>2006</v>
      </c>
      <c r="CX58" s="30" cm="1">
        <f t="array" aca="1" ref="CX58" ca="1">INDEX($C$6:$CS$100,MATCH(CW58,YEAR($B$6:$B$100),0),MATCH(CV58,$C$1:$CS$1,0))</f>
        <v>17.673138663812871</v>
      </c>
      <c r="CY58" s="19">
        <f t="shared" ca="1" si="0"/>
        <v>2011</v>
      </c>
      <c r="CZ58" s="30" cm="1">
        <f t="array" aca="1" ref="CZ58" ca="1">INDEX($C$6:$CS$100,MATCH(CY58,YEAR($B$6:$B$100),0),MATCH(CV58,$C$1:$CS$1,0))</f>
        <v>18.71421755725191</v>
      </c>
      <c r="DA58" s="19">
        <f t="shared" ca="1" si="3"/>
        <v>2016</v>
      </c>
      <c r="DB58" s="28" cm="1">
        <f t="array" aca="1" ref="DB58" ca="1">INDEX($C$6:$CS$100,MATCH(DA58,YEAR($B$6:$B$100),0),MATCH(CV58,$C$1:$CS$1,0))</f>
        <v>19.737031527424541</v>
      </c>
    </row>
    <row r="59" spans="1:106" x14ac:dyDescent="0.3">
      <c r="A59" t="s">
        <v>632</v>
      </c>
      <c r="B59" s="16">
        <v>46753</v>
      </c>
      <c r="C59" s="10" t="e">
        <f>100*cbo_revenues!C59/cbo_ngdp!C59</f>
        <v>#N/A</v>
      </c>
      <c r="D59" s="10" t="e">
        <f>100*cbo_revenues!D59/cbo_ngdp!D59</f>
        <v>#N/A</v>
      </c>
      <c r="E59" s="10" t="e">
        <f>100*cbo_revenues!E59/cbo_ngdp!E59</f>
        <v>#N/A</v>
      </c>
      <c r="F59" s="10" t="e">
        <f>100*cbo_revenues!F59/cbo_ngdp!F59</f>
        <v>#N/A</v>
      </c>
      <c r="G59" s="10" t="e">
        <f>100*cbo_revenues!G59/cbo_ngdp!G59</f>
        <v>#N/A</v>
      </c>
      <c r="H59" s="10" t="e">
        <f>100*cbo_revenues!H59/cbo_ngdp!H59</f>
        <v>#N/A</v>
      </c>
      <c r="I59" s="10" t="e">
        <f>100*cbo_revenues!I59/cbo_ngdp!A59</f>
        <v>#N/A</v>
      </c>
      <c r="J59" s="10" t="e">
        <f>100*cbo_revenues!J59/cbo_ngdp!B59</f>
        <v>#N/A</v>
      </c>
      <c r="K59" s="10" t="e">
        <f>100*cbo_revenues!K59/cbo_ngdp!K59</f>
        <v>#N/A</v>
      </c>
      <c r="L59" s="10" t="e">
        <f>100*cbo_revenues!L59/cbo_ngdp!L59</f>
        <v>#N/A</v>
      </c>
      <c r="M59" s="10" t="e">
        <f>100*cbo_revenues!M59/cbo_ngdp!M59</f>
        <v>#N/A</v>
      </c>
      <c r="N59" s="10" t="e">
        <f>100*cbo_revenues!N59/cbo_ngdp!N59</f>
        <v>#N/A</v>
      </c>
      <c r="O59" s="10" t="e">
        <f>100*cbo_revenues!O59/cbo_ngdp!O59</f>
        <v>#N/A</v>
      </c>
      <c r="P59" s="10" t="e">
        <f>100*cbo_revenues!P59/cbo_ngdp!P59</f>
        <v>#N/A</v>
      </c>
      <c r="Q59" s="10" t="e">
        <f>100*cbo_revenues!Q59/cbo_ngdp!Q59</f>
        <v>#N/A</v>
      </c>
      <c r="R59" s="10" t="e">
        <f>100*cbo_revenues!R59/cbo_ngdp!R59</f>
        <v>#N/A</v>
      </c>
      <c r="S59" s="10" t="e">
        <f>100*cbo_revenues!S59/cbo_ngdp!S59</f>
        <v>#N/A</v>
      </c>
      <c r="T59" s="10" t="e">
        <f>100*cbo_revenues!T59/cbo_ngdp!T59</f>
        <v>#N/A</v>
      </c>
      <c r="U59" s="10" t="e">
        <f>100*cbo_revenues!U59/cbo_ngdp!U59</f>
        <v>#N/A</v>
      </c>
      <c r="V59" s="10" t="e">
        <f>100*cbo_revenues!V59/cbo_ngdp!V59</f>
        <v>#N/A</v>
      </c>
      <c r="W59" s="10" t="e">
        <f>100*cbo_revenues!W59/cbo_ngdp!W59</f>
        <v>#N/A</v>
      </c>
      <c r="X59" s="10" t="e">
        <f>100*cbo_revenues!X59/cbo_ngdp!X59</f>
        <v>#N/A</v>
      </c>
      <c r="Y59" s="10" t="e">
        <f>100*cbo_revenues!Y59/cbo_ngdp!Y59</f>
        <v>#N/A</v>
      </c>
      <c r="Z59" s="10" t="e">
        <f>100*cbo_revenues!Z59/cbo_ngdp!Z59</f>
        <v>#N/A</v>
      </c>
      <c r="AA59" s="10" t="e">
        <f>100*cbo_revenues!AA59/cbo_ngdp!AA59</f>
        <v>#N/A</v>
      </c>
      <c r="AB59" s="10" t="e">
        <f>100*cbo_revenues!AB59/cbo_ngdp!AB59</f>
        <v>#N/A</v>
      </c>
      <c r="AC59" s="10" t="e">
        <f>100*cbo_revenues!AC59/cbo_ngdp!AC59</f>
        <v>#N/A</v>
      </c>
      <c r="AD59" s="10" t="e">
        <f>100*cbo_revenues!AD59/cbo_ngdp!AD59</f>
        <v>#N/A</v>
      </c>
      <c r="AE59" s="10" t="e">
        <f>100*cbo_revenues!AE59/cbo_ngdp!AE59</f>
        <v>#N/A</v>
      </c>
      <c r="AF59" s="10" t="e">
        <f>100*cbo_revenues!AF59/cbo_ngdp!AF59</f>
        <v>#N/A</v>
      </c>
      <c r="AG59" s="10" t="e">
        <f>100*cbo_revenues!AG59/cbo_ngdp!AG59</f>
        <v>#N/A</v>
      </c>
      <c r="AH59" s="10" t="e">
        <f>100*cbo_revenues!AH59/cbo_ngdp!AH59</f>
        <v>#N/A</v>
      </c>
      <c r="AI59" s="10" t="e">
        <f>100*cbo_revenues!AI59/cbo_ngdp!AI59</f>
        <v>#N/A</v>
      </c>
      <c r="AJ59" s="10" t="e">
        <f>100*cbo_revenues!AJ59/cbo_ngdp!AJ59</f>
        <v>#N/A</v>
      </c>
      <c r="AK59" s="10" t="e">
        <f>100*cbo_revenues!AK59/cbo_ngdp!AK59</f>
        <v>#N/A</v>
      </c>
      <c r="AL59" s="10" t="e">
        <f>100*cbo_revenues!AL59/cbo_ngdp!AL59</f>
        <v>#N/A</v>
      </c>
      <c r="AM59" s="10" t="e">
        <f>100*cbo_revenues!AM59/cbo_ngdp!AM59</f>
        <v>#N/A</v>
      </c>
      <c r="AN59" s="10" t="e">
        <f>100*cbo_revenues!AN59/cbo_ngdp!AN59</f>
        <v>#N/A</v>
      </c>
      <c r="AO59" s="10" t="e">
        <f>100*cbo_revenues!AO59/cbo_ngdp!AO59</f>
        <v>#N/A</v>
      </c>
      <c r="AP59" s="10" t="e">
        <f>100*cbo_revenues!AP59/cbo_ngdp!AP59</f>
        <v>#N/A</v>
      </c>
      <c r="AQ59" s="10" t="e">
        <f>100*cbo_revenues!AQ59/cbo_ngdp!AQ59</f>
        <v>#N/A</v>
      </c>
      <c r="AR59" s="10" t="e">
        <f>100*cbo_revenues!AR59/cbo_ngdp!AR59</f>
        <v>#N/A</v>
      </c>
      <c r="AS59" s="10" t="e">
        <f>100*cbo_revenues!AS59/cbo_ngdp!AS59</f>
        <v>#N/A</v>
      </c>
      <c r="AT59" s="10" t="e">
        <f>100*cbo_revenues!AT59/cbo_ngdp!AT59</f>
        <v>#N/A</v>
      </c>
      <c r="AU59" s="10" t="e">
        <v>#N/A</v>
      </c>
      <c r="AV59" s="10" t="e">
        <f>100*cbo_revenues!AV59/cbo_ngdp!AV59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18.5216253397309</v>
      </c>
      <c r="CF59" s="10">
        <v>18.23722456633849</v>
      </c>
      <c r="CG59" s="10">
        <v>18.207085928604915</v>
      </c>
      <c r="CH59" s="10">
        <v>18.14875921748207</v>
      </c>
      <c r="CI59" s="10">
        <v>17.967515216733361</v>
      </c>
      <c r="CJ59" s="10">
        <v>17.960789588727849</v>
      </c>
      <c r="CK59" s="10">
        <v>17.999437846953832</v>
      </c>
      <c r="CL59" s="10">
        <v>17.769267267674373</v>
      </c>
      <c r="CM59" s="10">
        <v>17.870508362311639</v>
      </c>
      <c r="CN59" s="10">
        <v>18.153523676437896</v>
      </c>
      <c r="CO59" s="10">
        <v>18.189085318985395</v>
      </c>
      <c r="CP59" s="10">
        <v>18.198308993082243</v>
      </c>
      <c r="CQ59" s="10">
        <v>17.764730805314286</v>
      </c>
      <c r="CR59" s="10">
        <v>17.949569681413259</v>
      </c>
      <c r="CS59" s="10">
        <v>18.089737894269213</v>
      </c>
      <c r="CU59" s="20">
        <v>38930</v>
      </c>
      <c r="CV59" s="20" t="str">
        <f ca="1">OFFSET(C$1,0,ROWS($1:53)-1)</f>
        <v>2006B</v>
      </c>
      <c r="CW59" s="19">
        <f t="shared" ca="1" si="2"/>
        <v>2006</v>
      </c>
      <c r="CX59" s="30" cm="1">
        <f t="array" aca="1" ref="CX59" ca="1">INDEX($C$6:$CS$100,MATCH(CW59,YEAR($B$6:$B$100),0),MATCH(CV59,$C$1:$CS$1,0))</f>
        <v>18.33231614281355</v>
      </c>
      <c r="CY59" s="19">
        <f t="shared" ca="1" si="0"/>
        <v>2011</v>
      </c>
      <c r="CZ59" s="30" cm="1">
        <f t="array" aca="1" ref="CZ59" ca="1">INDEX($C$6:$CS$100,MATCH(CY59,YEAR($B$6:$B$100),0),MATCH(CV59,$C$1:$CS$1,0))</f>
        <v>18.867698929873857</v>
      </c>
      <c r="DA59" s="19">
        <f t="shared" ca="1" si="3"/>
        <v>2016</v>
      </c>
      <c r="DB59" s="28" cm="1">
        <f t="array" aca="1" ref="DB59" ca="1">INDEX($C$6:$CS$100,MATCH(DA59,YEAR($B$6:$B$100),0),MATCH(CV59,$C$1:$CS$1,0))</f>
        <v>19.772410812887117</v>
      </c>
    </row>
    <row r="60" spans="1:106" x14ac:dyDescent="0.3">
      <c r="A60" t="s">
        <v>633</v>
      </c>
      <c r="B60" s="16">
        <v>47119</v>
      </c>
      <c r="C60" s="10" t="e">
        <f>100*cbo_revenues!C60/cbo_ngdp!C60</f>
        <v>#N/A</v>
      </c>
      <c r="D60" s="10" t="e">
        <f>100*cbo_revenues!D60/cbo_ngdp!D60</f>
        <v>#N/A</v>
      </c>
      <c r="E60" s="10" t="e">
        <f>100*cbo_revenues!E60/cbo_ngdp!E60</f>
        <v>#N/A</v>
      </c>
      <c r="F60" s="10" t="e">
        <f>100*cbo_revenues!F60/cbo_ngdp!F60</f>
        <v>#N/A</v>
      </c>
      <c r="G60" s="10" t="e">
        <f>100*cbo_revenues!G60/cbo_ngdp!G60</f>
        <v>#N/A</v>
      </c>
      <c r="H60" s="10" t="e">
        <f>100*cbo_revenues!H60/cbo_ngdp!H60</f>
        <v>#N/A</v>
      </c>
      <c r="I60" s="10" t="e">
        <f>100*cbo_revenues!I60/cbo_ngdp!A60</f>
        <v>#N/A</v>
      </c>
      <c r="J60" s="10" t="e">
        <f>100*cbo_revenues!J60/cbo_ngdp!B60</f>
        <v>#N/A</v>
      </c>
      <c r="K60" s="10" t="e">
        <f>100*cbo_revenues!K60/cbo_ngdp!K60</f>
        <v>#N/A</v>
      </c>
      <c r="L60" s="10" t="e">
        <f>100*cbo_revenues!L60/cbo_ngdp!L60</f>
        <v>#N/A</v>
      </c>
      <c r="M60" s="10" t="e">
        <f>100*cbo_revenues!M60/cbo_ngdp!M60</f>
        <v>#N/A</v>
      </c>
      <c r="N60" s="10" t="e">
        <f>100*cbo_revenues!N60/cbo_ngdp!N60</f>
        <v>#N/A</v>
      </c>
      <c r="O60" s="10" t="e">
        <f>100*cbo_revenues!O60/cbo_ngdp!O60</f>
        <v>#N/A</v>
      </c>
      <c r="P60" s="10" t="e">
        <f>100*cbo_revenues!P60/cbo_ngdp!P60</f>
        <v>#N/A</v>
      </c>
      <c r="Q60" s="10" t="e">
        <f>100*cbo_revenues!Q60/cbo_ngdp!Q60</f>
        <v>#N/A</v>
      </c>
      <c r="R60" s="10" t="e">
        <f>100*cbo_revenues!R60/cbo_ngdp!R60</f>
        <v>#N/A</v>
      </c>
      <c r="S60" s="10" t="e">
        <f>100*cbo_revenues!S60/cbo_ngdp!S60</f>
        <v>#N/A</v>
      </c>
      <c r="T60" s="10" t="e">
        <f>100*cbo_revenues!T60/cbo_ngdp!T60</f>
        <v>#N/A</v>
      </c>
      <c r="U60" s="10" t="e">
        <f>100*cbo_revenues!U60/cbo_ngdp!U60</f>
        <v>#N/A</v>
      </c>
      <c r="V60" s="10" t="e">
        <f>100*cbo_revenues!V60/cbo_ngdp!V60</f>
        <v>#N/A</v>
      </c>
      <c r="W60" s="10" t="e">
        <f>100*cbo_revenues!W60/cbo_ngdp!W60</f>
        <v>#N/A</v>
      </c>
      <c r="X60" s="10" t="e">
        <f>100*cbo_revenues!X60/cbo_ngdp!X60</f>
        <v>#N/A</v>
      </c>
      <c r="Y60" s="10" t="e">
        <f>100*cbo_revenues!Y60/cbo_ngdp!Y60</f>
        <v>#N/A</v>
      </c>
      <c r="Z60" s="10" t="e">
        <f>100*cbo_revenues!Z60/cbo_ngdp!Z60</f>
        <v>#N/A</v>
      </c>
      <c r="AA60" s="10" t="e">
        <f>100*cbo_revenues!AA60/cbo_ngdp!AA60</f>
        <v>#N/A</v>
      </c>
      <c r="AB60" s="10" t="e">
        <f>100*cbo_revenues!AB60/cbo_ngdp!AB60</f>
        <v>#N/A</v>
      </c>
      <c r="AC60" s="10" t="e">
        <f>100*cbo_revenues!AC60/cbo_ngdp!AC60</f>
        <v>#N/A</v>
      </c>
      <c r="AD60" s="10" t="e">
        <f>100*cbo_revenues!AD60/cbo_ngdp!AD60</f>
        <v>#N/A</v>
      </c>
      <c r="AE60" s="10" t="e">
        <f>100*cbo_revenues!AE60/cbo_ngdp!AE60</f>
        <v>#N/A</v>
      </c>
      <c r="AF60" s="10" t="e">
        <f>100*cbo_revenues!AF60/cbo_ngdp!AF60</f>
        <v>#N/A</v>
      </c>
      <c r="AG60" s="10" t="e">
        <f>100*cbo_revenues!AG60/cbo_ngdp!AG60</f>
        <v>#N/A</v>
      </c>
      <c r="AH60" s="10" t="e">
        <f>100*cbo_revenues!AH60/cbo_ngdp!AH60</f>
        <v>#N/A</v>
      </c>
      <c r="AI60" s="10" t="e">
        <f>100*cbo_revenues!AI60/cbo_ngdp!AI60</f>
        <v>#N/A</v>
      </c>
      <c r="AJ60" s="10" t="e">
        <f>100*cbo_revenues!AJ60/cbo_ngdp!AJ60</f>
        <v>#N/A</v>
      </c>
      <c r="AK60" s="10" t="e">
        <f>100*cbo_revenues!AK60/cbo_ngdp!AK60</f>
        <v>#N/A</v>
      </c>
      <c r="AL60" s="10" t="e">
        <f>100*cbo_revenues!AL60/cbo_ngdp!AL60</f>
        <v>#N/A</v>
      </c>
      <c r="AM60" s="10" t="e">
        <f>100*cbo_revenues!AM60/cbo_ngdp!AM60</f>
        <v>#N/A</v>
      </c>
      <c r="AN60" s="10" t="e">
        <f>100*cbo_revenues!AN60/cbo_ngdp!AN60</f>
        <v>#N/A</v>
      </c>
      <c r="AO60" s="10" t="e">
        <f>100*cbo_revenues!AO60/cbo_ngdp!AO60</f>
        <v>#N/A</v>
      </c>
      <c r="AP60" s="10" t="e">
        <f>100*cbo_revenues!AP60/cbo_ngdp!AP60</f>
        <v>#N/A</v>
      </c>
      <c r="AQ60" s="10" t="e">
        <f>100*cbo_revenues!AQ60/cbo_ngdp!AQ60</f>
        <v>#N/A</v>
      </c>
      <c r="AR60" s="10" t="e">
        <f>100*cbo_revenues!AR60/cbo_ngdp!AR60</f>
        <v>#N/A</v>
      </c>
      <c r="AS60" s="10" t="e">
        <f>100*cbo_revenues!AS60/cbo_ngdp!AS60</f>
        <v>#N/A</v>
      </c>
      <c r="AT60" s="10" t="e">
        <f>100*cbo_revenues!AT60/cbo_ngdp!AT60</f>
        <v>#N/A</v>
      </c>
      <c r="AU60" s="10" t="e">
        <v>#N/A</v>
      </c>
      <c r="AV60" s="10" t="e">
        <f>100*cbo_revenues!AV60/cbo_ngdp!AV60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18.293233567696575</v>
      </c>
      <c r="CG60" s="10">
        <v>18.267432109914211</v>
      </c>
      <c r="CH60" s="10">
        <v>18.215709793496938</v>
      </c>
      <c r="CI60" s="10">
        <v>17.974068071312804</v>
      </c>
      <c r="CJ60" s="10">
        <v>17.970826580226905</v>
      </c>
      <c r="CK60" s="10">
        <v>17.897333648744549</v>
      </c>
      <c r="CL60" s="10">
        <v>17.659928811677496</v>
      </c>
      <c r="CM60" s="10">
        <v>17.799073630410479</v>
      </c>
      <c r="CN60" s="10">
        <v>18.137914170436485</v>
      </c>
      <c r="CO60" s="10">
        <v>18.156812871550677</v>
      </c>
      <c r="CP60" s="10">
        <v>18.165685723581085</v>
      </c>
      <c r="CQ60" s="10">
        <v>17.882181818181817</v>
      </c>
      <c r="CR60" s="10">
        <v>17.856518954172248</v>
      </c>
      <c r="CS60" s="10">
        <v>17.947327873997775</v>
      </c>
      <c r="CU60" s="20">
        <v>39083</v>
      </c>
      <c r="CV60" s="20" t="str">
        <f ca="1">OFFSET(C$1,0,ROWS($1:54)-1)</f>
        <v>2007A</v>
      </c>
      <c r="CW60" s="19">
        <f t="shared" ca="1" si="2"/>
        <v>2007</v>
      </c>
      <c r="CX60" s="30" cm="1">
        <f t="array" aca="1" ref="CX60" ca="1">INDEX($C$6:$CS$100,MATCH(CW60,YEAR($B$6:$B$100),0),MATCH(CV60,$C$1:$CS$1,0))</f>
        <v>18.629534628068889</v>
      </c>
      <c r="CY60" s="19">
        <f t="shared" ca="1" si="0"/>
        <v>2012</v>
      </c>
      <c r="CZ60" s="30" cm="1">
        <f t="array" aca="1" ref="CZ60" ca="1">INDEX($C$6:$CS$100,MATCH(CY60,YEAR($B$6:$B$100),0),MATCH(CV60,$C$1:$CS$1,0))</f>
        <v>19.78494623655914</v>
      </c>
      <c r="DA60" s="19">
        <f t="shared" ca="1" si="3"/>
        <v>2017</v>
      </c>
      <c r="DB60" s="28" cm="1">
        <f t="array" aca="1" ref="DB60" ca="1">INDEX($C$6:$CS$100,MATCH(DA60,YEAR($B$6:$B$100),0),MATCH(CV60,$C$1:$CS$1,0))</f>
        <v>20.117398450340456</v>
      </c>
    </row>
    <row r="61" spans="1:106" x14ac:dyDescent="0.3">
      <c r="A61" t="s">
        <v>634</v>
      </c>
      <c r="B61" s="16">
        <v>47484</v>
      </c>
      <c r="C61" s="10" t="e">
        <f>100*cbo_revenues!C61/cbo_ngdp!C61</f>
        <v>#N/A</v>
      </c>
      <c r="D61" s="10" t="e">
        <f>100*cbo_revenues!D61/cbo_ngdp!D61</f>
        <v>#N/A</v>
      </c>
      <c r="E61" s="10" t="e">
        <f>100*cbo_revenues!E61/cbo_ngdp!E61</f>
        <v>#N/A</v>
      </c>
      <c r="F61" s="10" t="e">
        <f>100*cbo_revenues!F61/cbo_ngdp!F61</f>
        <v>#N/A</v>
      </c>
      <c r="G61" s="10" t="e">
        <f>100*cbo_revenues!G61/cbo_ngdp!G61</f>
        <v>#N/A</v>
      </c>
      <c r="H61" s="10" t="e">
        <f>100*cbo_revenues!H61/cbo_ngdp!H61</f>
        <v>#N/A</v>
      </c>
      <c r="I61" s="10" t="e">
        <f>100*cbo_revenues!I61/cbo_ngdp!A61</f>
        <v>#N/A</v>
      </c>
      <c r="J61" s="10" t="e">
        <f>100*cbo_revenues!J61/cbo_ngdp!B61</f>
        <v>#N/A</v>
      </c>
      <c r="K61" s="10" t="e">
        <f>100*cbo_revenues!K61/cbo_ngdp!K61</f>
        <v>#N/A</v>
      </c>
      <c r="L61" s="10" t="e">
        <f>100*cbo_revenues!L61/cbo_ngdp!L61</f>
        <v>#N/A</v>
      </c>
      <c r="M61" s="10" t="e">
        <f>100*cbo_revenues!M61/cbo_ngdp!M61</f>
        <v>#N/A</v>
      </c>
      <c r="N61" s="10" t="e">
        <f>100*cbo_revenues!N61/cbo_ngdp!N61</f>
        <v>#N/A</v>
      </c>
      <c r="O61" s="10" t="e">
        <f>100*cbo_revenues!O61/cbo_ngdp!O61</f>
        <v>#N/A</v>
      </c>
      <c r="P61" s="10" t="e">
        <f>100*cbo_revenues!P61/cbo_ngdp!P61</f>
        <v>#N/A</v>
      </c>
      <c r="Q61" s="10" t="e">
        <f>100*cbo_revenues!Q61/cbo_ngdp!Q61</f>
        <v>#N/A</v>
      </c>
      <c r="R61" s="10" t="e">
        <f>100*cbo_revenues!R61/cbo_ngdp!R61</f>
        <v>#N/A</v>
      </c>
      <c r="S61" s="10" t="e">
        <f>100*cbo_revenues!S61/cbo_ngdp!S61</f>
        <v>#N/A</v>
      </c>
      <c r="T61" s="10" t="e">
        <f>100*cbo_revenues!T61/cbo_ngdp!T61</f>
        <v>#N/A</v>
      </c>
      <c r="U61" s="10" t="e">
        <f>100*cbo_revenues!U61/cbo_ngdp!U61</f>
        <v>#N/A</v>
      </c>
      <c r="V61" s="10" t="e">
        <f>100*cbo_revenues!V61/cbo_ngdp!V61</f>
        <v>#N/A</v>
      </c>
      <c r="W61" s="10" t="e">
        <f>100*cbo_revenues!W61/cbo_ngdp!W61</f>
        <v>#N/A</v>
      </c>
      <c r="X61" s="10" t="e">
        <f>100*cbo_revenues!X61/cbo_ngdp!X61</f>
        <v>#N/A</v>
      </c>
      <c r="Y61" s="10" t="e">
        <f>100*cbo_revenues!Y61/cbo_ngdp!Y61</f>
        <v>#N/A</v>
      </c>
      <c r="Z61" s="10" t="e">
        <f>100*cbo_revenues!Z61/cbo_ngdp!Z61</f>
        <v>#N/A</v>
      </c>
      <c r="AA61" s="10" t="e">
        <f>100*cbo_revenues!AA61/cbo_ngdp!AA61</f>
        <v>#N/A</v>
      </c>
      <c r="AB61" s="10" t="e">
        <f>100*cbo_revenues!AB61/cbo_ngdp!AB61</f>
        <v>#N/A</v>
      </c>
      <c r="AC61" s="10" t="e">
        <f>100*cbo_revenues!AC61/cbo_ngdp!AC61</f>
        <v>#N/A</v>
      </c>
      <c r="AD61" s="10" t="e">
        <f>100*cbo_revenues!AD61/cbo_ngdp!AD61</f>
        <v>#N/A</v>
      </c>
      <c r="AE61" s="10" t="e">
        <f>100*cbo_revenues!AE61/cbo_ngdp!AE61</f>
        <v>#N/A</v>
      </c>
      <c r="AF61" s="10" t="e">
        <f>100*cbo_revenues!AF61/cbo_ngdp!AF61</f>
        <v>#N/A</v>
      </c>
      <c r="AG61" s="10" t="e">
        <f>100*cbo_revenues!AG61/cbo_ngdp!AG61</f>
        <v>#N/A</v>
      </c>
      <c r="AH61" s="10" t="e">
        <f>100*cbo_revenues!AH61/cbo_ngdp!AH61</f>
        <v>#N/A</v>
      </c>
      <c r="AI61" s="10" t="e">
        <f>100*cbo_revenues!AI61/cbo_ngdp!AI61</f>
        <v>#N/A</v>
      </c>
      <c r="AJ61" s="10" t="e">
        <f>100*cbo_revenues!AJ61/cbo_ngdp!AJ61</f>
        <v>#N/A</v>
      </c>
      <c r="AK61" s="10" t="e">
        <f>100*cbo_revenues!AK61/cbo_ngdp!AK61</f>
        <v>#N/A</v>
      </c>
      <c r="AL61" s="10" t="e">
        <f>100*cbo_revenues!AL61/cbo_ngdp!AL61</f>
        <v>#N/A</v>
      </c>
      <c r="AM61" s="10" t="e">
        <f>100*cbo_revenues!AM61/cbo_ngdp!AM61</f>
        <v>#N/A</v>
      </c>
      <c r="AN61" s="10" t="e">
        <f>100*cbo_revenues!AN61/cbo_ngdp!AN61</f>
        <v>#N/A</v>
      </c>
      <c r="AO61" s="10" t="e">
        <f>100*cbo_revenues!AO61/cbo_ngdp!AO61</f>
        <v>#N/A</v>
      </c>
      <c r="AP61" s="10" t="e">
        <f>100*cbo_revenues!AP61/cbo_ngdp!AP61</f>
        <v>#N/A</v>
      </c>
      <c r="AQ61" s="10" t="e">
        <f>100*cbo_revenues!AQ61/cbo_ngdp!AQ61</f>
        <v>#N/A</v>
      </c>
      <c r="AR61" s="10" t="e">
        <f>100*cbo_revenues!AR61/cbo_ngdp!AR61</f>
        <v>#N/A</v>
      </c>
      <c r="AS61" s="10" t="e">
        <f>100*cbo_revenues!AS61/cbo_ngdp!AS61</f>
        <v>#N/A</v>
      </c>
      <c r="AT61" s="10" t="e">
        <f>100*cbo_revenues!AT61/cbo_ngdp!AT61</f>
        <v>#N/A</v>
      </c>
      <c r="AU61" s="10" t="e">
        <v>#N/A</v>
      </c>
      <c r="AV61" s="10" t="e">
        <f>100*cbo_revenues!AV61/cbo_ngdp!AV61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17.951442052307595</v>
      </c>
      <c r="CJ61" s="10">
        <v>17.945192638190171</v>
      </c>
      <c r="CK61" s="10">
        <v>17.756735650136665</v>
      </c>
      <c r="CL61" s="10">
        <v>17.564801108626501</v>
      </c>
      <c r="CM61" s="10">
        <v>17.732441677709637</v>
      </c>
      <c r="CN61" s="10">
        <v>18.122720320037651</v>
      </c>
      <c r="CO61" s="10">
        <v>18.114023852218711</v>
      </c>
      <c r="CP61" s="10">
        <v>18.125409159479691</v>
      </c>
      <c r="CQ61" s="10">
        <v>17.943266379455043</v>
      </c>
      <c r="CR61" s="10">
        <v>17.821282324563864</v>
      </c>
      <c r="CS61" s="10">
        <v>17.994724405121723</v>
      </c>
      <c r="CU61" s="20">
        <v>39295</v>
      </c>
      <c r="CV61" s="20" t="str">
        <f ca="1">OFFSET(C$1,0,ROWS($1:55)-1)</f>
        <v>2007B</v>
      </c>
      <c r="CW61" s="19">
        <f t="shared" ca="1" si="2"/>
        <v>2007</v>
      </c>
      <c r="CX61" s="30" cm="1">
        <f t="array" aca="1" ref="CX61" ca="1">INDEX($C$6:$CS$100,MATCH(CW61,YEAR($B$6:$B$100),0),MATCH(CV61,$C$1:$CS$1,0))</f>
        <v>18.781429924932585</v>
      </c>
      <c r="CY61" s="19">
        <f t="shared" ca="1" si="0"/>
        <v>2012</v>
      </c>
      <c r="CZ61" s="30" cm="1">
        <f t="array" aca="1" ref="CZ61" ca="1">INDEX($C$6:$CS$100,MATCH(CY61,YEAR($B$6:$B$100),0),MATCH(CV61,$C$1:$CS$1,0))</f>
        <v>19.983907121098913</v>
      </c>
      <c r="DA61" s="19">
        <f t="shared" ca="1" si="3"/>
        <v>2017</v>
      </c>
      <c r="DB61" s="28" cm="1">
        <f t="array" aca="1" ref="DB61" ca="1">INDEX($C$6:$CS$100,MATCH(DA61,YEAR($B$6:$B$100),0),MATCH(CV61,$C$1:$CS$1,0))</f>
        <v>20.26945691930182</v>
      </c>
    </row>
    <row r="62" spans="1:106" x14ac:dyDescent="0.3">
      <c r="A62" t="s">
        <v>635</v>
      </c>
      <c r="B62" s="16">
        <v>47849</v>
      </c>
      <c r="C62" s="10" t="e">
        <f>100*cbo_revenues!C62/cbo_ngdp!C62</f>
        <v>#N/A</v>
      </c>
      <c r="D62" s="10" t="e">
        <f>100*cbo_revenues!D62/cbo_ngdp!D62</f>
        <v>#N/A</v>
      </c>
      <c r="E62" s="10" t="e">
        <f>100*cbo_revenues!E62/cbo_ngdp!E62</f>
        <v>#N/A</v>
      </c>
      <c r="F62" s="10" t="e">
        <f>100*cbo_revenues!F62/cbo_ngdp!F62</f>
        <v>#N/A</v>
      </c>
      <c r="G62" s="10" t="e">
        <f>100*cbo_revenues!G62/cbo_ngdp!G62</f>
        <v>#N/A</v>
      </c>
      <c r="H62" s="10" t="e">
        <f>100*cbo_revenues!H62/cbo_ngdp!H62</f>
        <v>#N/A</v>
      </c>
      <c r="I62" s="10" t="e">
        <f>100*cbo_revenues!I62/cbo_ngdp!A62</f>
        <v>#N/A</v>
      </c>
      <c r="J62" s="10" t="e">
        <f>100*cbo_revenues!J62/cbo_ngdp!B62</f>
        <v>#N/A</v>
      </c>
      <c r="K62" s="10" t="e">
        <f>100*cbo_revenues!K62/cbo_ngdp!K62</f>
        <v>#N/A</v>
      </c>
      <c r="L62" s="10" t="e">
        <f>100*cbo_revenues!L62/cbo_ngdp!L62</f>
        <v>#N/A</v>
      </c>
      <c r="M62" s="10" t="e">
        <f>100*cbo_revenues!M62/cbo_ngdp!M62</f>
        <v>#N/A</v>
      </c>
      <c r="N62" s="10" t="e">
        <f>100*cbo_revenues!N62/cbo_ngdp!N62</f>
        <v>#N/A</v>
      </c>
      <c r="O62" s="10" t="e">
        <f>100*cbo_revenues!O62/cbo_ngdp!O62</f>
        <v>#N/A</v>
      </c>
      <c r="P62" s="10" t="e">
        <f>100*cbo_revenues!P62/cbo_ngdp!P62</f>
        <v>#N/A</v>
      </c>
      <c r="Q62" s="10" t="e">
        <f>100*cbo_revenues!Q62/cbo_ngdp!Q62</f>
        <v>#N/A</v>
      </c>
      <c r="R62" s="10" t="e">
        <f>100*cbo_revenues!R62/cbo_ngdp!R62</f>
        <v>#N/A</v>
      </c>
      <c r="S62" s="10" t="e">
        <f>100*cbo_revenues!S62/cbo_ngdp!S62</f>
        <v>#N/A</v>
      </c>
      <c r="T62" s="10" t="e">
        <f>100*cbo_revenues!T62/cbo_ngdp!T62</f>
        <v>#N/A</v>
      </c>
      <c r="U62" s="10" t="e">
        <f>100*cbo_revenues!U62/cbo_ngdp!U62</f>
        <v>#N/A</v>
      </c>
      <c r="V62" s="10" t="e">
        <f>100*cbo_revenues!V62/cbo_ngdp!V62</f>
        <v>#N/A</v>
      </c>
      <c r="W62" s="10" t="e">
        <f>100*cbo_revenues!W62/cbo_ngdp!W62</f>
        <v>#N/A</v>
      </c>
      <c r="X62" s="10" t="e">
        <f>100*cbo_revenues!X62/cbo_ngdp!X62</f>
        <v>#N/A</v>
      </c>
      <c r="Y62" s="10" t="e">
        <f>100*cbo_revenues!Y62/cbo_ngdp!Y62</f>
        <v>#N/A</v>
      </c>
      <c r="Z62" s="10" t="e">
        <f>100*cbo_revenues!Z62/cbo_ngdp!Z62</f>
        <v>#N/A</v>
      </c>
      <c r="AA62" s="10" t="e">
        <f>100*cbo_revenues!AA62/cbo_ngdp!AA62</f>
        <v>#N/A</v>
      </c>
      <c r="AB62" s="10" t="e">
        <f>100*cbo_revenues!AB62/cbo_ngdp!AB62</f>
        <v>#N/A</v>
      </c>
      <c r="AC62" s="10" t="e">
        <f>100*cbo_revenues!AC62/cbo_ngdp!AC62</f>
        <v>#N/A</v>
      </c>
      <c r="AD62" s="10" t="e">
        <f>100*cbo_revenues!AD62/cbo_ngdp!AD62</f>
        <v>#N/A</v>
      </c>
      <c r="AE62" s="10" t="e">
        <f>100*cbo_revenues!AE62/cbo_ngdp!AE62</f>
        <v>#N/A</v>
      </c>
      <c r="AF62" s="10" t="e">
        <f>100*cbo_revenues!AF62/cbo_ngdp!AF62</f>
        <v>#N/A</v>
      </c>
      <c r="AG62" s="10" t="e">
        <f>100*cbo_revenues!AG62/cbo_ngdp!AG62</f>
        <v>#N/A</v>
      </c>
      <c r="AH62" s="10" t="e">
        <f>100*cbo_revenues!AH62/cbo_ngdp!AH62</f>
        <v>#N/A</v>
      </c>
      <c r="AI62" s="10" t="e">
        <f>100*cbo_revenues!AI62/cbo_ngdp!AI62</f>
        <v>#N/A</v>
      </c>
      <c r="AJ62" s="10" t="e">
        <f>100*cbo_revenues!AJ62/cbo_ngdp!AJ62</f>
        <v>#N/A</v>
      </c>
      <c r="AK62" s="10" t="e">
        <f>100*cbo_revenues!AK62/cbo_ngdp!AK62</f>
        <v>#N/A</v>
      </c>
      <c r="AL62" s="10" t="e">
        <f>100*cbo_revenues!AL62/cbo_ngdp!AL62</f>
        <v>#N/A</v>
      </c>
      <c r="AM62" s="10" t="e">
        <f>100*cbo_revenues!AM62/cbo_ngdp!AM62</f>
        <v>#N/A</v>
      </c>
      <c r="AN62" s="10" t="e">
        <f>100*cbo_revenues!AN62/cbo_ngdp!AN62</f>
        <v>#N/A</v>
      </c>
      <c r="AO62" s="10" t="e">
        <f>100*cbo_revenues!AO62/cbo_ngdp!AO62</f>
        <v>#N/A</v>
      </c>
      <c r="AP62" s="10" t="e">
        <f>100*cbo_revenues!AP62/cbo_ngdp!AP62</f>
        <v>#N/A</v>
      </c>
      <c r="AQ62" s="10" t="e">
        <f>100*cbo_revenues!AQ62/cbo_ngdp!AQ62</f>
        <v>#N/A</v>
      </c>
      <c r="AR62" s="10" t="e">
        <f>100*cbo_revenues!AR62/cbo_ngdp!AR62</f>
        <v>#N/A</v>
      </c>
      <c r="AS62" s="10" t="e">
        <f>100*cbo_revenues!AS62/cbo_ngdp!AS62</f>
        <v>#N/A</v>
      </c>
      <c r="AT62" s="10" t="e">
        <f>100*cbo_revenues!AT62/cbo_ngdp!AT62</f>
        <v>#N/A</v>
      </c>
      <c r="AU62" s="10" t="e">
        <v>#N/A</v>
      </c>
      <c r="AV62" s="10" t="e">
        <f>100*cbo_revenues!AV62/cbo_ngdp!AV62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17.523456715148939</v>
      </c>
      <c r="CM62" s="10">
        <v>17.692307692307693</v>
      </c>
      <c r="CN62" s="10">
        <v>18.126734243162126</v>
      </c>
      <c r="CO62" s="10">
        <v>18.096360447270335</v>
      </c>
      <c r="CP62" s="10">
        <v>18.107322955492215</v>
      </c>
      <c r="CQ62" s="10">
        <v>17.913179212530615</v>
      </c>
      <c r="CR62" s="10">
        <v>17.993948889729321</v>
      </c>
      <c r="CS62" s="10">
        <v>18.083192209991534</v>
      </c>
      <c r="CU62" s="20">
        <v>39448</v>
      </c>
      <c r="CV62" s="20" t="str">
        <f ca="1">OFFSET(C$1,0,ROWS($1:56)-1)</f>
        <v>2008A</v>
      </c>
      <c r="CW62" s="19">
        <f t="shared" ca="1" si="2"/>
        <v>2008</v>
      </c>
      <c r="CX62" s="30" cm="1">
        <f t="array" aca="1" ref="CX62" ca="1">INDEX($C$6:$CS$100,MATCH(CW62,YEAR($B$6:$B$100),0),MATCH(CV62,$C$1:$CS$1,0))</f>
        <v>18.688824730652772</v>
      </c>
      <c r="CY62" s="19">
        <f t="shared" ca="1" si="0"/>
        <v>2013</v>
      </c>
      <c r="CZ62" s="30" cm="1">
        <f t="array" aca="1" ref="CZ62" ca="1">INDEX($C$6:$CS$100,MATCH(CY62,YEAR($B$6:$B$100),0),MATCH(CV62,$C$1:$CS$1,0))</f>
        <v>19.869201352325</v>
      </c>
      <c r="DA62" s="19">
        <f t="shared" ca="1" si="3"/>
        <v>2018</v>
      </c>
      <c r="DB62" s="28" cm="1">
        <f t="array" aca="1" ref="DB62" ca="1">INDEX($C$6:$CS$100,MATCH(DA62,YEAR($B$6:$B$100),0),MATCH(CV62,$C$1:$CS$1,0))</f>
        <v>20.344441959293224</v>
      </c>
    </row>
    <row r="63" spans="1:106" x14ac:dyDescent="0.3">
      <c r="A63" t="s">
        <v>636</v>
      </c>
      <c r="B63" s="16">
        <v>48214</v>
      </c>
      <c r="C63" s="10" t="e">
        <f>100*cbo_revenues!C63/cbo_ngdp!C63</f>
        <v>#N/A</v>
      </c>
      <c r="D63" s="10" t="e">
        <f>100*cbo_revenues!D63/cbo_ngdp!D63</f>
        <v>#N/A</v>
      </c>
      <c r="E63" s="10" t="e">
        <f>100*cbo_revenues!E63/cbo_ngdp!E63</f>
        <v>#N/A</v>
      </c>
      <c r="F63" s="10" t="e">
        <f>100*cbo_revenues!F63/cbo_ngdp!F63</f>
        <v>#N/A</v>
      </c>
      <c r="G63" s="10" t="e">
        <f>100*cbo_revenues!G63/cbo_ngdp!G63</f>
        <v>#N/A</v>
      </c>
      <c r="H63" s="10" t="e">
        <f>100*cbo_revenues!H63/cbo_ngdp!H63</f>
        <v>#N/A</v>
      </c>
      <c r="I63" s="10" t="e">
        <f>100*cbo_revenues!I63/cbo_ngdp!A63</f>
        <v>#N/A</v>
      </c>
      <c r="J63" s="10" t="e">
        <f>100*cbo_revenues!J63/cbo_ngdp!B63</f>
        <v>#N/A</v>
      </c>
      <c r="K63" s="10" t="e">
        <f>100*cbo_revenues!K63/cbo_ngdp!K63</f>
        <v>#N/A</v>
      </c>
      <c r="L63" s="10" t="e">
        <f>100*cbo_revenues!L63/cbo_ngdp!L63</f>
        <v>#N/A</v>
      </c>
      <c r="M63" s="10" t="e">
        <f>100*cbo_revenues!M63/cbo_ngdp!M63</f>
        <v>#N/A</v>
      </c>
      <c r="N63" s="10" t="e">
        <f>100*cbo_revenues!N63/cbo_ngdp!N63</f>
        <v>#N/A</v>
      </c>
      <c r="O63" s="10" t="e">
        <f>100*cbo_revenues!O63/cbo_ngdp!O63</f>
        <v>#N/A</v>
      </c>
      <c r="P63" s="10" t="e">
        <f>100*cbo_revenues!P63/cbo_ngdp!P63</f>
        <v>#N/A</v>
      </c>
      <c r="Q63" s="10" t="e">
        <f>100*cbo_revenues!Q63/cbo_ngdp!Q63</f>
        <v>#N/A</v>
      </c>
      <c r="R63" s="10" t="e">
        <f>100*cbo_revenues!R63/cbo_ngdp!R63</f>
        <v>#N/A</v>
      </c>
      <c r="S63" s="10" t="e">
        <f>100*cbo_revenues!S63/cbo_ngdp!S63</f>
        <v>#N/A</v>
      </c>
      <c r="T63" s="10" t="e">
        <f>100*cbo_revenues!T63/cbo_ngdp!T63</f>
        <v>#N/A</v>
      </c>
      <c r="U63" s="10" t="e">
        <f>100*cbo_revenues!U63/cbo_ngdp!U63</f>
        <v>#N/A</v>
      </c>
      <c r="V63" s="10" t="e">
        <f>100*cbo_revenues!V63/cbo_ngdp!V63</f>
        <v>#N/A</v>
      </c>
      <c r="W63" s="10" t="e">
        <f>100*cbo_revenues!W63/cbo_ngdp!W63</f>
        <v>#N/A</v>
      </c>
      <c r="X63" s="10" t="e">
        <f>100*cbo_revenues!X63/cbo_ngdp!X63</f>
        <v>#N/A</v>
      </c>
      <c r="Y63" s="10" t="e">
        <f>100*cbo_revenues!Y63/cbo_ngdp!Y63</f>
        <v>#N/A</v>
      </c>
      <c r="Z63" s="10" t="e">
        <f>100*cbo_revenues!Z63/cbo_ngdp!Z63</f>
        <v>#N/A</v>
      </c>
      <c r="AA63" s="10" t="e">
        <f>100*cbo_revenues!AA63/cbo_ngdp!AA63</f>
        <v>#N/A</v>
      </c>
      <c r="AB63" s="10" t="e">
        <f>100*cbo_revenues!AB63/cbo_ngdp!AB63</f>
        <v>#N/A</v>
      </c>
      <c r="AC63" s="10" t="e">
        <f>100*cbo_revenues!AC63/cbo_ngdp!AC63</f>
        <v>#N/A</v>
      </c>
      <c r="AD63" s="10" t="e">
        <f>100*cbo_revenues!AD63/cbo_ngdp!AD63</f>
        <v>#N/A</v>
      </c>
      <c r="AE63" s="10" t="e">
        <f>100*cbo_revenues!AE63/cbo_ngdp!AE63</f>
        <v>#N/A</v>
      </c>
      <c r="AF63" s="10" t="e">
        <f>100*cbo_revenues!AF63/cbo_ngdp!AF63</f>
        <v>#N/A</v>
      </c>
      <c r="AG63" s="10" t="e">
        <f>100*cbo_revenues!AG63/cbo_ngdp!AG63</f>
        <v>#N/A</v>
      </c>
      <c r="AH63" s="10" t="e">
        <f>100*cbo_revenues!AH63/cbo_ngdp!AH63</f>
        <v>#N/A</v>
      </c>
      <c r="AI63" s="10" t="e">
        <f>100*cbo_revenues!AI63/cbo_ngdp!AI63</f>
        <v>#N/A</v>
      </c>
      <c r="AJ63" s="10" t="e">
        <f>100*cbo_revenues!AJ63/cbo_ngdp!AJ63</f>
        <v>#N/A</v>
      </c>
      <c r="AK63" s="10" t="e">
        <f>100*cbo_revenues!AK63/cbo_ngdp!AK63</f>
        <v>#N/A</v>
      </c>
      <c r="AL63" s="10" t="e">
        <f>100*cbo_revenues!AL63/cbo_ngdp!AL63</f>
        <v>#N/A</v>
      </c>
      <c r="AM63" s="10" t="e">
        <f>100*cbo_revenues!AM63/cbo_ngdp!AM63</f>
        <v>#N/A</v>
      </c>
      <c r="AN63" s="10" t="e">
        <f>100*cbo_revenues!AN63/cbo_ngdp!AN63</f>
        <v>#N/A</v>
      </c>
      <c r="AO63" s="10" t="e">
        <f>100*cbo_revenues!AO63/cbo_ngdp!AO63</f>
        <v>#N/A</v>
      </c>
      <c r="AP63" s="10" t="e">
        <f>100*cbo_revenues!AP63/cbo_ngdp!AP63</f>
        <v>#N/A</v>
      </c>
      <c r="AQ63" s="10" t="e">
        <f>100*cbo_revenues!AQ63/cbo_ngdp!AQ63</f>
        <v>#N/A</v>
      </c>
      <c r="AR63" s="10" t="e">
        <f>100*cbo_revenues!AR63/cbo_ngdp!AR63</f>
        <v>#N/A</v>
      </c>
      <c r="AS63" s="10" t="e">
        <f>100*cbo_revenues!AS63/cbo_ngdp!AS63</f>
        <v>#N/A</v>
      </c>
      <c r="AT63" s="10" t="e">
        <f>100*cbo_revenues!AT63/cbo_ngdp!AT63</f>
        <v>#N/A</v>
      </c>
      <c r="AU63" s="10" t="e">
        <v>#N/A</v>
      </c>
      <c r="AV63" s="10" t="e">
        <f>100*cbo_revenues!AV63/cbo_ngdp!AV63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18.162486368593239</v>
      </c>
      <c r="CO63" s="10">
        <v>18.054602101705655</v>
      </c>
      <c r="CP63" s="10">
        <v>18.06252310292021</v>
      </c>
      <c r="CQ63" s="10">
        <v>17.84558004610324</v>
      </c>
      <c r="CR63" s="10">
        <v>17.951186511240632</v>
      </c>
      <c r="CS63" s="10">
        <v>18.103536125547741</v>
      </c>
      <c r="CU63" s="20">
        <v>39692</v>
      </c>
      <c r="CV63" s="20" t="str">
        <f ca="1">OFFSET(C$1,0,ROWS($1:57)-1)</f>
        <v>2008B</v>
      </c>
      <c r="CW63" s="19">
        <f t="shared" ca="1" si="2"/>
        <v>2008</v>
      </c>
      <c r="CX63" s="30" cm="1">
        <f t="array" aca="1" ref="CX63" ca="1">INDEX($C$6:$CS$100,MATCH(CW63,YEAR($B$6:$B$100),0),MATCH(CV63,$C$1:$CS$1,0))</f>
        <v>17.931034482758619</v>
      </c>
      <c r="CY63" s="19">
        <f t="shared" ca="1" si="0"/>
        <v>2013</v>
      </c>
      <c r="CZ63" s="30" cm="1">
        <f t="array" aca="1" ref="CZ63" ca="1">INDEX($C$6:$CS$100,MATCH(CY63,YEAR($B$6:$B$100),0),MATCH(CV63,$C$1:$CS$1,0))</f>
        <v>20.065424706143268</v>
      </c>
      <c r="DA63" s="19">
        <f t="shared" ca="1" si="3"/>
        <v>2018</v>
      </c>
      <c r="DB63" s="28" cm="1">
        <f t="array" aca="1" ref="DB63" ca="1">INDEX($C$6:$CS$100,MATCH(DA63,YEAR($B$6:$B$100),0),MATCH(CV63,$C$1:$CS$1,0))</f>
        <v>20.440647482014388</v>
      </c>
    </row>
    <row r="64" spans="1:106" x14ac:dyDescent="0.3">
      <c r="A64" t="s">
        <v>637</v>
      </c>
      <c r="B64" s="16">
        <v>48580</v>
      </c>
      <c r="C64" s="10" t="e">
        <f>100*cbo_revenues!C64/cbo_ngdp!C64</f>
        <v>#N/A</v>
      </c>
      <c r="D64" s="10" t="e">
        <f>100*cbo_revenues!D64/cbo_ngdp!D64</f>
        <v>#N/A</v>
      </c>
      <c r="E64" s="10" t="e">
        <f>100*cbo_revenues!E64/cbo_ngdp!E64</f>
        <v>#N/A</v>
      </c>
      <c r="F64" s="10" t="e">
        <f>100*cbo_revenues!F64/cbo_ngdp!F64</f>
        <v>#N/A</v>
      </c>
      <c r="G64" s="10" t="e">
        <f>100*cbo_revenues!G64/cbo_ngdp!G64</f>
        <v>#N/A</v>
      </c>
      <c r="H64" s="10" t="e">
        <f>100*cbo_revenues!H64/cbo_ngdp!H64</f>
        <v>#N/A</v>
      </c>
      <c r="I64" s="10" t="e">
        <f>100*cbo_revenues!I64/cbo_ngdp!A64</f>
        <v>#N/A</v>
      </c>
      <c r="J64" s="10" t="e">
        <f>100*cbo_revenues!J64/cbo_ngdp!B64</f>
        <v>#N/A</v>
      </c>
      <c r="K64" s="10" t="e">
        <f>100*cbo_revenues!K64/cbo_ngdp!K64</f>
        <v>#N/A</v>
      </c>
      <c r="L64" s="10" t="e">
        <f>100*cbo_revenues!L64/cbo_ngdp!L64</f>
        <v>#N/A</v>
      </c>
      <c r="M64" s="10" t="e">
        <f>100*cbo_revenues!M64/cbo_ngdp!M64</f>
        <v>#N/A</v>
      </c>
      <c r="N64" s="10" t="e">
        <f>100*cbo_revenues!N64/cbo_ngdp!N64</f>
        <v>#N/A</v>
      </c>
      <c r="O64" s="10" t="e">
        <f>100*cbo_revenues!O64/cbo_ngdp!O64</f>
        <v>#N/A</v>
      </c>
      <c r="P64" s="10" t="e">
        <f>100*cbo_revenues!P64/cbo_ngdp!P64</f>
        <v>#N/A</v>
      </c>
      <c r="Q64" s="10" t="e">
        <f>100*cbo_revenues!Q64/cbo_ngdp!Q64</f>
        <v>#N/A</v>
      </c>
      <c r="R64" s="10" t="e">
        <f>100*cbo_revenues!R64/cbo_ngdp!R64</f>
        <v>#N/A</v>
      </c>
      <c r="S64" s="10" t="e">
        <f>100*cbo_revenues!S64/cbo_ngdp!S64</f>
        <v>#N/A</v>
      </c>
      <c r="T64" s="10" t="e">
        <f>100*cbo_revenues!T64/cbo_ngdp!T64</f>
        <v>#N/A</v>
      </c>
      <c r="U64" s="10" t="e">
        <f>100*cbo_revenues!U64/cbo_ngdp!U64</f>
        <v>#N/A</v>
      </c>
      <c r="V64" s="10" t="e">
        <f>100*cbo_revenues!V64/cbo_ngdp!V64</f>
        <v>#N/A</v>
      </c>
      <c r="W64" s="10" t="e">
        <f>100*cbo_revenues!W64/cbo_ngdp!W64</f>
        <v>#N/A</v>
      </c>
      <c r="X64" s="10" t="e">
        <f>100*cbo_revenues!X64/cbo_ngdp!X64</f>
        <v>#N/A</v>
      </c>
      <c r="Y64" s="10" t="e">
        <f>100*cbo_revenues!Y64/cbo_ngdp!Y64</f>
        <v>#N/A</v>
      </c>
      <c r="Z64" s="10" t="e">
        <f>100*cbo_revenues!Z64/cbo_ngdp!Z64</f>
        <v>#N/A</v>
      </c>
      <c r="AA64" s="10" t="e">
        <f>100*cbo_revenues!AA64/cbo_ngdp!AA64</f>
        <v>#N/A</v>
      </c>
      <c r="AB64" s="10" t="e">
        <f>100*cbo_revenues!AB64/cbo_ngdp!AB64</f>
        <v>#N/A</v>
      </c>
      <c r="AC64" s="10" t="e">
        <f>100*cbo_revenues!AC64/cbo_ngdp!AC64</f>
        <v>#N/A</v>
      </c>
      <c r="AD64" s="10" t="e">
        <f>100*cbo_revenues!AD64/cbo_ngdp!AD64</f>
        <v>#N/A</v>
      </c>
      <c r="AE64" s="10" t="e">
        <f>100*cbo_revenues!AE64/cbo_ngdp!AE64</f>
        <v>#N/A</v>
      </c>
      <c r="AF64" s="10" t="e">
        <f>100*cbo_revenues!AF64/cbo_ngdp!AF64</f>
        <v>#N/A</v>
      </c>
      <c r="AG64" s="10" t="e">
        <f>100*cbo_revenues!AG64/cbo_ngdp!AG64</f>
        <v>#N/A</v>
      </c>
      <c r="AH64" s="10" t="e">
        <f>100*cbo_revenues!AH64/cbo_ngdp!AH64</f>
        <v>#N/A</v>
      </c>
      <c r="AI64" s="10" t="e">
        <f>100*cbo_revenues!AI64/cbo_ngdp!AI64</f>
        <v>#N/A</v>
      </c>
      <c r="AJ64" s="10" t="e">
        <f>100*cbo_revenues!AJ64/cbo_ngdp!AJ64</f>
        <v>#N/A</v>
      </c>
      <c r="AK64" s="10" t="e">
        <f>100*cbo_revenues!AK64/cbo_ngdp!AK64</f>
        <v>#N/A</v>
      </c>
      <c r="AL64" s="10" t="e">
        <f>100*cbo_revenues!AL64/cbo_ngdp!AL64</f>
        <v>#N/A</v>
      </c>
      <c r="AM64" s="10" t="e">
        <f>100*cbo_revenues!AM64/cbo_ngdp!AM64</f>
        <v>#N/A</v>
      </c>
      <c r="AN64" s="10" t="e">
        <f>100*cbo_revenues!AN64/cbo_ngdp!AN64</f>
        <v>#N/A</v>
      </c>
      <c r="AO64" s="10" t="e">
        <f>100*cbo_revenues!AO64/cbo_ngdp!AO64</f>
        <v>#N/A</v>
      </c>
      <c r="AP64" s="10" t="e">
        <f>100*cbo_revenues!AP64/cbo_ngdp!AP64</f>
        <v>#N/A</v>
      </c>
      <c r="AQ64" s="10" t="e">
        <f>100*cbo_revenues!AQ64/cbo_ngdp!AQ64</f>
        <v>#N/A</v>
      </c>
      <c r="AR64" s="10" t="e">
        <f>100*cbo_revenues!AR64/cbo_ngdp!AR64</f>
        <v>#N/A</v>
      </c>
      <c r="AS64" s="10" t="e">
        <f>100*cbo_revenues!AS64/cbo_ngdp!AS64</f>
        <v>#N/A</v>
      </c>
      <c r="AT64" s="10" t="e">
        <f>100*cbo_revenues!AT64/cbo_ngdp!AT64</f>
        <v>#N/A</v>
      </c>
      <c r="AU64" s="10" t="e">
        <v>#N/A</v>
      </c>
      <c r="AV64" s="10" t="e">
        <f>100*cbo_revenues!AV64/cbo_ngdp!AV64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18.066585216860108</v>
      </c>
      <c r="CP64" s="10">
        <v>18.076766442679698</v>
      </c>
      <c r="CQ64" s="10">
        <v>17.872637510596917</v>
      </c>
      <c r="CR64" s="10">
        <v>17.989471045374781</v>
      </c>
      <c r="CS64" s="10">
        <v>18.163755886970172</v>
      </c>
      <c r="CU64" s="20">
        <v>39814</v>
      </c>
      <c r="CV64" s="20" t="str">
        <f ca="1">OFFSET(C$1,0,ROWS($1:58)-1)</f>
        <v>2009A</v>
      </c>
      <c r="CW64" s="19">
        <f t="shared" ca="1" si="2"/>
        <v>2009</v>
      </c>
      <c r="CX64" s="30" cm="1">
        <f t="array" aca="1" ref="CX64" ca="1">INDEX($C$6:$CS$100,MATCH(CW64,YEAR($B$6:$B$100),0),MATCH(CV64,$C$1:$CS$1,0))</f>
        <v>16.532229781861542</v>
      </c>
      <c r="CY64" s="19">
        <f t="shared" ca="1" si="0"/>
        <v>2014</v>
      </c>
      <c r="CZ64" s="30" cm="1">
        <f t="array" aca="1" ref="CZ64" ca="1">INDEX($C$6:$CS$100,MATCH(CY64,YEAR($B$6:$B$100),0),MATCH(CV64,$C$1:$CS$1,0))</f>
        <v>19.704214388969199</v>
      </c>
      <c r="DA64" s="19">
        <f t="shared" ca="1" si="3"/>
        <v>2019</v>
      </c>
      <c r="DB64" s="28" cm="1">
        <f t="array" aca="1" ref="DB64" ca="1">INDEX($C$6:$CS$100,MATCH(DA64,YEAR($B$6:$B$100),0),MATCH(CV64,$C$1:$CS$1,0))</f>
        <v>20.221743424005744</v>
      </c>
    </row>
    <row r="65" spans="1:106" x14ac:dyDescent="0.3">
      <c r="A65" t="s">
        <v>638</v>
      </c>
      <c r="B65" s="16">
        <v>48945</v>
      </c>
      <c r="C65" s="10" t="e">
        <f>100*cbo_revenues!C65/cbo_ngdp!C65</f>
        <v>#N/A</v>
      </c>
      <c r="D65" s="10" t="e">
        <f>100*cbo_revenues!D65/cbo_ngdp!D65</f>
        <v>#N/A</v>
      </c>
      <c r="E65" s="10" t="e">
        <f>100*cbo_revenues!E65/cbo_ngdp!E65</f>
        <v>#N/A</v>
      </c>
      <c r="F65" s="10" t="e">
        <f>100*cbo_revenues!F65/cbo_ngdp!F65</f>
        <v>#N/A</v>
      </c>
      <c r="G65" s="10" t="e">
        <f>100*cbo_revenues!G65/cbo_ngdp!G65</f>
        <v>#N/A</v>
      </c>
      <c r="H65" s="10" t="e">
        <f>100*cbo_revenues!H65/cbo_ngdp!H65</f>
        <v>#N/A</v>
      </c>
      <c r="I65" s="10" t="e">
        <f>100*cbo_revenues!I65/cbo_ngdp!A65</f>
        <v>#N/A</v>
      </c>
      <c r="J65" s="10" t="e">
        <f>100*cbo_revenues!J65/cbo_ngdp!B65</f>
        <v>#N/A</v>
      </c>
      <c r="K65" s="10" t="e">
        <f>100*cbo_revenues!K65/cbo_ngdp!K65</f>
        <v>#N/A</v>
      </c>
      <c r="L65" s="10" t="e">
        <f>100*cbo_revenues!L65/cbo_ngdp!L65</f>
        <v>#N/A</v>
      </c>
      <c r="M65" s="10" t="e">
        <f>100*cbo_revenues!M65/cbo_ngdp!M65</f>
        <v>#N/A</v>
      </c>
      <c r="N65" s="10" t="e">
        <f>100*cbo_revenues!N65/cbo_ngdp!N65</f>
        <v>#N/A</v>
      </c>
      <c r="O65" s="10" t="e">
        <f>100*cbo_revenues!O65/cbo_ngdp!O65</f>
        <v>#N/A</v>
      </c>
      <c r="P65" s="10" t="e">
        <f>100*cbo_revenues!P65/cbo_ngdp!P65</f>
        <v>#N/A</v>
      </c>
      <c r="Q65" s="10" t="e">
        <f>100*cbo_revenues!Q65/cbo_ngdp!Q65</f>
        <v>#N/A</v>
      </c>
      <c r="R65" s="10" t="e">
        <f>100*cbo_revenues!R65/cbo_ngdp!R65</f>
        <v>#N/A</v>
      </c>
      <c r="S65" s="10" t="e">
        <f>100*cbo_revenues!S65/cbo_ngdp!S65</f>
        <v>#N/A</v>
      </c>
      <c r="T65" s="10" t="e">
        <f>100*cbo_revenues!T65/cbo_ngdp!T65</f>
        <v>#N/A</v>
      </c>
      <c r="U65" s="10" t="e">
        <f>100*cbo_revenues!U65/cbo_ngdp!U65</f>
        <v>#N/A</v>
      </c>
      <c r="V65" s="10" t="e">
        <f>100*cbo_revenues!V65/cbo_ngdp!V65</f>
        <v>#N/A</v>
      </c>
      <c r="W65" s="10" t="e">
        <f>100*cbo_revenues!W65/cbo_ngdp!W65</f>
        <v>#N/A</v>
      </c>
      <c r="X65" s="10" t="e">
        <f>100*cbo_revenues!X65/cbo_ngdp!X65</f>
        <v>#N/A</v>
      </c>
      <c r="Y65" s="10" t="e">
        <f>100*cbo_revenues!Y65/cbo_ngdp!Y65</f>
        <v>#N/A</v>
      </c>
      <c r="Z65" s="10" t="e">
        <f>100*cbo_revenues!Z65/cbo_ngdp!Z65</f>
        <v>#N/A</v>
      </c>
      <c r="AA65" s="10" t="e">
        <f>100*cbo_revenues!AA65/cbo_ngdp!AA65</f>
        <v>#N/A</v>
      </c>
      <c r="AB65" s="10" t="e">
        <f>100*cbo_revenues!AB65/cbo_ngdp!AB65</f>
        <v>#N/A</v>
      </c>
      <c r="AC65" s="10" t="e">
        <f>100*cbo_revenues!AC65/cbo_ngdp!AC65</f>
        <v>#N/A</v>
      </c>
      <c r="AD65" s="10" t="e">
        <f>100*cbo_revenues!AD65/cbo_ngdp!AD65</f>
        <v>#N/A</v>
      </c>
      <c r="AE65" s="10" t="e">
        <f>100*cbo_revenues!AE65/cbo_ngdp!AE65</f>
        <v>#N/A</v>
      </c>
      <c r="AF65" s="10" t="e">
        <f>100*cbo_revenues!AF65/cbo_ngdp!AF65</f>
        <v>#N/A</v>
      </c>
      <c r="AG65" s="10" t="e">
        <f>100*cbo_revenues!AG65/cbo_ngdp!AG65</f>
        <v>#N/A</v>
      </c>
      <c r="AH65" s="10" t="e">
        <f>100*cbo_revenues!AH65/cbo_ngdp!AH65</f>
        <v>#N/A</v>
      </c>
      <c r="AI65" s="10" t="e">
        <f>100*cbo_revenues!AI65/cbo_ngdp!AI65</f>
        <v>#N/A</v>
      </c>
      <c r="AJ65" s="10" t="e">
        <f>100*cbo_revenues!AJ65/cbo_ngdp!AJ65</f>
        <v>#N/A</v>
      </c>
      <c r="AK65" s="10" t="e">
        <f>100*cbo_revenues!AK65/cbo_ngdp!AK65</f>
        <v>#N/A</v>
      </c>
      <c r="AL65" s="10" t="e">
        <f>100*cbo_revenues!AL65/cbo_ngdp!AL65</f>
        <v>#N/A</v>
      </c>
      <c r="AM65" s="10" t="e">
        <f>100*cbo_revenues!AM65/cbo_ngdp!AM65</f>
        <v>#N/A</v>
      </c>
      <c r="AN65" s="10" t="e">
        <f>100*cbo_revenues!AN65/cbo_ngdp!AN65</f>
        <v>#N/A</v>
      </c>
      <c r="AO65" s="10" t="e">
        <f>100*cbo_revenues!AO65/cbo_ngdp!AO65</f>
        <v>#N/A</v>
      </c>
      <c r="AP65" s="10" t="e">
        <f>100*cbo_revenues!AP65/cbo_ngdp!AP65</f>
        <v>#N/A</v>
      </c>
      <c r="AQ65" s="10" t="e">
        <f>100*cbo_revenues!AQ65/cbo_ngdp!AQ65</f>
        <v>#N/A</v>
      </c>
      <c r="AR65" s="10" t="e">
        <f>100*cbo_revenues!AR65/cbo_ngdp!AR65</f>
        <v>#N/A</v>
      </c>
      <c r="AS65" s="10" t="e">
        <f>100*cbo_revenues!AS65/cbo_ngdp!AS65</f>
        <v>#N/A</v>
      </c>
      <c r="AT65" s="10" t="e">
        <f>100*cbo_revenues!AT65/cbo_ngdp!AT65</f>
        <v>#N/A</v>
      </c>
      <c r="AU65" s="10" t="e">
        <v>#N/A</v>
      </c>
      <c r="AV65" s="10" t="e">
        <f>100*cbo_revenues!AV65/cbo_ngdp!AV65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17.946501464726506</v>
      </c>
      <c r="CR65" s="10">
        <v>18.017778636649112</v>
      </c>
      <c r="CS65" s="10">
        <v>18.209307819513349</v>
      </c>
      <c r="CU65" s="20">
        <v>39873</v>
      </c>
      <c r="CV65" s="20" t="str">
        <f ca="1">OFFSET(C$1,0,ROWS($1:59)-1)</f>
        <v>2009B</v>
      </c>
      <c r="CW65" s="19">
        <f t="shared" ca="1" si="2"/>
        <v>2009</v>
      </c>
      <c r="CX65" s="30" cm="1">
        <f t="array" aca="1" ref="CX65" ca="1">INDEX($C$6:$CS$100,MATCH(CW65,YEAR($B$6:$B$100),0),MATCH(CV65,$C$1:$CS$1,0))</f>
        <v>15.550971046453725</v>
      </c>
      <c r="CY65" s="19">
        <f t="shared" ca="1" si="0"/>
        <v>2014</v>
      </c>
      <c r="CZ65" s="30" cm="1">
        <f t="array" aca="1" ref="CZ65" ca="1">INDEX($C$6:$CS$100,MATCH(CY65,YEAR($B$6:$B$100),0),MATCH(CV65,$C$1:$CS$1,0))</f>
        <v>19.929238443245751</v>
      </c>
      <c r="DA65" s="19">
        <f t="shared" ca="1" si="3"/>
        <v>2019</v>
      </c>
      <c r="DB65" s="28" cm="1">
        <f t="array" aca="1" ref="DB65" ca="1">INDEX($C$6:$CS$100,MATCH(DA65,YEAR($B$6:$B$100),0),MATCH(CV65,$C$1:$CS$1,0))</f>
        <v>20.256605933416008</v>
      </c>
    </row>
    <row r="66" spans="1:106" x14ac:dyDescent="0.3">
      <c r="A66" t="s">
        <v>914</v>
      </c>
      <c r="B66" s="16">
        <v>49310</v>
      </c>
      <c r="C66" s="10" t="e">
        <f>100*cbo_revenues!C66/cbo_ngdp!C66</f>
        <v>#N/A</v>
      </c>
      <c r="D66" s="10" t="e">
        <f>100*cbo_revenues!D66/cbo_ngdp!D66</f>
        <v>#N/A</v>
      </c>
      <c r="E66" s="10" t="e">
        <f>100*cbo_revenues!E66/cbo_ngdp!E66</f>
        <v>#N/A</v>
      </c>
      <c r="F66" s="10" t="e">
        <f>100*cbo_revenues!F66/cbo_ngdp!F66</f>
        <v>#N/A</v>
      </c>
      <c r="G66" s="10" t="e">
        <f>100*cbo_revenues!G66/cbo_ngdp!G66</f>
        <v>#N/A</v>
      </c>
      <c r="H66" s="10" t="e">
        <f>100*cbo_revenues!H66/cbo_ngdp!H66</f>
        <v>#N/A</v>
      </c>
      <c r="I66" s="10" t="e">
        <f>100*cbo_revenues!I66/cbo_ngdp!A66</f>
        <v>#N/A</v>
      </c>
      <c r="J66" s="10" t="e">
        <f>100*cbo_revenues!J66/cbo_ngdp!B66</f>
        <v>#N/A</v>
      </c>
      <c r="K66" s="10" t="e">
        <f>100*cbo_revenues!K66/cbo_ngdp!K66</f>
        <v>#N/A</v>
      </c>
      <c r="L66" s="10" t="e">
        <f>100*cbo_revenues!L66/cbo_ngdp!L66</f>
        <v>#N/A</v>
      </c>
      <c r="M66" s="10" t="e">
        <f>100*cbo_revenues!M66/cbo_ngdp!M66</f>
        <v>#N/A</v>
      </c>
      <c r="N66" s="10" t="e">
        <f>100*cbo_revenues!N66/cbo_ngdp!N66</f>
        <v>#N/A</v>
      </c>
      <c r="O66" s="10" t="e">
        <f>100*cbo_revenues!O66/cbo_ngdp!O66</f>
        <v>#N/A</v>
      </c>
      <c r="P66" s="10" t="e">
        <f>100*cbo_revenues!P66/cbo_ngdp!P66</f>
        <v>#N/A</v>
      </c>
      <c r="Q66" s="10" t="e">
        <f>100*cbo_revenues!Q66/cbo_ngdp!Q66</f>
        <v>#N/A</v>
      </c>
      <c r="R66" s="10" t="e">
        <f>100*cbo_revenues!R66/cbo_ngdp!R66</f>
        <v>#N/A</v>
      </c>
      <c r="S66" s="10" t="e">
        <f>100*cbo_revenues!S66/cbo_ngdp!S66</f>
        <v>#N/A</v>
      </c>
      <c r="T66" s="10" t="e">
        <f>100*cbo_revenues!T66/cbo_ngdp!T66</f>
        <v>#N/A</v>
      </c>
      <c r="U66" s="10" t="e">
        <f>100*cbo_revenues!U66/cbo_ngdp!U66</f>
        <v>#N/A</v>
      </c>
      <c r="V66" s="10" t="e">
        <f>100*cbo_revenues!V66/cbo_ngdp!V66</f>
        <v>#N/A</v>
      </c>
      <c r="W66" s="10" t="e">
        <f>100*cbo_revenues!W66/cbo_ngdp!W66</f>
        <v>#N/A</v>
      </c>
      <c r="X66" s="10" t="e">
        <f>100*cbo_revenues!X66/cbo_ngdp!X66</f>
        <v>#N/A</v>
      </c>
      <c r="Y66" s="10" t="e">
        <f>100*cbo_revenues!Y66/cbo_ngdp!Y66</f>
        <v>#N/A</v>
      </c>
      <c r="Z66" s="10" t="e">
        <f>100*cbo_revenues!Z66/cbo_ngdp!Z66</f>
        <v>#N/A</v>
      </c>
      <c r="AA66" s="10" t="e">
        <f>100*cbo_revenues!AA66/cbo_ngdp!AA66</f>
        <v>#N/A</v>
      </c>
      <c r="AB66" s="10" t="e">
        <f>100*cbo_revenues!AB66/cbo_ngdp!AB66</f>
        <v>#N/A</v>
      </c>
      <c r="AC66" s="10" t="e">
        <f>100*cbo_revenues!AC66/cbo_ngdp!AC66</f>
        <v>#N/A</v>
      </c>
      <c r="AD66" s="10" t="e">
        <f>100*cbo_revenues!AD66/cbo_ngdp!AD66</f>
        <v>#N/A</v>
      </c>
      <c r="AE66" s="10" t="e">
        <f>100*cbo_revenues!AE66/cbo_ngdp!AE66</f>
        <v>#N/A</v>
      </c>
      <c r="AF66" s="10" t="e">
        <f>100*cbo_revenues!AF66/cbo_ngdp!AF66</f>
        <v>#N/A</v>
      </c>
      <c r="AG66" s="10" t="e">
        <f>100*cbo_revenues!AG66/cbo_ngdp!AG66</f>
        <v>#N/A</v>
      </c>
      <c r="AH66" s="10" t="e">
        <f>100*cbo_revenues!AH66/cbo_ngdp!AH66</f>
        <v>#N/A</v>
      </c>
      <c r="AI66" s="10" t="e">
        <f>100*cbo_revenues!AI66/cbo_ngdp!AI66</f>
        <v>#N/A</v>
      </c>
      <c r="AJ66" s="10" t="e">
        <f>100*cbo_revenues!AJ66/cbo_ngdp!AJ66</f>
        <v>#N/A</v>
      </c>
      <c r="AK66" s="10" t="e">
        <f>100*cbo_revenues!AK66/cbo_ngdp!AK66</f>
        <v>#N/A</v>
      </c>
      <c r="AL66" s="10" t="e">
        <f>100*cbo_revenues!AL66/cbo_ngdp!AL66</f>
        <v>#N/A</v>
      </c>
      <c r="AM66" s="10" t="e">
        <f>100*cbo_revenues!AM66/cbo_ngdp!AM66</f>
        <v>#N/A</v>
      </c>
      <c r="AN66" s="10" t="e">
        <f>100*cbo_revenues!AN66/cbo_ngdp!AN66</f>
        <v>#N/A</v>
      </c>
      <c r="AO66" s="10" t="e">
        <f>100*cbo_revenues!AO66/cbo_ngdp!AO66</f>
        <v>#N/A</v>
      </c>
      <c r="AP66" s="10" t="e">
        <f>100*cbo_revenues!AP66/cbo_ngdp!AP66</f>
        <v>#N/A</v>
      </c>
      <c r="AQ66" s="10" t="e">
        <f>100*cbo_revenues!AQ66/cbo_ngdp!AQ66</f>
        <v>#N/A</v>
      </c>
      <c r="AR66" s="10" t="e">
        <f>100*cbo_revenues!AR66/cbo_ngdp!AR66</f>
        <v>#N/A</v>
      </c>
      <c r="AS66" s="10" t="e">
        <f>100*cbo_revenues!AS66/cbo_ngdp!AS66</f>
        <v>#N/A</v>
      </c>
      <c r="AT66" s="10" t="e">
        <f>100*cbo_revenues!AT66/cbo_ngdp!AT66</f>
        <v>#N/A</v>
      </c>
      <c r="AU66" s="10" t="e">
        <v>#N/A</v>
      </c>
      <c r="AV66" s="10" t="e">
        <f>100*cbo_revenues!AV66/cbo_ngdp!AV66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18.278860160233066</v>
      </c>
      <c r="CU66" s="20">
        <v>40026</v>
      </c>
      <c r="CV66" s="20" t="str">
        <f ca="1">OFFSET(C$1,0,ROWS($1:60)-1)</f>
        <v>2009C</v>
      </c>
      <c r="CW66" s="19">
        <f t="shared" ca="1" si="2"/>
        <v>2009</v>
      </c>
      <c r="CX66" s="30" cm="1">
        <f t="array" aca="1" ref="CX66" ca="1">INDEX($C$6:$CS$100,MATCH(CW66,YEAR($B$6:$B$100),0),MATCH(CV66,$C$1:$CS$1,0))</f>
        <v>14.851485148514852</v>
      </c>
      <c r="CY66" s="19">
        <f t="shared" ca="1" si="0"/>
        <v>2014</v>
      </c>
      <c r="CZ66" s="30" cm="1">
        <f t="array" aca="1" ref="CZ66" ca="1">INDEX($C$6:$CS$100,MATCH(CY66,YEAR($B$6:$B$100),0),MATCH(CV66,$C$1:$CS$1,0))</f>
        <v>19.648940470004042</v>
      </c>
      <c r="DA66" s="19">
        <f t="shared" ca="1" si="3"/>
        <v>2019</v>
      </c>
      <c r="DB66" s="28" cm="1">
        <f t="array" aca="1" ref="DB66" ca="1">INDEX($C$6:$CS$100,MATCH(DA66,YEAR($B$6:$B$100),0),MATCH(CV66,$C$1:$CS$1,0))</f>
        <v>20.176186416595623</v>
      </c>
    </row>
    <row r="67" spans="1:106" x14ac:dyDescent="0.3">
      <c r="CU67" s="20">
        <v>40179</v>
      </c>
      <c r="CV67" s="20" t="str">
        <f ca="1">OFFSET(C$1,0,ROWS($1:61)-1)</f>
        <v>2010A</v>
      </c>
      <c r="CW67" s="19">
        <f t="shared" ca="1" si="2"/>
        <v>2010</v>
      </c>
      <c r="CX67" s="30" cm="1">
        <f t="array" aca="1" ref="CX67" ca="1">INDEX($C$6:$CS$100,MATCH(CW67,YEAR($B$6:$B$100),0),MATCH(CV67,$C$1:$CS$1,0))</f>
        <v>14.902363823227132</v>
      </c>
      <c r="CY67" s="19">
        <f t="shared" ca="1" si="0"/>
        <v>2015</v>
      </c>
      <c r="CZ67" s="30" cm="1">
        <f t="array" aca="1" ref="CZ67" ca="1">INDEX($C$6:$CS$100,MATCH(CY67,YEAR($B$6:$B$100),0),MATCH(CV67,$C$1:$CS$1,0))</f>
        <v>19.678627653221866</v>
      </c>
      <c r="DA67" s="19">
        <f t="shared" ca="1" si="3"/>
        <v>2020</v>
      </c>
      <c r="DB67" s="28" cm="1">
        <f t="array" aca="1" ref="DB67" ca="1">INDEX($C$6:$CS$100,MATCH(DA67,YEAR($B$6:$B$100),0),MATCH(CV67,$C$1:$CS$1,0))</f>
        <v>20.240418736692689</v>
      </c>
    </row>
    <row r="68" spans="1:106" x14ac:dyDescent="0.3">
      <c r="CU68" s="20">
        <v>40391</v>
      </c>
      <c r="CV68" s="20" t="str">
        <f ca="1">OFFSET(C$1,0,ROWS($1:62)-1)</f>
        <v>2010B</v>
      </c>
      <c r="CW68" s="19">
        <f t="shared" ca="1" si="2"/>
        <v>2010</v>
      </c>
      <c r="CX68" s="30" cm="1">
        <f t="array" aca="1" ref="CX68" ca="1">INDEX($C$6:$CS$100,MATCH(CW68,YEAR($B$6:$B$100),0),MATCH(CV68,$C$1:$CS$1,0))</f>
        <v>14.612027819446338</v>
      </c>
      <c r="CY68" s="19">
        <f t="shared" ca="1" si="0"/>
        <v>2015</v>
      </c>
      <c r="CZ68" s="30" cm="1">
        <f t="array" aca="1" ref="CZ68" ca="1">INDEX($C$6:$CS$100,MATCH(CY68,YEAR($B$6:$B$100),0),MATCH(CV68,$C$1:$CS$1,0))</f>
        <v>20.091250670960815</v>
      </c>
      <c r="DA68" s="19">
        <f t="shared" ca="1" si="3"/>
        <v>2020</v>
      </c>
      <c r="DB68" s="28" cm="1">
        <f t="array" aca="1" ref="DB68" ca="1">INDEX($C$6:$CS$100,MATCH(DA68,YEAR($B$6:$B$100),0),MATCH(CV68,$C$1:$CS$1,0))</f>
        <v>20.972618122138723</v>
      </c>
    </row>
    <row r="69" spans="1:106" x14ac:dyDescent="0.3">
      <c r="CU69" s="20">
        <v>40544</v>
      </c>
      <c r="CV69" s="20" t="str">
        <f ca="1">OFFSET(C$1,0,ROWS($1:63)-1)</f>
        <v>2011A</v>
      </c>
      <c r="CW69" s="19">
        <f t="shared" ca="1" si="2"/>
        <v>2011</v>
      </c>
      <c r="CX69" s="30" cm="1">
        <f t="array" aca="1" ref="CX69" ca="1">INDEX($C$6:$CS$100,MATCH(CW69,YEAR($B$6:$B$100),0),MATCH(CV69,$C$1:$CS$1,0))</f>
        <v>14.819741918318478</v>
      </c>
      <c r="CY69" s="19">
        <f t="shared" ca="1" si="0"/>
        <v>2016</v>
      </c>
      <c r="CZ69" s="30" cm="1">
        <f t="array" aca="1" ref="CZ69" ca="1">INDEX($C$6:$CS$100,MATCH(CY69,YEAR($B$6:$B$100),0),MATCH(CV69,$C$1:$CS$1,0))</f>
        <v>20.019852672274176</v>
      </c>
      <c r="DA69" s="19">
        <f t="shared" ca="1" si="3"/>
        <v>2021</v>
      </c>
      <c r="DB69" s="28" cm="1">
        <f t="array" aca="1" ref="DB69" ca="1">INDEX($C$6:$CS$100,MATCH(DA69,YEAR($B$6:$B$100),0),MATCH(CV69,$C$1:$CS$1,0))</f>
        <v>20.844183116337675</v>
      </c>
    </row>
    <row r="70" spans="1:106" x14ac:dyDescent="0.3">
      <c r="CU70" s="20">
        <v>40756</v>
      </c>
      <c r="CV70" s="20" t="str">
        <f ca="1">OFFSET(C$1,0,ROWS($1:64)-1)</f>
        <v>2011B</v>
      </c>
      <c r="CW70" s="19">
        <f t="shared" ca="1" si="2"/>
        <v>2011</v>
      </c>
      <c r="CX70" s="30" cm="1">
        <f t="array" aca="1" ref="CX70" ca="1">INDEX($C$6:$CS$100,MATCH(CW70,YEAR($B$6:$B$100),0),MATCH(CV70,$C$1:$CS$1,0))</f>
        <v>15.329579330904274</v>
      </c>
      <c r="CY70" s="19">
        <f t="shared" ca="1" si="0"/>
        <v>2016</v>
      </c>
      <c r="CZ70" s="30" cm="1">
        <f t="array" aca="1" ref="CZ70" ca="1">INDEX($C$6:$CS$100,MATCH(CY70,YEAR($B$6:$B$100),0),MATCH(CV70,$C$1:$CS$1,0))</f>
        <v>20.130821559392988</v>
      </c>
      <c r="DA70" s="19">
        <f t="shared" ca="1" si="3"/>
        <v>2021</v>
      </c>
      <c r="DB70" s="28" cm="1">
        <f t="array" aca="1" ref="DB70" ca="1">INDEX($C$6:$CS$100,MATCH(DA70,YEAR($B$6:$B$100),0),MATCH(CV70,$C$1:$CS$1,0))</f>
        <v>20.851867394041125</v>
      </c>
    </row>
    <row r="71" spans="1:106" x14ac:dyDescent="0.3">
      <c r="CU71" s="20">
        <v>40909</v>
      </c>
      <c r="CV71" s="20" t="str">
        <f ca="1">OFFSET(C$1,0,ROWS($1:65)-1)</f>
        <v>2012A</v>
      </c>
      <c r="CW71" s="19">
        <f t="shared" ca="1" si="2"/>
        <v>2012</v>
      </c>
      <c r="CX71" s="30" cm="1">
        <f t="array" aca="1" ref="CX71" ca="1">INDEX($C$6:$CS$100,MATCH(CW71,YEAR($B$6:$B$100),0),MATCH(CV71,$C$1:$CS$1,0))</f>
        <v>16.269022440030952</v>
      </c>
      <c r="CY71" s="19">
        <f t="shared" ca="1" si="0"/>
        <v>2017</v>
      </c>
      <c r="CZ71" s="30" cm="1">
        <f t="array" aca="1" ref="CZ71" ca="1">INDEX($C$6:$CS$100,MATCH(CY71,YEAR($B$6:$B$100),0),MATCH(CV71,$C$1:$CS$1,0))</f>
        <v>20.494215546985995</v>
      </c>
      <c r="DA71" s="19">
        <f t="shared" ca="1" si="3"/>
        <v>2022</v>
      </c>
      <c r="DB71" s="28" cm="1">
        <f t="array" aca="1" ref="DB71" ca="1">INDEX($C$6:$CS$100,MATCH(DA71,YEAR($B$6:$B$100),0),MATCH(CV71,$C$1:$CS$1,0))</f>
        <v>21.013993104846886</v>
      </c>
    </row>
    <row r="72" spans="1:106" x14ac:dyDescent="0.3">
      <c r="CU72" s="20">
        <v>40969</v>
      </c>
      <c r="CV72" s="20" t="str">
        <f ca="1">OFFSET(C$1,0,ROWS($1:66)-1)</f>
        <v>2012B</v>
      </c>
      <c r="CW72" s="19">
        <f t="shared" ref="CW72:CW101" ca="1" si="4">LEFT(CV72,4)+$CW$5</f>
        <v>2012</v>
      </c>
      <c r="CX72" s="30" cm="1">
        <f t="array" aca="1" ref="CX72" ca="1">INDEX($C$6:$CS$100,MATCH(CW72,YEAR($B$6:$B$100),0),MATCH(CV72,$C$1:$CS$1,0))</f>
        <v>15.836987361361878</v>
      </c>
      <c r="CY72" s="19">
        <f t="shared" ref="CY72" ca="1" si="5">LEFT(CV72,4)+$CY$5</f>
        <v>2017</v>
      </c>
      <c r="CZ72" s="30" cm="1">
        <f t="array" aca="1" ref="CZ72" ca="1">INDEX($C$6:$CS$100,MATCH(CY72,YEAR($B$6:$B$100),0),MATCH(CV72,$C$1:$CS$1,0))</f>
        <v>20.631215749949259</v>
      </c>
      <c r="DA72" s="19">
        <f t="shared" ca="1" si="3"/>
        <v>2022</v>
      </c>
      <c r="DB72" s="28" cm="1">
        <f t="array" aca="1" ref="DB72" ca="1">INDEX($C$6:$CS$100,MATCH(DA72,YEAR($B$6:$B$100),0),MATCH(CV72,$C$1:$CS$1,0))</f>
        <v>21.164064084364227</v>
      </c>
    </row>
    <row r="73" spans="1:106" x14ac:dyDescent="0.3">
      <c r="CU73" s="20">
        <v>41122</v>
      </c>
      <c r="CV73" s="20" t="str">
        <f ca="1">OFFSET(C$1,0,ROWS($1:67)-1)</f>
        <v>2012C</v>
      </c>
      <c r="CW73" s="19">
        <f t="shared" ca="1" si="4"/>
        <v>2012</v>
      </c>
      <c r="CX73" s="30" cm="1">
        <f t="array" aca="1" ref="CX73" ca="1">INDEX($C$6:$CS$100,MATCH(CW73,YEAR($B$6:$B$100),0),MATCH(CV73,$C$1:$CS$1,0))</f>
        <v>15.671257562105804</v>
      </c>
      <c r="CY73" s="19">
        <f t="shared" ca="1" si="0"/>
        <v>2017</v>
      </c>
      <c r="CZ73" s="30" cm="1">
        <f t="array" aca="1" ref="CZ73" ca="1">INDEX($C$6:$CS$100,MATCH(CY73,YEAR($B$6:$B$100),0),MATCH(CV73,$C$1:$CS$1,0))</f>
        <v>20.731150038080731</v>
      </c>
      <c r="DA73" s="19">
        <f t="shared" ca="1" si="3"/>
        <v>2022</v>
      </c>
      <c r="DB73" s="28" cm="1">
        <f t="array" aca="1" ref="DB73" ca="1">INDEX($C$6:$CS$100,MATCH(DA73,YEAR($B$6:$B$100),0),MATCH(CV73,$C$1:$CS$1,0))</f>
        <v>21.411241407197735</v>
      </c>
    </row>
    <row r="74" spans="1:106" x14ac:dyDescent="0.3">
      <c r="CU74" s="20">
        <v>41306</v>
      </c>
      <c r="CV74" s="20" t="str">
        <f ca="1">OFFSET(C$1,0,ROWS($1:68)-1)</f>
        <v>2013A</v>
      </c>
      <c r="CW74" s="19">
        <f t="shared" ca="1" si="4"/>
        <v>2013</v>
      </c>
      <c r="CX74" s="30" cm="1">
        <f t="array" aca="1" ref="CX74" ca="1">INDEX($C$6:$CS$100,MATCH(CW74,YEAR($B$6:$B$100),0),MATCH(CV74,$C$1:$CS$1,0))</f>
        <v>16.889110639890234</v>
      </c>
      <c r="CY74" s="19">
        <f t="shared" ca="1" si="0"/>
        <v>2018</v>
      </c>
      <c r="CZ74" s="30" cm="1">
        <f t="array" aca="1" ref="CZ74" ca="1">INDEX($C$6:$CS$100,MATCH(CY74,YEAR($B$6:$B$100),0),MATCH(CV74,$C$1:$CS$1,0))</f>
        <v>18.798643938308743</v>
      </c>
      <c r="DA74" s="19">
        <f t="shared" ca="1" si="3"/>
        <v>2023</v>
      </c>
      <c r="DB74" s="28" cm="1">
        <f t="array" aca="1" ref="DB74" ca="1">INDEX($C$6:$CS$100,MATCH(DA74,YEAR($B$6:$B$100),0),MATCH(CV74,$C$1:$CS$1,0))</f>
        <v>19.147047472018524</v>
      </c>
    </row>
    <row r="75" spans="1:106" x14ac:dyDescent="0.3">
      <c r="CU75" s="20">
        <v>41395</v>
      </c>
      <c r="CV75" s="20" t="str">
        <f ca="1">OFFSET(C$1,0,ROWS($1:69)-1)</f>
        <v>2013B</v>
      </c>
      <c r="CW75" s="19">
        <f t="shared" ca="1" si="4"/>
        <v>2013</v>
      </c>
      <c r="CX75" s="30" cm="1">
        <f t="array" aca="1" ref="CX75" ca="1">INDEX($C$6:$CS$100,MATCH(CW75,YEAR($B$6:$B$100),0),MATCH(CV75,$C$1:$CS$1,0))</f>
        <v>17.543969065735311</v>
      </c>
      <c r="CY75" s="19">
        <f t="shared" ca="1" si="0"/>
        <v>2018</v>
      </c>
      <c r="CZ75" s="30" cm="1">
        <f t="array" aca="1" ref="CZ75" ca="1">INDEX($C$6:$CS$100,MATCH(CY75,YEAR($B$6:$B$100),0),MATCH(CV75,$C$1:$CS$1,0))</f>
        <v>18.827293128969107</v>
      </c>
      <c r="DA75" s="19">
        <f t="shared" ca="1" si="3"/>
        <v>2023</v>
      </c>
      <c r="DB75" s="28" cm="1">
        <f t="array" aca="1" ref="DB75" ca="1">INDEX($C$6:$CS$100,MATCH(DA75,YEAR($B$6:$B$100),0),MATCH(CV75,$C$1:$CS$1,0))</f>
        <v>19.139328444615977</v>
      </c>
    </row>
    <row r="76" spans="1:106" x14ac:dyDescent="0.3">
      <c r="CU76" s="20">
        <v>41671</v>
      </c>
      <c r="CV76" s="20" t="str">
        <f ca="1">OFFSET(C$1,0,ROWS($1:70)-1)</f>
        <v>2014A</v>
      </c>
      <c r="CW76" s="19">
        <f t="shared" ca="1" si="4"/>
        <v>2014</v>
      </c>
      <c r="CX76" s="30" cm="1">
        <f t="array" aca="1" ref="CX76" ca="1">INDEX($C$6:$CS$100,MATCH(CW76,YEAR($B$6:$B$100),0),MATCH(CV76,$C$1:$CS$1,0))</f>
        <v>17.536038904648873</v>
      </c>
      <c r="CY76" s="19">
        <f t="shared" ca="1" si="0"/>
        <v>2019</v>
      </c>
      <c r="CZ76" s="30" cm="1">
        <f t="array" aca="1" ref="CZ76" ca="1">INDEX($C$6:$CS$100,MATCH(CY76,YEAR($B$6:$B$100),0),MATCH(CV76,$C$1:$CS$1,0))</f>
        <v>17.981433209859606</v>
      </c>
      <c r="DA76" s="19">
        <f t="shared" ca="1" si="3"/>
        <v>2024</v>
      </c>
      <c r="DB76" s="28" cm="1">
        <f t="array" aca="1" ref="DB76" ca="1">INDEX($C$6:$CS$100,MATCH(DA76,YEAR($B$6:$B$100),0),MATCH(CV76,$C$1:$CS$1,0))</f>
        <v>18.360044726052926</v>
      </c>
    </row>
    <row r="77" spans="1:106" x14ac:dyDescent="0.3">
      <c r="CU77" s="20">
        <v>41730</v>
      </c>
      <c r="CV77" s="20" t="str">
        <f ca="1">OFFSET(C$1,0,ROWS($1:71)-1)</f>
        <v>2014B</v>
      </c>
      <c r="CW77" s="19">
        <f t="shared" ca="1" si="4"/>
        <v>2014</v>
      </c>
      <c r="CX77" s="30" cm="1">
        <f t="array" aca="1" ref="CX77" ca="1">INDEX($C$6:$CS$100,MATCH(CW77,YEAR($B$6:$B$100),0),MATCH(CV77,$C$1:$CS$1,0))</f>
        <v>17.553407051467609</v>
      </c>
      <c r="CY77" s="19">
        <f t="shared" ref="CY77" ca="1" si="6">LEFT(CV77,4)+$CY$5</f>
        <v>2019</v>
      </c>
      <c r="CZ77" s="30" cm="1">
        <f t="array" aca="1" ref="CZ77" ca="1">INDEX($C$6:$CS$100,MATCH(CY77,YEAR($B$6:$B$100),0),MATCH(CV77,$C$1:$CS$1,0))</f>
        <v>17.958567704760597</v>
      </c>
      <c r="DA77" s="19">
        <f t="shared" ref="DA77:DA100" ca="1" si="7">LEFT(CV77,4)+$DA$5</f>
        <v>2024</v>
      </c>
      <c r="DB77" s="28" cm="1">
        <f t="array" aca="1" ref="DB77" ca="1">INDEX($C$6:$CS$100,MATCH(DA77,YEAR($B$6:$B$100),0),MATCH(CV77,$C$1:$CS$1,0))</f>
        <v>18.330227357435707</v>
      </c>
    </row>
    <row r="78" spans="1:106" x14ac:dyDescent="0.3">
      <c r="CU78" s="20">
        <v>41852</v>
      </c>
      <c r="CV78" s="20" t="str">
        <f ca="1">OFFSET(C$1,0,ROWS($1:72)-1)</f>
        <v>2014C</v>
      </c>
      <c r="CW78" s="19">
        <f t="shared" ca="1" si="4"/>
        <v>2014</v>
      </c>
      <c r="CX78" s="30" cm="1">
        <f t="array" aca="1" ref="CX78" ca="1">INDEX($C$6:$CS$100,MATCH(CW78,YEAR($B$6:$B$100),0),MATCH(CV78,$C$1:$CS$1,0))</f>
        <v>17.479792987148922</v>
      </c>
      <c r="CY78" s="19">
        <f t="shared" ca="1" si="0"/>
        <v>2019</v>
      </c>
      <c r="CZ78" s="30" cm="1">
        <f t="array" aca="1" ref="CZ78" ca="1">INDEX($C$6:$CS$100,MATCH(CY78,YEAR($B$6:$B$100),0),MATCH(CV78,$C$1:$CS$1,0))</f>
        <v>18.020842940145716</v>
      </c>
      <c r="DA78" s="19">
        <f t="shared" ca="1" si="7"/>
        <v>2024</v>
      </c>
      <c r="DB78" s="28" cm="1">
        <f t="array" aca="1" ref="DB78" ca="1">INDEX($C$6:$CS$100,MATCH(DA78,YEAR($B$6:$B$100),0),MATCH(CV78,$C$1:$CS$1,0))</f>
        <v>18.218015175418827</v>
      </c>
    </row>
    <row r="79" spans="1:106" x14ac:dyDescent="0.3">
      <c r="CU79" s="20">
        <v>42005</v>
      </c>
      <c r="CV79" s="20" t="str">
        <f ca="1">OFFSET(C$1,0,ROWS($1:73)-1)</f>
        <v>2015A</v>
      </c>
      <c r="CW79" s="19">
        <f t="shared" ca="1" si="4"/>
        <v>2015</v>
      </c>
      <c r="CX79" s="30" cm="1">
        <f t="array" aca="1" ref="CX79" ca="1">INDEX($C$6:$CS$100,MATCH(CW79,YEAR($B$6:$B$100),0),MATCH(CV79,$C$1:$CS$1,0))</f>
        <v>17.712033747779753</v>
      </c>
      <c r="CY79" s="19">
        <f t="shared" ca="1" si="0"/>
        <v>2020</v>
      </c>
      <c r="CZ79" s="30" cm="1">
        <f t="array" aca="1" ref="CZ79" ca="1">INDEX($C$6:$CS$100,MATCH(CY79,YEAR($B$6:$B$100),0),MATCH(CV79,$C$1:$CS$1,0))</f>
        <v>18.077526327582344</v>
      </c>
      <c r="DA79" s="19">
        <f t="shared" ca="1" si="7"/>
        <v>2025</v>
      </c>
      <c r="DB79" s="28" cm="1">
        <f t="array" aca="1" ref="DB79" ca="1">INDEX($C$6:$CS$100,MATCH(DA79,YEAR($B$6:$B$100),0),MATCH(CV79,$C$1:$CS$1,0))</f>
        <v>18.320221445221446</v>
      </c>
    </row>
    <row r="80" spans="1:106" x14ac:dyDescent="0.3">
      <c r="CU80" s="20">
        <v>42064</v>
      </c>
      <c r="CV80" s="20" t="str">
        <f ca="1">OFFSET(C$1,0,ROWS($1:74)-1)</f>
        <v>2015B</v>
      </c>
      <c r="CW80" s="19">
        <f t="shared" ca="1" si="4"/>
        <v>2015</v>
      </c>
      <c r="CX80" s="30" cm="1">
        <f t="array" aca="1" ref="CX80" ca="1">INDEX($C$6:$CS$100,MATCH(CW80,YEAR($B$6:$B$100),0),MATCH(CV80,$C$1:$CS$1,0))</f>
        <v>17.712033747779753</v>
      </c>
      <c r="CY80" s="19">
        <f t="shared" ca="1" si="0"/>
        <v>2020</v>
      </c>
      <c r="CZ80" s="30" cm="1">
        <f t="array" aca="1" ref="CZ80" ca="1">INDEX($C$6:$CS$100,MATCH(CY80,YEAR($B$6:$B$100),0),MATCH(CV80,$C$1:$CS$1,0))</f>
        <v>18.077526327582344</v>
      </c>
      <c r="DA80" s="19">
        <f t="shared" ca="1" si="7"/>
        <v>2025</v>
      </c>
      <c r="DB80" s="28" cm="1">
        <f t="array" aca="1" ref="DB80" ca="1">INDEX($C$6:$CS$100,MATCH(DA80,YEAR($B$6:$B$100),0),MATCH(CV80,$C$1:$CS$1,0))</f>
        <v>18.320221445221446</v>
      </c>
    </row>
    <row r="81" spans="99:106" x14ac:dyDescent="0.3">
      <c r="CU81" s="20">
        <v>42217</v>
      </c>
      <c r="CV81" s="20" t="str">
        <f ca="1">OFFSET(C$1,0,ROWS($1:75)-1)</f>
        <v>2015C</v>
      </c>
      <c r="CW81" s="19">
        <f t="shared" ca="1" si="4"/>
        <v>2015</v>
      </c>
      <c r="CX81" s="30" cm="1">
        <f t="array" aca="1" ref="CX81" ca="1">INDEX($C$6:$CS$100,MATCH(CW81,YEAR($B$6:$B$100),0),MATCH(CV81,$C$1:$CS$1,0))</f>
        <v>18.215946657701576</v>
      </c>
      <c r="CY81" s="19">
        <f t="shared" ca="1" si="0"/>
        <v>2020</v>
      </c>
      <c r="CZ81" s="30" cm="1">
        <f t="array" aca="1" ref="CZ81" ca="1">INDEX($C$6:$CS$100,MATCH(CY81,YEAR($B$6:$B$100),0),MATCH(CV81,$C$1:$CS$1,0))</f>
        <v>18.070222944309052</v>
      </c>
      <c r="DA81" s="19">
        <f t="shared" ca="1" si="7"/>
        <v>2025</v>
      </c>
      <c r="DB81" s="28" cm="1">
        <f t="array" aca="1" ref="DB81" ca="1">INDEX($C$6:$CS$100,MATCH(DA81,YEAR($B$6:$B$100),0),MATCH(CV81,$C$1:$CS$1,0))</f>
        <v>18.299959732034996</v>
      </c>
    </row>
    <row r="82" spans="99:106" x14ac:dyDescent="0.3">
      <c r="CU82" s="20">
        <v>42370</v>
      </c>
      <c r="CV82" s="20" t="str">
        <f ca="1">OFFSET(C$1,0,ROWS($1:76)-1)</f>
        <v>2016A</v>
      </c>
      <c r="CW82" s="19">
        <f t="shared" ca="1" si="4"/>
        <v>2016</v>
      </c>
      <c r="CX82" s="30" cm="1">
        <f t="array" aca="1" ref="CX82" ca="1">INDEX($C$6:$CS$100,MATCH(CW82,YEAR($B$6:$B$100),0),MATCH(CV82,$C$1:$CS$1,0))</f>
        <v>18.254569049421434</v>
      </c>
      <c r="CY82" s="19">
        <f t="shared" ref="CY82" ca="1" si="8">LEFT(CV82,4)+$CY$5</f>
        <v>2021</v>
      </c>
      <c r="CZ82" s="30" cm="1">
        <f t="array" aca="1" ref="CZ82" ca="1">INDEX($C$6:$CS$100,MATCH(CY82,YEAR($B$6:$B$100),0),MATCH(CV82,$C$1:$CS$1,0))</f>
        <v>18.040986146151464</v>
      </c>
      <c r="DA82" s="19">
        <f t="shared" ca="1" si="7"/>
        <v>2026</v>
      </c>
      <c r="DB82" s="28" cm="1">
        <f t="array" aca="1" ref="DB82" ca="1">INDEX($C$6:$CS$100,MATCH(DA82,YEAR($B$6:$B$100),0),MATCH(CV82,$C$1:$CS$1,0))</f>
        <v>18.203181489515547</v>
      </c>
    </row>
    <row r="83" spans="99:106" x14ac:dyDescent="0.3">
      <c r="CU83" s="20">
        <v>42430</v>
      </c>
      <c r="CV83" s="20" t="str">
        <f ca="1">OFFSET(C$1,0,ROWS($1:77)-1)</f>
        <v>2016B</v>
      </c>
      <c r="CW83" s="19">
        <f t="shared" ca="1" si="4"/>
        <v>2016</v>
      </c>
      <c r="CX83" s="30" cm="1">
        <f t="array" aca="1" ref="CX83" ca="1">INDEX($C$6:$CS$100,MATCH(CW83,YEAR($B$6:$B$100),0),MATCH(CV83,$C$1:$CS$1,0))</f>
        <v>18.189683140477992</v>
      </c>
      <c r="CY83" s="19">
        <f t="shared" ca="1" si="0"/>
        <v>2021</v>
      </c>
      <c r="CZ83" s="30" cm="1">
        <f t="array" aca="1" ref="CZ83" ca="1">INDEX($C$6:$CS$100,MATCH(CY83,YEAR($B$6:$B$100),0),MATCH(CV83,$C$1:$CS$1,0))</f>
        <v>18.067543044305758</v>
      </c>
      <c r="DA83" s="19">
        <f t="shared" ca="1" si="7"/>
        <v>2026</v>
      </c>
      <c r="DB83" s="28" cm="1">
        <f t="array" aca="1" ref="DB83" ca="1">INDEX($C$6:$CS$100,MATCH(DA83,YEAR($B$6:$B$100),0),MATCH(CV83,$C$1:$CS$1,0))</f>
        <v>18.228488792480114</v>
      </c>
    </row>
    <row r="84" spans="99:106" x14ac:dyDescent="0.3">
      <c r="CU84" s="20">
        <v>42583</v>
      </c>
      <c r="CV84" s="20" t="str">
        <f ca="1">OFFSET(C$1,0,ROWS($1:78)-1)</f>
        <v>2016C</v>
      </c>
      <c r="CW84" s="19">
        <f t="shared" ca="1" si="4"/>
        <v>2016</v>
      </c>
      <c r="CX84" s="30" cm="1">
        <f t="array" aca="1" ref="CX84" ca="1">INDEX($C$6:$CS$100,MATCH(CW84,YEAR($B$6:$B$100),0),MATCH(CV84,$C$1:$CS$1,0))</f>
        <v>17.836336908586052</v>
      </c>
      <c r="CY84" s="19">
        <f t="shared" ca="1" si="0"/>
        <v>2021</v>
      </c>
      <c r="CZ84" s="30" cm="1">
        <f t="array" aca="1" ref="CZ84" ca="1">INDEX($C$6:$CS$100,MATCH(CY84,YEAR($B$6:$B$100),0),MATCH(CV84,$C$1:$CS$1,0))</f>
        <v>18.239985581039065</v>
      </c>
      <c r="DA84" s="19">
        <f t="shared" ca="1" si="7"/>
        <v>2026</v>
      </c>
      <c r="DB84" s="28" cm="1">
        <f t="array" aca="1" ref="DB84" ca="1">INDEX($C$6:$CS$100,MATCH(DA84,YEAR($B$6:$B$100),0),MATCH(CV84,$C$1:$CS$1,0))</f>
        <v>18.474118474118473</v>
      </c>
    </row>
    <row r="85" spans="99:106" x14ac:dyDescent="0.3">
      <c r="CU85" s="20">
        <v>42736</v>
      </c>
      <c r="CV85" s="20" t="str">
        <f ca="1">OFFSET(C$1,0,ROWS($1:79)-1)</f>
        <v>2017A</v>
      </c>
      <c r="CW85" s="19">
        <f t="shared" ca="1" si="4"/>
        <v>2017</v>
      </c>
      <c r="CX85" s="30" cm="1">
        <f t="array" aca="1" ref="CX85" ca="1">INDEX($C$6:$CS$100,MATCH(CW85,YEAR($B$6:$B$100),0),MATCH(CV85,$C$1:$CS$1,0))</f>
        <v>17.768961737223993</v>
      </c>
      <c r="CY85" s="19">
        <f t="shared" ca="1" si="0"/>
        <v>2022</v>
      </c>
      <c r="CZ85" s="30" cm="1">
        <f t="array" aca="1" ref="CZ85" ca="1">INDEX($C$6:$CS$100,MATCH(CY85,YEAR($B$6:$B$100),0),MATCH(CV85,$C$1:$CS$1,0))</f>
        <v>18.127360333376743</v>
      </c>
      <c r="DA85" s="19">
        <f t="shared" ca="1" si="7"/>
        <v>2027</v>
      </c>
      <c r="DB85" s="28" cm="1">
        <f t="array" aca="1" ref="DB85" ca="1">INDEX($C$6:$CS$100,MATCH(DA85,YEAR($B$6:$B$100),0),MATCH(CV85,$C$1:$CS$1,0))</f>
        <v>18.366982311952832</v>
      </c>
    </row>
    <row r="86" spans="99:106" x14ac:dyDescent="0.3">
      <c r="CU86" s="20">
        <v>42887</v>
      </c>
      <c r="CV86" s="20" t="str">
        <f ca="1">OFFSET(C$1,0,ROWS($1:80)-1)</f>
        <v>2017B</v>
      </c>
      <c r="CW86" s="19">
        <f t="shared" ca="1" si="4"/>
        <v>2017</v>
      </c>
      <c r="CX86" s="30" cm="1">
        <f t="array" aca="1" ref="CX86" ca="1">INDEX($C$6:$CS$100,MATCH(CW86,YEAR($B$6:$B$100),0),MATCH(CV86,$C$1:$CS$1,0))</f>
        <v>17.33786610878661</v>
      </c>
      <c r="CY86" s="19">
        <f t="shared" ca="1" si="0"/>
        <v>2022</v>
      </c>
      <c r="CZ86" s="30" cm="1">
        <f t="array" aca="1" ref="CZ86" ca="1">INDEX($C$6:$CS$100,MATCH(CY86,YEAR($B$6:$B$100),0),MATCH(CV86,$C$1:$CS$1,0))</f>
        <v>18.136042019360161</v>
      </c>
      <c r="DA86" s="19">
        <f t="shared" ca="1" si="7"/>
        <v>2027</v>
      </c>
      <c r="DB86" s="28" cm="1">
        <f t="array" aca="1" ref="DB86" ca="1">INDEX($C$6:$CS$100,MATCH(DA86,YEAR($B$6:$B$100),0),MATCH(CV86,$C$1:$CS$1,0))</f>
        <v>18.422086503089396</v>
      </c>
    </row>
    <row r="87" spans="99:106" x14ac:dyDescent="0.3">
      <c r="CU87" s="20">
        <v>43191</v>
      </c>
      <c r="CV87" s="20" t="str">
        <f ca="1">OFFSET(C$1,0,ROWS($1:81)-1)</f>
        <v>2018A</v>
      </c>
      <c r="CW87" s="19">
        <f t="shared" ca="1" si="4"/>
        <v>2018</v>
      </c>
      <c r="CX87" s="30" cm="1">
        <f t="array" aca="1" ref="CX87" ca="1">INDEX($C$6:$CS$100,MATCH(CW87,YEAR($B$6:$B$100),0),MATCH(CV87,$C$1:$CS$1,0))</f>
        <v>16.604486892503605</v>
      </c>
      <c r="CY87" s="19">
        <f t="shared" ref="CY87" ca="1" si="9">LEFT(CV87,4)+$CY$5</f>
        <v>2023</v>
      </c>
      <c r="CZ87" s="30" cm="1">
        <f t="array" aca="1" ref="CZ87" ca="1">INDEX($C$6:$CS$100,MATCH(CY87,YEAR($B$6:$B$100),0),MATCH(CV87,$C$1:$CS$1,0))</f>
        <v>17.172332561634377</v>
      </c>
      <c r="DA87" s="19">
        <f t="shared" ca="1" si="7"/>
        <v>2028</v>
      </c>
      <c r="DB87" s="28" cm="1">
        <f t="array" aca="1" ref="DB87" ca="1">INDEX($C$6:$CS$100,MATCH(DA87,YEAR($B$6:$B$100),0),MATCH(CV87,$C$1:$CS$1,0))</f>
        <v>18.5216253397309</v>
      </c>
    </row>
    <row r="88" spans="99:106" x14ac:dyDescent="0.3">
      <c r="CU88" s="20">
        <v>43466</v>
      </c>
      <c r="CV88" s="20" t="str">
        <f ca="1">OFFSET(C$1,0,ROWS($1:82)-1)</f>
        <v>2019A</v>
      </c>
      <c r="CW88" s="19">
        <f t="shared" ca="1" si="4"/>
        <v>2019</v>
      </c>
      <c r="CX88" s="30" cm="1">
        <f t="array" aca="1" ref="CX88" ca="1">INDEX($C$6:$CS$100,MATCH(CW88,YEAR($B$6:$B$100),0),MATCH(CV88,$C$1:$CS$1,0))</f>
        <v>16.539619800489366</v>
      </c>
      <c r="CY88" s="19">
        <f t="shared" ca="1" si="0"/>
        <v>2024</v>
      </c>
      <c r="CZ88" s="30" cm="1">
        <f t="array" aca="1" ref="CZ88" ca="1">INDEX($C$6:$CS$100,MATCH(CY88,YEAR($B$6:$B$100),0),MATCH(CV88,$C$1:$CS$1,0))</f>
        <v>17.346540831448404</v>
      </c>
      <c r="DA88" s="19">
        <f t="shared" ca="1" si="7"/>
        <v>2029</v>
      </c>
      <c r="DB88" s="28" cm="1">
        <f t="array" aca="1" ref="DB88" ca="1">INDEX($C$6:$CS$100,MATCH(DA88,YEAR($B$6:$B$100),0),MATCH(CV88,$C$1:$CS$1,0))</f>
        <v>18.293233567696575</v>
      </c>
    </row>
    <row r="89" spans="99:106" x14ac:dyDescent="0.3">
      <c r="CU89" s="20">
        <v>43586</v>
      </c>
      <c r="CV89" s="20" t="str">
        <f ca="1">OFFSET(C$1,0,ROWS($1:83)-1)</f>
        <v>2019B</v>
      </c>
      <c r="CW89" s="19">
        <f t="shared" ca="1" si="4"/>
        <v>2019</v>
      </c>
      <c r="CX89" s="30" cm="1">
        <f t="array" aca="1" ref="CX89" ca="1">INDEX($C$6:$CS$100,MATCH(CW89,YEAR($B$6:$B$100),0),MATCH(CV89,$C$1:$CS$1,0))</f>
        <v>16.520798042537173</v>
      </c>
      <c r="CY89" s="19">
        <f t="shared" ca="1" si="0"/>
        <v>2024</v>
      </c>
      <c r="CZ89" s="30" cm="1">
        <f t="array" aca="1" ref="CZ89" ca="1">INDEX($C$6:$CS$100,MATCH(CY89,YEAR($B$6:$B$100),0),MATCH(CV89,$C$1:$CS$1,0))</f>
        <v>17.311442165197722</v>
      </c>
      <c r="DA89" s="19">
        <f t="shared" ca="1" si="7"/>
        <v>2029</v>
      </c>
      <c r="DB89" s="28" cm="1">
        <f t="array" aca="1" ref="DB89" ca="1">INDEX($C$6:$CS$100,MATCH(DA89,YEAR($B$6:$B$100),0),MATCH(CV89,$C$1:$CS$1,0))</f>
        <v>18.267432109914211</v>
      </c>
    </row>
    <row r="90" spans="99:106" x14ac:dyDescent="0.3">
      <c r="CU90" s="20">
        <v>43678</v>
      </c>
      <c r="CV90" s="20" t="str">
        <f ca="1">OFFSET(C$1,0,ROWS($1:84)-1)</f>
        <v>2019C</v>
      </c>
      <c r="CW90" s="19">
        <f t="shared" ca="1" si="4"/>
        <v>2019</v>
      </c>
      <c r="CX90" s="30" cm="1">
        <f t="array" aca="1" ref="CX90" ca="1">INDEX($C$6:$CS$100,MATCH(CW90,YEAR($B$6:$B$100),0),MATCH(CV90,$C$1:$CS$1,0))</f>
        <v>16.311386302405822</v>
      </c>
      <c r="CY90" s="19">
        <f t="shared" ca="1" si="0"/>
        <v>2024</v>
      </c>
      <c r="CZ90" s="30" cm="1">
        <f t="array" aca="1" ref="CZ90" ca="1">INDEX($C$6:$CS$100,MATCH(CY90,YEAR($B$6:$B$100),0),MATCH(CV90,$C$1:$CS$1,0))</f>
        <v>17.203964119236947</v>
      </c>
      <c r="DA90" s="19">
        <f t="shared" ca="1" si="7"/>
        <v>2029</v>
      </c>
      <c r="DB90" s="28" cm="1">
        <f t="array" aca="1" ref="DB90" ca="1">INDEX($C$6:$CS$100,MATCH(DA90,YEAR($B$6:$B$100),0),MATCH(CV90,$C$1:$CS$1,0))</f>
        <v>18.215709793496938</v>
      </c>
    </row>
    <row r="91" spans="99:106" x14ac:dyDescent="0.3">
      <c r="CU91" s="20">
        <v>43831</v>
      </c>
      <c r="CV91" s="20" t="str">
        <f ca="1">OFFSET(C$1,0,ROWS($1:85)-1)</f>
        <v>2020A</v>
      </c>
      <c r="CW91" s="19">
        <f t="shared" ca="1" si="4"/>
        <v>2020</v>
      </c>
      <c r="CX91" s="30" cm="1">
        <f t="array" aca="1" ref="CX91" ca="1">INDEX($C$6:$CS$100,MATCH(CW91,YEAR($B$6:$B$100),0),MATCH(CV91,$C$1:$CS$1,0))</f>
        <v>16.42621319705124</v>
      </c>
      <c r="CY91" s="19">
        <f t="shared" ca="1" si="0"/>
        <v>2025</v>
      </c>
      <c r="CZ91" s="30" cm="1">
        <f t="array" aca="1" ref="CZ91" ca="1">INDEX($C$6:$CS$100,MATCH(CY91,YEAR($B$6:$B$100),0),MATCH(CV91,$C$1:$CS$1,0))</f>
        <v>17.11627208944584</v>
      </c>
      <c r="DA91" s="19">
        <f t="shared" ca="1" si="7"/>
        <v>2030</v>
      </c>
      <c r="DB91" s="28" cm="1">
        <f t="array" aca="1" ref="DB91" ca="1">INDEX($C$6:$CS$100,MATCH(DA91,YEAR($B$6:$B$100),0),MATCH(CV91,$C$1:$CS$1,0))</f>
        <v>17.951442052307595</v>
      </c>
    </row>
    <row r="92" spans="99:106" x14ac:dyDescent="0.3">
      <c r="CU92" s="20">
        <v>43891</v>
      </c>
      <c r="CV92" s="20" t="str">
        <f ca="1">OFFSET(C$1,0,ROWS($1:86)-1)</f>
        <v>2020B</v>
      </c>
      <c r="CW92" s="19">
        <f t="shared" ca="1" si="4"/>
        <v>2020</v>
      </c>
      <c r="CX92" s="30" cm="1">
        <f t="array" aca="1" ref="CX92" ca="1">INDEX($C$6:$CS$100,MATCH(CW92,YEAR($B$6:$B$100),0),MATCH(CV92,$C$1:$CS$1,0))</f>
        <v>16.42621319705124</v>
      </c>
      <c r="CY92" s="19">
        <f t="shared" ref="CY92" ca="1" si="10">LEFT(CV92,4)+$CY$5</f>
        <v>2025</v>
      </c>
      <c r="CZ92" s="30" cm="1">
        <f t="array" aca="1" ref="CZ92" ca="1">INDEX($C$6:$CS$100,MATCH(CY92,YEAR($B$6:$B$100),0),MATCH(CV92,$C$1:$CS$1,0))</f>
        <v>17.11627208944584</v>
      </c>
      <c r="DA92" s="19">
        <f t="shared" ca="1" si="7"/>
        <v>2030</v>
      </c>
      <c r="DB92" s="28" cm="1">
        <f t="array" aca="1" ref="DB92" ca="1">INDEX($C$6:$CS$100,MATCH(DA92,YEAR($B$6:$B$100),0),MATCH(CV92,$C$1:$CS$1,0))</f>
        <v>17.945192638190171</v>
      </c>
    </row>
    <row r="93" spans="99:106" x14ac:dyDescent="0.3">
      <c r="CU93" s="20">
        <v>44075</v>
      </c>
      <c r="CV93" s="20" t="str">
        <f ca="1">OFFSET(C$1,0,ROWS($1:87)-1)</f>
        <v>2020C</v>
      </c>
      <c r="CW93" s="19">
        <f t="shared" ca="1" si="4"/>
        <v>2020</v>
      </c>
      <c r="CX93" s="30" cm="1">
        <f t="array" aca="1" ref="CX93" ca="1">INDEX($C$6:$CS$100,MATCH(CW93,YEAR($B$6:$B$100),0),MATCH(CV93,$C$1:$CS$1,0))</f>
        <v>15.962032059663906</v>
      </c>
      <c r="CY93" s="19">
        <f t="shared" ca="1" si="0"/>
        <v>2025</v>
      </c>
      <c r="CZ93" s="30" cm="1">
        <f t="array" aca="1" ref="CZ93" ca="1">INDEX($C$6:$CS$100,MATCH(CY93,YEAR($B$6:$B$100),0),MATCH(CV93,$C$1:$CS$1,0))</f>
        <v>17.329068372650941</v>
      </c>
      <c r="DA93" s="19">
        <f t="shared" ca="1" si="7"/>
        <v>2030</v>
      </c>
      <c r="DB93" s="28" cm="1">
        <f t="array" aca="1" ref="DB93" ca="1">INDEX($C$6:$CS$100,MATCH(DA93,YEAR($B$6:$B$100),0),MATCH(CV93,$C$1:$CS$1,0))</f>
        <v>17.756735650136665</v>
      </c>
    </row>
    <row r="94" spans="99:106" x14ac:dyDescent="0.3">
      <c r="CU94" s="20">
        <v>44228</v>
      </c>
      <c r="CV94" s="20" t="str">
        <f ca="1">OFFSET(C$1,0,ROWS($1:88)-1)</f>
        <v>2021A</v>
      </c>
      <c r="CW94" s="19">
        <f t="shared" ca="1" si="4"/>
        <v>2021</v>
      </c>
      <c r="CX94" s="30" cm="1">
        <f t="array" aca="1" ref="CX94" ca="1">INDEX($C$6:$CS$100,MATCH(CW94,YEAR($B$6:$B$100),0),MATCH(CV94,$C$1:$CS$1,0))</f>
        <v>15.97193749715275</v>
      </c>
      <c r="CY94" s="19">
        <f t="shared" ca="1" si="0"/>
        <v>2026</v>
      </c>
      <c r="CZ94" s="30" cm="1">
        <f t="array" aca="1" ref="CZ94" ca="1">INDEX($C$6:$CS$100,MATCH(CY94,YEAR($B$6:$B$100),0),MATCH(CV94,$C$1:$CS$1,0))</f>
        <v>17.606637669505464</v>
      </c>
      <c r="DA94" s="19">
        <f t="shared" ca="1" si="7"/>
        <v>2031</v>
      </c>
      <c r="DB94" s="28" cm="1">
        <f t="array" aca="1" ref="DB94" ca="1">INDEX($C$6:$CS$100,MATCH(DA94,YEAR($B$6:$B$100),0),MATCH(CV94,$C$1:$CS$1,0))</f>
        <v>17.523456715148939</v>
      </c>
    </row>
    <row r="95" spans="99:106" x14ac:dyDescent="0.3">
      <c r="CU95" s="20">
        <v>44378</v>
      </c>
      <c r="CV95" s="20" t="str">
        <f ca="1">OFFSET(C$1,0,ROWS($1:89)-1)</f>
        <v>2021B</v>
      </c>
      <c r="CW95" s="19">
        <f t="shared" ca="1" si="4"/>
        <v>2021</v>
      </c>
      <c r="CX95" s="30" cm="1">
        <f t="array" aca="1" ref="CX95" ca="1">INDEX($C$6:$CS$100,MATCH(CW95,YEAR($B$6:$B$100),0),MATCH(CV95,$C$1:$CS$1,0))</f>
        <v>17.151020043748048</v>
      </c>
      <c r="CY95" s="19">
        <f t="shared" ca="1" si="0"/>
        <v>2026</v>
      </c>
      <c r="CZ95" s="30" cm="1">
        <f t="array" aca="1" ref="CZ95" ca="1">INDEX($C$6:$CS$100,MATCH(CY95,YEAR($B$6:$B$100),0),MATCH(CV95,$C$1:$CS$1,0))</f>
        <v>17.779046124210751</v>
      </c>
      <c r="DA95" s="19">
        <f t="shared" ca="1" si="7"/>
        <v>2031</v>
      </c>
      <c r="DB95" s="28" cm="1">
        <f t="array" aca="1" ref="DB95" ca="1">INDEX($C$6:$CS$100,MATCH(DA95,YEAR($B$6:$B$100),0),MATCH(CV95,$C$1:$CS$1,0))</f>
        <v>17.692307692307693</v>
      </c>
    </row>
    <row r="96" spans="99:106" x14ac:dyDescent="0.3">
      <c r="CU96" s="20">
        <v>44682</v>
      </c>
      <c r="CV96" s="20" t="str">
        <f ca="1">OFFSET(C$1,0,ROWS($1:90)-1)</f>
        <v>2022A</v>
      </c>
      <c r="CW96" s="19">
        <f t="shared" ca="1" si="4"/>
        <v>2022</v>
      </c>
      <c r="CX96" s="30" cm="1">
        <f t="array" aca="1" ref="CX96" ca="1">INDEX($C$6:$CS$100,MATCH(CW96,YEAR($B$6:$B$100),0),MATCH(CV96,$C$1:$CS$1,0))</f>
        <v>19.583704543613834</v>
      </c>
      <c r="CY96" s="19">
        <f t="shared" ca="1" si="0"/>
        <v>2027</v>
      </c>
      <c r="CZ96" s="30" cm="1">
        <f t="array" aca="1" ref="CZ96" ca="1">INDEX($C$6:$CS$100,MATCH(CY96,YEAR($B$6:$B$100),0),MATCH(CV96,$C$1:$CS$1,0))</f>
        <v>18.290913886324674</v>
      </c>
      <c r="DA96" s="19">
        <f t="shared" ca="1" si="7"/>
        <v>2032</v>
      </c>
      <c r="DB96" s="28" cm="1">
        <f t="array" aca="1" ref="DB96" ca="1">INDEX($C$6:$CS$100,MATCH(DA96,YEAR($B$6:$B$100),0),MATCH(CV96,$C$1:$CS$1,0))</f>
        <v>18.162486368593239</v>
      </c>
    </row>
    <row r="97" spans="99:106" x14ac:dyDescent="0.3">
      <c r="CU97" s="20">
        <v>44958</v>
      </c>
      <c r="CV97" s="20" t="str">
        <f ca="1">OFFSET(C$1,0,ROWS($1:91)-1)</f>
        <v>2023A</v>
      </c>
      <c r="CW97" s="19">
        <f t="shared" ca="1" si="4"/>
        <v>2023</v>
      </c>
      <c r="CX97" s="30" cm="1">
        <f t="array" aca="1" ref="CX97" ca="1">INDEX($C$6:$CS$100,MATCH(CW97,YEAR($B$6:$B$100),0),MATCH(CV97,$C$1:$CS$1,0))</f>
        <v>18.339812485707753</v>
      </c>
      <c r="CY97" s="19">
        <f t="shared" ref="CY97" ca="1" si="11">LEFT(CV97,4)+$CY$5</f>
        <v>2028</v>
      </c>
      <c r="CZ97" s="30" cm="1">
        <f t="array" aca="1" ref="CZ97" ca="1">INDEX($C$6:$CS$100,MATCH(CY97,YEAR($B$6:$B$100),0),MATCH(CV97,$C$1:$CS$1,0))</f>
        <v>18.189085318985395</v>
      </c>
      <c r="DA97" s="19">
        <f t="shared" ca="1" si="7"/>
        <v>2033</v>
      </c>
      <c r="DB97" s="28" cm="1">
        <f t="array" aca="1" ref="DB97" ca="1">INDEX($C$6:$CS$100,MATCH(DA97,YEAR($B$6:$B$100),0),MATCH(CV97,$C$1:$CS$1,0))</f>
        <v>18.066585216860108</v>
      </c>
    </row>
    <row r="98" spans="99:106" x14ac:dyDescent="0.3">
      <c r="CU98" s="20">
        <v>45047</v>
      </c>
      <c r="CV98" s="20" t="str">
        <f ca="1">OFFSET(C$1,0,ROWS($1:92)-1)</f>
        <v>2023B</v>
      </c>
      <c r="CW98" s="19">
        <f t="shared" ca="1" si="4"/>
        <v>2023</v>
      </c>
      <c r="CX98" s="30" cm="1">
        <f t="array" aca="1" ref="CX98" ca="1">INDEX($C$6:$CS$100,MATCH(CW98,YEAR($B$6:$B$100),0),MATCH(CV98,$C$1:$CS$1,0))</f>
        <v>18.351246284015549</v>
      </c>
      <c r="CY98" s="19">
        <f t="shared" ca="1" si="0"/>
        <v>2028</v>
      </c>
      <c r="CZ98" s="30" cm="1">
        <f t="array" aca="1" ref="CZ98" ca="1">INDEX($C$6:$CS$100,MATCH(CY98,YEAR($B$6:$B$100),0),MATCH(CV98,$C$1:$CS$1,0))</f>
        <v>18.198308993082243</v>
      </c>
      <c r="DA98" s="19">
        <f t="shared" ca="1" si="7"/>
        <v>2033</v>
      </c>
      <c r="DB98" s="28" cm="1">
        <f t="array" aca="1" ref="DB98" ca="1">INDEX($C$6:$CS$100,MATCH(DA98,YEAR($B$6:$B$100),0),MATCH(CV98,$C$1:$CS$1,0))</f>
        <v>18.076766442679698</v>
      </c>
    </row>
    <row r="99" spans="99:106" x14ac:dyDescent="0.3">
      <c r="CU99" s="20">
        <v>45323</v>
      </c>
      <c r="CV99" s="20" t="str">
        <f ca="1">OFFSET(C$1,0,ROWS($1:93)-1)</f>
        <v>2024A</v>
      </c>
      <c r="CW99" s="19">
        <f t="shared" ca="1" si="4"/>
        <v>2024</v>
      </c>
      <c r="CX99" s="30" cm="1">
        <f t="array" aca="1" ref="CX99" ca="1">INDEX($C$6:$CS$100,MATCH(CW99,YEAR($B$6:$B$100),0),MATCH(CV99,$C$1:$CS$1,0))</f>
        <v>17.514284700287469</v>
      </c>
      <c r="CY99" s="19">
        <f t="shared" ca="1" si="0"/>
        <v>2029</v>
      </c>
      <c r="CZ99" s="30" cm="1">
        <f t="array" aca="1" ref="CZ99" ca="1">INDEX($C$6:$CS$100,MATCH(CY99,YEAR($B$6:$B$100),0),MATCH(CV99,$C$1:$CS$1,0))</f>
        <v>17.882181818181817</v>
      </c>
      <c r="DA99" s="19">
        <f t="shared" ca="1" si="7"/>
        <v>2034</v>
      </c>
      <c r="DB99" s="28" cm="1">
        <f t="array" aca="1" ref="DB99" ca="1">INDEX($C$6:$CS$100,MATCH(DA99,YEAR($B$6:$B$100),0),MATCH(CV99,$C$1:$CS$1,0))</f>
        <v>17.946501464726506</v>
      </c>
    </row>
    <row r="100" spans="99:106" x14ac:dyDescent="0.3">
      <c r="CU100" s="20">
        <v>45444</v>
      </c>
      <c r="CV100" s="20" t="str">
        <f ca="1">OFFSET(C$1,0,ROWS($1:94)-1)</f>
        <v>2024B</v>
      </c>
      <c r="CW100" s="19">
        <f t="shared" ca="1" si="4"/>
        <v>2024</v>
      </c>
      <c r="CX100" s="30" cm="1">
        <f t="array" aca="1" ref="CX100" ca="1">INDEX($C$6:$CS$100,MATCH(CW100,YEAR($B$6:$B$100),0),MATCH(CV100,$C$1:$CS$1,0))</f>
        <v>17.177784803456635</v>
      </c>
      <c r="CY100" s="19">
        <f t="shared" ca="1" si="0"/>
        <v>2029</v>
      </c>
      <c r="CZ100" s="30" cm="1">
        <f t="array" aca="1" ref="CZ100" ca="1">INDEX($C$6:$CS$100,MATCH(CY100,YEAR($B$6:$B$100),0),MATCH(CV100,$C$1:$CS$1,0))</f>
        <v>17.856518954172248</v>
      </c>
      <c r="DA100" s="19">
        <f t="shared" ca="1" si="7"/>
        <v>2034</v>
      </c>
      <c r="DB100" s="28" cm="1">
        <f t="array" aca="1" ref="DB100" ca="1">INDEX($C$6:$CS$100,MATCH(DA100,YEAR($B$6:$B$100),0),MATCH(CV100,$C$1:$CS$1,0))</f>
        <v>18.017778636649112</v>
      </c>
    </row>
    <row r="101" spans="99:106" x14ac:dyDescent="0.3">
      <c r="CU101" s="20">
        <v>45658</v>
      </c>
      <c r="CV101" s="20" t="str">
        <f ca="1">OFFSET(C$1,0,ROWS($1:95)-1)</f>
        <v>2025A</v>
      </c>
      <c r="CW101" s="19">
        <f t="shared" ca="1" si="4"/>
        <v>2025</v>
      </c>
      <c r="CX101" s="30" cm="1">
        <f t="array" aca="1" ref="CX101" ca="1">INDEX($C$6:$CS$100,MATCH(CW101,YEAR($B$6:$B$100),0),MATCH(CV101,$C$1:$CS$1,0))</f>
        <v>17.132333421821077</v>
      </c>
      <c r="CY101" s="19">
        <f t="shared" ref="CY101" ca="1" si="12">LEFT(CV101,4)+$CY$5</f>
        <v>2030</v>
      </c>
      <c r="CZ101" s="30" cm="1">
        <f t="array" aca="1" ref="CZ101" ca="1">INDEX($C$6:$CS$100,MATCH(CY101,YEAR($B$6:$B$100),0),MATCH(CV101,$C$1:$CS$1,0))</f>
        <v>17.994724405121723</v>
      </c>
      <c r="DA101" s="19">
        <f t="shared" ref="DA101" ca="1" si="13">LEFT(CV101,4)+$DA$5</f>
        <v>2035</v>
      </c>
      <c r="DB101" s="28" cm="1">
        <f t="array" aca="1" ref="DB101" ca="1">INDEX($C$6:$CS$100,MATCH(DA101,YEAR($B$6:$B$100),0),MATCH(CV101,$C$1:$CS$1,0))</f>
        <v>18.278860160233066</v>
      </c>
    </row>
  </sheetData>
  <hyperlinks>
    <hyperlink ref="L5" r:id="rId1" display="https://www.cbo.gov/sites/default/files/99th-congress-1985-1986/reports/85-cbo-001.pdf" xr:uid="{FAC881F3-BB82-46FC-AA47-424B604EF979}"/>
    <hyperlink ref="N5" r:id="rId2" display="https://www.cbo.gov/sites/default/files/99th-congress-1985-1986/reports/doc05b-entire_1.pdf" xr:uid="{3218842D-9C87-497D-A0DF-3B4C55A5EC9E}"/>
    <hyperlink ref="M5" r:id="rId3" display="https://www.cbo.gov/sites/default/files/99th-congress-1985-1986/reports/85-cbo-014.pdf" xr:uid="{BCDD489A-D583-41D2-B080-A1347951531B}"/>
    <hyperlink ref="O5" r:id="rId4" display="https://www.cbo.gov/sites/default/files/99th-congress-1985-1986/reports/doc19b-entire0.pdf" xr:uid="{FB7B3F79-31BB-4ABF-ABE8-C1D5812E5C68}"/>
    <hyperlink ref="P5" r:id="rId5" display="https://www.cbo.gov/sites/default/files/100th-congress-1987-1988/reports/doc01b-entire_0.pdf" xr:uid="{C96E4F67-997E-4CEA-8912-5CB0BACC7832}"/>
    <hyperlink ref="Q5" r:id="rId6" display="https://www.cbo.gov/sites/default/files/100th-congress-1987-1988/reports/doc11b-entire.pdf" xr:uid="{4F6301D6-D5FA-47F3-9202-69D28A64C642}"/>
    <hyperlink ref="R5" r:id="rId7" display="https://www.cbo.gov/sites/default/files/100th-congress-1987-1988/reports/88-cbo-0110.pdf" xr:uid="{299F7B35-3B1B-4447-8983-3183CFAA2EB1}"/>
    <hyperlink ref="S5" r:id="rId8" display="https://www.cbo.gov/sites/default/files/100th-congress-1987-1988/reports/doc05b-entire.pdf" xr:uid="{D2F6418B-7CA9-41E6-B276-263A4FE24EC9}"/>
    <hyperlink ref="T5" r:id="rId9" display="https://www.cbo.gov/sites/default/files/101st-congress-1989-1990/reports/89-cbo-032.pdf" xr:uid="{01F3E9F9-9CD5-420D-B432-4F47E291D7EC}"/>
    <hyperlink ref="U5" r:id="rId10" display="https://www.cbo.gov/sites/default/files/101st-congress-1989-1990/reports/89-cbo-038.pdf" xr:uid="{D095CB04-6DF3-4453-847A-E717979B929F}"/>
    <hyperlink ref="V5" r:id="rId11" display="https://www.cbo.gov/sites/default/files/101st-congress-1989-1990/reports/90-cbo-006.pdf" xr:uid="{4E273774-108C-4EA3-B9D0-66115087D4AA}"/>
    <hyperlink ref="W5" r:id="rId12" display="https://www.cbo.gov/sites/default/files/101st-congress-1989-1990/reports/199007theeconomicandbudget.pdf" xr:uid="{0A25E4FB-6E81-4717-8933-2BD967A6C831}"/>
    <hyperlink ref="X5" r:id="rId13" display="https://www.cbo.gov/sites/default/files/102nd-congress-1991-1992/reports/91-cbo-002.pdf" xr:uid="{83524CC1-BD77-4E23-A6F6-8C7C343386B1}"/>
    <hyperlink ref="Y5" r:id="rId14" display="https://www.cbo.gov/sites/default/files/cbofiles/attachments/1991_08_theeconoutlookupdate.pdf" xr:uid="{BBE85606-49ED-4704-9429-D1189E9DAA48}"/>
    <hyperlink ref="Z5" r:id="rId15" display="https://www.cbo.gov/sites/default/files/102nd-congress-1991-1992/reports/1992_01_econoutlook.pdf" xr:uid="{9DAA4F95-3B1F-4610-A04C-FC67C2F53F1B}"/>
    <hyperlink ref="AA5" r:id="rId16" display="https://www.cbo.gov/sites/default/files/102nd-congress-1991-1992/reports/1992_07_outlookupdate.pdf" xr:uid="{58900F90-FE7F-4F3B-B143-F0A500CED252}"/>
    <hyperlink ref="AB5" r:id="rId17" display="https://www.cbo.gov/sites/default/files/103rd-congress-1993-1994/reports/93doc03.pdf" xr:uid="{E63D58A7-5E9D-45F0-AC13-12784E18A7DB}"/>
    <hyperlink ref="AC5" r:id="rId18" display="https://www.cbo.gov/sites/default/files/103rd-congress-1993-1994/reports/09-1993-outlookentirerpt_0.pdf" xr:uid="{06458C7C-D8EB-4227-BCA9-356C82ED9A73}"/>
    <hyperlink ref="AD5" r:id="rId19" display="https://www.cbo.gov/sites/default/files/103rd-congress-1993-1994/reports/doc06_0.pdf" xr:uid="{0CAB8B8E-A2C6-4D93-B128-77DF0C65068E}"/>
    <hyperlink ref="AE5" r:id="rId20" display="https://www.cbo.gov/sites/default/files/103rd-congress-1993-1994/reports/doc43.pdf" xr:uid="{0E193923-564D-4A2B-A03D-29F271277910}"/>
    <hyperlink ref="AF5" r:id="rId21" display="https://www.cbo.gov/sites/default/files/104th-congress-1995-1996/reports/doc07-entire.pdf" xr:uid="{5C8EAD73-D5AD-4435-8ECE-AD92244F5DEC}"/>
    <hyperlink ref="AG5" r:id="rId22" display="https://www.cbo.gov/sites/default/files/104th-congress-1995-1996/reports/entirereport_9.pdf" xr:uid="{61B783FA-B9E8-4062-9968-522A56AC695E}"/>
    <hyperlink ref="AI5" r:id="rId23" display="https://www.cbo.gov/sites/default/files/104th-congress-1995-1996/reports/entirereport_7.pdf" xr:uid="{5012A7DA-70CC-486C-BB5B-219271D42229}"/>
    <hyperlink ref="AJ5" r:id="rId24" display="https://www.cbo.gov/sites/default/files/cbofiles/attachments/Eb01-97.pdf" xr:uid="{D8A7C911-3F62-4679-8DCF-4B18A6A80165}"/>
    <hyperlink ref="AK5" r:id="rId25" display="https://www.cbo.gov/sites/default/files/105th-congress-1997-1998/reports/Eb09-97.pdf" xr:uid="{32A07F7A-F8D3-497C-B357-F375A157941B}"/>
    <hyperlink ref="AL5" r:id="rId26" display="https://www.cbo.gov/sites/default/files/105th-congress-1997-1998/reports/eb01-98.pdf" xr:uid="{B0B93B92-F439-4B32-9031-5962EDFE18CA}"/>
    <hyperlink ref="AM5" r:id="rId27" display="https://www.cbo.gov/sites/default/files/105th-congress-1997-1998/reports/eb0898.pdf" xr:uid="{BA994352-182A-41C0-A41B-9751C9032556}"/>
    <hyperlink ref="AN5" r:id="rId28" display="https://www.cbo.gov/sites/default/files/106th-congress-1999-2000/reports/eb0199.pdf" xr:uid="{E7FBB148-5298-4D6B-BE89-6EDF9AF7A3EF}"/>
    <hyperlink ref="AO5" r:id="rId29" display="https://www.cbo.gov/sites/default/files/106th-congress-1999-2000/reports/eb07-99.pdf" xr:uid="{86AB6D8C-6930-4476-AE4D-F36172ED3EB7}"/>
    <hyperlink ref="AH5" r:id="rId30" display="https://www.cbo.gov/sites/default/files/104th-congress-1995-1996/reports/eb1295.pdf" xr:uid="{DC306163-7FC9-4846-957E-055784C06F66}"/>
    <hyperlink ref="AP5" r:id="rId31" display="https://www.cbo.gov/sites/default/files/106th-congress-1999-2000/reports/eb0100.pdf" xr:uid="{890E1CB3-A713-4F5D-815B-E0524C00A047}"/>
    <hyperlink ref="AQ5" r:id="rId32" display="https://www.cbo.gov/sites/default/files/106th-congress-1999-2000/reports/eb0700.pdf" xr:uid="{238145CA-71A3-46E5-9879-D147857F9AB2}"/>
    <hyperlink ref="AR5" r:id="rId33" display="https://www.cbo.gov/sites/default/files/107th-congress-2001-2002/reports/entire-report.pdf" xr:uid="{A7F42B77-505E-4CDF-AD4E-A12AA217AFD1}"/>
    <hyperlink ref="AS5" r:id="rId34" display="https://www.cbo.gov/sites/default/files/107th-congress-2001-2002/reports/entirereport_2.pdf" xr:uid="{64A4FDA3-4AEA-4FD1-BF69-A874055497AD}"/>
    <hyperlink ref="AT5" r:id="rId35" display="https://www.cbo.gov/sites/default/files/107th-congress-2001-2002/reports/entirereport_4.pdf" xr:uid="{B9987834-20B8-4C1A-A9CF-0A1819F064FE}"/>
    <hyperlink ref="BI5" r:id="rId36" display="https://www.cbo.gov/sites/default/files/111th-congress-2009-2010/reports/03-20-presidentbudget.pdf" xr:uid="{84A7BDDF-C826-4884-9E86-004A9EA55E14}"/>
    <hyperlink ref="AV5" r:id="rId37" display="https://www.cbo.gov/sites/default/files/108th-congress-2003-2004/reports/entirereport_witherrata.pdf" xr:uid="{15B7DFAC-3483-4501-8083-ABFB76035F74}"/>
    <hyperlink ref="K5" r:id="rId38" display="https://www.cbo.gov/sites/default/files/98th-congress-1983-1984/reports/84doc05b.pdf" xr:uid="{41CDD0FB-E5A1-4891-98F0-F7EFDF678C63}"/>
    <hyperlink ref="J5" r:id="rId39" display="https://www.cbo.gov/sites/default/files/98th-congress-1983-1984/reports/doc05a.pdf" xr:uid="{65D63CEB-762C-4006-B1CC-3485D5FCFA17}"/>
    <hyperlink ref="I5" r:id="rId40" display="https://www.cbo.gov/sites/default/files/97th-congress-1981-1982/reports/doc04b-entire_1.pdf" xr:uid="{4164C2CB-05FF-481C-9BB6-AFD5863B02F5}"/>
    <hyperlink ref="H5" r:id="rId41" display="https://www.cbo.gov/sites/default/files/97th-congress-1981-1982/reports/doc25-entire_0.pdf" xr:uid="{B463B9E3-4E85-417F-93BD-359584DADA7A}"/>
    <hyperlink ref="G5" r:id="rId42" display="https://www.cbo.gov/sites/default/files/96th-congress-1979-1980/reports/80doc06b.pdf" xr:uid="{747CB86B-1D5E-4A7F-96BF-F4E997844FCC}"/>
    <hyperlink ref="F5" r:id="rId43" display="https://www.cbo.gov/sites/default/files/96th-congress-1979-1980/reports/79doc653.pdf" xr:uid="{E3BF7018-4984-48D1-91E4-FF38954E8165}"/>
    <hyperlink ref="E5" r:id="rId44" display="https://www.cbo.gov/sites/default/files/95th-congress-1977-1978/reports/1977_12_puppy.pdf" xr:uid="{EF25D8EF-4344-46BA-A6D2-6200189BA68A}"/>
    <hyperlink ref="D5" r:id="rId45" display="https://www.cbo.gov/sites/default/files/94th-congress-1975-1976/reports/1976_12_fiscal.pdf" xr:uid="{CF8E852B-81EA-4A36-BA60-5D24C9357ECC}"/>
    <hyperlink ref="C5" r:id="rId46" display="https://www.cbo.gov/sites/default/files/94th-congress-1975-1976/reports/76doc547.pdf" xr:uid="{CBB9574D-A593-43EC-A0C3-92CEC6D54C56}"/>
  </hyperlinks>
  <pageMargins left="0.7" right="0.7" top="0.75" bottom="0.75" header="0.3" footer="0.3"/>
  <headerFooter>
    <oddHeader>&amp;L&amp;"Calibri"&amp;11&amp;K000000 NONCONFIDENTIAL // EXTERNAL&amp;1#_x000D_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C55A-7721-4160-A909-1955EA74EA31}">
  <dimension ref="A1:DE66"/>
  <sheetViews>
    <sheetView workbookViewId="0">
      <pane xSplit="2" ySplit="5" topLeftCell="C6" activePane="bottomRight" state="frozen"/>
      <selection pane="topRight" activeCell="C1" sqref="C1"/>
      <selection pane="bottomLeft" activeCell="A6" sqref="A6"/>
      <selection pane="bottomRight" activeCell="J25" sqref="J25"/>
    </sheetView>
  </sheetViews>
  <sheetFormatPr defaultRowHeight="14.4" x14ac:dyDescent="0.3"/>
  <cols>
    <col min="4" max="5"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2209</v>
      </c>
      <c r="AW2" t="s">
        <v>2210</v>
      </c>
      <c r="AX2" t="s">
        <v>2211</v>
      </c>
      <c r="AY2" t="s">
        <v>2212</v>
      </c>
      <c r="AZ2" t="s">
        <v>2213</v>
      </c>
      <c r="BA2" t="s">
        <v>2214</v>
      </c>
      <c r="BB2" t="s">
        <v>2215</v>
      </c>
      <c r="BC2" t="s">
        <v>2216</v>
      </c>
      <c r="BD2" t="s">
        <v>2217</v>
      </c>
      <c r="BE2" t="s">
        <v>2218</v>
      </c>
      <c r="BF2" t="s">
        <v>2219</v>
      </c>
      <c r="BG2" t="s">
        <v>2220</v>
      </c>
      <c r="BH2" t="s">
        <v>2221</v>
      </c>
      <c r="BJ2" t="s">
        <v>2222</v>
      </c>
      <c r="BK2" t="s">
        <v>2223</v>
      </c>
      <c r="BL2" t="s">
        <v>2224</v>
      </c>
      <c r="BM2" t="s">
        <v>2225</v>
      </c>
      <c r="BN2" t="s">
        <v>2226</v>
      </c>
      <c r="BO2" t="s">
        <v>2227</v>
      </c>
      <c r="BP2" t="s">
        <v>2228</v>
      </c>
      <c r="BQ2" t="s">
        <v>2229</v>
      </c>
      <c r="BR2" t="s">
        <v>2230</v>
      </c>
      <c r="BS2" t="s">
        <v>2231</v>
      </c>
      <c r="BT2" t="s">
        <v>2232</v>
      </c>
      <c r="BU2" t="s">
        <v>2233</v>
      </c>
      <c r="BV2" t="s">
        <v>2234</v>
      </c>
      <c r="BW2" t="s">
        <v>2235</v>
      </c>
      <c r="BX2" t="s">
        <v>2236</v>
      </c>
      <c r="BY2" t="s">
        <v>2237</v>
      </c>
      <c r="BZ2" t="s">
        <v>2238</v>
      </c>
      <c r="CA2" t="s">
        <v>2239</v>
      </c>
      <c r="CB2" t="s">
        <v>2240</v>
      </c>
      <c r="CC2" t="s">
        <v>2241</v>
      </c>
      <c r="CD2" t="s">
        <v>2242</v>
      </c>
      <c r="CE2" t="s">
        <v>2243</v>
      </c>
      <c r="CF2" t="s">
        <v>2244</v>
      </c>
      <c r="CG2" t="s">
        <v>2245</v>
      </c>
      <c r="CH2" t="s">
        <v>2246</v>
      </c>
      <c r="CI2" t="s">
        <v>2247</v>
      </c>
      <c r="CJ2" t="s">
        <v>2248</v>
      </c>
      <c r="CK2" t="s">
        <v>2249</v>
      </c>
      <c r="CL2" t="s">
        <v>2250</v>
      </c>
      <c r="CM2" t="s">
        <v>2251</v>
      </c>
      <c r="CN2" t="s">
        <v>2252</v>
      </c>
      <c r="CO2" t="s">
        <v>2253</v>
      </c>
      <c r="CP2" t="s">
        <v>2254</v>
      </c>
      <c r="CQ2" t="s">
        <v>2255</v>
      </c>
      <c r="CR2" t="s">
        <v>2256</v>
      </c>
      <c r="CS2" s="16" t="s">
        <v>3037</v>
      </c>
    </row>
    <row r="3" spans="1:109" x14ac:dyDescent="0.3">
      <c r="A3" s="14" t="s">
        <v>642</v>
      </c>
      <c r="AU3" t="s">
        <v>2257</v>
      </c>
      <c r="AW3" t="s">
        <v>2258</v>
      </c>
      <c r="AX3" t="s">
        <v>2259</v>
      </c>
      <c r="AY3" t="s">
        <v>2260</v>
      </c>
      <c r="AZ3" t="s">
        <v>2261</v>
      </c>
      <c r="BA3" t="s">
        <v>2262</v>
      </c>
      <c r="BB3" t="s">
        <v>2263</v>
      </c>
      <c r="BC3" t="s">
        <v>2264</v>
      </c>
      <c r="BD3" t="s">
        <v>2265</v>
      </c>
      <c r="BE3" t="s">
        <v>2266</v>
      </c>
      <c r="BF3" t="s">
        <v>2267</v>
      </c>
      <c r="BG3" t="s">
        <v>2268</v>
      </c>
      <c r="BH3" t="s">
        <v>2269</v>
      </c>
      <c r="BJ3" t="s">
        <v>2270</v>
      </c>
      <c r="BK3" t="s">
        <v>2271</v>
      </c>
      <c r="BL3" t="s">
        <v>2272</v>
      </c>
      <c r="BM3" t="s">
        <v>2273</v>
      </c>
      <c r="BN3" t="s">
        <v>2274</v>
      </c>
      <c r="BO3" t="s">
        <v>2275</v>
      </c>
      <c r="BP3" t="s">
        <v>2276</v>
      </c>
      <c r="BQ3" t="s">
        <v>2277</v>
      </c>
      <c r="BR3" t="s">
        <v>2278</v>
      </c>
      <c r="BS3" t="s">
        <v>2279</v>
      </c>
      <c r="BT3" t="s">
        <v>2280</v>
      </c>
      <c r="BU3" t="s">
        <v>2281</v>
      </c>
      <c r="BV3" t="s">
        <v>2282</v>
      </c>
      <c r="BW3" t="s">
        <v>2283</v>
      </c>
      <c r="BX3" t="s">
        <v>2284</v>
      </c>
      <c r="BY3" t="s">
        <v>2285</v>
      </c>
      <c r="BZ3" t="s">
        <v>2286</v>
      </c>
      <c r="CA3" t="s">
        <v>2287</v>
      </c>
      <c r="CB3" t="s">
        <v>2288</v>
      </c>
      <c r="CC3" t="s">
        <v>2289</v>
      </c>
      <c r="CD3" t="s">
        <v>2290</v>
      </c>
      <c r="CE3" t="s">
        <v>2291</v>
      </c>
      <c r="CF3" t="s">
        <v>2292</v>
      </c>
      <c r="CG3" t="s">
        <v>2293</v>
      </c>
      <c r="CH3" t="s">
        <v>2294</v>
      </c>
      <c r="CI3" t="s">
        <v>2295</v>
      </c>
      <c r="CJ3" t="s">
        <v>2296</v>
      </c>
      <c r="CK3" t="s">
        <v>2297</v>
      </c>
      <c r="CL3" t="s">
        <v>2298</v>
      </c>
      <c r="CM3" t="s">
        <v>2299</v>
      </c>
      <c r="CN3" t="s">
        <v>2300</v>
      </c>
      <c r="CO3" t="s">
        <v>2301</v>
      </c>
      <c r="CP3" t="s">
        <v>2302</v>
      </c>
      <c r="CQ3" t="s">
        <v>2303</v>
      </c>
      <c r="CR3" t="s">
        <v>2304</v>
      </c>
      <c r="CS3" t="s">
        <v>3038</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2193</v>
      </c>
      <c r="CE4" t="s">
        <v>1857</v>
      </c>
      <c r="CF4" t="s">
        <v>1859</v>
      </c>
      <c r="CG4" t="s">
        <v>1861</v>
      </c>
      <c r="CH4" t="s">
        <v>1863</v>
      </c>
      <c r="CI4" t="s">
        <v>1865</v>
      </c>
      <c r="CJ4" t="s">
        <v>1867</v>
      </c>
      <c r="CK4" t="s">
        <v>1867</v>
      </c>
      <c r="CL4" t="s">
        <v>1870</v>
      </c>
      <c r="CM4" t="s">
        <v>1870</v>
      </c>
      <c r="CN4" t="s">
        <v>1870</v>
      </c>
      <c r="CO4" t="s">
        <v>1874</v>
      </c>
      <c r="CP4" t="s">
        <v>1876</v>
      </c>
      <c r="CQ4" t="s">
        <v>1878</v>
      </c>
      <c r="CR4" t="s">
        <v>1880</v>
      </c>
      <c r="CS4" t="s">
        <v>3031</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332</v>
      </c>
    </row>
    <row r="7" spans="1:109" x14ac:dyDescent="0.3">
      <c r="A7" t="s">
        <v>1743</v>
      </c>
      <c r="B7" s="16">
        <v>27760</v>
      </c>
      <c r="C7">
        <v>375</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372</v>
      </c>
      <c r="CU7" s="5"/>
      <c r="CV7" s="19"/>
      <c r="CW7" s="20"/>
    </row>
    <row r="8" spans="1:109" x14ac:dyDescent="0.3">
      <c r="A8" t="s">
        <v>1744</v>
      </c>
      <c r="B8" s="16">
        <v>28126</v>
      </c>
      <c r="C8">
        <v>420</v>
      </c>
      <c r="D8">
        <v>413</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409</v>
      </c>
      <c r="CU8" s="5"/>
      <c r="CV8" s="19"/>
      <c r="CW8" s="20"/>
    </row>
    <row r="9" spans="1:109" x14ac:dyDescent="0.3">
      <c r="A9" t="s">
        <v>1745</v>
      </c>
      <c r="B9" s="16">
        <v>28491</v>
      </c>
      <c r="C9">
        <v>448</v>
      </c>
      <c r="D9">
        <v>451</v>
      </c>
      <c r="E9">
        <v>458</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459</v>
      </c>
      <c r="CT9" s="3"/>
      <c r="CU9" s="5"/>
      <c r="CV9" s="19"/>
      <c r="CW9" s="20"/>
    </row>
    <row r="10" spans="1:109" x14ac:dyDescent="0.3">
      <c r="A10" t="s">
        <v>1746</v>
      </c>
      <c r="B10" s="16">
        <v>28856</v>
      </c>
      <c r="C10">
        <v>480</v>
      </c>
      <c r="D10">
        <v>480</v>
      </c>
      <c r="E10">
        <v>495</v>
      </c>
      <c r="F10">
        <v>494</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504</v>
      </c>
      <c r="CU10" s="5"/>
      <c r="CV10" s="19"/>
      <c r="CW10" s="20"/>
    </row>
    <row r="11" spans="1:109" x14ac:dyDescent="0.3">
      <c r="A11" t="s">
        <v>1747</v>
      </c>
      <c r="B11" s="16">
        <v>29221</v>
      </c>
      <c r="C11">
        <v>518</v>
      </c>
      <c r="D11">
        <v>514</v>
      </c>
      <c r="E11">
        <v>529</v>
      </c>
      <c r="F11">
        <v>551</v>
      </c>
      <c r="G11">
        <v>560</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591</v>
      </c>
      <c r="CU11" s="5"/>
      <c r="CV11" s="19"/>
      <c r="CW11" s="20"/>
    </row>
    <row r="12" spans="1:109" x14ac:dyDescent="0.3">
      <c r="A12" t="s">
        <v>1748</v>
      </c>
      <c r="B12" s="16">
        <v>29587</v>
      </c>
      <c r="C12">
        <v>560</v>
      </c>
      <c r="D12">
        <v>548</v>
      </c>
      <c r="E12">
        <v>565</v>
      </c>
      <c r="F12">
        <v>604</v>
      </c>
      <c r="G12">
        <v>619</v>
      </c>
      <c r="H12">
        <v>660</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678</v>
      </c>
      <c r="CU12" s="5"/>
      <c r="CV12" s="19"/>
      <c r="CW12" s="20"/>
    </row>
    <row r="13" spans="1:109" x14ac:dyDescent="0.3">
      <c r="A13" t="s">
        <v>1749</v>
      </c>
      <c r="B13" s="16">
        <v>29952</v>
      </c>
      <c r="C13" s="3" t="e">
        <v>#N/A</v>
      </c>
      <c r="D13">
        <v>586</v>
      </c>
      <c r="E13">
        <v>606</v>
      </c>
      <c r="F13">
        <v>655</v>
      </c>
      <c r="G13">
        <v>686</v>
      </c>
      <c r="H13">
        <v>739</v>
      </c>
      <c r="I13">
        <f>740+20</f>
        <v>760</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746</v>
      </c>
      <c r="CU13" s="5"/>
      <c r="CV13" s="19"/>
      <c r="CW13" s="20"/>
      <c r="DE13" s="5"/>
    </row>
    <row r="14" spans="1:109" x14ac:dyDescent="0.3">
      <c r="A14" t="s">
        <v>1750</v>
      </c>
      <c r="B14" s="16">
        <v>30317</v>
      </c>
      <c r="C14" s="3" t="e">
        <v>#N/A</v>
      </c>
      <c r="D14" s="3" t="e">
        <v>#N/A</v>
      </c>
      <c r="E14">
        <v>655</v>
      </c>
      <c r="F14">
        <v>706</v>
      </c>
      <c r="G14">
        <v>747</v>
      </c>
      <c r="H14">
        <v>792</v>
      </c>
      <c r="I14">
        <f>809+19</f>
        <v>828</v>
      </c>
      <c r="J14">
        <v>800</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808</v>
      </c>
      <c r="CU14" s="5"/>
      <c r="CV14" s="19"/>
      <c r="CW14" s="20"/>
      <c r="DE14" s="5"/>
    </row>
    <row r="15" spans="1:109" x14ac:dyDescent="0.3">
      <c r="A15" t="s">
        <v>1751</v>
      </c>
      <c r="B15" s="16">
        <v>30682</v>
      </c>
      <c r="C15" s="3" t="e">
        <v>#N/A</v>
      </c>
      <c r="D15" s="3" t="e">
        <v>#N/A</v>
      </c>
      <c r="E15" s="3" t="e">
        <v>#N/A</v>
      </c>
      <c r="F15">
        <v>755</v>
      </c>
      <c r="G15">
        <v>807</v>
      </c>
      <c r="H15">
        <v>843</v>
      </c>
      <c r="I15">
        <f>889+18</f>
        <v>907</v>
      </c>
      <c r="J15">
        <v>850</v>
      </c>
      <c r="K15">
        <v>866</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852</v>
      </c>
      <c r="CU15" s="5"/>
      <c r="CV15" s="19"/>
      <c r="CW15" s="20"/>
      <c r="DE15" s="5"/>
    </row>
    <row r="16" spans="1:109" x14ac:dyDescent="0.3">
      <c r="A16" s="5" t="s">
        <v>1752</v>
      </c>
      <c r="B16" s="16">
        <v>31048</v>
      </c>
      <c r="C16" s="3" t="e">
        <v>#N/A</v>
      </c>
      <c r="D16" s="3" t="e">
        <v>#N/A</v>
      </c>
      <c r="E16" s="3" t="e">
        <v>#N/A</v>
      </c>
      <c r="F16" s="3" t="e">
        <v>#N/A</v>
      </c>
      <c r="G16">
        <v>875</v>
      </c>
      <c r="H16">
        <v>895</v>
      </c>
      <c r="I16">
        <f>971+18</f>
        <v>989</v>
      </c>
      <c r="J16">
        <v>929</v>
      </c>
      <c r="K16">
        <v>941</v>
      </c>
      <c r="L16">
        <v>949</v>
      </c>
      <c r="M16">
        <v>946</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946</v>
      </c>
      <c r="CU16" s="5"/>
      <c r="CV16" s="19"/>
      <c r="CW16" s="20"/>
      <c r="DE16" s="5"/>
    </row>
    <row r="17" spans="1:109" x14ac:dyDescent="0.3">
      <c r="A17" s="5" t="s">
        <v>1753</v>
      </c>
      <c r="B17" s="16">
        <v>31413</v>
      </c>
      <c r="C17" s="3" t="e">
        <v>#N/A</v>
      </c>
      <c r="D17" s="3" t="e">
        <v>#N/A</v>
      </c>
      <c r="E17" s="3" t="e">
        <v>#N/A</v>
      </c>
      <c r="F17" s="3" t="e">
        <v>#N/A</v>
      </c>
      <c r="G17" s="3" t="e">
        <v>#N/A</v>
      </c>
      <c r="H17">
        <v>950</v>
      </c>
      <c r="I17">
        <f>1052+20</f>
        <v>1072</v>
      </c>
      <c r="J17">
        <v>999</v>
      </c>
      <c r="K17">
        <v>1025</v>
      </c>
      <c r="L17">
        <v>1004</v>
      </c>
      <c r="M17">
        <v>965</v>
      </c>
      <c r="N17">
        <v>986</v>
      </c>
      <c r="O17">
        <v>991</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990</v>
      </c>
      <c r="CU17" s="5"/>
      <c r="CV17" s="19"/>
      <c r="CW17" s="20"/>
      <c r="DE17" s="5"/>
    </row>
    <row r="18" spans="1:109" x14ac:dyDescent="0.3">
      <c r="A18" s="5" t="s">
        <v>1754</v>
      </c>
      <c r="B18" s="16">
        <v>31778</v>
      </c>
      <c r="C18" s="3" t="e">
        <v>#N/A</v>
      </c>
      <c r="D18" s="3" t="e">
        <v>#N/A</v>
      </c>
      <c r="E18" s="3" t="e">
        <v>#N/A</v>
      </c>
      <c r="F18" s="3" t="e">
        <v>#N/A</v>
      </c>
      <c r="G18" s="3" t="e">
        <v>#N/A</v>
      </c>
      <c r="H18" s="3" t="e">
        <v>#N/A</v>
      </c>
      <c r="I18">
        <f>1130+22</f>
        <v>1152</v>
      </c>
      <c r="J18">
        <v>1072</v>
      </c>
      <c r="K18">
        <v>1125</v>
      </c>
      <c r="L18">
        <v>1088</v>
      </c>
      <c r="M18">
        <v>1021</v>
      </c>
      <c r="N18">
        <v>1025</v>
      </c>
      <c r="O18">
        <v>1012</v>
      </c>
      <c r="P18">
        <v>1008</v>
      </c>
      <c r="Q18">
        <v>1010</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1004</v>
      </c>
      <c r="CU18" s="5"/>
      <c r="CV18" s="19"/>
      <c r="CW18" s="20"/>
      <c r="DE18" s="5"/>
    </row>
    <row r="19" spans="1:109" x14ac:dyDescent="0.3">
      <c r="A19" s="5" t="s">
        <v>1755</v>
      </c>
      <c r="B19" s="16">
        <v>32143</v>
      </c>
      <c r="C19" s="3" t="e">
        <v>#N/A</v>
      </c>
      <c r="D19" s="3" t="e">
        <v>#N/A</v>
      </c>
      <c r="E19" s="3" t="e">
        <v>#N/A</v>
      </c>
      <c r="F19" s="3" t="e">
        <v>#N/A</v>
      </c>
      <c r="G19" s="3" t="e">
        <v>#N/A</v>
      </c>
      <c r="H19" s="3" t="e">
        <v>#N/A</v>
      </c>
      <c r="I19" s="3" t="e">
        <v>#N/A</v>
      </c>
      <c r="J19">
        <v>1145</v>
      </c>
      <c r="K19">
        <v>1240</v>
      </c>
      <c r="L19">
        <v>1182</v>
      </c>
      <c r="M19">
        <v>1082</v>
      </c>
      <c r="N19">
        <v>1086</v>
      </c>
      <c r="O19">
        <v>1065</v>
      </c>
      <c r="P19">
        <v>1069</v>
      </c>
      <c r="Q19">
        <v>1080</v>
      </c>
      <c r="R19">
        <v>1055</v>
      </c>
      <c r="S19">
        <v>1063</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1064</v>
      </c>
      <c r="CU19" s="5"/>
      <c r="CV19" s="19"/>
      <c r="CW19" s="20"/>
      <c r="DE19" s="5"/>
    </row>
    <row r="20" spans="1:109" x14ac:dyDescent="0.3">
      <c r="A20" s="5" t="s">
        <v>1756</v>
      </c>
      <c r="B20" s="16">
        <v>32509</v>
      </c>
      <c r="C20" s="3" t="e">
        <v>#N/A</v>
      </c>
      <c r="D20" s="3" t="e">
        <v>#N/A</v>
      </c>
      <c r="E20" s="3" t="e">
        <v>#N/A</v>
      </c>
      <c r="F20" s="3" t="e">
        <v>#N/A</v>
      </c>
      <c r="G20" s="3" t="e">
        <v>#N/A</v>
      </c>
      <c r="H20" s="3" t="e">
        <v>#N/A</v>
      </c>
      <c r="I20" s="3" t="e">
        <v>#N/A</v>
      </c>
      <c r="J20" s="3" t="e">
        <v>#N/A</v>
      </c>
      <c r="K20">
        <v>1355</v>
      </c>
      <c r="L20">
        <v>1276</v>
      </c>
      <c r="M20">
        <v>1145</v>
      </c>
      <c r="N20">
        <v>1135</v>
      </c>
      <c r="O20">
        <v>1113</v>
      </c>
      <c r="P20">
        <v>1124</v>
      </c>
      <c r="Q20">
        <v>1146</v>
      </c>
      <c r="R20">
        <v>1129</v>
      </c>
      <c r="S20">
        <v>1127</v>
      </c>
      <c r="T20">
        <v>1138</v>
      </c>
      <c r="U20">
        <v>1152</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1144</v>
      </c>
      <c r="CU20" s="5"/>
      <c r="CV20" s="19"/>
      <c r="CW20" s="20"/>
      <c r="DE20" s="5"/>
    </row>
    <row r="21" spans="1:109" x14ac:dyDescent="0.3">
      <c r="A21" t="s">
        <v>1757</v>
      </c>
      <c r="B21" s="16">
        <v>32874</v>
      </c>
      <c r="C21" s="3" t="e">
        <v>#N/A</v>
      </c>
      <c r="D21" s="3" t="e">
        <v>#N/A</v>
      </c>
      <c r="E21" s="3" t="e">
        <v>#N/A</v>
      </c>
      <c r="F21" s="3" t="e">
        <v>#N/A</v>
      </c>
      <c r="G21" s="3" t="e">
        <v>#N/A</v>
      </c>
      <c r="H21" s="3" t="e">
        <v>#N/A</v>
      </c>
      <c r="I21" s="3" t="e">
        <v>#N/A</v>
      </c>
      <c r="J21" s="3" t="e">
        <v>#N/A</v>
      </c>
      <c r="K21" s="3" t="e">
        <v>#N/A</v>
      </c>
      <c r="L21">
        <v>1384</v>
      </c>
      <c r="M21">
        <v>1214</v>
      </c>
      <c r="N21">
        <v>1188</v>
      </c>
      <c r="O21">
        <v>1162</v>
      </c>
      <c r="P21">
        <v>1184</v>
      </c>
      <c r="Q21">
        <v>1212</v>
      </c>
      <c r="R21">
        <v>1203</v>
      </c>
      <c r="S21">
        <v>1200</v>
      </c>
      <c r="T21">
        <v>1209</v>
      </c>
      <c r="U21">
        <v>1212</v>
      </c>
      <c r="V21">
        <v>1205</v>
      </c>
      <c r="W21">
        <v>1238</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1253</v>
      </c>
      <c r="CU21" s="5"/>
      <c r="CV21" s="19"/>
      <c r="CW21" s="20"/>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1248</v>
      </c>
      <c r="O22">
        <v>1217</v>
      </c>
      <c r="P22">
        <v>1247</v>
      </c>
      <c r="Q22">
        <v>1280</v>
      </c>
      <c r="R22">
        <v>1269</v>
      </c>
      <c r="S22">
        <v>1265</v>
      </c>
      <c r="T22">
        <v>1280</v>
      </c>
      <c r="U22">
        <v>1282</v>
      </c>
      <c r="V22">
        <v>1275</v>
      </c>
      <c r="W22">
        <v>1355</v>
      </c>
      <c r="X22">
        <v>1391</v>
      </c>
      <c r="Y22">
        <v>1337</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1324</v>
      </c>
      <c r="CU22" s="5"/>
      <c r="CV22" s="19"/>
      <c r="CW22" s="20"/>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1305</v>
      </c>
      <c r="Q23">
        <v>1345</v>
      </c>
      <c r="R23">
        <v>1332</v>
      </c>
      <c r="S23">
        <v>1329</v>
      </c>
      <c r="T23">
        <v>1344</v>
      </c>
      <c r="U23">
        <v>1348</v>
      </c>
      <c r="V23">
        <v>1339</v>
      </c>
      <c r="W23">
        <v>1426</v>
      </c>
      <c r="X23">
        <v>1468</v>
      </c>
      <c r="Y23">
        <v>1504</v>
      </c>
      <c r="Z23">
        <v>1454</v>
      </c>
      <c r="AA23">
        <v>1402</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1382</v>
      </c>
      <c r="CU23" s="5"/>
      <c r="CV23" s="19"/>
      <c r="CW23" s="20"/>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1396</v>
      </c>
      <c r="S24">
        <v>1397</v>
      </c>
      <c r="T24">
        <v>1410</v>
      </c>
      <c r="U24">
        <v>1430</v>
      </c>
      <c r="V24">
        <v>1418</v>
      </c>
      <c r="W24">
        <v>1455</v>
      </c>
      <c r="X24">
        <v>1490</v>
      </c>
      <c r="Y24">
        <v>1501</v>
      </c>
      <c r="Z24">
        <v>1505</v>
      </c>
      <c r="AA24">
        <v>1493</v>
      </c>
      <c r="AB24">
        <v>1453</v>
      </c>
      <c r="AC24">
        <v>1416</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1409</v>
      </c>
      <c r="CT24" s="3"/>
      <c r="CU24" s="5"/>
      <c r="CV24" s="19"/>
      <c r="CW24" s="20"/>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1475</v>
      </c>
      <c r="T25">
        <v>1480</v>
      </c>
      <c r="U25">
        <v>1500</v>
      </c>
      <c r="V25">
        <v>1484</v>
      </c>
      <c r="W25">
        <v>1483</v>
      </c>
      <c r="X25">
        <v>1543</v>
      </c>
      <c r="Y25">
        <v>1534</v>
      </c>
      <c r="Z25">
        <v>1523</v>
      </c>
      <c r="AA25">
        <v>1511</v>
      </c>
      <c r="AB25">
        <v>1507</v>
      </c>
      <c r="AC25">
        <v>1497</v>
      </c>
      <c r="AD25">
        <v>1474</v>
      </c>
      <c r="AE25">
        <v>1467</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1462</v>
      </c>
      <c r="CT25" s="3"/>
      <c r="CU25" s="5"/>
      <c r="CV25" s="19"/>
      <c r="CW25" s="20"/>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1555</v>
      </c>
      <c r="W26">
        <v>1555</v>
      </c>
      <c r="X26">
        <v>1544</v>
      </c>
      <c r="Y26">
        <v>1534</v>
      </c>
      <c r="Z26">
        <v>1536</v>
      </c>
      <c r="AA26">
        <v>1567</v>
      </c>
      <c r="AB26">
        <v>1575</v>
      </c>
      <c r="AC26">
        <v>1529</v>
      </c>
      <c r="AD26">
        <v>1509</v>
      </c>
      <c r="AE26">
        <v>1525</v>
      </c>
      <c r="AF26">
        <v>1531</v>
      </c>
      <c r="AG26">
        <v>1518</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1516</v>
      </c>
      <c r="CT26" s="3"/>
      <c r="CU26" s="5"/>
      <c r="CV26" s="19"/>
      <c r="CW26" s="20"/>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1632</v>
      </c>
      <c r="Y27">
        <v>1605</v>
      </c>
      <c r="Z27">
        <v>1593</v>
      </c>
      <c r="AA27">
        <v>1644</v>
      </c>
      <c r="AB27">
        <v>1643</v>
      </c>
      <c r="AC27">
        <v>1592</v>
      </c>
      <c r="AD27">
        <v>1577</v>
      </c>
      <c r="AE27">
        <v>1609</v>
      </c>
      <c r="AF27">
        <v>1625</v>
      </c>
      <c r="AG27">
        <v>1602</v>
      </c>
      <c r="AH27">
        <v>1595</v>
      </c>
      <c r="AI27">
        <v>1572</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1561</v>
      </c>
      <c r="CT27" s="3"/>
      <c r="CU27" s="5"/>
      <c r="CV27" s="19"/>
      <c r="CW27" s="20"/>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1718</v>
      </c>
      <c r="AA28">
        <v>1745</v>
      </c>
      <c r="AB28">
        <v>1733</v>
      </c>
      <c r="AC28">
        <v>1670</v>
      </c>
      <c r="AD28">
        <v>1661</v>
      </c>
      <c r="AE28">
        <v>1684</v>
      </c>
      <c r="AF28">
        <v>1699</v>
      </c>
      <c r="AG28">
        <v>1686</v>
      </c>
      <c r="AH28">
        <v>1668</v>
      </c>
      <c r="AI28">
        <v>1654</v>
      </c>
      <c r="AJ28">
        <v>1632</v>
      </c>
      <c r="AK28">
        <v>1612</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1601</v>
      </c>
      <c r="CT28" s="3"/>
      <c r="CU28" s="5"/>
      <c r="CV28" s="19"/>
      <c r="CW28" s="20"/>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v>1834</v>
      </c>
      <c r="AA29" s="3" t="e">
        <v>#N/A</v>
      </c>
      <c r="AB29">
        <v>1839</v>
      </c>
      <c r="AC29">
        <v>1747</v>
      </c>
      <c r="AD29">
        <v>1736</v>
      </c>
      <c r="AE29">
        <v>1758</v>
      </c>
      <c r="AF29">
        <v>1769</v>
      </c>
      <c r="AG29">
        <v>1766</v>
      </c>
      <c r="AH29">
        <v>1736</v>
      </c>
      <c r="AI29">
        <v>1737</v>
      </c>
      <c r="AJ29">
        <v>1687</v>
      </c>
      <c r="AK29">
        <v>1691</v>
      </c>
      <c r="AL29">
        <v>1670</v>
      </c>
      <c r="AM29">
        <v>1654</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1653</v>
      </c>
      <c r="CU29" s="5"/>
      <c r="CV29" s="19"/>
      <c r="CW29" s="20"/>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v>1953</v>
      </c>
      <c r="AA30" s="3" t="e">
        <v>#N/A</v>
      </c>
      <c r="AB30">
        <v>1943</v>
      </c>
      <c r="AC30">
        <v>1840</v>
      </c>
      <c r="AD30">
        <v>1834</v>
      </c>
      <c r="AE30">
        <v>1863</v>
      </c>
      <c r="AF30">
        <v>1872</v>
      </c>
      <c r="AG30">
        <v>1873</v>
      </c>
      <c r="AH30">
        <v>1820</v>
      </c>
      <c r="AI30">
        <v>1828</v>
      </c>
      <c r="AJ30">
        <v>1781</v>
      </c>
      <c r="AK30">
        <v>1750</v>
      </c>
      <c r="AL30">
        <v>1731</v>
      </c>
      <c r="AM30">
        <v>1721</v>
      </c>
      <c r="AN30">
        <v>1707</v>
      </c>
      <c r="AO30">
        <v>1701</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1702</v>
      </c>
      <c r="CU30" s="5"/>
      <c r="CV30" s="19"/>
      <c r="CW30" s="20"/>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v>2079</v>
      </c>
      <c r="AA31" s="3" t="e">
        <v>#N/A</v>
      </c>
      <c r="AB31">
        <v>2055</v>
      </c>
      <c r="AC31">
        <v>1941</v>
      </c>
      <c r="AD31">
        <v>1931</v>
      </c>
      <c r="AE31">
        <v>1970</v>
      </c>
      <c r="AF31">
        <v>1981</v>
      </c>
      <c r="AG31">
        <v>1982</v>
      </c>
      <c r="AH31">
        <v>1907</v>
      </c>
      <c r="AI31">
        <v>1925</v>
      </c>
      <c r="AJ31">
        <v>1877</v>
      </c>
      <c r="AK31">
        <v>1799</v>
      </c>
      <c r="AL31">
        <v>1782</v>
      </c>
      <c r="AM31">
        <v>1769</v>
      </c>
      <c r="AN31">
        <v>1739</v>
      </c>
      <c r="AO31">
        <v>1744</v>
      </c>
      <c r="AP31">
        <v>1769</v>
      </c>
      <c r="AQ31">
        <v>1776</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1789</v>
      </c>
      <c r="CU31" s="5"/>
      <c r="CV31" s="19"/>
      <c r="CW31" s="20"/>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v>2214</v>
      </c>
      <c r="AA32" s="3" t="e">
        <v>#N/A</v>
      </c>
      <c r="AB32">
        <v>2178</v>
      </c>
      <c r="AC32">
        <v>2050</v>
      </c>
      <c r="AD32">
        <v>2039</v>
      </c>
      <c r="AE32">
        <v>2086</v>
      </c>
      <c r="AF32" s="3" t="e">
        <v>#N/A</v>
      </c>
      <c r="AG32">
        <v>2087</v>
      </c>
      <c r="AH32">
        <v>1994</v>
      </c>
      <c r="AI32">
        <v>2016</v>
      </c>
      <c r="AJ32">
        <v>1948</v>
      </c>
      <c r="AK32">
        <v>1857</v>
      </c>
      <c r="AL32">
        <v>1833</v>
      </c>
      <c r="AM32">
        <v>1817</v>
      </c>
      <c r="AN32">
        <v>1779</v>
      </c>
      <c r="AO32">
        <v>1777</v>
      </c>
      <c r="AP32">
        <v>1839</v>
      </c>
      <c r="AQ32">
        <v>1841</v>
      </c>
      <c r="AR32">
        <v>1853</v>
      </c>
      <c r="AS32">
        <v>1858</v>
      </c>
      <c r="AT32" s="3" t="e">
        <v>#N/A</v>
      </c>
      <c r="AU32" s="3">
        <v>1864</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1863</v>
      </c>
      <c r="CU32" s="5"/>
      <c r="CV32" s="19"/>
      <c r="CW32" s="20"/>
    </row>
    <row r="33" spans="1:101"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v>2362</v>
      </c>
      <c r="AA33" s="3" t="e">
        <v>#N/A</v>
      </c>
      <c r="AB33">
        <v>2312</v>
      </c>
      <c r="AC33">
        <v>2168</v>
      </c>
      <c r="AD33">
        <v>2156</v>
      </c>
      <c r="AE33">
        <v>2209</v>
      </c>
      <c r="AF33" s="3" t="e">
        <v>#N/A</v>
      </c>
      <c r="AG33">
        <v>2211</v>
      </c>
      <c r="AH33">
        <v>2100</v>
      </c>
      <c r="AI33">
        <v>2125</v>
      </c>
      <c r="AJ33">
        <v>2049</v>
      </c>
      <c r="AK33">
        <v>1888</v>
      </c>
      <c r="AL33">
        <v>1860</v>
      </c>
      <c r="AM33">
        <v>1840</v>
      </c>
      <c r="AN33">
        <v>1806</v>
      </c>
      <c r="AO33">
        <v>1798</v>
      </c>
      <c r="AP33">
        <v>1888</v>
      </c>
      <c r="AQ33">
        <v>1890</v>
      </c>
      <c r="AR33">
        <v>1923</v>
      </c>
      <c r="AS33">
        <v>1958</v>
      </c>
      <c r="AT33">
        <v>2003</v>
      </c>
      <c r="AU33" s="3">
        <v>2017</v>
      </c>
      <c r="AV33" s="3">
        <v>2011</v>
      </c>
      <c r="AW33" s="3">
        <v>2011</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2011</v>
      </c>
      <c r="CU33" s="5"/>
      <c r="CV33" s="19"/>
      <c r="CW33" s="20"/>
    </row>
    <row r="34" spans="1:101"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v>2458</v>
      </c>
      <c r="AC34">
        <v>2292</v>
      </c>
      <c r="AD34">
        <v>2282</v>
      </c>
      <c r="AE34">
        <v>2343</v>
      </c>
      <c r="AF34" s="3" t="e">
        <v>#N/A</v>
      </c>
      <c r="AG34">
        <v>2341</v>
      </c>
      <c r="AH34">
        <v>2209</v>
      </c>
      <c r="AI34">
        <v>2242</v>
      </c>
      <c r="AJ34">
        <v>2145</v>
      </c>
      <c r="AK34">
        <v>1987</v>
      </c>
      <c r="AL34">
        <v>1954</v>
      </c>
      <c r="AM34">
        <v>1918</v>
      </c>
      <c r="AN34">
        <v>1881</v>
      </c>
      <c r="AO34">
        <v>1869</v>
      </c>
      <c r="AP34">
        <v>1950</v>
      </c>
      <c r="AQ34">
        <v>1946</v>
      </c>
      <c r="AR34">
        <v>1984</v>
      </c>
      <c r="AS34">
        <v>2024</v>
      </c>
      <c r="AT34">
        <v>2085</v>
      </c>
      <c r="AU34" s="3">
        <v>2107</v>
      </c>
      <c r="AV34" s="3">
        <v>2121</v>
      </c>
      <c r="AW34" s="3">
        <v>2170</v>
      </c>
      <c r="AX34" s="3">
        <v>2158</v>
      </c>
      <c r="AY34" s="3">
        <v>2158</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2160</v>
      </c>
      <c r="CU34" s="5"/>
      <c r="CV34" s="19"/>
      <c r="CW34" s="20"/>
    </row>
    <row r="35" spans="1:101"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v>2419</v>
      </c>
      <c r="AE35">
        <v>2488</v>
      </c>
      <c r="AF35" s="3" t="e">
        <v>#N/A</v>
      </c>
      <c r="AG35">
        <v>2480</v>
      </c>
      <c r="AH35">
        <v>2330</v>
      </c>
      <c r="AI35">
        <v>2365</v>
      </c>
      <c r="AJ35">
        <v>2252</v>
      </c>
      <c r="AK35">
        <v>2073</v>
      </c>
      <c r="AL35">
        <v>2034</v>
      </c>
      <c r="AM35">
        <v>1988</v>
      </c>
      <c r="AN35">
        <v>1951</v>
      </c>
      <c r="AO35">
        <v>1932</v>
      </c>
      <c r="AP35">
        <v>2017</v>
      </c>
      <c r="AQ35">
        <v>2011</v>
      </c>
      <c r="AR35">
        <v>2056</v>
      </c>
      <c r="AS35">
        <v>2106</v>
      </c>
      <c r="AT35">
        <v>2152</v>
      </c>
      <c r="AU35" s="3">
        <v>2195</v>
      </c>
      <c r="AV35" s="3">
        <v>2199</v>
      </c>
      <c r="AW35" s="3">
        <v>2305</v>
      </c>
      <c r="AX35" s="3">
        <v>2294</v>
      </c>
      <c r="AY35" s="3">
        <v>2293</v>
      </c>
      <c r="AZ35" s="3">
        <v>2292</v>
      </c>
      <c r="BA35" s="3">
        <v>2292</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2293</v>
      </c>
      <c r="CU35" s="5"/>
      <c r="CV35" s="19"/>
      <c r="CW35" s="20"/>
    </row>
    <row r="36" spans="1:101"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2637</v>
      </c>
      <c r="AH36">
        <v>2466</v>
      </c>
      <c r="AI36">
        <v>2500</v>
      </c>
      <c r="AJ36">
        <v>2381</v>
      </c>
      <c r="AK36">
        <v>2178</v>
      </c>
      <c r="AL36">
        <v>2133</v>
      </c>
      <c r="AM36">
        <v>2073</v>
      </c>
      <c r="AN36">
        <v>2032</v>
      </c>
      <c r="AO36">
        <v>2009</v>
      </c>
      <c r="AP36">
        <v>2093</v>
      </c>
      <c r="AQ36">
        <v>2084</v>
      </c>
      <c r="AR36">
        <v>2137</v>
      </c>
      <c r="AS36">
        <v>2194</v>
      </c>
      <c r="AT36">
        <v>2238</v>
      </c>
      <c r="AU36" s="3">
        <v>2283</v>
      </c>
      <c r="AV36" s="3">
        <v>2298</v>
      </c>
      <c r="AW36" s="3">
        <v>2404</v>
      </c>
      <c r="AX36" s="3">
        <v>2411</v>
      </c>
      <c r="AY36" s="3">
        <v>2442</v>
      </c>
      <c r="AZ36" s="3">
        <v>2425</v>
      </c>
      <c r="BA36" s="3">
        <v>2473</v>
      </c>
      <c r="BB36" s="3">
        <v>2472</v>
      </c>
      <c r="BC36" s="3">
        <v>2472</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2472</v>
      </c>
      <c r="CU36" s="5"/>
      <c r="CV36" s="19"/>
      <c r="CW36" s="20"/>
    </row>
    <row r="37" spans="1:101"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2636</v>
      </c>
      <c r="AJ37">
        <v>2492</v>
      </c>
      <c r="AK37">
        <v>2253</v>
      </c>
      <c r="AL37">
        <v>2199</v>
      </c>
      <c r="AM37">
        <v>2126</v>
      </c>
      <c r="AN37">
        <v>2086</v>
      </c>
      <c r="AO37">
        <v>2062</v>
      </c>
      <c r="AP37">
        <v>2140</v>
      </c>
      <c r="AQ37">
        <v>2125</v>
      </c>
      <c r="AR37">
        <v>2184</v>
      </c>
      <c r="AS37">
        <v>2254</v>
      </c>
      <c r="AT37">
        <v>2319</v>
      </c>
      <c r="AU37" s="3">
        <v>2366</v>
      </c>
      <c r="AV37" s="3">
        <v>2387</v>
      </c>
      <c r="AW37" s="3">
        <v>2501</v>
      </c>
      <c r="AX37" s="3">
        <v>2525</v>
      </c>
      <c r="AY37" s="3">
        <v>2577</v>
      </c>
      <c r="AZ37" s="3">
        <v>2507</v>
      </c>
      <c r="BA37" s="3">
        <v>2595</v>
      </c>
      <c r="BB37" s="3">
        <v>2649</v>
      </c>
      <c r="BC37" s="3">
        <v>2663</v>
      </c>
      <c r="BD37" s="3">
        <v>2654</v>
      </c>
      <c r="BE37" s="3">
        <v>2655</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2655</v>
      </c>
      <c r="CU37" s="5"/>
      <c r="CV37" s="19"/>
      <c r="CW37" s="20"/>
    </row>
    <row r="38" spans="1:101"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2611</v>
      </c>
      <c r="AK38">
        <v>2361</v>
      </c>
      <c r="AL38">
        <v>2297</v>
      </c>
      <c r="AM38">
        <v>2211</v>
      </c>
      <c r="AN38">
        <v>2166</v>
      </c>
      <c r="AO38">
        <v>2137</v>
      </c>
      <c r="AP38">
        <v>2204</v>
      </c>
      <c r="AQ38">
        <v>2183</v>
      </c>
      <c r="AR38">
        <v>2243</v>
      </c>
      <c r="AS38">
        <v>2323</v>
      </c>
      <c r="AT38">
        <v>2402</v>
      </c>
      <c r="AU38" s="3">
        <v>2461</v>
      </c>
      <c r="AV38" s="3">
        <v>2479</v>
      </c>
      <c r="AW38" s="3">
        <v>2624</v>
      </c>
      <c r="AX38" s="3">
        <v>2652</v>
      </c>
      <c r="AY38" s="3">
        <v>2714</v>
      </c>
      <c r="AZ38" s="3">
        <v>2618</v>
      </c>
      <c r="BA38" s="3">
        <v>2721</v>
      </c>
      <c r="BB38" s="3">
        <v>2732</v>
      </c>
      <c r="BC38" s="3">
        <v>2801</v>
      </c>
      <c r="BD38" s="3">
        <v>2714</v>
      </c>
      <c r="BE38" s="3">
        <v>2735</v>
      </c>
      <c r="BF38" s="3">
        <v>2731</v>
      </c>
      <c r="BG38" s="3">
        <v>2729</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2729</v>
      </c>
      <c r="CU38" s="5"/>
      <c r="CV38" s="19"/>
      <c r="CW38" s="20"/>
    </row>
    <row r="39" spans="1:101"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2403</v>
      </c>
      <c r="AM39">
        <v>2303</v>
      </c>
      <c r="AN39">
        <v>2255</v>
      </c>
      <c r="AO39">
        <v>2224</v>
      </c>
      <c r="AP39">
        <v>2287</v>
      </c>
      <c r="AQ39">
        <v>2261</v>
      </c>
      <c r="AR39">
        <v>2320</v>
      </c>
      <c r="AS39">
        <v>2413</v>
      </c>
      <c r="AT39">
        <v>2504</v>
      </c>
      <c r="AU39" s="3">
        <v>2569</v>
      </c>
      <c r="AV39" s="3">
        <v>2583</v>
      </c>
      <c r="AW39" s="3">
        <v>2761</v>
      </c>
      <c r="AX39" s="3">
        <v>2783</v>
      </c>
      <c r="AY39" s="3">
        <v>2849</v>
      </c>
      <c r="AZ39" s="3">
        <v>2743</v>
      </c>
      <c r="BA39" s="3">
        <v>2860</v>
      </c>
      <c r="BB39" s="3">
        <v>2857</v>
      </c>
      <c r="BC39" s="3">
        <v>2945</v>
      </c>
      <c r="BD39" s="3">
        <v>2818</v>
      </c>
      <c r="BE39" s="3">
        <v>2925</v>
      </c>
      <c r="BF39" s="3">
        <v>2873</v>
      </c>
      <c r="BG39" s="3">
        <v>2955</v>
      </c>
      <c r="BH39" s="3">
        <v>2978</v>
      </c>
      <c r="BI39">
        <v>2983</v>
      </c>
      <c r="BJ39" s="3">
        <v>2983</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2983</v>
      </c>
      <c r="CU39" s="5"/>
      <c r="CV39" s="19"/>
      <c r="CW39" s="20"/>
    </row>
    <row r="40" spans="1:101"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2346</v>
      </c>
      <c r="AO40">
        <v>2312</v>
      </c>
      <c r="AP40">
        <v>2369</v>
      </c>
      <c r="AQ40">
        <v>2336</v>
      </c>
      <c r="AR40">
        <v>2396</v>
      </c>
      <c r="AS40">
        <v>2502</v>
      </c>
      <c r="AT40">
        <v>2606</v>
      </c>
      <c r="AU40" s="3">
        <v>2676</v>
      </c>
      <c r="AV40" s="3">
        <v>2695</v>
      </c>
      <c r="AW40" s="3">
        <v>2893</v>
      </c>
      <c r="AX40" s="3">
        <v>2912</v>
      </c>
      <c r="AY40" s="3">
        <v>2985</v>
      </c>
      <c r="AZ40" s="3">
        <v>2869</v>
      </c>
      <c r="BA40" s="3">
        <v>2997</v>
      </c>
      <c r="BB40" s="3">
        <v>2984</v>
      </c>
      <c r="BC40" s="3">
        <v>3079</v>
      </c>
      <c r="BD40" s="3">
        <v>2926</v>
      </c>
      <c r="BE40" s="3">
        <v>3071</v>
      </c>
      <c r="BF40" s="3">
        <v>3015</v>
      </c>
      <c r="BG40" s="3">
        <v>3158</v>
      </c>
      <c r="BH40" s="3">
        <v>3543</v>
      </c>
      <c r="BI40">
        <v>3853</v>
      </c>
      <c r="BJ40" s="3">
        <v>3688</v>
      </c>
      <c r="BK40" s="3">
        <v>3518</v>
      </c>
      <c r="BL40" s="3">
        <v>3518</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3518</v>
      </c>
      <c r="CU40" s="5"/>
      <c r="CV40" s="19"/>
      <c r="CW40" s="20"/>
    </row>
    <row r="41" spans="1:101"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2457</v>
      </c>
      <c r="AQ41">
        <v>2417</v>
      </c>
      <c r="AR41">
        <v>2475</v>
      </c>
      <c r="AS41">
        <v>2596</v>
      </c>
      <c r="AT41">
        <v>2714</v>
      </c>
      <c r="AU41" s="3">
        <v>2788</v>
      </c>
      <c r="AV41" s="3">
        <v>2809</v>
      </c>
      <c r="AW41" s="3">
        <v>3025</v>
      </c>
      <c r="AX41" s="3">
        <v>3047</v>
      </c>
      <c r="AY41" s="3">
        <v>3119</v>
      </c>
      <c r="AZ41" s="3">
        <v>2996</v>
      </c>
      <c r="BA41" s="3">
        <v>3134</v>
      </c>
      <c r="BB41" s="3">
        <v>3105</v>
      </c>
      <c r="BC41" s="3">
        <v>3217</v>
      </c>
      <c r="BD41" s="3">
        <v>3038</v>
      </c>
      <c r="BE41" s="3">
        <v>3205</v>
      </c>
      <c r="BF41" s="3">
        <v>3148</v>
      </c>
      <c r="BG41" s="3">
        <v>3312</v>
      </c>
      <c r="BH41" s="3">
        <v>3236</v>
      </c>
      <c r="BI41">
        <v>3473</v>
      </c>
      <c r="BJ41" s="3">
        <v>3644</v>
      </c>
      <c r="BK41" s="3">
        <v>3524</v>
      </c>
      <c r="BL41" s="3">
        <v>3485</v>
      </c>
      <c r="BM41" s="3">
        <v>3456</v>
      </c>
      <c r="BN41" s="3">
        <v>3456</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3457</v>
      </c>
      <c r="CU41" s="5"/>
      <c r="CV41" s="19"/>
      <c r="CW41" s="20"/>
    </row>
    <row r="42" spans="1:101"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2558</v>
      </c>
      <c r="AS42">
        <v>2713</v>
      </c>
      <c r="AT42">
        <v>2838</v>
      </c>
      <c r="AU42" s="3">
        <v>2920</v>
      </c>
      <c r="AV42" s="3">
        <v>2943</v>
      </c>
      <c r="AW42" s="3">
        <v>3174</v>
      </c>
      <c r="AX42" s="3">
        <v>3198</v>
      </c>
      <c r="AY42" s="3">
        <v>3276</v>
      </c>
      <c r="AZ42" s="3">
        <v>3142</v>
      </c>
      <c r="BA42" s="3">
        <v>3293</v>
      </c>
      <c r="BB42" s="3">
        <v>3252</v>
      </c>
      <c r="BC42" s="3">
        <v>3382</v>
      </c>
      <c r="BD42" s="3">
        <v>3179</v>
      </c>
      <c r="BE42" s="3">
        <v>3359</v>
      </c>
      <c r="BF42" s="3">
        <v>3299</v>
      </c>
      <c r="BG42" s="3">
        <v>3502</v>
      </c>
      <c r="BH42" s="3">
        <v>3323</v>
      </c>
      <c r="BI42">
        <v>3476</v>
      </c>
      <c r="BJ42" s="3">
        <v>3638</v>
      </c>
      <c r="BK42" s="3">
        <v>3650</v>
      </c>
      <c r="BL42" s="3">
        <v>3714</v>
      </c>
      <c r="BM42" s="3">
        <v>3708</v>
      </c>
      <c r="BN42" s="3">
        <v>3597</v>
      </c>
      <c r="BO42" s="3">
        <v>3598</v>
      </c>
      <c r="BP42" s="3">
        <v>3603</v>
      </c>
      <c r="BQ42" s="3">
        <v>3603</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3603</v>
      </c>
      <c r="CU42" s="5"/>
      <c r="CV42" s="19"/>
      <c r="CW42" s="20"/>
    </row>
    <row r="43" spans="1:101"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2908</v>
      </c>
      <c r="AU43" s="3">
        <v>2999</v>
      </c>
      <c r="AV43" s="3">
        <v>3029</v>
      </c>
      <c r="AW43" s="3">
        <v>3269</v>
      </c>
      <c r="AX43" s="3">
        <v>3296</v>
      </c>
      <c r="AY43" s="3">
        <v>3378</v>
      </c>
      <c r="AZ43" s="3">
        <v>3232</v>
      </c>
      <c r="BA43" s="3">
        <v>3390</v>
      </c>
      <c r="BB43" s="3">
        <v>3340</v>
      </c>
      <c r="BC43" s="3">
        <v>3451</v>
      </c>
      <c r="BD43" s="3">
        <v>3234</v>
      </c>
      <c r="BE43" s="3">
        <v>3415</v>
      </c>
      <c r="BF43" s="3">
        <v>3355</v>
      </c>
      <c r="BG43" s="3">
        <v>3577</v>
      </c>
      <c r="BH43" s="3">
        <v>3388</v>
      </c>
      <c r="BI43">
        <v>3417</v>
      </c>
      <c r="BJ43" s="3">
        <v>3600</v>
      </c>
      <c r="BK43" s="3">
        <v>3613</v>
      </c>
      <c r="BL43" s="3">
        <v>3618</v>
      </c>
      <c r="BM43" s="3">
        <v>3655</v>
      </c>
      <c r="BN43" s="3">
        <v>3609</v>
      </c>
      <c r="BO43" s="3">
        <v>3601</v>
      </c>
      <c r="BP43" s="3">
        <v>3627</v>
      </c>
      <c r="BQ43" s="3">
        <v>3563</v>
      </c>
      <c r="BR43" s="3">
        <v>3538</v>
      </c>
      <c r="BS43" s="3">
        <v>3537</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3527</v>
      </c>
      <c r="CU43" s="5"/>
      <c r="CV43" s="19"/>
      <c r="CW43" s="20"/>
    </row>
    <row r="44" spans="1:101"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s="3">
        <v>3167</v>
      </c>
      <c r="AW44" s="3">
        <v>3422</v>
      </c>
      <c r="AX44" s="3">
        <v>3457</v>
      </c>
      <c r="AY44" s="3">
        <v>3547</v>
      </c>
      <c r="AZ44" s="3">
        <v>3389</v>
      </c>
      <c r="BA44" s="3">
        <v>3561</v>
      </c>
      <c r="BB44" s="3">
        <v>3506</v>
      </c>
      <c r="BC44" s="3">
        <v>3631</v>
      </c>
      <c r="BD44" s="3">
        <v>3391</v>
      </c>
      <c r="BE44" s="3">
        <v>3583</v>
      </c>
      <c r="BF44" s="3">
        <v>3524</v>
      </c>
      <c r="BG44" s="3">
        <v>3766</v>
      </c>
      <c r="BH44" s="3">
        <v>3610</v>
      </c>
      <c r="BI44">
        <v>3581</v>
      </c>
      <c r="BJ44" s="3">
        <v>3759</v>
      </c>
      <c r="BK44" s="3">
        <v>3756</v>
      </c>
      <c r="BL44" s="3">
        <v>3760</v>
      </c>
      <c r="BM44" s="3">
        <v>3794</v>
      </c>
      <c r="BN44" s="3">
        <v>3692</v>
      </c>
      <c r="BO44" s="3">
        <v>3573</v>
      </c>
      <c r="BP44" s="3">
        <v>3580</v>
      </c>
      <c r="BQ44" s="3">
        <v>3554</v>
      </c>
      <c r="BR44" s="3">
        <v>3553</v>
      </c>
      <c r="BS44" s="3">
        <v>3455</v>
      </c>
      <c r="BT44" s="3">
        <v>3454</v>
      </c>
      <c r="BU44" s="3">
        <v>3455</v>
      </c>
      <c r="BV44" s="3">
        <v>3455</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3455</v>
      </c>
      <c r="CU44" s="5"/>
      <c r="CV44" s="19"/>
      <c r="CW44" s="20"/>
    </row>
    <row r="45" spans="1:101"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3616</v>
      </c>
      <c r="AY45" s="3">
        <v>3713</v>
      </c>
      <c r="AZ45" s="3">
        <v>3542</v>
      </c>
      <c r="BA45" s="3">
        <v>3726</v>
      </c>
      <c r="BB45" s="3">
        <v>3666</v>
      </c>
      <c r="BC45" s="3">
        <v>3797</v>
      </c>
      <c r="BD45" s="3">
        <v>3533</v>
      </c>
      <c r="BE45" s="3">
        <v>3733</v>
      </c>
      <c r="BF45" s="3">
        <v>3666</v>
      </c>
      <c r="BG45" s="3">
        <v>3939</v>
      </c>
      <c r="BH45" s="3">
        <v>3794</v>
      </c>
      <c r="BI45">
        <v>3746</v>
      </c>
      <c r="BJ45" s="3">
        <v>3961</v>
      </c>
      <c r="BK45" s="3">
        <v>3940</v>
      </c>
      <c r="BL45" s="3">
        <v>4000</v>
      </c>
      <c r="BM45" s="3">
        <v>3975</v>
      </c>
      <c r="BN45" s="3">
        <v>3803</v>
      </c>
      <c r="BO45" s="3">
        <v>3658</v>
      </c>
      <c r="BP45" s="3">
        <v>3668</v>
      </c>
      <c r="BQ45" s="3">
        <v>3595</v>
      </c>
      <c r="BR45" s="3">
        <v>3618</v>
      </c>
      <c r="BS45" s="3">
        <v>3602</v>
      </c>
      <c r="BT45" s="3">
        <v>3543</v>
      </c>
      <c r="BU45" s="3">
        <v>3523</v>
      </c>
      <c r="BV45" s="3">
        <v>3512</v>
      </c>
      <c r="BW45" s="3">
        <v>3506</v>
      </c>
      <c r="BX45" s="3">
        <v>3506</v>
      </c>
      <c r="BY45" s="3">
        <v>3506</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3506</v>
      </c>
      <c r="CU45" s="5"/>
      <c r="CV45" s="19"/>
      <c r="CW45" s="20"/>
    </row>
    <row r="46" spans="1:101"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3706</v>
      </c>
      <c r="BA46" s="3">
        <v>3905</v>
      </c>
      <c r="BB46" s="3">
        <v>3839</v>
      </c>
      <c r="BC46" s="3">
        <v>3979</v>
      </c>
      <c r="BD46" s="3">
        <v>3687</v>
      </c>
      <c r="BE46" s="3">
        <v>3896</v>
      </c>
      <c r="BF46" s="3">
        <v>3824</v>
      </c>
      <c r="BG46" s="3">
        <v>4120</v>
      </c>
      <c r="BH46" s="3">
        <v>3980</v>
      </c>
      <c r="BI46">
        <v>3892</v>
      </c>
      <c r="BJ46" s="3">
        <v>4135</v>
      </c>
      <c r="BK46" s="3">
        <v>4105</v>
      </c>
      <c r="BL46" s="3">
        <v>4250</v>
      </c>
      <c r="BM46" s="3">
        <v>4202</v>
      </c>
      <c r="BN46" s="3">
        <v>3988</v>
      </c>
      <c r="BO46" s="3">
        <v>3836</v>
      </c>
      <c r="BP46" s="3">
        <v>3846</v>
      </c>
      <c r="BQ46" s="3">
        <v>3754</v>
      </c>
      <c r="BR46" s="3">
        <v>3803</v>
      </c>
      <c r="BS46" s="3">
        <v>3777</v>
      </c>
      <c r="BT46" s="3">
        <v>3783</v>
      </c>
      <c r="BU46" s="3">
        <v>3774</v>
      </c>
      <c r="BV46" s="3">
        <v>3750</v>
      </c>
      <c r="BW46" s="3">
        <v>3677</v>
      </c>
      <c r="BX46" s="3">
        <v>3677</v>
      </c>
      <c r="BY46" s="3">
        <v>3677</v>
      </c>
      <c r="BZ46" s="3">
        <v>3687</v>
      </c>
      <c r="CA46" s="3">
        <v>3688</v>
      </c>
      <c r="CB46" s="3">
        <v>3688</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3692</v>
      </c>
      <c r="CU46" s="5"/>
      <c r="CV46" s="19"/>
      <c r="CW46" s="20"/>
    </row>
    <row r="47" spans="1:101"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4046</v>
      </c>
      <c r="BC47" s="3">
        <v>4211</v>
      </c>
      <c r="BD47" s="3">
        <v>3892</v>
      </c>
      <c r="BE47" s="3">
        <v>4115</v>
      </c>
      <c r="BF47" s="3">
        <v>4037</v>
      </c>
      <c r="BG47" s="3">
        <v>4352</v>
      </c>
      <c r="BH47" s="3">
        <v>4201</v>
      </c>
      <c r="BI47">
        <v>4088</v>
      </c>
      <c r="BJ47" s="3">
        <v>4358</v>
      </c>
      <c r="BK47" s="3">
        <v>4335</v>
      </c>
      <c r="BL47" s="3">
        <v>4560</v>
      </c>
      <c r="BM47" s="3">
        <v>4491</v>
      </c>
      <c r="BN47" s="3">
        <v>4249</v>
      </c>
      <c r="BO47" s="3">
        <v>4086</v>
      </c>
      <c r="BP47" s="3">
        <v>4097</v>
      </c>
      <c r="BQ47" s="3">
        <v>4003</v>
      </c>
      <c r="BR47" s="3">
        <v>4067</v>
      </c>
      <c r="BS47" s="3">
        <v>4038</v>
      </c>
      <c r="BT47" s="3">
        <v>4020</v>
      </c>
      <c r="BU47" s="3">
        <v>4011</v>
      </c>
      <c r="BV47" s="3">
        <v>3979</v>
      </c>
      <c r="BW47" s="3">
        <v>3925</v>
      </c>
      <c r="BX47" s="3">
        <v>3925</v>
      </c>
      <c r="BY47" s="3">
        <v>3928</v>
      </c>
      <c r="BZ47" s="3">
        <v>3919</v>
      </c>
      <c r="CA47" s="3">
        <v>3897</v>
      </c>
      <c r="CB47" s="3">
        <v>3866</v>
      </c>
      <c r="CC47" s="3">
        <v>3854</v>
      </c>
      <c r="CD47" s="3">
        <v>3853</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3853</v>
      </c>
      <c r="CU47" s="5"/>
      <c r="CV47" s="19"/>
      <c r="CW47" s="20"/>
    </row>
    <row r="48" spans="1:101"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4034</v>
      </c>
      <c r="BE48" s="3">
        <v>4268</v>
      </c>
      <c r="BF48" s="3">
        <v>4183</v>
      </c>
      <c r="BG48" s="3">
        <v>4514</v>
      </c>
      <c r="BH48" s="3">
        <v>4355</v>
      </c>
      <c r="BI48">
        <v>4239</v>
      </c>
      <c r="BJ48" s="3">
        <v>4534</v>
      </c>
      <c r="BK48" s="3">
        <v>4521</v>
      </c>
      <c r="BL48" s="3">
        <v>4780</v>
      </c>
      <c r="BM48" s="3">
        <v>4691</v>
      </c>
      <c r="BN48" s="3">
        <v>4449</v>
      </c>
      <c r="BO48" s="3">
        <v>4259</v>
      </c>
      <c r="BP48" s="3">
        <v>4267</v>
      </c>
      <c r="BQ48" s="3">
        <v>4206</v>
      </c>
      <c r="BR48" s="3">
        <v>4300</v>
      </c>
      <c r="BS48" s="3">
        <v>4261</v>
      </c>
      <c r="BT48" s="3">
        <v>4212</v>
      </c>
      <c r="BU48" s="3">
        <v>4197</v>
      </c>
      <c r="BV48" s="3">
        <v>4135</v>
      </c>
      <c r="BW48" s="3">
        <v>4056</v>
      </c>
      <c r="BX48" s="3">
        <v>4056</v>
      </c>
      <c r="BY48" s="3">
        <v>4044</v>
      </c>
      <c r="BZ48" s="3">
        <v>4072</v>
      </c>
      <c r="CA48" s="3">
        <v>4058</v>
      </c>
      <c r="CB48" s="3">
        <v>4015</v>
      </c>
      <c r="CC48" s="3">
        <v>3963</v>
      </c>
      <c r="CD48" s="3">
        <v>4008</v>
      </c>
      <c r="CE48" s="3">
        <v>3982</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3982</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4325</v>
      </c>
      <c r="BG49" s="3">
        <v>4680</v>
      </c>
      <c r="BH49" s="3">
        <v>4497</v>
      </c>
      <c r="BI49">
        <v>4408</v>
      </c>
      <c r="BJ49" s="3">
        <v>4703</v>
      </c>
      <c r="BK49" s="3">
        <v>4712</v>
      </c>
      <c r="BL49" s="3">
        <v>4983</v>
      </c>
      <c r="BM49" s="3">
        <v>4885</v>
      </c>
      <c r="BN49" s="3">
        <v>4635</v>
      </c>
      <c r="BO49" s="3">
        <v>4439</v>
      </c>
      <c r="BP49" s="3">
        <v>4447</v>
      </c>
      <c r="BQ49" s="3">
        <v>4407</v>
      </c>
      <c r="BR49" s="3">
        <v>4542</v>
      </c>
      <c r="BS49" s="3">
        <v>4485</v>
      </c>
      <c r="BT49" s="3">
        <v>4425</v>
      </c>
      <c r="BU49" s="3">
        <v>4391</v>
      </c>
      <c r="BV49" s="3">
        <v>4308</v>
      </c>
      <c r="BW49" s="3">
        <v>4217</v>
      </c>
      <c r="BX49" s="3">
        <v>4217</v>
      </c>
      <c r="BY49" s="3">
        <v>4184</v>
      </c>
      <c r="BZ49" s="3">
        <v>4206</v>
      </c>
      <c r="CA49" s="3">
        <v>4194</v>
      </c>
      <c r="CB49" s="3">
        <v>4120</v>
      </c>
      <c r="CC49" s="3">
        <v>4091</v>
      </c>
      <c r="CD49" s="3">
        <v>4094</v>
      </c>
      <c r="CE49" s="3">
        <v>4142</v>
      </c>
      <c r="CF49" s="3">
        <v>4108</v>
      </c>
      <c r="CG49" s="3">
        <v>4109</v>
      </c>
      <c r="CH49" s="3">
        <v>4109</v>
      </c>
      <c r="CI49" s="3" t="e">
        <v>#N/A</v>
      </c>
      <c r="CJ49" s="3" t="e">
        <v>#N/A</v>
      </c>
      <c r="CK49" s="3" t="e">
        <v>#N/A</v>
      </c>
      <c r="CL49" s="3" t="e">
        <v>#N/A</v>
      </c>
      <c r="CM49" s="3" t="e">
        <v>#N/A</v>
      </c>
      <c r="CN49" s="3" t="e">
        <v>#N/A</v>
      </c>
      <c r="CO49" s="3" t="e">
        <v>#N/A</v>
      </c>
      <c r="CP49" s="3" t="e">
        <v>#N/A</v>
      </c>
      <c r="CQ49" s="3" t="e">
        <v>#N/A</v>
      </c>
      <c r="CR49" s="3" t="e">
        <v>#N/A</v>
      </c>
      <c r="CS49" s="3">
        <v>4109</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4740</v>
      </c>
      <c r="BI50">
        <v>4671</v>
      </c>
      <c r="BJ50" s="3">
        <v>4982</v>
      </c>
      <c r="BK50" s="3">
        <v>5000</v>
      </c>
      <c r="BL50" s="3">
        <v>5274</v>
      </c>
      <c r="BM50" s="3">
        <v>5185</v>
      </c>
      <c r="BN50" s="3">
        <v>4913</v>
      </c>
      <c r="BO50" s="3">
        <v>4714</v>
      </c>
      <c r="BP50" s="3">
        <v>4708</v>
      </c>
      <c r="BQ50" s="3">
        <v>4681</v>
      </c>
      <c r="BR50" s="3">
        <v>4811</v>
      </c>
      <c r="BS50" s="3">
        <v>4752</v>
      </c>
      <c r="BT50" s="3">
        <v>4684</v>
      </c>
      <c r="BU50" s="3">
        <v>4649</v>
      </c>
      <c r="BV50" s="3">
        <v>4569</v>
      </c>
      <c r="BW50" s="3">
        <v>4481</v>
      </c>
      <c r="BX50" s="3">
        <v>4481</v>
      </c>
      <c r="BY50" s="3">
        <v>4443</v>
      </c>
      <c r="BZ50" s="3">
        <v>4485</v>
      </c>
      <c r="CA50" s="3">
        <v>4482</v>
      </c>
      <c r="CB50" s="3">
        <v>4370</v>
      </c>
      <c r="CC50" s="3">
        <v>4334</v>
      </c>
      <c r="CD50" s="3">
        <v>4375</v>
      </c>
      <c r="CE50" s="3">
        <v>4470</v>
      </c>
      <c r="CF50" s="3">
        <v>4412</v>
      </c>
      <c r="CG50" s="3">
        <v>4407</v>
      </c>
      <c r="CH50" s="3">
        <v>4411</v>
      </c>
      <c r="CI50" s="3">
        <v>4447</v>
      </c>
      <c r="CJ50" s="3">
        <v>4447</v>
      </c>
      <c r="CK50" s="3">
        <v>4447</v>
      </c>
      <c r="CL50" s="3" t="e">
        <v>#N/A</v>
      </c>
      <c r="CM50" s="3" t="e">
        <v>#N/A</v>
      </c>
      <c r="CN50" s="3" t="e">
        <v>#N/A</v>
      </c>
      <c r="CO50" s="3" t="e">
        <v>#N/A</v>
      </c>
      <c r="CP50" s="3" t="e">
        <v>#N/A</v>
      </c>
      <c r="CQ50" s="3" t="e">
        <v>#N/A</v>
      </c>
      <c r="CR50" s="3" t="e">
        <v>#N/A</v>
      </c>
      <c r="CS50" s="3">
        <v>4447</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5250</v>
      </c>
      <c r="BL51" s="3">
        <v>5541</v>
      </c>
      <c r="BM51" s="3">
        <v>5451</v>
      </c>
      <c r="BN51" s="3">
        <v>5161</v>
      </c>
      <c r="BO51" s="3">
        <v>4960</v>
      </c>
      <c r="BP51" s="3">
        <v>4953</v>
      </c>
      <c r="BQ51" s="3">
        <v>4932</v>
      </c>
      <c r="BR51" s="3">
        <v>5078</v>
      </c>
      <c r="BS51" s="3">
        <v>5012</v>
      </c>
      <c r="BT51" s="3">
        <v>4939</v>
      </c>
      <c r="BU51" s="3">
        <v>4903</v>
      </c>
      <c r="BV51" s="3">
        <v>4820</v>
      </c>
      <c r="BW51" s="3">
        <v>4730</v>
      </c>
      <c r="BX51" s="3">
        <v>4730</v>
      </c>
      <c r="BY51" s="3">
        <v>4690</v>
      </c>
      <c r="BZ51" s="3">
        <v>4727</v>
      </c>
      <c r="CA51" s="3">
        <v>4729</v>
      </c>
      <c r="CB51" s="3">
        <v>4614</v>
      </c>
      <c r="CC51" s="3">
        <v>4562</v>
      </c>
      <c r="CD51" s="3">
        <v>4628</v>
      </c>
      <c r="CE51" s="3">
        <v>4685</v>
      </c>
      <c r="CF51" s="3">
        <v>4589</v>
      </c>
      <c r="CG51" s="3">
        <v>4573</v>
      </c>
      <c r="CH51" s="3">
        <v>4628</v>
      </c>
      <c r="CI51" s="3">
        <v>4647</v>
      </c>
      <c r="CJ51" s="3">
        <v>4706</v>
      </c>
      <c r="CK51" s="3">
        <v>6606</v>
      </c>
      <c r="CL51" s="3">
        <v>6552</v>
      </c>
      <c r="CM51" s="3">
        <v>6550</v>
      </c>
      <c r="CN51" s="3" t="e">
        <v>#N/A</v>
      </c>
      <c r="CO51" s="3" t="e">
        <v>#N/A</v>
      </c>
      <c r="CP51" s="3" t="e">
        <v>#N/A</v>
      </c>
      <c r="CQ51" s="3" t="e">
        <v>#N/A</v>
      </c>
      <c r="CR51" s="3" t="e">
        <v>#N/A</v>
      </c>
      <c r="CS51" s="3">
        <v>6554</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5726</v>
      </c>
      <c r="BN52" s="3">
        <v>5409</v>
      </c>
      <c r="BO52" s="3">
        <v>5205</v>
      </c>
      <c r="BP52" s="3">
        <v>5200</v>
      </c>
      <c r="BQ52" s="3">
        <v>5183</v>
      </c>
      <c r="BR52" s="3">
        <v>5350</v>
      </c>
      <c r="BS52" s="3">
        <v>5275</v>
      </c>
      <c r="BT52" s="3">
        <v>5200</v>
      </c>
      <c r="BU52" s="3">
        <v>5162</v>
      </c>
      <c r="BV52" s="3">
        <v>5076</v>
      </c>
      <c r="BW52" s="3">
        <v>4974</v>
      </c>
      <c r="BX52" s="3">
        <v>4974</v>
      </c>
      <c r="BY52" s="3">
        <v>4931</v>
      </c>
      <c r="BZ52" s="3">
        <v>4968</v>
      </c>
      <c r="CA52" s="3">
        <v>4972</v>
      </c>
      <c r="CB52" s="3">
        <v>4853</v>
      </c>
      <c r="CC52" s="3">
        <v>4816</v>
      </c>
      <c r="CD52" s="3">
        <v>4891</v>
      </c>
      <c r="CE52" s="3">
        <v>4949</v>
      </c>
      <c r="CF52" s="3">
        <v>4814</v>
      </c>
      <c r="CG52" s="3">
        <v>4796</v>
      </c>
      <c r="CH52" s="3">
        <v>4826</v>
      </c>
      <c r="CI52" s="3">
        <v>4816</v>
      </c>
      <c r="CJ52" s="3">
        <v>4817</v>
      </c>
      <c r="CK52" s="3">
        <v>5066</v>
      </c>
      <c r="CL52" s="3">
        <v>5764</v>
      </c>
      <c r="CM52" s="3">
        <v>6845</v>
      </c>
      <c r="CN52" s="3">
        <v>6822</v>
      </c>
      <c r="CO52" s="3" t="e">
        <v>#N/A</v>
      </c>
      <c r="CP52" s="3" t="e">
        <v>#N/A</v>
      </c>
      <c r="CQ52" s="3" t="e">
        <v>#N/A</v>
      </c>
      <c r="CR52" s="3" t="e">
        <v>#N/A</v>
      </c>
      <c r="CS52" s="3">
        <v>6823</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5520</v>
      </c>
      <c r="BP53" s="3">
        <v>5520</v>
      </c>
      <c r="BQ53" s="3">
        <v>5509</v>
      </c>
      <c r="BR53" s="3">
        <v>5691</v>
      </c>
      <c r="BS53" s="3">
        <v>5620</v>
      </c>
      <c r="BT53" s="3">
        <v>5522</v>
      </c>
      <c r="BU53" s="3">
        <v>5484</v>
      </c>
      <c r="BV53" s="3">
        <v>5391</v>
      </c>
      <c r="BW53" s="3">
        <v>5295</v>
      </c>
      <c r="BX53" s="3">
        <v>5295</v>
      </c>
      <c r="BY53" s="3">
        <v>5244</v>
      </c>
      <c r="BZ53" s="3">
        <v>5288</v>
      </c>
      <c r="CA53" s="3">
        <v>5290</v>
      </c>
      <c r="CB53" s="3">
        <v>5166</v>
      </c>
      <c r="CC53" s="3">
        <v>5135</v>
      </c>
      <c r="CD53" s="3">
        <v>5205</v>
      </c>
      <c r="CE53" s="3">
        <v>5288</v>
      </c>
      <c r="CF53" s="3">
        <v>5140</v>
      </c>
      <c r="CG53" s="3">
        <v>5121</v>
      </c>
      <c r="CH53" s="3">
        <v>5130</v>
      </c>
      <c r="CI53" s="3">
        <v>5117</v>
      </c>
      <c r="CJ53" s="3">
        <v>5118</v>
      </c>
      <c r="CK53" s="3">
        <v>5075</v>
      </c>
      <c r="CL53" s="3">
        <v>5050</v>
      </c>
      <c r="CM53" s="3">
        <v>5544</v>
      </c>
      <c r="CN53" s="3">
        <v>5872</v>
      </c>
      <c r="CO53" s="3">
        <v>6272</v>
      </c>
      <c r="CP53" s="3">
        <v>6273</v>
      </c>
      <c r="CQ53" s="3" t="e">
        <v>#N/A</v>
      </c>
      <c r="CR53" s="3" t="e">
        <v>#N/A</v>
      </c>
      <c r="CS53" s="3">
        <v>6273</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5939</v>
      </c>
      <c r="BS54" s="3">
        <v>5855</v>
      </c>
      <c r="BT54" s="3">
        <v>5749</v>
      </c>
      <c r="BU54" s="3">
        <v>5701</v>
      </c>
      <c r="BV54" s="3">
        <v>5601</v>
      </c>
      <c r="BW54" s="3">
        <v>5503</v>
      </c>
      <c r="BX54" s="3">
        <v>5503</v>
      </c>
      <c r="BY54" s="3">
        <v>5455</v>
      </c>
      <c r="BZ54" s="3">
        <v>5498</v>
      </c>
      <c r="CA54" s="3">
        <v>5504</v>
      </c>
      <c r="CB54" s="3">
        <v>5373</v>
      </c>
      <c r="CC54" s="3">
        <v>5346</v>
      </c>
      <c r="CD54" s="3">
        <v>5419</v>
      </c>
      <c r="CE54" s="3">
        <v>5500</v>
      </c>
      <c r="CF54" s="3">
        <v>5347</v>
      </c>
      <c r="CG54" s="3">
        <v>5321</v>
      </c>
      <c r="CH54" s="3">
        <v>5344</v>
      </c>
      <c r="CI54" s="3">
        <v>5325</v>
      </c>
      <c r="CJ54" s="3">
        <v>5319</v>
      </c>
      <c r="CK54" s="3">
        <v>5104</v>
      </c>
      <c r="CL54" s="3">
        <v>5165</v>
      </c>
      <c r="CM54" s="3">
        <v>5386</v>
      </c>
      <c r="CN54" s="3">
        <v>5874</v>
      </c>
      <c r="CO54" s="3">
        <v>6221</v>
      </c>
      <c r="CP54" s="3">
        <v>6354</v>
      </c>
      <c r="CQ54" s="3">
        <v>6135</v>
      </c>
      <c r="CR54" s="3">
        <v>6135</v>
      </c>
      <c r="CS54" s="3">
        <v>6135</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6000</v>
      </c>
      <c r="BU55" s="3">
        <v>5920</v>
      </c>
      <c r="BV55" s="3">
        <v>5810</v>
      </c>
      <c r="BW55" s="3">
        <v>5705</v>
      </c>
      <c r="BX55" s="3">
        <v>5705</v>
      </c>
      <c r="BY55" s="3">
        <v>5657</v>
      </c>
      <c r="BZ55" s="3">
        <v>5699</v>
      </c>
      <c r="CA55" s="3">
        <v>5709</v>
      </c>
      <c r="CB55" s="3">
        <v>5574</v>
      </c>
      <c r="CC55" s="3">
        <v>5554</v>
      </c>
      <c r="CD55" s="3">
        <v>5628</v>
      </c>
      <c r="CE55" s="3">
        <v>5688</v>
      </c>
      <c r="CF55" s="3">
        <v>5539</v>
      </c>
      <c r="CG55" s="3">
        <v>5510</v>
      </c>
      <c r="CH55" s="3">
        <v>5543</v>
      </c>
      <c r="CI55" s="3">
        <v>5534</v>
      </c>
      <c r="CJ55" s="3">
        <v>5523</v>
      </c>
      <c r="CK55" s="3">
        <v>5226</v>
      </c>
      <c r="CL55" s="3">
        <v>5258</v>
      </c>
      <c r="CM55" s="3">
        <v>5423</v>
      </c>
      <c r="CN55" s="3">
        <v>5980</v>
      </c>
      <c r="CO55" s="3">
        <v>6415</v>
      </c>
      <c r="CP55" s="3">
        <v>6418</v>
      </c>
      <c r="CQ55" s="3">
        <v>6442</v>
      </c>
      <c r="CR55" s="3">
        <v>6805</v>
      </c>
      <c r="CS55" s="3">
        <v>6750</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6069</v>
      </c>
      <c r="BX56" s="3">
        <v>6069</v>
      </c>
      <c r="BY56" s="3">
        <v>6007</v>
      </c>
      <c r="BZ56" s="3">
        <v>6044</v>
      </c>
      <c r="CA56" s="3">
        <v>6051</v>
      </c>
      <c r="CB56" s="3">
        <v>5908</v>
      </c>
      <c r="CC56" s="3">
        <v>5890</v>
      </c>
      <c r="CD56" s="3">
        <v>5967</v>
      </c>
      <c r="CE56" s="3">
        <v>6015</v>
      </c>
      <c r="CF56" s="3">
        <v>5859</v>
      </c>
      <c r="CG56" s="3">
        <v>5826</v>
      </c>
      <c r="CH56" s="3">
        <v>5869</v>
      </c>
      <c r="CI56" s="3">
        <v>5877</v>
      </c>
      <c r="CJ56" s="3">
        <v>5868</v>
      </c>
      <c r="CK56" s="3">
        <v>5507</v>
      </c>
      <c r="CL56" s="3">
        <v>5544</v>
      </c>
      <c r="CM56" s="3">
        <v>5731</v>
      </c>
      <c r="CN56" s="3">
        <v>6300</v>
      </c>
      <c r="CO56" s="3">
        <v>6719</v>
      </c>
      <c r="CP56" s="3">
        <v>6735</v>
      </c>
      <c r="CQ56" s="3">
        <v>6768</v>
      </c>
      <c r="CR56" s="3">
        <v>6975</v>
      </c>
      <c r="CS56" s="3">
        <v>7028</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6401</v>
      </c>
      <c r="CA57" s="3">
        <v>6385</v>
      </c>
      <c r="CB57" s="3">
        <v>6235</v>
      </c>
      <c r="CC57" s="3">
        <v>6228</v>
      </c>
      <c r="CD57" s="3">
        <v>6300</v>
      </c>
      <c r="CE57" s="3">
        <v>6322</v>
      </c>
      <c r="CF57" s="3">
        <v>6160</v>
      </c>
      <c r="CG57" s="3">
        <v>6125</v>
      </c>
      <c r="CH57" s="3">
        <v>6174</v>
      </c>
      <c r="CI57" s="3">
        <v>6184</v>
      </c>
      <c r="CJ57" s="3">
        <v>6176</v>
      </c>
      <c r="CK57" s="3">
        <v>5772</v>
      </c>
      <c r="CL57" s="3">
        <v>5843</v>
      </c>
      <c r="CM57" s="3">
        <v>6033</v>
      </c>
      <c r="CN57" s="3">
        <v>6643</v>
      </c>
      <c r="CO57" s="3">
        <v>7026</v>
      </c>
      <c r="CP57" s="3">
        <v>7035</v>
      </c>
      <c r="CQ57" s="3">
        <v>7042</v>
      </c>
      <c r="CR57" s="3">
        <v>7244</v>
      </c>
      <c r="CS57" s="3">
        <v>7294</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6548</v>
      </c>
      <c r="CD58" s="3">
        <v>6621</v>
      </c>
      <c r="CE58" s="3">
        <v>6615</v>
      </c>
      <c r="CF58" s="3">
        <v>6446</v>
      </c>
      <c r="CG58" s="3">
        <v>6406</v>
      </c>
      <c r="CH58" s="3">
        <v>6466</v>
      </c>
      <c r="CI58" s="3">
        <v>6467</v>
      </c>
      <c r="CJ58" s="3">
        <v>6464</v>
      </c>
      <c r="CK58" s="3">
        <v>6033</v>
      </c>
      <c r="CL58" s="3">
        <v>6145</v>
      </c>
      <c r="CM58" s="3">
        <v>6330</v>
      </c>
      <c r="CN58" s="3">
        <v>6958</v>
      </c>
      <c r="CO58" s="3">
        <v>7361</v>
      </c>
      <c r="CP58" s="3">
        <v>7367</v>
      </c>
      <c r="CQ58" s="3">
        <v>7323</v>
      </c>
      <c r="CR58" s="3">
        <v>7512</v>
      </c>
      <c r="CS58" s="3">
        <v>7622</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7046</v>
      </c>
      <c r="CF59" s="3">
        <v>6881</v>
      </c>
      <c r="CG59" s="3">
        <v>6836</v>
      </c>
      <c r="CH59" s="3">
        <v>6868</v>
      </c>
      <c r="CI59" s="3">
        <v>6880</v>
      </c>
      <c r="CJ59" s="3">
        <v>6884</v>
      </c>
      <c r="CK59" s="3">
        <v>6456</v>
      </c>
      <c r="CL59" s="3">
        <v>6595</v>
      </c>
      <c r="CM59" s="3">
        <v>6792</v>
      </c>
      <c r="CN59" s="3">
        <v>7441</v>
      </c>
      <c r="CO59" s="3">
        <v>7845</v>
      </c>
      <c r="CP59" s="3">
        <v>7854</v>
      </c>
      <c r="CQ59" s="3">
        <v>7715</v>
      </c>
      <c r="CR59" s="3">
        <v>7886</v>
      </c>
      <c r="CS59" s="3">
        <v>8019</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7042</v>
      </c>
      <c r="CG60" s="3">
        <v>6973</v>
      </c>
      <c r="CH60" s="3">
        <v>6997</v>
      </c>
      <c r="CI60" s="3">
        <v>7012</v>
      </c>
      <c r="CJ60" s="3">
        <v>7016</v>
      </c>
      <c r="CK60" s="3">
        <v>6602</v>
      </c>
      <c r="CL60" s="3">
        <v>6754</v>
      </c>
      <c r="CM60" s="3">
        <v>6935</v>
      </c>
      <c r="CN60" s="3">
        <v>7585</v>
      </c>
      <c r="CO60" s="3">
        <v>7986</v>
      </c>
      <c r="CP60" s="3">
        <v>7997</v>
      </c>
      <c r="CQ60" s="3">
        <v>7870</v>
      </c>
      <c r="CR60" s="3">
        <v>8082</v>
      </c>
      <c r="CS60" s="3">
        <v>8228</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7487</v>
      </c>
      <c r="CJ61" s="3">
        <v>7503</v>
      </c>
      <c r="CK61" s="3">
        <v>7084</v>
      </c>
      <c r="CL61" s="3">
        <v>7227</v>
      </c>
      <c r="CM61" s="3">
        <v>7415</v>
      </c>
      <c r="CN61" s="3">
        <v>8074</v>
      </c>
      <c r="CO61" s="3">
        <v>8479</v>
      </c>
      <c r="CP61" s="3">
        <v>8494</v>
      </c>
      <c r="CQ61" s="3">
        <v>8331</v>
      </c>
      <c r="CR61" s="3">
        <v>8547</v>
      </c>
      <c r="CS61" s="3">
        <v>8689</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7654</v>
      </c>
      <c r="CM62" s="3">
        <v>7812</v>
      </c>
      <c r="CN62" s="3">
        <v>8469</v>
      </c>
      <c r="CO62" s="3">
        <v>8894</v>
      </c>
      <c r="CP62" s="3">
        <v>8898</v>
      </c>
      <c r="CQ62" s="3">
        <v>8710</v>
      </c>
      <c r="CR62" s="3">
        <v>8944</v>
      </c>
      <c r="CS62" s="3">
        <v>9067</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8915</v>
      </c>
      <c r="CO63" s="3">
        <v>9317</v>
      </c>
      <c r="CP63" s="3">
        <v>9338</v>
      </c>
      <c r="CQ63" s="3">
        <v>9128</v>
      </c>
      <c r="CR63" s="3">
        <v>9387</v>
      </c>
      <c r="CS63" s="3">
        <v>9477</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9948</v>
      </c>
      <c r="CP64" s="3">
        <v>9955</v>
      </c>
      <c r="CQ64" s="3">
        <v>9724</v>
      </c>
      <c r="CR64" s="3">
        <v>9998</v>
      </c>
      <c r="CS64" s="3">
        <v>10042</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10054</v>
      </c>
      <c r="CR65" s="3">
        <v>10320</v>
      </c>
      <c r="CS65" s="3">
        <v>10306</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10563</v>
      </c>
    </row>
  </sheetData>
  <hyperlinks>
    <hyperlink ref="L5" r:id="rId1" display="https://www.cbo.gov/sites/default/files/99th-congress-1985-1986/reports/85-cbo-001.pdf" xr:uid="{6CEC13D9-D4F1-459A-ADC7-3B073678B416}"/>
    <hyperlink ref="N5" r:id="rId2" display="https://www.cbo.gov/sites/default/files/99th-congress-1985-1986/reports/doc05b-entire_1.pdf" xr:uid="{91DDB016-E0E6-49C9-BA4B-184299409CCD}"/>
    <hyperlink ref="M5" r:id="rId3" display="https://www.cbo.gov/sites/default/files/99th-congress-1985-1986/reports/85-cbo-014.pdf" xr:uid="{D742901E-2A43-4217-815A-2B2400EBF854}"/>
    <hyperlink ref="O5" r:id="rId4" display="https://www.cbo.gov/sites/default/files/99th-congress-1985-1986/reports/doc19b-entire0.pdf" xr:uid="{4890DB92-2993-4D28-BC23-6B8484EA93AD}"/>
    <hyperlink ref="P5" r:id="rId5" display="https://www.cbo.gov/sites/default/files/100th-congress-1987-1988/reports/doc01b-entire_0.pdf" xr:uid="{DCCA151A-AA75-42DF-A4ED-9047440B8424}"/>
    <hyperlink ref="Q5" r:id="rId6" display="https://www.cbo.gov/sites/default/files/100th-congress-1987-1988/reports/doc11b-entire.pdf" xr:uid="{6E1864E5-FF3C-436D-9EB9-7CFF53D77B40}"/>
    <hyperlink ref="R5" r:id="rId7" display="https://www.cbo.gov/sites/default/files/100th-congress-1987-1988/reports/88-cbo-0110.pdf" xr:uid="{422CA6F6-7DBC-4135-8C76-CE4F95A786E5}"/>
    <hyperlink ref="S5" r:id="rId8" display="https://www.cbo.gov/sites/default/files/100th-congress-1987-1988/reports/doc05b-entire.pdf" xr:uid="{66A86BDB-A547-46EF-8536-A214567931D3}"/>
    <hyperlink ref="T5" r:id="rId9" display="https://www.cbo.gov/sites/default/files/101st-congress-1989-1990/reports/89-cbo-032.pdf" xr:uid="{72D70136-A3BA-43ED-B805-16C1C6916ACC}"/>
    <hyperlink ref="U5" r:id="rId10" display="https://www.cbo.gov/sites/default/files/101st-congress-1989-1990/reports/89-cbo-038.pdf" xr:uid="{30C1642D-2457-42E1-9FE4-FF57F5E3B7AA}"/>
    <hyperlink ref="V5" r:id="rId11" display="https://www.cbo.gov/sites/default/files/101st-congress-1989-1990/reports/90-cbo-006.pdf" xr:uid="{6F1D7E2D-94A4-4679-8692-C3135246B0D7}"/>
    <hyperlink ref="W5" r:id="rId12" display="https://www.cbo.gov/sites/default/files/101st-congress-1989-1990/reports/199007theeconomicandbudget.pdf" xr:uid="{70DBEBD5-655A-40B7-9C30-CEB018F40598}"/>
    <hyperlink ref="X5" r:id="rId13" display="https://www.cbo.gov/sites/default/files/102nd-congress-1991-1992/reports/91-cbo-002.pdf" xr:uid="{877CEF05-5BCF-470A-AA32-B7E3D01B2C34}"/>
    <hyperlink ref="Y5" r:id="rId14" display="https://www.cbo.gov/sites/default/files/cbofiles/attachments/1991_08_theeconoutlookupdate.pdf" xr:uid="{626C70F9-BD34-4CB1-97F5-B5D7CB0F4BE9}"/>
    <hyperlink ref="Z5" r:id="rId15" display="https://www.cbo.gov/sites/default/files/102nd-congress-1991-1992/reports/1992_01_econoutlook.pdf" xr:uid="{EA0FEF5E-DFE0-4EB5-B2CE-AD6BA7650B6A}"/>
    <hyperlink ref="AA5" r:id="rId16" display="https://www.cbo.gov/sites/default/files/102nd-congress-1991-1992/reports/1992_07_outlookupdate.pdf" xr:uid="{9A7AFB16-7ECA-434C-9C71-0593ABF1CFC3}"/>
    <hyperlink ref="AB5" r:id="rId17" display="https://www.cbo.gov/sites/default/files/103rd-congress-1993-1994/reports/93doc03.pdf" xr:uid="{7C80A66E-9A5B-4789-A717-8774DE645A12}"/>
    <hyperlink ref="AC5" r:id="rId18" display="https://www.cbo.gov/sites/default/files/103rd-congress-1993-1994/reports/09-1993-outlookentirerpt_0.pdf" xr:uid="{8B49F692-6A15-4992-8E18-1BF6A2631807}"/>
    <hyperlink ref="AD5" r:id="rId19" display="https://www.cbo.gov/sites/default/files/103rd-congress-1993-1994/reports/doc06_0.pdf" xr:uid="{78EC765A-89C2-4919-96A8-A40C68DB423F}"/>
    <hyperlink ref="AE5" r:id="rId20" display="https://www.cbo.gov/sites/default/files/103rd-congress-1993-1994/reports/doc43.pdf" xr:uid="{52011720-1585-4D08-89BE-4D1086809F8C}"/>
    <hyperlink ref="AF5" r:id="rId21" display="https://www.cbo.gov/sites/default/files/104th-congress-1995-1996/reports/doc07-entire.pdf" xr:uid="{57ED4BC5-6014-47D9-891F-E76D0CC8DF15}"/>
    <hyperlink ref="AG5" r:id="rId22" display="https://www.cbo.gov/sites/default/files/104th-congress-1995-1996/reports/entirereport_9.pdf" xr:uid="{0DB14C49-FB34-47B8-8930-A0B9E1E7D161}"/>
    <hyperlink ref="AI5" r:id="rId23" display="https://www.cbo.gov/sites/default/files/104th-congress-1995-1996/reports/entirereport_7.pdf" xr:uid="{06B8AA77-C891-46FD-BA96-5445CAF92A09}"/>
    <hyperlink ref="AJ5" r:id="rId24" display="https://www.cbo.gov/sites/default/files/cbofiles/attachments/Eb01-97.pdf" xr:uid="{1AE6FCAE-6650-44F6-9ABA-50049D139D5E}"/>
    <hyperlink ref="AK5" r:id="rId25" display="https://www.cbo.gov/sites/default/files/105th-congress-1997-1998/reports/Eb09-97.pdf" xr:uid="{4223D9CD-0208-4C82-AB88-2C02DDE646C8}"/>
    <hyperlink ref="AL5" r:id="rId26" display="https://www.cbo.gov/sites/default/files/105th-congress-1997-1998/reports/eb01-98.pdf" xr:uid="{D7693511-3594-4EEA-9F6D-67A3E37BE11E}"/>
    <hyperlink ref="AM5" r:id="rId27" display="https://www.cbo.gov/sites/default/files/105th-congress-1997-1998/reports/eb0898.pdf" xr:uid="{8BC7DBCE-CD2C-46AA-8B12-AB851FFAC45C}"/>
    <hyperlink ref="AN5" r:id="rId28" display="https://www.cbo.gov/sites/default/files/106th-congress-1999-2000/reports/eb0199.pdf" xr:uid="{799E0B50-0D86-4606-BD45-E3B40341DD84}"/>
    <hyperlink ref="AO5" r:id="rId29" display="https://www.cbo.gov/sites/default/files/106th-congress-1999-2000/reports/eb07-99.pdf" xr:uid="{AF2B8C81-703A-462C-81BC-2DF48C1BB748}"/>
    <hyperlink ref="AH5" r:id="rId30" display="https://www.cbo.gov/sites/default/files/104th-congress-1995-1996/reports/eb1295.pdf" xr:uid="{670C00EE-016B-4BE7-AD0B-CDC32A906C3B}"/>
    <hyperlink ref="AP5" r:id="rId31" display="https://www.cbo.gov/sites/default/files/106th-congress-1999-2000/reports/eb0100.pdf" xr:uid="{3714AFBF-F4AE-4912-85F0-D455B127BD34}"/>
    <hyperlink ref="AQ5" r:id="rId32" display="https://www.cbo.gov/sites/default/files/106th-congress-1999-2000/reports/eb0700.pdf" xr:uid="{D1BEB76E-3AF0-486F-A502-84B50A83C973}"/>
    <hyperlink ref="AR5" r:id="rId33" display="https://www.cbo.gov/sites/default/files/107th-congress-2001-2002/reports/entire-report.pdf" xr:uid="{52D5CDB7-AFC4-4585-9CA1-B8D9F29D6285}"/>
    <hyperlink ref="AS5" r:id="rId34" display="https://www.cbo.gov/sites/default/files/107th-congress-2001-2002/reports/entirereport_2.pdf" xr:uid="{4A15B6E3-7A86-4032-8D1E-A75DB6217C1E}"/>
    <hyperlink ref="AT5" r:id="rId35" display="https://www.cbo.gov/sites/default/files/107th-congress-2001-2002/reports/entirereport_4.pdf" xr:uid="{20FFC9D2-47DE-4DB0-8A95-E5BC3D11A635}"/>
    <hyperlink ref="BI5" r:id="rId36" display="https://www.cbo.gov/sites/default/files/111th-congress-2009-2010/reports/03-20-presidentbudget.pdf" xr:uid="{5C8AB75C-FD06-41B5-9596-712F29B231F8}"/>
    <hyperlink ref="AV5" r:id="rId37" display="https://www.cbo.gov/sites/default/files/108th-congress-2003-2004/reports/entirereport_witherrata.pdf" xr:uid="{4B53B66C-4C35-4519-9046-12905B99F5E2}"/>
    <hyperlink ref="K5" r:id="rId38" display="https://www.cbo.gov/sites/default/files/98th-congress-1983-1984/reports/84doc05b.pdf" xr:uid="{E70CBB1E-588D-4C07-B232-57D0FF66BC4F}"/>
    <hyperlink ref="J5" r:id="rId39" display="https://www.cbo.gov/sites/default/files/98th-congress-1983-1984/reports/doc05a.pdf" xr:uid="{C5ED3A6E-299C-48E9-995B-ABC57BC6EF34}"/>
    <hyperlink ref="I5" r:id="rId40" display="https://www.cbo.gov/sites/default/files/97th-congress-1981-1982/reports/doc04b-entire_1.pdf" xr:uid="{5F950CC5-C24B-4477-BFCC-46AB17EA1C29}"/>
    <hyperlink ref="H5" r:id="rId41" display="https://www.cbo.gov/sites/default/files/97th-congress-1981-1982/reports/doc25-entire_0.pdf" xr:uid="{49FE5178-28E5-459E-BE1B-CA33C5A5F9FF}"/>
    <hyperlink ref="G5" r:id="rId42" display="https://www.cbo.gov/sites/default/files/96th-congress-1979-1980/reports/80doc06b.pdf" xr:uid="{EC2E4F09-CEEE-4F17-8D87-6BC2B88E65A9}"/>
    <hyperlink ref="F5" r:id="rId43" display="https://www.cbo.gov/sites/default/files/96th-congress-1979-1980/reports/79doc653.pdf" xr:uid="{60ED3E29-82AC-4D0B-B5FD-2293D5A9FDFB}"/>
    <hyperlink ref="E5" r:id="rId44" display="https://www.cbo.gov/sites/default/files/95th-congress-1977-1978/reports/1977_12_puppy.pdf" xr:uid="{65651637-357F-4903-BC70-36B87945969A}"/>
    <hyperlink ref="D5" r:id="rId45" display="https://www.cbo.gov/sites/default/files/94th-congress-1975-1976/reports/1976_12_fiscal.pdf" xr:uid="{402E006F-8928-4930-BF37-72F391274AE3}"/>
    <hyperlink ref="C5" r:id="rId46" display="https://www.cbo.gov/sites/default/files/94th-congress-1975-1976/reports/76doc547.pdf" xr:uid="{C2543F2B-AE5B-4759-8EAC-5467C75C9FB7}"/>
  </hyperlinks>
  <pageMargins left="0.7" right="0.7" top="0.75" bottom="0.75" header="0.3" footer="0.3"/>
  <pageSetup orientation="portrait" r:id="rId47"/>
  <headerFooter>
    <oddHeader>&amp;L&amp;"Calibri"&amp;11&amp;K000000 NONCONFIDENTIAL // EXTERNAL&amp;1#_x000D_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D08-6AB3-48D8-9F95-32F563D91369}">
  <dimension ref="A1:DG101"/>
  <sheetViews>
    <sheetView workbookViewId="0">
      <pane xSplit="2" ySplit="5" topLeftCell="CJ15" activePane="bottomRight" state="frozen"/>
      <selection pane="topRight" activeCell="C1" sqref="C1"/>
      <selection pane="bottomLeft" activeCell="A6" sqref="A6"/>
      <selection pane="bottomRight" activeCell="CX7" sqref="CX7"/>
    </sheetView>
  </sheetViews>
  <sheetFormatPr defaultRowHeight="14.4" x14ac:dyDescent="0.3"/>
  <cols>
    <col min="4" max="5" width="9.21875" bestFit="1" customWidth="1"/>
    <col min="83" max="87" width="9.21875" customWidth="1"/>
    <col min="99" max="99" width="9.21875" bestFit="1" customWidth="1"/>
    <col min="100" max="100" width="21.77734375" bestFit="1" customWidth="1"/>
    <col min="101" max="101" width="21.77734375" customWidth="1"/>
    <col min="102" max="102" width="9.21875" customWidth="1"/>
    <col min="103" max="103" width="23.77734375" bestFit="1" customWidth="1"/>
    <col min="105" max="105" width="21.554687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1741</v>
      </c>
      <c r="B2" t="s">
        <v>894</v>
      </c>
      <c r="AU2" t="s">
        <v>1544</v>
      </c>
      <c r="AW2" t="s">
        <v>1545</v>
      </c>
      <c r="AX2" t="s">
        <v>1546</v>
      </c>
      <c r="AY2" t="s">
        <v>1547</v>
      </c>
      <c r="AZ2" t="s">
        <v>1548</v>
      </c>
      <c r="BA2" t="s">
        <v>1549</v>
      </c>
      <c r="BB2" t="s">
        <v>1550</v>
      </c>
      <c r="BC2" t="s">
        <v>1551</v>
      </c>
      <c r="BD2" t="s">
        <v>1552</v>
      </c>
      <c r="BE2" t="s">
        <v>1553</v>
      </c>
      <c r="BF2" t="s">
        <v>1554</v>
      </c>
      <c r="BG2" t="s">
        <v>1555</v>
      </c>
      <c r="BH2" t="s">
        <v>1556</v>
      </c>
      <c r="BJ2" t="s">
        <v>1557</v>
      </c>
      <c r="BK2" t="s">
        <v>1558</v>
      </c>
      <c r="BL2" t="s">
        <v>1559</v>
      </c>
      <c r="BM2" t="s">
        <v>1560</v>
      </c>
      <c r="BN2" t="s">
        <v>1561</v>
      </c>
      <c r="BO2" t="s">
        <v>1562</v>
      </c>
      <c r="BP2" t="s">
        <v>1563</v>
      </c>
      <c r="BQ2" t="s">
        <v>1564</v>
      </c>
      <c r="BR2" t="s">
        <v>1565</v>
      </c>
      <c r="BS2" t="s">
        <v>1566</v>
      </c>
      <c r="BT2" t="s">
        <v>1567</v>
      </c>
      <c r="BU2" t="s">
        <v>1568</v>
      </c>
      <c r="BV2" t="s">
        <v>1569</v>
      </c>
      <c r="BW2" t="s">
        <v>1570</v>
      </c>
      <c r="BX2" t="s">
        <v>1571</v>
      </c>
      <c r="BY2" t="s">
        <v>1572</v>
      </c>
      <c r="BZ2" t="s">
        <v>1573</v>
      </c>
      <c r="CA2" t="s">
        <v>1574</v>
      </c>
      <c r="CB2" t="s">
        <v>1575</v>
      </c>
      <c r="CC2" t="s">
        <v>1576</v>
      </c>
      <c r="CD2" t="s">
        <v>1577</v>
      </c>
      <c r="CE2" t="s">
        <v>1578</v>
      </c>
      <c r="CF2" t="s">
        <v>1579</v>
      </c>
      <c r="CG2" t="s">
        <v>1580</v>
      </c>
      <c r="CH2" t="s">
        <v>1581</v>
      </c>
      <c r="CI2" t="s">
        <v>1582</v>
      </c>
      <c r="CJ2" t="s">
        <v>1583</v>
      </c>
      <c r="CK2" t="s">
        <v>1584</v>
      </c>
      <c r="CL2" t="s">
        <v>1585</v>
      </c>
      <c r="CM2" t="s">
        <v>1586</v>
      </c>
      <c r="CN2" t="s">
        <v>1587</v>
      </c>
      <c r="CO2" t="s">
        <v>1588</v>
      </c>
      <c r="CP2" t="s">
        <v>1589</v>
      </c>
      <c r="CQ2" t="s">
        <v>1590</v>
      </c>
      <c r="CR2" t="s">
        <v>1591</v>
      </c>
      <c r="CS2" t="s">
        <v>3146</v>
      </c>
    </row>
    <row r="3" spans="1:111" x14ac:dyDescent="0.3">
      <c r="A3" s="14" t="s">
        <v>642</v>
      </c>
      <c r="G3" t="s">
        <v>3027</v>
      </c>
      <c r="H3" t="s">
        <v>3027</v>
      </c>
      <c r="I3" t="s">
        <v>3027</v>
      </c>
      <c r="J3" t="s">
        <v>3027</v>
      </c>
      <c r="AU3" t="s">
        <v>1688</v>
      </c>
      <c r="AW3" t="s">
        <v>1689</v>
      </c>
      <c r="AX3" t="s">
        <v>1690</v>
      </c>
      <c r="AY3" t="s">
        <v>1691</v>
      </c>
      <c r="AZ3" t="s">
        <v>1692</v>
      </c>
      <c r="BA3" t="s">
        <v>1693</v>
      </c>
      <c r="BB3" t="s">
        <v>1694</v>
      </c>
      <c r="BC3" t="s">
        <v>1695</v>
      </c>
      <c r="BD3" t="s">
        <v>1696</v>
      </c>
      <c r="BE3" t="s">
        <v>1697</v>
      </c>
      <c r="BF3" t="s">
        <v>1698</v>
      </c>
      <c r="BG3" t="s">
        <v>1699</v>
      </c>
      <c r="BH3" t="s">
        <v>1700</v>
      </c>
      <c r="BJ3" t="s">
        <v>1701</v>
      </c>
      <c r="BK3" t="s">
        <v>1702</v>
      </c>
      <c r="BL3" t="s">
        <v>1703</v>
      </c>
      <c r="BM3" t="s">
        <v>1704</v>
      </c>
      <c r="BN3" t="s">
        <v>1705</v>
      </c>
      <c r="BO3" t="s">
        <v>1706</v>
      </c>
      <c r="BP3" t="s">
        <v>1707</v>
      </c>
      <c r="BQ3" t="s">
        <v>1708</v>
      </c>
      <c r="BR3" t="s">
        <v>1709</v>
      </c>
      <c r="BS3" t="s">
        <v>1710</v>
      </c>
      <c r="BT3" t="s">
        <v>1711</v>
      </c>
      <c r="BU3" t="s">
        <v>1712</v>
      </c>
      <c r="BV3" t="s">
        <v>1713</v>
      </c>
      <c r="BW3" t="s">
        <v>1714</v>
      </c>
      <c r="BX3" t="s">
        <v>1715</v>
      </c>
      <c r="BY3" t="s">
        <v>1716</v>
      </c>
      <c r="BZ3" t="s">
        <v>1717</v>
      </c>
      <c r="CA3" t="s">
        <v>1718</v>
      </c>
      <c r="CB3" t="s">
        <v>1719</v>
      </c>
      <c r="CC3" t="s">
        <v>1720</v>
      </c>
      <c r="CD3" t="s">
        <v>1721</v>
      </c>
      <c r="CE3" t="s">
        <v>1722</v>
      </c>
      <c r="CF3" t="s">
        <v>1723</v>
      </c>
      <c r="CG3" t="s">
        <v>1724</v>
      </c>
      <c r="CH3" t="s">
        <v>1725</v>
      </c>
      <c r="CI3" t="s">
        <v>1726</v>
      </c>
      <c r="CJ3" t="s">
        <v>1727</v>
      </c>
      <c r="CK3" t="s">
        <v>1728</v>
      </c>
      <c r="CL3" t="s">
        <v>1729</v>
      </c>
      <c r="CM3" t="s">
        <v>1730</v>
      </c>
      <c r="CN3" t="s">
        <v>1731</v>
      </c>
      <c r="CO3" t="s">
        <v>1732</v>
      </c>
      <c r="CP3" t="s">
        <v>1733</v>
      </c>
      <c r="CQ3" t="s">
        <v>1734</v>
      </c>
      <c r="CR3" t="s">
        <v>1735</v>
      </c>
      <c r="CS3" t="s">
        <v>3149</v>
      </c>
    </row>
    <row r="4" spans="1:111"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1592</v>
      </c>
      <c r="AV4" s="5">
        <v>37622</v>
      </c>
      <c r="AW4" s="14" t="s">
        <v>1593</v>
      </c>
      <c r="AX4" s="14" t="s">
        <v>1594</v>
      </c>
      <c r="AY4" s="14" t="s">
        <v>1595</v>
      </c>
      <c r="AZ4" s="14" t="s">
        <v>1596</v>
      </c>
      <c r="BA4" s="14" t="s">
        <v>1597</v>
      </c>
      <c r="BB4" s="14" t="s">
        <v>1598</v>
      </c>
      <c r="BC4" s="14" t="s">
        <v>1599</v>
      </c>
      <c r="BD4" s="14" t="s">
        <v>1600</v>
      </c>
      <c r="BE4" s="14" t="s">
        <v>1601</v>
      </c>
      <c r="BF4" s="14" t="s">
        <v>1602</v>
      </c>
      <c r="BG4" s="14" t="s">
        <v>1603</v>
      </c>
      <c r="BH4" s="14" t="s">
        <v>1604</v>
      </c>
      <c r="BI4" s="5">
        <v>39873</v>
      </c>
      <c r="BJ4" s="14" t="s">
        <v>1605</v>
      </c>
      <c r="BK4" s="14" t="s">
        <v>1606</v>
      </c>
      <c r="BL4" s="14" t="s">
        <v>1607</v>
      </c>
      <c r="BM4" s="14" t="s">
        <v>1608</v>
      </c>
      <c r="BN4" s="14" t="s">
        <v>1609</v>
      </c>
      <c r="BO4" s="14" t="s">
        <v>1610</v>
      </c>
      <c r="BP4" s="14" t="s">
        <v>1611</v>
      </c>
      <c r="BQ4" s="14" t="s">
        <v>1612</v>
      </c>
      <c r="BR4" s="14" t="s">
        <v>1613</v>
      </c>
      <c r="BS4" s="14" t="s">
        <v>1614</v>
      </c>
      <c r="BT4" s="14" t="s">
        <v>1615</v>
      </c>
      <c r="BU4" s="14" t="s">
        <v>1616</v>
      </c>
      <c r="BV4" s="14" t="s">
        <v>1617</v>
      </c>
      <c r="BW4" s="14" t="s">
        <v>1618</v>
      </c>
      <c r="BX4" s="14" t="s">
        <v>1619</v>
      </c>
      <c r="BY4" s="14" t="s">
        <v>1620</v>
      </c>
      <c r="BZ4" s="14" t="s">
        <v>1621</v>
      </c>
      <c r="CA4" s="14" t="s">
        <v>1622</v>
      </c>
      <c r="CB4" s="14" t="s">
        <v>1623</v>
      </c>
      <c r="CC4" s="14" t="s">
        <v>1624</v>
      </c>
      <c r="CD4" s="14" t="s">
        <v>1625</v>
      </c>
      <c r="CE4" t="s">
        <v>1626</v>
      </c>
      <c r="CF4" t="s">
        <v>1627</v>
      </c>
      <c r="CG4" t="s">
        <v>1628</v>
      </c>
      <c r="CH4" t="s">
        <v>1629</v>
      </c>
      <c r="CI4" t="s">
        <v>1630</v>
      </c>
      <c r="CJ4" t="s">
        <v>1631</v>
      </c>
      <c r="CK4" t="s">
        <v>1632</v>
      </c>
      <c r="CL4" t="s">
        <v>1633</v>
      </c>
      <c r="CM4" t="s">
        <v>1634</v>
      </c>
      <c r="CN4" t="s">
        <v>1635</v>
      </c>
      <c r="CO4" t="s">
        <v>1636</v>
      </c>
      <c r="CP4" t="s">
        <v>1637</v>
      </c>
      <c r="CQ4" t="s">
        <v>1638</v>
      </c>
      <c r="CR4" t="s">
        <v>1639</v>
      </c>
      <c r="CS4" t="s">
        <v>3148</v>
      </c>
    </row>
    <row r="5" spans="1:111"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1640</v>
      </c>
      <c r="AV5" s="25">
        <v>37622</v>
      </c>
      <c r="AW5" s="14" t="s">
        <v>1641</v>
      </c>
      <c r="AX5" s="14" t="s">
        <v>1642</v>
      </c>
      <c r="AY5" s="14" t="s">
        <v>1643</v>
      </c>
      <c r="AZ5" s="14" t="s">
        <v>1644</v>
      </c>
      <c r="BA5" s="14" t="s">
        <v>1645</v>
      </c>
      <c r="BB5" s="14" t="s">
        <v>1646</v>
      </c>
      <c r="BC5" s="14" t="s">
        <v>1647</v>
      </c>
      <c r="BD5" s="14" t="s">
        <v>1648</v>
      </c>
      <c r="BE5" s="14" t="s">
        <v>1649</v>
      </c>
      <c r="BF5" s="14" t="s">
        <v>1650</v>
      </c>
      <c r="BG5" s="14" t="s">
        <v>1651</v>
      </c>
      <c r="BH5" s="14" t="s">
        <v>1652</v>
      </c>
      <c r="BI5" s="25">
        <v>39873</v>
      </c>
      <c r="BJ5" s="14" t="s">
        <v>1653</v>
      </c>
      <c r="BK5" s="14" t="s">
        <v>1654</v>
      </c>
      <c r="BL5" s="14" t="s">
        <v>1655</v>
      </c>
      <c r="BM5" s="14" t="s">
        <v>1656</v>
      </c>
      <c r="BN5" s="14" t="s">
        <v>1657</v>
      </c>
      <c r="BO5" s="14" t="s">
        <v>1658</v>
      </c>
      <c r="BP5" s="14" t="s">
        <v>1659</v>
      </c>
      <c r="BQ5" s="14" t="s">
        <v>1660</v>
      </c>
      <c r="BR5" s="14" t="s">
        <v>1661</v>
      </c>
      <c r="BS5" s="14" t="s">
        <v>1662</v>
      </c>
      <c r="BT5" s="14" t="s">
        <v>1663</v>
      </c>
      <c r="BU5" s="14" t="s">
        <v>1664</v>
      </c>
      <c r="BV5" s="14" t="s">
        <v>1665</v>
      </c>
      <c r="BW5" s="14" t="s">
        <v>1666</v>
      </c>
      <c r="BX5" s="14" t="s">
        <v>1667</v>
      </c>
      <c r="BY5" s="14" t="s">
        <v>1668</v>
      </c>
      <c r="BZ5" s="14" t="s">
        <v>1669</v>
      </c>
      <c r="CA5" s="14" t="s">
        <v>1670</v>
      </c>
      <c r="CB5" s="14" t="s">
        <v>1671</v>
      </c>
      <c r="CC5" s="14" t="s">
        <v>1672</v>
      </c>
      <c r="CD5" s="14" t="s">
        <v>1673</v>
      </c>
      <c r="CE5" t="s">
        <v>1674</v>
      </c>
      <c r="CF5" t="s">
        <v>1675</v>
      </c>
      <c r="CG5" t="s">
        <v>1676</v>
      </c>
      <c r="CH5" t="s">
        <v>1677</v>
      </c>
      <c r="CI5" t="s">
        <v>1678</v>
      </c>
      <c r="CJ5" t="s">
        <v>1679</v>
      </c>
      <c r="CK5" t="s">
        <v>1680</v>
      </c>
      <c r="CL5" t="s">
        <v>1681</v>
      </c>
      <c r="CM5" t="s">
        <v>1682</v>
      </c>
      <c r="CN5" t="s">
        <v>1683</v>
      </c>
      <c r="CO5" t="s">
        <v>1684</v>
      </c>
      <c r="CP5" t="s">
        <v>1685</v>
      </c>
      <c r="CQ5" t="s">
        <v>1686</v>
      </c>
      <c r="CR5" t="s">
        <v>1687</v>
      </c>
      <c r="CS5" t="s">
        <v>3147</v>
      </c>
      <c r="CU5" s="28"/>
      <c r="CV5" s="28" t="s">
        <v>986</v>
      </c>
      <c r="CW5" s="29">
        <v>0</v>
      </c>
      <c r="CX5" s="28"/>
      <c r="CY5" s="29">
        <v>5</v>
      </c>
      <c r="CZ5" s="28"/>
      <c r="DA5" s="29">
        <v>10</v>
      </c>
      <c r="DB5" s="28"/>
    </row>
    <row r="6" spans="1:111" x14ac:dyDescent="0.3">
      <c r="A6" t="s">
        <v>1742</v>
      </c>
      <c r="B6" s="16">
        <v>27395</v>
      </c>
      <c r="C6" s="10" t="e">
        <f>100*cbo_outlays!C6/cbo_ngdp!C6</f>
        <v>#N/A</v>
      </c>
      <c r="D6" s="10" t="e">
        <f>100*cbo_outlays!D6/cbo_ngdp!D6</f>
        <v>#N/A</v>
      </c>
      <c r="E6" s="10" t="e">
        <f>100*cbo_outlays!E6/cbo_ngdp!E6</f>
        <v>#N/A</v>
      </c>
      <c r="F6" s="10" t="e">
        <f>100*cbo_outlays!F6/cbo_ngdp!F6</f>
        <v>#N/A</v>
      </c>
      <c r="G6" s="10" t="e">
        <f>100*cbo_outlays!G6/cbo_ngdp!G6</f>
        <v>#N/A</v>
      </c>
      <c r="H6" s="10" t="e">
        <f>100*cbo_outlays!H6/cbo_ngdp!H6</f>
        <v>#N/A</v>
      </c>
      <c r="I6" s="10" t="e">
        <f>100*cbo_outlays!I6/cbo_ngdp!A6</f>
        <v>#N/A</v>
      </c>
      <c r="J6" s="10" t="e">
        <f>100*cbo_outlays!J6/cbo_ngdp!B6</f>
        <v>#N/A</v>
      </c>
      <c r="K6" s="10" t="e">
        <f>100*cbo_outlays!K6/cbo_ngdp!K6</f>
        <v>#N/A</v>
      </c>
      <c r="L6" s="10" t="e">
        <f>100*cbo_outlays!L6/cbo_ngdp!L6</f>
        <v>#N/A</v>
      </c>
      <c r="M6" s="10" t="e">
        <f>100*cbo_outlays!M6/cbo_ngdp!M6</f>
        <v>#N/A</v>
      </c>
      <c r="N6" s="10" t="e">
        <f>100*cbo_outlays!N6/cbo_ngdp!N6</f>
        <v>#N/A</v>
      </c>
      <c r="O6" s="10" t="e">
        <f>100*cbo_outlays!O6/cbo_ngdp!O6</f>
        <v>#N/A</v>
      </c>
      <c r="P6" s="10" t="e">
        <f>100*cbo_outlays!P6/cbo_ngdp!P6</f>
        <v>#N/A</v>
      </c>
      <c r="Q6" s="10" t="e">
        <f>100*cbo_outlays!Q6/cbo_ngdp!Q6</f>
        <v>#N/A</v>
      </c>
      <c r="R6" s="10" t="e">
        <f>100*cbo_outlays!R6/cbo_ngdp!R6</f>
        <v>#N/A</v>
      </c>
      <c r="S6" s="10" t="e">
        <f>100*cbo_outlays!S6/cbo_ngdp!S6</f>
        <v>#N/A</v>
      </c>
      <c r="T6" s="10" t="e">
        <f>100*cbo_outlays!T6/cbo_ngdp!T6</f>
        <v>#N/A</v>
      </c>
      <c r="U6" s="10" t="e">
        <f>100*cbo_outlays!U6/cbo_ngdp!U6</f>
        <v>#N/A</v>
      </c>
      <c r="V6" s="10" t="e">
        <f>100*cbo_outlays!V6/cbo_ngdp!V6</f>
        <v>#N/A</v>
      </c>
      <c r="W6" s="10" t="e">
        <f>100*cbo_outlays!W6/cbo_ngdp!W6</f>
        <v>#N/A</v>
      </c>
      <c r="X6" s="10" t="e">
        <f>100*cbo_outlays!X6/cbo_ngdp!X6</f>
        <v>#N/A</v>
      </c>
      <c r="Y6" s="10" t="e">
        <f>100*cbo_outlays!Y6/cbo_ngdp!Y6</f>
        <v>#N/A</v>
      </c>
      <c r="Z6" s="10" t="e">
        <f>100*cbo_outlays!Z6/cbo_ngdp!Z6</f>
        <v>#N/A</v>
      </c>
      <c r="AA6" s="10" t="e">
        <f>100*cbo_outlays!AA6/cbo_ngdp!AA6</f>
        <v>#N/A</v>
      </c>
      <c r="AB6" s="10" t="e">
        <f>100*cbo_outlays!AB6/cbo_ngdp!AB6</f>
        <v>#N/A</v>
      </c>
      <c r="AC6" s="10" t="e">
        <f>100*cbo_outlays!AC6/cbo_ngdp!AC6</f>
        <v>#N/A</v>
      </c>
      <c r="AD6" s="10" t="e">
        <f>100*cbo_outlays!AD6/cbo_ngdp!AD6</f>
        <v>#N/A</v>
      </c>
      <c r="AE6" s="10" t="e">
        <f>100*cbo_outlays!AE6/cbo_ngdp!AE6</f>
        <v>#N/A</v>
      </c>
      <c r="AF6" s="10" t="e">
        <f>100*cbo_outlays!AF6/cbo_ngdp!AF6</f>
        <v>#N/A</v>
      </c>
      <c r="AG6" s="10" t="e">
        <f>100*cbo_outlays!AG6/cbo_ngdp!AG6</f>
        <v>#N/A</v>
      </c>
      <c r="AH6" s="10" t="e">
        <f>100*cbo_outlays!AH6/cbo_ngdp!AH6</f>
        <v>#N/A</v>
      </c>
      <c r="AI6" s="10" t="e">
        <f>100*cbo_outlays!AI6/cbo_ngdp!AI6</f>
        <v>#N/A</v>
      </c>
      <c r="AJ6" s="10" t="e">
        <f>100*cbo_outlays!AJ6/cbo_ngdp!AJ6</f>
        <v>#N/A</v>
      </c>
      <c r="AK6" s="10" t="e">
        <f>100*cbo_outlays!AK6/cbo_ngdp!AK6</f>
        <v>#N/A</v>
      </c>
      <c r="AL6" s="10" t="e">
        <f>100*cbo_outlays!AL6/cbo_ngdp!AL6</f>
        <v>#N/A</v>
      </c>
      <c r="AM6" s="10" t="e">
        <f>100*cbo_outlays!AM6/cbo_ngdp!AM6</f>
        <v>#N/A</v>
      </c>
      <c r="AN6" s="10" t="e">
        <f>100*cbo_outlays!AN6/cbo_ngdp!AN6</f>
        <v>#N/A</v>
      </c>
      <c r="AO6" s="10" t="e">
        <f>100*cbo_outlays!AO6/cbo_ngdp!AO6</f>
        <v>#N/A</v>
      </c>
      <c r="AP6" s="10" t="e">
        <f>100*cbo_outlays!AP6/cbo_ngdp!AP6</f>
        <v>#N/A</v>
      </c>
      <c r="AQ6" s="10" t="e">
        <f>100*cbo_outlays!AQ6/cbo_ngdp!AQ6</f>
        <v>#N/A</v>
      </c>
      <c r="AR6" s="10" t="e">
        <f>100*cbo_outlays!AR6/cbo_ngdp!AR6</f>
        <v>#N/A</v>
      </c>
      <c r="AS6" s="10" t="e">
        <f>100*cbo_outlays!AS6/cbo_ngdp!AS6</f>
        <v>#N/A</v>
      </c>
      <c r="AT6" s="10" t="e">
        <f>100*cbo_outlays!AT6/cbo_ngdp!AT6</f>
        <v>#N/A</v>
      </c>
      <c r="AU6" s="10" t="e">
        <v>#N/A</v>
      </c>
      <c r="AV6" s="10" t="e">
        <f>100*cbo_outlays!AV6/cbo_ngdp!AV6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20.659614187927819</v>
      </c>
      <c r="CU6" s="28"/>
      <c r="CV6" s="28" t="s">
        <v>963</v>
      </c>
      <c r="CW6" s="28" t="s">
        <v>976</v>
      </c>
      <c r="CX6" s="28" t="s">
        <v>977</v>
      </c>
      <c r="CY6" s="28" t="s">
        <v>976</v>
      </c>
      <c r="CZ6" s="28" t="s">
        <v>977</v>
      </c>
      <c r="DA6" s="28" t="s">
        <v>976</v>
      </c>
      <c r="DB6" s="28" t="s">
        <v>977</v>
      </c>
    </row>
    <row r="7" spans="1:111" x14ac:dyDescent="0.3">
      <c r="A7" t="s">
        <v>1743</v>
      </c>
      <c r="B7" s="16">
        <v>27760</v>
      </c>
      <c r="C7" s="10">
        <f>100*cbo_outlays!C7/cbo_ngdp!C7</f>
        <v>22.123893805309734</v>
      </c>
      <c r="D7" s="10" t="e">
        <f>100*cbo_outlays!D7/cbo_ngdp!D7</f>
        <v>#N/A</v>
      </c>
      <c r="E7" s="10" t="e">
        <f>100*cbo_outlays!E7/cbo_ngdp!E7</f>
        <v>#N/A</v>
      </c>
      <c r="F7" s="10" t="e">
        <f>100*cbo_outlays!F7/cbo_ngdp!F7</f>
        <v>#N/A</v>
      </c>
      <c r="G7" s="10" t="e">
        <f>100*cbo_outlays!G7/cbo_ngdp!G7</f>
        <v>#N/A</v>
      </c>
      <c r="H7" s="10" t="e">
        <f>100*cbo_outlays!H7/cbo_ngdp!H7</f>
        <v>#N/A</v>
      </c>
      <c r="I7" s="10" t="e">
        <f>100*cbo_outlays!I7/cbo_ngdp!A7</f>
        <v>#N/A</v>
      </c>
      <c r="J7" s="10" t="e">
        <f>100*cbo_outlays!J7/cbo_ngdp!B7</f>
        <v>#N/A</v>
      </c>
      <c r="K7" s="10" t="e">
        <f>100*cbo_outlays!K7/cbo_ngdp!K7</f>
        <v>#N/A</v>
      </c>
      <c r="L7" s="10" t="e">
        <f>100*cbo_outlays!L7/cbo_ngdp!L7</f>
        <v>#N/A</v>
      </c>
      <c r="M7" s="10" t="e">
        <f>100*cbo_outlays!M7/cbo_ngdp!M7</f>
        <v>#N/A</v>
      </c>
      <c r="N7" s="10" t="e">
        <f>100*cbo_outlays!N7/cbo_ngdp!N7</f>
        <v>#N/A</v>
      </c>
      <c r="O7" s="10" t="e">
        <f>100*cbo_outlays!O7/cbo_ngdp!O7</f>
        <v>#N/A</v>
      </c>
      <c r="P7" s="10" t="e">
        <f>100*cbo_outlays!P7/cbo_ngdp!P7</f>
        <v>#N/A</v>
      </c>
      <c r="Q7" s="10" t="e">
        <f>100*cbo_outlays!Q7/cbo_ngdp!Q7</f>
        <v>#N/A</v>
      </c>
      <c r="R7" s="10" t="e">
        <f>100*cbo_outlays!R7/cbo_ngdp!R7</f>
        <v>#N/A</v>
      </c>
      <c r="S7" s="10" t="e">
        <f>100*cbo_outlays!S7/cbo_ngdp!S7</f>
        <v>#N/A</v>
      </c>
      <c r="T7" s="10" t="e">
        <f>100*cbo_outlays!T7/cbo_ngdp!T7</f>
        <v>#N/A</v>
      </c>
      <c r="U7" s="10" t="e">
        <f>100*cbo_outlays!U7/cbo_ngdp!U7</f>
        <v>#N/A</v>
      </c>
      <c r="V7" s="10" t="e">
        <f>100*cbo_outlays!V7/cbo_ngdp!V7</f>
        <v>#N/A</v>
      </c>
      <c r="W7" s="10" t="e">
        <f>100*cbo_outlays!W7/cbo_ngdp!W7</f>
        <v>#N/A</v>
      </c>
      <c r="X7" s="10" t="e">
        <f>100*cbo_outlays!X7/cbo_ngdp!X7</f>
        <v>#N/A</v>
      </c>
      <c r="Y7" s="10" t="e">
        <f>100*cbo_outlays!Y7/cbo_ngdp!Y7</f>
        <v>#N/A</v>
      </c>
      <c r="Z7" s="10" t="e">
        <f>100*cbo_outlays!Z7/cbo_ngdp!Z7</f>
        <v>#N/A</v>
      </c>
      <c r="AA7" s="10" t="e">
        <f>100*cbo_outlays!AA7/cbo_ngdp!AA7</f>
        <v>#N/A</v>
      </c>
      <c r="AB7" s="10" t="e">
        <f>100*cbo_outlays!AB7/cbo_ngdp!AB7</f>
        <v>#N/A</v>
      </c>
      <c r="AC7" s="10" t="e">
        <f>100*cbo_outlays!AC7/cbo_ngdp!AC7</f>
        <v>#N/A</v>
      </c>
      <c r="AD7" s="10" t="e">
        <f>100*cbo_outlays!AD7/cbo_ngdp!AD7</f>
        <v>#N/A</v>
      </c>
      <c r="AE7" s="10" t="e">
        <f>100*cbo_outlays!AE7/cbo_ngdp!AE7</f>
        <v>#N/A</v>
      </c>
      <c r="AF7" s="10" t="e">
        <f>100*cbo_outlays!AF7/cbo_ngdp!AF7</f>
        <v>#N/A</v>
      </c>
      <c r="AG7" s="10" t="e">
        <f>100*cbo_outlays!AG7/cbo_ngdp!AG7</f>
        <v>#N/A</v>
      </c>
      <c r="AH7" s="10" t="e">
        <f>100*cbo_outlays!AH7/cbo_ngdp!AH7</f>
        <v>#N/A</v>
      </c>
      <c r="AI7" s="10" t="e">
        <f>100*cbo_outlays!AI7/cbo_ngdp!AI7</f>
        <v>#N/A</v>
      </c>
      <c r="AJ7" s="10" t="e">
        <f>100*cbo_outlays!AJ7/cbo_ngdp!AJ7</f>
        <v>#N/A</v>
      </c>
      <c r="AK7" s="10" t="e">
        <f>100*cbo_outlays!AK7/cbo_ngdp!AK7</f>
        <v>#N/A</v>
      </c>
      <c r="AL7" s="10" t="e">
        <f>100*cbo_outlays!AL7/cbo_ngdp!AL7</f>
        <v>#N/A</v>
      </c>
      <c r="AM7" s="10" t="e">
        <f>100*cbo_outlays!AM7/cbo_ngdp!AM7</f>
        <v>#N/A</v>
      </c>
      <c r="AN7" s="10" t="e">
        <f>100*cbo_outlays!AN7/cbo_ngdp!AN7</f>
        <v>#N/A</v>
      </c>
      <c r="AO7" s="10" t="e">
        <f>100*cbo_outlays!AO7/cbo_ngdp!AO7</f>
        <v>#N/A</v>
      </c>
      <c r="AP7" s="10" t="e">
        <f>100*cbo_outlays!AP7/cbo_ngdp!AP7</f>
        <v>#N/A</v>
      </c>
      <c r="AQ7" s="10" t="e">
        <f>100*cbo_outlays!AQ7/cbo_ngdp!AQ7</f>
        <v>#N/A</v>
      </c>
      <c r="AR7" s="10" t="e">
        <f>100*cbo_outlays!AR7/cbo_ngdp!AR7</f>
        <v>#N/A</v>
      </c>
      <c r="AS7" s="10" t="e">
        <f>100*cbo_outlays!AS7/cbo_ngdp!AS7</f>
        <v>#N/A</v>
      </c>
      <c r="AT7" s="10" t="e">
        <f>100*cbo_outlays!AT7/cbo_ngdp!AT7</f>
        <v>#N/A</v>
      </c>
      <c r="AU7" s="10" t="e">
        <v>#N/A</v>
      </c>
      <c r="AV7" s="10" t="e">
        <f>100*cbo_outlays!AV7/cbo_ngdp!AV7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20.828667413213886</v>
      </c>
      <c r="CU7" s="20">
        <v>27760</v>
      </c>
      <c r="CV7" s="20" t="str">
        <f ca="1">OFFSET(C$1,0,ROWS($1:1)-1)</f>
        <v>1976A</v>
      </c>
      <c r="CW7" s="19">
        <f ca="1">LEFT(CV7,4)+$CW$5</f>
        <v>1976</v>
      </c>
      <c r="CX7" s="30" cm="1">
        <f t="array" aca="1" ref="CX7" ca="1">INDEX($C$6:$CS$100,MATCH(CW7,YEAR($B$6:$B$100),0),MATCH(CV7,$C$1:$CS$1,0))</f>
        <v>22.123893805309734</v>
      </c>
      <c r="CY7" s="19">
        <f ca="1">LEFT(CV7,4)+$CY$5</f>
        <v>1981</v>
      </c>
      <c r="CZ7" s="30" cm="1">
        <f t="array" aca="1" ref="CZ7" ca="1">INDEX($C$6:$CS$100,MATCH(CY7,YEAR($B$6:$B$100),0),MATCH(CV7,$C$1:$CS$1,0))</f>
        <v>18.211382113821138</v>
      </c>
      <c r="DA7" s="19">
        <f ca="1">LEFT(CV7,4)+$DA$5</f>
        <v>1986</v>
      </c>
      <c r="DB7" s="28" t="e" cm="1">
        <f t="array" aca="1" ref="DB7" ca="1">INDEX($C$6:$CS$100,MATCH(DA7,YEAR($B$6:$B$100),0),MATCH(CV7,$C$1:$CS$1,0))</f>
        <v>#N/A</v>
      </c>
    </row>
    <row r="8" spans="1:111" x14ac:dyDescent="0.3">
      <c r="A8" t="s">
        <v>1744</v>
      </c>
      <c r="B8" s="16">
        <v>28126</v>
      </c>
      <c r="C8" s="10">
        <f>100*cbo_outlays!C8/cbo_ngdp!C8</f>
        <v>21.727884117951373</v>
      </c>
      <c r="D8" s="10">
        <f>100*cbo_outlays!D8/cbo_ngdp!D8</f>
        <v>22.494553376906318</v>
      </c>
      <c r="E8" s="10" t="e">
        <f>100*cbo_outlays!E8/cbo_ngdp!E8</f>
        <v>#N/A</v>
      </c>
      <c r="F8" s="10" t="e">
        <f>100*cbo_outlays!F8/cbo_ngdp!F8</f>
        <v>#N/A</v>
      </c>
      <c r="G8" s="10" t="e">
        <f>100*cbo_outlays!G8/cbo_ngdp!G8</f>
        <v>#N/A</v>
      </c>
      <c r="H8" s="10" t="e">
        <f>100*cbo_outlays!H8/cbo_ngdp!H8</f>
        <v>#N/A</v>
      </c>
      <c r="I8" s="10" t="e">
        <f>100*cbo_outlays!I8/cbo_ngdp!A8</f>
        <v>#N/A</v>
      </c>
      <c r="J8" s="10" t="e">
        <f>100*cbo_outlays!J8/cbo_ngdp!B8</f>
        <v>#N/A</v>
      </c>
      <c r="K8" s="10" t="e">
        <f>100*cbo_outlays!K8/cbo_ngdp!K8</f>
        <v>#N/A</v>
      </c>
      <c r="L8" s="10" t="e">
        <f>100*cbo_outlays!L8/cbo_ngdp!L8</f>
        <v>#N/A</v>
      </c>
      <c r="M8" s="10" t="e">
        <f>100*cbo_outlays!M8/cbo_ngdp!M8</f>
        <v>#N/A</v>
      </c>
      <c r="N8" s="10" t="e">
        <f>100*cbo_outlays!N8/cbo_ngdp!N8</f>
        <v>#N/A</v>
      </c>
      <c r="O8" s="10" t="e">
        <f>100*cbo_outlays!O8/cbo_ngdp!O8</f>
        <v>#N/A</v>
      </c>
      <c r="P8" s="10" t="e">
        <f>100*cbo_outlays!P8/cbo_ngdp!P8</f>
        <v>#N/A</v>
      </c>
      <c r="Q8" s="10" t="e">
        <f>100*cbo_outlays!Q8/cbo_ngdp!Q8</f>
        <v>#N/A</v>
      </c>
      <c r="R8" s="10" t="e">
        <f>100*cbo_outlays!R8/cbo_ngdp!R8</f>
        <v>#N/A</v>
      </c>
      <c r="S8" s="10" t="e">
        <f>100*cbo_outlays!S8/cbo_ngdp!S8</f>
        <v>#N/A</v>
      </c>
      <c r="T8" s="10" t="e">
        <f>100*cbo_outlays!T8/cbo_ngdp!T8</f>
        <v>#N/A</v>
      </c>
      <c r="U8" s="10" t="e">
        <f>100*cbo_outlays!U8/cbo_ngdp!U8</f>
        <v>#N/A</v>
      </c>
      <c r="V8" s="10" t="e">
        <f>100*cbo_outlays!V8/cbo_ngdp!V8</f>
        <v>#N/A</v>
      </c>
      <c r="W8" s="10" t="e">
        <f>100*cbo_outlays!W8/cbo_ngdp!W8</f>
        <v>#N/A</v>
      </c>
      <c r="X8" s="10" t="e">
        <f>100*cbo_outlays!X8/cbo_ngdp!X8</f>
        <v>#N/A</v>
      </c>
      <c r="Y8" s="10" t="e">
        <f>100*cbo_outlays!Y8/cbo_ngdp!Y8</f>
        <v>#N/A</v>
      </c>
      <c r="Z8" s="10" t="e">
        <f>100*cbo_outlays!Z8/cbo_ngdp!Z8</f>
        <v>#N/A</v>
      </c>
      <c r="AA8" s="10" t="e">
        <f>100*cbo_outlays!AA8/cbo_ngdp!AA8</f>
        <v>#N/A</v>
      </c>
      <c r="AB8" s="10" t="e">
        <f>100*cbo_outlays!AB8/cbo_ngdp!AB8</f>
        <v>#N/A</v>
      </c>
      <c r="AC8" s="10" t="e">
        <f>100*cbo_outlays!AC8/cbo_ngdp!AC8</f>
        <v>#N/A</v>
      </c>
      <c r="AD8" s="10" t="e">
        <f>100*cbo_outlays!AD8/cbo_ngdp!AD8</f>
        <v>#N/A</v>
      </c>
      <c r="AE8" s="10" t="e">
        <f>100*cbo_outlays!AE8/cbo_ngdp!AE8</f>
        <v>#N/A</v>
      </c>
      <c r="AF8" s="10" t="e">
        <f>100*cbo_outlays!AF8/cbo_ngdp!AF8</f>
        <v>#N/A</v>
      </c>
      <c r="AG8" s="10" t="e">
        <f>100*cbo_outlays!AG8/cbo_ngdp!AG8</f>
        <v>#N/A</v>
      </c>
      <c r="AH8" s="10" t="e">
        <f>100*cbo_outlays!AH8/cbo_ngdp!AH8</f>
        <v>#N/A</v>
      </c>
      <c r="AI8" s="10" t="e">
        <f>100*cbo_outlays!AI8/cbo_ngdp!AI8</f>
        <v>#N/A</v>
      </c>
      <c r="AJ8" s="10" t="e">
        <f>100*cbo_outlays!AJ8/cbo_ngdp!AJ8</f>
        <v>#N/A</v>
      </c>
      <c r="AK8" s="10" t="e">
        <f>100*cbo_outlays!AK8/cbo_ngdp!AK8</f>
        <v>#N/A</v>
      </c>
      <c r="AL8" s="10" t="e">
        <f>100*cbo_outlays!AL8/cbo_ngdp!AL8</f>
        <v>#N/A</v>
      </c>
      <c r="AM8" s="10" t="e">
        <f>100*cbo_outlays!AM8/cbo_ngdp!AM8</f>
        <v>#N/A</v>
      </c>
      <c r="AN8" s="10" t="e">
        <f>100*cbo_outlays!AN8/cbo_ngdp!AN8</f>
        <v>#N/A</v>
      </c>
      <c r="AO8" s="10" t="e">
        <f>100*cbo_outlays!AO8/cbo_ngdp!AO8</f>
        <v>#N/A</v>
      </c>
      <c r="AP8" s="10" t="e">
        <f>100*cbo_outlays!AP8/cbo_ngdp!AP8</f>
        <v>#N/A</v>
      </c>
      <c r="AQ8" s="10" t="e">
        <f>100*cbo_outlays!AQ8/cbo_ngdp!AQ8</f>
        <v>#N/A</v>
      </c>
      <c r="AR8" s="10" t="e">
        <f>100*cbo_outlays!AR8/cbo_ngdp!AR8</f>
        <v>#N/A</v>
      </c>
      <c r="AS8" s="10" t="e">
        <f>100*cbo_outlays!AS8/cbo_ngdp!AS8</f>
        <v>#N/A</v>
      </c>
      <c r="AT8" s="10" t="e">
        <f>100*cbo_outlays!AT8/cbo_ngdp!AT8</f>
        <v>#N/A</v>
      </c>
      <c r="AU8" s="10" t="e">
        <v>#N/A</v>
      </c>
      <c r="AV8" s="10" t="e">
        <f>100*cbo_outlays!AV8/cbo_ngdp!AV8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20.207509881422926</v>
      </c>
      <c r="CU8" s="20">
        <v>28095</v>
      </c>
      <c r="CV8" s="20" t="str">
        <f ca="1">OFFSET(C$1,0,ROWS($1:2)-1)</f>
        <v>1976B</v>
      </c>
      <c r="CW8" s="40">
        <f ca="1">LEFT(CV8,4)+$CW$5+1</f>
        <v>1977</v>
      </c>
      <c r="CX8" s="30" cm="1">
        <f t="array" aca="1" ref="CX8" ca="1">INDEX($C$6:$CS$100,MATCH(CW8,YEAR($B$6:$B$100),0),MATCH(CV8,$C$1:$CS$1,0))</f>
        <v>22.494553376906318</v>
      </c>
      <c r="CY8" s="19">
        <f t="shared" ref="CY8:CY100" ca="1" si="0">LEFT(CV8,4)+$CY$5</f>
        <v>1981</v>
      </c>
      <c r="CZ8" s="30" cm="1">
        <f t="array" aca="1" ref="CZ8" ca="1">INDEX($C$6:$CS$100,MATCH(CY8,YEAR($B$6:$B$100),0),MATCH(CV8,$C$1:$CS$1,0))</f>
        <v>20</v>
      </c>
      <c r="DA8" s="19">
        <f t="shared" ref="DA8:DA12" ca="1" si="1">LEFT(CV8,4)+$DA$5</f>
        <v>1986</v>
      </c>
      <c r="DB8" s="28" t="e" cm="1">
        <f t="array" aca="1" ref="DB8" ca="1">INDEX($C$6:$CS$100,MATCH(DA8,YEAR($B$6:$B$100),0),MATCH(CV8,$C$1:$CS$1,0))</f>
        <v>#N/A</v>
      </c>
    </row>
    <row r="9" spans="1:111" x14ac:dyDescent="0.3">
      <c r="A9" t="s">
        <v>1745</v>
      </c>
      <c r="B9" s="16">
        <v>28491</v>
      </c>
      <c r="C9" s="10">
        <f>100*cbo_outlays!C9/cbo_ngdp!C9</f>
        <v>20.317460317460316</v>
      </c>
      <c r="D9" s="10">
        <f>100*cbo_outlays!D9/cbo_ngdp!D9</f>
        <v>22.173058013765978</v>
      </c>
      <c r="E9" s="10">
        <f>100*cbo_outlays!E9/cbo_ngdp!E9</f>
        <v>22.265435099659697</v>
      </c>
      <c r="F9" s="10" t="e">
        <f>100*cbo_outlays!F9/cbo_ngdp!F9</f>
        <v>#N/A</v>
      </c>
      <c r="G9" s="10" t="e">
        <f>100*cbo_outlays!G9/cbo_ngdp!G9</f>
        <v>#N/A</v>
      </c>
      <c r="H9" s="10" t="e">
        <f>100*cbo_outlays!H9/cbo_ngdp!H9</f>
        <v>#N/A</v>
      </c>
      <c r="I9" s="10" t="e">
        <f>100*cbo_outlays!I9/cbo_ngdp!A9</f>
        <v>#N/A</v>
      </c>
      <c r="J9" s="10" t="e">
        <f>100*cbo_outlays!J9/cbo_ngdp!B9</f>
        <v>#N/A</v>
      </c>
      <c r="K9" s="10" t="e">
        <f>100*cbo_outlays!K9/cbo_ngdp!K9</f>
        <v>#N/A</v>
      </c>
      <c r="L9" s="10" t="e">
        <f>100*cbo_outlays!L9/cbo_ngdp!L9</f>
        <v>#N/A</v>
      </c>
      <c r="M9" s="10" t="e">
        <f>100*cbo_outlays!M9/cbo_ngdp!M9</f>
        <v>#N/A</v>
      </c>
      <c r="N9" s="10" t="e">
        <f>100*cbo_outlays!N9/cbo_ngdp!N9</f>
        <v>#N/A</v>
      </c>
      <c r="O9" s="10" t="e">
        <f>100*cbo_outlays!O9/cbo_ngdp!O9</f>
        <v>#N/A</v>
      </c>
      <c r="P9" s="10" t="e">
        <f>100*cbo_outlays!P9/cbo_ngdp!P9</f>
        <v>#N/A</v>
      </c>
      <c r="Q9" s="10" t="e">
        <f>100*cbo_outlays!Q9/cbo_ngdp!Q9</f>
        <v>#N/A</v>
      </c>
      <c r="R9" s="10" t="e">
        <f>100*cbo_outlays!R9/cbo_ngdp!R9</f>
        <v>#N/A</v>
      </c>
      <c r="S9" s="10" t="e">
        <f>100*cbo_outlays!S9/cbo_ngdp!S9</f>
        <v>#N/A</v>
      </c>
      <c r="T9" s="10" t="e">
        <f>100*cbo_outlays!T9/cbo_ngdp!T9</f>
        <v>#N/A</v>
      </c>
      <c r="U9" s="10" t="e">
        <f>100*cbo_outlays!U9/cbo_ngdp!U9</f>
        <v>#N/A</v>
      </c>
      <c r="V9" s="10" t="e">
        <f>100*cbo_outlays!V9/cbo_ngdp!V9</f>
        <v>#N/A</v>
      </c>
      <c r="W9" s="10" t="e">
        <f>100*cbo_outlays!W9/cbo_ngdp!W9</f>
        <v>#N/A</v>
      </c>
      <c r="X9" s="10" t="e">
        <f>100*cbo_outlays!X9/cbo_ngdp!X9</f>
        <v>#N/A</v>
      </c>
      <c r="Y9" s="10" t="e">
        <f>100*cbo_outlays!Y9/cbo_ngdp!Y9</f>
        <v>#N/A</v>
      </c>
      <c r="Z9" s="10" t="e">
        <f>100*cbo_outlays!Z9/cbo_ngdp!Z9</f>
        <v>#N/A</v>
      </c>
      <c r="AA9" s="10" t="e">
        <f>100*cbo_outlays!AA9/cbo_ngdp!AA9</f>
        <v>#N/A</v>
      </c>
      <c r="AB9" s="10" t="e">
        <f>100*cbo_outlays!AB9/cbo_ngdp!AB9</f>
        <v>#N/A</v>
      </c>
      <c r="AC9" s="10" t="e">
        <f>100*cbo_outlays!AC9/cbo_ngdp!AC9</f>
        <v>#N/A</v>
      </c>
      <c r="AD9" s="10" t="e">
        <f>100*cbo_outlays!AD9/cbo_ngdp!AD9</f>
        <v>#N/A</v>
      </c>
      <c r="AE9" s="10" t="e">
        <f>100*cbo_outlays!AE9/cbo_ngdp!AE9</f>
        <v>#N/A</v>
      </c>
      <c r="AF9" s="10" t="e">
        <f>100*cbo_outlays!AF9/cbo_ngdp!AF9</f>
        <v>#N/A</v>
      </c>
      <c r="AG9" s="10" t="e">
        <f>100*cbo_outlays!AG9/cbo_ngdp!AG9</f>
        <v>#N/A</v>
      </c>
      <c r="AH9" s="10" t="e">
        <f>100*cbo_outlays!AH9/cbo_ngdp!AH9</f>
        <v>#N/A</v>
      </c>
      <c r="AI9" s="10" t="e">
        <f>100*cbo_outlays!AI9/cbo_ngdp!AI9</f>
        <v>#N/A</v>
      </c>
      <c r="AJ9" s="10" t="e">
        <f>100*cbo_outlays!AJ9/cbo_ngdp!AJ9</f>
        <v>#N/A</v>
      </c>
      <c r="AK9" s="10" t="e">
        <f>100*cbo_outlays!AK9/cbo_ngdp!AK9</f>
        <v>#N/A</v>
      </c>
      <c r="AL9" s="10" t="e">
        <f>100*cbo_outlays!AL9/cbo_ngdp!AL9</f>
        <v>#N/A</v>
      </c>
      <c r="AM9" s="10" t="e">
        <f>100*cbo_outlays!AM9/cbo_ngdp!AM9</f>
        <v>#N/A</v>
      </c>
      <c r="AN9" s="10" t="e">
        <f>100*cbo_outlays!AN9/cbo_ngdp!AN9</f>
        <v>#N/A</v>
      </c>
      <c r="AO9" s="10" t="e">
        <f>100*cbo_outlays!AO9/cbo_ngdp!AO9</f>
        <v>#N/A</v>
      </c>
      <c r="AP9" s="10" t="e">
        <f>100*cbo_outlays!AP9/cbo_ngdp!AP9</f>
        <v>#N/A</v>
      </c>
      <c r="AQ9" s="10" t="e">
        <f>100*cbo_outlays!AQ9/cbo_ngdp!AQ9</f>
        <v>#N/A</v>
      </c>
      <c r="AR9" s="10" t="e">
        <f>100*cbo_outlays!AR9/cbo_ngdp!AR9</f>
        <v>#N/A</v>
      </c>
      <c r="AS9" s="10" t="e">
        <f>100*cbo_outlays!AS9/cbo_ngdp!AS9</f>
        <v>#N/A</v>
      </c>
      <c r="AT9" s="10" t="e">
        <f>100*cbo_outlays!AT9/cbo_ngdp!AT9</f>
        <v>#N/A</v>
      </c>
      <c r="AU9" s="10" t="e">
        <v>#N/A</v>
      </c>
      <c r="AV9" s="10" t="e">
        <f>100*cbo_outlays!AV9/cbo_ngdp!AV9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20.193576770787505</v>
      </c>
      <c r="CT9" s="3"/>
      <c r="CU9" s="20">
        <v>28460</v>
      </c>
      <c r="CV9" s="20" t="str">
        <f ca="1">OFFSET(C$1,0,ROWS($1:3)-1)</f>
        <v>1977A</v>
      </c>
      <c r="CW9" s="40">
        <f ca="1">LEFT(CV9,4)+$CW$5+1</f>
        <v>1978</v>
      </c>
      <c r="CX9" s="30" cm="1">
        <f t="array" aca="1" ref="CX9" ca="1">INDEX($C$6:$CS$100,MATCH(CW9,YEAR($B$6:$B$100),0),MATCH(CV9,$C$1:$CS$1,0))</f>
        <v>22.265435099659697</v>
      </c>
      <c r="CY9" s="19">
        <f t="shared" ca="1" si="0"/>
        <v>1982</v>
      </c>
      <c r="CZ9" s="30" cm="1">
        <f t="array" aca="1" ref="CZ9" ca="1">INDEX($C$6:$CS$100,MATCH(CY9,YEAR($B$6:$B$100),0),MATCH(CV9,$C$1:$CS$1,0))</f>
        <v>19.681714842481327</v>
      </c>
      <c r="DA9" s="19">
        <f t="shared" ca="1" si="1"/>
        <v>1987</v>
      </c>
      <c r="DB9" s="28" t="e" cm="1">
        <f t="array" aca="1" ref="DB9" ca="1">INDEX($C$6:$CS$100,MATCH(DA9,YEAR($B$6:$B$100),0),MATCH(CV9,$C$1:$CS$1,0))</f>
        <v>#N/A</v>
      </c>
    </row>
    <row r="10" spans="1:111" x14ac:dyDescent="0.3">
      <c r="A10" t="s">
        <v>1746</v>
      </c>
      <c r="B10" s="16">
        <v>28856</v>
      </c>
      <c r="C10" s="10">
        <f>100*cbo_outlays!C10/cbo_ngdp!C10</f>
        <v>19.315895372233399</v>
      </c>
      <c r="D10" s="10">
        <f>100*cbo_outlays!D10/cbo_ngdp!D10</f>
        <v>21.361815754339119</v>
      </c>
      <c r="E10" s="10">
        <f>100*cbo_outlays!E10/cbo_ngdp!E10</f>
        <v>21.767810026385224</v>
      </c>
      <c r="F10" s="10">
        <f>100*cbo_outlays!F10/cbo_ngdp!F10</f>
        <v>21.478260869565219</v>
      </c>
      <c r="G10" s="10" t="e">
        <f>100*cbo_outlays!G10/cbo_ngdp!G10</f>
        <v>#N/A</v>
      </c>
      <c r="H10" s="10" t="e">
        <f>100*cbo_outlays!H10/cbo_ngdp!H10</f>
        <v>#N/A</v>
      </c>
      <c r="I10" s="10" t="e">
        <f>100*cbo_outlays!I10/cbo_ngdp!A10</f>
        <v>#N/A</v>
      </c>
      <c r="J10" s="10" t="e">
        <f>100*cbo_outlays!J10/cbo_ngdp!B10</f>
        <v>#N/A</v>
      </c>
      <c r="K10" s="10" t="e">
        <f>100*cbo_outlays!K10/cbo_ngdp!K10</f>
        <v>#N/A</v>
      </c>
      <c r="L10" s="10" t="e">
        <f>100*cbo_outlays!L10/cbo_ngdp!L10</f>
        <v>#N/A</v>
      </c>
      <c r="M10" s="10" t="e">
        <f>100*cbo_outlays!M10/cbo_ngdp!M10</f>
        <v>#N/A</v>
      </c>
      <c r="N10" s="10" t="e">
        <f>100*cbo_outlays!N10/cbo_ngdp!N10</f>
        <v>#N/A</v>
      </c>
      <c r="O10" s="10" t="e">
        <f>100*cbo_outlays!O10/cbo_ngdp!O10</f>
        <v>#N/A</v>
      </c>
      <c r="P10" s="10" t="e">
        <f>100*cbo_outlays!P10/cbo_ngdp!P10</f>
        <v>#N/A</v>
      </c>
      <c r="Q10" s="10" t="e">
        <f>100*cbo_outlays!Q10/cbo_ngdp!Q10</f>
        <v>#N/A</v>
      </c>
      <c r="R10" s="10" t="e">
        <f>100*cbo_outlays!R10/cbo_ngdp!R10</f>
        <v>#N/A</v>
      </c>
      <c r="S10" s="10" t="e">
        <f>100*cbo_outlays!S10/cbo_ngdp!S10</f>
        <v>#N/A</v>
      </c>
      <c r="T10" s="10" t="e">
        <f>100*cbo_outlays!T10/cbo_ngdp!T10</f>
        <v>#N/A</v>
      </c>
      <c r="U10" s="10" t="e">
        <f>100*cbo_outlays!U10/cbo_ngdp!U10</f>
        <v>#N/A</v>
      </c>
      <c r="V10" s="10" t="e">
        <f>100*cbo_outlays!V10/cbo_ngdp!V10</f>
        <v>#N/A</v>
      </c>
      <c r="W10" s="10" t="e">
        <f>100*cbo_outlays!W10/cbo_ngdp!W10</f>
        <v>#N/A</v>
      </c>
      <c r="X10" s="10" t="e">
        <f>100*cbo_outlays!X10/cbo_ngdp!X10</f>
        <v>#N/A</v>
      </c>
      <c r="Y10" s="10" t="e">
        <f>100*cbo_outlays!Y10/cbo_ngdp!Y10</f>
        <v>#N/A</v>
      </c>
      <c r="Z10" s="10" t="e">
        <f>100*cbo_outlays!Z10/cbo_ngdp!Z10</f>
        <v>#N/A</v>
      </c>
      <c r="AA10" s="10" t="e">
        <f>100*cbo_outlays!AA10/cbo_ngdp!AA10</f>
        <v>#N/A</v>
      </c>
      <c r="AB10" s="10" t="e">
        <f>100*cbo_outlays!AB10/cbo_ngdp!AB10</f>
        <v>#N/A</v>
      </c>
      <c r="AC10" s="10" t="e">
        <f>100*cbo_outlays!AC10/cbo_ngdp!AC10</f>
        <v>#N/A</v>
      </c>
      <c r="AD10" s="10" t="e">
        <f>100*cbo_outlays!AD10/cbo_ngdp!AD10</f>
        <v>#N/A</v>
      </c>
      <c r="AE10" s="10" t="e">
        <f>100*cbo_outlays!AE10/cbo_ngdp!AE10</f>
        <v>#N/A</v>
      </c>
      <c r="AF10" s="10" t="e">
        <f>100*cbo_outlays!AF10/cbo_ngdp!AF10</f>
        <v>#N/A</v>
      </c>
      <c r="AG10" s="10" t="e">
        <f>100*cbo_outlays!AG10/cbo_ngdp!AG10</f>
        <v>#N/A</v>
      </c>
      <c r="AH10" s="10" t="e">
        <f>100*cbo_outlays!AH10/cbo_ngdp!AH10</f>
        <v>#N/A</v>
      </c>
      <c r="AI10" s="10" t="e">
        <f>100*cbo_outlays!AI10/cbo_ngdp!AI10</f>
        <v>#N/A</v>
      </c>
      <c r="AJ10" s="10" t="e">
        <f>100*cbo_outlays!AJ10/cbo_ngdp!AJ10</f>
        <v>#N/A</v>
      </c>
      <c r="AK10" s="10" t="e">
        <f>100*cbo_outlays!AK10/cbo_ngdp!AK10</f>
        <v>#N/A</v>
      </c>
      <c r="AL10" s="10" t="e">
        <f>100*cbo_outlays!AL10/cbo_ngdp!AL10</f>
        <v>#N/A</v>
      </c>
      <c r="AM10" s="10" t="e">
        <f>100*cbo_outlays!AM10/cbo_ngdp!AM10</f>
        <v>#N/A</v>
      </c>
      <c r="AN10" s="10" t="e">
        <f>100*cbo_outlays!AN10/cbo_ngdp!AN10</f>
        <v>#N/A</v>
      </c>
      <c r="AO10" s="10" t="e">
        <f>100*cbo_outlays!AO10/cbo_ngdp!AO10</f>
        <v>#N/A</v>
      </c>
      <c r="AP10" s="10" t="e">
        <f>100*cbo_outlays!AP10/cbo_ngdp!AP10</f>
        <v>#N/A</v>
      </c>
      <c r="AQ10" s="10" t="e">
        <f>100*cbo_outlays!AQ10/cbo_ngdp!AQ10</f>
        <v>#N/A</v>
      </c>
      <c r="AR10" s="10" t="e">
        <f>100*cbo_outlays!AR10/cbo_ngdp!AR10</f>
        <v>#N/A</v>
      </c>
      <c r="AS10" s="10" t="e">
        <f>100*cbo_outlays!AS10/cbo_ngdp!AS10</f>
        <v>#N/A</v>
      </c>
      <c r="AT10" s="10" t="e">
        <f>100*cbo_outlays!AT10/cbo_ngdp!AT10</f>
        <v>#N/A</v>
      </c>
      <c r="AU10" s="10" t="e">
        <v>#N/A</v>
      </c>
      <c r="AV10" s="10" t="e">
        <f>100*cbo_outlays!AV10/cbo_ngdp!AV10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19.641465315666405</v>
      </c>
      <c r="CU10" s="20">
        <v>28856</v>
      </c>
      <c r="CV10" s="20" t="str">
        <f ca="1">OFFSET(C$1,0,ROWS($1:4)-1)</f>
        <v>1979A</v>
      </c>
      <c r="CW10" s="19">
        <f t="shared" ref="CW10:CW71" ca="1" si="2">LEFT(CV10,4)+$CW$5</f>
        <v>1979</v>
      </c>
      <c r="CX10" s="30" cm="1">
        <f t="array" aca="1" ref="CX10" ca="1">INDEX($C$6:$CS$100,MATCH(CW10,YEAR($B$6:$B$100),0),MATCH(CV10,$C$1:$CS$1,0))</f>
        <v>21.478260869565219</v>
      </c>
      <c r="CY10" s="19">
        <f t="shared" ca="1" si="0"/>
        <v>1984</v>
      </c>
      <c r="CZ10" s="30" cm="1">
        <f t="array" aca="1" ref="CZ10" ca="1">INDEX($C$6:$CS$100,MATCH(CY10,YEAR($B$6:$B$100),0),MATCH(CV10,$C$1:$CS$1,0))</f>
        <v>19.423720092616414</v>
      </c>
      <c r="DA10" s="19">
        <f t="shared" ca="1" si="1"/>
        <v>1989</v>
      </c>
      <c r="DB10" s="28" t="e" cm="1">
        <f t="array" aca="1" ref="DB10" ca="1">INDEX($C$6:$CS$100,MATCH(DA10,YEAR($B$6:$B$100),0),MATCH(CV10,$C$1:$CS$1,0))</f>
        <v>#N/A</v>
      </c>
    </row>
    <row r="11" spans="1:111" x14ac:dyDescent="0.3">
      <c r="A11" t="s">
        <v>1747</v>
      </c>
      <c r="B11" s="16">
        <v>29221</v>
      </c>
      <c r="C11" s="10">
        <f>100*cbo_outlays!C11/cbo_ngdp!C11</f>
        <v>18.633093525179856</v>
      </c>
      <c r="D11" s="10">
        <f>100*cbo_outlays!D11/cbo_ngdp!D11</f>
        <v>20.692431561996781</v>
      </c>
      <c r="E11" s="10">
        <f>100*cbo_outlays!E11/cbo_ngdp!E11</f>
        <v>21.000396982929733</v>
      </c>
      <c r="F11" s="10">
        <f>100*cbo_outlays!F11/cbo_ngdp!F11</f>
        <v>21.821782178217823</v>
      </c>
      <c r="G11" s="10">
        <v>22.3</v>
      </c>
      <c r="H11" s="10" t="e">
        <f>100*cbo_outlays!H11/cbo_ngdp!H11</f>
        <v>#N/A</v>
      </c>
      <c r="I11" s="10" t="e">
        <f>100*cbo_outlays!I11/cbo_ngdp!A11</f>
        <v>#N/A</v>
      </c>
      <c r="J11" s="10" t="e">
        <f>100*cbo_outlays!J11/cbo_ngdp!B11</f>
        <v>#N/A</v>
      </c>
      <c r="K11" s="10" t="e">
        <f>100*cbo_outlays!K11/cbo_ngdp!K11</f>
        <v>#N/A</v>
      </c>
      <c r="L11" s="10" t="e">
        <f>100*cbo_outlays!L11/cbo_ngdp!L11</f>
        <v>#N/A</v>
      </c>
      <c r="M11" s="10" t="e">
        <f>100*cbo_outlays!M11/cbo_ngdp!M11</f>
        <v>#N/A</v>
      </c>
      <c r="N11" s="10" t="e">
        <f>100*cbo_outlays!N11/cbo_ngdp!N11</f>
        <v>#N/A</v>
      </c>
      <c r="O11" s="10" t="e">
        <f>100*cbo_outlays!O11/cbo_ngdp!O11</f>
        <v>#N/A</v>
      </c>
      <c r="P11" s="10" t="e">
        <f>100*cbo_outlays!P11/cbo_ngdp!P11</f>
        <v>#N/A</v>
      </c>
      <c r="Q11" s="10" t="e">
        <f>100*cbo_outlays!Q11/cbo_ngdp!Q11</f>
        <v>#N/A</v>
      </c>
      <c r="R11" s="10" t="e">
        <f>100*cbo_outlays!R11/cbo_ngdp!R11</f>
        <v>#N/A</v>
      </c>
      <c r="S11" s="10" t="e">
        <f>100*cbo_outlays!S11/cbo_ngdp!S11</f>
        <v>#N/A</v>
      </c>
      <c r="T11" s="10" t="e">
        <f>100*cbo_outlays!T11/cbo_ngdp!T11</f>
        <v>#N/A</v>
      </c>
      <c r="U11" s="10" t="e">
        <f>100*cbo_outlays!U11/cbo_ngdp!U11</f>
        <v>#N/A</v>
      </c>
      <c r="V11" s="10" t="e">
        <f>100*cbo_outlays!V11/cbo_ngdp!V11</f>
        <v>#N/A</v>
      </c>
      <c r="W11" s="10" t="e">
        <f>100*cbo_outlays!W11/cbo_ngdp!W11</f>
        <v>#N/A</v>
      </c>
      <c r="X11" s="10" t="e">
        <f>100*cbo_outlays!X11/cbo_ngdp!X11</f>
        <v>#N/A</v>
      </c>
      <c r="Y11" s="10" t="e">
        <f>100*cbo_outlays!Y11/cbo_ngdp!Y11</f>
        <v>#N/A</v>
      </c>
      <c r="Z11" s="10" t="e">
        <f>100*cbo_outlays!Z11/cbo_ngdp!Z11</f>
        <v>#N/A</v>
      </c>
      <c r="AA11" s="10" t="e">
        <f>100*cbo_outlays!AA11/cbo_ngdp!AA11</f>
        <v>#N/A</v>
      </c>
      <c r="AB11" s="10" t="e">
        <f>100*cbo_outlays!AB11/cbo_ngdp!AB11</f>
        <v>#N/A</v>
      </c>
      <c r="AC11" s="10" t="e">
        <f>100*cbo_outlays!AC11/cbo_ngdp!AC11</f>
        <v>#N/A</v>
      </c>
      <c r="AD11" s="10" t="e">
        <f>100*cbo_outlays!AD11/cbo_ngdp!AD11</f>
        <v>#N/A</v>
      </c>
      <c r="AE11" s="10" t="e">
        <f>100*cbo_outlays!AE11/cbo_ngdp!AE11</f>
        <v>#N/A</v>
      </c>
      <c r="AF11" s="10" t="e">
        <f>100*cbo_outlays!AF11/cbo_ngdp!AF11</f>
        <v>#N/A</v>
      </c>
      <c r="AG11" s="10" t="e">
        <f>100*cbo_outlays!AG11/cbo_ngdp!AG11</f>
        <v>#N/A</v>
      </c>
      <c r="AH11" s="10" t="e">
        <f>100*cbo_outlays!AH11/cbo_ngdp!AH11</f>
        <v>#N/A</v>
      </c>
      <c r="AI11" s="10" t="e">
        <f>100*cbo_outlays!AI11/cbo_ngdp!AI11</f>
        <v>#N/A</v>
      </c>
      <c r="AJ11" s="10" t="e">
        <f>100*cbo_outlays!AJ11/cbo_ngdp!AJ11</f>
        <v>#N/A</v>
      </c>
      <c r="AK11" s="10" t="e">
        <f>100*cbo_outlays!AK11/cbo_ngdp!AK11</f>
        <v>#N/A</v>
      </c>
      <c r="AL11" s="10" t="e">
        <f>100*cbo_outlays!AL11/cbo_ngdp!AL11</f>
        <v>#N/A</v>
      </c>
      <c r="AM11" s="10" t="e">
        <f>100*cbo_outlays!AM11/cbo_ngdp!AM11</f>
        <v>#N/A</v>
      </c>
      <c r="AN11" s="10" t="e">
        <f>100*cbo_outlays!AN11/cbo_ngdp!AN11</f>
        <v>#N/A</v>
      </c>
      <c r="AO11" s="10" t="e">
        <f>100*cbo_outlays!AO11/cbo_ngdp!AO11</f>
        <v>#N/A</v>
      </c>
      <c r="AP11" s="10" t="e">
        <f>100*cbo_outlays!AP11/cbo_ngdp!AP11</f>
        <v>#N/A</v>
      </c>
      <c r="AQ11" s="10" t="e">
        <f>100*cbo_outlays!AQ11/cbo_ngdp!AQ11</f>
        <v>#N/A</v>
      </c>
      <c r="AR11" s="10" t="e">
        <f>100*cbo_outlays!AR11/cbo_ngdp!AR11</f>
        <v>#N/A</v>
      </c>
      <c r="AS11" s="10" t="e">
        <f>100*cbo_outlays!AS11/cbo_ngdp!AS11</f>
        <v>#N/A</v>
      </c>
      <c r="AT11" s="10" t="e">
        <f>100*cbo_outlays!AT11/cbo_ngdp!AT11</f>
        <v>#N/A</v>
      </c>
      <c r="AU11" s="10" t="e">
        <v>#N/A</v>
      </c>
      <c r="AV11" s="10" t="e">
        <f>100*cbo_outlays!AV11/cbo_ngdp!AV11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21.167621776504298</v>
      </c>
      <c r="CU11" s="20">
        <v>29252</v>
      </c>
      <c r="CV11" s="20" t="str">
        <f ca="1">OFFSET(C$1,0,ROWS($1:5)-1)</f>
        <v>1980A</v>
      </c>
      <c r="CW11" s="19">
        <f t="shared" ca="1" si="2"/>
        <v>1980</v>
      </c>
      <c r="CX11" s="30" cm="1">
        <f t="array" aca="1" ref="CX11" ca="1">INDEX($C$6:$CS$100,MATCH(CW11,YEAR($B$6:$B$100),0),MATCH(CV11,$C$1:$CS$1,0))</f>
        <v>22.3</v>
      </c>
      <c r="CY11" s="19">
        <f t="shared" ca="1" si="0"/>
        <v>1985</v>
      </c>
      <c r="CZ11" s="30" cm="1">
        <f t="array" aca="1" ref="CZ11" ca="1">INDEX($C$6:$CS$100,MATCH(CY11,YEAR($B$6:$B$100),0),MATCH(CV11,$C$1:$CS$1,0))</f>
        <v>19.899999999999999</v>
      </c>
      <c r="DA11" s="19">
        <f t="shared" ca="1" si="1"/>
        <v>1990</v>
      </c>
      <c r="DB11" s="28" t="e" cm="1">
        <f t="array" aca="1" ref="DB11" ca="1">INDEX($C$6:$CS$100,MATCH(DA11,YEAR($B$6:$B$100),0),MATCH(CV11,$C$1:$CS$1,0))</f>
        <v>#N/A</v>
      </c>
    </row>
    <row r="12" spans="1:111" x14ac:dyDescent="0.3">
      <c r="A12" t="s">
        <v>1748</v>
      </c>
      <c r="B12" s="16">
        <v>29587</v>
      </c>
      <c r="C12" s="10">
        <f>100*cbo_outlays!C12/cbo_ngdp!C12</f>
        <v>18.211382113821138</v>
      </c>
      <c r="D12" s="10">
        <f>100*cbo_outlays!D12/cbo_ngdp!D12</f>
        <v>20</v>
      </c>
      <c r="E12" s="10">
        <f>100*cbo_outlays!E12/cbo_ngdp!E12</f>
        <v>20.301832554796981</v>
      </c>
      <c r="F12" s="10">
        <f>100*cbo_outlays!F12/cbo_ngdp!F12</f>
        <v>21.464108031272211</v>
      </c>
      <c r="G12" s="10">
        <v>22.4</v>
      </c>
      <c r="H12" s="10">
        <v>23.1</v>
      </c>
      <c r="I12" s="10" t="e">
        <f>100*cbo_outlays!I12/cbo_ngdp!A12</f>
        <v>#N/A</v>
      </c>
      <c r="J12" s="10" t="e">
        <f>100*cbo_outlays!J12/cbo_ngdp!B12</f>
        <v>#N/A</v>
      </c>
      <c r="K12" s="10" t="e">
        <f>100*cbo_outlays!K12/cbo_ngdp!K12</f>
        <v>#N/A</v>
      </c>
      <c r="L12" s="10" t="e">
        <f>100*cbo_outlays!L12/cbo_ngdp!L12</f>
        <v>#N/A</v>
      </c>
      <c r="M12" s="10" t="e">
        <f>100*cbo_outlays!M12/cbo_ngdp!M12</f>
        <v>#N/A</v>
      </c>
      <c r="N12" s="10" t="e">
        <f>100*cbo_outlays!N12/cbo_ngdp!N12</f>
        <v>#N/A</v>
      </c>
      <c r="O12" s="10" t="e">
        <f>100*cbo_outlays!O12/cbo_ngdp!O12</f>
        <v>#N/A</v>
      </c>
      <c r="P12" s="10" t="e">
        <f>100*cbo_outlays!P12/cbo_ngdp!P12</f>
        <v>#N/A</v>
      </c>
      <c r="Q12" s="10" t="e">
        <f>100*cbo_outlays!Q12/cbo_ngdp!Q12</f>
        <v>#N/A</v>
      </c>
      <c r="R12" s="10" t="e">
        <f>100*cbo_outlays!R12/cbo_ngdp!R12</f>
        <v>#N/A</v>
      </c>
      <c r="S12" s="10" t="e">
        <f>100*cbo_outlays!S12/cbo_ngdp!S12</f>
        <v>#N/A</v>
      </c>
      <c r="T12" s="10" t="e">
        <f>100*cbo_outlays!T12/cbo_ngdp!T12</f>
        <v>#N/A</v>
      </c>
      <c r="U12" s="10" t="e">
        <f>100*cbo_outlays!U12/cbo_ngdp!U12</f>
        <v>#N/A</v>
      </c>
      <c r="V12" s="10" t="e">
        <f>100*cbo_outlays!V12/cbo_ngdp!V12</f>
        <v>#N/A</v>
      </c>
      <c r="W12" s="10" t="e">
        <f>100*cbo_outlays!W12/cbo_ngdp!W12</f>
        <v>#N/A</v>
      </c>
      <c r="X12" s="10" t="e">
        <f>100*cbo_outlays!X12/cbo_ngdp!X12</f>
        <v>#N/A</v>
      </c>
      <c r="Y12" s="10" t="e">
        <f>100*cbo_outlays!Y12/cbo_ngdp!Y12</f>
        <v>#N/A</v>
      </c>
      <c r="Z12" s="10" t="e">
        <f>100*cbo_outlays!Z12/cbo_ngdp!Z12</f>
        <v>#N/A</v>
      </c>
      <c r="AA12" s="10" t="e">
        <f>100*cbo_outlays!AA12/cbo_ngdp!AA12</f>
        <v>#N/A</v>
      </c>
      <c r="AB12" s="10" t="e">
        <f>100*cbo_outlays!AB12/cbo_ngdp!AB12</f>
        <v>#N/A</v>
      </c>
      <c r="AC12" s="10" t="e">
        <f>100*cbo_outlays!AC12/cbo_ngdp!AC12</f>
        <v>#N/A</v>
      </c>
      <c r="AD12" s="10" t="e">
        <f>100*cbo_outlays!AD12/cbo_ngdp!AD12</f>
        <v>#N/A</v>
      </c>
      <c r="AE12" s="10" t="e">
        <f>100*cbo_outlays!AE12/cbo_ngdp!AE12</f>
        <v>#N/A</v>
      </c>
      <c r="AF12" s="10" t="e">
        <f>100*cbo_outlays!AF12/cbo_ngdp!AF12</f>
        <v>#N/A</v>
      </c>
      <c r="AG12" s="10" t="e">
        <f>100*cbo_outlays!AG12/cbo_ngdp!AG12</f>
        <v>#N/A</v>
      </c>
      <c r="AH12" s="10" t="e">
        <f>100*cbo_outlays!AH12/cbo_ngdp!AH12</f>
        <v>#N/A</v>
      </c>
      <c r="AI12" s="10" t="e">
        <f>100*cbo_outlays!AI12/cbo_ngdp!AI12</f>
        <v>#N/A</v>
      </c>
      <c r="AJ12" s="10" t="e">
        <f>100*cbo_outlays!AJ12/cbo_ngdp!AJ12</f>
        <v>#N/A</v>
      </c>
      <c r="AK12" s="10" t="e">
        <f>100*cbo_outlays!AK12/cbo_ngdp!AK12</f>
        <v>#N/A</v>
      </c>
      <c r="AL12" s="10" t="e">
        <f>100*cbo_outlays!AL12/cbo_ngdp!AL12</f>
        <v>#N/A</v>
      </c>
      <c r="AM12" s="10" t="e">
        <f>100*cbo_outlays!AM12/cbo_ngdp!AM12</f>
        <v>#N/A</v>
      </c>
      <c r="AN12" s="10" t="e">
        <f>100*cbo_outlays!AN12/cbo_ngdp!AN12</f>
        <v>#N/A</v>
      </c>
      <c r="AO12" s="10" t="e">
        <f>100*cbo_outlays!AO12/cbo_ngdp!AO12</f>
        <v>#N/A</v>
      </c>
      <c r="AP12" s="10" t="e">
        <f>100*cbo_outlays!AP12/cbo_ngdp!AP12</f>
        <v>#N/A</v>
      </c>
      <c r="AQ12" s="10" t="e">
        <f>100*cbo_outlays!AQ12/cbo_ngdp!AQ12</f>
        <v>#N/A</v>
      </c>
      <c r="AR12" s="10" t="e">
        <f>100*cbo_outlays!AR12/cbo_ngdp!AR12</f>
        <v>#N/A</v>
      </c>
      <c r="AS12" s="10" t="e">
        <f>100*cbo_outlays!AS12/cbo_ngdp!AS12</f>
        <v>#N/A</v>
      </c>
      <c r="AT12" s="10" t="e">
        <f>100*cbo_outlays!AT12/cbo_ngdp!AT12</f>
        <v>#N/A</v>
      </c>
      <c r="AU12" s="10" t="e">
        <v>#N/A</v>
      </c>
      <c r="AV12" s="10" t="e">
        <f>100*cbo_outlays!AV12/cbo_ngdp!AV12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21.64060006383658</v>
      </c>
      <c r="CU12" s="20">
        <v>29768</v>
      </c>
      <c r="CV12" s="20" t="str">
        <f ca="1">OFFSET(C$1,0,ROWS($1:6)-1)</f>
        <v>1981A</v>
      </c>
      <c r="CW12" s="19">
        <f t="shared" ca="1" si="2"/>
        <v>1981</v>
      </c>
      <c r="CX12" s="30" cm="1">
        <f t="array" aca="1" ref="CX12" ca="1">INDEX($C$6:$CS$100,MATCH(CW12,YEAR($B$6:$B$100),0),MATCH(CV12,$C$1:$CS$1,0))</f>
        <v>23.1</v>
      </c>
      <c r="CY12" s="19">
        <f t="shared" ca="1" si="0"/>
        <v>1986</v>
      </c>
      <c r="CZ12" s="30" cm="1">
        <f t="array" aca="1" ref="CZ12" ca="1">INDEX($C$6:$CS$100,MATCH(CY12,YEAR($B$6:$B$100),0),MATCH(CV12,$C$1:$CS$1,0))</f>
        <v>19.600000000000001</v>
      </c>
      <c r="DA12" s="19">
        <f t="shared" ca="1" si="1"/>
        <v>1991</v>
      </c>
      <c r="DB12" s="28" t="e" cm="1">
        <f t="array" aca="1" ref="DB12" ca="1">INDEX($C$6:$CS$100,MATCH(DA12,YEAR($B$6:$B$100),0),MATCH(CV12,$C$1:$CS$1,0))</f>
        <v>#N/A</v>
      </c>
    </row>
    <row r="13" spans="1:111" x14ac:dyDescent="0.3">
      <c r="A13" t="s">
        <v>1749</v>
      </c>
      <c r="B13" s="16">
        <v>29952</v>
      </c>
      <c r="C13" s="10" t="e">
        <f>100*cbo_outlays!C13/cbo_ngdp!C13</f>
        <v>#N/A</v>
      </c>
      <c r="D13" s="10">
        <f>100*cbo_outlays!D13/cbo_ngdp!D13</f>
        <v>19.365499008592202</v>
      </c>
      <c r="E13" s="10">
        <f>100*cbo_outlays!E13/cbo_ngdp!E13</f>
        <v>19.681714842481327</v>
      </c>
      <c r="F13" s="10">
        <f>100*cbo_outlays!F13/cbo_ngdp!F13</f>
        <v>20.853231454950652</v>
      </c>
      <c r="G13" s="10">
        <v>22</v>
      </c>
      <c r="H13" s="10">
        <v>22.9</v>
      </c>
      <c r="I13" s="10">
        <f>24.2+0.7</f>
        <v>24.9</v>
      </c>
      <c r="J13" s="10" t="e">
        <f>100*cbo_outlays!J13/cbo_ngdp!B13</f>
        <v>#N/A</v>
      </c>
      <c r="K13" s="10" t="e">
        <f>100*cbo_outlays!K13/cbo_ngdp!K13</f>
        <v>#N/A</v>
      </c>
      <c r="L13" s="10" t="e">
        <f>100*cbo_outlays!L13/cbo_ngdp!L13</f>
        <v>#N/A</v>
      </c>
      <c r="M13" s="10" t="e">
        <f>100*cbo_outlays!M13/cbo_ngdp!M13</f>
        <v>#N/A</v>
      </c>
      <c r="N13" s="10" t="e">
        <f>100*cbo_outlays!N13/cbo_ngdp!N13</f>
        <v>#N/A</v>
      </c>
      <c r="O13" s="10" t="e">
        <f>100*cbo_outlays!O13/cbo_ngdp!O13</f>
        <v>#N/A</v>
      </c>
      <c r="P13" s="10" t="e">
        <f>100*cbo_outlays!P13/cbo_ngdp!P13</f>
        <v>#N/A</v>
      </c>
      <c r="Q13" s="10" t="e">
        <f>100*cbo_outlays!Q13/cbo_ngdp!Q13</f>
        <v>#N/A</v>
      </c>
      <c r="R13" s="10" t="e">
        <f>100*cbo_outlays!R13/cbo_ngdp!R13</f>
        <v>#N/A</v>
      </c>
      <c r="S13" s="10" t="e">
        <f>100*cbo_outlays!S13/cbo_ngdp!S13</f>
        <v>#N/A</v>
      </c>
      <c r="T13" s="10" t="e">
        <f>100*cbo_outlays!T13/cbo_ngdp!T13</f>
        <v>#N/A</v>
      </c>
      <c r="U13" s="10" t="e">
        <f>100*cbo_outlays!U13/cbo_ngdp!U13</f>
        <v>#N/A</v>
      </c>
      <c r="V13" s="10" t="e">
        <f>100*cbo_outlays!V13/cbo_ngdp!V13</f>
        <v>#N/A</v>
      </c>
      <c r="W13" s="10" t="e">
        <f>100*cbo_outlays!W13/cbo_ngdp!W13</f>
        <v>#N/A</v>
      </c>
      <c r="X13" s="10" t="e">
        <f>100*cbo_outlays!X13/cbo_ngdp!X13</f>
        <v>#N/A</v>
      </c>
      <c r="Y13" s="10" t="e">
        <f>100*cbo_outlays!Y13/cbo_ngdp!Y13</f>
        <v>#N/A</v>
      </c>
      <c r="Z13" s="10" t="e">
        <f>100*cbo_outlays!Z13/cbo_ngdp!Z13</f>
        <v>#N/A</v>
      </c>
      <c r="AA13" s="10" t="e">
        <f>100*cbo_outlays!AA13/cbo_ngdp!AA13</f>
        <v>#N/A</v>
      </c>
      <c r="AB13" s="10" t="e">
        <f>100*cbo_outlays!AB13/cbo_ngdp!AB13</f>
        <v>#N/A</v>
      </c>
      <c r="AC13" s="10" t="e">
        <f>100*cbo_outlays!AC13/cbo_ngdp!AC13</f>
        <v>#N/A</v>
      </c>
      <c r="AD13" s="10" t="e">
        <f>100*cbo_outlays!AD13/cbo_ngdp!AD13</f>
        <v>#N/A</v>
      </c>
      <c r="AE13" s="10" t="e">
        <f>100*cbo_outlays!AE13/cbo_ngdp!AE13</f>
        <v>#N/A</v>
      </c>
      <c r="AF13" s="10" t="e">
        <f>100*cbo_outlays!AF13/cbo_ngdp!AF13</f>
        <v>#N/A</v>
      </c>
      <c r="AG13" s="10" t="e">
        <f>100*cbo_outlays!AG13/cbo_ngdp!AG13</f>
        <v>#N/A</v>
      </c>
      <c r="AH13" s="10" t="e">
        <f>100*cbo_outlays!AH13/cbo_ngdp!AH13</f>
        <v>#N/A</v>
      </c>
      <c r="AI13" s="10" t="e">
        <f>100*cbo_outlays!AI13/cbo_ngdp!AI13</f>
        <v>#N/A</v>
      </c>
      <c r="AJ13" s="10" t="e">
        <f>100*cbo_outlays!AJ13/cbo_ngdp!AJ13</f>
        <v>#N/A</v>
      </c>
      <c r="AK13" s="10" t="e">
        <f>100*cbo_outlays!AK13/cbo_ngdp!AK13</f>
        <v>#N/A</v>
      </c>
      <c r="AL13" s="10" t="e">
        <f>100*cbo_outlays!AL13/cbo_ngdp!AL13</f>
        <v>#N/A</v>
      </c>
      <c r="AM13" s="10" t="e">
        <f>100*cbo_outlays!AM13/cbo_ngdp!AM13</f>
        <v>#N/A</v>
      </c>
      <c r="AN13" s="10" t="e">
        <f>100*cbo_outlays!AN13/cbo_ngdp!AN13</f>
        <v>#N/A</v>
      </c>
      <c r="AO13" s="10" t="e">
        <f>100*cbo_outlays!AO13/cbo_ngdp!AO13</f>
        <v>#N/A</v>
      </c>
      <c r="AP13" s="10" t="e">
        <f>100*cbo_outlays!AP13/cbo_ngdp!AP13</f>
        <v>#N/A</v>
      </c>
      <c r="AQ13" s="10" t="e">
        <f>100*cbo_outlays!AQ13/cbo_ngdp!AQ13</f>
        <v>#N/A</v>
      </c>
      <c r="AR13" s="10" t="e">
        <f>100*cbo_outlays!AR13/cbo_ngdp!AR13</f>
        <v>#N/A</v>
      </c>
      <c r="AS13" s="10" t="e">
        <f>100*cbo_outlays!AS13/cbo_ngdp!AS13</f>
        <v>#N/A</v>
      </c>
      <c r="AT13" s="10" t="e">
        <f>100*cbo_outlays!AT13/cbo_ngdp!AT13</f>
        <v>#N/A</v>
      </c>
      <c r="AU13" s="10" t="e">
        <v>#N/A</v>
      </c>
      <c r="AV13" s="10" t="e">
        <f>100*cbo_outlays!AV13/cbo_ngdp!AV13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22.517355870811954</v>
      </c>
      <c r="CU13" s="20">
        <v>29983</v>
      </c>
      <c r="CV13" s="20" t="str">
        <f ca="1">OFFSET(C$1,0,ROWS($1:7)-1)</f>
        <v>1982A</v>
      </c>
      <c r="CW13" s="19">
        <f t="shared" ca="1" si="2"/>
        <v>1982</v>
      </c>
      <c r="CX13" s="30" cm="1">
        <f t="array" aca="1" ref="CX13" ca="1">INDEX($C$6:$CS$100,MATCH(CW13,YEAR($B$6:$B$100),0),MATCH(CV13,$C$1:$CS$1,0))</f>
        <v>24.9</v>
      </c>
      <c r="CY13" s="19">
        <f t="shared" ca="1" si="0"/>
        <v>1987</v>
      </c>
      <c r="CZ13" s="30" cm="1">
        <f t="array" aca="1" ref="CZ13" ca="1">INDEX($C$6:$CS$100,MATCH(CY13,YEAR($B$6:$B$100),0),MATCH(CV13,$C$1:$CS$1,0))</f>
        <v>23.099999999999998</v>
      </c>
      <c r="DA13" s="19">
        <f t="shared" ref="DA13:DA76" ca="1" si="3">LEFT(CV13,4)+$DA$5</f>
        <v>1992</v>
      </c>
      <c r="DB13" s="28" t="e" cm="1">
        <f t="array" aca="1" ref="DB13" ca="1">INDEX($C$6:$CS$100,MATCH(DA13,YEAR($B$6:$B$100),0),MATCH(CV13,$C$1:$CS$1,0))</f>
        <v>#N/A</v>
      </c>
      <c r="DG13" s="5"/>
    </row>
    <row r="14" spans="1:111" x14ac:dyDescent="0.3">
      <c r="A14" t="s">
        <v>1750</v>
      </c>
      <c r="B14" s="16">
        <v>30317</v>
      </c>
      <c r="C14" s="10" t="e">
        <f>100*cbo_outlays!C14/cbo_ngdp!C14</f>
        <v>#N/A</v>
      </c>
      <c r="D14" s="10" t="e">
        <f>100*cbo_outlays!D14/cbo_ngdp!D14</f>
        <v>#N/A</v>
      </c>
      <c r="E14" s="10">
        <f>100*cbo_outlays!E14/cbo_ngdp!E14</f>
        <v>19.338647770888691</v>
      </c>
      <c r="F14" s="10">
        <f>100*cbo_outlays!F14/cbo_ngdp!F14</f>
        <v>20.17719348385253</v>
      </c>
      <c r="G14" s="10">
        <v>21.3</v>
      </c>
      <c r="H14" s="10">
        <v>21.8</v>
      </c>
      <c r="I14" s="10">
        <f>23.6+0.6</f>
        <v>24.200000000000003</v>
      </c>
      <c r="J14" s="10">
        <v>25</v>
      </c>
      <c r="K14" s="10" t="e">
        <f>100*cbo_outlays!K14/cbo_ngdp!K14</f>
        <v>#N/A</v>
      </c>
      <c r="L14" s="10" t="e">
        <f>100*cbo_outlays!L14/cbo_ngdp!L14</f>
        <v>#N/A</v>
      </c>
      <c r="M14" s="10" t="e">
        <f>100*cbo_outlays!M14/cbo_ngdp!M14</f>
        <v>#N/A</v>
      </c>
      <c r="N14" s="10" t="e">
        <f>100*cbo_outlays!N14/cbo_ngdp!N14</f>
        <v>#N/A</v>
      </c>
      <c r="O14" s="10" t="e">
        <f>100*cbo_outlays!O14/cbo_ngdp!O14</f>
        <v>#N/A</v>
      </c>
      <c r="P14" s="10" t="e">
        <f>100*cbo_outlays!P14/cbo_ngdp!P14</f>
        <v>#N/A</v>
      </c>
      <c r="Q14" s="10" t="e">
        <f>100*cbo_outlays!Q14/cbo_ngdp!Q14</f>
        <v>#N/A</v>
      </c>
      <c r="R14" s="10" t="e">
        <f>100*cbo_outlays!R14/cbo_ngdp!R14</f>
        <v>#N/A</v>
      </c>
      <c r="S14" s="10" t="e">
        <f>100*cbo_outlays!S14/cbo_ngdp!S14</f>
        <v>#N/A</v>
      </c>
      <c r="T14" s="10" t="e">
        <f>100*cbo_outlays!T14/cbo_ngdp!T14</f>
        <v>#N/A</v>
      </c>
      <c r="U14" s="10" t="e">
        <f>100*cbo_outlays!U14/cbo_ngdp!U14</f>
        <v>#N/A</v>
      </c>
      <c r="V14" s="10" t="e">
        <f>100*cbo_outlays!V14/cbo_ngdp!V14</f>
        <v>#N/A</v>
      </c>
      <c r="W14" s="10" t="e">
        <f>100*cbo_outlays!W14/cbo_ngdp!W14</f>
        <v>#N/A</v>
      </c>
      <c r="X14" s="10" t="e">
        <f>100*cbo_outlays!X14/cbo_ngdp!X14</f>
        <v>#N/A</v>
      </c>
      <c r="Y14" s="10" t="e">
        <f>100*cbo_outlays!Y14/cbo_ngdp!Y14</f>
        <v>#N/A</v>
      </c>
      <c r="Z14" s="10" t="e">
        <f>100*cbo_outlays!Z14/cbo_ngdp!Z14</f>
        <v>#N/A</v>
      </c>
      <c r="AA14" s="10" t="e">
        <f>100*cbo_outlays!AA14/cbo_ngdp!AA14</f>
        <v>#N/A</v>
      </c>
      <c r="AB14" s="10" t="e">
        <f>100*cbo_outlays!AB14/cbo_ngdp!AB14</f>
        <v>#N/A</v>
      </c>
      <c r="AC14" s="10" t="e">
        <f>100*cbo_outlays!AC14/cbo_ngdp!AC14</f>
        <v>#N/A</v>
      </c>
      <c r="AD14" s="10" t="e">
        <f>100*cbo_outlays!AD14/cbo_ngdp!AD14</f>
        <v>#N/A</v>
      </c>
      <c r="AE14" s="10" t="e">
        <f>100*cbo_outlays!AE14/cbo_ngdp!AE14</f>
        <v>#N/A</v>
      </c>
      <c r="AF14" s="10" t="e">
        <f>100*cbo_outlays!AF14/cbo_ngdp!AF14</f>
        <v>#N/A</v>
      </c>
      <c r="AG14" s="10" t="e">
        <f>100*cbo_outlays!AG14/cbo_ngdp!AG14</f>
        <v>#N/A</v>
      </c>
      <c r="AH14" s="10" t="e">
        <f>100*cbo_outlays!AH14/cbo_ngdp!AH14</f>
        <v>#N/A</v>
      </c>
      <c r="AI14" s="10" t="e">
        <f>100*cbo_outlays!AI14/cbo_ngdp!AI14</f>
        <v>#N/A</v>
      </c>
      <c r="AJ14" s="10" t="e">
        <f>100*cbo_outlays!AJ14/cbo_ngdp!AJ14</f>
        <v>#N/A</v>
      </c>
      <c r="AK14" s="10" t="e">
        <f>100*cbo_outlays!AK14/cbo_ngdp!AK14</f>
        <v>#N/A</v>
      </c>
      <c r="AL14" s="10" t="e">
        <f>100*cbo_outlays!AL14/cbo_ngdp!AL14</f>
        <v>#N/A</v>
      </c>
      <c r="AM14" s="10" t="e">
        <f>100*cbo_outlays!AM14/cbo_ngdp!AM14</f>
        <v>#N/A</v>
      </c>
      <c r="AN14" s="10" t="e">
        <f>100*cbo_outlays!AN14/cbo_ngdp!AN14</f>
        <v>#N/A</v>
      </c>
      <c r="AO14" s="10" t="e">
        <f>100*cbo_outlays!AO14/cbo_ngdp!AO14</f>
        <v>#N/A</v>
      </c>
      <c r="AP14" s="10" t="e">
        <f>100*cbo_outlays!AP14/cbo_ngdp!AP14</f>
        <v>#N/A</v>
      </c>
      <c r="AQ14" s="10" t="e">
        <f>100*cbo_outlays!AQ14/cbo_ngdp!AQ14</f>
        <v>#N/A</v>
      </c>
      <c r="AR14" s="10" t="e">
        <f>100*cbo_outlays!AR14/cbo_ngdp!AR14</f>
        <v>#N/A</v>
      </c>
      <c r="AS14" s="10" t="e">
        <f>100*cbo_outlays!AS14/cbo_ngdp!AS14</f>
        <v>#N/A</v>
      </c>
      <c r="AT14" s="10" t="e">
        <f>100*cbo_outlays!AT14/cbo_ngdp!AT14</f>
        <v>#N/A</v>
      </c>
      <c r="AU14" s="10" t="e">
        <v>#N/A</v>
      </c>
      <c r="AV14" s="10" t="e">
        <f>100*cbo_outlays!AV14/cbo_ngdp!AV14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22.850678733031675</v>
      </c>
      <c r="CU14" s="20">
        <v>30348</v>
      </c>
      <c r="CV14" s="20" t="str">
        <f ca="1">OFFSET(C$1,0,ROWS($1:8)-1)</f>
        <v>1983A</v>
      </c>
      <c r="CW14" s="19">
        <f t="shared" ca="1" si="2"/>
        <v>1983</v>
      </c>
      <c r="CX14" s="30" cm="1">
        <f t="array" aca="1" ref="CX14" ca="1">INDEX($C$6:$CS$100,MATCH(CW14,YEAR($B$6:$B$100),0),MATCH(CV14,$C$1:$CS$1,0))</f>
        <v>25</v>
      </c>
      <c r="CY14" s="19">
        <f t="shared" ca="1" si="0"/>
        <v>1988</v>
      </c>
      <c r="CZ14" s="30" cm="1">
        <f t="array" aca="1" ref="CZ14" ca="1">INDEX($C$6:$CS$100,MATCH(CY14,YEAR($B$6:$B$100),0),MATCH(CV14,$C$1:$CS$1,0))</f>
        <v>23.9</v>
      </c>
      <c r="DA14" s="19">
        <f t="shared" ca="1" si="3"/>
        <v>1993</v>
      </c>
      <c r="DB14" s="28" t="e" cm="1">
        <f t="array" aca="1" ref="DB14" ca="1">INDEX($C$6:$CS$100,MATCH(DA14,YEAR($B$6:$B$100),0),MATCH(CV14,$C$1:$CS$1,0))</f>
        <v>#N/A</v>
      </c>
      <c r="DG14" s="5"/>
    </row>
    <row r="15" spans="1:111" x14ac:dyDescent="0.3">
      <c r="A15" t="s">
        <v>1751</v>
      </c>
      <c r="B15" s="16">
        <v>30682</v>
      </c>
      <c r="C15" s="10" t="e">
        <f>100*cbo_outlays!C15/cbo_ngdp!C15</f>
        <v>#N/A</v>
      </c>
      <c r="D15" s="10" t="e">
        <f>100*cbo_outlays!D15/cbo_ngdp!D15</f>
        <v>#N/A</v>
      </c>
      <c r="E15" s="10" t="e">
        <f>100*cbo_outlays!E15/cbo_ngdp!E15</f>
        <v>#N/A</v>
      </c>
      <c r="F15" s="10">
        <f>100*cbo_outlays!F15/cbo_ngdp!F15</f>
        <v>19.423720092616414</v>
      </c>
      <c r="G15" s="10">
        <v>20.5</v>
      </c>
      <c r="H15" s="10">
        <v>20.9</v>
      </c>
      <c r="I15" s="10">
        <f>23.5+0.5</f>
        <v>24</v>
      </c>
      <c r="J15" s="10">
        <v>24.3</v>
      </c>
      <c r="K15" s="10">
        <f>100*cbo_outlays!K15/cbo_ngdp!K15</f>
        <v>24.305360651136681</v>
      </c>
      <c r="L15" s="10" t="e">
        <f>100*cbo_outlays!L15/cbo_ngdp!L15</f>
        <v>#N/A</v>
      </c>
      <c r="M15" s="10" t="e">
        <f>100*cbo_outlays!M15/cbo_ngdp!M15</f>
        <v>#N/A</v>
      </c>
      <c r="N15" s="10" t="e">
        <f>100*cbo_outlays!N15/cbo_ngdp!N15</f>
        <v>#N/A</v>
      </c>
      <c r="O15" s="10" t="e">
        <f>100*cbo_outlays!O15/cbo_ngdp!O15</f>
        <v>#N/A</v>
      </c>
      <c r="P15" s="10" t="e">
        <f>100*cbo_outlays!P15/cbo_ngdp!P15</f>
        <v>#N/A</v>
      </c>
      <c r="Q15" s="10" t="e">
        <f>100*cbo_outlays!Q15/cbo_ngdp!Q15</f>
        <v>#N/A</v>
      </c>
      <c r="R15" s="10" t="e">
        <f>100*cbo_outlays!R15/cbo_ngdp!R15</f>
        <v>#N/A</v>
      </c>
      <c r="S15" s="10" t="e">
        <f>100*cbo_outlays!S15/cbo_ngdp!S15</f>
        <v>#N/A</v>
      </c>
      <c r="T15" s="10" t="e">
        <f>100*cbo_outlays!T15/cbo_ngdp!T15</f>
        <v>#N/A</v>
      </c>
      <c r="U15" s="10" t="e">
        <f>100*cbo_outlays!U15/cbo_ngdp!U15</f>
        <v>#N/A</v>
      </c>
      <c r="V15" s="10" t="e">
        <f>100*cbo_outlays!V15/cbo_ngdp!V15</f>
        <v>#N/A</v>
      </c>
      <c r="W15" s="10" t="e">
        <f>100*cbo_outlays!W15/cbo_ngdp!W15</f>
        <v>#N/A</v>
      </c>
      <c r="X15" s="10" t="e">
        <f>100*cbo_outlays!X15/cbo_ngdp!X15</f>
        <v>#N/A</v>
      </c>
      <c r="Y15" s="10" t="e">
        <f>100*cbo_outlays!Y15/cbo_ngdp!Y15</f>
        <v>#N/A</v>
      </c>
      <c r="Z15" s="10" t="e">
        <f>100*cbo_outlays!Z15/cbo_ngdp!Z15</f>
        <v>#N/A</v>
      </c>
      <c r="AA15" s="10" t="e">
        <f>100*cbo_outlays!AA15/cbo_ngdp!AA15</f>
        <v>#N/A</v>
      </c>
      <c r="AB15" s="10" t="e">
        <f>100*cbo_outlays!AB15/cbo_ngdp!AB15</f>
        <v>#N/A</v>
      </c>
      <c r="AC15" s="10" t="e">
        <f>100*cbo_outlays!AC15/cbo_ngdp!AC15</f>
        <v>#N/A</v>
      </c>
      <c r="AD15" s="10" t="e">
        <f>100*cbo_outlays!AD15/cbo_ngdp!AD15</f>
        <v>#N/A</v>
      </c>
      <c r="AE15" s="10" t="e">
        <f>100*cbo_outlays!AE15/cbo_ngdp!AE15</f>
        <v>#N/A</v>
      </c>
      <c r="AF15" s="10" t="e">
        <f>100*cbo_outlays!AF15/cbo_ngdp!AF15</f>
        <v>#N/A</v>
      </c>
      <c r="AG15" s="10" t="e">
        <f>100*cbo_outlays!AG15/cbo_ngdp!AG15</f>
        <v>#N/A</v>
      </c>
      <c r="AH15" s="10" t="e">
        <f>100*cbo_outlays!AH15/cbo_ngdp!AH15</f>
        <v>#N/A</v>
      </c>
      <c r="AI15" s="10" t="e">
        <f>100*cbo_outlays!AI15/cbo_ngdp!AI15</f>
        <v>#N/A</v>
      </c>
      <c r="AJ15" s="10" t="e">
        <f>100*cbo_outlays!AJ15/cbo_ngdp!AJ15</f>
        <v>#N/A</v>
      </c>
      <c r="AK15" s="10" t="e">
        <f>100*cbo_outlays!AK15/cbo_ngdp!AK15</f>
        <v>#N/A</v>
      </c>
      <c r="AL15" s="10" t="e">
        <f>100*cbo_outlays!AL15/cbo_ngdp!AL15</f>
        <v>#N/A</v>
      </c>
      <c r="AM15" s="10" t="e">
        <f>100*cbo_outlays!AM15/cbo_ngdp!AM15</f>
        <v>#N/A</v>
      </c>
      <c r="AN15" s="10" t="e">
        <f>100*cbo_outlays!AN15/cbo_ngdp!AN15</f>
        <v>#N/A</v>
      </c>
      <c r="AO15" s="10" t="e">
        <f>100*cbo_outlays!AO15/cbo_ngdp!AO15</f>
        <v>#N/A</v>
      </c>
      <c r="AP15" s="10" t="e">
        <f>100*cbo_outlays!AP15/cbo_ngdp!AP15</f>
        <v>#N/A</v>
      </c>
      <c r="AQ15" s="10" t="e">
        <f>100*cbo_outlays!AQ15/cbo_ngdp!AQ15</f>
        <v>#N/A</v>
      </c>
      <c r="AR15" s="10" t="e">
        <f>100*cbo_outlays!AR15/cbo_ngdp!AR15</f>
        <v>#N/A</v>
      </c>
      <c r="AS15" s="10" t="e">
        <f>100*cbo_outlays!AS15/cbo_ngdp!AS15</f>
        <v>#N/A</v>
      </c>
      <c r="AT15" s="10" t="e">
        <f>100*cbo_outlays!AT15/cbo_ngdp!AT15</f>
        <v>#N/A</v>
      </c>
      <c r="AU15" s="10" t="e">
        <v>#N/A</v>
      </c>
      <c r="AV15" s="10" t="e">
        <f>100*cbo_outlays!AV15/cbo_ngdp!AV15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21.575082299316282</v>
      </c>
      <c r="CU15" s="20">
        <v>30713</v>
      </c>
      <c r="CV15" s="20" t="str">
        <f ca="1">OFFSET(C$1,0,ROWS($1:9)-1)</f>
        <v>1984A</v>
      </c>
      <c r="CW15" s="19">
        <f t="shared" ca="1" si="2"/>
        <v>1984</v>
      </c>
      <c r="CX15" s="30" cm="1">
        <f t="array" aca="1" ref="CX15" ca="1">INDEX($C$6:$CS$100,MATCH(CW15,YEAR($B$6:$B$100),0),MATCH(CV15,$C$1:$CS$1,0))</f>
        <v>24.305360651136681</v>
      </c>
      <c r="CY15" s="19">
        <f t="shared" ca="1" si="0"/>
        <v>1989</v>
      </c>
      <c r="CZ15" s="30" cm="1">
        <f t="array" aca="1" ref="CZ15" ca="1">INDEX($C$6:$CS$100,MATCH(CY15,YEAR($B$6:$B$100),0),MATCH(CV15,$C$1:$CS$1,0))</f>
        <v>25.190555865402491</v>
      </c>
      <c r="DA15" s="19">
        <f t="shared" ca="1" si="3"/>
        <v>1994</v>
      </c>
      <c r="DB15" s="28" t="e" cm="1">
        <f t="array" aca="1" ref="DB15" ca="1">INDEX($C$6:$CS$100,MATCH(DA15,YEAR($B$6:$B$100),0),MATCH(CV15,$C$1:$CS$1,0))</f>
        <v>#N/A</v>
      </c>
      <c r="DG15" s="5"/>
    </row>
    <row r="16" spans="1:111" x14ac:dyDescent="0.3">
      <c r="A16" s="5" t="s">
        <v>1752</v>
      </c>
      <c r="B16" s="16">
        <v>31048</v>
      </c>
      <c r="C16" s="10" t="e">
        <f>100*cbo_outlays!C16/cbo_ngdp!C16</f>
        <v>#N/A</v>
      </c>
      <c r="D16" s="10" t="e">
        <f>100*cbo_outlays!D16/cbo_ngdp!D16</f>
        <v>#N/A</v>
      </c>
      <c r="E16" s="10" t="e">
        <f>100*cbo_outlays!E16/cbo_ngdp!E16</f>
        <v>#N/A</v>
      </c>
      <c r="F16" s="10" t="e">
        <f>100*cbo_outlays!F16/cbo_ngdp!F16</f>
        <v>#N/A</v>
      </c>
      <c r="G16" s="10">
        <v>19.899999999999999</v>
      </c>
      <c r="H16" s="10">
        <v>20.2</v>
      </c>
      <c r="I16" s="10">
        <f>23.3+0.4</f>
        <v>23.7</v>
      </c>
      <c r="J16" s="10">
        <v>24.3</v>
      </c>
      <c r="K16" s="10">
        <f>100*cbo_outlays!K16/cbo_ngdp!K16</f>
        <v>24.066496163682864</v>
      </c>
      <c r="L16" s="10">
        <f>100*cbo_outlays!L16/cbo_ngdp!L16</f>
        <v>24.617380025940339</v>
      </c>
      <c r="M16" s="10">
        <f>100*cbo_outlays!M16/cbo_ngdp!M16</f>
        <v>24.635416666666668</v>
      </c>
      <c r="N16" s="10" t="e">
        <f>100*cbo_outlays!N16/cbo_ngdp!N16</f>
        <v>#N/A</v>
      </c>
      <c r="O16" s="10" t="e">
        <f>100*cbo_outlays!O16/cbo_ngdp!O16</f>
        <v>#N/A</v>
      </c>
      <c r="P16" s="10" t="e">
        <f>100*cbo_outlays!P16/cbo_ngdp!P16</f>
        <v>#N/A</v>
      </c>
      <c r="Q16" s="10" t="e">
        <f>100*cbo_outlays!Q16/cbo_ngdp!Q16</f>
        <v>#N/A</v>
      </c>
      <c r="R16" s="10" t="e">
        <f>100*cbo_outlays!R16/cbo_ngdp!R16</f>
        <v>#N/A</v>
      </c>
      <c r="S16" s="10" t="e">
        <f>100*cbo_outlays!S16/cbo_ngdp!S16</f>
        <v>#N/A</v>
      </c>
      <c r="T16" s="10" t="e">
        <f>100*cbo_outlays!T16/cbo_ngdp!T16</f>
        <v>#N/A</v>
      </c>
      <c r="U16" s="10" t="e">
        <f>100*cbo_outlays!U16/cbo_ngdp!U16</f>
        <v>#N/A</v>
      </c>
      <c r="V16" s="10" t="e">
        <f>100*cbo_outlays!V16/cbo_ngdp!V16</f>
        <v>#N/A</v>
      </c>
      <c r="W16" s="10" t="e">
        <f>100*cbo_outlays!W16/cbo_ngdp!W16</f>
        <v>#N/A</v>
      </c>
      <c r="X16" s="10" t="e">
        <f>100*cbo_outlays!X16/cbo_ngdp!X16</f>
        <v>#N/A</v>
      </c>
      <c r="Y16" s="10" t="e">
        <f>100*cbo_outlays!Y16/cbo_ngdp!Y16</f>
        <v>#N/A</v>
      </c>
      <c r="Z16" s="10" t="e">
        <f>100*cbo_outlays!Z16/cbo_ngdp!Z16</f>
        <v>#N/A</v>
      </c>
      <c r="AA16" s="10" t="e">
        <f>100*cbo_outlays!AA16/cbo_ngdp!AA16</f>
        <v>#N/A</v>
      </c>
      <c r="AB16" s="10" t="e">
        <f>100*cbo_outlays!AB16/cbo_ngdp!AB16</f>
        <v>#N/A</v>
      </c>
      <c r="AC16" s="10" t="e">
        <f>100*cbo_outlays!AC16/cbo_ngdp!AC16</f>
        <v>#N/A</v>
      </c>
      <c r="AD16" s="10" t="e">
        <f>100*cbo_outlays!AD16/cbo_ngdp!AD16</f>
        <v>#N/A</v>
      </c>
      <c r="AE16" s="10" t="e">
        <f>100*cbo_outlays!AE16/cbo_ngdp!AE16</f>
        <v>#N/A</v>
      </c>
      <c r="AF16" s="10" t="e">
        <f>100*cbo_outlays!AF16/cbo_ngdp!AF16</f>
        <v>#N/A</v>
      </c>
      <c r="AG16" s="10" t="e">
        <f>100*cbo_outlays!AG16/cbo_ngdp!AG16</f>
        <v>#N/A</v>
      </c>
      <c r="AH16" s="10" t="e">
        <f>100*cbo_outlays!AH16/cbo_ngdp!AH16</f>
        <v>#N/A</v>
      </c>
      <c r="AI16" s="10" t="e">
        <f>100*cbo_outlays!AI16/cbo_ngdp!AI16</f>
        <v>#N/A</v>
      </c>
      <c r="AJ16" s="10" t="e">
        <f>100*cbo_outlays!AJ16/cbo_ngdp!AJ16</f>
        <v>#N/A</v>
      </c>
      <c r="AK16" s="10" t="e">
        <f>100*cbo_outlays!AK16/cbo_ngdp!AK16</f>
        <v>#N/A</v>
      </c>
      <c r="AL16" s="10" t="e">
        <f>100*cbo_outlays!AL16/cbo_ngdp!AL16</f>
        <v>#N/A</v>
      </c>
      <c r="AM16" s="10" t="e">
        <f>100*cbo_outlays!AM16/cbo_ngdp!AM16</f>
        <v>#N/A</v>
      </c>
      <c r="AN16" s="10" t="e">
        <f>100*cbo_outlays!AN16/cbo_ngdp!AN16</f>
        <v>#N/A</v>
      </c>
      <c r="AO16" s="10" t="e">
        <f>100*cbo_outlays!AO16/cbo_ngdp!AO16</f>
        <v>#N/A</v>
      </c>
      <c r="AP16" s="10" t="e">
        <f>100*cbo_outlays!AP16/cbo_ngdp!AP16</f>
        <v>#N/A</v>
      </c>
      <c r="AQ16" s="10" t="e">
        <f>100*cbo_outlays!AQ16/cbo_ngdp!AQ16</f>
        <v>#N/A</v>
      </c>
      <c r="AR16" s="10" t="e">
        <f>100*cbo_outlays!AR16/cbo_ngdp!AR16</f>
        <v>#N/A</v>
      </c>
      <c r="AS16" s="10" t="e">
        <f>100*cbo_outlays!AS16/cbo_ngdp!AS16</f>
        <v>#N/A</v>
      </c>
      <c r="AT16" s="10" t="e">
        <f>100*cbo_outlays!AT16/cbo_ngdp!AT16</f>
        <v>#N/A</v>
      </c>
      <c r="AU16" s="10" t="e">
        <v>#N/A</v>
      </c>
      <c r="AV16" s="10" t="e">
        <f>100*cbo_outlays!AV16/cbo_ngdp!AV16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22.180539273153574</v>
      </c>
      <c r="CU16" s="20">
        <v>31079</v>
      </c>
      <c r="CV16" s="20" t="str">
        <f ca="1">OFFSET(C$1,0,ROWS($1:10)-1)</f>
        <v>1985A</v>
      </c>
      <c r="CW16" s="19">
        <f t="shared" ca="1" si="2"/>
        <v>1985</v>
      </c>
      <c r="CX16" s="30" cm="1">
        <f t="array" aca="1" ref="CX16" ca="1">INDEX($C$6:$CS$100,MATCH(CW16,YEAR($B$6:$B$100),0),MATCH(CV16,$C$1:$CS$1,0))</f>
        <v>24.617380025940339</v>
      </c>
      <c r="CY16" s="19">
        <f t="shared" ca="1" si="0"/>
        <v>1990</v>
      </c>
      <c r="CZ16" s="30" cm="1">
        <f t="array" aca="1" ref="CZ16" ca="1">INDEX($C$6:$CS$100,MATCH(CY16,YEAR($B$6:$B$100),0),MATCH(CV16,$C$1:$CS$1,0))</f>
        <v>24.687834463075276</v>
      </c>
      <c r="DA16" s="19">
        <f t="shared" ca="1" si="3"/>
        <v>1995</v>
      </c>
      <c r="DB16" s="28" t="e" cm="1">
        <f t="array" aca="1" ref="DB16" ca="1">INDEX($C$6:$CS$100,MATCH(DA16,YEAR($B$6:$B$100),0),MATCH(CV16,$C$1:$CS$1,0))</f>
        <v>#N/A</v>
      </c>
      <c r="DG16" s="5"/>
    </row>
    <row r="17" spans="1:111" x14ac:dyDescent="0.3">
      <c r="A17" s="5" t="s">
        <v>1753</v>
      </c>
      <c r="B17" s="16">
        <v>31413</v>
      </c>
      <c r="C17" s="10" t="e">
        <f>100*cbo_outlays!C17/cbo_ngdp!C17</f>
        <v>#N/A</v>
      </c>
      <c r="D17" s="10" t="e">
        <f>100*cbo_outlays!D17/cbo_ngdp!D17</f>
        <v>#N/A</v>
      </c>
      <c r="E17" s="10" t="e">
        <f>100*cbo_outlays!E17/cbo_ngdp!E17</f>
        <v>#N/A</v>
      </c>
      <c r="F17" s="10" t="e">
        <f>100*cbo_outlays!F17/cbo_ngdp!F17</f>
        <v>#N/A</v>
      </c>
      <c r="G17" s="10" t="e">
        <f>100*cbo_outlays!G17/cbo_ngdp!G17</f>
        <v>#N/A</v>
      </c>
      <c r="H17" s="10">
        <v>19.600000000000001</v>
      </c>
      <c r="I17" s="10">
        <f>23.1+0.4</f>
        <v>23.5</v>
      </c>
      <c r="J17" s="10">
        <v>24.1</v>
      </c>
      <c r="K17" s="10">
        <f>100*cbo_outlays!K17/cbo_ngdp!K17</f>
        <v>24.111973653258058</v>
      </c>
      <c r="L17" s="10">
        <f>100*cbo_outlays!L17/cbo_ngdp!L17</f>
        <v>24.146224146224146</v>
      </c>
      <c r="M17" s="10">
        <f>100*cbo_outlays!M17/cbo_ngdp!M17</f>
        <v>23.320444659255678</v>
      </c>
      <c r="N17" s="10">
        <f>100*cbo_outlays!N17/cbo_ngdp!N17</f>
        <v>23.520992366412212</v>
      </c>
      <c r="O17" s="10">
        <f>100*cbo_outlays!O17/cbo_ngdp!O17</f>
        <v>23.799231508165224</v>
      </c>
      <c r="P17" s="10" t="e">
        <f>100*cbo_outlays!P17/cbo_ngdp!P17</f>
        <v>#N/A</v>
      </c>
      <c r="Q17" s="10" t="e">
        <f>100*cbo_outlays!Q17/cbo_ngdp!Q17</f>
        <v>#N/A</v>
      </c>
      <c r="R17" s="10" t="e">
        <f>100*cbo_outlays!R17/cbo_ngdp!R17</f>
        <v>#N/A</v>
      </c>
      <c r="S17" s="10" t="e">
        <f>100*cbo_outlays!S17/cbo_ngdp!S17</f>
        <v>#N/A</v>
      </c>
      <c r="T17" s="10" t="e">
        <f>100*cbo_outlays!T17/cbo_ngdp!T17</f>
        <v>#N/A</v>
      </c>
      <c r="U17" s="10" t="e">
        <f>100*cbo_outlays!U17/cbo_ngdp!U17</f>
        <v>#N/A</v>
      </c>
      <c r="V17" s="10" t="e">
        <f>100*cbo_outlays!V17/cbo_ngdp!V17</f>
        <v>#N/A</v>
      </c>
      <c r="W17" s="10" t="e">
        <f>100*cbo_outlays!W17/cbo_ngdp!W17</f>
        <v>#N/A</v>
      </c>
      <c r="X17" s="10" t="e">
        <f>100*cbo_outlays!X17/cbo_ngdp!X17</f>
        <v>#N/A</v>
      </c>
      <c r="Y17" s="10" t="e">
        <f>100*cbo_outlays!Y17/cbo_ngdp!Y17</f>
        <v>#N/A</v>
      </c>
      <c r="Z17" s="10" t="e">
        <f>100*cbo_outlays!Z17/cbo_ngdp!Z17</f>
        <v>#N/A</v>
      </c>
      <c r="AA17" s="10" t="e">
        <f>100*cbo_outlays!AA17/cbo_ngdp!AA17</f>
        <v>#N/A</v>
      </c>
      <c r="AB17" s="10" t="e">
        <f>100*cbo_outlays!AB17/cbo_ngdp!AB17</f>
        <v>#N/A</v>
      </c>
      <c r="AC17" s="10" t="e">
        <f>100*cbo_outlays!AC17/cbo_ngdp!AC17</f>
        <v>#N/A</v>
      </c>
      <c r="AD17" s="10" t="e">
        <f>100*cbo_outlays!AD17/cbo_ngdp!AD17</f>
        <v>#N/A</v>
      </c>
      <c r="AE17" s="10" t="e">
        <f>100*cbo_outlays!AE17/cbo_ngdp!AE17</f>
        <v>#N/A</v>
      </c>
      <c r="AF17" s="10" t="e">
        <f>100*cbo_outlays!AF17/cbo_ngdp!AF17</f>
        <v>#N/A</v>
      </c>
      <c r="AG17" s="10" t="e">
        <f>100*cbo_outlays!AG17/cbo_ngdp!AG17</f>
        <v>#N/A</v>
      </c>
      <c r="AH17" s="10" t="e">
        <f>100*cbo_outlays!AH17/cbo_ngdp!AH17</f>
        <v>#N/A</v>
      </c>
      <c r="AI17" s="10" t="e">
        <f>100*cbo_outlays!AI17/cbo_ngdp!AI17</f>
        <v>#N/A</v>
      </c>
      <c r="AJ17" s="10" t="e">
        <f>100*cbo_outlays!AJ17/cbo_ngdp!AJ17</f>
        <v>#N/A</v>
      </c>
      <c r="AK17" s="10" t="e">
        <f>100*cbo_outlays!AK17/cbo_ngdp!AK17</f>
        <v>#N/A</v>
      </c>
      <c r="AL17" s="10" t="e">
        <f>100*cbo_outlays!AL17/cbo_ngdp!AL17</f>
        <v>#N/A</v>
      </c>
      <c r="AM17" s="10" t="e">
        <f>100*cbo_outlays!AM17/cbo_ngdp!AM17</f>
        <v>#N/A</v>
      </c>
      <c r="AN17" s="10" t="e">
        <f>100*cbo_outlays!AN17/cbo_ngdp!AN17</f>
        <v>#N/A</v>
      </c>
      <c r="AO17" s="10" t="e">
        <f>100*cbo_outlays!AO17/cbo_ngdp!AO17</f>
        <v>#N/A</v>
      </c>
      <c r="AP17" s="10" t="e">
        <f>100*cbo_outlays!AP17/cbo_ngdp!AP17</f>
        <v>#N/A</v>
      </c>
      <c r="AQ17" s="10" t="e">
        <f>100*cbo_outlays!AQ17/cbo_ngdp!AQ17</f>
        <v>#N/A</v>
      </c>
      <c r="AR17" s="10" t="e">
        <f>100*cbo_outlays!AR17/cbo_ngdp!AR17</f>
        <v>#N/A</v>
      </c>
      <c r="AS17" s="10" t="e">
        <f>100*cbo_outlays!AS17/cbo_ngdp!AS17</f>
        <v>#N/A</v>
      </c>
      <c r="AT17" s="10" t="e">
        <f>100*cbo_outlays!AT17/cbo_ngdp!AT17</f>
        <v>#N/A</v>
      </c>
      <c r="AU17" s="10" t="e">
        <v>#N/A</v>
      </c>
      <c r="AV17" s="10" t="e">
        <f>100*cbo_outlays!AV17/cbo_ngdp!AV17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21.873619089703933</v>
      </c>
      <c r="CU17" s="20">
        <v>31260</v>
      </c>
      <c r="CV17" s="20" t="str">
        <f ca="1">OFFSET(C$1,0,ROWS($1:11)-1)</f>
        <v>1985B</v>
      </c>
      <c r="CW17" s="19">
        <f t="shared" ca="1" si="2"/>
        <v>1985</v>
      </c>
      <c r="CX17" s="30" cm="1">
        <f t="array" aca="1" ref="CX17" ca="1">INDEX($C$6:$CS$100,MATCH(CW17,YEAR($B$6:$B$100),0),MATCH(CV17,$C$1:$CS$1,0))</f>
        <v>24.635416666666668</v>
      </c>
      <c r="CY17" s="19">
        <f t="shared" ca="1" si="0"/>
        <v>1990</v>
      </c>
      <c r="CZ17" s="30" cm="1">
        <f t="array" aca="1" ref="CZ17" ca="1">INDEX($C$6:$CS$100,MATCH(CY17,YEAR($B$6:$B$100),0),MATCH(CV17,$C$1:$CS$1,0))</f>
        <v>21.690191173843129</v>
      </c>
      <c r="DA17" s="19">
        <f t="shared" ca="1" si="3"/>
        <v>1995</v>
      </c>
      <c r="DB17" s="28" t="e" cm="1">
        <f t="array" aca="1" ref="DB17" ca="1">INDEX($C$6:$CS$100,MATCH(DA17,YEAR($B$6:$B$100),0),MATCH(CV17,$C$1:$CS$1,0))</f>
        <v>#N/A</v>
      </c>
      <c r="DG17" s="5"/>
    </row>
    <row r="18" spans="1:111" x14ac:dyDescent="0.3">
      <c r="A18" s="5" t="s">
        <v>1754</v>
      </c>
      <c r="B18" s="16">
        <v>31778</v>
      </c>
      <c r="C18" s="10" t="e">
        <f>100*cbo_outlays!C18/cbo_ngdp!C18</f>
        <v>#N/A</v>
      </c>
      <c r="D18" s="10" t="e">
        <f>100*cbo_outlays!D18/cbo_ngdp!D18</f>
        <v>#N/A</v>
      </c>
      <c r="E18" s="10" t="e">
        <f>100*cbo_outlays!E18/cbo_ngdp!E18</f>
        <v>#N/A</v>
      </c>
      <c r="F18" s="10" t="e">
        <f>100*cbo_outlays!F18/cbo_ngdp!F18</f>
        <v>#N/A</v>
      </c>
      <c r="G18" s="10" t="e">
        <f>100*cbo_outlays!G18/cbo_ngdp!G18</f>
        <v>#N/A</v>
      </c>
      <c r="H18" s="10" t="e">
        <f>100*cbo_outlays!H18/cbo_ngdp!H18</f>
        <v>#N/A</v>
      </c>
      <c r="I18" s="10">
        <f>22.7+0.4</f>
        <v>23.099999999999998</v>
      </c>
      <c r="J18" s="10">
        <v>24</v>
      </c>
      <c r="K18" s="10">
        <f>100*cbo_outlays!K18/cbo_ngdp!K18</f>
        <v>24.392888117953166</v>
      </c>
      <c r="L18" s="10">
        <f>100*cbo_outlays!L18/cbo_ngdp!L18</f>
        <v>24.269462413562348</v>
      </c>
      <c r="M18" s="10">
        <f>100*cbo_outlays!M18/cbo_ngdp!M18</f>
        <v>22.882115643209325</v>
      </c>
      <c r="N18" s="10">
        <f>100*cbo_outlays!N18/cbo_ngdp!N18</f>
        <v>22.757548845470694</v>
      </c>
      <c r="O18" s="10">
        <f>100*cbo_outlays!O18/cbo_ngdp!O18</f>
        <v>22.880397919963826</v>
      </c>
      <c r="P18" s="10">
        <f>100*cbo_outlays!P18/cbo_ngdp!P18</f>
        <v>22.914298704250967</v>
      </c>
      <c r="Q18" s="10">
        <f>100*cbo_outlays!Q18/cbo_ngdp!Q18</f>
        <v>22.90768881832615</v>
      </c>
      <c r="R18" s="10" t="e">
        <f>100*cbo_outlays!R18/cbo_ngdp!R18</f>
        <v>#N/A</v>
      </c>
      <c r="S18" s="10" t="e">
        <f>100*cbo_outlays!S18/cbo_ngdp!S18</f>
        <v>#N/A</v>
      </c>
      <c r="T18" s="10" t="e">
        <f>100*cbo_outlays!T18/cbo_ngdp!T18</f>
        <v>#N/A</v>
      </c>
      <c r="U18" s="10" t="e">
        <f>100*cbo_outlays!U18/cbo_ngdp!U18</f>
        <v>#N/A</v>
      </c>
      <c r="V18" s="10" t="e">
        <f>100*cbo_outlays!V18/cbo_ngdp!V18</f>
        <v>#N/A</v>
      </c>
      <c r="W18" s="10" t="e">
        <f>100*cbo_outlays!W18/cbo_ngdp!W18</f>
        <v>#N/A</v>
      </c>
      <c r="X18" s="10" t="e">
        <f>100*cbo_outlays!X18/cbo_ngdp!X18</f>
        <v>#N/A</v>
      </c>
      <c r="Y18" s="10" t="e">
        <f>100*cbo_outlays!Y18/cbo_ngdp!Y18</f>
        <v>#N/A</v>
      </c>
      <c r="Z18" s="10" t="e">
        <f>100*cbo_outlays!Z18/cbo_ngdp!Z18</f>
        <v>#N/A</v>
      </c>
      <c r="AA18" s="10" t="e">
        <f>100*cbo_outlays!AA18/cbo_ngdp!AA18</f>
        <v>#N/A</v>
      </c>
      <c r="AB18" s="10" t="e">
        <f>100*cbo_outlays!AB18/cbo_ngdp!AB18</f>
        <v>#N/A</v>
      </c>
      <c r="AC18" s="10" t="e">
        <f>100*cbo_outlays!AC18/cbo_ngdp!AC18</f>
        <v>#N/A</v>
      </c>
      <c r="AD18" s="10" t="e">
        <f>100*cbo_outlays!AD18/cbo_ngdp!AD18</f>
        <v>#N/A</v>
      </c>
      <c r="AE18" s="10" t="e">
        <f>100*cbo_outlays!AE18/cbo_ngdp!AE18</f>
        <v>#N/A</v>
      </c>
      <c r="AF18" s="10" t="e">
        <f>100*cbo_outlays!AF18/cbo_ngdp!AF18</f>
        <v>#N/A</v>
      </c>
      <c r="AG18" s="10" t="e">
        <f>100*cbo_outlays!AG18/cbo_ngdp!AG18</f>
        <v>#N/A</v>
      </c>
      <c r="AH18" s="10" t="e">
        <f>100*cbo_outlays!AH18/cbo_ngdp!AH18</f>
        <v>#N/A</v>
      </c>
      <c r="AI18" s="10" t="e">
        <f>100*cbo_outlays!AI18/cbo_ngdp!AI18</f>
        <v>#N/A</v>
      </c>
      <c r="AJ18" s="10" t="e">
        <f>100*cbo_outlays!AJ18/cbo_ngdp!AJ18</f>
        <v>#N/A</v>
      </c>
      <c r="AK18" s="10" t="e">
        <f>100*cbo_outlays!AK18/cbo_ngdp!AK18</f>
        <v>#N/A</v>
      </c>
      <c r="AL18" s="10" t="e">
        <f>100*cbo_outlays!AL18/cbo_ngdp!AL18</f>
        <v>#N/A</v>
      </c>
      <c r="AM18" s="10" t="e">
        <f>100*cbo_outlays!AM18/cbo_ngdp!AM18</f>
        <v>#N/A</v>
      </c>
      <c r="AN18" s="10" t="e">
        <f>100*cbo_outlays!AN18/cbo_ngdp!AN18</f>
        <v>#N/A</v>
      </c>
      <c r="AO18" s="10" t="e">
        <f>100*cbo_outlays!AO18/cbo_ngdp!AO18</f>
        <v>#N/A</v>
      </c>
      <c r="AP18" s="10" t="e">
        <f>100*cbo_outlays!AP18/cbo_ngdp!AP18</f>
        <v>#N/A</v>
      </c>
      <c r="AQ18" s="10" t="e">
        <f>100*cbo_outlays!AQ18/cbo_ngdp!AQ18</f>
        <v>#N/A</v>
      </c>
      <c r="AR18" s="10" t="e">
        <f>100*cbo_outlays!AR18/cbo_ngdp!AR18</f>
        <v>#N/A</v>
      </c>
      <c r="AS18" s="10" t="e">
        <f>100*cbo_outlays!AS18/cbo_ngdp!AS18</f>
        <v>#N/A</v>
      </c>
      <c r="AT18" s="10" t="e">
        <f>100*cbo_outlays!AT18/cbo_ngdp!AT18</f>
        <v>#N/A</v>
      </c>
      <c r="AU18" s="10" t="e">
        <v>#N/A</v>
      </c>
      <c r="AV18" s="10" t="e">
        <f>100*cbo_outlays!AV18/cbo_ngdp!AV18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21.05704697986577</v>
      </c>
      <c r="CU18" s="20">
        <v>31444</v>
      </c>
      <c r="CV18" s="20" t="str">
        <f ca="1">OFFSET(C$1,0,ROWS($1:12)-1)</f>
        <v>1986A</v>
      </c>
      <c r="CW18" s="19">
        <f t="shared" ca="1" si="2"/>
        <v>1986</v>
      </c>
      <c r="CX18" s="30" cm="1">
        <f t="array" aca="1" ref="CX18" ca="1">INDEX($C$6:$CS$100,MATCH(CW18,YEAR($B$6:$B$100),0),MATCH(CV18,$C$1:$CS$1,0))</f>
        <v>23.520992366412212</v>
      </c>
      <c r="CY18" s="19">
        <f t="shared" ca="1" si="0"/>
        <v>1991</v>
      </c>
      <c r="CZ18" s="30" cm="1">
        <f t="array" aca="1" ref="CZ18" ca="1">INDEX($C$6:$CS$100,MATCH(CY18,YEAR($B$6:$B$100),0),MATCH(CV18,$C$1:$CS$1,0))</f>
        <v>20.638333057714568</v>
      </c>
      <c r="DA18" s="19">
        <f t="shared" ca="1" si="3"/>
        <v>1996</v>
      </c>
      <c r="DB18" s="28" t="e" cm="1">
        <f t="array" aca="1" ref="DB18" ca="1">INDEX($C$6:$CS$100,MATCH(DA18,YEAR($B$6:$B$100),0),MATCH(CV18,$C$1:$CS$1,0))</f>
        <v>#N/A</v>
      </c>
      <c r="DG18" s="5"/>
    </row>
    <row r="19" spans="1:111" x14ac:dyDescent="0.3">
      <c r="A19" s="5" t="s">
        <v>1755</v>
      </c>
      <c r="B19" s="16">
        <v>32143</v>
      </c>
      <c r="C19" s="10" t="e">
        <f>100*cbo_outlays!C19/cbo_ngdp!C19</f>
        <v>#N/A</v>
      </c>
      <c r="D19" s="10" t="e">
        <f>100*cbo_outlays!D19/cbo_ngdp!D19</f>
        <v>#N/A</v>
      </c>
      <c r="E19" s="10" t="e">
        <f>100*cbo_outlays!E19/cbo_ngdp!E19</f>
        <v>#N/A</v>
      </c>
      <c r="F19" s="10" t="e">
        <f>100*cbo_outlays!F19/cbo_ngdp!F19</f>
        <v>#N/A</v>
      </c>
      <c r="G19" s="10" t="e">
        <f>100*cbo_outlays!G19/cbo_ngdp!G19</f>
        <v>#N/A</v>
      </c>
      <c r="H19" s="10" t="e">
        <f>100*cbo_outlays!H19/cbo_ngdp!H19</f>
        <v>#N/A</v>
      </c>
      <c r="I19" s="10" t="e">
        <f>100*cbo_outlays!I19/cbo_ngdp!A19</f>
        <v>#N/A</v>
      </c>
      <c r="J19" s="10">
        <v>23.9</v>
      </c>
      <c r="K19" s="10">
        <f>100*cbo_outlays!K19/cbo_ngdp!K19</f>
        <v>24.864648085021056</v>
      </c>
      <c r="L19" s="10">
        <f>100*cbo_outlays!L19/cbo_ngdp!L19</f>
        <v>24.472049689440993</v>
      </c>
      <c r="M19" s="10">
        <f>100*cbo_outlays!M19/cbo_ngdp!M19</f>
        <v>22.480781217535842</v>
      </c>
      <c r="N19" s="10">
        <f>100*cbo_outlays!N19/cbo_ngdp!N19</f>
        <v>22.447292269532866</v>
      </c>
      <c r="O19" s="10">
        <f>100*cbo_outlays!O19/cbo_ngdp!O19</f>
        <v>22.406900904691774</v>
      </c>
      <c r="P19" s="10">
        <f>100*cbo_outlays!P19/cbo_ngdp!P19</f>
        <v>22.754363558961259</v>
      </c>
      <c r="Q19" s="10">
        <f>100*cbo_outlays!Q19/cbo_ngdp!Q19</f>
        <v>22.891055532005087</v>
      </c>
      <c r="R19" s="10">
        <f>100*cbo_outlays!R19/cbo_ngdp!R19</f>
        <v>22.552372808892688</v>
      </c>
      <c r="S19" s="10">
        <f>100*cbo_outlays!S19/cbo_ngdp!S19</f>
        <v>22.289788215558819</v>
      </c>
      <c r="T19" s="10" t="e">
        <f>100*cbo_outlays!T19/cbo_ngdp!T19</f>
        <v>#N/A</v>
      </c>
      <c r="U19" s="10" t="e">
        <f>100*cbo_outlays!U19/cbo_ngdp!U19</f>
        <v>#N/A</v>
      </c>
      <c r="V19" s="10" t="e">
        <f>100*cbo_outlays!V19/cbo_ngdp!V19</f>
        <v>#N/A</v>
      </c>
      <c r="W19" s="10" t="e">
        <f>100*cbo_outlays!W19/cbo_ngdp!W19</f>
        <v>#N/A</v>
      </c>
      <c r="X19" s="10" t="e">
        <f>100*cbo_outlays!X19/cbo_ngdp!X19</f>
        <v>#N/A</v>
      </c>
      <c r="Y19" s="10" t="e">
        <f>100*cbo_outlays!Y19/cbo_ngdp!Y19</f>
        <v>#N/A</v>
      </c>
      <c r="Z19" s="10" t="e">
        <f>100*cbo_outlays!Z19/cbo_ngdp!Z19</f>
        <v>#N/A</v>
      </c>
      <c r="AA19" s="10" t="e">
        <f>100*cbo_outlays!AA19/cbo_ngdp!AA19</f>
        <v>#N/A</v>
      </c>
      <c r="AB19" s="10" t="e">
        <f>100*cbo_outlays!AB19/cbo_ngdp!AB19</f>
        <v>#N/A</v>
      </c>
      <c r="AC19" s="10" t="e">
        <f>100*cbo_outlays!AC19/cbo_ngdp!AC19</f>
        <v>#N/A</v>
      </c>
      <c r="AD19" s="10" t="e">
        <f>100*cbo_outlays!AD19/cbo_ngdp!AD19</f>
        <v>#N/A</v>
      </c>
      <c r="AE19" s="10" t="e">
        <f>100*cbo_outlays!AE19/cbo_ngdp!AE19</f>
        <v>#N/A</v>
      </c>
      <c r="AF19" s="10" t="e">
        <f>100*cbo_outlays!AF19/cbo_ngdp!AF19</f>
        <v>#N/A</v>
      </c>
      <c r="AG19" s="10" t="e">
        <f>100*cbo_outlays!AG19/cbo_ngdp!AG19</f>
        <v>#N/A</v>
      </c>
      <c r="AH19" s="10" t="e">
        <f>100*cbo_outlays!AH19/cbo_ngdp!AH19</f>
        <v>#N/A</v>
      </c>
      <c r="AI19" s="10" t="e">
        <f>100*cbo_outlays!AI19/cbo_ngdp!AI19</f>
        <v>#N/A</v>
      </c>
      <c r="AJ19" s="10" t="e">
        <f>100*cbo_outlays!AJ19/cbo_ngdp!AJ19</f>
        <v>#N/A</v>
      </c>
      <c r="AK19" s="10" t="e">
        <f>100*cbo_outlays!AK19/cbo_ngdp!AK19</f>
        <v>#N/A</v>
      </c>
      <c r="AL19" s="10" t="e">
        <f>100*cbo_outlays!AL19/cbo_ngdp!AL19</f>
        <v>#N/A</v>
      </c>
      <c r="AM19" s="10" t="e">
        <f>100*cbo_outlays!AM19/cbo_ngdp!AM19</f>
        <v>#N/A</v>
      </c>
      <c r="AN19" s="10" t="e">
        <f>100*cbo_outlays!AN19/cbo_ngdp!AN19</f>
        <v>#N/A</v>
      </c>
      <c r="AO19" s="10" t="e">
        <f>100*cbo_outlays!AO19/cbo_ngdp!AO19</f>
        <v>#N/A</v>
      </c>
      <c r="AP19" s="10" t="e">
        <f>100*cbo_outlays!AP19/cbo_ngdp!AP19</f>
        <v>#N/A</v>
      </c>
      <c r="AQ19" s="10" t="e">
        <f>100*cbo_outlays!AQ19/cbo_ngdp!AQ19</f>
        <v>#N/A</v>
      </c>
      <c r="AR19" s="10" t="e">
        <f>100*cbo_outlays!AR19/cbo_ngdp!AR19</f>
        <v>#N/A</v>
      </c>
      <c r="AS19" s="10" t="e">
        <f>100*cbo_outlays!AS19/cbo_ngdp!AS19</f>
        <v>#N/A</v>
      </c>
      <c r="AT19" s="10" t="e">
        <f>100*cbo_outlays!AT19/cbo_ngdp!AT19</f>
        <v>#N/A</v>
      </c>
      <c r="AU19" s="10" t="e">
        <v>#N/A</v>
      </c>
      <c r="AV19" s="10" t="e">
        <f>100*cbo_outlays!AV19/cbo_ngdp!AV19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20.704417201790232</v>
      </c>
      <c r="CU19" s="20">
        <v>31625</v>
      </c>
      <c r="CV19" s="20" t="str">
        <f ca="1">OFFSET(C$1,0,ROWS($1:13)-1)</f>
        <v>1986B</v>
      </c>
      <c r="CW19" s="19">
        <f t="shared" ca="1" si="2"/>
        <v>1986</v>
      </c>
      <c r="CX19" s="30" cm="1">
        <f t="array" aca="1" ref="CX19" ca="1">INDEX($C$6:$CS$100,MATCH(CW19,YEAR($B$6:$B$100),0),MATCH(CV19,$C$1:$CS$1,0))</f>
        <v>23.799231508165224</v>
      </c>
      <c r="CY19" s="19">
        <f t="shared" ca="1" si="0"/>
        <v>1991</v>
      </c>
      <c r="CZ19" s="30" cm="1">
        <f t="array" aca="1" ref="CZ19" ca="1">INDEX($C$6:$CS$100,MATCH(CY19,YEAR($B$6:$B$100),0),MATCH(CV19,$C$1:$CS$1,0))</f>
        <v>20.711368277739957</v>
      </c>
      <c r="DA19" s="19">
        <f t="shared" ca="1" si="3"/>
        <v>1996</v>
      </c>
      <c r="DB19" s="28" t="e" cm="1">
        <f t="array" aca="1" ref="DB19" ca="1">INDEX($C$6:$CS$100,MATCH(DA19,YEAR($B$6:$B$100),0),MATCH(CV19,$C$1:$CS$1,0))</f>
        <v>#N/A</v>
      </c>
      <c r="DG19" s="5"/>
    </row>
    <row r="20" spans="1:111" x14ac:dyDescent="0.3">
      <c r="A20" s="5" t="s">
        <v>1756</v>
      </c>
      <c r="B20" s="16">
        <v>32509</v>
      </c>
      <c r="C20" s="10" t="e">
        <f>100*cbo_outlays!C20/cbo_ngdp!C20</f>
        <v>#N/A</v>
      </c>
      <c r="D20" s="10" t="e">
        <f>100*cbo_outlays!D20/cbo_ngdp!D20</f>
        <v>#N/A</v>
      </c>
      <c r="E20" s="10" t="e">
        <f>100*cbo_outlays!E20/cbo_ngdp!E20</f>
        <v>#N/A</v>
      </c>
      <c r="F20" s="10" t="e">
        <f>100*cbo_outlays!F20/cbo_ngdp!F20</f>
        <v>#N/A</v>
      </c>
      <c r="G20" s="10" t="e">
        <f>100*cbo_outlays!G20/cbo_ngdp!G20</f>
        <v>#N/A</v>
      </c>
      <c r="H20" s="10" t="e">
        <f>100*cbo_outlays!H20/cbo_ngdp!H20</f>
        <v>#N/A</v>
      </c>
      <c r="I20" s="10" t="e">
        <f>100*cbo_outlays!I20/cbo_ngdp!A20</f>
        <v>#N/A</v>
      </c>
      <c r="J20" s="10" t="e">
        <f>100*cbo_outlays!J20/cbo_ngdp!B20</f>
        <v>#N/A</v>
      </c>
      <c r="K20" s="10">
        <f>100*cbo_outlays!K20/cbo_ngdp!K20</f>
        <v>25.190555865402491</v>
      </c>
      <c r="L20" s="10">
        <f>100*cbo_outlays!L20/cbo_ngdp!L20</f>
        <v>24.519600307455804</v>
      </c>
      <c r="M20" s="10">
        <f>100*cbo_outlays!M20/cbo_ngdp!M20</f>
        <v>22.061657032755299</v>
      </c>
      <c r="N20" s="10">
        <f>100*cbo_outlays!N20/cbo_ngdp!N20</f>
        <v>21.768316072113539</v>
      </c>
      <c r="O20" s="10">
        <f>100*cbo_outlays!O20/cbo_ngdp!O20</f>
        <v>21.814974519796159</v>
      </c>
      <c r="P20" s="10">
        <f>100*cbo_outlays!P20/cbo_ngdp!P20</f>
        <v>22.332604808265447</v>
      </c>
      <c r="Q20" s="10">
        <f>100*cbo_outlays!Q20/cbo_ngdp!Q20</f>
        <v>22.760675273088381</v>
      </c>
      <c r="R20" s="10">
        <f>100*cbo_outlays!R20/cbo_ngdp!R20</f>
        <v>22.652487961476726</v>
      </c>
      <c r="S20" s="10">
        <f>100*cbo_outlays!S20/cbo_ngdp!S20</f>
        <v>22.089376715013721</v>
      </c>
      <c r="T20" s="10">
        <f>100*cbo_outlays!T20/cbo_ngdp!T20</f>
        <v>22.217883639203436</v>
      </c>
      <c r="U20" s="10">
        <f>100*cbo_outlays!U20/cbo_ngdp!U20</f>
        <v>22.421175554690542</v>
      </c>
      <c r="V20" s="10" t="e">
        <f>100*cbo_outlays!V20/cbo_ngdp!V20</f>
        <v>#N/A</v>
      </c>
      <c r="W20" s="10" t="e">
        <f>100*cbo_outlays!W20/cbo_ngdp!W20</f>
        <v>#N/A</v>
      </c>
      <c r="X20" s="10" t="e">
        <f>100*cbo_outlays!X20/cbo_ngdp!X20</f>
        <v>#N/A</v>
      </c>
      <c r="Y20" s="10" t="e">
        <f>100*cbo_outlays!Y20/cbo_ngdp!Y20</f>
        <v>#N/A</v>
      </c>
      <c r="Z20" s="10" t="e">
        <f>100*cbo_outlays!Z20/cbo_ngdp!Z20</f>
        <v>#N/A</v>
      </c>
      <c r="AA20" s="10" t="e">
        <f>100*cbo_outlays!AA20/cbo_ngdp!AA20</f>
        <v>#N/A</v>
      </c>
      <c r="AB20" s="10" t="e">
        <f>100*cbo_outlays!AB20/cbo_ngdp!AB20</f>
        <v>#N/A</v>
      </c>
      <c r="AC20" s="10" t="e">
        <f>100*cbo_outlays!AC20/cbo_ngdp!AC20</f>
        <v>#N/A</v>
      </c>
      <c r="AD20" s="10" t="e">
        <f>100*cbo_outlays!AD20/cbo_ngdp!AD20</f>
        <v>#N/A</v>
      </c>
      <c r="AE20" s="10" t="e">
        <f>100*cbo_outlays!AE20/cbo_ngdp!AE20</f>
        <v>#N/A</v>
      </c>
      <c r="AF20" s="10" t="e">
        <f>100*cbo_outlays!AF20/cbo_ngdp!AF20</f>
        <v>#N/A</v>
      </c>
      <c r="AG20" s="10" t="e">
        <f>100*cbo_outlays!AG20/cbo_ngdp!AG20</f>
        <v>#N/A</v>
      </c>
      <c r="AH20" s="10" t="e">
        <f>100*cbo_outlays!AH20/cbo_ngdp!AH20</f>
        <v>#N/A</v>
      </c>
      <c r="AI20" s="10" t="e">
        <f>100*cbo_outlays!AI20/cbo_ngdp!AI20</f>
        <v>#N/A</v>
      </c>
      <c r="AJ20" s="10" t="e">
        <f>100*cbo_outlays!AJ20/cbo_ngdp!AJ20</f>
        <v>#N/A</v>
      </c>
      <c r="AK20" s="10" t="e">
        <f>100*cbo_outlays!AK20/cbo_ngdp!AK20</f>
        <v>#N/A</v>
      </c>
      <c r="AL20" s="10" t="e">
        <f>100*cbo_outlays!AL20/cbo_ngdp!AL20</f>
        <v>#N/A</v>
      </c>
      <c r="AM20" s="10" t="e">
        <f>100*cbo_outlays!AM20/cbo_ngdp!AM20</f>
        <v>#N/A</v>
      </c>
      <c r="AN20" s="10" t="e">
        <f>100*cbo_outlays!AN20/cbo_ngdp!AN20</f>
        <v>#N/A</v>
      </c>
      <c r="AO20" s="10" t="e">
        <f>100*cbo_outlays!AO20/cbo_ngdp!AO20</f>
        <v>#N/A</v>
      </c>
      <c r="AP20" s="10" t="e">
        <f>100*cbo_outlays!AP20/cbo_ngdp!AP20</f>
        <v>#N/A</v>
      </c>
      <c r="AQ20" s="10" t="e">
        <f>100*cbo_outlays!AQ20/cbo_ngdp!AQ20</f>
        <v>#N/A</v>
      </c>
      <c r="AR20" s="10" t="e">
        <f>100*cbo_outlays!AR20/cbo_ngdp!AR20</f>
        <v>#N/A</v>
      </c>
      <c r="AS20" s="10" t="e">
        <f>100*cbo_outlays!AS20/cbo_ngdp!AS20</f>
        <v>#N/A</v>
      </c>
      <c r="AT20" s="10" t="e">
        <f>100*cbo_outlays!AT20/cbo_ngdp!AT20</f>
        <v>#N/A</v>
      </c>
      <c r="AU20" s="10" t="e">
        <v>#N/A</v>
      </c>
      <c r="AV20" s="10" t="e">
        <f>100*cbo_outlays!AV20/cbo_ngdp!AV20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20.594059405940595</v>
      </c>
      <c r="CU20" s="20">
        <v>31778</v>
      </c>
      <c r="CV20" s="20" t="str">
        <f ca="1">OFFSET(C$1,0,ROWS($1:14)-1)</f>
        <v>1987A</v>
      </c>
      <c r="CW20" s="19">
        <f t="shared" ca="1" si="2"/>
        <v>1987</v>
      </c>
      <c r="CX20" s="30" cm="1">
        <f t="array" aca="1" ref="CX20" ca="1">INDEX($C$6:$CS$100,MATCH(CW20,YEAR($B$6:$B$100),0),MATCH(CV20,$C$1:$CS$1,0))</f>
        <v>22.914298704250967</v>
      </c>
      <c r="CY20" s="19">
        <f t="shared" ca="1" si="0"/>
        <v>1992</v>
      </c>
      <c r="CZ20" s="30" cm="1">
        <f t="array" aca="1" ref="CZ20" ca="1">INDEX($C$6:$CS$100,MATCH(CY20,YEAR($B$6:$B$100),0),MATCH(CV20,$C$1:$CS$1,0))</f>
        <v>21.096023278370513</v>
      </c>
      <c r="DA20" s="19">
        <f t="shared" ca="1" si="3"/>
        <v>1997</v>
      </c>
      <c r="DB20" s="28" t="e" cm="1">
        <f t="array" aca="1" ref="DB20" ca="1">INDEX($C$6:$CS$100,MATCH(DA20,YEAR($B$6:$B$100),0),MATCH(CV20,$C$1:$CS$1,0))</f>
        <v>#N/A</v>
      </c>
      <c r="DG20" s="5"/>
    </row>
    <row r="21" spans="1:111" x14ac:dyDescent="0.3">
      <c r="A21" t="s">
        <v>1757</v>
      </c>
      <c r="B21" s="16">
        <v>32874</v>
      </c>
      <c r="C21" s="10" t="e">
        <f>100*cbo_outlays!C21/cbo_ngdp!C21</f>
        <v>#N/A</v>
      </c>
      <c r="D21" s="10" t="e">
        <f>100*cbo_outlays!D21/cbo_ngdp!D21</f>
        <v>#N/A</v>
      </c>
      <c r="E21" s="10" t="e">
        <f>100*cbo_outlays!E21/cbo_ngdp!E21</f>
        <v>#N/A</v>
      </c>
      <c r="F21" s="10" t="e">
        <f>100*cbo_outlays!F21/cbo_ngdp!F21</f>
        <v>#N/A</v>
      </c>
      <c r="G21" s="10" t="e">
        <f>100*cbo_outlays!G21/cbo_ngdp!G21</f>
        <v>#N/A</v>
      </c>
      <c r="H21" s="10" t="e">
        <f>100*cbo_outlays!H21/cbo_ngdp!H21</f>
        <v>#N/A</v>
      </c>
      <c r="I21" s="10" t="e">
        <f>100*cbo_outlays!I21/cbo_ngdp!A21</f>
        <v>#N/A</v>
      </c>
      <c r="J21" s="10" t="e">
        <f>100*cbo_outlays!J21/cbo_ngdp!B21</f>
        <v>#N/A</v>
      </c>
      <c r="K21" s="10" t="e">
        <f>100*cbo_outlays!K21/cbo_ngdp!K21</f>
        <v>#N/A</v>
      </c>
      <c r="L21" s="10">
        <f>100*cbo_outlays!L21/cbo_ngdp!L21</f>
        <v>24.687834463075276</v>
      </c>
      <c r="M21" s="10">
        <f>100*cbo_outlays!M21/cbo_ngdp!M21</f>
        <v>21.690191173843129</v>
      </c>
      <c r="N21" s="10">
        <f>100*cbo_outlays!N21/cbo_ngdp!N21</f>
        <v>21.142552055525893</v>
      </c>
      <c r="O21" s="10">
        <f>100*cbo_outlays!O21/cbo_ngdp!O21</f>
        <v>21.215994157385431</v>
      </c>
      <c r="P21" s="10">
        <f>100*cbo_outlays!P21/cbo_ngdp!P21</f>
        <v>21.901590825009247</v>
      </c>
      <c r="Q21" s="10">
        <f>100*cbo_outlays!Q21/cbo_ngdp!Q21</f>
        <v>22.527881040892193</v>
      </c>
      <c r="R21" s="10">
        <f>100*cbo_outlays!R21/cbo_ngdp!R21</f>
        <v>22.587307547878332</v>
      </c>
      <c r="S21" s="10">
        <f>100*cbo_outlays!S21/cbo_ngdp!S21</f>
        <v>22.058823529411764</v>
      </c>
      <c r="T21" s="10">
        <f>100*cbo_outlays!T21/cbo_ngdp!T21</f>
        <v>22.167216721672169</v>
      </c>
      <c r="U21" s="10">
        <f>100*cbo_outlays!U21/cbo_ngdp!U21</f>
        <v>22.185612300933553</v>
      </c>
      <c r="V21" s="10">
        <f>100*cbo_outlays!V21/cbo_ngdp!V21</f>
        <v>22.085777126099707</v>
      </c>
      <c r="W21" s="10">
        <f>100*cbo_outlays!W21/cbo_ngdp!W21</f>
        <v>22.624269005847953</v>
      </c>
      <c r="X21" s="10" t="e">
        <f>100*cbo_outlays!X21/cbo_ngdp!X21</f>
        <v>#N/A</v>
      </c>
      <c r="Y21" s="10" t="e">
        <f>100*cbo_outlays!Y21/cbo_ngdp!Y21</f>
        <v>#N/A</v>
      </c>
      <c r="Z21" s="10" t="e">
        <f>100*cbo_outlays!Z21/cbo_ngdp!Z21</f>
        <v>#N/A</v>
      </c>
      <c r="AA21" s="10" t="e">
        <f>100*cbo_outlays!AA21/cbo_ngdp!AA21</f>
        <v>#N/A</v>
      </c>
      <c r="AB21" s="10" t="e">
        <f>100*cbo_outlays!AB21/cbo_ngdp!AB21</f>
        <v>#N/A</v>
      </c>
      <c r="AC21" s="10" t="e">
        <f>100*cbo_outlays!AC21/cbo_ngdp!AC21</f>
        <v>#N/A</v>
      </c>
      <c r="AD21" s="10" t="e">
        <f>100*cbo_outlays!AD21/cbo_ngdp!AD21</f>
        <v>#N/A</v>
      </c>
      <c r="AE21" s="10" t="e">
        <f>100*cbo_outlays!AE21/cbo_ngdp!AE21</f>
        <v>#N/A</v>
      </c>
      <c r="AF21" s="10" t="e">
        <f>100*cbo_outlays!AF21/cbo_ngdp!AF21</f>
        <v>#N/A</v>
      </c>
      <c r="AG21" s="10" t="e">
        <f>100*cbo_outlays!AG21/cbo_ngdp!AG21</f>
        <v>#N/A</v>
      </c>
      <c r="AH21" s="10" t="e">
        <f>100*cbo_outlays!AH21/cbo_ngdp!AH21</f>
        <v>#N/A</v>
      </c>
      <c r="AI21" s="10" t="e">
        <f>100*cbo_outlays!AI21/cbo_ngdp!AI21</f>
        <v>#N/A</v>
      </c>
      <c r="AJ21" s="10" t="e">
        <f>100*cbo_outlays!AJ21/cbo_ngdp!AJ21</f>
        <v>#N/A</v>
      </c>
      <c r="AK21" s="10" t="e">
        <f>100*cbo_outlays!AK21/cbo_ngdp!AK21</f>
        <v>#N/A</v>
      </c>
      <c r="AL21" s="10" t="e">
        <f>100*cbo_outlays!AL21/cbo_ngdp!AL21</f>
        <v>#N/A</v>
      </c>
      <c r="AM21" s="10" t="e">
        <f>100*cbo_outlays!AM21/cbo_ngdp!AM21</f>
        <v>#N/A</v>
      </c>
      <c r="AN21" s="10" t="e">
        <f>100*cbo_outlays!AN21/cbo_ngdp!AN21</f>
        <v>#N/A</v>
      </c>
      <c r="AO21" s="10" t="e">
        <f>100*cbo_outlays!AO21/cbo_ngdp!AO21</f>
        <v>#N/A</v>
      </c>
      <c r="AP21" s="10" t="e">
        <f>100*cbo_outlays!AP21/cbo_ngdp!AP21</f>
        <v>#N/A</v>
      </c>
      <c r="AQ21" s="10" t="e">
        <f>100*cbo_outlays!AQ21/cbo_ngdp!AQ21</f>
        <v>#N/A</v>
      </c>
      <c r="AR21" s="10" t="e">
        <f>100*cbo_outlays!AR21/cbo_ngdp!AR21</f>
        <v>#N/A</v>
      </c>
      <c r="AS21" s="10" t="e">
        <f>100*cbo_outlays!AS21/cbo_ngdp!AS21</f>
        <v>#N/A</v>
      </c>
      <c r="AT21" s="10" t="e">
        <f>100*cbo_outlays!AT21/cbo_ngdp!AT21</f>
        <v>#N/A</v>
      </c>
      <c r="AU21" s="10" t="e">
        <v>#N/A</v>
      </c>
      <c r="AV21" s="10" t="e">
        <f>100*cbo_outlays!AV21/cbo_ngdp!AV21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21.240888286150195</v>
      </c>
      <c r="CU21" s="20">
        <v>31990</v>
      </c>
      <c r="CV21" s="20" t="str">
        <f ca="1">OFFSET(C$1,0,ROWS($1:15)-1)</f>
        <v>1987B</v>
      </c>
      <c r="CW21" s="19">
        <f t="shared" ca="1" si="2"/>
        <v>1987</v>
      </c>
      <c r="CX21" s="30" cm="1">
        <f t="array" aca="1" ref="CX21" ca="1">INDEX($C$6:$CS$100,MATCH(CW21,YEAR($B$6:$B$100),0),MATCH(CV21,$C$1:$CS$1,0))</f>
        <v>22.90768881832615</v>
      </c>
      <c r="CY21" s="19">
        <f t="shared" ca="1" si="0"/>
        <v>1992</v>
      </c>
      <c r="CZ21" s="30" cm="1">
        <f t="array" aca="1" ref="CZ21" ca="1">INDEX($C$6:$CS$100,MATCH(CY21,YEAR($B$6:$B$100),0),MATCH(CV21,$C$1:$CS$1,0))</f>
        <v>21.901970363133039</v>
      </c>
      <c r="DA21" s="19">
        <f t="shared" ca="1" si="3"/>
        <v>1997</v>
      </c>
      <c r="DB21" s="28" t="e" cm="1">
        <f t="array" aca="1" ref="DB21" ca="1">INDEX($C$6:$CS$100,MATCH(DA21,YEAR($B$6:$B$100),0),MATCH(CV21,$C$1:$CS$1,0))</f>
        <v>#N/A</v>
      </c>
      <c r="DG21" s="5"/>
    </row>
    <row r="22" spans="1:111" x14ac:dyDescent="0.3">
      <c r="A22" t="s">
        <v>1758</v>
      </c>
      <c r="B22" s="16">
        <v>33239</v>
      </c>
      <c r="C22" s="10" t="e">
        <f>100*cbo_outlays!C22/cbo_ngdp!C22</f>
        <v>#N/A</v>
      </c>
      <c r="D22" s="10" t="e">
        <f>100*cbo_outlays!D22/cbo_ngdp!D22</f>
        <v>#N/A</v>
      </c>
      <c r="E22" s="10" t="e">
        <f>100*cbo_outlays!E22/cbo_ngdp!E22</f>
        <v>#N/A</v>
      </c>
      <c r="F22" s="10" t="e">
        <f>100*cbo_outlays!F22/cbo_ngdp!F22</f>
        <v>#N/A</v>
      </c>
      <c r="G22" s="10" t="e">
        <f>100*cbo_outlays!G22/cbo_ngdp!G22</f>
        <v>#N/A</v>
      </c>
      <c r="H22" s="10" t="e">
        <f>100*cbo_outlays!H22/cbo_ngdp!H22</f>
        <v>#N/A</v>
      </c>
      <c r="I22" s="10" t="e">
        <f>100*cbo_outlays!I22/cbo_ngdp!A22</f>
        <v>#N/A</v>
      </c>
      <c r="J22" s="10" t="e">
        <f>100*cbo_outlays!J22/cbo_ngdp!B22</f>
        <v>#N/A</v>
      </c>
      <c r="K22" s="10" t="e">
        <f>100*cbo_outlays!K22/cbo_ngdp!K22</f>
        <v>#N/A</v>
      </c>
      <c r="L22" s="10" t="e">
        <f>100*cbo_outlays!L22/cbo_ngdp!L22</f>
        <v>#N/A</v>
      </c>
      <c r="M22" s="10" t="e">
        <f>100*cbo_outlays!M22/cbo_ngdp!M22</f>
        <v>#N/A</v>
      </c>
      <c r="N22" s="10">
        <f>100*cbo_outlays!N22/cbo_ngdp!N22</f>
        <v>20.638333057714568</v>
      </c>
      <c r="O22" s="10">
        <f>100*cbo_outlays!O22/cbo_ngdp!O22</f>
        <v>20.711368277739957</v>
      </c>
      <c r="P22" s="10">
        <f>100*cbo_outlays!P22/cbo_ngdp!P22</f>
        <v>21.529696132596683</v>
      </c>
      <c r="Q22" s="10">
        <f>100*cbo_outlays!Q22/cbo_ngdp!Q22</f>
        <v>22.272489994779885</v>
      </c>
      <c r="R22" s="10">
        <f>100*cbo_outlays!R22/cbo_ngdp!R22</f>
        <v>22.314049586776861</v>
      </c>
      <c r="S22" s="10">
        <f>100*cbo_outlays!S22/cbo_ngdp!S22</f>
        <v>21.848013816925732</v>
      </c>
      <c r="T22" s="10">
        <f>100*cbo_outlays!T22/cbo_ngdp!T22</f>
        <v>22.023399862353752</v>
      </c>
      <c r="U22" s="10">
        <f>100*cbo_outlays!U22/cbo_ngdp!U22</f>
        <v>22.004806041881221</v>
      </c>
      <c r="V22" s="10">
        <f>100*cbo_outlays!V22/cbo_ngdp!V22</f>
        <v>21.982758620689655</v>
      </c>
      <c r="W22" s="10">
        <f>100*cbo_outlays!W22/cbo_ngdp!W22</f>
        <v>23.233882030178325</v>
      </c>
      <c r="X22" s="10">
        <f>100*cbo_outlays!X22/cbo_ngdp!X22</f>
        <v>24.733285917496445</v>
      </c>
      <c r="Y22" s="10">
        <f>100*cbo_outlays!Y22/cbo_ngdp!Y22</f>
        <v>23.91343230191379</v>
      </c>
      <c r="Z22" s="10" t="e">
        <f>100*cbo_outlays!Z22/cbo_ngdp!Z22</f>
        <v>#N/A</v>
      </c>
      <c r="AA22" s="10" t="e">
        <f>100*cbo_outlays!AA22/cbo_ngdp!AA22</f>
        <v>#N/A</v>
      </c>
      <c r="AB22" s="10" t="e">
        <f>100*cbo_outlays!AB22/cbo_ngdp!AB22</f>
        <v>#N/A</v>
      </c>
      <c r="AC22" s="10" t="e">
        <f>100*cbo_outlays!AC22/cbo_ngdp!AC22</f>
        <v>#N/A</v>
      </c>
      <c r="AD22" s="10" t="e">
        <f>100*cbo_outlays!AD22/cbo_ngdp!AD22</f>
        <v>#N/A</v>
      </c>
      <c r="AE22" s="10" t="e">
        <f>100*cbo_outlays!AE22/cbo_ngdp!AE22</f>
        <v>#N/A</v>
      </c>
      <c r="AF22" s="10" t="e">
        <f>100*cbo_outlays!AF22/cbo_ngdp!AF22</f>
        <v>#N/A</v>
      </c>
      <c r="AG22" s="10" t="e">
        <f>100*cbo_outlays!AG22/cbo_ngdp!AG22</f>
        <v>#N/A</v>
      </c>
      <c r="AH22" s="10" t="e">
        <f>100*cbo_outlays!AH22/cbo_ngdp!AH22</f>
        <v>#N/A</v>
      </c>
      <c r="AI22" s="10" t="e">
        <f>100*cbo_outlays!AI22/cbo_ngdp!AI22</f>
        <v>#N/A</v>
      </c>
      <c r="AJ22" s="10" t="e">
        <f>100*cbo_outlays!AJ22/cbo_ngdp!AJ22</f>
        <v>#N/A</v>
      </c>
      <c r="AK22" s="10" t="e">
        <f>100*cbo_outlays!AK22/cbo_ngdp!AK22</f>
        <v>#N/A</v>
      </c>
      <c r="AL22" s="10" t="e">
        <f>100*cbo_outlays!AL22/cbo_ngdp!AL22</f>
        <v>#N/A</v>
      </c>
      <c r="AM22" s="10" t="e">
        <f>100*cbo_outlays!AM22/cbo_ngdp!AM22</f>
        <v>#N/A</v>
      </c>
      <c r="AN22" s="10" t="e">
        <f>100*cbo_outlays!AN22/cbo_ngdp!AN22</f>
        <v>#N/A</v>
      </c>
      <c r="AO22" s="10" t="e">
        <f>100*cbo_outlays!AO22/cbo_ngdp!AO22</f>
        <v>#N/A</v>
      </c>
      <c r="AP22" s="10" t="e">
        <f>100*cbo_outlays!AP22/cbo_ngdp!AP22</f>
        <v>#N/A</v>
      </c>
      <c r="AQ22" s="10" t="e">
        <f>100*cbo_outlays!AQ22/cbo_ngdp!AQ22</f>
        <v>#N/A</v>
      </c>
      <c r="AR22" s="10" t="e">
        <f>100*cbo_outlays!AR22/cbo_ngdp!AR22</f>
        <v>#N/A</v>
      </c>
      <c r="AS22" s="10" t="e">
        <f>100*cbo_outlays!AS22/cbo_ngdp!AS22</f>
        <v>#N/A</v>
      </c>
      <c r="AT22" s="10" t="e">
        <f>100*cbo_outlays!AT22/cbo_ngdp!AT22</f>
        <v>#N/A</v>
      </c>
      <c r="AU22" s="10" t="e">
        <v>#N/A</v>
      </c>
      <c r="AV22" s="10" t="e">
        <f>100*cbo_outlays!AV22/cbo_ngdp!AV22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21.729853930740195</v>
      </c>
      <c r="CU22" s="20">
        <v>32174</v>
      </c>
      <c r="CV22" s="20" t="str">
        <f ca="1">OFFSET(C$1,0,ROWS($1:16)-1)</f>
        <v>1988A</v>
      </c>
      <c r="CW22" s="19">
        <f t="shared" ca="1" si="2"/>
        <v>1988</v>
      </c>
      <c r="CX22" s="30" cm="1">
        <f t="array" aca="1" ref="CX22" ca="1">INDEX($C$6:$CS$100,MATCH(CW22,YEAR($B$6:$B$100),0),MATCH(CV22,$C$1:$CS$1,0))</f>
        <v>22.552372808892688</v>
      </c>
      <c r="CY22" s="19">
        <f t="shared" ca="1" si="0"/>
        <v>1993</v>
      </c>
      <c r="CZ22" s="30" cm="1">
        <f t="array" aca="1" ref="CZ22" ca="1">INDEX($C$6:$CS$100,MATCH(CY22,YEAR($B$6:$B$100),0),MATCH(CV22,$C$1:$CS$1,0))</f>
        <v>21.486840080036941</v>
      </c>
      <c r="DA22" s="19">
        <f t="shared" ca="1" si="3"/>
        <v>1998</v>
      </c>
      <c r="DB22" s="28" t="e" cm="1">
        <f t="array" aca="1" ref="DB22" ca="1">INDEX($C$6:$CS$100,MATCH(DA22,YEAR($B$6:$B$100),0),MATCH(CV22,$C$1:$CS$1,0))</f>
        <v>#N/A</v>
      </c>
      <c r="DG22" s="5"/>
    </row>
    <row r="23" spans="1:111" x14ac:dyDescent="0.3">
      <c r="A23" t="s">
        <v>1759</v>
      </c>
      <c r="B23" s="16">
        <v>33604</v>
      </c>
      <c r="C23" s="10" t="e">
        <f>100*cbo_outlays!C23/cbo_ngdp!C23</f>
        <v>#N/A</v>
      </c>
      <c r="D23" s="10" t="e">
        <f>100*cbo_outlays!D23/cbo_ngdp!D23</f>
        <v>#N/A</v>
      </c>
      <c r="E23" s="10" t="e">
        <f>100*cbo_outlays!E23/cbo_ngdp!E23</f>
        <v>#N/A</v>
      </c>
      <c r="F23" s="10" t="e">
        <f>100*cbo_outlays!F23/cbo_ngdp!F23</f>
        <v>#N/A</v>
      </c>
      <c r="G23" s="10" t="e">
        <f>100*cbo_outlays!G23/cbo_ngdp!G23</f>
        <v>#N/A</v>
      </c>
      <c r="H23" s="10" t="e">
        <f>100*cbo_outlays!H23/cbo_ngdp!H23</f>
        <v>#N/A</v>
      </c>
      <c r="I23" s="10" t="e">
        <f>100*cbo_outlays!I23/cbo_ngdp!A23</f>
        <v>#N/A</v>
      </c>
      <c r="J23" s="10" t="e">
        <f>100*cbo_outlays!J23/cbo_ngdp!B23</f>
        <v>#N/A</v>
      </c>
      <c r="K23" s="10" t="e">
        <f>100*cbo_outlays!K23/cbo_ngdp!K23</f>
        <v>#N/A</v>
      </c>
      <c r="L23" s="10" t="e">
        <f>100*cbo_outlays!L23/cbo_ngdp!L23</f>
        <v>#N/A</v>
      </c>
      <c r="M23" s="10" t="e">
        <f>100*cbo_outlays!M23/cbo_ngdp!M23</f>
        <v>#N/A</v>
      </c>
      <c r="N23" s="10" t="e">
        <f>100*cbo_outlays!N23/cbo_ngdp!N23</f>
        <v>#N/A</v>
      </c>
      <c r="O23" s="10" t="e">
        <f>100*cbo_outlays!O23/cbo_ngdp!O23</f>
        <v>#N/A</v>
      </c>
      <c r="P23" s="10">
        <f>100*cbo_outlays!P23/cbo_ngdp!P23</f>
        <v>21.096023278370513</v>
      </c>
      <c r="Q23" s="10">
        <f>100*cbo_outlays!Q23/cbo_ngdp!Q23</f>
        <v>21.901970363133039</v>
      </c>
      <c r="R23" s="10">
        <f>100*cbo_outlays!R23/cbo_ngdp!R23</f>
        <v>21.918709889748232</v>
      </c>
      <c r="S23" s="10">
        <f>100*cbo_outlays!S23/cbo_ngdp!S23</f>
        <v>21.557177615571778</v>
      </c>
      <c r="T23" s="10">
        <f>100*cbo_outlays!T23/cbo_ngdp!T23</f>
        <v>21.733505821474772</v>
      </c>
      <c r="U23" s="10">
        <f>100*cbo_outlays!U23/cbo_ngdp!U23</f>
        <v>21.654618473895582</v>
      </c>
      <c r="V23" s="10">
        <f>100*cbo_outlays!V23/cbo_ngdp!V23</f>
        <v>21.666666666666668</v>
      </c>
      <c r="W23" s="10">
        <f>100*cbo_outlays!W23/cbo_ngdp!W23</f>
        <v>22.944489139179403</v>
      </c>
      <c r="X23" s="10">
        <f>100*cbo_outlays!X23/cbo_ngdp!X23</f>
        <v>24.454439446943194</v>
      </c>
      <c r="Y23" s="10">
        <f>100*cbo_outlays!Y23/cbo_ngdp!Y23</f>
        <v>25.324128641185386</v>
      </c>
      <c r="Z23" s="10">
        <f>100*cbo_outlays!Z23/cbo_ngdp!Z23</f>
        <v>24.871707150188161</v>
      </c>
      <c r="AA23" s="10">
        <f>100*cbo_outlays!AA23/cbo_ngdp!AA23</f>
        <v>23.974008207934336</v>
      </c>
      <c r="AB23" s="10" t="e">
        <f>100*cbo_outlays!AB23/cbo_ngdp!AB23</f>
        <v>#N/A</v>
      </c>
      <c r="AC23" s="10" t="e">
        <f>100*cbo_outlays!AC23/cbo_ngdp!AC23</f>
        <v>#N/A</v>
      </c>
      <c r="AD23" s="10" t="e">
        <f>100*cbo_outlays!AD23/cbo_ngdp!AD23</f>
        <v>#N/A</v>
      </c>
      <c r="AE23" s="10" t="e">
        <f>100*cbo_outlays!AE23/cbo_ngdp!AE23</f>
        <v>#N/A</v>
      </c>
      <c r="AF23" s="10" t="e">
        <f>100*cbo_outlays!AF23/cbo_ngdp!AF23</f>
        <v>#N/A</v>
      </c>
      <c r="AG23" s="10" t="e">
        <f>100*cbo_outlays!AG23/cbo_ngdp!AG23</f>
        <v>#N/A</v>
      </c>
      <c r="AH23" s="10" t="e">
        <f>100*cbo_outlays!AH23/cbo_ngdp!AH23</f>
        <v>#N/A</v>
      </c>
      <c r="AI23" s="10" t="e">
        <f>100*cbo_outlays!AI23/cbo_ngdp!AI23</f>
        <v>#N/A</v>
      </c>
      <c r="AJ23" s="10" t="e">
        <f>100*cbo_outlays!AJ23/cbo_ngdp!AJ23</f>
        <v>#N/A</v>
      </c>
      <c r="AK23" s="10" t="e">
        <f>100*cbo_outlays!AK23/cbo_ngdp!AK23</f>
        <v>#N/A</v>
      </c>
      <c r="AL23" s="10" t="e">
        <f>100*cbo_outlays!AL23/cbo_ngdp!AL23</f>
        <v>#N/A</v>
      </c>
      <c r="AM23" s="10" t="e">
        <f>100*cbo_outlays!AM23/cbo_ngdp!AM23</f>
        <v>#N/A</v>
      </c>
      <c r="AN23" s="10" t="e">
        <f>100*cbo_outlays!AN23/cbo_ngdp!AN23</f>
        <v>#N/A</v>
      </c>
      <c r="AO23" s="10" t="e">
        <f>100*cbo_outlays!AO23/cbo_ngdp!AO23</f>
        <v>#N/A</v>
      </c>
      <c r="AP23" s="10" t="e">
        <f>100*cbo_outlays!AP23/cbo_ngdp!AP23</f>
        <v>#N/A</v>
      </c>
      <c r="AQ23" s="10" t="e">
        <f>100*cbo_outlays!AQ23/cbo_ngdp!AQ23</f>
        <v>#N/A</v>
      </c>
      <c r="AR23" s="10" t="e">
        <f>100*cbo_outlays!AR23/cbo_ngdp!AR23</f>
        <v>#N/A</v>
      </c>
      <c r="AS23" s="10" t="e">
        <f>100*cbo_outlays!AS23/cbo_ngdp!AS23</f>
        <v>#N/A</v>
      </c>
      <c r="AT23" s="10" t="e">
        <f>100*cbo_outlays!AT23/cbo_ngdp!AT23</f>
        <v>#N/A</v>
      </c>
      <c r="AU23" s="10" t="e">
        <v>#N/A</v>
      </c>
      <c r="AV23" s="10" t="e">
        <f>100*cbo_outlays!AV23/cbo_ngdp!AV23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21.539900249376558</v>
      </c>
      <c r="CU23" s="20">
        <v>32356</v>
      </c>
      <c r="CV23" s="20" t="str">
        <f ca="1">OFFSET(C$1,0,ROWS($1:17)-1)</f>
        <v>1988B</v>
      </c>
      <c r="CW23" s="19">
        <f t="shared" ca="1" si="2"/>
        <v>1988</v>
      </c>
      <c r="CX23" s="30" cm="1">
        <f t="array" aca="1" ref="CX23" ca="1">INDEX($C$6:$CS$100,MATCH(CW23,YEAR($B$6:$B$100),0),MATCH(CV23,$C$1:$CS$1,0))</f>
        <v>22.289788215558819</v>
      </c>
      <c r="CY23" s="19">
        <f t="shared" ca="1" si="0"/>
        <v>1993</v>
      </c>
      <c r="CZ23" s="30" cm="1">
        <f t="array" aca="1" ref="CZ23" ca="1">INDEX($C$6:$CS$100,MATCH(CY23,YEAR($B$6:$B$100),0),MATCH(CV23,$C$1:$CS$1,0))</f>
        <v>21.27951256664128</v>
      </c>
      <c r="DA23" s="19">
        <f t="shared" ca="1" si="3"/>
        <v>1998</v>
      </c>
      <c r="DB23" s="28" t="e" cm="1">
        <f t="array" aca="1" ref="DB23" ca="1">INDEX($C$6:$CS$100,MATCH(DA23,YEAR($B$6:$B$100),0),MATCH(CV23,$C$1:$CS$1,0))</f>
        <v>#N/A</v>
      </c>
      <c r="DG23" s="5"/>
    </row>
    <row r="24" spans="1:111" x14ac:dyDescent="0.3">
      <c r="A24" t="s">
        <v>1760</v>
      </c>
      <c r="B24" s="16">
        <v>33970</v>
      </c>
      <c r="C24" s="10" t="e">
        <f>100*cbo_outlays!C24/cbo_ngdp!C24</f>
        <v>#N/A</v>
      </c>
      <c r="D24" s="10" t="e">
        <f>100*cbo_outlays!D24/cbo_ngdp!D24</f>
        <v>#N/A</v>
      </c>
      <c r="E24" s="10" t="e">
        <f>100*cbo_outlays!E24/cbo_ngdp!E24</f>
        <v>#N/A</v>
      </c>
      <c r="F24" s="10" t="e">
        <f>100*cbo_outlays!F24/cbo_ngdp!F24</f>
        <v>#N/A</v>
      </c>
      <c r="G24" s="10" t="e">
        <f>100*cbo_outlays!G24/cbo_ngdp!G24</f>
        <v>#N/A</v>
      </c>
      <c r="H24" s="10" t="e">
        <f>100*cbo_outlays!H24/cbo_ngdp!H24</f>
        <v>#N/A</v>
      </c>
      <c r="I24" s="10" t="e">
        <f>100*cbo_outlays!I24/cbo_ngdp!A24</f>
        <v>#N/A</v>
      </c>
      <c r="J24" s="10" t="e">
        <f>100*cbo_outlays!J24/cbo_ngdp!B24</f>
        <v>#N/A</v>
      </c>
      <c r="K24" s="10" t="e">
        <f>100*cbo_outlays!K24/cbo_ngdp!K24</f>
        <v>#N/A</v>
      </c>
      <c r="L24" s="10" t="e">
        <f>100*cbo_outlays!L24/cbo_ngdp!L24</f>
        <v>#N/A</v>
      </c>
      <c r="M24" s="10" t="e">
        <f>100*cbo_outlays!M24/cbo_ngdp!M24</f>
        <v>#N/A</v>
      </c>
      <c r="N24" s="10" t="e">
        <f>100*cbo_outlays!N24/cbo_ngdp!N24</f>
        <v>#N/A</v>
      </c>
      <c r="O24" s="10" t="e">
        <f>100*cbo_outlays!O24/cbo_ngdp!O24</f>
        <v>#N/A</v>
      </c>
      <c r="P24" s="10" t="e">
        <f>100*cbo_outlays!P24/cbo_ngdp!P24</f>
        <v>#N/A</v>
      </c>
      <c r="Q24" s="10" t="e">
        <f>100*cbo_outlays!Q24/cbo_ngdp!Q24</f>
        <v>#N/A</v>
      </c>
      <c r="R24" s="10">
        <f>100*cbo_outlays!R24/cbo_ngdp!R24</f>
        <v>21.486840080036941</v>
      </c>
      <c r="S24" s="10">
        <f>100*cbo_outlays!S24/cbo_ngdp!S24</f>
        <v>21.27951256664128</v>
      </c>
      <c r="T24" s="10">
        <f>100*cbo_outlays!T24/cbo_ngdp!T24</f>
        <v>21.425315301625893</v>
      </c>
      <c r="U24" s="10">
        <f>100*cbo_outlays!U24/cbo_ngdp!U24</f>
        <v>21.497294046903185</v>
      </c>
      <c r="V24" s="10">
        <f>100*cbo_outlays!V24/cbo_ngdp!V24</f>
        <v>21.540331156007898</v>
      </c>
      <c r="W24" s="10">
        <f>100*cbo_outlays!W24/cbo_ngdp!W24</f>
        <v>21.978851963746223</v>
      </c>
      <c r="X24" s="10">
        <f>100*cbo_outlays!X24/cbo_ngdp!X24</f>
        <v>23.263075722092115</v>
      </c>
      <c r="Y24" s="10">
        <f>100*cbo_outlays!Y24/cbo_ngdp!Y24</f>
        <v>23.768804433887571</v>
      </c>
      <c r="Z24" s="10">
        <f>100*cbo_outlays!Z24/cbo_ngdp!Z24</f>
        <v>24.130190796857462</v>
      </c>
      <c r="AA24" s="10">
        <f>100*cbo_outlays!AA24/cbo_ngdp!AA24</f>
        <v>24.107863717099953</v>
      </c>
      <c r="AB24" s="10">
        <f>100*cbo_outlays!AB24/cbo_ngdp!AB24</f>
        <v>23.537988012311679</v>
      </c>
      <c r="AC24" s="10">
        <f>100*cbo_outlays!AC24/cbo_ngdp!AC24</f>
        <v>22.879301987396996</v>
      </c>
      <c r="AD24" s="10" t="e">
        <f>100*cbo_outlays!AD24/cbo_ngdp!AD24</f>
        <v>#N/A</v>
      </c>
      <c r="AE24" s="10" t="e">
        <f>100*cbo_outlays!AE24/cbo_ngdp!AE24</f>
        <v>#N/A</v>
      </c>
      <c r="AF24" s="10" t="e">
        <f>100*cbo_outlays!AF24/cbo_ngdp!AF24</f>
        <v>#N/A</v>
      </c>
      <c r="AG24" s="10" t="e">
        <f>100*cbo_outlays!AG24/cbo_ngdp!AG24</f>
        <v>#N/A</v>
      </c>
      <c r="AH24" s="10" t="e">
        <f>100*cbo_outlays!AH24/cbo_ngdp!AH24</f>
        <v>#N/A</v>
      </c>
      <c r="AI24" s="10" t="e">
        <f>100*cbo_outlays!AI24/cbo_ngdp!AI24</f>
        <v>#N/A</v>
      </c>
      <c r="AJ24" s="10" t="e">
        <f>100*cbo_outlays!AJ24/cbo_ngdp!AJ24</f>
        <v>#N/A</v>
      </c>
      <c r="AK24" s="10" t="e">
        <f>100*cbo_outlays!AK24/cbo_ngdp!AK24</f>
        <v>#N/A</v>
      </c>
      <c r="AL24" s="10" t="e">
        <f>100*cbo_outlays!AL24/cbo_ngdp!AL24</f>
        <v>#N/A</v>
      </c>
      <c r="AM24" s="10" t="e">
        <f>100*cbo_outlays!AM24/cbo_ngdp!AM24</f>
        <v>#N/A</v>
      </c>
      <c r="AN24" s="10" t="e">
        <f>100*cbo_outlays!AN24/cbo_ngdp!AN24</f>
        <v>#N/A</v>
      </c>
      <c r="AO24" s="10" t="e">
        <f>100*cbo_outlays!AO24/cbo_ngdp!AO24</f>
        <v>#N/A</v>
      </c>
      <c r="AP24" s="10" t="e">
        <f>100*cbo_outlays!AP24/cbo_ngdp!AP24</f>
        <v>#N/A</v>
      </c>
      <c r="AQ24" s="10" t="e">
        <f>100*cbo_outlays!AQ24/cbo_ngdp!AQ24</f>
        <v>#N/A</v>
      </c>
      <c r="AR24" s="10" t="e">
        <f>100*cbo_outlays!AR24/cbo_ngdp!AR24</f>
        <v>#N/A</v>
      </c>
      <c r="AS24" s="10" t="e">
        <f>100*cbo_outlays!AS24/cbo_ngdp!AS24</f>
        <v>#N/A</v>
      </c>
      <c r="AT24" s="10" t="e">
        <f>100*cbo_outlays!AT24/cbo_ngdp!AT24</f>
        <v>#N/A</v>
      </c>
      <c r="AU24" s="10" t="e">
        <v>#N/A</v>
      </c>
      <c r="AV24" s="10" t="e">
        <f>100*cbo_outlays!AV24/cbo_ngdp!AV24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20.797047970479706</v>
      </c>
      <c r="CT24" s="3"/>
      <c r="CU24" s="20">
        <v>32509</v>
      </c>
      <c r="CV24" s="20" t="str">
        <f ca="1">OFFSET(C$1,0,ROWS($1:18)-1)</f>
        <v>1989A</v>
      </c>
      <c r="CW24" s="19">
        <f t="shared" ca="1" si="2"/>
        <v>1989</v>
      </c>
      <c r="CX24" s="30" cm="1">
        <f t="array" aca="1" ref="CX24" ca="1">INDEX($C$6:$CS$100,MATCH(CW24,YEAR($B$6:$B$100),0),MATCH(CV24,$C$1:$CS$1,0))</f>
        <v>22.217883639203436</v>
      </c>
      <c r="CY24" s="19">
        <f t="shared" ca="1" si="0"/>
        <v>1994</v>
      </c>
      <c r="CZ24" s="30" cm="1">
        <f t="array" aca="1" ref="CZ24" ca="1">INDEX($C$6:$CS$100,MATCH(CY24,YEAR($B$6:$B$100),0),MATCH(CV24,$C$1:$CS$1,0))</f>
        <v>21.1247502141022</v>
      </c>
      <c r="DA24" s="19">
        <f t="shared" ca="1" si="3"/>
        <v>1999</v>
      </c>
      <c r="DB24" s="28" t="e" cm="1">
        <f t="array" aca="1" ref="DB24" ca="1">INDEX($C$6:$CS$100,MATCH(DA24,YEAR($B$6:$B$100),0),MATCH(CV24,$C$1:$CS$1,0))</f>
        <v>#N/A</v>
      </c>
      <c r="DG24" s="5"/>
    </row>
    <row r="25" spans="1:111" x14ac:dyDescent="0.3">
      <c r="A25" t="s">
        <v>1761</v>
      </c>
      <c r="B25" s="16">
        <v>34335</v>
      </c>
      <c r="C25" s="10" t="e">
        <f>100*cbo_outlays!C25/cbo_ngdp!C25</f>
        <v>#N/A</v>
      </c>
      <c r="D25" s="10" t="e">
        <f>100*cbo_outlays!D25/cbo_ngdp!D25</f>
        <v>#N/A</v>
      </c>
      <c r="E25" s="10" t="e">
        <f>100*cbo_outlays!E25/cbo_ngdp!E25</f>
        <v>#N/A</v>
      </c>
      <c r="F25" s="10" t="e">
        <f>100*cbo_outlays!F25/cbo_ngdp!F25</f>
        <v>#N/A</v>
      </c>
      <c r="G25" s="10" t="e">
        <f>100*cbo_outlays!G25/cbo_ngdp!G25</f>
        <v>#N/A</v>
      </c>
      <c r="H25" s="10" t="e">
        <f>100*cbo_outlays!H25/cbo_ngdp!H25</f>
        <v>#N/A</v>
      </c>
      <c r="I25" s="10" t="e">
        <f>100*cbo_outlays!I25/cbo_ngdp!A25</f>
        <v>#N/A</v>
      </c>
      <c r="J25" s="10" t="e">
        <f>100*cbo_outlays!J25/cbo_ngdp!B25</f>
        <v>#N/A</v>
      </c>
      <c r="K25" s="10" t="e">
        <f>100*cbo_outlays!K25/cbo_ngdp!K25</f>
        <v>#N/A</v>
      </c>
      <c r="L25" s="10" t="e">
        <f>100*cbo_outlays!L25/cbo_ngdp!L25</f>
        <v>#N/A</v>
      </c>
      <c r="M25" s="10" t="e">
        <f>100*cbo_outlays!M25/cbo_ngdp!M25</f>
        <v>#N/A</v>
      </c>
      <c r="N25" s="10" t="e">
        <f>100*cbo_outlays!N25/cbo_ngdp!N25</f>
        <v>#N/A</v>
      </c>
      <c r="O25" s="10" t="e">
        <f>100*cbo_outlays!O25/cbo_ngdp!O25</f>
        <v>#N/A</v>
      </c>
      <c r="P25" s="10" t="e">
        <f>100*cbo_outlays!P25/cbo_ngdp!P25</f>
        <v>#N/A</v>
      </c>
      <c r="Q25" s="10" t="e">
        <f>100*cbo_outlays!Q25/cbo_ngdp!Q25</f>
        <v>#N/A</v>
      </c>
      <c r="R25" s="10" t="e">
        <f>100*cbo_outlays!R25/cbo_ngdp!R25</f>
        <v>#N/A</v>
      </c>
      <c r="S25" s="10">
        <f>100*cbo_outlays!S25/cbo_ngdp!S25</f>
        <v>21.095537757437071</v>
      </c>
      <c r="T25" s="10">
        <f>100*cbo_outlays!T25/cbo_ngdp!T25</f>
        <v>21.1247502141022</v>
      </c>
      <c r="U25" s="10">
        <f>100*cbo_outlays!U25/cbo_ngdp!U25</f>
        <v>21.102982554867754</v>
      </c>
      <c r="V25" s="10">
        <f>100*cbo_outlays!V25/cbo_ngdp!V25</f>
        <v>21.169757489300999</v>
      </c>
      <c r="W25" s="10">
        <f>100*cbo_outlays!W25/cbo_ngdp!W25</f>
        <v>21.026513540337444</v>
      </c>
      <c r="X25" s="10">
        <f>100*cbo_outlays!X25/cbo_ngdp!X25</f>
        <v>22.647879054748277</v>
      </c>
      <c r="Y25" s="10">
        <f>100*cbo_outlays!Y25/cbo_ngdp!Y25</f>
        <v>22.89894014031945</v>
      </c>
      <c r="Z25" s="10">
        <f>100*cbo_outlays!Z25/cbo_ngdp!Z25</f>
        <v>23.002567587977648</v>
      </c>
      <c r="AA25" s="10">
        <f>100*cbo_outlays!AA25/cbo_ngdp!AA25</f>
        <v>23.012488577520561</v>
      </c>
      <c r="AB25" s="10">
        <f>100*cbo_outlays!AB25/cbo_ngdp!AB25</f>
        <v>23.156115550092196</v>
      </c>
      <c r="AC25" s="10">
        <f>100*cbo_outlays!AC25/cbo_ngdp!AC25</f>
        <v>22.95308187672493</v>
      </c>
      <c r="AD25" s="10">
        <f>100*cbo_outlays!AD25/cbo_ngdp!AD25</f>
        <v>22.20882929034202</v>
      </c>
      <c r="AE25" s="10">
        <f>100*cbo_outlays!AE25/cbo_ngdp!AE25</f>
        <v>21.970945035195449</v>
      </c>
      <c r="AF25" s="10" t="e">
        <f>100*cbo_outlays!AF25/cbo_ngdp!AF25</f>
        <v>#N/A</v>
      </c>
      <c r="AG25" s="10" t="e">
        <f>100*cbo_outlays!AG25/cbo_ngdp!AG25</f>
        <v>#N/A</v>
      </c>
      <c r="AH25" s="10" t="e">
        <f>100*cbo_outlays!AH25/cbo_ngdp!AH25</f>
        <v>#N/A</v>
      </c>
      <c r="AI25" s="10" t="e">
        <f>100*cbo_outlays!AI25/cbo_ngdp!AI25</f>
        <v>#N/A</v>
      </c>
      <c r="AJ25" s="10" t="e">
        <f>100*cbo_outlays!AJ25/cbo_ngdp!AJ25</f>
        <v>#N/A</v>
      </c>
      <c r="AK25" s="10" t="e">
        <f>100*cbo_outlays!AK25/cbo_ngdp!AK25</f>
        <v>#N/A</v>
      </c>
      <c r="AL25" s="10" t="e">
        <f>100*cbo_outlays!AL25/cbo_ngdp!AL25</f>
        <v>#N/A</v>
      </c>
      <c r="AM25" s="10" t="e">
        <f>100*cbo_outlays!AM25/cbo_ngdp!AM25</f>
        <v>#N/A</v>
      </c>
      <c r="AN25" s="10" t="e">
        <f>100*cbo_outlays!AN25/cbo_ngdp!AN25</f>
        <v>#N/A</v>
      </c>
      <c r="AO25" s="10" t="e">
        <f>100*cbo_outlays!AO25/cbo_ngdp!AO25</f>
        <v>#N/A</v>
      </c>
      <c r="AP25" s="10" t="e">
        <f>100*cbo_outlays!AP25/cbo_ngdp!AP25</f>
        <v>#N/A</v>
      </c>
      <c r="AQ25" s="10" t="e">
        <f>100*cbo_outlays!AQ25/cbo_ngdp!AQ25</f>
        <v>#N/A</v>
      </c>
      <c r="AR25" s="10" t="e">
        <f>100*cbo_outlays!AR25/cbo_ngdp!AR25</f>
        <v>#N/A</v>
      </c>
      <c r="AS25" s="10" t="e">
        <f>100*cbo_outlays!AS25/cbo_ngdp!AS25</f>
        <v>#N/A</v>
      </c>
      <c r="AT25" s="10" t="e">
        <f>100*cbo_outlays!AT25/cbo_ngdp!AT25</f>
        <v>#N/A</v>
      </c>
      <c r="AU25" s="10" t="e">
        <v>#N/A</v>
      </c>
      <c r="AV25" s="10" t="e">
        <f>100*cbo_outlays!AV25/cbo_ngdp!AV25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20.37062839626585</v>
      </c>
      <c r="CT25" s="3"/>
      <c r="CU25" s="20">
        <v>32721</v>
      </c>
      <c r="CV25" s="20" t="str">
        <f ca="1">OFFSET(C$1,0,ROWS($1:19)-1)</f>
        <v>1989B</v>
      </c>
      <c r="CW25" s="19">
        <f t="shared" ca="1" si="2"/>
        <v>1989</v>
      </c>
      <c r="CX25" s="30" cm="1">
        <f t="array" aca="1" ref="CX25" ca="1">INDEX($C$6:$CS$100,MATCH(CW25,YEAR($B$6:$B$100),0),MATCH(CV25,$C$1:$CS$1,0))</f>
        <v>22.421175554690542</v>
      </c>
      <c r="CY25" s="19">
        <f t="shared" ca="1" si="0"/>
        <v>1994</v>
      </c>
      <c r="CZ25" s="30" cm="1">
        <f t="array" aca="1" ref="CZ25" ca="1">INDEX($C$6:$CS$100,MATCH(CY25,YEAR($B$6:$B$100),0),MATCH(CV25,$C$1:$CS$1,0))</f>
        <v>21.102982554867754</v>
      </c>
      <c r="DA25" s="19">
        <f t="shared" ca="1" si="3"/>
        <v>1999</v>
      </c>
      <c r="DB25" s="28" t="e" cm="1">
        <f t="array" aca="1" ref="DB25" ca="1">INDEX($C$6:$CS$100,MATCH(DA25,YEAR($B$6:$B$100),0),MATCH(CV25,$C$1:$CS$1,0))</f>
        <v>#N/A</v>
      </c>
      <c r="DG25" s="5"/>
    </row>
    <row r="26" spans="1:111" x14ac:dyDescent="0.3">
      <c r="A26" t="s">
        <v>1762</v>
      </c>
      <c r="B26" s="16">
        <v>34700</v>
      </c>
      <c r="C26" s="10" t="e">
        <f>100*cbo_outlays!C26/cbo_ngdp!C26</f>
        <v>#N/A</v>
      </c>
      <c r="D26" s="10" t="e">
        <f>100*cbo_outlays!D26/cbo_ngdp!D26</f>
        <v>#N/A</v>
      </c>
      <c r="E26" s="10" t="e">
        <f>100*cbo_outlays!E26/cbo_ngdp!E26</f>
        <v>#N/A</v>
      </c>
      <c r="F26" s="10" t="e">
        <f>100*cbo_outlays!F26/cbo_ngdp!F26</f>
        <v>#N/A</v>
      </c>
      <c r="G26" s="10" t="e">
        <f>100*cbo_outlays!G26/cbo_ngdp!G26</f>
        <v>#N/A</v>
      </c>
      <c r="H26" s="10" t="e">
        <f>100*cbo_outlays!H26/cbo_ngdp!H26</f>
        <v>#N/A</v>
      </c>
      <c r="I26" s="10" t="e">
        <f>100*cbo_outlays!I26/cbo_ngdp!A26</f>
        <v>#N/A</v>
      </c>
      <c r="J26" s="10" t="e">
        <f>100*cbo_outlays!J26/cbo_ngdp!B26</f>
        <v>#N/A</v>
      </c>
      <c r="K26" s="10" t="e">
        <f>100*cbo_outlays!K26/cbo_ngdp!K26</f>
        <v>#N/A</v>
      </c>
      <c r="L26" s="10" t="e">
        <f>100*cbo_outlays!L26/cbo_ngdp!L26</f>
        <v>#N/A</v>
      </c>
      <c r="M26" s="10" t="e">
        <f>100*cbo_outlays!M26/cbo_ngdp!M26</f>
        <v>#N/A</v>
      </c>
      <c r="N26" s="10" t="e">
        <f>100*cbo_outlays!N26/cbo_ngdp!N26</f>
        <v>#N/A</v>
      </c>
      <c r="O26" s="10" t="e">
        <f>100*cbo_outlays!O26/cbo_ngdp!O26</f>
        <v>#N/A</v>
      </c>
      <c r="P26" s="10" t="e">
        <f>100*cbo_outlays!P26/cbo_ngdp!P26</f>
        <v>#N/A</v>
      </c>
      <c r="Q26" s="10" t="e">
        <f>100*cbo_outlays!Q26/cbo_ngdp!Q26</f>
        <v>#N/A</v>
      </c>
      <c r="R26" s="10" t="e">
        <f>100*cbo_outlays!R26/cbo_ngdp!R26</f>
        <v>#N/A</v>
      </c>
      <c r="S26" s="10" t="e">
        <f>100*cbo_outlays!S26/cbo_ngdp!S26</f>
        <v>#N/A</v>
      </c>
      <c r="T26" s="10" t="e">
        <f>100*cbo_outlays!T26/cbo_ngdp!T26</f>
        <v>#N/A</v>
      </c>
      <c r="U26" s="10" t="e">
        <f>100*cbo_outlays!U26/cbo_ngdp!U26</f>
        <v>#N/A</v>
      </c>
      <c r="V26" s="10">
        <f>100*cbo_outlays!V26/cbo_ngdp!V26</f>
        <v>20.838917180380594</v>
      </c>
      <c r="W26" s="10">
        <f>100*cbo_outlays!W26/cbo_ngdp!W26</f>
        <v>20.694703220654777</v>
      </c>
      <c r="X26" s="10">
        <f>100*cbo_outlays!X26/cbo_ngdp!X26</f>
        <v>21.308308032017663</v>
      </c>
      <c r="Y26" s="10">
        <f>100*cbo_outlays!Y26/cbo_ngdp!Y26</f>
        <v>21.587390937236137</v>
      </c>
      <c r="Z26" s="10">
        <f>100*cbo_outlays!Z26/cbo_ngdp!Z26</f>
        <v>21.930325528269559</v>
      </c>
      <c r="AA26" s="10">
        <f>100*cbo_outlays!AA26/cbo_ngdp!AA26</f>
        <v>22.589015424535102</v>
      </c>
      <c r="AB26" s="10">
        <f>100*cbo_outlays!AB26/cbo_ngdp!AB26</f>
        <v>22.975929978118163</v>
      </c>
      <c r="AC26" s="10">
        <f>100*cbo_outlays!AC26/cbo_ngdp!AC26</f>
        <v>22.282133488778783</v>
      </c>
      <c r="AD26" s="10">
        <f>100*cbo_outlays!AD26/cbo_ngdp!AD26</f>
        <v>21.538681130459604</v>
      </c>
      <c r="AE26" s="10">
        <f>100*cbo_outlays!AE26/cbo_ngdp!AE26</f>
        <v>21.570014144271571</v>
      </c>
      <c r="AF26" s="10">
        <f>100*cbo_outlays!AF26/cbo_ngdp!AF26</f>
        <v>21.759522455940875</v>
      </c>
      <c r="AG26" s="10">
        <f>100*cbo_outlays!AG26/cbo_ngdp!AG26</f>
        <v>21.710526315789473</v>
      </c>
      <c r="AH26" s="10" t="e">
        <f>100*cbo_outlays!AH26/cbo_ngdp!AH26</f>
        <v>#N/A</v>
      </c>
      <c r="AI26" s="10" t="e">
        <f>100*cbo_outlays!AI26/cbo_ngdp!AI26</f>
        <v>#N/A</v>
      </c>
      <c r="AJ26" s="10" t="e">
        <f>100*cbo_outlays!AJ26/cbo_ngdp!AJ26</f>
        <v>#N/A</v>
      </c>
      <c r="AK26" s="10" t="e">
        <f>100*cbo_outlays!AK26/cbo_ngdp!AK26</f>
        <v>#N/A</v>
      </c>
      <c r="AL26" s="10" t="e">
        <f>100*cbo_outlays!AL26/cbo_ngdp!AL26</f>
        <v>#N/A</v>
      </c>
      <c r="AM26" s="10" t="e">
        <f>100*cbo_outlays!AM26/cbo_ngdp!AM26</f>
        <v>#N/A</v>
      </c>
      <c r="AN26" s="10" t="e">
        <f>100*cbo_outlays!AN26/cbo_ngdp!AN26</f>
        <v>#N/A</v>
      </c>
      <c r="AO26" s="10" t="e">
        <f>100*cbo_outlays!AO26/cbo_ngdp!AO26</f>
        <v>#N/A</v>
      </c>
      <c r="AP26" s="10" t="e">
        <f>100*cbo_outlays!AP26/cbo_ngdp!AP26</f>
        <v>#N/A</v>
      </c>
      <c r="AQ26" s="10" t="e">
        <f>100*cbo_outlays!AQ26/cbo_ngdp!AQ26</f>
        <v>#N/A</v>
      </c>
      <c r="AR26" s="10" t="e">
        <f>100*cbo_outlays!AR26/cbo_ngdp!AR26</f>
        <v>#N/A</v>
      </c>
      <c r="AS26" s="10" t="e">
        <f>100*cbo_outlays!AS26/cbo_ngdp!AS26</f>
        <v>#N/A</v>
      </c>
      <c r="AT26" s="10" t="e">
        <f>100*cbo_outlays!AT26/cbo_ngdp!AT26</f>
        <v>#N/A</v>
      </c>
      <c r="AU26" s="10" t="e">
        <v>#N/A</v>
      </c>
      <c r="AV26" s="10" t="e">
        <f>100*cbo_outlays!AV26/cbo_ngdp!AV26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20.052910052910054</v>
      </c>
      <c r="CT26" s="3"/>
      <c r="CU26" s="20">
        <v>32874</v>
      </c>
      <c r="CV26" s="20" t="str">
        <f ca="1">OFFSET(C$1,0,ROWS($1:20)-1)</f>
        <v>1990A</v>
      </c>
      <c r="CW26" s="19">
        <f t="shared" ca="1" si="2"/>
        <v>1990</v>
      </c>
      <c r="CX26" s="30" cm="1">
        <f t="array" aca="1" ref="CX26" ca="1">INDEX($C$6:$CS$100,MATCH(CW26,YEAR($B$6:$B$100),0),MATCH(CV26,$C$1:$CS$1,0))</f>
        <v>22.085777126099707</v>
      </c>
      <c r="CY26" s="19">
        <f t="shared" ca="1" si="0"/>
        <v>1995</v>
      </c>
      <c r="CZ26" s="30" cm="1">
        <f t="array" aca="1" ref="CZ26" ca="1">INDEX($C$6:$CS$100,MATCH(CY26,YEAR($B$6:$B$100),0),MATCH(CV26,$C$1:$CS$1,0))</f>
        <v>20.838917180380594</v>
      </c>
      <c r="DA26" s="19">
        <f t="shared" ca="1" si="3"/>
        <v>2000</v>
      </c>
      <c r="DB26" s="28" t="e" cm="1">
        <f t="array" aca="1" ref="DB26" ca="1">INDEX($C$6:$CS$100,MATCH(DA26,YEAR($B$6:$B$100),0),MATCH(CV26,$C$1:$CS$1,0))</f>
        <v>#N/A</v>
      </c>
      <c r="DG26" s="5"/>
    </row>
    <row r="27" spans="1:111" x14ac:dyDescent="0.3">
      <c r="A27" t="s">
        <v>1763</v>
      </c>
      <c r="B27" s="16">
        <v>35065</v>
      </c>
      <c r="C27" s="10" t="e">
        <f>100*cbo_outlays!C27/cbo_ngdp!C27</f>
        <v>#N/A</v>
      </c>
      <c r="D27" s="10" t="e">
        <f>100*cbo_outlays!D27/cbo_ngdp!D27</f>
        <v>#N/A</v>
      </c>
      <c r="E27" s="10" t="e">
        <f>100*cbo_outlays!E27/cbo_ngdp!E27</f>
        <v>#N/A</v>
      </c>
      <c r="F27" s="10" t="e">
        <f>100*cbo_outlays!F27/cbo_ngdp!F27</f>
        <v>#N/A</v>
      </c>
      <c r="G27" s="10" t="e">
        <f>100*cbo_outlays!G27/cbo_ngdp!G27</f>
        <v>#N/A</v>
      </c>
      <c r="H27" s="10" t="e">
        <f>100*cbo_outlays!H27/cbo_ngdp!H27</f>
        <v>#N/A</v>
      </c>
      <c r="I27" s="10" t="e">
        <f>100*cbo_outlays!I27/cbo_ngdp!A27</f>
        <v>#N/A</v>
      </c>
      <c r="J27" s="10" t="e">
        <f>100*cbo_outlays!J27/cbo_ngdp!B27</f>
        <v>#N/A</v>
      </c>
      <c r="K27" s="10" t="e">
        <f>100*cbo_outlays!K27/cbo_ngdp!K27</f>
        <v>#N/A</v>
      </c>
      <c r="L27" s="10" t="e">
        <f>100*cbo_outlays!L27/cbo_ngdp!L27</f>
        <v>#N/A</v>
      </c>
      <c r="M27" s="10" t="e">
        <f>100*cbo_outlays!M27/cbo_ngdp!M27</f>
        <v>#N/A</v>
      </c>
      <c r="N27" s="10" t="e">
        <f>100*cbo_outlays!N27/cbo_ngdp!N27</f>
        <v>#N/A</v>
      </c>
      <c r="O27" s="10" t="e">
        <f>100*cbo_outlays!O27/cbo_ngdp!O27</f>
        <v>#N/A</v>
      </c>
      <c r="P27" s="10" t="e">
        <f>100*cbo_outlays!P27/cbo_ngdp!P27</f>
        <v>#N/A</v>
      </c>
      <c r="Q27" s="10" t="e">
        <f>100*cbo_outlays!Q27/cbo_ngdp!Q27</f>
        <v>#N/A</v>
      </c>
      <c r="R27" s="10" t="e">
        <f>100*cbo_outlays!R27/cbo_ngdp!R27</f>
        <v>#N/A</v>
      </c>
      <c r="S27" s="10" t="e">
        <f>100*cbo_outlays!S27/cbo_ngdp!S27</f>
        <v>#N/A</v>
      </c>
      <c r="T27" s="10" t="e">
        <f>100*cbo_outlays!T27/cbo_ngdp!T27</f>
        <v>#N/A</v>
      </c>
      <c r="U27" s="10" t="e">
        <f>100*cbo_outlays!U27/cbo_ngdp!U27</f>
        <v>#N/A</v>
      </c>
      <c r="V27" s="10" t="e">
        <f>100*cbo_outlays!V27/cbo_ngdp!V27</f>
        <v>#N/A</v>
      </c>
      <c r="W27" s="10" t="e">
        <f>100*cbo_outlays!W27/cbo_ngdp!W27</f>
        <v>#N/A</v>
      </c>
      <c r="X27" s="10">
        <f>100*cbo_outlays!X27/cbo_ngdp!X27</f>
        <v>21.181051265412069</v>
      </c>
      <c r="Y27" s="10">
        <f>100*cbo_outlays!Y27/cbo_ngdp!Y27</f>
        <v>21.292119925709738</v>
      </c>
      <c r="Z27" s="10">
        <f>100*cbo_outlays!Z27/cbo_ngdp!Z27</f>
        <v>21.486377124359318</v>
      </c>
      <c r="AA27" s="10">
        <f>100*cbo_outlays!AA27/cbo_ngdp!AA27</f>
        <v>22.465154413774254</v>
      </c>
      <c r="AB27" s="10">
        <f>100*cbo_outlays!AB27/cbo_ngdp!AB27</f>
        <v>22.81310747014718</v>
      </c>
      <c r="AC27" s="10">
        <f>100*cbo_outlays!AC27/cbo_ngdp!AC27</f>
        <v>22.037652270210408</v>
      </c>
      <c r="AD27" s="10">
        <f>100*cbo_outlays!AD27/cbo_ngdp!AD27</f>
        <v>21.351204982399132</v>
      </c>
      <c r="AE27" s="10">
        <f>100*cbo_outlays!AE27/cbo_ngdp!AE27</f>
        <v>21.652536670703807</v>
      </c>
      <c r="AF27" s="10">
        <f>100*cbo_outlays!AF27/cbo_ngdp!AF27</f>
        <v>22.048846675712348</v>
      </c>
      <c r="AG27" s="10">
        <f>100*cbo_outlays!AG27/cbo_ngdp!AG27</f>
        <v>21.960246744345444</v>
      </c>
      <c r="AH27" s="10">
        <f>100*cbo_outlays!AH27/cbo_ngdp!AH27</f>
        <v>21.765829694323145</v>
      </c>
      <c r="AI27" s="10">
        <f>100*cbo_outlays!AI27/cbo_ngdp!AI27</f>
        <v>20.985182218662395</v>
      </c>
      <c r="AJ27" s="10" t="e">
        <f>100*cbo_outlays!AJ27/cbo_ngdp!AJ27</f>
        <v>#N/A</v>
      </c>
      <c r="AK27" s="10" t="e">
        <f>100*cbo_outlays!AK27/cbo_ngdp!AK27</f>
        <v>#N/A</v>
      </c>
      <c r="AL27" s="10" t="e">
        <f>100*cbo_outlays!AL27/cbo_ngdp!AL27</f>
        <v>#N/A</v>
      </c>
      <c r="AM27" s="10" t="e">
        <f>100*cbo_outlays!AM27/cbo_ngdp!AM27</f>
        <v>#N/A</v>
      </c>
      <c r="AN27" s="10" t="e">
        <f>100*cbo_outlays!AN27/cbo_ngdp!AN27</f>
        <v>#N/A</v>
      </c>
      <c r="AO27" s="10" t="e">
        <f>100*cbo_outlays!AO27/cbo_ngdp!AO27</f>
        <v>#N/A</v>
      </c>
      <c r="AP27" s="10" t="e">
        <f>100*cbo_outlays!AP27/cbo_ngdp!AP27</f>
        <v>#N/A</v>
      </c>
      <c r="AQ27" s="10" t="e">
        <f>100*cbo_outlays!AQ27/cbo_ngdp!AQ27</f>
        <v>#N/A</v>
      </c>
      <c r="AR27" s="10" t="e">
        <f>100*cbo_outlays!AR27/cbo_ngdp!AR27</f>
        <v>#N/A</v>
      </c>
      <c r="AS27" s="10" t="e">
        <f>100*cbo_outlays!AS27/cbo_ngdp!AS27</f>
        <v>#N/A</v>
      </c>
      <c r="AT27" s="10" t="e">
        <f>100*cbo_outlays!AT27/cbo_ngdp!AT27</f>
        <v>#N/A</v>
      </c>
      <c r="AU27" s="10" t="e">
        <v>#N/A</v>
      </c>
      <c r="AV27" s="10" t="e">
        <f>100*cbo_outlays!AV27/cbo_ngdp!AV27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19.632750597409132</v>
      </c>
      <c r="CT27" s="3"/>
      <c r="CU27" s="20">
        <v>33055</v>
      </c>
      <c r="CV27" s="20" t="str">
        <f ca="1">OFFSET(C$1,0,ROWS($1:21)-1)</f>
        <v>1990B</v>
      </c>
      <c r="CW27" s="19">
        <f t="shared" ca="1" si="2"/>
        <v>1990</v>
      </c>
      <c r="CX27" s="30" cm="1">
        <f t="array" aca="1" ref="CX27" ca="1">INDEX($C$6:$CS$100,MATCH(CW27,YEAR($B$6:$B$100),0),MATCH(CV27,$C$1:$CS$1,0))</f>
        <v>22.624269005847953</v>
      </c>
      <c r="CY27" s="19">
        <f t="shared" ca="1" si="0"/>
        <v>1995</v>
      </c>
      <c r="CZ27" s="30" cm="1">
        <f t="array" aca="1" ref="CZ27" ca="1">INDEX($C$6:$CS$100,MATCH(CY27,YEAR($B$6:$B$100),0),MATCH(CV27,$C$1:$CS$1,0))</f>
        <v>20.694703220654777</v>
      </c>
      <c r="DA27" s="19">
        <f t="shared" ca="1" si="3"/>
        <v>2000</v>
      </c>
      <c r="DB27" s="28" t="e" cm="1">
        <f t="array" aca="1" ref="DB27" ca="1">INDEX($C$6:$CS$100,MATCH(DA27,YEAR($B$6:$B$100),0),MATCH(CV27,$C$1:$CS$1,0))</f>
        <v>#N/A</v>
      </c>
      <c r="DG27" s="5"/>
    </row>
    <row r="28" spans="1:111" x14ac:dyDescent="0.3">
      <c r="A28" t="s">
        <v>1764</v>
      </c>
      <c r="B28" s="16">
        <v>35431</v>
      </c>
      <c r="C28" s="10" t="e">
        <f>100*cbo_outlays!C28/cbo_ngdp!C28</f>
        <v>#N/A</v>
      </c>
      <c r="D28" s="10" t="e">
        <f>100*cbo_outlays!D28/cbo_ngdp!D28</f>
        <v>#N/A</v>
      </c>
      <c r="E28" s="10" t="e">
        <f>100*cbo_outlays!E28/cbo_ngdp!E28</f>
        <v>#N/A</v>
      </c>
      <c r="F28" s="10" t="e">
        <f>100*cbo_outlays!F28/cbo_ngdp!F28</f>
        <v>#N/A</v>
      </c>
      <c r="G28" s="10" t="e">
        <f>100*cbo_outlays!G28/cbo_ngdp!G28</f>
        <v>#N/A</v>
      </c>
      <c r="H28" s="10" t="e">
        <f>100*cbo_outlays!H28/cbo_ngdp!H28</f>
        <v>#N/A</v>
      </c>
      <c r="I28" s="10" t="e">
        <f>100*cbo_outlays!I28/cbo_ngdp!A28</f>
        <v>#N/A</v>
      </c>
      <c r="J28" s="10" t="e">
        <f>100*cbo_outlays!J28/cbo_ngdp!B28</f>
        <v>#N/A</v>
      </c>
      <c r="K28" s="10" t="e">
        <f>100*cbo_outlays!K28/cbo_ngdp!K28</f>
        <v>#N/A</v>
      </c>
      <c r="L28" s="10" t="e">
        <f>100*cbo_outlays!L28/cbo_ngdp!L28</f>
        <v>#N/A</v>
      </c>
      <c r="M28" s="10" t="e">
        <f>100*cbo_outlays!M28/cbo_ngdp!M28</f>
        <v>#N/A</v>
      </c>
      <c r="N28" s="10" t="e">
        <f>100*cbo_outlays!N28/cbo_ngdp!N28</f>
        <v>#N/A</v>
      </c>
      <c r="O28" s="10" t="e">
        <f>100*cbo_outlays!O28/cbo_ngdp!O28</f>
        <v>#N/A</v>
      </c>
      <c r="P28" s="10" t="e">
        <f>100*cbo_outlays!P28/cbo_ngdp!P28</f>
        <v>#N/A</v>
      </c>
      <c r="Q28" s="10" t="e">
        <f>100*cbo_outlays!Q28/cbo_ngdp!Q28</f>
        <v>#N/A</v>
      </c>
      <c r="R28" s="10" t="e">
        <f>100*cbo_outlays!R28/cbo_ngdp!R28</f>
        <v>#N/A</v>
      </c>
      <c r="S28" s="10" t="e">
        <f>100*cbo_outlays!S28/cbo_ngdp!S28</f>
        <v>#N/A</v>
      </c>
      <c r="T28" s="10" t="e">
        <f>100*cbo_outlays!T28/cbo_ngdp!T28</f>
        <v>#N/A</v>
      </c>
      <c r="U28" s="10" t="e">
        <f>100*cbo_outlays!U28/cbo_ngdp!U28</f>
        <v>#N/A</v>
      </c>
      <c r="V28" s="10" t="e">
        <f>100*cbo_outlays!V28/cbo_ngdp!V28</f>
        <v>#N/A</v>
      </c>
      <c r="W28" s="10" t="e">
        <f>100*cbo_outlays!W28/cbo_ngdp!W28</f>
        <v>#N/A</v>
      </c>
      <c r="X28" s="10" t="e">
        <f>100*cbo_outlays!X28/cbo_ngdp!X28</f>
        <v>#N/A</v>
      </c>
      <c r="Y28" s="10" t="e">
        <f>100*cbo_outlays!Y28/cbo_ngdp!Y28</f>
        <v>#N/A</v>
      </c>
      <c r="Z28" s="10">
        <f>100*cbo_outlays!Z28/cbo_ngdp!Z28</f>
        <v>21.888138616384254</v>
      </c>
      <c r="AA28" s="10">
        <f>100*cbo_outlays!AA28/cbo_ngdp!AA28</f>
        <v>22.647631408176508</v>
      </c>
      <c r="AB28" s="10">
        <f>100*cbo_outlays!AB28/cbo_ngdp!AB28</f>
        <v>22.974943656370144</v>
      </c>
      <c r="AC28" s="10">
        <f>100*cbo_outlays!AC28/cbo_ngdp!AC28</f>
        <v>21.97079331666886</v>
      </c>
      <c r="AD28" s="10">
        <f>100*cbo_outlays!AD28/cbo_ngdp!AD28</f>
        <v>21.349614395886888</v>
      </c>
      <c r="AE28" s="10">
        <f>100*cbo_outlays!AE28/cbo_ngdp!AE28</f>
        <v>21.589743589743591</v>
      </c>
      <c r="AF28" s="10">
        <f>100*cbo_outlays!AF28/cbo_ngdp!AF28</f>
        <v>21.93107009164838</v>
      </c>
      <c r="AG28" s="10">
        <f>100*cbo_outlays!AG28/cbo_ngdp!AG28</f>
        <v>21.990348245728448</v>
      </c>
      <c r="AH28" s="10">
        <f>100*cbo_outlays!AH28/cbo_ngdp!AH28</f>
        <v>21.679230569274761</v>
      </c>
      <c r="AI28" s="10">
        <f>100*cbo_outlays!AI28/cbo_ngdp!AI28</f>
        <v>21.062014516745194</v>
      </c>
      <c r="AJ28" s="10">
        <f>100*cbo_outlays!AJ28/cbo_ngdp!AJ28</f>
        <v>20.84557414740069</v>
      </c>
      <c r="AK28" s="10">
        <f>100*cbo_outlays!AK28/cbo_ngdp!AK28</f>
        <v>20.263984915147706</v>
      </c>
      <c r="AL28" s="10" t="e">
        <f>100*cbo_outlays!AL28/cbo_ngdp!AL28</f>
        <v>#N/A</v>
      </c>
      <c r="AM28" s="10" t="e">
        <f>100*cbo_outlays!AM28/cbo_ngdp!AM28</f>
        <v>#N/A</v>
      </c>
      <c r="AN28" s="10" t="e">
        <f>100*cbo_outlays!AN28/cbo_ngdp!AN28</f>
        <v>#N/A</v>
      </c>
      <c r="AO28" s="10" t="e">
        <f>100*cbo_outlays!AO28/cbo_ngdp!AO28</f>
        <v>#N/A</v>
      </c>
      <c r="AP28" s="10" t="e">
        <f>100*cbo_outlays!AP28/cbo_ngdp!AP28</f>
        <v>#N/A</v>
      </c>
      <c r="AQ28" s="10" t="e">
        <f>100*cbo_outlays!AQ28/cbo_ngdp!AQ28</f>
        <v>#N/A</v>
      </c>
      <c r="AR28" s="10" t="e">
        <f>100*cbo_outlays!AR28/cbo_ngdp!AR28</f>
        <v>#N/A</v>
      </c>
      <c r="AS28" s="10" t="e">
        <f>100*cbo_outlays!AS28/cbo_ngdp!AS28</f>
        <v>#N/A</v>
      </c>
      <c r="AT28" s="10" t="e">
        <f>100*cbo_outlays!AT28/cbo_ngdp!AT28</f>
        <v>#N/A</v>
      </c>
      <c r="AU28" s="10" t="e">
        <v>#N/A</v>
      </c>
      <c r="AV28" s="10" t="e">
        <f>100*cbo_outlays!AV28/cbo_ngdp!AV28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18.94450360904035</v>
      </c>
      <c r="CT28" s="3"/>
      <c r="CU28" s="20">
        <v>33239</v>
      </c>
      <c r="CV28" s="20" t="str">
        <f ca="1">OFFSET(C$1,0,ROWS($1:22)-1)</f>
        <v>1991A</v>
      </c>
      <c r="CW28" s="19">
        <f t="shared" ca="1" si="2"/>
        <v>1991</v>
      </c>
      <c r="CX28" s="30" cm="1">
        <f t="array" aca="1" ref="CX28" ca="1">INDEX($C$6:$CS$100,MATCH(CW28,YEAR($B$6:$B$100),0),MATCH(CV28,$C$1:$CS$1,0))</f>
        <v>24.733285917496445</v>
      </c>
      <c r="CY28" s="19">
        <f t="shared" ca="1" si="0"/>
        <v>1996</v>
      </c>
      <c r="CZ28" s="30" cm="1">
        <f t="array" aca="1" ref="CZ28" ca="1">INDEX($C$6:$CS$100,MATCH(CY28,YEAR($B$6:$B$100),0),MATCH(CV28,$C$1:$CS$1,0))</f>
        <v>21.181051265412069</v>
      </c>
      <c r="DA28" s="19">
        <f t="shared" ca="1" si="3"/>
        <v>2001</v>
      </c>
      <c r="DB28" s="28" t="e" cm="1">
        <f t="array" aca="1" ref="DB28" ca="1">INDEX($C$6:$CS$100,MATCH(DA28,YEAR($B$6:$B$100),0),MATCH(CV28,$C$1:$CS$1,0))</f>
        <v>#N/A</v>
      </c>
    </row>
    <row r="29" spans="1:111" x14ac:dyDescent="0.3">
      <c r="A29" t="s">
        <v>602</v>
      </c>
      <c r="B29" s="16">
        <v>35796</v>
      </c>
      <c r="C29" s="10" t="e">
        <f>100*cbo_outlays!C29/cbo_ngdp!C29</f>
        <v>#N/A</v>
      </c>
      <c r="D29" s="10" t="e">
        <f>100*cbo_outlays!D29/cbo_ngdp!D29</f>
        <v>#N/A</v>
      </c>
      <c r="E29" s="10" t="e">
        <f>100*cbo_outlays!E29/cbo_ngdp!E29</f>
        <v>#N/A</v>
      </c>
      <c r="F29" s="10" t="e">
        <f>100*cbo_outlays!F29/cbo_ngdp!F29</f>
        <v>#N/A</v>
      </c>
      <c r="G29" s="10" t="e">
        <f>100*cbo_outlays!G29/cbo_ngdp!G29</f>
        <v>#N/A</v>
      </c>
      <c r="H29" s="10" t="e">
        <f>100*cbo_outlays!H29/cbo_ngdp!H29</f>
        <v>#N/A</v>
      </c>
      <c r="I29" s="10" t="e">
        <f>100*cbo_outlays!I29/cbo_ngdp!A29</f>
        <v>#N/A</v>
      </c>
      <c r="J29" s="10" t="e">
        <f>100*cbo_outlays!J29/cbo_ngdp!B29</f>
        <v>#N/A</v>
      </c>
      <c r="K29" s="10" t="e">
        <f>100*cbo_outlays!K29/cbo_ngdp!K29</f>
        <v>#N/A</v>
      </c>
      <c r="L29" s="10" t="e">
        <f>100*cbo_outlays!L29/cbo_ngdp!L29</f>
        <v>#N/A</v>
      </c>
      <c r="M29" s="10" t="e">
        <f>100*cbo_outlays!M29/cbo_ngdp!M29</f>
        <v>#N/A</v>
      </c>
      <c r="N29" s="10" t="e">
        <f>100*cbo_outlays!N29/cbo_ngdp!N29</f>
        <v>#N/A</v>
      </c>
      <c r="O29" s="10" t="e">
        <f>100*cbo_outlays!O29/cbo_ngdp!O29</f>
        <v>#N/A</v>
      </c>
      <c r="P29" s="10" t="e">
        <f>100*cbo_outlays!P29/cbo_ngdp!P29</f>
        <v>#N/A</v>
      </c>
      <c r="Q29" s="10" t="e">
        <f>100*cbo_outlays!Q29/cbo_ngdp!Q29</f>
        <v>#N/A</v>
      </c>
      <c r="R29" s="10" t="e">
        <f>100*cbo_outlays!R29/cbo_ngdp!R29</f>
        <v>#N/A</v>
      </c>
      <c r="S29" s="10" t="e">
        <f>100*cbo_outlays!S29/cbo_ngdp!S29</f>
        <v>#N/A</v>
      </c>
      <c r="T29" s="10" t="e">
        <f>100*cbo_outlays!T29/cbo_ngdp!T29</f>
        <v>#N/A</v>
      </c>
      <c r="U29" s="10" t="e">
        <f>100*cbo_outlays!U29/cbo_ngdp!U29</f>
        <v>#N/A</v>
      </c>
      <c r="V29" s="10" t="e">
        <f>100*cbo_outlays!V29/cbo_ngdp!V29</f>
        <v>#N/A</v>
      </c>
      <c r="W29" s="10" t="e">
        <f>100*cbo_outlays!W29/cbo_ngdp!W29</f>
        <v>#N/A</v>
      </c>
      <c r="X29" s="10" t="e">
        <f>100*cbo_outlays!X29/cbo_ngdp!X29</f>
        <v>#N/A</v>
      </c>
      <c r="Y29" s="10" t="e">
        <f>100*cbo_outlays!Y29/cbo_ngdp!Y29</f>
        <v>#N/A</v>
      </c>
      <c r="Z29" s="10" t="e">
        <f>100*cbo_outlays!Z29/cbo_ngdp!Z29</f>
        <v>#N/A</v>
      </c>
      <c r="AA29" s="10" t="e">
        <f>100*cbo_outlays!AA29/cbo_ngdp!AA29</f>
        <v>#N/A</v>
      </c>
      <c r="AB29" s="10">
        <f>100*cbo_outlays!AB29/cbo_ngdp!AB29</f>
        <v>23.358313222405691</v>
      </c>
      <c r="AC29" s="10">
        <f>100*cbo_outlays!AC29/cbo_ngdp!AC29</f>
        <v>21.881262525050101</v>
      </c>
      <c r="AD29" s="10">
        <f>100*cbo_outlays!AD29/cbo_ngdp!AD29</f>
        <v>21.209529627367136</v>
      </c>
      <c r="AE29" s="10">
        <f>100*cbo_outlays!AE29/cbo_ngdp!AE29</f>
        <v>21.494070179728574</v>
      </c>
      <c r="AF29" s="10">
        <f>100*cbo_outlays!AF29/cbo_ngdp!AF29</f>
        <v>21.700196270853777</v>
      </c>
      <c r="AG29" s="10">
        <f>100*cbo_outlays!AG29/cbo_ngdp!AG29</f>
        <v>21.905234433143139</v>
      </c>
      <c r="AH29" s="10">
        <f>100*cbo_outlays!AH29/cbo_ngdp!AH29</f>
        <v>21.4984520123839</v>
      </c>
      <c r="AI29" s="10">
        <f>100*cbo_outlays!AI29/cbo_ngdp!AI29</f>
        <v>21.118541033434649</v>
      </c>
      <c r="AJ29" s="10">
        <f>100*cbo_outlays!AJ29/cbo_ngdp!AJ29</f>
        <v>20.618430701539967</v>
      </c>
      <c r="AK29" s="10">
        <f>100*cbo_outlays!AK29/cbo_ngdp!AK29</f>
        <v>20.314752522825565</v>
      </c>
      <c r="AL29" s="10">
        <f>100*cbo_outlays!AL29/cbo_ngdp!AL29</f>
        <v>19.954594336240888</v>
      </c>
      <c r="AM29" s="10">
        <f>100*cbo_outlays!AM29/cbo_ngdp!AM29</f>
        <v>19.697511015838991</v>
      </c>
      <c r="AN29" s="10" t="e">
        <f>100*cbo_outlays!AN29/cbo_ngdp!AN29</f>
        <v>#N/A</v>
      </c>
      <c r="AO29" s="10" t="e">
        <f>100*cbo_outlays!AO29/cbo_ngdp!AO29</f>
        <v>#N/A</v>
      </c>
      <c r="AP29" s="10" t="e">
        <f>100*cbo_outlays!AP29/cbo_ngdp!AP29</f>
        <v>#N/A</v>
      </c>
      <c r="AQ29" s="10" t="e">
        <f>100*cbo_outlays!AQ29/cbo_ngdp!AQ29</f>
        <v>#N/A</v>
      </c>
      <c r="AR29" s="10" t="e">
        <f>100*cbo_outlays!AR29/cbo_ngdp!AR29</f>
        <v>#N/A</v>
      </c>
      <c r="AS29" s="10" t="e">
        <f>100*cbo_outlays!AS29/cbo_ngdp!AS29</f>
        <v>#N/A</v>
      </c>
      <c r="AT29" s="10" t="e">
        <f>100*cbo_outlays!AT29/cbo_ngdp!AT29</f>
        <v>#N/A</v>
      </c>
      <c r="AU29" s="10" t="e">
        <v>#N/A</v>
      </c>
      <c r="AV29" s="10" t="e">
        <f>100*cbo_outlays!AV29/cbo_ngdp!AV29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18.508565670137724</v>
      </c>
      <c r="CU29" s="20">
        <v>33451</v>
      </c>
      <c r="CV29" s="20" t="str">
        <f ca="1">OFFSET(C$1,0,ROWS($1:23)-1)</f>
        <v>1991B</v>
      </c>
      <c r="CW29" s="19">
        <f t="shared" ca="1" si="2"/>
        <v>1991</v>
      </c>
      <c r="CX29" s="30" cm="1">
        <f t="array" aca="1" ref="CX29" ca="1">INDEX($C$6:$CS$100,MATCH(CW29,YEAR($B$6:$B$100),0),MATCH(CV29,$C$1:$CS$1,0))</f>
        <v>23.91343230191379</v>
      </c>
      <c r="CY29" s="19">
        <f t="shared" ca="1" si="0"/>
        <v>1996</v>
      </c>
      <c r="CZ29" s="30" cm="1">
        <f t="array" aca="1" ref="CZ29" ca="1">INDEX($C$6:$CS$100,MATCH(CY29,YEAR($B$6:$B$100),0),MATCH(CV29,$C$1:$CS$1,0))</f>
        <v>21.292119925709738</v>
      </c>
      <c r="DA29" s="19">
        <f t="shared" ca="1" si="3"/>
        <v>2001</v>
      </c>
      <c r="DB29" s="28" t="e" cm="1">
        <f t="array" aca="1" ref="DB29" ca="1">INDEX($C$6:$CS$100,MATCH(DA29,YEAR($B$6:$B$100),0),MATCH(CV29,$C$1:$CS$1,0))</f>
        <v>#N/A</v>
      </c>
    </row>
    <row r="30" spans="1:111" x14ac:dyDescent="0.3">
      <c r="A30" t="s">
        <v>603</v>
      </c>
      <c r="B30" s="16">
        <v>36161</v>
      </c>
      <c r="C30" s="10" t="e">
        <f>100*cbo_outlays!C30/cbo_ngdp!C30</f>
        <v>#N/A</v>
      </c>
      <c r="D30" s="10" t="e">
        <f>100*cbo_outlays!D30/cbo_ngdp!D30</f>
        <v>#N/A</v>
      </c>
      <c r="E30" s="10" t="e">
        <f>100*cbo_outlays!E30/cbo_ngdp!E30</f>
        <v>#N/A</v>
      </c>
      <c r="F30" s="10" t="e">
        <f>100*cbo_outlays!F30/cbo_ngdp!F30</f>
        <v>#N/A</v>
      </c>
      <c r="G30" s="10" t="e">
        <f>100*cbo_outlays!G30/cbo_ngdp!G30</f>
        <v>#N/A</v>
      </c>
      <c r="H30" s="10" t="e">
        <f>100*cbo_outlays!H30/cbo_ngdp!H30</f>
        <v>#N/A</v>
      </c>
      <c r="I30" s="10" t="e">
        <f>100*cbo_outlays!I30/cbo_ngdp!A30</f>
        <v>#N/A</v>
      </c>
      <c r="J30" s="10" t="e">
        <f>100*cbo_outlays!J30/cbo_ngdp!B30</f>
        <v>#N/A</v>
      </c>
      <c r="K30" s="10" t="e">
        <f>100*cbo_outlays!K30/cbo_ngdp!K30</f>
        <v>#N/A</v>
      </c>
      <c r="L30" s="10" t="e">
        <f>100*cbo_outlays!L30/cbo_ngdp!L30</f>
        <v>#N/A</v>
      </c>
      <c r="M30" s="10" t="e">
        <f>100*cbo_outlays!M30/cbo_ngdp!M30</f>
        <v>#N/A</v>
      </c>
      <c r="N30" s="10" t="e">
        <f>100*cbo_outlays!N30/cbo_ngdp!N30</f>
        <v>#N/A</v>
      </c>
      <c r="O30" s="10" t="e">
        <f>100*cbo_outlays!O30/cbo_ngdp!O30</f>
        <v>#N/A</v>
      </c>
      <c r="P30" s="10" t="e">
        <f>100*cbo_outlays!P30/cbo_ngdp!P30</f>
        <v>#N/A</v>
      </c>
      <c r="Q30" s="10" t="e">
        <f>100*cbo_outlays!Q30/cbo_ngdp!Q30</f>
        <v>#N/A</v>
      </c>
      <c r="R30" s="10" t="e">
        <f>100*cbo_outlays!R30/cbo_ngdp!R30</f>
        <v>#N/A</v>
      </c>
      <c r="S30" s="10" t="e">
        <f>100*cbo_outlays!S30/cbo_ngdp!S30</f>
        <v>#N/A</v>
      </c>
      <c r="T30" s="10" t="e">
        <f>100*cbo_outlays!T30/cbo_ngdp!T30</f>
        <v>#N/A</v>
      </c>
      <c r="U30" s="10" t="e">
        <f>100*cbo_outlays!U30/cbo_ngdp!U30</f>
        <v>#N/A</v>
      </c>
      <c r="V30" s="10" t="e">
        <f>100*cbo_outlays!V30/cbo_ngdp!V30</f>
        <v>#N/A</v>
      </c>
      <c r="W30" s="10" t="e">
        <f>100*cbo_outlays!W30/cbo_ngdp!W30</f>
        <v>#N/A</v>
      </c>
      <c r="X30" s="10" t="e">
        <f>100*cbo_outlays!X30/cbo_ngdp!X30</f>
        <v>#N/A</v>
      </c>
      <c r="Y30" s="10" t="e">
        <f>100*cbo_outlays!Y30/cbo_ngdp!Y30</f>
        <v>#N/A</v>
      </c>
      <c r="Z30" s="10" t="e">
        <f>100*cbo_outlays!Z30/cbo_ngdp!Z30</f>
        <v>#N/A</v>
      </c>
      <c r="AA30" s="10" t="e">
        <f>100*cbo_outlays!AA30/cbo_ngdp!AA30</f>
        <v>#N/A</v>
      </c>
      <c r="AB30" s="10" t="e">
        <f>100*cbo_outlays!AB30/cbo_ngdp!AB30</f>
        <v>#N/A</v>
      </c>
      <c r="AC30" s="10" t="e">
        <f>100*cbo_outlays!AC30/cbo_ngdp!AC30</f>
        <v>#N/A</v>
      </c>
      <c r="AD30" s="10">
        <f>100*cbo_outlays!AD30/cbo_ngdp!AD30</f>
        <v>21.335504885993487</v>
      </c>
      <c r="AE30" s="10">
        <f>100*cbo_outlays!AE30/cbo_ngdp!AE30</f>
        <v>21.710756322106981</v>
      </c>
      <c r="AF30" s="10">
        <f>100*cbo_outlays!AF30/cbo_ngdp!AF30</f>
        <v>21.838544097060197</v>
      </c>
      <c r="AG30" s="10">
        <f>100*cbo_outlays!AG30/cbo_ngdp!AG30</f>
        <v>22.089869088335888</v>
      </c>
      <c r="AH30" s="10">
        <f>100*cbo_outlays!AH30/cbo_ngdp!AH30</f>
        <v>21.477460467311776</v>
      </c>
      <c r="AI30" s="10">
        <f>100*cbo_outlays!AI30/cbo_ngdp!AI30</f>
        <v>21.189289440129826</v>
      </c>
      <c r="AJ30" s="10">
        <f>100*cbo_outlays!AJ30/cbo_ngdp!AJ30</f>
        <v>20.767257462686569</v>
      </c>
      <c r="AK30" s="10">
        <f>100*cbo_outlays!AK30/cbo_ngdp!AK30</f>
        <v>20.114942528735632</v>
      </c>
      <c r="AL30" s="10">
        <f>100*cbo_outlays!AL30/cbo_ngdp!AL30</f>
        <v>19.830450223393285</v>
      </c>
      <c r="AM30" s="10">
        <f>100*cbo_outlays!AM30/cbo_ngdp!AM30</f>
        <v>19.673068129858255</v>
      </c>
      <c r="AN30" s="10">
        <f>100*cbo_outlays!AN30/cbo_ngdp!AN30</f>
        <v>19.481853458114585</v>
      </c>
      <c r="AO30" s="10">
        <f>100*cbo_outlays!AO30/cbo_ngdp!AO30</f>
        <v>19.218167438707489</v>
      </c>
      <c r="AP30" s="10" t="e">
        <f>100*cbo_outlays!AP30/cbo_ngdp!AP30</f>
        <v>#N/A</v>
      </c>
      <c r="AQ30" s="10" t="e">
        <f>100*cbo_outlays!AQ30/cbo_ngdp!AQ30</f>
        <v>#N/A</v>
      </c>
      <c r="AR30" s="10" t="e">
        <f>100*cbo_outlays!AR30/cbo_ngdp!AR30</f>
        <v>#N/A</v>
      </c>
      <c r="AS30" s="10" t="e">
        <f>100*cbo_outlays!AS30/cbo_ngdp!AS30</f>
        <v>#N/A</v>
      </c>
      <c r="AT30" s="10" t="e">
        <f>100*cbo_outlays!AT30/cbo_ngdp!AT30</f>
        <v>#N/A</v>
      </c>
      <c r="AU30" s="10" t="e">
        <v>#N/A</v>
      </c>
      <c r="AV30" s="10" t="e">
        <f>100*cbo_outlays!AV30/cbo_ngdp!AV30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17.953586497890296</v>
      </c>
      <c r="CU30" s="20">
        <v>33604</v>
      </c>
      <c r="CV30" s="20" t="str">
        <f ca="1">OFFSET(C$1,0,ROWS($1:24)-1)</f>
        <v>1992A</v>
      </c>
      <c r="CW30" s="19">
        <f t="shared" ca="1" si="2"/>
        <v>1992</v>
      </c>
      <c r="CX30" s="30" cm="1">
        <f t="array" aca="1" ref="CX30" ca="1">INDEX($C$6:$CS$100,MATCH(CW30,YEAR($B$6:$B$100),0),MATCH(CV30,$C$1:$CS$1,0))</f>
        <v>24.871707150188161</v>
      </c>
      <c r="CY30" s="19">
        <f t="shared" ca="1" si="0"/>
        <v>1997</v>
      </c>
      <c r="CZ30" s="30" cm="1">
        <f t="array" aca="1" ref="CZ30" ca="1">INDEX($C$6:$CS$100,MATCH(CY30,YEAR($B$6:$B$100),0),MATCH(CV30,$C$1:$CS$1,0))</f>
        <v>21.888138616384254</v>
      </c>
      <c r="DA30" s="19">
        <f t="shared" ca="1" si="3"/>
        <v>2002</v>
      </c>
      <c r="DB30" s="28" t="e" cm="1">
        <f t="array" aca="1" ref="DB30" ca="1">INDEX($C$6:$CS$100,MATCH(DA30,YEAR($B$6:$B$100),0),MATCH(CV30,$C$1:$CS$1,0))</f>
        <v>#N/A</v>
      </c>
    </row>
    <row r="31" spans="1:111" x14ac:dyDescent="0.3">
      <c r="A31" t="s">
        <v>604</v>
      </c>
      <c r="B31" s="16">
        <v>36526</v>
      </c>
      <c r="C31" s="10" t="e">
        <f>100*cbo_outlays!C31/cbo_ngdp!C31</f>
        <v>#N/A</v>
      </c>
      <c r="D31" s="10" t="e">
        <f>100*cbo_outlays!D31/cbo_ngdp!D31</f>
        <v>#N/A</v>
      </c>
      <c r="E31" s="10" t="e">
        <f>100*cbo_outlays!E31/cbo_ngdp!E31</f>
        <v>#N/A</v>
      </c>
      <c r="F31" s="10" t="e">
        <f>100*cbo_outlays!F31/cbo_ngdp!F31</f>
        <v>#N/A</v>
      </c>
      <c r="G31" s="10" t="e">
        <f>100*cbo_outlays!G31/cbo_ngdp!G31</f>
        <v>#N/A</v>
      </c>
      <c r="H31" s="10" t="e">
        <f>100*cbo_outlays!H31/cbo_ngdp!H31</f>
        <v>#N/A</v>
      </c>
      <c r="I31" s="10" t="e">
        <f>100*cbo_outlays!I31/cbo_ngdp!A31</f>
        <v>#N/A</v>
      </c>
      <c r="J31" s="10" t="e">
        <f>100*cbo_outlays!J31/cbo_ngdp!B31</f>
        <v>#N/A</v>
      </c>
      <c r="K31" s="10" t="e">
        <f>100*cbo_outlays!K31/cbo_ngdp!K31</f>
        <v>#N/A</v>
      </c>
      <c r="L31" s="10" t="e">
        <f>100*cbo_outlays!L31/cbo_ngdp!L31</f>
        <v>#N/A</v>
      </c>
      <c r="M31" s="10" t="e">
        <f>100*cbo_outlays!M31/cbo_ngdp!M31</f>
        <v>#N/A</v>
      </c>
      <c r="N31" s="10" t="e">
        <f>100*cbo_outlays!N31/cbo_ngdp!N31</f>
        <v>#N/A</v>
      </c>
      <c r="O31" s="10" t="e">
        <f>100*cbo_outlays!O31/cbo_ngdp!O31</f>
        <v>#N/A</v>
      </c>
      <c r="P31" s="10" t="e">
        <f>100*cbo_outlays!P31/cbo_ngdp!P31</f>
        <v>#N/A</v>
      </c>
      <c r="Q31" s="10" t="e">
        <f>100*cbo_outlays!Q31/cbo_ngdp!Q31</f>
        <v>#N/A</v>
      </c>
      <c r="R31" s="10" t="e">
        <f>100*cbo_outlays!R31/cbo_ngdp!R31</f>
        <v>#N/A</v>
      </c>
      <c r="S31" s="10" t="e">
        <f>100*cbo_outlays!S31/cbo_ngdp!S31</f>
        <v>#N/A</v>
      </c>
      <c r="T31" s="10" t="e">
        <f>100*cbo_outlays!T31/cbo_ngdp!T31</f>
        <v>#N/A</v>
      </c>
      <c r="U31" s="10" t="e">
        <f>100*cbo_outlays!U31/cbo_ngdp!U31</f>
        <v>#N/A</v>
      </c>
      <c r="V31" s="10" t="e">
        <f>100*cbo_outlays!V31/cbo_ngdp!V31</f>
        <v>#N/A</v>
      </c>
      <c r="W31" s="10" t="e">
        <f>100*cbo_outlays!W31/cbo_ngdp!W31</f>
        <v>#N/A</v>
      </c>
      <c r="X31" s="10" t="e">
        <f>100*cbo_outlays!X31/cbo_ngdp!X31</f>
        <v>#N/A</v>
      </c>
      <c r="Y31" s="10" t="e">
        <f>100*cbo_outlays!Y31/cbo_ngdp!Y31</f>
        <v>#N/A</v>
      </c>
      <c r="Z31" s="10" t="e">
        <f>100*cbo_outlays!Z31/cbo_ngdp!Z31</f>
        <v>#N/A</v>
      </c>
      <c r="AA31" s="10" t="e">
        <f>100*cbo_outlays!AA31/cbo_ngdp!AA31</f>
        <v>#N/A</v>
      </c>
      <c r="AB31" s="10" t="e">
        <f>100*cbo_outlays!AB31/cbo_ngdp!AB31</f>
        <v>#N/A</v>
      </c>
      <c r="AC31" s="10" t="e">
        <f>100*cbo_outlays!AC31/cbo_ngdp!AC31</f>
        <v>#N/A</v>
      </c>
      <c r="AD31" s="10" t="e">
        <f>100*cbo_outlays!AD31/cbo_ngdp!AD31</f>
        <v>#N/A</v>
      </c>
      <c r="AE31" s="10" t="e">
        <f>100*cbo_outlays!AE31/cbo_ngdp!AE31</f>
        <v>#N/A</v>
      </c>
      <c r="AF31" s="10">
        <f>100*cbo_outlays!AF31/cbo_ngdp!AF31</f>
        <v>21.979363142128037</v>
      </c>
      <c r="AG31" s="10">
        <f>100*cbo_outlays!AG31/cbo_ngdp!AG31</f>
        <v>22.224714061448754</v>
      </c>
      <c r="AH31" s="10">
        <f>100*cbo_outlays!AH31/cbo_ngdp!AH31</f>
        <v>21.44142118281988</v>
      </c>
      <c r="AI31" s="10">
        <f>100*cbo_outlays!AI31/cbo_ngdp!AI31</f>
        <v>21.277771637006744</v>
      </c>
      <c r="AJ31" s="10">
        <f>100*cbo_outlays!AJ31/cbo_ngdp!AJ31</f>
        <v>20.8764319875431</v>
      </c>
      <c r="AK31" s="10">
        <f>100*cbo_outlays!AK31/cbo_ngdp!AK31</f>
        <v>19.734532689776216</v>
      </c>
      <c r="AL31" s="10">
        <f>100*cbo_outlays!AL31/cbo_ngdp!AL31</f>
        <v>19.588875453446192</v>
      </c>
      <c r="AM31" s="10">
        <f>100*cbo_outlays!AM31/cbo_ngdp!AM31</f>
        <v>19.407569939659901</v>
      </c>
      <c r="AN31" s="10">
        <f>100*cbo_outlays!AN31/cbo_ngdp!AN31</f>
        <v>19.120395821880155</v>
      </c>
      <c r="AO31" s="10">
        <f>100*cbo_outlays!AO31/cbo_ngdp!AO31</f>
        <v>18.835727400367212</v>
      </c>
      <c r="AP31" s="10">
        <f>100*cbo_outlays!AP31/cbo_ngdp!AP31</f>
        <v>18.459772513826568</v>
      </c>
      <c r="AQ31" s="10">
        <f>100*cbo_outlays!AQ31/cbo_ngdp!AQ31</f>
        <v>18.200450912072146</v>
      </c>
      <c r="AR31" s="10" t="e">
        <f>100*cbo_outlays!AR31/cbo_ngdp!AR31</f>
        <v>#N/A</v>
      </c>
      <c r="AS31" s="10" t="e">
        <f>100*cbo_outlays!AS31/cbo_ngdp!AS31</f>
        <v>#N/A</v>
      </c>
      <c r="AT31" s="10" t="e">
        <f>100*cbo_outlays!AT31/cbo_ngdp!AT31</f>
        <v>#N/A</v>
      </c>
      <c r="AU31" s="10" t="e">
        <v>#N/A</v>
      </c>
      <c r="AV31" s="10" t="e">
        <f>100*cbo_outlays!AV31/cbo_ngdp!AV31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17.683107640604923</v>
      </c>
      <c r="CU31" s="20">
        <v>33817</v>
      </c>
      <c r="CV31" s="20" t="str">
        <f ca="1">OFFSET(C$1,0,ROWS($1:25)-1)</f>
        <v>1992B</v>
      </c>
      <c r="CW31" s="19">
        <f t="shared" ca="1" si="2"/>
        <v>1992</v>
      </c>
      <c r="CX31" s="30" cm="1">
        <f t="array" aca="1" ref="CX31" ca="1">INDEX($C$6:$CS$100,MATCH(CW31,YEAR($B$6:$B$100),0),MATCH(CV31,$C$1:$CS$1,0))</f>
        <v>23.974008207934336</v>
      </c>
      <c r="CY31" s="19">
        <f t="shared" ca="1" si="0"/>
        <v>1997</v>
      </c>
      <c r="CZ31" s="30" cm="1">
        <f t="array" aca="1" ref="CZ31" ca="1">INDEX($C$6:$CS$100,MATCH(CY31,YEAR($B$6:$B$100),0),MATCH(CV31,$C$1:$CS$1,0))</f>
        <v>22.647631408176508</v>
      </c>
      <c r="DA31" s="19">
        <f t="shared" ca="1" si="3"/>
        <v>2002</v>
      </c>
      <c r="DB31" s="28" t="e" cm="1">
        <f t="array" aca="1" ref="DB31" ca="1">INDEX($C$6:$CS$100,MATCH(DA31,YEAR($B$6:$B$100),0),MATCH(CV31,$C$1:$CS$1,0))</f>
        <v>#N/A</v>
      </c>
    </row>
    <row r="32" spans="1:111" x14ac:dyDescent="0.3">
      <c r="A32" t="s">
        <v>605</v>
      </c>
      <c r="B32" s="16">
        <v>36892</v>
      </c>
      <c r="C32" s="10" t="e">
        <f>100*cbo_outlays!C32/cbo_ngdp!C32</f>
        <v>#N/A</v>
      </c>
      <c r="D32" s="10" t="e">
        <f>100*cbo_outlays!D32/cbo_ngdp!D32</f>
        <v>#N/A</v>
      </c>
      <c r="E32" s="10" t="e">
        <f>100*cbo_outlays!E32/cbo_ngdp!E32</f>
        <v>#N/A</v>
      </c>
      <c r="F32" s="10" t="e">
        <f>100*cbo_outlays!F32/cbo_ngdp!F32</f>
        <v>#N/A</v>
      </c>
      <c r="G32" s="10" t="e">
        <f>100*cbo_outlays!G32/cbo_ngdp!G32</f>
        <v>#N/A</v>
      </c>
      <c r="H32" s="10" t="e">
        <f>100*cbo_outlays!H32/cbo_ngdp!H32</f>
        <v>#N/A</v>
      </c>
      <c r="I32" s="10" t="e">
        <f>100*cbo_outlays!I32/cbo_ngdp!A32</f>
        <v>#N/A</v>
      </c>
      <c r="J32" s="10" t="e">
        <f>100*cbo_outlays!J32/cbo_ngdp!B32</f>
        <v>#N/A</v>
      </c>
      <c r="K32" s="10" t="e">
        <f>100*cbo_outlays!K32/cbo_ngdp!K32</f>
        <v>#N/A</v>
      </c>
      <c r="L32" s="10" t="e">
        <f>100*cbo_outlays!L32/cbo_ngdp!L32</f>
        <v>#N/A</v>
      </c>
      <c r="M32" s="10" t="e">
        <f>100*cbo_outlays!M32/cbo_ngdp!M32</f>
        <v>#N/A</v>
      </c>
      <c r="N32" s="10" t="e">
        <f>100*cbo_outlays!N32/cbo_ngdp!N32</f>
        <v>#N/A</v>
      </c>
      <c r="O32" s="10" t="e">
        <f>100*cbo_outlays!O32/cbo_ngdp!O32</f>
        <v>#N/A</v>
      </c>
      <c r="P32" s="10" t="e">
        <f>100*cbo_outlays!P32/cbo_ngdp!P32</f>
        <v>#N/A</v>
      </c>
      <c r="Q32" s="10" t="e">
        <f>100*cbo_outlays!Q32/cbo_ngdp!Q32</f>
        <v>#N/A</v>
      </c>
      <c r="R32" s="10" t="e">
        <f>100*cbo_outlays!R32/cbo_ngdp!R32</f>
        <v>#N/A</v>
      </c>
      <c r="S32" s="10" t="e">
        <f>100*cbo_outlays!S32/cbo_ngdp!S32</f>
        <v>#N/A</v>
      </c>
      <c r="T32" s="10" t="e">
        <f>100*cbo_outlays!T32/cbo_ngdp!T32</f>
        <v>#N/A</v>
      </c>
      <c r="U32" s="10" t="e">
        <f>100*cbo_outlays!U32/cbo_ngdp!U32</f>
        <v>#N/A</v>
      </c>
      <c r="V32" s="10" t="e">
        <f>100*cbo_outlays!V32/cbo_ngdp!V32</f>
        <v>#N/A</v>
      </c>
      <c r="W32" s="10" t="e">
        <f>100*cbo_outlays!W32/cbo_ngdp!W32</f>
        <v>#N/A</v>
      </c>
      <c r="X32" s="10" t="e">
        <f>100*cbo_outlays!X32/cbo_ngdp!X32</f>
        <v>#N/A</v>
      </c>
      <c r="Y32" s="10" t="e">
        <f>100*cbo_outlays!Y32/cbo_ngdp!Y32</f>
        <v>#N/A</v>
      </c>
      <c r="Z32" s="10" t="e">
        <f>100*cbo_outlays!Z32/cbo_ngdp!Z32</f>
        <v>#N/A</v>
      </c>
      <c r="AA32" s="10" t="e">
        <f>100*cbo_outlays!AA32/cbo_ngdp!AA32</f>
        <v>#N/A</v>
      </c>
      <c r="AB32" s="10" t="e">
        <f>100*cbo_outlays!AB32/cbo_ngdp!AB32</f>
        <v>#N/A</v>
      </c>
      <c r="AC32" s="10" t="e">
        <f>100*cbo_outlays!AC32/cbo_ngdp!AC32</f>
        <v>#N/A</v>
      </c>
      <c r="AD32" s="10" t="e">
        <f>100*cbo_outlays!AD32/cbo_ngdp!AD32</f>
        <v>#N/A</v>
      </c>
      <c r="AE32" s="10" t="e">
        <f>100*cbo_outlays!AE32/cbo_ngdp!AE32</f>
        <v>#N/A</v>
      </c>
      <c r="AF32" s="10" t="e">
        <f>100*cbo_outlays!AF32/cbo_ngdp!AF32</f>
        <v>#N/A</v>
      </c>
      <c r="AG32" s="10">
        <f>100*cbo_outlays!AG32/cbo_ngdp!AG32</f>
        <v>22.251839215268152</v>
      </c>
      <c r="AH32" s="10">
        <f>100*cbo_outlays!AH32/cbo_ngdp!AH32</f>
        <v>21.362759802871224</v>
      </c>
      <c r="AI32" s="10">
        <f>100*cbo_outlays!AI32/cbo_ngdp!AI32</f>
        <v>21.245652861207713</v>
      </c>
      <c r="AJ32" s="10">
        <f>100*cbo_outlays!AJ32/cbo_ngdp!AJ32</f>
        <v>20.677210487209425</v>
      </c>
      <c r="AK32" s="10">
        <f>100*cbo_outlays!AK32/cbo_ngdp!AK32</f>
        <v>19.434850863422291</v>
      </c>
      <c r="AL32" s="10">
        <f>100*cbo_outlays!AL32/cbo_ngdp!AL32</f>
        <v>19.296768080850615</v>
      </c>
      <c r="AM32" s="10">
        <f>100*cbo_outlays!AM32/cbo_ngdp!AM32</f>
        <v>19.176781002638524</v>
      </c>
      <c r="AN32" s="10">
        <f>100*cbo_outlays!AN32/cbo_ngdp!AN32</f>
        <v>18.773744195863234</v>
      </c>
      <c r="AO32" s="10">
        <f>100*cbo_outlays!AO32/cbo_ngdp!AO32</f>
        <v>18.410692084542063</v>
      </c>
      <c r="AP32" s="10">
        <f>100*cbo_outlays!AP32/cbo_ngdp!AP32</f>
        <v>18.32038254632397</v>
      </c>
      <c r="AQ32" s="10">
        <f>100*cbo_outlays!AQ32/cbo_ngdp!AQ32</f>
        <v>17.868581966417548</v>
      </c>
      <c r="AR32" s="10">
        <f>100*cbo_outlays!AR32/cbo_ngdp!AR32</f>
        <v>17.957166392092258</v>
      </c>
      <c r="AS32" s="10">
        <f>100*cbo_outlays!AS32/cbo_ngdp!AS32</f>
        <v>18.103868264639967</v>
      </c>
      <c r="AT32" s="10" t="e">
        <f>100*cbo_outlays!AT32/cbo_ngdp!AT32</f>
        <v>#N/A</v>
      </c>
      <c r="AU32" s="10">
        <v>18.58054226475279</v>
      </c>
      <c r="AV32" s="10" t="e">
        <f>100*cbo_outlays!AV32/cbo_ngdp!AV32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17.69903097092913</v>
      </c>
      <c r="CU32" s="20">
        <v>33970</v>
      </c>
      <c r="CV32" s="20" t="str">
        <f ca="1">OFFSET(C$1,0,ROWS($1:26)-1)</f>
        <v>1993A</v>
      </c>
      <c r="CW32" s="19">
        <f t="shared" ca="1" si="2"/>
        <v>1993</v>
      </c>
      <c r="CX32" s="30" cm="1">
        <f t="array" aca="1" ref="CX32" ca="1">INDEX($C$6:$CS$100,MATCH(CW32,YEAR($B$6:$B$100),0),MATCH(CV32,$C$1:$CS$1,0))</f>
        <v>23.537988012311679</v>
      </c>
      <c r="CY32" s="19">
        <f t="shared" ca="1" si="0"/>
        <v>1998</v>
      </c>
      <c r="CZ32" s="30" cm="1">
        <f t="array" aca="1" ref="CZ32" ca="1">INDEX($C$6:$CS$100,MATCH(CY32,YEAR($B$6:$B$100),0),MATCH(CV32,$C$1:$CS$1,0))</f>
        <v>23.358313222405691</v>
      </c>
      <c r="DA32" s="19">
        <f t="shared" ca="1" si="3"/>
        <v>2003</v>
      </c>
      <c r="DB32" s="28" t="e" cm="1">
        <f t="array" aca="1" ref="DB32" ca="1">INDEX($C$6:$CS$100,MATCH(DA32,YEAR($B$6:$B$100),0),MATCH(CV32,$C$1:$CS$1,0))</f>
        <v>#N/A</v>
      </c>
    </row>
    <row r="33" spans="1:106" x14ac:dyDescent="0.3">
      <c r="A33" t="s">
        <v>606</v>
      </c>
      <c r="B33" s="16">
        <v>37257</v>
      </c>
      <c r="C33" s="10" t="e">
        <f>100*cbo_outlays!C33/cbo_ngdp!C33</f>
        <v>#N/A</v>
      </c>
      <c r="D33" s="10" t="e">
        <f>100*cbo_outlays!D33/cbo_ngdp!D33</f>
        <v>#N/A</v>
      </c>
      <c r="E33" s="10" t="e">
        <f>100*cbo_outlays!E33/cbo_ngdp!E33</f>
        <v>#N/A</v>
      </c>
      <c r="F33" s="10" t="e">
        <f>100*cbo_outlays!F33/cbo_ngdp!F33</f>
        <v>#N/A</v>
      </c>
      <c r="G33" s="10" t="e">
        <f>100*cbo_outlays!G33/cbo_ngdp!G33</f>
        <v>#N/A</v>
      </c>
      <c r="H33" s="10" t="e">
        <f>100*cbo_outlays!H33/cbo_ngdp!H33</f>
        <v>#N/A</v>
      </c>
      <c r="I33" s="10" t="e">
        <f>100*cbo_outlays!I33/cbo_ngdp!A33</f>
        <v>#N/A</v>
      </c>
      <c r="J33" s="10" t="e">
        <f>100*cbo_outlays!J33/cbo_ngdp!B33</f>
        <v>#N/A</v>
      </c>
      <c r="K33" s="10" t="e">
        <f>100*cbo_outlays!K33/cbo_ngdp!K33</f>
        <v>#N/A</v>
      </c>
      <c r="L33" s="10" t="e">
        <f>100*cbo_outlays!L33/cbo_ngdp!L33</f>
        <v>#N/A</v>
      </c>
      <c r="M33" s="10" t="e">
        <f>100*cbo_outlays!M33/cbo_ngdp!M33</f>
        <v>#N/A</v>
      </c>
      <c r="N33" s="10" t="e">
        <f>100*cbo_outlays!N33/cbo_ngdp!N33</f>
        <v>#N/A</v>
      </c>
      <c r="O33" s="10" t="e">
        <f>100*cbo_outlays!O33/cbo_ngdp!O33</f>
        <v>#N/A</v>
      </c>
      <c r="P33" s="10" t="e">
        <f>100*cbo_outlays!P33/cbo_ngdp!P33</f>
        <v>#N/A</v>
      </c>
      <c r="Q33" s="10" t="e">
        <f>100*cbo_outlays!Q33/cbo_ngdp!Q33</f>
        <v>#N/A</v>
      </c>
      <c r="R33" s="10" t="e">
        <f>100*cbo_outlays!R33/cbo_ngdp!R33</f>
        <v>#N/A</v>
      </c>
      <c r="S33" s="10" t="e">
        <f>100*cbo_outlays!S33/cbo_ngdp!S33</f>
        <v>#N/A</v>
      </c>
      <c r="T33" s="10" t="e">
        <f>100*cbo_outlays!T33/cbo_ngdp!T33</f>
        <v>#N/A</v>
      </c>
      <c r="U33" s="10" t="e">
        <f>100*cbo_outlays!U33/cbo_ngdp!U33</f>
        <v>#N/A</v>
      </c>
      <c r="V33" s="10" t="e">
        <f>100*cbo_outlays!V33/cbo_ngdp!V33</f>
        <v>#N/A</v>
      </c>
      <c r="W33" s="10" t="e">
        <f>100*cbo_outlays!W33/cbo_ngdp!W33</f>
        <v>#N/A</v>
      </c>
      <c r="X33" s="10" t="e">
        <f>100*cbo_outlays!X33/cbo_ngdp!X33</f>
        <v>#N/A</v>
      </c>
      <c r="Y33" s="10" t="e">
        <f>100*cbo_outlays!Y33/cbo_ngdp!Y33</f>
        <v>#N/A</v>
      </c>
      <c r="Z33" s="10" t="e">
        <f>100*cbo_outlays!Z33/cbo_ngdp!Z33</f>
        <v>#N/A</v>
      </c>
      <c r="AA33" s="10" t="e">
        <f>100*cbo_outlays!AA33/cbo_ngdp!AA33</f>
        <v>#N/A</v>
      </c>
      <c r="AB33" s="10" t="e">
        <f>100*cbo_outlays!AB33/cbo_ngdp!AB33</f>
        <v>#N/A</v>
      </c>
      <c r="AC33" s="10" t="e">
        <f>100*cbo_outlays!AC33/cbo_ngdp!AC33</f>
        <v>#N/A</v>
      </c>
      <c r="AD33" s="10" t="e">
        <f>100*cbo_outlays!AD33/cbo_ngdp!AD33</f>
        <v>#N/A</v>
      </c>
      <c r="AE33" s="10" t="e">
        <f>100*cbo_outlays!AE33/cbo_ngdp!AE33</f>
        <v>#N/A</v>
      </c>
      <c r="AF33" s="10" t="e">
        <f>100*cbo_outlays!AF33/cbo_ngdp!AF33</f>
        <v>#N/A</v>
      </c>
      <c r="AG33" s="10">
        <f>100*cbo_outlays!AG33/cbo_ngdp!AG33</f>
        <v>22.419387548164671</v>
      </c>
      <c r="AH33" s="10">
        <f>100*cbo_outlays!AH33/cbo_ngdp!AH33</f>
        <v>21.437321355655371</v>
      </c>
      <c r="AI33" s="10">
        <f>100*cbo_outlays!AI33/cbo_ngdp!AI33</f>
        <v>21.352491961414792</v>
      </c>
      <c r="AJ33" s="10">
        <f>100*cbo_outlays!AJ33/cbo_ngdp!AJ33</f>
        <v>20.759878419452889</v>
      </c>
      <c r="AK33" s="10">
        <f>100*cbo_outlays!AK33/cbo_ngdp!AK33</f>
        <v>18.806654049208088</v>
      </c>
      <c r="AL33" s="10">
        <f>100*cbo_outlays!AL33/cbo_ngdp!AL33</f>
        <v>18.725460585925703</v>
      </c>
      <c r="AM33" s="10">
        <f>100*cbo_outlays!AM33/cbo_ngdp!AM33</f>
        <v>18.597129573478878</v>
      </c>
      <c r="AN33" s="10">
        <f>100*cbo_outlays!AN33/cbo_ngdp!AN33</f>
        <v>18.235056542810984</v>
      </c>
      <c r="AO33" s="10">
        <f>100*cbo_outlays!AO33/cbo_ngdp!AO33</f>
        <v>17.881650919940327</v>
      </c>
      <c r="AP33" s="10">
        <f>100*cbo_outlays!AP33/cbo_ngdp!AP33</f>
        <v>17.987804878048781</v>
      </c>
      <c r="AQ33" s="10">
        <f>100*cbo_outlays!AQ33/cbo_ngdp!AQ33</f>
        <v>17.477344183465878</v>
      </c>
      <c r="AR33" s="10">
        <f>100*cbo_outlays!AR33/cbo_ngdp!AR33</f>
        <v>17.674632352941178</v>
      </c>
      <c r="AS33" s="10">
        <f>100*cbo_outlays!AS33/cbo_ngdp!AS33</f>
        <v>18.242802571508431</v>
      </c>
      <c r="AT33" s="10">
        <f>100*cbo_outlays!AT33/cbo_ngdp!AT33</f>
        <v>19.418322830828888</v>
      </c>
      <c r="AU33" s="10">
        <v>19.537001162340179</v>
      </c>
      <c r="AV33" s="10">
        <f>100*cbo_outlays!AV33/cbo_ngdp!AV33</f>
        <v>19.454387152945728</v>
      </c>
      <c r="AW33" s="10">
        <v>19.454387152945728</v>
      </c>
      <c r="AX33" s="10" t="e">
        <v>#N/A</v>
      </c>
      <c r="AY33" s="10" t="e">
        <v>#N/A</v>
      </c>
      <c r="AZ33" s="10" t="e">
        <v>#N/A</v>
      </c>
      <c r="BA33" s="10" t="e">
        <v>#N/A</v>
      </c>
      <c r="BB33" s="10" t="e">
        <v>#N/A</v>
      </c>
      <c r="BC33" s="10" t="e">
        <v>#N/A</v>
      </c>
      <c r="BD33" s="10" t="e">
        <v>#N/A</v>
      </c>
      <c r="BE33" s="10" t="e">
        <v>#N/A</v>
      </c>
      <c r="BF33" s="10" t="e">
        <v>#N/A</v>
      </c>
      <c r="BG33" s="10" t="e">
        <v>#N/A</v>
      </c>
      <c r="BH33" s="10" t="e">
        <v>#N/A</v>
      </c>
      <c r="BI33" s="10" t="e">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18.570505125126974</v>
      </c>
      <c r="CU33" s="20">
        <v>34213</v>
      </c>
      <c r="CV33" s="20" t="str">
        <f ca="1">OFFSET(C$1,0,ROWS($1:27)-1)</f>
        <v>1993B</v>
      </c>
      <c r="CW33" s="19">
        <f t="shared" ca="1" si="2"/>
        <v>1993</v>
      </c>
      <c r="CX33" s="30" cm="1">
        <f t="array" aca="1" ref="CX33" ca="1">INDEX($C$6:$CS$100,MATCH(CW33,YEAR($B$6:$B$100),0),MATCH(CV33,$C$1:$CS$1,0))</f>
        <v>22.879301987396996</v>
      </c>
      <c r="CY33" s="19">
        <f t="shared" ca="1" si="0"/>
        <v>1998</v>
      </c>
      <c r="CZ33" s="30" cm="1">
        <f t="array" aca="1" ref="CZ33" ca="1">INDEX($C$6:$CS$100,MATCH(CY33,YEAR($B$6:$B$100),0),MATCH(CV33,$C$1:$CS$1,0))</f>
        <v>21.881262525050101</v>
      </c>
      <c r="DA33" s="19">
        <f t="shared" ca="1" si="3"/>
        <v>2003</v>
      </c>
      <c r="DB33" s="28" t="e" cm="1">
        <f t="array" aca="1" ref="DB33" ca="1">INDEX($C$6:$CS$100,MATCH(DA33,YEAR($B$6:$B$100),0),MATCH(CV33,$C$1:$CS$1,0))</f>
        <v>#N/A</v>
      </c>
    </row>
    <row r="34" spans="1:106" x14ac:dyDescent="0.3">
      <c r="A34" t="s">
        <v>607</v>
      </c>
      <c r="B34" s="16">
        <v>37622</v>
      </c>
      <c r="C34" s="10" t="e">
        <f>100*cbo_outlays!C34/cbo_ngdp!C34</f>
        <v>#N/A</v>
      </c>
      <c r="D34" s="10" t="e">
        <f>100*cbo_outlays!D34/cbo_ngdp!D34</f>
        <v>#N/A</v>
      </c>
      <c r="E34" s="10" t="e">
        <f>100*cbo_outlays!E34/cbo_ngdp!E34</f>
        <v>#N/A</v>
      </c>
      <c r="F34" s="10" t="e">
        <f>100*cbo_outlays!F34/cbo_ngdp!F34</f>
        <v>#N/A</v>
      </c>
      <c r="G34" s="10" t="e">
        <f>100*cbo_outlays!G34/cbo_ngdp!G34</f>
        <v>#N/A</v>
      </c>
      <c r="H34" s="10" t="e">
        <f>100*cbo_outlays!H34/cbo_ngdp!H34</f>
        <v>#N/A</v>
      </c>
      <c r="I34" s="10" t="e">
        <f>100*cbo_outlays!I34/cbo_ngdp!A34</f>
        <v>#N/A</v>
      </c>
      <c r="J34" s="10" t="e">
        <f>100*cbo_outlays!J34/cbo_ngdp!B34</f>
        <v>#N/A</v>
      </c>
      <c r="K34" s="10" t="e">
        <f>100*cbo_outlays!K34/cbo_ngdp!K34</f>
        <v>#N/A</v>
      </c>
      <c r="L34" s="10" t="e">
        <f>100*cbo_outlays!L34/cbo_ngdp!L34</f>
        <v>#N/A</v>
      </c>
      <c r="M34" s="10" t="e">
        <f>100*cbo_outlays!M34/cbo_ngdp!M34</f>
        <v>#N/A</v>
      </c>
      <c r="N34" s="10" t="e">
        <f>100*cbo_outlays!N34/cbo_ngdp!N34</f>
        <v>#N/A</v>
      </c>
      <c r="O34" s="10" t="e">
        <f>100*cbo_outlays!O34/cbo_ngdp!O34</f>
        <v>#N/A</v>
      </c>
      <c r="P34" s="10" t="e">
        <f>100*cbo_outlays!P34/cbo_ngdp!P34</f>
        <v>#N/A</v>
      </c>
      <c r="Q34" s="10" t="e">
        <f>100*cbo_outlays!Q34/cbo_ngdp!Q34</f>
        <v>#N/A</v>
      </c>
      <c r="R34" s="10" t="e">
        <f>100*cbo_outlays!R34/cbo_ngdp!R34</f>
        <v>#N/A</v>
      </c>
      <c r="S34" s="10" t="e">
        <f>100*cbo_outlays!S34/cbo_ngdp!S34</f>
        <v>#N/A</v>
      </c>
      <c r="T34" s="10" t="e">
        <f>100*cbo_outlays!T34/cbo_ngdp!T34</f>
        <v>#N/A</v>
      </c>
      <c r="U34" s="10" t="e">
        <f>100*cbo_outlays!U34/cbo_ngdp!U34</f>
        <v>#N/A</v>
      </c>
      <c r="V34" s="10" t="e">
        <f>100*cbo_outlays!V34/cbo_ngdp!V34</f>
        <v>#N/A</v>
      </c>
      <c r="W34" s="10" t="e">
        <f>100*cbo_outlays!W34/cbo_ngdp!W34</f>
        <v>#N/A</v>
      </c>
      <c r="X34" s="10" t="e">
        <f>100*cbo_outlays!X34/cbo_ngdp!X34</f>
        <v>#N/A</v>
      </c>
      <c r="Y34" s="10" t="e">
        <f>100*cbo_outlays!Y34/cbo_ngdp!Y34</f>
        <v>#N/A</v>
      </c>
      <c r="Z34" s="10" t="e">
        <f>100*cbo_outlays!Z34/cbo_ngdp!Z34</f>
        <v>#N/A</v>
      </c>
      <c r="AA34" s="10" t="e">
        <f>100*cbo_outlays!AA34/cbo_ngdp!AA34</f>
        <v>#N/A</v>
      </c>
      <c r="AB34" s="10" t="e">
        <f>100*cbo_outlays!AB34/cbo_ngdp!AB34</f>
        <v>#N/A</v>
      </c>
      <c r="AC34" s="10" t="e">
        <f>100*cbo_outlays!AC34/cbo_ngdp!AC34</f>
        <v>#N/A</v>
      </c>
      <c r="AD34" s="10" t="e">
        <f>100*cbo_outlays!AD34/cbo_ngdp!AD34</f>
        <v>#N/A</v>
      </c>
      <c r="AE34" s="10" t="e">
        <f>100*cbo_outlays!AE34/cbo_ngdp!AE34</f>
        <v>#N/A</v>
      </c>
      <c r="AF34" s="10" t="e">
        <f>100*cbo_outlays!AF34/cbo_ngdp!AF34</f>
        <v>#N/A</v>
      </c>
      <c r="AG34" s="10">
        <f>100*cbo_outlays!AG34/cbo_ngdp!AG34</f>
        <v>22.574734811957569</v>
      </c>
      <c r="AH34" s="10">
        <f>100*cbo_outlays!AH34/cbo_ngdp!AH34</f>
        <v>21.484147053102511</v>
      </c>
      <c r="AI34" s="10">
        <f>100*cbo_outlays!AI34/cbo_ngdp!AI34</f>
        <v>21.47921057673884</v>
      </c>
      <c r="AJ34" s="10">
        <f>100*cbo_outlays!AJ34/cbo_ngdp!AJ34</f>
        <v>20.756725372556609</v>
      </c>
      <c r="AK34" s="10">
        <f>100*cbo_outlays!AK34/cbo_ngdp!AK34</f>
        <v>18.830553449583018</v>
      </c>
      <c r="AL34" s="10">
        <f>100*cbo_outlays!AL34/cbo_ngdp!AL34</f>
        <v>18.779432964920712</v>
      </c>
      <c r="AM34" s="10">
        <f>100*cbo_outlays!AM34/cbo_ngdp!AM34</f>
        <v>18.518876122429276</v>
      </c>
      <c r="AN34" s="10">
        <f>100*cbo_outlays!AN34/cbo_ngdp!AN34</f>
        <v>18.15987642402008</v>
      </c>
      <c r="AO34" s="10">
        <f>100*cbo_outlays!AO34/cbo_ngdp!AO34</f>
        <v>17.840778923253151</v>
      </c>
      <c r="AP34" s="10">
        <f>100*cbo_outlays!AP34/cbo_ngdp!AP34</f>
        <v>17.801716268029942</v>
      </c>
      <c r="AQ34" s="10">
        <f>100*cbo_outlays!AQ34/cbo_ngdp!AQ34</f>
        <v>17.187776011305424</v>
      </c>
      <c r="AR34" s="10">
        <f>100*cbo_outlays!AR34/cbo_ngdp!AR34</f>
        <v>17.286747407859195</v>
      </c>
      <c r="AS34" s="10">
        <f>100*cbo_outlays!AS34/cbo_ngdp!AS34</f>
        <v>17.876700229641408</v>
      </c>
      <c r="AT34" s="10">
        <f>100*cbo_outlays!AT34/cbo_ngdp!AT34</f>
        <v>19.146005509641874</v>
      </c>
      <c r="AU34" s="10">
        <v>19.558154645873945</v>
      </c>
      <c r="AV34" s="10">
        <f>100*cbo_outlays!AV34/cbo_ngdp!AV34</f>
        <v>19.7192264782447</v>
      </c>
      <c r="AW34" s="10">
        <v>20.22367194780988</v>
      </c>
      <c r="AX34" s="10">
        <v>19.927971188475389</v>
      </c>
      <c r="AY34" s="10">
        <v>19.905912738677245</v>
      </c>
      <c r="AZ34" s="10" t="e">
        <v>#N/A</v>
      </c>
      <c r="BA34" s="10" t="e">
        <v>#N/A</v>
      </c>
      <c r="BB34" s="10" t="e">
        <v>#N/A</v>
      </c>
      <c r="BC34" s="10" t="e">
        <v>#N/A</v>
      </c>
      <c r="BD34" s="10" t="e">
        <v>#N/A</v>
      </c>
      <c r="BE34" s="10" t="e">
        <v>#N/A</v>
      </c>
      <c r="BF34" s="10" t="e">
        <v>#N/A</v>
      </c>
      <c r="BG34" s="10" t="e">
        <v>#N/A</v>
      </c>
      <c r="BH34" s="10" t="e">
        <v>#N/A</v>
      </c>
      <c r="BI34" s="10" t="e">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19.150633921446936</v>
      </c>
      <c r="CU34" s="20">
        <v>34335</v>
      </c>
      <c r="CV34" s="20" t="str">
        <f ca="1">OFFSET(C$1,0,ROWS($1:28)-1)</f>
        <v>1994A</v>
      </c>
      <c r="CW34" s="19">
        <f t="shared" ca="1" si="2"/>
        <v>1994</v>
      </c>
      <c r="CX34" s="30" cm="1">
        <f t="array" aca="1" ref="CX34" ca="1">INDEX($C$6:$CS$100,MATCH(CW34,YEAR($B$6:$B$100),0),MATCH(CV34,$C$1:$CS$1,0))</f>
        <v>22.20882929034202</v>
      </c>
      <c r="CY34" s="19">
        <f t="shared" ca="1" si="0"/>
        <v>1999</v>
      </c>
      <c r="CZ34" s="30" cm="1">
        <f t="array" aca="1" ref="CZ34" ca="1">INDEX($C$6:$CS$100,MATCH(CY34,YEAR($B$6:$B$100),0),MATCH(CV34,$C$1:$CS$1,0))</f>
        <v>21.335504885993487</v>
      </c>
      <c r="DA34" s="19">
        <f t="shared" ca="1" si="3"/>
        <v>2004</v>
      </c>
      <c r="DB34" s="28" t="e" cm="1">
        <f t="array" aca="1" ref="DB34" ca="1">INDEX($C$6:$CS$100,MATCH(DA34,YEAR($B$6:$B$100),0),MATCH(CV34,$C$1:$CS$1,0))</f>
        <v>#N/A</v>
      </c>
    </row>
    <row r="35" spans="1:106" x14ac:dyDescent="0.3">
      <c r="A35" t="s">
        <v>608</v>
      </c>
      <c r="B35" s="16">
        <v>37987</v>
      </c>
      <c r="C35" s="10" t="e">
        <f>100*cbo_outlays!C35/cbo_ngdp!C35</f>
        <v>#N/A</v>
      </c>
      <c r="D35" s="10" t="e">
        <f>100*cbo_outlays!D35/cbo_ngdp!D35</f>
        <v>#N/A</v>
      </c>
      <c r="E35" s="10" t="e">
        <f>100*cbo_outlays!E35/cbo_ngdp!E35</f>
        <v>#N/A</v>
      </c>
      <c r="F35" s="10" t="e">
        <f>100*cbo_outlays!F35/cbo_ngdp!F35</f>
        <v>#N/A</v>
      </c>
      <c r="G35" s="10" t="e">
        <f>100*cbo_outlays!G35/cbo_ngdp!G35</f>
        <v>#N/A</v>
      </c>
      <c r="H35" s="10" t="e">
        <f>100*cbo_outlays!H35/cbo_ngdp!H35</f>
        <v>#N/A</v>
      </c>
      <c r="I35" s="10" t="e">
        <f>100*cbo_outlays!I35/cbo_ngdp!A35</f>
        <v>#N/A</v>
      </c>
      <c r="J35" s="10" t="e">
        <f>100*cbo_outlays!J35/cbo_ngdp!B35</f>
        <v>#N/A</v>
      </c>
      <c r="K35" s="10" t="e">
        <f>100*cbo_outlays!K35/cbo_ngdp!K35</f>
        <v>#N/A</v>
      </c>
      <c r="L35" s="10" t="e">
        <f>100*cbo_outlays!L35/cbo_ngdp!L35</f>
        <v>#N/A</v>
      </c>
      <c r="M35" s="10" t="e">
        <f>100*cbo_outlays!M35/cbo_ngdp!M35</f>
        <v>#N/A</v>
      </c>
      <c r="N35" s="10" t="e">
        <f>100*cbo_outlays!N35/cbo_ngdp!N35</f>
        <v>#N/A</v>
      </c>
      <c r="O35" s="10" t="e">
        <f>100*cbo_outlays!O35/cbo_ngdp!O35</f>
        <v>#N/A</v>
      </c>
      <c r="P35" s="10" t="e">
        <f>100*cbo_outlays!P35/cbo_ngdp!P35</f>
        <v>#N/A</v>
      </c>
      <c r="Q35" s="10" t="e">
        <f>100*cbo_outlays!Q35/cbo_ngdp!Q35</f>
        <v>#N/A</v>
      </c>
      <c r="R35" s="10" t="e">
        <f>100*cbo_outlays!R35/cbo_ngdp!R35</f>
        <v>#N/A</v>
      </c>
      <c r="S35" s="10" t="e">
        <f>100*cbo_outlays!S35/cbo_ngdp!S35</f>
        <v>#N/A</v>
      </c>
      <c r="T35" s="10" t="e">
        <f>100*cbo_outlays!T35/cbo_ngdp!T35</f>
        <v>#N/A</v>
      </c>
      <c r="U35" s="10" t="e">
        <f>100*cbo_outlays!U35/cbo_ngdp!U35</f>
        <v>#N/A</v>
      </c>
      <c r="V35" s="10" t="e">
        <f>100*cbo_outlays!V35/cbo_ngdp!V35</f>
        <v>#N/A</v>
      </c>
      <c r="W35" s="10" t="e">
        <f>100*cbo_outlays!W35/cbo_ngdp!W35</f>
        <v>#N/A</v>
      </c>
      <c r="X35" s="10" t="e">
        <f>100*cbo_outlays!X35/cbo_ngdp!X35</f>
        <v>#N/A</v>
      </c>
      <c r="Y35" s="10" t="e">
        <f>100*cbo_outlays!Y35/cbo_ngdp!Y35</f>
        <v>#N/A</v>
      </c>
      <c r="Z35" s="10" t="e">
        <f>100*cbo_outlays!Z35/cbo_ngdp!Z35</f>
        <v>#N/A</v>
      </c>
      <c r="AA35" s="10" t="e">
        <f>100*cbo_outlays!AA35/cbo_ngdp!AA35</f>
        <v>#N/A</v>
      </c>
      <c r="AB35" s="10" t="e">
        <f>100*cbo_outlays!AB35/cbo_ngdp!AB35</f>
        <v>#N/A</v>
      </c>
      <c r="AC35" s="10" t="e">
        <f>100*cbo_outlays!AC35/cbo_ngdp!AC35</f>
        <v>#N/A</v>
      </c>
      <c r="AD35" s="10" t="e">
        <f>100*cbo_outlays!AD35/cbo_ngdp!AD35</f>
        <v>#N/A</v>
      </c>
      <c r="AE35" s="10" t="e">
        <f>100*cbo_outlays!AE35/cbo_ngdp!AE35</f>
        <v>#N/A</v>
      </c>
      <c r="AF35" s="10" t="e">
        <f>100*cbo_outlays!AF35/cbo_ngdp!AF35</f>
        <v>#N/A</v>
      </c>
      <c r="AG35" s="10">
        <f>100*cbo_outlays!AG35/cbo_ngdp!AG35</f>
        <v>22.743947175348495</v>
      </c>
      <c r="AH35" s="10">
        <f>100*cbo_outlays!AH35/cbo_ngdp!AH35</f>
        <v>21.588066339293988</v>
      </c>
      <c r="AI35" s="10">
        <f>100*cbo_outlays!AI35/cbo_ngdp!AI35</f>
        <v>21.604092445418836</v>
      </c>
      <c r="AJ35" s="10">
        <f>100*cbo_outlays!AJ35/cbo_ngdp!AJ35</f>
        <v>20.822931114193249</v>
      </c>
      <c r="AK35" s="10">
        <f>100*cbo_outlays!AK35/cbo_ngdp!AK35</f>
        <v>18.694201460907205</v>
      </c>
      <c r="AL35" s="10">
        <f>100*cbo_outlays!AL35/cbo_ngdp!AL35</f>
        <v>18.645155376294802</v>
      </c>
      <c r="AM35" s="10">
        <f>100*cbo_outlays!AM35/cbo_ngdp!AM35</f>
        <v>18.349640022152482</v>
      </c>
      <c r="AN35" s="10">
        <f>100*cbo_outlays!AN35/cbo_ngdp!AN35</f>
        <v>18.003137399649351</v>
      </c>
      <c r="AO35" s="10">
        <f>100*cbo_outlays!AO35/cbo_ngdp!AO35</f>
        <v>17.703656189865299</v>
      </c>
      <c r="AP35" s="10">
        <f>100*cbo_outlays!AP35/cbo_ngdp!AP35</f>
        <v>17.658903869725091</v>
      </c>
      <c r="AQ35" s="10">
        <f>100*cbo_outlays!AQ35/cbo_ngdp!AQ35</f>
        <v>16.993408822038194</v>
      </c>
      <c r="AR35" s="10">
        <f>100*cbo_outlays!AR35/cbo_ngdp!AR35</f>
        <v>17.04950659258645</v>
      </c>
      <c r="AS35" s="10">
        <f>100*cbo_outlays!AS35/cbo_ngdp!AS35</f>
        <v>17.678166708637622</v>
      </c>
      <c r="AT35" s="10">
        <f>100*cbo_outlays!AT35/cbo_ngdp!AT35</f>
        <v>18.622360678435445</v>
      </c>
      <c r="AU35" s="10">
        <v>19.351141673278676</v>
      </c>
      <c r="AV35" s="10">
        <f>100*cbo_outlays!AV35/cbo_ngdp!AV35</f>
        <v>19.444690069855866</v>
      </c>
      <c r="AW35" s="10">
        <v>20.497999110715874</v>
      </c>
      <c r="AX35" s="10">
        <v>20.001743831197139</v>
      </c>
      <c r="AY35" s="10">
        <v>19.837356172679296</v>
      </c>
      <c r="AZ35" s="10">
        <v>19.839002856400935</v>
      </c>
      <c r="BA35" s="10">
        <v>19.837285788471526</v>
      </c>
      <c r="BB35" s="10" t="e">
        <v>#N/A</v>
      </c>
      <c r="BC35" s="10" t="e">
        <v>#N/A</v>
      </c>
      <c r="BD35" s="10" t="e">
        <v>#N/A</v>
      </c>
      <c r="BE35" s="10" t="e">
        <v>#N/A</v>
      </c>
      <c r="BF35" s="10" t="e">
        <v>#N/A</v>
      </c>
      <c r="BG35" s="10" t="e">
        <v>#N/A</v>
      </c>
      <c r="BH35" s="10" t="e">
        <v>#N/A</v>
      </c>
      <c r="BI35" s="10" t="e">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19.063851014299967</v>
      </c>
      <c r="CU35" s="20">
        <v>34547</v>
      </c>
      <c r="CV35" s="20" t="str">
        <f ca="1">OFFSET(C$1,0,ROWS($1:29)-1)</f>
        <v>1994B</v>
      </c>
      <c r="CW35" s="19">
        <f t="shared" ca="1" si="2"/>
        <v>1994</v>
      </c>
      <c r="CX35" s="30" cm="1">
        <f t="array" aca="1" ref="CX35" ca="1">INDEX($C$6:$CS$100,MATCH(CW35,YEAR($B$6:$B$100),0),MATCH(CV35,$C$1:$CS$1,0))</f>
        <v>21.970945035195449</v>
      </c>
      <c r="CY35" s="19">
        <f t="shared" ca="1" si="0"/>
        <v>1999</v>
      </c>
      <c r="CZ35" s="30" cm="1">
        <f t="array" aca="1" ref="CZ35" ca="1">INDEX($C$6:$CS$100,MATCH(CY35,YEAR($B$6:$B$100),0),MATCH(CV35,$C$1:$CS$1,0))</f>
        <v>21.710756322106981</v>
      </c>
      <c r="DA35" s="19">
        <f t="shared" ca="1" si="3"/>
        <v>2004</v>
      </c>
      <c r="DB35" s="28" t="e" cm="1">
        <f t="array" aca="1" ref="DB35" ca="1">INDEX($C$6:$CS$100,MATCH(DA35,YEAR($B$6:$B$100),0),MATCH(CV35,$C$1:$CS$1,0))</f>
        <v>#N/A</v>
      </c>
    </row>
    <row r="36" spans="1:106" x14ac:dyDescent="0.3">
      <c r="A36" t="s">
        <v>609</v>
      </c>
      <c r="B36" s="16">
        <v>38353</v>
      </c>
      <c r="C36" s="10" t="e">
        <f>100*cbo_outlays!C36/cbo_ngdp!C36</f>
        <v>#N/A</v>
      </c>
      <c r="D36" s="10" t="e">
        <f>100*cbo_outlays!D36/cbo_ngdp!D36</f>
        <v>#N/A</v>
      </c>
      <c r="E36" s="10" t="e">
        <f>100*cbo_outlays!E36/cbo_ngdp!E36</f>
        <v>#N/A</v>
      </c>
      <c r="F36" s="10" t="e">
        <f>100*cbo_outlays!F36/cbo_ngdp!F36</f>
        <v>#N/A</v>
      </c>
      <c r="G36" s="10" t="e">
        <f>100*cbo_outlays!G36/cbo_ngdp!G36</f>
        <v>#N/A</v>
      </c>
      <c r="H36" s="10" t="e">
        <f>100*cbo_outlays!H36/cbo_ngdp!H36</f>
        <v>#N/A</v>
      </c>
      <c r="I36" s="10" t="e">
        <f>100*cbo_outlays!I36/cbo_ngdp!A36</f>
        <v>#N/A</v>
      </c>
      <c r="J36" s="10" t="e">
        <f>100*cbo_outlays!J36/cbo_ngdp!B36</f>
        <v>#N/A</v>
      </c>
      <c r="K36" s="10" t="e">
        <f>100*cbo_outlays!K36/cbo_ngdp!K36</f>
        <v>#N/A</v>
      </c>
      <c r="L36" s="10" t="e">
        <f>100*cbo_outlays!L36/cbo_ngdp!L36</f>
        <v>#N/A</v>
      </c>
      <c r="M36" s="10" t="e">
        <f>100*cbo_outlays!M36/cbo_ngdp!M36</f>
        <v>#N/A</v>
      </c>
      <c r="N36" s="10" t="e">
        <f>100*cbo_outlays!N36/cbo_ngdp!N36</f>
        <v>#N/A</v>
      </c>
      <c r="O36" s="10" t="e">
        <f>100*cbo_outlays!O36/cbo_ngdp!O36</f>
        <v>#N/A</v>
      </c>
      <c r="P36" s="10" t="e">
        <f>100*cbo_outlays!P36/cbo_ngdp!P36</f>
        <v>#N/A</v>
      </c>
      <c r="Q36" s="10" t="e">
        <f>100*cbo_outlays!Q36/cbo_ngdp!Q36</f>
        <v>#N/A</v>
      </c>
      <c r="R36" s="10" t="e">
        <f>100*cbo_outlays!R36/cbo_ngdp!R36</f>
        <v>#N/A</v>
      </c>
      <c r="S36" s="10" t="e">
        <f>100*cbo_outlays!S36/cbo_ngdp!S36</f>
        <v>#N/A</v>
      </c>
      <c r="T36" s="10" t="e">
        <f>100*cbo_outlays!T36/cbo_ngdp!T36</f>
        <v>#N/A</v>
      </c>
      <c r="U36" s="10" t="e">
        <f>100*cbo_outlays!U36/cbo_ngdp!U36</f>
        <v>#N/A</v>
      </c>
      <c r="V36" s="10" t="e">
        <f>100*cbo_outlays!V36/cbo_ngdp!V36</f>
        <v>#N/A</v>
      </c>
      <c r="W36" s="10" t="e">
        <f>100*cbo_outlays!W36/cbo_ngdp!W36</f>
        <v>#N/A</v>
      </c>
      <c r="X36" s="10" t="e">
        <f>100*cbo_outlays!X36/cbo_ngdp!X36</f>
        <v>#N/A</v>
      </c>
      <c r="Y36" s="10" t="e">
        <f>100*cbo_outlays!Y36/cbo_ngdp!Y36</f>
        <v>#N/A</v>
      </c>
      <c r="Z36" s="10" t="e">
        <f>100*cbo_outlays!Z36/cbo_ngdp!Z36</f>
        <v>#N/A</v>
      </c>
      <c r="AA36" s="10" t="e">
        <f>100*cbo_outlays!AA36/cbo_ngdp!AA36</f>
        <v>#N/A</v>
      </c>
      <c r="AB36" s="10" t="e">
        <f>100*cbo_outlays!AB36/cbo_ngdp!AB36</f>
        <v>#N/A</v>
      </c>
      <c r="AC36" s="10" t="e">
        <f>100*cbo_outlays!AC36/cbo_ngdp!AC36</f>
        <v>#N/A</v>
      </c>
      <c r="AD36" s="10" t="e">
        <f>100*cbo_outlays!AD36/cbo_ngdp!AD36</f>
        <v>#N/A</v>
      </c>
      <c r="AE36" s="10" t="e">
        <f>100*cbo_outlays!AE36/cbo_ngdp!AE36</f>
        <v>#N/A</v>
      </c>
      <c r="AF36" s="10" t="e">
        <f>100*cbo_outlays!AF36/cbo_ngdp!AF36</f>
        <v>#N/A</v>
      </c>
      <c r="AG36" s="10">
        <f>100*cbo_outlays!AG36/cbo_ngdp!AG36</f>
        <v>23.000436109899695</v>
      </c>
      <c r="AH36" s="10">
        <f>100*cbo_outlays!AH36/cbo_ngdp!AH36</f>
        <v>21.767146261805983</v>
      </c>
      <c r="AI36" s="10">
        <f>100*cbo_outlays!AI36/cbo_ngdp!AI36</f>
        <v>21.775106698022821</v>
      </c>
      <c r="AJ36" s="10">
        <f>100*cbo_outlays!AJ36/cbo_ngdp!AJ36</f>
        <v>21.042863455589924</v>
      </c>
      <c r="AK36" s="10">
        <f>100*cbo_outlays!AK36/cbo_ngdp!AK36</f>
        <v>18.69527896995708</v>
      </c>
      <c r="AL36" s="10">
        <f>100*cbo_outlays!AL36/cbo_ngdp!AL36</f>
        <v>18.659784795730907</v>
      </c>
      <c r="AM36" s="10">
        <f>100*cbo_outlays!AM36/cbo_ngdp!AM36</f>
        <v>18.30948595654478</v>
      </c>
      <c r="AN36" s="10">
        <f>100*cbo_outlays!AN36/cbo_ngdp!AN36</f>
        <v>17.923612948751874</v>
      </c>
      <c r="AO36" s="10">
        <f>100*cbo_outlays!AO36/cbo_ngdp!AO36</f>
        <v>17.646025472112427</v>
      </c>
      <c r="AP36" s="10">
        <f>100*cbo_outlays!AP36/cbo_ngdp!AP36</f>
        <v>17.552834619255282</v>
      </c>
      <c r="AQ36" s="10">
        <f>100*cbo_outlays!AQ36/cbo_ngdp!AQ36</f>
        <v>16.847210994341147</v>
      </c>
      <c r="AR36" s="10">
        <f>100*cbo_outlays!AR36/cbo_ngdp!AR36</f>
        <v>16.88527180783818</v>
      </c>
      <c r="AS36" s="10">
        <f>100*cbo_outlays!AS36/cbo_ngdp!AS36</f>
        <v>17.505784728317241</v>
      </c>
      <c r="AT36" s="10">
        <f>100*cbo_outlays!AT36/cbo_ngdp!AT36</f>
        <v>18.392504930966471</v>
      </c>
      <c r="AU36" s="10">
        <v>19.141443783013329</v>
      </c>
      <c r="AV36" s="10">
        <f>100*cbo_outlays!AV36/cbo_ngdp!AV36</f>
        <v>19.255907491201608</v>
      </c>
      <c r="AW36" s="10">
        <v>20.254444350829893</v>
      </c>
      <c r="AX36" s="10">
        <v>19.940451575552064</v>
      </c>
      <c r="AY36" s="10">
        <v>19.847204161248374</v>
      </c>
      <c r="AZ36" s="10">
        <v>19.823428431292406</v>
      </c>
      <c r="BA36" s="10">
        <v>20.153206747616331</v>
      </c>
      <c r="BB36" s="10">
        <v>20.10900512486781</v>
      </c>
      <c r="BC36" s="10">
        <v>20.10736944851147</v>
      </c>
      <c r="BD36" s="10" t="e">
        <v>#N/A</v>
      </c>
      <c r="BE36" s="10" t="e">
        <v>#N/A</v>
      </c>
      <c r="BF36" s="10" t="e">
        <v>#N/A</v>
      </c>
      <c r="BG36" s="10" t="e">
        <v>#N/A</v>
      </c>
      <c r="BH36" s="10" t="e">
        <v>#N/A</v>
      </c>
      <c r="BI36" s="10" t="e">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19.252336448598133</v>
      </c>
      <c r="CU36" s="20">
        <v>34700</v>
      </c>
      <c r="CV36" s="20" t="str">
        <f ca="1">OFFSET(C$1,0,ROWS($1:30)-1)</f>
        <v>1995A</v>
      </c>
      <c r="CW36" s="19">
        <f t="shared" ca="1" si="2"/>
        <v>1995</v>
      </c>
      <c r="CX36" s="30" cm="1">
        <f t="array" aca="1" ref="CX36" ca="1">INDEX($C$6:$CS$100,MATCH(CW36,YEAR($B$6:$B$100),0),MATCH(CV36,$C$1:$CS$1,0))</f>
        <v>21.759522455940875</v>
      </c>
      <c r="CY36" s="19">
        <f t="shared" ca="1" si="0"/>
        <v>2000</v>
      </c>
      <c r="CZ36" s="30" cm="1">
        <f t="array" aca="1" ref="CZ36" ca="1">INDEX($C$6:$CS$100,MATCH(CY36,YEAR($B$6:$B$100),0),MATCH(CV36,$C$1:$CS$1,0))</f>
        <v>21.979363142128037</v>
      </c>
      <c r="DA36" s="19">
        <f t="shared" ca="1" si="3"/>
        <v>2005</v>
      </c>
      <c r="DB36" s="28" t="e" cm="1">
        <f t="array" aca="1" ref="DB36" ca="1">INDEX($C$6:$CS$100,MATCH(DA36,YEAR($B$6:$B$100),0),MATCH(CV36,$C$1:$CS$1,0))</f>
        <v>#N/A</v>
      </c>
    </row>
    <row r="37" spans="1:106" x14ac:dyDescent="0.3">
      <c r="A37" t="s">
        <v>610</v>
      </c>
      <c r="B37" s="16">
        <v>38718</v>
      </c>
      <c r="C37" s="10" t="e">
        <f>100*cbo_outlays!C37/cbo_ngdp!C37</f>
        <v>#N/A</v>
      </c>
      <c r="D37" s="10" t="e">
        <f>100*cbo_outlays!D37/cbo_ngdp!D37</f>
        <v>#N/A</v>
      </c>
      <c r="E37" s="10" t="e">
        <f>100*cbo_outlays!E37/cbo_ngdp!E37</f>
        <v>#N/A</v>
      </c>
      <c r="F37" s="10" t="e">
        <f>100*cbo_outlays!F37/cbo_ngdp!F37</f>
        <v>#N/A</v>
      </c>
      <c r="G37" s="10" t="e">
        <f>100*cbo_outlays!G37/cbo_ngdp!G37</f>
        <v>#N/A</v>
      </c>
      <c r="H37" s="10" t="e">
        <f>100*cbo_outlays!H37/cbo_ngdp!H37</f>
        <v>#N/A</v>
      </c>
      <c r="I37" s="10" t="e">
        <f>100*cbo_outlays!I37/cbo_ngdp!A37</f>
        <v>#N/A</v>
      </c>
      <c r="J37" s="10" t="e">
        <f>100*cbo_outlays!J37/cbo_ngdp!B37</f>
        <v>#N/A</v>
      </c>
      <c r="K37" s="10" t="e">
        <f>100*cbo_outlays!K37/cbo_ngdp!K37</f>
        <v>#N/A</v>
      </c>
      <c r="L37" s="10" t="e">
        <f>100*cbo_outlays!L37/cbo_ngdp!L37</f>
        <v>#N/A</v>
      </c>
      <c r="M37" s="10" t="e">
        <f>100*cbo_outlays!M37/cbo_ngdp!M37</f>
        <v>#N/A</v>
      </c>
      <c r="N37" s="10" t="e">
        <f>100*cbo_outlays!N37/cbo_ngdp!N37</f>
        <v>#N/A</v>
      </c>
      <c r="O37" s="10" t="e">
        <f>100*cbo_outlays!O37/cbo_ngdp!O37</f>
        <v>#N/A</v>
      </c>
      <c r="P37" s="10" t="e">
        <f>100*cbo_outlays!P37/cbo_ngdp!P37</f>
        <v>#N/A</v>
      </c>
      <c r="Q37" s="10" t="e">
        <f>100*cbo_outlays!Q37/cbo_ngdp!Q37</f>
        <v>#N/A</v>
      </c>
      <c r="R37" s="10" t="e">
        <f>100*cbo_outlays!R37/cbo_ngdp!R37</f>
        <v>#N/A</v>
      </c>
      <c r="S37" s="10" t="e">
        <f>100*cbo_outlays!S37/cbo_ngdp!S37</f>
        <v>#N/A</v>
      </c>
      <c r="T37" s="10" t="e">
        <f>100*cbo_outlays!T37/cbo_ngdp!T37</f>
        <v>#N/A</v>
      </c>
      <c r="U37" s="10" t="e">
        <f>100*cbo_outlays!U37/cbo_ngdp!U37</f>
        <v>#N/A</v>
      </c>
      <c r="V37" s="10" t="e">
        <f>100*cbo_outlays!V37/cbo_ngdp!V37</f>
        <v>#N/A</v>
      </c>
      <c r="W37" s="10" t="e">
        <f>100*cbo_outlays!W37/cbo_ngdp!W37</f>
        <v>#N/A</v>
      </c>
      <c r="X37" s="10" t="e">
        <f>100*cbo_outlays!X37/cbo_ngdp!X37</f>
        <v>#N/A</v>
      </c>
      <c r="Y37" s="10" t="e">
        <f>100*cbo_outlays!Y37/cbo_ngdp!Y37</f>
        <v>#N/A</v>
      </c>
      <c r="Z37" s="10" t="e">
        <f>100*cbo_outlays!Z37/cbo_ngdp!Z37</f>
        <v>#N/A</v>
      </c>
      <c r="AA37" s="10" t="e">
        <f>100*cbo_outlays!AA37/cbo_ngdp!AA37</f>
        <v>#N/A</v>
      </c>
      <c r="AB37" s="10" t="e">
        <f>100*cbo_outlays!AB37/cbo_ngdp!AB37</f>
        <v>#N/A</v>
      </c>
      <c r="AC37" s="10" t="e">
        <f>100*cbo_outlays!AC37/cbo_ngdp!AC37</f>
        <v>#N/A</v>
      </c>
      <c r="AD37" s="10" t="e">
        <f>100*cbo_outlays!AD37/cbo_ngdp!AD37</f>
        <v>#N/A</v>
      </c>
      <c r="AE37" s="10" t="e">
        <f>100*cbo_outlays!AE37/cbo_ngdp!AE37</f>
        <v>#N/A</v>
      </c>
      <c r="AF37" s="10" t="e">
        <f>100*cbo_outlays!AF37/cbo_ngdp!AF37</f>
        <v>#N/A</v>
      </c>
      <c r="AG37" s="10" t="e">
        <f>100*cbo_outlays!AG37/cbo_ngdp!AG37</f>
        <v>#N/A</v>
      </c>
      <c r="AH37" s="10" t="e">
        <f>100*cbo_outlays!AH37/cbo_ngdp!AH37</f>
        <v>#N/A</v>
      </c>
      <c r="AI37" s="10">
        <f>100*cbo_outlays!AI37/cbo_ngdp!AI37</f>
        <v>21.891869446059296</v>
      </c>
      <c r="AJ37" s="10">
        <f>100*cbo_outlays!AJ37/cbo_ngdp!AJ37</f>
        <v>21.056189269117027</v>
      </c>
      <c r="AK37" s="10">
        <f>100*cbo_outlays!AK37/cbo_ngdp!AK37</f>
        <v>18.411375337092423</v>
      </c>
      <c r="AL37" s="10">
        <f>100*cbo_outlays!AL37/cbo_ngdp!AL37</f>
        <v>18.366324229516412</v>
      </c>
      <c r="AM37" s="10">
        <f>100*cbo_outlays!AM37/cbo_ngdp!AM37</f>
        <v>17.983420740991374</v>
      </c>
      <c r="AN37" s="10">
        <f>100*cbo_outlays!AN37/cbo_ngdp!AN37</f>
        <v>17.59595107549557</v>
      </c>
      <c r="AO37" s="10">
        <f>100*cbo_outlays!AO37/cbo_ngdp!AO37</f>
        <v>17.346681248422648</v>
      </c>
      <c r="AP37" s="10">
        <f>100*cbo_outlays!AP37/cbo_ngdp!AP37</f>
        <v>17.184614149200996</v>
      </c>
      <c r="AQ37" s="10">
        <f>100*cbo_outlays!AQ37/cbo_ngdp!AQ37</f>
        <v>16.430835846284698</v>
      </c>
      <c r="AR37" s="10">
        <f>100*cbo_outlays!AR37/cbo_ngdp!AR37</f>
        <v>16.447021613073275</v>
      </c>
      <c r="AS37" s="10">
        <f>100*cbo_outlays!AS37/cbo_ngdp!AS37</f>
        <v>17.0925911882915</v>
      </c>
      <c r="AT37" s="10">
        <f>100*cbo_outlays!AT37/cbo_ngdp!AT37</f>
        <v>18.112942279153323</v>
      </c>
      <c r="AU37" s="10">
        <v>18.834580480815156</v>
      </c>
      <c r="AV37" s="10">
        <f>100*cbo_outlays!AV37/cbo_ngdp!AV37</f>
        <v>18.971546653950089</v>
      </c>
      <c r="AW37" s="10">
        <v>19.950542437779195</v>
      </c>
      <c r="AX37" s="10">
        <v>19.910108815644222</v>
      </c>
      <c r="AY37" s="10">
        <v>19.9628166395538</v>
      </c>
      <c r="AZ37" s="10">
        <v>19.452203600248293</v>
      </c>
      <c r="BA37" s="10">
        <v>20.012339014421222</v>
      </c>
      <c r="BB37" s="10">
        <v>20.249197370432654</v>
      </c>
      <c r="BC37" s="10">
        <v>20.315837656393043</v>
      </c>
      <c r="BD37" s="10">
        <v>20.313815537696136</v>
      </c>
      <c r="BE37" s="10">
        <v>20.321469575200918</v>
      </c>
      <c r="BF37" s="10" t="e">
        <v>#N/A</v>
      </c>
      <c r="BG37" s="10" t="e">
        <v>#N/A</v>
      </c>
      <c r="BH37" s="10" t="e">
        <v>#N/A</v>
      </c>
      <c r="BI37" s="10" t="e">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19.469091442399353</v>
      </c>
      <c r="CU37" s="20">
        <v>34912</v>
      </c>
      <c r="CV37" s="20" t="str">
        <f ca="1">OFFSET(C$1,0,ROWS($1:31)-1)</f>
        <v>1995B</v>
      </c>
      <c r="CW37" s="19">
        <f t="shared" ca="1" si="2"/>
        <v>1995</v>
      </c>
      <c r="CX37" s="30" cm="1">
        <f t="array" aca="1" ref="CX37" ca="1">INDEX($C$6:$CS$100,MATCH(CW37,YEAR($B$6:$B$100),0),MATCH(CV37,$C$1:$CS$1,0))</f>
        <v>21.710526315789473</v>
      </c>
      <c r="CY37" s="19">
        <f t="shared" ca="1" si="0"/>
        <v>2000</v>
      </c>
      <c r="CZ37" s="30" cm="1">
        <f t="array" aca="1" ref="CZ37" ca="1">INDEX($C$6:$CS$100,MATCH(CY37,YEAR($B$6:$B$100),0),MATCH(CV37,$C$1:$CS$1,0))</f>
        <v>22.224714061448754</v>
      </c>
      <c r="DA37" s="19">
        <f t="shared" ca="1" si="3"/>
        <v>2005</v>
      </c>
      <c r="DB37" s="28" cm="1">
        <f t="array" aca="1" ref="DB37" ca="1">INDEX($C$6:$CS$100,MATCH(DA37,YEAR($B$6:$B$100),0),MATCH(CV37,$C$1:$CS$1,0))</f>
        <v>23.000436109899695</v>
      </c>
    </row>
    <row r="38" spans="1:106" x14ac:dyDescent="0.3">
      <c r="A38" t="s">
        <v>611</v>
      </c>
      <c r="B38" s="16">
        <v>39083</v>
      </c>
      <c r="C38" s="10" t="e">
        <f>100*cbo_outlays!C38/cbo_ngdp!C38</f>
        <v>#N/A</v>
      </c>
      <c r="D38" s="10" t="e">
        <f>100*cbo_outlays!D38/cbo_ngdp!D38</f>
        <v>#N/A</v>
      </c>
      <c r="E38" s="10" t="e">
        <f>100*cbo_outlays!E38/cbo_ngdp!E38</f>
        <v>#N/A</v>
      </c>
      <c r="F38" s="10" t="e">
        <f>100*cbo_outlays!F38/cbo_ngdp!F38</f>
        <v>#N/A</v>
      </c>
      <c r="G38" s="10" t="e">
        <f>100*cbo_outlays!G38/cbo_ngdp!G38</f>
        <v>#N/A</v>
      </c>
      <c r="H38" s="10" t="e">
        <f>100*cbo_outlays!H38/cbo_ngdp!H38</f>
        <v>#N/A</v>
      </c>
      <c r="I38" s="10" t="e">
        <f>100*cbo_outlays!I38/cbo_ngdp!A38</f>
        <v>#N/A</v>
      </c>
      <c r="J38" s="10" t="e">
        <f>100*cbo_outlays!J38/cbo_ngdp!B38</f>
        <v>#N/A</v>
      </c>
      <c r="K38" s="10" t="e">
        <f>100*cbo_outlays!K38/cbo_ngdp!K38</f>
        <v>#N/A</v>
      </c>
      <c r="L38" s="10" t="e">
        <f>100*cbo_outlays!L38/cbo_ngdp!L38</f>
        <v>#N/A</v>
      </c>
      <c r="M38" s="10" t="e">
        <f>100*cbo_outlays!M38/cbo_ngdp!M38</f>
        <v>#N/A</v>
      </c>
      <c r="N38" s="10" t="e">
        <f>100*cbo_outlays!N38/cbo_ngdp!N38</f>
        <v>#N/A</v>
      </c>
      <c r="O38" s="10" t="e">
        <f>100*cbo_outlays!O38/cbo_ngdp!O38</f>
        <v>#N/A</v>
      </c>
      <c r="P38" s="10" t="e">
        <f>100*cbo_outlays!P38/cbo_ngdp!P38</f>
        <v>#N/A</v>
      </c>
      <c r="Q38" s="10" t="e">
        <f>100*cbo_outlays!Q38/cbo_ngdp!Q38</f>
        <v>#N/A</v>
      </c>
      <c r="R38" s="10" t="e">
        <f>100*cbo_outlays!R38/cbo_ngdp!R38</f>
        <v>#N/A</v>
      </c>
      <c r="S38" s="10" t="e">
        <f>100*cbo_outlays!S38/cbo_ngdp!S38</f>
        <v>#N/A</v>
      </c>
      <c r="T38" s="10" t="e">
        <f>100*cbo_outlays!T38/cbo_ngdp!T38</f>
        <v>#N/A</v>
      </c>
      <c r="U38" s="10" t="e">
        <f>100*cbo_outlays!U38/cbo_ngdp!U38</f>
        <v>#N/A</v>
      </c>
      <c r="V38" s="10" t="e">
        <f>100*cbo_outlays!V38/cbo_ngdp!V38</f>
        <v>#N/A</v>
      </c>
      <c r="W38" s="10" t="e">
        <f>100*cbo_outlays!W38/cbo_ngdp!W38</f>
        <v>#N/A</v>
      </c>
      <c r="X38" s="10" t="e">
        <f>100*cbo_outlays!X38/cbo_ngdp!X38</f>
        <v>#N/A</v>
      </c>
      <c r="Y38" s="10" t="e">
        <f>100*cbo_outlays!Y38/cbo_ngdp!Y38</f>
        <v>#N/A</v>
      </c>
      <c r="Z38" s="10" t="e">
        <f>100*cbo_outlays!Z38/cbo_ngdp!Z38</f>
        <v>#N/A</v>
      </c>
      <c r="AA38" s="10" t="e">
        <f>100*cbo_outlays!AA38/cbo_ngdp!AA38</f>
        <v>#N/A</v>
      </c>
      <c r="AB38" s="10" t="e">
        <f>100*cbo_outlays!AB38/cbo_ngdp!AB38</f>
        <v>#N/A</v>
      </c>
      <c r="AC38" s="10" t="e">
        <f>100*cbo_outlays!AC38/cbo_ngdp!AC38</f>
        <v>#N/A</v>
      </c>
      <c r="AD38" s="10" t="e">
        <f>100*cbo_outlays!AD38/cbo_ngdp!AD38</f>
        <v>#N/A</v>
      </c>
      <c r="AE38" s="10" t="e">
        <f>100*cbo_outlays!AE38/cbo_ngdp!AE38</f>
        <v>#N/A</v>
      </c>
      <c r="AF38" s="10" t="e">
        <f>100*cbo_outlays!AF38/cbo_ngdp!AF38</f>
        <v>#N/A</v>
      </c>
      <c r="AG38" s="10" t="e">
        <f>100*cbo_outlays!AG38/cbo_ngdp!AG38</f>
        <v>#N/A</v>
      </c>
      <c r="AH38" s="10" t="e">
        <f>100*cbo_outlays!AH38/cbo_ngdp!AH38</f>
        <v>#N/A</v>
      </c>
      <c r="AI38" s="10" t="e">
        <f>100*cbo_outlays!AI38/cbo_ngdp!AI38</f>
        <v>#N/A</v>
      </c>
      <c r="AJ38" s="10">
        <f>100*cbo_outlays!AJ38/cbo_ngdp!AJ38</f>
        <v>21.092172227158898</v>
      </c>
      <c r="AK38" s="10">
        <f>100*cbo_outlays!AK38/cbo_ngdp!AK38</f>
        <v>18.370681605975722</v>
      </c>
      <c r="AL38" s="10">
        <f>100*cbo_outlays!AL38/cbo_ngdp!AL38</f>
        <v>18.318845202966745</v>
      </c>
      <c r="AM38" s="10">
        <f>100*cbo_outlays!AM38/cbo_ngdp!AM38</f>
        <v>17.915890122356373</v>
      </c>
      <c r="AN38" s="10">
        <f>100*cbo_outlays!AN38/cbo_ngdp!AN38</f>
        <v>17.480429343878622</v>
      </c>
      <c r="AO38" s="10">
        <f>100*cbo_outlays!AO38/cbo_ngdp!AO38</f>
        <v>17.208890320502498</v>
      </c>
      <c r="AP38" s="10">
        <f>100*cbo_outlays!AP38/cbo_ngdp!AP38</f>
        <v>16.946024911579272</v>
      </c>
      <c r="AQ38" s="10">
        <f>100*cbo_outlays!AQ38/cbo_ngdp!AQ38</f>
        <v>16.145255528437247</v>
      </c>
      <c r="AR38" s="10">
        <f>100*cbo_outlays!AR38/cbo_ngdp!AR38</f>
        <v>16.099626758541486</v>
      </c>
      <c r="AS38" s="10">
        <f>100*cbo_outlays!AS38/cbo_ngdp!AS38</f>
        <v>16.748377793799566</v>
      </c>
      <c r="AT38" s="10">
        <f>100*cbo_outlays!AT38/cbo_ngdp!AT38</f>
        <v>17.834867834867836</v>
      </c>
      <c r="AU38" s="10">
        <v>18.589017297378955</v>
      </c>
      <c r="AV38" s="10">
        <f>100*cbo_outlays!AV38/cbo_ngdp!AV38</f>
        <v>18.691095528915028</v>
      </c>
      <c r="AW38" s="10">
        <v>19.850215598759362</v>
      </c>
      <c r="AX38" s="10">
        <v>20.036264732547597</v>
      </c>
      <c r="AY38" s="10">
        <v>20.070995414879455</v>
      </c>
      <c r="AZ38" s="10">
        <v>19.269836596496393</v>
      </c>
      <c r="BA38" s="10">
        <v>19.926766752105454</v>
      </c>
      <c r="BB38" s="10">
        <v>19.82439590740875</v>
      </c>
      <c r="BC38" s="10">
        <v>20.263329233885553</v>
      </c>
      <c r="BD38" s="10">
        <v>19.890069622572369</v>
      </c>
      <c r="BE38" s="10">
        <v>19.932949493477153</v>
      </c>
      <c r="BF38" s="10">
        <v>19.978054133138258</v>
      </c>
      <c r="BG38" s="10">
        <v>20.004398182084739</v>
      </c>
      <c r="BH38" s="10" t="e">
        <v>#N/A</v>
      </c>
      <c r="BI38" s="10" t="e">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19.07724571828032</v>
      </c>
      <c r="CU38" s="20">
        <v>35034</v>
      </c>
      <c r="CV38" s="20" t="str">
        <f ca="1">OFFSET(C$1,0,ROWS($1:32)-1)</f>
        <v>1995C</v>
      </c>
      <c r="CW38" s="40">
        <f ca="1">LEFT(CV38,4)+$CW$5+1</f>
        <v>1996</v>
      </c>
      <c r="CX38" s="30" cm="1">
        <f t="array" aca="1" ref="CX38" ca="1">INDEX($C$6:$CS$100,MATCH(CW38,YEAR($B$6:$B$100),0),MATCH(CV38,$C$1:$CS$1,0))</f>
        <v>21.765829694323145</v>
      </c>
      <c r="CY38" s="19">
        <f t="shared" ca="1" si="0"/>
        <v>2000</v>
      </c>
      <c r="CZ38" s="30" cm="1">
        <f t="array" aca="1" ref="CZ38" ca="1">INDEX($C$6:$CS$100,MATCH(CY38,YEAR($B$6:$B$100),0),MATCH(CV38,$C$1:$CS$1,0))</f>
        <v>21.44142118281988</v>
      </c>
      <c r="DA38" s="19">
        <f t="shared" ca="1" si="3"/>
        <v>2005</v>
      </c>
      <c r="DB38" s="28" cm="1">
        <f t="array" aca="1" ref="DB38" ca="1">INDEX($C$6:$CS$100,MATCH(DA38,YEAR($B$6:$B$100),0),MATCH(CV38,$C$1:$CS$1,0))</f>
        <v>21.767146261805983</v>
      </c>
    </row>
    <row r="39" spans="1:106" x14ac:dyDescent="0.3">
      <c r="A39" t="s">
        <v>612</v>
      </c>
      <c r="B39" s="16">
        <v>39448</v>
      </c>
      <c r="C39" s="10" t="e">
        <f>100*cbo_outlays!C39/cbo_ngdp!C39</f>
        <v>#N/A</v>
      </c>
      <c r="D39" s="10" t="e">
        <f>100*cbo_outlays!D39/cbo_ngdp!D39</f>
        <v>#N/A</v>
      </c>
      <c r="E39" s="10" t="e">
        <f>100*cbo_outlays!E39/cbo_ngdp!E39</f>
        <v>#N/A</v>
      </c>
      <c r="F39" s="10" t="e">
        <f>100*cbo_outlays!F39/cbo_ngdp!F39</f>
        <v>#N/A</v>
      </c>
      <c r="G39" s="10" t="e">
        <f>100*cbo_outlays!G39/cbo_ngdp!G39</f>
        <v>#N/A</v>
      </c>
      <c r="H39" s="10" t="e">
        <f>100*cbo_outlays!H39/cbo_ngdp!H39</f>
        <v>#N/A</v>
      </c>
      <c r="I39" s="10" t="e">
        <f>100*cbo_outlays!I39/cbo_ngdp!A39</f>
        <v>#N/A</v>
      </c>
      <c r="J39" s="10" t="e">
        <f>100*cbo_outlays!J39/cbo_ngdp!B39</f>
        <v>#N/A</v>
      </c>
      <c r="K39" s="10" t="e">
        <f>100*cbo_outlays!K39/cbo_ngdp!K39</f>
        <v>#N/A</v>
      </c>
      <c r="L39" s="10" t="e">
        <f>100*cbo_outlays!L39/cbo_ngdp!L39</f>
        <v>#N/A</v>
      </c>
      <c r="M39" s="10" t="e">
        <f>100*cbo_outlays!M39/cbo_ngdp!M39</f>
        <v>#N/A</v>
      </c>
      <c r="N39" s="10" t="e">
        <f>100*cbo_outlays!N39/cbo_ngdp!N39</f>
        <v>#N/A</v>
      </c>
      <c r="O39" s="10" t="e">
        <f>100*cbo_outlays!O39/cbo_ngdp!O39</f>
        <v>#N/A</v>
      </c>
      <c r="P39" s="10" t="e">
        <f>100*cbo_outlays!P39/cbo_ngdp!P39</f>
        <v>#N/A</v>
      </c>
      <c r="Q39" s="10" t="e">
        <f>100*cbo_outlays!Q39/cbo_ngdp!Q39</f>
        <v>#N/A</v>
      </c>
      <c r="R39" s="10" t="e">
        <f>100*cbo_outlays!R39/cbo_ngdp!R39</f>
        <v>#N/A</v>
      </c>
      <c r="S39" s="10" t="e">
        <f>100*cbo_outlays!S39/cbo_ngdp!S39</f>
        <v>#N/A</v>
      </c>
      <c r="T39" s="10" t="e">
        <f>100*cbo_outlays!T39/cbo_ngdp!T39</f>
        <v>#N/A</v>
      </c>
      <c r="U39" s="10" t="e">
        <f>100*cbo_outlays!U39/cbo_ngdp!U39</f>
        <v>#N/A</v>
      </c>
      <c r="V39" s="10" t="e">
        <f>100*cbo_outlays!V39/cbo_ngdp!V39</f>
        <v>#N/A</v>
      </c>
      <c r="W39" s="10" t="e">
        <f>100*cbo_outlays!W39/cbo_ngdp!W39</f>
        <v>#N/A</v>
      </c>
      <c r="X39" s="10" t="e">
        <f>100*cbo_outlays!X39/cbo_ngdp!X39</f>
        <v>#N/A</v>
      </c>
      <c r="Y39" s="10" t="e">
        <f>100*cbo_outlays!Y39/cbo_ngdp!Y39</f>
        <v>#N/A</v>
      </c>
      <c r="Z39" s="10" t="e">
        <f>100*cbo_outlays!Z39/cbo_ngdp!Z39</f>
        <v>#N/A</v>
      </c>
      <c r="AA39" s="10" t="e">
        <f>100*cbo_outlays!AA39/cbo_ngdp!AA39</f>
        <v>#N/A</v>
      </c>
      <c r="AB39" s="10" t="e">
        <f>100*cbo_outlays!AB39/cbo_ngdp!AB39</f>
        <v>#N/A</v>
      </c>
      <c r="AC39" s="10" t="e">
        <f>100*cbo_outlays!AC39/cbo_ngdp!AC39</f>
        <v>#N/A</v>
      </c>
      <c r="AD39" s="10" t="e">
        <f>100*cbo_outlays!AD39/cbo_ngdp!AD39</f>
        <v>#N/A</v>
      </c>
      <c r="AE39" s="10" t="e">
        <f>100*cbo_outlays!AE39/cbo_ngdp!AE39</f>
        <v>#N/A</v>
      </c>
      <c r="AF39" s="10" t="e">
        <f>100*cbo_outlays!AF39/cbo_ngdp!AF39</f>
        <v>#N/A</v>
      </c>
      <c r="AG39" s="10" t="e">
        <f>100*cbo_outlays!AG39/cbo_ngdp!AG39</f>
        <v>#N/A</v>
      </c>
      <c r="AH39" s="10" t="e">
        <f>100*cbo_outlays!AH39/cbo_ngdp!AH39</f>
        <v>#N/A</v>
      </c>
      <c r="AI39" s="10" t="e">
        <f>100*cbo_outlays!AI39/cbo_ngdp!AI39</f>
        <v>#N/A</v>
      </c>
      <c r="AJ39" s="10" t="e">
        <f>100*cbo_outlays!AJ39/cbo_ngdp!AJ39</f>
        <v>#N/A</v>
      </c>
      <c r="AK39" s="10" t="e">
        <f>100*cbo_outlays!AK39/cbo_ngdp!AK39</f>
        <v>#N/A</v>
      </c>
      <c r="AL39" s="10">
        <f>100*cbo_outlays!AL39/cbo_ngdp!AL39</f>
        <v>18.302993373448093</v>
      </c>
      <c r="AM39" s="10">
        <f>100*cbo_outlays!AM39/cbo_ngdp!AM39</f>
        <v>17.883211678832115</v>
      </c>
      <c r="AN39" s="10">
        <f>100*cbo_outlays!AN39/cbo_ngdp!AN39</f>
        <v>17.418507647149699</v>
      </c>
      <c r="AO39" s="10">
        <f>100*cbo_outlays!AO39/cbo_ngdp!AO39</f>
        <v>17.144619179771816</v>
      </c>
      <c r="AP39" s="10">
        <f>100*cbo_outlays!AP39/cbo_ngdp!AP39</f>
        <v>16.837222999337406</v>
      </c>
      <c r="AQ39" s="10">
        <f>100*cbo_outlays!AQ39/cbo_ngdp!AQ39</f>
        <v>15.99349225436797</v>
      </c>
      <c r="AR39" s="10">
        <f>100*cbo_outlays!AR39/cbo_ngdp!AR39</f>
        <v>15.869758533415418</v>
      </c>
      <c r="AS39" s="10">
        <f>100*cbo_outlays!AS39/cbo_ngdp!AS39</f>
        <v>16.545529347229841</v>
      </c>
      <c r="AT39" s="10">
        <f>100*cbo_outlays!AT39/cbo_ngdp!AT39</f>
        <v>17.676125935338135</v>
      </c>
      <c r="AU39" s="10">
        <v>18.41181108005447</v>
      </c>
      <c r="AV39" s="10">
        <f>100*cbo_outlays!AV39/cbo_ngdp!AV39</f>
        <v>18.486973947895791</v>
      </c>
      <c r="AW39" s="10">
        <v>19.834770114942529</v>
      </c>
      <c r="AX39" s="10">
        <v>20.076468042129562</v>
      </c>
      <c r="AY39" s="10">
        <v>20.101601636915262</v>
      </c>
      <c r="AZ39" s="10">
        <v>19.172433074718668</v>
      </c>
      <c r="BA39" s="10">
        <v>19.899805176732535</v>
      </c>
      <c r="BB39" s="10">
        <v>19.692583402260823</v>
      </c>
      <c r="BC39" s="10">
        <v>20.297746226480115</v>
      </c>
      <c r="BD39" s="10">
        <v>19.706293706293707</v>
      </c>
      <c r="BE39" s="10">
        <v>20.311089507673078</v>
      </c>
      <c r="BF39" s="10">
        <v>20.230969650024647</v>
      </c>
      <c r="BG39" s="10">
        <v>20.795214637579171</v>
      </c>
      <c r="BH39" s="10">
        <v>20.93644544431946</v>
      </c>
      <c r="BI39" s="10">
        <f>100*cbo_outlays!BI39/cbo_ngdp!BI39</f>
        <v>20.974546477288708</v>
      </c>
      <c r="BJ39" s="10">
        <v>20.974546477288708</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20.159491788876124</v>
      </c>
      <c r="CU39" s="20">
        <v>35186</v>
      </c>
      <c r="CV39" s="20" t="str">
        <f ca="1">OFFSET(C$1,0,ROWS($1:33)-1)</f>
        <v>1996A</v>
      </c>
      <c r="CW39" s="19">
        <f t="shared" ca="1" si="2"/>
        <v>1996</v>
      </c>
      <c r="CX39" s="30" cm="1">
        <f t="array" aca="1" ref="CX39" ca="1">INDEX($C$6:$CS$100,MATCH(CW39,YEAR($B$6:$B$100),0),MATCH(CV39,$C$1:$CS$1,0))</f>
        <v>20.985182218662395</v>
      </c>
      <c r="CY39" s="19">
        <f t="shared" ca="1" si="0"/>
        <v>2001</v>
      </c>
      <c r="CZ39" s="30" cm="1">
        <f t="array" aca="1" ref="CZ39" ca="1">INDEX($C$6:$CS$100,MATCH(CY39,YEAR($B$6:$B$100),0),MATCH(CV39,$C$1:$CS$1,0))</f>
        <v>21.245652861207713</v>
      </c>
      <c r="DA39" s="19">
        <f t="shared" ca="1" si="3"/>
        <v>2006</v>
      </c>
      <c r="DB39" s="28" cm="1">
        <f t="array" aca="1" ref="DB39" ca="1">INDEX($C$6:$CS$100,MATCH(DA39,YEAR($B$6:$B$100),0),MATCH(CV39,$C$1:$CS$1,0))</f>
        <v>21.891869446059296</v>
      </c>
    </row>
    <row r="40" spans="1:106" x14ac:dyDescent="0.3">
      <c r="A40" t="s">
        <v>613</v>
      </c>
      <c r="B40" s="16">
        <v>39814</v>
      </c>
      <c r="C40" s="10" t="e">
        <f>100*cbo_outlays!C40/cbo_ngdp!C40</f>
        <v>#N/A</v>
      </c>
      <c r="D40" s="10" t="e">
        <f>100*cbo_outlays!D40/cbo_ngdp!D40</f>
        <v>#N/A</v>
      </c>
      <c r="E40" s="10" t="e">
        <f>100*cbo_outlays!E40/cbo_ngdp!E40</f>
        <v>#N/A</v>
      </c>
      <c r="F40" s="10" t="e">
        <f>100*cbo_outlays!F40/cbo_ngdp!F40</f>
        <v>#N/A</v>
      </c>
      <c r="G40" s="10" t="e">
        <f>100*cbo_outlays!G40/cbo_ngdp!G40</f>
        <v>#N/A</v>
      </c>
      <c r="H40" s="10" t="e">
        <f>100*cbo_outlays!H40/cbo_ngdp!H40</f>
        <v>#N/A</v>
      </c>
      <c r="I40" s="10" t="e">
        <f>100*cbo_outlays!I40/cbo_ngdp!A40</f>
        <v>#N/A</v>
      </c>
      <c r="J40" s="10" t="e">
        <f>100*cbo_outlays!J40/cbo_ngdp!B40</f>
        <v>#N/A</v>
      </c>
      <c r="K40" s="10" t="e">
        <f>100*cbo_outlays!K40/cbo_ngdp!K40</f>
        <v>#N/A</v>
      </c>
      <c r="L40" s="10" t="e">
        <f>100*cbo_outlays!L40/cbo_ngdp!L40</f>
        <v>#N/A</v>
      </c>
      <c r="M40" s="10" t="e">
        <f>100*cbo_outlays!M40/cbo_ngdp!M40</f>
        <v>#N/A</v>
      </c>
      <c r="N40" s="10" t="e">
        <f>100*cbo_outlays!N40/cbo_ngdp!N40</f>
        <v>#N/A</v>
      </c>
      <c r="O40" s="10" t="e">
        <f>100*cbo_outlays!O40/cbo_ngdp!O40</f>
        <v>#N/A</v>
      </c>
      <c r="P40" s="10" t="e">
        <f>100*cbo_outlays!P40/cbo_ngdp!P40</f>
        <v>#N/A</v>
      </c>
      <c r="Q40" s="10" t="e">
        <f>100*cbo_outlays!Q40/cbo_ngdp!Q40</f>
        <v>#N/A</v>
      </c>
      <c r="R40" s="10" t="e">
        <f>100*cbo_outlays!R40/cbo_ngdp!R40</f>
        <v>#N/A</v>
      </c>
      <c r="S40" s="10" t="e">
        <f>100*cbo_outlays!S40/cbo_ngdp!S40</f>
        <v>#N/A</v>
      </c>
      <c r="T40" s="10" t="e">
        <f>100*cbo_outlays!T40/cbo_ngdp!T40</f>
        <v>#N/A</v>
      </c>
      <c r="U40" s="10" t="e">
        <f>100*cbo_outlays!U40/cbo_ngdp!U40</f>
        <v>#N/A</v>
      </c>
      <c r="V40" s="10" t="e">
        <f>100*cbo_outlays!V40/cbo_ngdp!V40</f>
        <v>#N/A</v>
      </c>
      <c r="W40" s="10" t="e">
        <f>100*cbo_outlays!W40/cbo_ngdp!W40</f>
        <v>#N/A</v>
      </c>
      <c r="X40" s="10" t="e">
        <f>100*cbo_outlays!X40/cbo_ngdp!X40</f>
        <v>#N/A</v>
      </c>
      <c r="Y40" s="10" t="e">
        <f>100*cbo_outlays!Y40/cbo_ngdp!Y40</f>
        <v>#N/A</v>
      </c>
      <c r="Z40" s="10" t="e">
        <f>100*cbo_outlays!Z40/cbo_ngdp!Z40</f>
        <v>#N/A</v>
      </c>
      <c r="AA40" s="10" t="e">
        <f>100*cbo_outlays!AA40/cbo_ngdp!AA40</f>
        <v>#N/A</v>
      </c>
      <c r="AB40" s="10" t="e">
        <f>100*cbo_outlays!AB40/cbo_ngdp!AB40</f>
        <v>#N/A</v>
      </c>
      <c r="AC40" s="10" t="e">
        <f>100*cbo_outlays!AC40/cbo_ngdp!AC40</f>
        <v>#N/A</v>
      </c>
      <c r="AD40" s="10" t="e">
        <f>100*cbo_outlays!AD40/cbo_ngdp!AD40</f>
        <v>#N/A</v>
      </c>
      <c r="AE40" s="10" t="e">
        <f>100*cbo_outlays!AE40/cbo_ngdp!AE40</f>
        <v>#N/A</v>
      </c>
      <c r="AF40" s="10" t="e">
        <f>100*cbo_outlays!AF40/cbo_ngdp!AF40</f>
        <v>#N/A</v>
      </c>
      <c r="AG40" s="10" t="e">
        <f>100*cbo_outlays!AG40/cbo_ngdp!AG40</f>
        <v>#N/A</v>
      </c>
      <c r="AH40" s="10" t="e">
        <f>100*cbo_outlays!AH40/cbo_ngdp!AH40</f>
        <v>#N/A</v>
      </c>
      <c r="AI40" s="10" t="e">
        <f>100*cbo_outlays!AI40/cbo_ngdp!AI40</f>
        <v>#N/A</v>
      </c>
      <c r="AJ40" s="10" t="e">
        <f>100*cbo_outlays!AJ40/cbo_ngdp!AJ40</f>
        <v>#N/A</v>
      </c>
      <c r="AK40" s="10" t="e">
        <f>100*cbo_outlays!AK40/cbo_ngdp!AK40</f>
        <v>#N/A</v>
      </c>
      <c r="AL40" s="10" t="e">
        <f>100*cbo_outlays!AL40/cbo_ngdp!AL40</f>
        <v>#N/A</v>
      </c>
      <c r="AM40" s="10" t="e">
        <f>100*cbo_outlays!AM40/cbo_ngdp!AM40</f>
        <v>#N/A</v>
      </c>
      <c r="AN40" s="10">
        <f>100*cbo_outlays!AN40/cbo_ngdp!AN40</f>
        <v>17.350787663634346</v>
      </c>
      <c r="AO40" s="10">
        <f>100*cbo_outlays!AO40/cbo_ngdp!AO40</f>
        <v>17.180649476109089</v>
      </c>
      <c r="AP40" s="10">
        <f>100*cbo_outlays!AP40/cbo_ngdp!AP40</f>
        <v>16.680749190254893</v>
      </c>
      <c r="AQ40" s="10">
        <f>100*cbo_outlays!AQ40/cbo_ngdp!AQ40</f>
        <v>15.786983848077313</v>
      </c>
      <c r="AR40" s="10">
        <f>100*cbo_outlays!AR40/cbo_ngdp!AR40</f>
        <v>15.621332637892815</v>
      </c>
      <c r="AS40" s="10">
        <f>100*cbo_outlays!AS40/cbo_ngdp!AS40</f>
        <v>16.317746037957345</v>
      </c>
      <c r="AT40" s="10">
        <f>100*cbo_outlays!AT40/cbo_ngdp!AT40</f>
        <v>17.493455058065383</v>
      </c>
      <c r="AU40" s="10">
        <v>18.205320089802026</v>
      </c>
      <c r="AV40" s="10">
        <f>100*cbo_outlays!AV40/cbo_ngdp!AV40</f>
        <v>18.318379554105491</v>
      </c>
      <c r="AW40" s="10">
        <v>19.760928961748633</v>
      </c>
      <c r="AX40" s="10">
        <v>20.056477718851159</v>
      </c>
      <c r="AY40" s="10">
        <v>20.10642597332615</v>
      </c>
      <c r="AZ40" s="10">
        <v>19.089759797724401</v>
      </c>
      <c r="BA40" s="10">
        <v>19.839798755461405</v>
      </c>
      <c r="BB40" s="10">
        <v>19.549266247379453</v>
      </c>
      <c r="BC40" s="10">
        <v>20.208716198477291</v>
      </c>
      <c r="BD40" s="10">
        <v>19.488477421073664</v>
      </c>
      <c r="BE40" s="10">
        <v>20.31084656084656</v>
      </c>
      <c r="BF40" s="10">
        <v>20.355117472319741</v>
      </c>
      <c r="BG40" s="10">
        <v>21.455261906379508</v>
      </c>
      <c r="BH40" s="10">
        <v>24.850950410324753</v>
      </c>
      <c r="BI40" s="10">
        <f>100*cbo_outlays!BI40/cbo_ngdp!BI40</f>
        <v>27.409831400725619</v>
      </c>
      <c r="BJ40" s="10">
        <v>26.082036775106083</v>
      </c>
      <c r="BK40" s="10">
        <v>24.711997752177577</v>
      </c>
      <c r="BL40" s="10">
        <v>24.722417427969081</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24.317412041197208</v>
      </c>
      <c r="CU40" s="20">
        <v>35431</v>
      </c>
      <c r="CV40" s="20" t="str">
        <f ca="1">OFFSET(C$1,0,ROWS($1:34)-1)</f>
        <v>1997A</v>
      </c>
      <c r="CW40" s="19">
        <f t="shared" ca="1" si="2"/>
        <v>1997</v>
      </c>
      <c r="CX40" s="30" cm="1">
        <f t="array" aca="1" ref="CX40" ca="1">INDEX($C$6:$CS$100,MATCH(CW40,YEAR($B$6:$B$100),0),MATCH(CV40,$C$1:$CS$1,0))</f>
        <v>20.84557414740069</v>
      </c>
      <c r="CY40" s="19">
        <f t="shared" ca="1" si="0"/>
        <v>2002</v>
      </c>
      <c r="CZ40" s="30" cm="1">
        <f t="array" aca="1" ref="CZ40" ca="1">INDEX($C$6:$CS$100,MATCH(CY40,YEAR($B$6:$B$100),0),MATCH(CV40,$C$1:$CS$1,0))</f>
        <v>20.759878419452889</v>
      </c>
      <c r="DA40" s="19">
        <f t="shared" ca="1" si="3"/>
        <v>2007</v>
      </c>
      <c r="DB40" s="28" cm="1">
        <f t="array" aca="1" ref="DB40" ca="1">INDEX($C$6:$CS$100,MATCH(DA40,YEAR($B$6:$B$100),0),MATCH(CV40,$C$1:$CS$1,0))</f>
        <v>21.092172227158898</v>
      </c>
    </row>
    <row r="41" spans="1:106" x14ac:dyDescent="0.3">
      <c r="A41" t="s">
        <v>614</v>
      </c>
      <c r="B41" s="16">
        <v>40179</v>
      </c>
      <c r="C41" s="10" t="e">
        <f>100*cbo_outlays!C41/cbo_ngdp!C41</f>
        <v>#N/A</v>
      </c>
      <c r="D41" s="10" t="e">
        <f>100*cbo_outlays!D41/cbo_ngdp!D41</f>
        <v>#N/A</v>
      </c>
      <c r="E41" s="10" t="e">
        <f>100*cbo_outlays!E41/cbo_ngdp!E41</f>
        <v>#N/A</v>
      </c>
      <c r="F41" s="10" t="e">
        <f>100*cbo_outlays!F41/cbo_ngdp!F41</f>
        <v>#N/A</v>
      </c>
      <c r="G41" s="10" t="e">
        <f>100*cbo_outlays!G41/cbo_ngdp!G41</f>
        <v>#N/A</v>
      </c>
      <c r="H41" s="10" t="e">
        <f>100*cbo_outlays!H41/cbo_ngdp!H41</f>
        <v>#N/A</v>
      </c>
      <c r="I41" s="10" t="e">
        <f>100*cbo_outlays!I41/cbo_ngdp!A41</f>
        <v>#N/A</v>
      </c>
      <c r="J41" s="10" t="e">
        <f>100*cbo_outlays!J41/cbo_ngdp!B41</f>
        <v>#N/A</v>
      </c>
      <c r="K41" s="10" t="e">
        <f>100*cbo_outlays!K41/cbo_ngdp!K41</f>
        <v>#N/A</v>
      </c>
      <c r="L41" s="10" t="e">
        <f>100*cbo_outlays!L41/cbo_ngdp!L41</f>
        <v>#N/A</v>
      </c>
      <c r="M41" s="10" t="e">
        <f>100*cbo_outlays!M41/cbo_ngdp!M41</f>
        <v>#N/A</v>
      </c>
      <c r="N41" s="10" t="e">
        <f>100*cbo_outlays!N41/cbo_ngdp!N41</f>
        <v>#N/A</v>
      </c>
      <c r="O41" s="10" t="e">
        <f>100*cbo_outlays!O41/cbo_ngdp!O41</f>
        <v>#N/A</v>
      </c>
      <c r="P41" s="10" t="e">
        <f>100*cbo_outlays!P41/cbo_ngdp!P41</f>
        <v>#N/A</v>
      </c>
      <c r="Q41" s="10" t="e">
        <f>100*cbo_outlays!Q41/cbo_ngdp!Q41</f>
        <v>#N/A</v>
      </c>
      <c r="R41" s="10" t="e">
        <f>100*cbo_outlays!R41/cbo_ngdp!R41</f>
        <v>#N/A</v>
      </c>
      <c r="S41" s="10" t="e">
        <f>100*cbo_outlays!S41/cbo_ngdp!S41</f>
        <v>#N/A</v>
      </c>
      <c r="T41" s="10" t="e">
        <f>100*cbo_outlays!T41/cbo_ngdp!T41</f>
        <v>#N/A</v>
      </c>
      <c r="U41" s="10" t="e">
        <f>100*cbo_outlays!U41/cbo_ngdp!U41</f>
        <v>#N/A</v>
      </c>
      <c r="V41" s="10" t="e">
        <f>100*cbo_outlays!V41/cbo_ngdp!V41</f>
        <v>#N/A</v>
      </c>
      <c r="W41" s="10" t="e">
        <f>100*cbo_outlays!W41/cbo_ngdp!W41</f>
        <v>#N/A</v>
      </c>
      <c r="X41" s="10" t="e">
        <f>100*cbo_outlays!X41/cbo_ngdp!X41</f>
        <v>#N/A</v>
      </c>
      <c r="Y41" s="10" t="e">
        <f>100*cbo_outlays!Y41/cbo_ngdp!Y41</f>
        <v>#N/A</v>
      </c>
      <c r="Z41" s="10" t="e">
        <f>100*cbo_outlays!Z41/cbo_ngdp!Z41</f>
        <v>#N/A</v>
      </c>
      <c r="AA41" s="10" t="e">
        <f>100*cbo_outlays!AA41/cbo_ngdp!AA41</f>
        <v>#N/A</v>
      </c>
      <c r="AB41" s="10" t="e">
        <f>100*cbo_outlays!AB41/cbo_ngdp!AB41</f>
        <v>#N/A</v>
      </c>
      <c r="AC41" s="10" t="e">
        <f>100*cbo_outlays!AC41/cbo_ngdp!AC41</f>
        <v>#N/A</v>
      </c>
      <c r="AD41" s="10" t="e">
        <f>100*cbo_outlays!AD41/cbo_ngdp!AD41</f>
        <v>#N/A</v>
      </c>
      <c r="AE41" s="10" t="e">
        <f>100*cbo_outlays!AE41/cbo_ngdp!AE41</f>
        <v>#N/A</v>
      </c>
      <c r="AF41" s="10" t="e">
        <f>100*cbo_outlays!AF41/cbo_ngdp!AF41</f>
        <v>#N/A</v>
      </c>
      <c r="AG41" s="10" t="e">
        <f>100*cbo_outlays!AG41/cbo_ngdp!AG41</f>
        <v>#N/A</v>
      </c>
      <c r="AH41" s="10" t="e">
        <f>100*cbo_outlays!AH41/cbo_ngdp!AH41</f>
        <v>#N/A</v>
      </c>
      <c r="AI41" s="10" t="e">
        <f>100*cbo_outlays!AI41/cbo_ngdp!AI41</f>
        <v>#N/A</v>
      </c>
      <c r="AJ41" s="10" t="e">
        <f>100*cbo_outlays!AJ41/cbo_ngdp!AJ41</f>
        <v>#N/A</v>
      </c>
      <c r="AK41" s="10" t="e">
        <f>100*cbo_outlays!AK41/cbo_ngdp!AK41</f>
        <v>#N/A</v>
      </c>
      <c r="AL41" s="10" t="e">
        <f>100*cbo_outlays!AL41/cbo_ngdp!AL41</f>
        <v>#N/A</v>
      </c>
      <c r="AM41" s="10" t="e">
        <f>100*cbo_outlays!AM41/cbo_ngdp!AM41</f>
        <v>#N/A</v>
      </c>
      <c r="AN41" s="10" t="e">
        <f>100*cbo_outlays!AN41/cbo_ngdp!AN41</f>
        <v>#N/A</v>
      </c>
      <c r="AO41" s="10" t="e">
        <f>100*cbo_outlays!AO41/cbo_ngdp!AO41</f>
        <v>#N/A</v>
      </c>
      <c r="AP41" s="10">
        <f>100*cbo_outlays!AP41/cbo_ngdp!AP41</f>
        <v>16.538772213247174</v>
      </c>
      <c r="AQ41" s="10">
        <f>100*cbo_outlays!AQ41/cbo_ngdp!AQ41</f>
        <v>15.598580187157147</v>
      </c>
      <c r="AR41" s="10">
        <f>100*cbo_outlays!AR41/cbo_ngdp!AR41</f>
        <v>15.364082190080079</v>
      </c>
      <c r="AS41" s="10">
        <f>100*cbo_outlays!AS41/cbo_ngdp!AS41</f>
        <v>16.10721598312341</v>
      </c>
      <c r="AT41" s="10">
        <f>100*cbo_outlays!AT41/cbo_ngdp!AT41</f>
        <v>17.326353421859039</v>
      </c>
      <c r="AU41" s="10">
        <v>18.014990953734817</v>
      </c>
      <c r="AV41" s="10">
        <f>100*cbo_outlays!AV41/cbo_ngdp!AV41</f>
        <v>18.145994832041342</v>
      </c>
      <c r="AW41" s="10">
        <v>19.674796747967481</v>
      </c>
      <c r="AX41" s="10">
        <v>20.063211957595311</v>
      </c>
      <c r="AY41" s="10">
        <v>20.088883163725363</v>
      </c>
      <c r="AZ41" s="10">
        <v>19.013771657041314</v>
      </c>
      <c r="BA41" s="10">
        <v>19.790351098762315</v>
      </c>
      <c r="BB41" s="10">
        <v>19.380812683353099</v>
      </c>
      <c r="BC41" s="10">
        <v>20.120082556757772</v>
      </c>
      <c r="BD41" s="10">
        <v>19.298691398805744</v>
      </c>
      <c r="BE41" s="10">
        <v>20.181348781562875</v>
      </c>
      <c r="BF41" s="10">
        <v>20.179487179487179</v>
      </c>
      <c r="BG41" s="10">
        <v>21.405028113488012</v>
      </c>
      <c r="BH41" s="10">
        <v>22.391364517021866</v>
      </c>
      <c r="BI41" s="10">
        <f>100*cbo_outlays!BI41/cbo_ngdp!BI41</f>
        <v>24.109684137452273</v>
      </c>
      <c r="BJ41" s="10">
        <v>25.237204792575664</v>
      </c>
      <c r="BK41" s="10">
        <v>24.145255224391914</v>
      </c>
      <c r="BL41" s="10">
        <v>23.762443747443065</v>
      </c>
      <c r="BM41" s="10">
        <v>23.813133053124783</v>
      </c>
      <c r="BN41" s="10">
        <v>23.814773980154357</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23.226283257188928</v>
      </c>
      <c r="CU41" s="20">
        <v>35674</v>
      </c>
      <c r="CV41" s="20" t="str">
        <f ca="1">OFFSET(C$1,0,ROWS($1:35)-1)</f>
        <v>1997B</v>
      </c>
      <c r="CW41" s="19">
        <f t="shared" ca="1" si="2"/>
        <v>1997</v>
      </c>
      <c r="CX41" s="30" cm="1">
        <f t="array" aca="1" ref="CX41" ca="1">INDEX($C$6:$CS$100,MATCH(CW41,YEAR($B$6:$B$100),0),MATCH(CV41,$C$1:$CS$1,0))</f>
        <v>20.263984915147706</v>
      </c>
      <c r="CY41" s="19">
        <f t="shared" ca="1" si="0"/>
        <v>2002</v>
      </c>
      <c r="CZ41" s="30" cm="1">
        <f t="array" aca="1" ref="CZ41" ca="1">INDEX($C$6:$CS$100,MATCH(CY41,YEAR($B$6:$B$100),0),MATCH(CV41,$C$1:$CS$1,0))</f>
        <v>18.806654049208088</v>
      </c>
      <c r="DA41" s="19">
        <f t="shared" ca="1" si="3"/>
        <v>2007</v>
      </c>
      <c r="DB41" s="28" cm="1">
        <f t="array" aca="1" ref="DB41" ca="1">INDEX($C$6:$CS$100,MATCH(DA41,YEAR($B$6:$B$100),0),MATCH(CV41,$C$1:$CS$1,0))</f>
        <v>18.370681605975722</v>
      </c>
    </row>
    <row r="42" spans="1:106" x14ac:dyDescent="0.3">
      <c r="A42" t="s">
        <v>615</v>
      </c>
      <c r="B42" s="16">
        <v>40544</v>
      </c>
      <c r="C42" s="10" t="e">
        <f>100*cbo_outlays!C42/cbo_ngdp!C42</f>
        <v>#N/A</v>
      </c>
      <c r="D42" s="10" t="e">
        <f>100*cbo_outlays!D42/cbo_ngdp!D42</f>
        <v>#N/A</v>
      </c>
      <c r="E42" s="10" t="e">
        <f>100*cbo_outlays!E42/cbo_ngdp!E42</f>
        <v>#N/A</v>
      </c>
      <c r="F42" s="10" t="e">
        <f>100*cbo_outlays!F42/cbo_ngdp!F42</f>
        <v>#N/A</v>
      </c>
      <c r="G42" s="10" t="e">
        <f>100*cbo_outlays!G42/cbo_ngdp!G42</f>
        <v>#N/A</v>
      </c>
      <c r="H42" s="10" t="e">
        <f>100*cbo_outlays!H42/cbo_ngdp!H42</f>
        <v>#N/A</v>
      </c>
      <c r="I42" s="10" t="e">
        <f>100*cbo_outlays!I42/cbo_ngdp!A42</f>
        <v>#N/A</v>
      </c>
      <c r="J42" s="10" t="e">
        <f>100*cbo_outlays!J42/cbo_ngdp!B42</f>
        <v>#N/A</v>
      </c>
      <c r="K42" s="10" t="e">
        <f>100*cbo_outlays!K42/cbo_ngdp!K42</f>
        <v>#N/A</v>
      </c>
      <c r="L42" s="10" t="e">
        <f>100*cbo_outlays!L42/cbo_ngdp!L42</f>
        <v>#N/A</v>
      </c>
      <c r="M42" s="10" t="e">
        <f>100*cbo_outlays!M42/cbo_ngdp!M42</f>
        <v>#N/A</v>
      </c>
      <c r="N42" s="10" t="e">
        <f>100*cbo_outlays!N42/cbo_ngdp!N42</f>
        <v>#N/A</v>
      </c>
      <c r="O42" s="10" t="e">
        <f>100*cbo_outlays!O42/cbo_ngdp!O42</f>
        <v>#N/A</v>
      </c>
      <c r="P42" s="10" t="e">
        <f>100*cbo_outlays!P42/cbo_ngdp!P42</f>
        <v>#N/A</v>
      </c>
      <c r="Q42" s="10" t="e">
        <f>100*cbo_outlays!Q42/cbo_ngdp!Q42</f>
        <v>#N/A</v>
      </c>
      <c r="R42" s="10" t="e">
        <f>100*cbo_outlays!R42/cbo_ngdp!R42</f>
        <v>#N/A</v>
      </c>
      <c r="S42" s="10" t="e">
        <f>100*cbo_outlays!S42/cbo_ngdp!S42</f>
        <v>#N/A</v>
      </c>
      <c r="T42" s="10" t="e">
        <f>100*cbo_outlays!T42/cbo_ngdp!T42</f>
        <v>#N/A</v>
      </c>
      <c r="U42" s="10" t="e">
        <f>100*cbo_outlays!U42/cbo_ngdp!U42</f>
        <v>#N/A</v>
      </c>
      <c r="V42" s="10" t="e">
        <f>100*cbo_outlays!V42/cbo_ngdp!V42</f>
        <v>#N/A</v>
      </c>
      <c r="W42" s="10" t="e">
        <f>100*cbo_outlays!W42/cbo_ngdp!W42</f>
        <v>#N/A</v>
      </c>
      <c r="X42" s="10" t="e">
        <f>100*cbo_outlays!X42/cbo_ngdp!X42</f>
        <v>#N/A</v>
      </c>
      <c r="Y42" s="10" t="e">
        <f>100*cbo_outlays!Y42/cbo_ngdp!Y42</f>
        <v>#N/A</v>
      </c>
      <c r="Z42" s="10" t="e">
        <f>100*cbo_outlays!Z42/cbo_ngdp!Z42</f>
        <v>#N/A</v>
      </c>
      <c r="AA42" s="10" t="e">
        <f>100*cbo_outlays!AA42/cbo_ngdp!AA42</f>
        <v>#N/A</v>
      </c>
      <c r="AB42" s="10" t="e">
        <f>100*cbo_outlays!AB42/cbo_ngdp!AB42</f>
        <v>#N/A</v>
      </c>
      <c r="AC42" s="10" t="e">
        <f>100*cbo_outlays!AC42/cbo_ngdp!AC42</f>
        <v>#N/A</v>
      </c>
      <c r="AD42" s="10" t="e">
        <f>100*cbo_outlays!AD42/cbo_ngdp!AD42</f>
        <v>#N/A</v>
      </c>
      <c r="AE42" s="10" t="e">
        <f>100*cbo_outlays!AE42/cbo_ngdp!AE42</f>
        <v>#N/A</v>
      </c>
      <c r="AF42" s="10" t="e">
        <f>100*cbo_outlays!AF42/cbo_ngdp!AF42</f>
        <v>#N/A</v>
      </c>
      <c r="AG42" s="10" t="e">
        <f>100*cbo_outlays!AG42/cbo_ngdp!AG42</f>
        <v>#N/A</v>
      </c>
      <c r="AH42" s="10" t="e">
        <f>100*cbo_outlays!AH42/cbo_ngdp!AH42</f>
        <v>#N/A</v>
      </c>
      <c r="AI42" s="10" t="e">
        <f>100*cbo_outlays!AI42/cbo_ngdp!AI42</f>
        <v>#N/A</v>
      </c>
      <c r="AJ42" s="10" t="e">
        <f>100*cbo_outlays!AJ42/cbo_ngdp!AJ42</f>
        <v>#N/A</v>
      </c>
      <c r="AK42" s="10" t="e">
        <f>100*cbo_outlays!AK42/cbo_ngdp!AK42</f>
        <v>#N/A</v>
      </c>
      <c r="AL42" s="10" t="e">
        <f>100*cbo_outlays!AL42/cbo_ngdp!AL42</f>
        <v>#N/A</v>
      </c>
      <c r="AM42" s="10" t="e">
        <f>100*cbo_outlays!AM42/cbo_ngdp!AM42</f>
        <v>#N/A</v>
      </c>
      <c r="AN42" s="10" t="e">
        <f>100*cbo_outlays!AN42/cbo_ngdp!AN42</f>
        <v>#N/A</v>
      </c>
      <c r="AO42" s="10" t="e">
        <f>100*cbo_outlays!AO42/cbo_ngdp!AO42</f>
        <v>#N/A</v>
      </c>
      <c r="AP42" s="10" t="e">
        <f>100*cbo_outlays!AP42/cbo_ngdp!AP42</f>
        <v>#N/A</v>
      </c>
      <c r="AQ42" s="10" t="e">
        <f>100*cbo_outlays!AQ42/cbo_ngdp!AQ42</f>
        <v>#N/A</v>
      </c>
      <c r="AR42" s="10">
        <f>100*cbo_outlays!AR42/cbo_ngdp!AR42</f>
        <v>15.11641649923177</v>
      </c>
      <c r="AS42" s="10">
        <f>100*cbo_outlays!AS42/cbo_ngdp!AS42</f>
        <v>16.020076764098022</v>
      </c>
      <c r="AT42" s="10">
        <f>100*cbo_outlays!AT42/cbo_ngdp!AT42</f>
        <v>17.232375979112273</v>
      </c>
      <c r="AU42" s="10">
        <v>17.927308447937133</v>
      </c>
      <c r="AV42" s="10">
        <f>100*cbo_outlays!AV42/cbo_ngdp!AV42</f>
        <v>18.110769230769233</v>
      </c>
      <c r="AW42" s="10">
        <v>19.687383699292891</v>
      </c>
      <c r="AX42" s="10">
        <v>20.1613920060522</v>
      </c>
      <c r="AY42" s="10">
        <v>20.197287299630087</v>
      </c>
      <c r="AZ42" s="10">
        <v>19.049351279253063</v>
      </c>
      <c r="BA42" s="10">
        <v>19.863674749668235</v>
      </c>
      <c r="BB42" s="10">
        <v>19.394083969465647</v>
      </c>
      <c r="BC42" s="10">
        <v>20.218807915346446</v>
      </c>
      <c r="BD42" s="10">
        <v>19.307622228970544</v>
      </c>
      <c r="BE42" s="10">
        <v>20.186298076923077</v>
      </c>
      <c r="BF42" s="10">
        <v>20.060808756460929</v>
      </c>
      <c r="BG42" s="10">
        <v>21.366687004270897</v>
      </c>
      <c r="BH42" s="10">
        <v>21.952830811917817</v>
      </c>
      <c r="BI42" s="10">
        <f>100*cbo_outlays!BI42/cbo_ngdp!BI42</f>
        <v>23.079476794369565</v>
      </c>
      <c r="BJ42" s="10">
        <v>24.264656839858599</v>
      </c>
      <c r="BK42" s="10">
        <v>24.346318036286018</v>
      </c>
      <c r="BL42" s="10">
        <v>24.51808819646158</v>
      </c>
      <c r="BM42" s="10">
        <v>24.664094718637756</v>
      </c>
      <c r="BN42" s="10">
        <v>23.829082477641602</v>
      </c>
      <c r="BO42" s="10">
        <v>24.060452052962418</v>
      </c>
      <c r="BP42" s="10">
        <v>24.093887922963756</v>
      </c>
      <c r="BQ42" s="10">
        <v>24.095499230923561</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23.294756578522016</v>
      </c>
      <c r="CU42" s="20">
        <v>35796</v>
      </c>
      <c r="CV42" s="20" t="str">
        <f ca="1">OFFSET(C$1,0,ROWS($1:36)-1)</f>
        <v>1998A</v>
      </c>
      <c r="CW42" s="19">
        <f t="shared" ca="1" si="2"/>
        <v>1998</v>
      </c>
      <c r="CX42" s="30" cm="1">
        <f t="array" aca="1" ref="CX42" ca="1">INDEX($C$6:$CS$100,MATCH(CW42,YEAR($B$6:$B$100),0),MATCH(CV42,$C$1:$CS$1,0))</f>
        <v>19.954594336240888</v>
      </c>
      <c r="CY42" s="19">
        <f t="shared" ca="1" si="0"/>
        <v>2003</v>
      </c>
      <c r="CZ42" s="30" cm="1">
        <f t="array" aca="1" ref="CZ42" ca="1">INDEX($C$6:$CS$100,MATCH(CY42,YEAR($B$6:$B$100),0),MATCH(CV42,$C$1:$CS$1,0))</f>
        <v>18.779432964920712</v>
      </c>
      <c r="DA42" s="19">
        <f t="shared" ca="1" si="3"/>
        <v>2008</v>
      </c>
      <c r="DB42" s="28" cm="1">
        <f t="array" aca="1" ref="DB42" ca="1">INDEX($C$6:$CS$100,MATCH(DA42,YEAR($B$6:$B$100),0),MATCH(CV42,$C$1:$CS$1,0))</f>
        <v>18.302993373448093</v>
      </c>
    </row>
    <row r="43" spans="1:106" x14ac:dyDescent="0.3">
      <c r="A43" t="s">
        <v>616</v>
      </c>
      <c r="B43" s="16">
        <v>40909</v>
      </c>
      <c r="C43" s="10" t="e">
        <f>100*cbo_outlays!C43/cbo_ngdp!C43</f>
        <v>#N/A</v>
      </c>
      <c r="D43" s="10" t="e">
        <f>100*cbo_outlays!D43/cbo_ngdp!D43</f>
        <v>#N/A</v>
      </c>
      <c r="E43" s="10" t="e">
        <f>100*cbo_outlays!E43/cbo_ngdp!E43</f>
        <v>#N/A</v>
      </c>
      <c r="F43" s="10" t="e">
        <f>100*cbo_outlays!F43/cbo_ngdp!F43</f>
        <v>#N/A</v>
      </c>
      <c r="G43" s="10" t="e">
        <f>100*cbo_outlays!G43/cbo_ngdp!G43</f>
        <v>#N/A</v>
      </c>
      <c r="H43" s="10" t="e">
        <f>100*cbo_outlays!H43/cbo_ngdp!H43</f>
        <v>#N/A</v>
      </c>
      <c r="I43" s="10" t="e">
        <f>100*cbo_outlays!I43/cbo_ngdp!A43</f>
        <v>#N/A</v>
      </c>
      <c r="J43" s="10" t="e">
        <f>100*cbo_outlays!J43/cbo_ngdp!B43</f>
        <v>#N/A</v>
      </c>
      <c r="K43" s="10" t="e">
        <f>100*cbo_outlays!K43/cbo_ngdp!K43</f>
        <v>#N/A</v>
      </c>
      <c r="L43" s="10" t="e">
        <f>100*cbo_outlays!L43/cbo_ngdp!L43</f>
        <v>#N/A</v>
      </c>
      <c r="M43" s="10" t="e">
        <f>100*cbo_outlays!M43/cbo_ngdp!M43</f>
        <v>#N/A</v>
      </c>
      <c r="N43" s="10" t="e">
        <f>100*cbo_outlays!N43/cbo_ngdp!N43</f>
        <v>#N/A</v>
      </c>
      <c r="O43" s="10" t="e">
        <f>100*cbo_outlays!O43/cbo_ngdp!O43</f>
        <v>#N/A</v>
      </c>
      <c r="P43" s="10" t="e">
        <f>100*cbo_outlays!P43/cbo_ngdp!P43</f>
        <v>#N/A</v>
      </c>
      <c r="Q43" s="10" t="e">
        <f>100*cbo_outlays!Q43/cbo_ngdp!Q43</f>
        <v>#N/A</v>
      </c>
      <c r="R43" s="10" t="e">
        <f>100*cbo_outlays!R43/cbo_ngdp!R43</f>
        <v>#N/A</v>
      </c>
      <c r="S43" s="10" t="e">
        <f>100*cbo_outlays!S43/cbo_ngdp!S43</f>
        <v>#N/A</v>
      </c>
      <c r="T43" s="10" t="e">
        <f>100*cbo_outlays!T43/cbo_ngdp!T43</f>
        <v>#N/A</v>
      </c>
      <c r="U43" s="10" t="e">
        <f>100*cbo_outlays!U43/cbo_ngdp!U43</f>
        <v>#N/A</v>
      </c>
      <c r="V43" s="10" t="e">
        <f>100*cbo_outlays!V43/cbo_ngdp!V43</f>
        <v>#N/A</v>
      </c>
      <c r="W43" s="10" t="e">
        <f>100*cbo_outlays!W43/cbo_ngdp!W43</f>
        <v>#N/A</v>
      </c>
      <c r="X43" s="10" t="e">
        <f>100*cbo_outlays!X43/cbo_ngdp!X43</f>
        <v>#N/A</v>
      </c>
      <c r="Y43" s="10" t="e">
        <f>100*cbo_outlays!Y43/cbo_ngdp!Y43</f>
        <v>#N/A</v>
      </c>
      <c r="Z43" s="10" t="e">
        <f>100*cbo_outlays!Z43/cbo_ngdp!Z43</f>
        <v>#N/A</v>
      </c>
      <c r="AA43" s="10" t="e">
        <f>100*cbo_outlays!AA43/cbo_ngdp!AA43</f>
        <v>#N/A</v>
      </c>
      <c r="AB43" s="10" t="e">
        <f>100*cbo_outlays!AB43/cbo_ngdp!AB43</f>
        <v>#N/A</v>
      </c>
      <c r="AC43" s="10" t="e">
        <f>100*cbo_outlays!AC43/cbo_ngdp!AC43</f>
        <v>#N/A</v>
      </c>
      <c r="AD43" s="10" t="e">
        <f>100*cbo_outlays!AD43/cbo_ngdp!AD43</f>
        <v>#N/A</v>
      </c>
      <c r="AE43" s="10" t="e">
        <f>100*cbo_outlays!AE43/cbo_ngdp!AE43</f>
        <v>#N/A</v>
      </c>
      <c r="AF43" s="10" t="e">
        <f>100*cbo_outlays!AF43/cbo_ngdp!AF43</f>
        <v>#N/A</v>
      </c>
      <c r="AG43" s="10" t="e">
        <f>100*cbo_outlays!AG43/cbo_ngdp!AG43</f>
        <v>#N/A</v>
      </c>
      <c r="AH43" s="10" t="e">
        <f>100*cbo_outlays!AH43/cbo_ngdp!AH43</f>
        <v>#N/A</v>
      </c>
      <c r="AI43" s="10" t="e">
        <f>100*cbo_outlays!AI43/cbo_ngdp!AI43</f>
        <v>#N/A</v>
      </c>
      <c r="AJ43" s="10" t="e">
        <f>100*cbo_outlays!AJ43/cbo_ngdp!AJ43</f>
        <v>#N/A</v>
      </c>
      <c r="AK43" s="10" t="e">
        <f>100*cbo_outlays!AK43/cbo_ngdp!AK43</f>
        <v>#N/A</v>
      </c>
      <c r="AL43" s="10" t="e">
        <f>100*cbo_outlays!AL43/cbo_ngdp!AL43</f>
        <v>#N/A</v>
      </c>
      <c r="AM43" s="10" t="e">
        <f>100*cbo_outlays!AM43/cbo_ngdp!AM43</f>
        <v>#N/A</v>
      </c>
      <c r="AN43" s="10" t="e">
        <f>100*cbo_outlays!AN43/cbo_ngdp!AN43</f>
        <v>#N/A</v>
      </c>
      <c r="AO43" s="10" t="e">
        <f>100*cbo_outlays!AO43/cbo_ngdp!AO43</f>
        <v>#N/A</v>
      </c>
      <c r="AP43" s="10" t="e">
        <f>100*cbo_outlays!AP43/cbo_ngdp!AP43</f>
        <v>#N/A</v>
      </c>
      <c r="AQ43" s="10" t="e">
        <f>100*cbo_outlays!AQ43/cbo_ngdp!AQ43</f>
        <v>#N/A</v>
      </c>
      <c r="AR43" s="10" t="e">
        <f>100*cbo_outlays!AR43/cbo_ngdp!AR43</f>
        <v>#N/A</v>
      </c>
      <c r="AS43" s="10" t="e">
        <f>100*cbo_outlays!AS43/cbo_ngdp!AS43</f>
        <v>#N/A</v>
      </c>
      <c r="AT43" s="10">
        <f>100*cbo_outlays!AT43/cbo_ngdp!AT43</f>
        <v>16.795656694004851</v>
      </c>
      <c r="AU43" s="10">
        <v>17.49708284714119</v>
      </c>
      <c r="AV43" s="10">
        <f>100*cbo_outlays!AV43/cbo_ngdp!AV43</f>
        <v>17.804032210662434</v>
      </c>
      <c r="AW43" s="10">
        <v>19.342050766226851</v>
      </c>
      <c r="AX43" s="10">
        <v>19.900978142736385</v>
      </c>
      <c r="AY43" s="10">
        <v>19.951568129466658</v>
      </c>
      <c r="AZ43" s="10">
        <v>18.741664250507394</v>
      </c>
      <c r="BA43" s="10">
        <v>19.560325428423056</v>
      </c>
      <c r="BB43" s="10">
        <v>19.059575439397399</v>
      </c>
      <c r="BC43" s="10">
        <v>19.733531564501373</v>
      </c>
      <c r="BD43" s="10">
        <v>18.796861377506538</v>
      </c>
      <c r="BE43" s="10">
        <v>19.627564802574859</v>
      </c>
      <c r="BF43" s="10">
        <v>19.442512749188687</v>
      </c>
      <c r="BG43" s="10">
        <v>20.732626209934505</v>
      </c>
      <c r="BH43" s="10">
        <v>21.111665004985046</v>
      </c>
      <c r="BI43" s="10">
        <f>100*cbo_outlays!BI43/cbo_ngdp!BI43</f>
        <v>21.662228984404717</v>
      </c>
      <c r="BJ43" s="10">
        <v>22.851339342389235</v>
      </c>
      <c r="BK43" s="10">
        <v>22.968849332485696</v>
      </c>
      <c r="BL43" s="10">
        <v>22.951027657954835</v>
      </c>
      <c r="BM43" s="10">
        <v>23.29063913846938</v>
      </c>
      <c r="BN43" s="10">
        <v>23.04156291898104</v>
      </c>
      <c r="BO43" s="10">
        <v>23.220273407273666</v>
      </c>
      <c r="BP43" s="10">
        <v>23.387928810936291</v>
      </c>
      <c r="BQ43" s="10">
        <v>22.930879135023812</v>
      </c>
      <c r="BR43" s="10">
        <v>22.753874847257059</v>
      </c>
      <c r="BS43" s="10">
        <v>22.747443565502603</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21.894593084611088</v>
      </c>
      <c r="CU43" s="20">
        <v>36008</v>
      </c>
      <c r="CV43" s="20" t="str">
        <f ca="1">OFFSET(C$1,0,ROWS($1:37)-1)</f>
        <v>1998B</v>
      </c>
      <c r="CW43" s="19">
        <f t="shared" ca="1" si="2"/>
        <v>1998</v>
      </c>
      <c r="CX43" s="30" cm="1">
        <f t="array" aca="1" ref="CX43" ca="1">INDEX($C$6:$CS$100,MATCH(CW43,YEAR($B$6:$B$100),0),MATCH(CV43,$C$1:$CS$1,0))</f>
        <v>19.697511015838991</v>
      </c>
      <c r="CY43" s="19">
        <f t="shared" ca="1" si="0"/>
        <v>2003</v>
      </c>
      <c r="CZ43" s="30" cm="1">
        <f t="array" aca="1" ref="CZ43" ca="1">INDEX($C$6:$CS$100,MATCH(CY43,YEAR($B$6:$B$100),0),MATCH(CV43,$C$1:$CS$1,0))</f>
        <v>18.518876122429276</v>
      </c>
      <c r="DA43" s="19">
        <f t="shared" ca="1" si="3"/>
        <v>2008</v>
      </c>
      <c r="DB43" s="28" cm="1">
        <f t="array" aca="1" ref="DB43" ca="1">INDEX($C$6:$CS$100,MATCH(DA43,YEAR($B$6:$B$100),0),MATCH(CV43,$C$1:$CS$1,0))</f>
        <v>17.883211678832115</v>
      </c>
    </row>
    <row r="44" spans="1:106" x14ac:dyDescent="0.3">
      <c r="A44" t="s">
        <v>617</v>
      </c>
      <c r="B44" s="16">
        <v>41275</v>
      </c>
      <c r="C44" s="10" t="e">
        <f>100*cbo_outlays!C44/cbo_ngdp!C44</f>
        <v>#N/A</v>
      </c>
      <c r="D44" s="10" t="e">
        <f>100*cbo_outlays!D44/cbo_ngdp!D44</f>
        <v>#N/A</v>
      </c>
      <c r="E44" s="10" t="e">
        <f>100*cbo_outlays!E44/cbo_ngdp!E44</f>
        <v>#N/A</v>
      </c>
      <c r="F44" s="10" t="e">
        <f>100*cbo_outlays!F44/cbo_ngdp!F44</f>
        <v>#N/A</v>
      </c>
      <c r="G44" s="10" t="e">
        <f>100*cbo_outlays!G44/cbo_ngdp!G44</f>
        <v>#N/A</v>
      </c>
      <c r="H44" s="10" t="e">
        <f>100*cbo_outlays!H44/cbo_ngdp!H44</f>
        <v>#N/A</v>
      </c>
      <c r="I44" s="10" t="e">
        <f>100*cbo_outlays!I44/cbo_ngdp!A44</f>
        <v>#N/A</v>
      </c>
      <c r="J44" s="10" t="e">
        <f>100*cbo_outlays!J44/cbo_ngdp!B44</f>
        <v>#N/A</v>
      </c>
      <c r="K44" s="10" t="e">
        <f>100*cbo_outlays!K44/cbo_ngdp!K44</f>
        <v>#N/A</v>
      </c>
      <c r="L44" s="10" t="e">
        <f>100*cbo_outlays!L44/cbo_ngdp!L44</f>
        <v>#N/A</v>
      </c>
      <c r="M44" s="10" t="e">
        <f>100*cbo_outlays!M44/cbo_ngdp!M44</f>
        <v>#N/A</v>
      </c>
      <c r="N44" s="10" t="e">
        <f>100*cbo_outlays!N44/cbo_ngdp!N44</f>
        <v>#N/A</v>
      </c>
      <c r="O44" s="10" t="e">
        <f>100*cbo_outlays!O44/cbo_ngdp!O44</f>
        <v>#N/A</v>
      </c>
      <c r="P44" s="10" t="e">
        <f>100*cbo_outlays!P44/cbo_ngdp!P44</f>
        <v>#N/A</v>
      </c>
      <c r="Q44" s="10" t="e">
        <f>100*cbo_outlays!Q44/cbo_ngdp!Q44</f>
        <v>#N/A</v>
      </c>
      <c r="R44" s="10" t="e">
        <f>100*cbo_outlays!R44/cbo_ngdp!R44</f>
        <v>#N/A</v>
      </c>
      <c r="S44" s="10" t="e">
        <f>100*cbo_outlays!S44/cbo_ngdp!S44</f>
        <v>#N/A</v>
      </c>
      <c r="T44" s="10" t="e">
        <f>100*cbo_outlays!T44/cbo_ngdp!T44</f>
        <v>#N/A</v>
      </c>
      <c r="U44" s="10" t="e">
        <f>100*cbo_outlays!U44/cbo_ngdp!U44</f>
        <v>#N/A</v>
      </c>
      <c r="V44" s="10" t="e">
        <f>100*cbo_outlays!V44/cbo_ngdp!V44</f>
        <v>#N/A</v>
      </c>
      <c r="W44" s="10" t="e">
        <f>100*cbo_outlays!W44/cbo_ngdp!W44</f>
        <v>#N/A</v>
      </c>
      <c r="X44" s="10" t="e">
        <f>100*cbo_outlays!X44/cbo_ngdp!X44</f>
        <v>#N/A</v>
      </c>
      <c r="Y44" s="10" t="e">
        <f>100*cbo_outlays!Y44/cbo_ngdp!Y44</f>
        <v>#N/A</v>
      </c>
      <c r="Z44" s="10" t="e">
        <f>100*cbo_outlays!Z44/cbo_ngdp!Z44</f>
        <v>#N/A</v>
      </c>
      <c r="AA44" s="10" t="e">
        <f>100*cbo_outlays!AA44/cbo_ngdp!AA44</f>
        <v>#N/A</v>
      </c>
      <c r="AB44" s="10" t="e">
        <f>100*cbo_outlays!AB44/cbo_ngdp!AB44</f>
        <v>#N/A</v>
      </c>
      <c r="AC44" s="10" t="e">
        <f>100*cbo_outlays!AC44/cbo_ngdp!AC44</f>
        <v>#N/A</v>
      </c>
      <c r="AD44" s="10" t="e">
        <f>100*cbo_outlays!AD44/cbo_ngdp!AD44</f>
        <v>#N/A</v>
      </c>
      <c r="AE44" s="10" t="e">
        <f>100*cbo_outlays!AE44/cbo_ngdp!AE44</f>
        <v>#N/A</v>
      </c>
      <c r="AF44" s="10" t="e">
        <f>100*cbo_outlays!AF44/cbo_ngdp!AF44</f>
        <v>#N/A</v>
      </c>
      <c r="AG44" s="10" t="e">
        <f>100*cbo_outlays!AG44/cbo_ngdp!AG44</f>
        <v>#N/A</v>
      </c>
      <c r="AH44" s="10" t="e">
        <f>100*cbo_outlays!AH44/cbo_ngdp!AH44</f>
        <v>#N/A</v>
      </c>
      <c r="AI44" s="10" t="e">
        <f>100*cbo_outlays!AI44/cbo_ngdp!AI44</f>
        <v>#N/A</v>
      </c>
      <c r="AJ44" s="10" t="e">
        <f>100*cbo_outlays!AJ44/cbo_ngdp!AJ44</f>
        <v>#N/A</v>
      </c>
      <c r="AK44" s="10" t="e">
        <f>100*cbo_outlays!AK44/cbo_ngdp!AK44</f>
        <v>#N/A</v>
      </c>
      <c r="AL44" s="10" t="e">
        <f>100*cbo_outlays!AL44/cbo_ngdp!AL44</f>
        <v>#N/A</v>
      </c>
      <c r="AM44" s="10" t="e">
        <f>100*cbo_outlays!AM44/cbo_ngdp!AM44</f>
        <v>#N/A</v>
      </c>
      <c r="AN44" s="10" t="e">
        <f>100*cbo_outlays!AN44/cbo_ngdp!AN44</f>
        <v>#N/A</v>
      </c>
      <c r="AO44" s="10" t="e">
        <f>100*cbo_outlays!AO44/cbo_ngdp!AO44</f>
        <v>#N/A</v>
      </c>
      <c r="AP44" s="10" t="e">
        <f>100*cbo_outlays!AP44/cbo_ngdp!AP44</f>
        <v>#N/A</v>
      </c>
      <c r="AQ44" s="10" t="e">
        <f>100*cbo_outlays!AQ44/cbo_ngdp!AQ44</f>
        <v>#N/A</v>
      </c>
      <c r="AR44" s="10" t="e">
        <f>100*cbo_outlays!AR44/cbo_ngdp!AR44</f>
        <v>#N/A</v>
      </c>
      <c r="AS44" s="10" t="e">
        <f>100*cbo_outlays!AS44/cbo_ngdp!AS44</f>
        <v>#N/A</v>
      </c>
      <c r="AT44" s="10" t="e">
        <f>100*cbo_outlays!AT44/cbo_ngdp!AT44</f>
        <v>#N/A</v>
      </c>
      <c r="AU44" s="10" t="e">
        <v>#N/A</v>
      </c>
      <c r="AV44" s="10">
        <f>100*cbo_outlays!AV44/cbo_ngdp!AV44</f>
        <v>17.741303008234834</v>
      </c>
      <c r="AW44" s="10">
        <v>19.301709064245021</v>
      </c>
      <c r="AX44" s="10">
        <v>19.981503959308711</v>
      </c>
      <c r="AY44" s="10">
        <v>20.076979679628685</v>
      </c>
      <c r="AZ44" s="10">
        <v>18.803750762914053</v>
      </c>
      <c r="BA44" s="10">
        <v>19.668599834299918</v>
      </c>
      <c r="BB44" s="10">
        <v>19.146960843209001</v>
      </c>
      <c r="BC44" s="10">
        <v>19.856720988734551</v>
      </c>
      <c r="BD44" s="10">
        <v>18.867189673398986</v>
      </c>
      <c r="BE44" s="10">
        <v>19.697636063771302</v>
      </c>
      <c r="BF44" s="10">
        <v>19.531120101978608</v>
      </c>
      <c r="BG44" s="10">
        <v>20.880461299622976</v>
      </c>
      <c r="BH44" s="10">
        <v>21.191664220722043</v>
      </c>
      <c r="BI44" s="10">
        <f>100*cbo_outlays!BI44/cbo_ngdp!BI44</f>
        <v>21.708292919495634</v>
      </c>
      <c r="BJ44" s="10">
        <v>22.647306904446317</v>
      </c>
      <c r="BK44" s="10">
        <v>22.523386903334131</v>
      </c>
      <c r="BL44" s="10">
        <v>22.508231068542354</v>
      </c>
      <c r="BM44" s="10">
        <v>23.134146341463413</v>
      </c>
      <c r="BN44" s="10">
        <v>22.815473983438388</v>
      </c>
      <c r="BO44" s="10">
        <v>22.451929119014704</v>
      </c>
      <c r="BP44" s="10">
        <v>22.495915546060072</v>
      </c>
      <c r="BQ44" s="10">
        <v>22.415641753390098</v>
      </c>
      <c r="BR44" s="10">
        <v>22.15916178121492</v>
      </c>
      <c r="BS44" s="10">
        <v>21.547960583759512</v>
      </c>
      <c r="BT44" s="10">
        <v>20.773440789078006</v>
      </c>
      <c r="BU44" s="10">
        <v>20.779455103145487</v>
      </c>
      <c r="BV44" s="10">
        <v>20.773208273208272</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20.703499520613615</v>
      </c>
      <c r="CU44" s="20">
        <v>36161</v>
      </c>
      <c r="CV44" s="20" t="str">
        <f ca="1">OFFSET(C$1,0,ROWS($1:38)-1)</f>
        <v>1999A</v>
      </c>
      <c r="CW44" s="19">
        <f t="shared" ca="1" si="2"/>
        <v>1999</v>
      </c>
      <c r="CX44" s="30" cm="1">
        <f t="array" aca="1" ref="CX44" ca="1">INDEX($C$6:$CS$100,MATCH(CW44,YEAR($B$6:$B$100),0),MATCH(CV44,$C$1:$CS$1,0))</f>
        <v>19.481853458114585</v>
      </c>
      <c r="CY44" s="19">
        <f t="shared" ca="1" si="0"/>
        <v>2004</v>
      </c>
      <c r="CZ44" s="30" cm="1">
        <f t="array" aca="1" ref="CZ44" ca="1">INDEX($C$6:$CS$100,MATCH(CY44,YEAR($B$6:$B$100),0),MATCH(CV44,$C$1:$CS$1,0))</f>
        <v>18.003137399649351</v>
      </c>
      <c r="DA44" s="19">
        <f t="shared" ca="1" si="3"/>
        <v>2009</v>
      </c>
      <c r="DB44" s="28" cm="1">
        <f t="array" aca="1" ref="DB44" ca="1">INDEX($C$6:$CS$100,MATCH(DA44,YEAR($B$6:$B$100),0),MATCH(CV44,$C$1:$CS$1,0))</f>
        <v>17.350787663634346</v>
      </c>
    </row>
    <row r="45" spans="1:106" x14ac:dyDescent="0.3">
      <c r="A45" t="s">
        <v>618</v>
      </c>
      <c r="B45" s="16">
        <v>41640</v>
      </c>
      <c r="C45" s="10" t="e">
        <f>100*cbo_outlays!C45/cbo_ngdp!C45</f>
        <v>#N/A</v>
      </c>
      <c r="D45" s="10" t="e">
        <f>100*cbo_outlays!D45/cbo_ngdp!D45</f>
        <v>#N/A</v>
      </c>
      <c r="E45" s="10" t="e">
        <f>100*cbo_outlays!E45/cbo_ngdp!E45</f>
        <v>#N/A</v>
      </c>
      <c r="F45" s="10" t="e">
        <f>100*cbo_outlays!F45/cbo_ngdp!F45</f>
        <v>#N/A</v>
      </c>
      <c r="G45" s="10" t="e">
        <f>100*cbo_outlays!G45/cbo_ngdp!G45</f>
        <v>#N/A</v>
      </c>
      <c r="H45" s="10" t="e">
        <f>100*cbo_outlays!H45/cbo_ngdp!H45</f>
        <v>#N/A</v>
      </c>
      <c r="I45" s="10" t="e">
        <f>100*cbo_outlays!I45/cbo_ngdp!A45</f>
        <v>#N/A</v>
      </c>
      <c r="J45" s="10" t="e">
        <f>100*cbo_outlays!J45/cbo_ngdp!B45</f>
        <v>#N/A</v>
      </c>
      <c r="K45" s="10" t="e">
        <f>100*cbo_outlays!K45/cbo_ngdp!K45</f>
        <v>#N/A</v>
      </c>
      <c r="L45" s="10" t="e">
        <f>100*cbo_outlays!L45/cbo_ngdp!L45</f>
        <v>#N/A</v>
      </c>
      <c r="M45" s="10" t="e">
        <f>100*cbo_outlays!M45/cbo_ngdp!M45</f>
        <v>#N/A</v>
      </c>
      <c r="N45" s="10" t="e">
        <f>100*cbo_outlays!N45/cbo_ngdp!N45</f>
        <v>#N/A</v>
      </c>
      <c r="O45" s="10" t="e">
        <f>100*cbo_outlays!O45/cbo_ngdp!O45</f>
        <v>#N/A</v>
      </c>
      <c r="P45" s="10" t="e">
        <f>100*cbo_outlays!P45/cbo_ngdp!P45</f>
        <v>#N/A</v>
      </c>
      <c r="Q45" s="10" t="e">
        <f>100*cbo_outlays!Q45/cbo_ngdp!Q45</f>
        <v>#N/A</v>
      </c>
      <c r="R45" s="10" t="e">
        <f>100*cbo_outlays!R45/cbo_ngdp!R45</f>
        <v>#N/A</v>
      </c>
      <c r="S45" s="10" t="e">
        <f>100*cbo_outlays!S45/cbo_ngdp!S45</f>
        <v>#N/A</v>
      </c>
      <c r="T45" s="10" t="e">
        <f>100*cbo_outlays!T45/cbo_ngdp!T45</f>
        <v>#N/A</v>
      </c>
      <c r="U45" s="10" t="e">
        <f>100*cbo_outlays!U45/cbo_ngdp!U45</f>
        <v>#N/A</v>
      </c>
      <c r="V45" s="10" t="e">
        <f>100*cbo_outlays!V45/cbo_ngdp!V45</f>
        <v>#N/A</v>
      </c>
      <c r="W45" s="10" t="e">
        <f>100*cbo_outlays!W45/cbo_ngdp!W45</f>
        <v>#N/A</v>
      </c>
      <c r="X45" s="10" t="e">
        <f>100*cbo_outlays!X45/cbo_ngdp!X45</f>
        <v>#N/A</v>
      </c>
      <c r="Y45" s="10" t="e">
        <f>100*cbo_outlays!Y45/cbo_ngdp!Y45</f>
        <v>#N/A</v>
      </c>
      <c r="Z45" s="10" t="e">
        <f>100*cbo_outlays!Z45/cbo_ngdp!Z45</f>
        <v>#N/A</v>
      </c>
      <c r="AA45" s="10" t="e">
        <f>100*cbo_outlays!AA45/cbo_ngdp!AA45</f>
        <v>#N/A</v>
      </c>
      <c r="AB45" s="10" t="e">
        <f>100*cbo_outlays!AB45/cbo_ngdp!AB45</f>
        <v>#N/A</v>
      </c>
      <c r="AC45" s="10" t="e">
        <f>100*cbo_outlays!AC45/cbo_ngdp!AC45</f>
        <v>#N/A</v>
      </c>
      <c r="AD45" s="10" t="e">
        <f>100*cbo_outlays!AD45/cbo_ngdp!AD45</f>
        <v>#N/A</v>
      </c>
      <c r="AE45" s="10" t="e">
        <f>100*cbo_outlays!AE45/cbo_ngdp!AE45</f>
        <v>#N/A</v>
      </c>
      <c r="AF45" s="10" t="e">
        <f>100*cbo_outlays!AF45/cbo_ngdp!AF45</f>
        <v>#N/A</v>
      </c>
      <c r="AG45" s="10" t="e">
        <f>100*cbo_outlays!AG45/cbo_ngdp!AG45</f>
        <v>#N/A</v>
      </c>
      <c r="AH45" s="10" t="e">
        <f>100*cbo_outlays!AH45/cbo_ngdp!AH45</f>
        <v>#N/A</v>
      </c>
      <c r="AI45" s="10" t="e">
        <f>100*cbo_outlays!AI45/cbo_ngdp!AI45</f>
        <v>#N/A</v>
      </c>
      <c r="AJ45" s="10" t="e">
        <f>100*cbo_outlays!AJ45/cbo_ngdp!AJ45</f>
        <v>#N/A</v>
      </c>
      <c r="AK45" s="10" t="e">
        <f>100*cbo_outlays!AK45/cbo_ngdp!AK45</f>
        <v>#N/A</v>
      </c>
      <c r="AL45" s="10" t="e">
        <f>100*cbo_outlays!AL45/cbo_ngdp!AL45</f>
        <v>#N/A</v>
      </c>
      <c r="AM45" s="10" t="e">
        <f>100*cbo_outlays!AM45/cbo_ngdp!AM45</f>
        <v>#N/A</v>
      </c>
      <c r="AN45" s="10" t="e">
        <f>100*cbo_outlays!AN45/cbo_ngdp!AN45</f>
        <v>#N/A</v>
      </c>
      <c r="AO45" s="10" t="e">
        <f>100*cbo_outlays!AO45/cbo_ngdp!AO45</f>
        <v>#N/A</v>
      </c>
      <c r="AP45" s="10" t="e">
        <f>100*cbo_outlays!AP45/cbo_ngdp!AP45</f>
        <v>#N/A</v>
      </c>
      <c r="AQ45" s="10" t="e">
        <f>100*cbo_outlays!AQ45/cbo_ngdp!AQ45</f>
        <v>#N/A</v>
      </c>
      <c r="AR45" s="10" t="e">
        <f>100*cbo_outlays!AR45/cbo_ngdp!AR45</f>
        <v>#N/A</v>
      </c>
      <c r="AS45" s="10" t="e">
        <f>100*cbo_outlays!AS45/cbo_ngdp!AS45</f>
        <v>#N/A</v>
      </c>
      <c r="AT45" s="10" t="e">
        <f>100*cbo_outlays!AT45/cbo_ngdp!AT45</f>
        <v>#N/A</v>
      </c>
      <c r="AU45" s="10" t="e">
        <v>#N/A</v>
      </c>
      <c r="AV45" s="10" t="e">
        <f>100*cbo_outlays!AV45/cbo_ngdp!AV45</f>
        <v>#N/A</v>
      </c>
      <c r="AW45" s="10" t="e">
        <v>#N/A</v>
      </c>
      <c r="AX45" s="10">
        <v>20.011068068622027</v>
      </c>
      <c r="AY45" s="10">
        <v>20.143221396408617</v>
      </c>
      <c r="AZ45" s="10">
        <v>18.814405609263783</v>
      </c>
      <c r="BA45" s="10">
        <v>19.711156959212822</v>
      </c>
      <c r="BB45" s="10">
        <v>19.172637414361173</v>
      </c>
      <c r="BC45" s="10">
        <v>19.870218221780313</v>
      </c>
      <c r="BD45" s="10">
        <v>18.828607972713709</v>
      </c>
      <c r="BE45" s="10">
        <v>19.642199421204946</v>
      </c>
      <c r="BF45" s="10">
        <v>19.442087399236318</v>
      </c>
      <c r="BG45" s="10">
        <v>20.923191331137787</v>
      </c>
      <c r="BH45" s="10">
        <v>21.094184365617703</v>
      </c>
      <c r="BI45" s="10">
        <f>100*cbo_outlays!BI45/cbo_ngdp!BI45</f>
        <v>21.727278000116002</v>
      </c>
      <c r="BJ45" s="10">
        <v>22.870835498585368</v>
      </c>
      <c r="BK45" s="10">
        <v>22.378734522321935</v>
      </c>
      <c r="BL45" s="10">
        <v>22.522522522522522</v>
      </c>
      <c r="BM45" s="10">
        <v>23.03279638428555</v>
      </c>
      <c r="BN45" s="10">
        <v>22.404854483327441</v>
      </c>
      <c r="BO45" s="10">
        <v>22.069381598793363</v>
      </c>
      <c r="BP45" s="10">
        <v>22.12971342383107</v>
      </c>
      <c r="BQ45" s="10">
        <v>21.939460515073844</v>
      </c>
      <c r="BR45" s="10">
        <v>21.73495133966118</v>
      </c>
      <c r="BS45" s="10">
        <v>21.638832151868318</v>
      </c>
      <c r="BT45" s="10">
        <v>20.511781392925375</v>
      </c>
      <c r="BU45" s="10">
        <v>20.395993747467145</v>
      </c>
      <c r="BV45" s="10">
        <v>20.422166656975055</v>
      </c>
      <c r="BW45" s="10">
        <v>20.323459509593647</v>
      </c>
      <c r="BX45" s="10">
        <v>20.323459509593647</v>
      </c>
      <c r="BY45" s="10">
        <v>20.309332097549671</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20.117053018131742</v>
      </c>
      <c r="CU45" s="20">
        <v>36342</v>
      </c>
      <c r="CV45" s="20" t="str">
        <f ca="1">OFFSET(C$1,0,ROWS($1:39)-1)</f>
        <v>1999B</v>
      </c>
      <c r="CW45" s="19">
        <f t="shared" ca="1" si="2"/>
        <v>1999</v>
      </c>
      <c r="CX45" s="30" cm="1">
        <f t="array" aca="1" ref="CX45" ca="1">INDEX($C$6:$CS$100,MATCH(CW45,YEAR($B$6:$B$100),0),MATCH(CV45,$C$1:$CS$1,0))</f>
        <v>19.218167438707489</v>
      </c>
      <c r="CY45" s="19">
        <f t="shared" ca="1" si="0"/>
        <v>2004</v>
      </c>
      <c r="CZ45" s="30" cm="1">
        <f t="array" aca="1" ref="CZ45" ca="1">INDEX($C$6:$CS$100,MATCH(CY45,YEAR($B$6:$B$100),0),MATCH(CV45,$C$1:$CS$1,0))</f>
        <v>17.703656189865299</v>
      </c>
      <c r="DA45" s="19">
        <f t="shared" ca="1" si="3"/>
        <v>2009</v>
      </c>
      <c r="DB45" s="28" cm="1">
        <f t="array" aca="1" ref="DB45" ca="1">INDEX($C$6:$CS$100,MATCH(DA45,YEAR($B$6:$B$100),0),MATCH(CV45,$C$1:$CS$1,0))</f>
        <v>17.180649476109089</v>
      </c>
    </row>
    <row r="46" spans="1:106" x14ac:dyDescent="0.3">
      <c r="A46" t="s">
        <v>619</v>
      </c>
      <c r="B46" s="16">
        <v>42005</v>
      </c>
      <c r="C46" s="10" t="e">
        <f>100*cbo_outlays!C46/cbo_ngdp!C46</f>
        <v>#N/A</v>
      </c>
      <c r="D46" s="10" t="e">
        <f>100*cbo_outlays!D46/cbo_ngdp!D46</f>
        <v>#N/A</v>
      </c>
      <c r="E46" s="10" t="e">
        <f>100*cbo_outlays!E46/cbo_ngdp!E46</f>
        <v>#N/A</v>
      </c>
      <c r="F46" s="10" t="e">
        <f>100*cbo_outlays!F46/cbo_ngdp!F46</f>
        <v>#N/A</v>
      </c>
      <c r="G46" s="10" t="e">
        <f>100*cbo_outlays!G46/cbo_ngdp!G46</f>
        <v>#N/A</v>
      </c>
      <c r="H46" s="10" t="e">
        <f>100*cbo_outlays!H46/cbo_ngdp!H46</f>
        <v>#N/A</v>
      </c>
      <c r="I46" s="10" t="e">
        <f>100*cbo_outlays!I46/cbo_ngdp!A46</f>
        <v>#N/A</v>
      </c>
      <c r="J46" s="10" t="e">
        <f>100*cbo_outlays!J46/cbo_ngdp!B46</f>
        <v>#N/A</v>
      </c>
      <c r="K46" s="10" t="e">
        <f>100*cbo_outlays!K46/cbo_ngdp!K46</f>
        <v>#N/A</v>
      </c>
      <c r="L46" s="10" t="e">
        <f>100*cbo_outlays!L46/cbo_ngdp!L46</f>
        <v>#N/A</v>
      </c>
      <c r="M46" s="10" t="e">
        <f>100*cbo_outlays!M46/cbo_ngdp!M46</f>
        <v>#N/A</v>
      </c>
      <c r="N46" s="10" t="e">
        <f>100*cbo_outlays!N46/cbo_ngdp!N46</f>
        <v>#N/A</v>
      </c>
      <c r="O46" s="10" t="e">
        <f>100*cbo_outlays!O46/cbo_ngdp!O46</f>
        <v>#N/A</v>
      </c>
      <c r="P46" s="10" t="e">
        <f>100*cbo_outlays!P46/cbo_ngdp!P46</f>
        <v>#N/A</v>
      </c>
      <c r="Q46" s="10" t="e">
        <f>100*cbo_outlays!Q46/cbo_ngdp!Q46</f>
        <v>#N/A</v>
      </c>
      <c r="R46" s="10" t="e">
        <f>100*cbo_outlays!R46/cbo_ngdp!R46</f>
        <v>#N/A</v>
      </c>
      <c r="S46" s="10" t="e">
        <f>100*cbo_outlays!S46/cbo_ngdp!S46</f>
        <v>#N/A</v>
      </c>
      <c r="T46" s="10" t="e">
        <f>100*cbo_outlays!T46/cbo_ngdp!T46</f>
        <v>#N/A</v>
      </c>
      <c r="U46" s="10" t="e">
        <f>100*cbo_outlays!U46/cbo_ngdp!U46</f>
        <v>#N/A</v>
      </c>
      <c r="V46" s="10" t="e">
        <f>100*cbo_outlays!V46/cbo_ngdp!V46</f>
        <v>#N/A</v>
      </c>
      <c r="W46" s="10" t="e">
        <f>100*cbo_outlays!W46/cbo_ngdp!W46</f>
        <v>#N/A</v>
      </c>
      <c r="X46" s="10" t="e">
        <f>100*cbo_outlays!X46/cbo_ngdp!X46</f>
        <v>#N/A</v>
      </c>
      <c r="Y46" s="10" t="e">
        <f>100*cbo_outlays!Y46/cbo_ngdp!Y46</f>
        <v>#N/A</v>
      </c>
      <c r="Z46" s="10" t="e">
        <f>100*cbo_outlays!Z46/cbo_ngdp!Z46</f>
        <v>#N/A</v>
      </c>
      <c r="AA46" s="10" t="e">
        <f>100*cbo_outlays!AA46/cbo_ngdp!AA46</f>
        <v>#N/A</v>
      </c>
      <c r="AB46" s="10" t="e">
        <f>100*cbo_outlays!AB46/cbo_ngdp!AB46</f>
        <v>#N/A</v>
      </c>
      <c r="AC46" s="10" t="e">
        <f>100*cbo_outlays!AC46/cbo_ngdp!AC46</f>
        <v>#N/A</v>
      </c>
      <c r="AD46" s="10" t="e">
        <f>100*cbo_outlays!AD46/cbo_ngdp!AD46</f>
        <v>#N/A</v>
      </c>
      <c r="AE46" s="10" t="e">
        <f>100*cbo_outlays!AE46/cbo_ngdp!AE46</f>
        <v>#N/A</v>
      </c>
      <c r="AF46" s="10" t="e">
        <f>100*cbo_outlays!AF46/cbo_ngdp!AF46</f>
        <v>#N/A</v>
      </c>
      <c r="AG46" s="10" t="e">
        <f>100*cbo_outlays!AG46/cbo_ngdp!AG46</f>
        <v>#N/A</v>
      </c>
      <c r="AH46" s="10" t="e">
        <f>100*cbo_outlays!AH46/cbo_ngdp!AH46</f>
        <v>#N/A</v>
      </c>
      <c r="AI46" s="10" t="e">
        <f>100*cbo_outlays!AI46/cbo_ngdp!AI46</f>
        <v>#N/A</v>
      </c>
      <c r="AJ46" s="10" t="e">
        <f>100*cbo_outlays!AJ46/cbo_ngdp!AJ46</f>
        <v>#N/A</v>
      </c>
      <c r="AK46" s="10" t="e">
        <f>100*cbo_outlays!AK46/cbo_ngdp!AK46</f>
        <v>#N/A</v>
      </c>
      <c r="AL46" s="10" t="e">
        <f>100*cbo_outlays!AL46/cbo_ngdp!AL46</f>
        <v>#N/A</v>
      </c>
      <c r="AM46" s="10" t="e">
        <f>100*cbo_outlays!AM46/cbo_ngdp!AM46</f>
        <v>#N/A</v>
      </c>
      <c r="AN46" s="10" t="e">
        <f>100*cbo_outlays!AN46/cbo_ngdp!AN46</f>
        <v>#N/A</v>
      </c>
      <c r="AO46" s="10" t="e">
        <f>100*cbo_outlays!AO46/cbo_ngdp!AO46</f>
        <v>#N/A</v>
      </c>
      <c r="AP46" s="10" t="e">
        <f>100*cbo_outlays!AP46/cbo_ngdp!AP46</f>
        <v>#N/A</v>
      </c>
      <c r="AQ46" s="10" t="e">
        <f>100*cbo_outlays!AQ46/cbo_ngdp!AQ46</f>
        <v>#N/A</v>
      </c>
      <c r="AR46" s="10" t="e">
        <f>100*cbo_outlays!AR46/cbo_ngdp!AR46</f>
        <v>#N/A</v>
      </c>
      <c r="AS46" s="10" t="e">
        <f>100*cbo_outlays!AS46/cbo_ngdp!AS46</f>
        <v>#N/A</v>
      </c>
      <c r="AT46" s="10" t="e">
        <f>100*cbo_outlays!AT46/cbo_ngdp!AT46</f>
        <v>#N/A</v>
      </c>
      <c r="AU46" s="10" t="e">
        <v>#N/A</v>
      </c>
      <c r="AV46" s="10" t="e">
        <f>100*cbo_outlays!AV46/cbo_ngdp!AV46</f>
        <v>#N/A</v>
      </c>
      <c r="AW46" s="10" t="e">
        <v>#N/A</v>
      </c>
      <c r="AX46" s="10" t="e">
        <v>#N/A</v>
      </c>
      <c r="AY46" s="10" t="e">
        <v>#N/A</v>
      </c>
      <c r="AZ46" s="10">
        <v>18.858131487889274</v>
      </c>
      <c r="BA46" s="10">
        <v>19.793197830604694</v>
      </c>
      <c r="BB46" s="10">
        <v>19.230576566648299</v>
      </c>
      <c r="BC46" s="10">
        <v>19.943862463034435</v>
      </c>
      <c r="BD46" s="10">
        <v>18.828515984067</v>
      </c>
      <c r="BE46" s="10">
        <v>19.635117427678662</v>
      </c>
      <c r="BF46" s="10">
        <v>19.425958851917702</v>
      </c>
      <c r="BG46" s="10">
        <v>20.976528689985233</v>
      </c>
      <c r="BH46" s="10">
        <v>21.098388464800678</v>
      </c>
      <c r="BI46" s="10">
        <f>100*cbo_outlays!BI46/cbo_ngdp!BI46</f>
        <v>21.673998997605391</v>
      </c>
      <c r="BJ46" s="10">
        <v>22.947999334036297</v>
      </c>
      <c r="BK46" s="10">
        <v>22.284349383855382</v>
      </c>
      <c r="BL46" s="10">
        <v>22.81266774020397</v>
      </c>
      <c r="BM46" s="10">
        <v>23.09425666391866</v>
      </c>
      <c r="BN46" s="10">
        <v>21.994264284138538</v>
      </c>
      <c r="BO46" s="10">
        <v>21.773186513792712</v>
      </c>
      <c r="BP46" s="10">
        <v>21.829946645476216</v>
      </c>
      <c r="BQ46" s="10">
        <v>21.531402351591627</v>
      </c>
      <c r="BR46" s="10">
        <v>21.568738656987296</v>
      </c>
      <c r="BS46" s="10">
        <v>21.42127949183303</v>
      </c>
      <c r="BT46" s="10">
        <v>20.870572658060244</v>
      </c>
      <c r="BU46" s="10">
        <v>20.820920225091029</v>
      </c>
      <c r="BV46" s="10">
        <v>20.862308762169679</v>
      </c>
      <c r="BW46" s="10">
        <v>20.409635879218474</v>
      </c>
      <c r="BX46" s="10">
        <v>20.409635879218474</v>
      </c>
      <c r="BY46" s="10">
        <v>20.6029024485908</v>
      </c>
      <c r="BZ46" s="10">
        <v>20.701852891633912</v>
      </c>
      <c r="CA46" s="10">
        <v>20.707467714766985</v>
      </c>
      <c r="CB46" s="10">
        <v>20.707467714766985</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20.325919401012992</v>
      </c>
      <c r="CU46" s="20">
        <v>36526</v>
      </c>
      <c r="CV46" s="20" t="str">
        <f ca="1">OFFSET(C$1,0,ROWS($1:40)-1)</f>
        <v>2000A</v>
      </c>
      <c r="CW46" s="19">
        <f t="shared" ca="1" si="2"/>
        <v>2000</v>
      </c>
      <c r="CX46" s="30" cm="1">
        <f t="array" aca="1" ref="CX46" ca="1">INDEX($C$6:$CS$100,MATCH(CW46,YEAR($B$6:$B$100),0),MATCH(CV46,$C$1:$CS$1,0))</f>
        <v>18.459772513826568</v>
      </c>
      <c r="CY46" s="19">
        <f t="shared" ca="1" si="0"/>
        <v>2005</v>
      </c>
      <c r="CZ46" s="30" cm="1">
        <f t="array" aca="1" ref="CZ46" ca="1">INDEX($C$6:$CS$100,MATCH(CY46,YEAR($B$6:$B$100),0),MATCH(CV46,$C$1:$CS$1,0))</f>
        <v>17.552834619255282</v>
      </c>
      <c r="DA46" s="19">
        <f t="shared" ca="1" si="3"/>
        <v>2010</v>
      </c>
      <c r="DB46" s="28" cm="1">
        <f t="array" aca="1" ref="DB46" ca="1">INDEX($C$6:$CS$100,MATCH(DA46,YEAR($B$6:$B$100),0),MATCH(CV46,$C$1:$CS$1,0))</f>
        <v>16.538772213247174</v>
      </c>
    </row>
    <row r="47" spans="1:106" x14ac:dyDescent="0.3">
      <c r="A47" t="s">
        <v>620</v>
      </c>
      <c r="B47" s="16">
        <v>42370</v>
      </c>
      <c r="C47" s="10" t="e">
        <f>100*cbo_outlays!C47/cbo_ngdp!C47</f>
        <v>#N/A</v>
      </c>
      <c r="D47" s="10" t="e">
        <f>100*cbo_outlays!D47/cbo_ngdp!D47</f>
        <v>#N/A</v>
      </c>
      <c r="E47" s="10" t="e">
        <f>100*cbo_outlays!E47/cbo_ngdp!E47</f>
        <v>#N/A</v>
      </c>
      <c r="F47" s="10" t="e">
        <f>100*cbo_outlays!F47/cbo_ngdp!F47</f>
        <v>#N/A</v>
      </c>
      <c r="G47" s="10" t="e">
        <f>100*cbo_outlays!G47/cbo_ngdp!G47</f>
        <v>#N/A</v>
      </c>
      <c r="H47" s="10" t="e">
        <f>100*cbo_outlays!H47/cbo_ngdp!H47</f>
        <v>#N/A</v>
      </c>
      <c r="I47" s="10" t="e">
        <f>100*cbo_outlays!I47/cbo_ngdp!A47</f>
        <v>#N/A</v>
      </c>
      <c r="J47" s="10" t="e">
        <f>100*cbo_outlays!J47/cbo_ngdp!B47</f>
        <v>#N/A</v>
      </c>
      <c r="K47" s="10" t="e">
        <f>100*cbo_outlays!K47/cbo_ngdp!K47</f>
        <v>#N/A</v>
      </c>
      <c r="L47" s="10" t="e">
        <f>100*cbo_outlays!L47/cbo_ngdp!L47</f>
        <v>#N/A</v>
      </c>
      <c r="M47" s="10" t="e">
        <f>100*cbo_outlays!M47/cbo_ngdp!M47</f>
        <v>#N/A</v>
      </c>
      <c r="N47" s="10" t="e">
        <f>100*cbo_outlays!N47/cbo_ngdp!N47</f>
        <v>#N/A</v>
      </c>
      <c r="O47" s="10" t="e">
        <f>100*cbo_outlays!O47/cbo_ngdp!O47</f>
        <v>#N/A</v>
      </c>
      <c r="P47" s="10" t="e">
        <f>100*cbo_outlays!P47/cbo_ngdp!P47</f>
        <v>#N/A</v>
      </c>
      <c r="Q47" s="10" t="e">
        <f>100*cbo_outlays!Q47/cbo_ngdp!Q47</f>
        <v>#N/A</v>
      </c>
      <c r="R47" s="10" t="e">
        <f>100*cbo_outlays!R47/cbo_ngdp!R47</f>
        <v>#N/A</v>
      </c>
      <c r="S47" s="10" t="e">
        <f>100*cbo_outlays!S47/cbo_ngdp!S47</f>
        <v>#N/A</v>
      </c>
      <c r="T47" s="10" t="e">
        <f>100*cbo_outlays!T47/cbo_ngdp!T47</f>
        <v>#N/A</v>
      </c>
      <c r="U47" s="10" t="e">
        <f>100*cbo_outlays!U47/cbo_ngdp!U47</f>
        <v>#N/A</v>
      </c>
      <c r="V47" s="10" t="e">
        <f>100*cbo_outlays!V47/cbo_ngdp!V47</f>
        <v>#N/A</v>
      </c>
      <c r="W47" s="10" t="e">
        <f>100*cbo_outlays!W47/cbo_ngdp!W47</f>
        <v>#N/A</v>
      </c>
      <c r="X47" s="10" t="e">
        <f>100*cbo_outlays!X47/cbo_ngdp!X47</f>
        <v>#N/A</v>
      </c>
      <c r="Y47" s="10" t="e">
        <f>100*cbo_outlays!Y47/cbo_ngdp!Y47</f>
        <v>#N/A</v>
      </c>
      <c r="Z47" s="10" t="e">
        <f>100*cbo_outlays!Z47/cbo_ngdp!Z47</f>
        <v>#N/A</v>
      </c>
      <c r="AA47" s="10" t="e">
        <f>100*cbo_outlays!AA47/cbo_ngdp!AA47</f>
        <v>#N/A</v>
      </c>
      <c r="AB47" s="10" t="e">
        <f>100*cbo_outlays!AB47/cbo_ngdp!AB47</f>
        <v>#N/A</v>
      </c>
      <c r="AC47" s="10" t="e">
        <f>100*cbo_outlays!AC47/cbo_ngdp!AC47</f>
        <v>#N/A</v>
      </c>
      <c r="AD47" s="10" t="e">
        <f>100*cbo_outlays!AD47/cbo_ngdp!AD47</f>
        <v>#N/A</v>
      </c>
      <c r="AE47" s="10" t="e">
        <f>100*cbo_outlays!AE47/cbo_ngdp!AE47</f>
        <v>#N/A</v>
      </c>
      <c r="AF47" s="10" t="e">
        <f>100*cbo_outlays!AF47/cbo_ngdp!AF47</f>
        <v>#N/A</v>
      </c>
      <c r="AG47" s="10" t="e">
        <f>100*cbo_outlays!AG47/cbo_ngdp!AG47</f>
        <v>#N/A</v>
      </c>
      <c r="AH47" s="10" t="e">
        <f>100*cbo_outlays!AH47/cbo_ngdp!AH47</f>
        <v>#N/A</v>
      </c>
      <c r="AI47" s="10" t="e">
        <f>100*cbo_outlays!AI47/cbo_ngdp!AI47</f>
        <v>#N/A</v>
      </c>
      <c r="AJ47" s="10" t="e">
        <f>100*cbo_outlays!AJ47/cbo_ngdp!AJ47</f>
        <v>#N/A</v>
      </c>
      <c r="AK47" s="10" t="e">
        <f>100*cbo_outlays!AK47/cbo_ngdp!AK47</f>
        <v>#N/A</v>
      </c>
      <c r="AL47" s="10" t="e">
        <f>100*cbo_outlays!AL47/cbo_ngdp!AL47</f>
        <v>#N/A</v>
      </c>
      <c r="AM47" s="10" t="e">
        <f>100*cbo_outlays!AM47/cbo_ngdp!AM47</f>
        <v>#N/A</v>
      </c>
      <c r="AN47" s="10" t="e">
        <f>100*cbo_outlays!AN47/cbo_ngdp!AN47</f>
        <v>#N/A</v>
      </c>
      <c r="AO47" s="10" t="e">
        <f>100*cbo_outlays!AO47/cbo_ngdp!AO47</f>
        <v>#N/A</v>
      </c>
      <c r="AP47" s="10" t="e">
        <f>100*cbo_outlays!AP47/cbo_ngdp!AP47</f>
        <v>#N/A</v>
      </c>
      <c r="AQ47" s="10" t="e">
        <f>100*cbo_outlays!AQ47/cbo_ngdp!AQ47</f>
        <v>#N/A</v>
      </c>
      <c r="AR47" s="10" t="e">
        <f>100*cbo_outlays!AR47/cbo_ngdp!AR47</f>
        <v>#N/A</v>
      </c>
      <c r="AS47" s="10" t="e">
        <f>100*cbo_outlays!AS47/cbo_ngdp!AS47</f>
        <v>#N/A</v>
      </c>
      <c r="AT47" s="10" t="e">
        <f>100*cbo_outlays!AT47/cbo_ngdp!AT47</f>
        <v>#N/A</v>
      </c>
      <c r="AU47" s="10" t="e">
        <v>#N/A</v>
      </c>
      <c r="AV47" s="10" t="e">
        <f>100*cbo_outlays!AV47/cbo_ngdp!AV47</f>
        <v>#N/A</v>
      </c>
      <c r="AW47" s="10" t="e">
        <v>#N/A</v>
      </c>
      <c r="AX47" s="10" t="e">
        <v>#N/A</v>
      </c>
      <c r="AY47" s="10" t="e">
        <v>#N/A</v>
      </c>
      <c r="AZ47" s="10" t="e">
        <v>#N/A</v>
      </c>
      <c r="BA47" s="10" t="e">
        <v>#N/A</v>
      </c>
      <c r="BB47" s="10">
        <v>19.415518978837756</v>
      </c>
      <c r="BC47" s="10">
        <v>20.218946559754166</v>
      </c>
      <c r="BD47" s="10">
        <v>19.055079559363524</v>
      </c>
      <c r="BE47" s="10">
        <v>19.875386398763524</v>
      </c>
      <c r="BF47" s="10">
        <v>19.654333008763388</v>
      </c>
      <c r="BG47" s="10">
        <v>21.252075397988087</v>
      </c>
      <c r="BH47" s="10">
        <v>21.32162614830229</v>
      </c>
      <c r="BI47" s="10">
        <f>100*cbo_outlays!BI47/cbo_ngdp!BI47</f>
        <v>21.875</v>
      </c>
      <c r="BJ47" s="10">
        <v>23.230277185501066</v>
      </c>
      <c r="BK47" s="10">
        <v>22.551110648702075</v>
      </c>
      <c r="BL47" s="10">
        <v>23.37502563051056</v>
      </c>
      <c r="BM47" s="10">
        <v>23.462723995611515</v>
      </c>
      <c r="BN47" s="10">
        <v>22.234432234432234</v>
      </c>
      <c r="BO47" s="10">
        <v>21.845594525235242</v>
      </c>
      <c r="BP47" s="10">
        <v>21.904405474764758</v>
      </c>
      <c r="BQ47" s="10">
        <v>21.555112810295622</v>
      </c>
      <c r="BR47" s="10">
        <v>21.64218816517667</v>
      </c>
      <c r="BS47" s="10">
        <v>21.48786717752235</v>
      </c>
      <c r="BT47" s="10">
        <v>21.065870146203427</v>
      </c>
      <c r="BU47" s="10">
        <v>21.01870775035372</v>
      </c>
      <c r="BV47" s="10">
        <v>21.026210103572183</v>
      </c>
      <c r="BW47" s="10">
        <v>20.842183517417162</v>
      </c>
      <c r="BX47" s="10">
        <v>20.842183517417162</v>
      </c>
      <c r="BY47" s="10">
        <v>21.133049981169634</v>
      </c>
      <c r="BZ47" s="10">
        <v>21.190656429112146</v>
      </c>
      <c r="CA47" s="10">
        <v>21.071698929382503</v>
      </c>
      <c r="CB47" s="10">
        <v>21.048619807263027</v>
      </c>
      <c r="CC47" s="10">
        <v>20.942237678639351</v>
      </c>
      <c r="CD47" s="10">
        <v>20.932254033791491</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20.66949198004399</v>
      </c>
      <c r="CU47" s="20">
        <v>36708</v>
      </c>
      <c r="CV47" s="20" t="str">
        <f ca="1">OFFSET(C$1,0,ROWS($1:41)-1)</f>
        <v>2000B</v>
      </c>
      <c r="CW47" s="19">
        <f t="shared" ca="1" si="2"/>
        <v>2000</v>
      </c>
      <c r="CX47" s="30" cm="1">
        <f t="array" aca="1" ref="CX47" ca="1">INDEX($C$6:$CS$100,MATCH(CW47,YEAR($B$6:$B$100),0),MATCH(CV47,$C$1:$CS$1,0))</f>
        <v>18.200450912072146</v>
      </c>
      <c r="CY47" s="19">
        <f t="shared" ca="1" si="0"/>
        <v>2005</v>
      </c>
      <c r="CZ47" s="30" cm="1">
        <f t="array" aca="1" ref="CZ47" ca="1">INDEX($C$6:$CS$100,MATCH(CY47,YEAR($B$6:$B$100),0),MATCH(CV47,$C$1:$CS$1,0))</f>
        <v>16.847210994341147</v>
      </c>
      <c r="DA47" s="19">
        <f t="shared" ca="1" si="3"/>
        <v>2010</v>
      </c>
      <c r="DB47" s="28" cm="1">
        <f t="array" aca="1" ref="DB47" ca="1">INDEX($C$6:$CS$100,MATCH(DA47,YEAR($B$6:$B$100),0),MATCH(CV47,$C$1:$CS$1,0))</f>
        <v>15.598580187157147</v>
      </c>
    </row>
    <row r="48" spans="1:106" x14ac:dyDescent="0.3">
      <c r="A48" t="s">
        <v>621</v>
      </c>
      <c r="B48" s="16">
        <v>42736</v>
      </c>
      <c r="C48" s="10" t="e">
        <f>100*cbo_outlays!C48/cbo_ngdp!C48</f>
        <v>#N/A</v>
      </c>
      <c r="D48" s="10" t="e">
        <f>100*cbo_outlays!D48/cbo_ngdp!D48</f>
        <v>#N/A</v>
      </c>
      <c r="E48" s="10" t="e">
        <f>100*cbo_outlays!E48/cbo_ngdp!E48</f>
        <v>#N/A</v>
      </c>
      <c r="F48" s="10" t="e">
        <f>100*cbo_outlays!F48/cbo_ngdp!F48</f>
        <v>#N/A</v>
      </c>
      <c r="G48" s="10" t="e">
        <f>100*cbo_outlays!G48/cbo_ngdp!G48</f>
        <v>#N/A</v>
      </c>
      <c r="H48" s="10" t="e">
        <f>100*cbo_outlays!H48/cbo_ngdp!H48</f>
        <v>#N/A</v>
      </c>
      <c r="I48" s="10" t="e">
        <f>100*cbo_outlays!I48/cbo_ngdp!A48</f>
        <v>#N/A</v>
      </c>
      <c r="J48" s="10" t="e">
        <f>100*cbo_outlays!J48/cbo_ngdp!B48</f>
        <v>#N/A</v>
      </c>
      <c r="K48" s="10" t="e">
        <f>100*cbo_outlays!K48/cbo_ngdp!K48</f>
        <v>#N/A</v>
      </c>
      <c r="L48" s="10" t="e">
        <f>100*cbo_outlays!L48/cbo_ngdp!L48</f>
        <v>#N/A</v>
      </c>
      <c r="M48" s="10" t="e">
        <f>100*cbo_outlays!M48/cbo_ngdp!M48</f>
        <v>#N/A</v>
      </c>
      <c r="N48" s="10" t="e">
        <f>100*cbo_outlays!N48/cbo_ngdp!N48</f>
        <v>#N/A</v>
      </c>
      <c r="O48" s="10" t="e">
        <f>100*cbo_outlays!O48/cbo_ngdp!O48</f>
        <v>#N/A</v>
      </c>
      <c r="P48" s="10" t="e">
        <f>100*cbo_outlays!P48/cbo_ngdp!P48</f>
        <v>#N/A</v>
      </c>
      <c r="Q48" s="10" t="e">
        <f>100*cbo_outlays!Q48/cbo_ngdp!Q48</f>
        <v>#N/A</v>
      </c>
      <c r="R48" s="10" t="e">
        <f>100*cbo_outlays!R48/cbo_ngdp!R48</f>
        <v>#N/A</v>
      </c>
      <c r="S48" s="10" t="e">
        <f>100*cbo_outlays!S48/cbo_ngdp!S48</f>
        <v>#N/A</v>
      </c>
      <c r="T48" s="10" t="e">
        <f>100*cbo_outlays!T48/cbo_ngdp!T48</f>
        <v>#N/A</v>
      </c>
      <c r="U48" s="10" t="e">
        <f>100*cbo_outlays!U48/cbo_ngdp!U48</f>
        <v>#N/A</v>
      </c>
      <c r="V48" s="10" t="e">
        <f>100*cbo_outlays!V48/cbo_ngdp!V48</f>
        <v>#N/A</v>
      </c>
      <c r="W48" s="10" t="e">
        <f>100*cbo_outlays!W48/cbo_ngdp!W48</f>
        <v>#N/A</v>
      </c>
      <c r="X48" s="10" t="e">
        <f>100*cbo_outlays!X48/cbo_ngdp!X48</f>
        <v>#N/A</v>
      </c>
      <c r="Y48" s="10" t="e">
        <f>100*cbo_outlays!Y48/cbo_ngdp!Y48</f>
        <v>#N/A</v>
      </c>
      <c r="Z48" s="10" t="e">
        <f>100*cbo_outlays!Z48/cbo_ngdp!Z48</f>
        <v>#N/A</v>
      </c>
      <c r="AA48" s="10" t="e">
        <f>100*cbo_outlays!AA48/cbo_ngdp!AA48</f>
        <v>#N/A</v>
      </c>
      <c r="AB48" s="10" t="e">
        <f>100*cbo_outlays!AB48/cbo_ngdp!AB48</f>
        <v>#N/A</v>
      </c>
      <c r="AC48" s="10" t="e">
        <f>100*cbo_outlays!AC48/cbo_ngdp!AC48</f>
        <v>#N/A</v>
      </c>
      <c r="AD48" s="10" t="e">
        <f>100*cbo_outlays!AD48/cbo_ngdp!AD48</f>
        <v>#N/A</v>
      </c>
      <c r="AE48" s="10" t="e">
        <f>100*cbo_outlays!AE48/cbo_ngdp!AE48</f>
        <v>#N/A</v>
      </c>
      <c r="AF48" s="10" t="e">
        <f>100*cbo_outlays!AF48/cbo_ngdp!AF48</f>
        <v>#N/A</v>
      </c>
      <c r="AG48" s="10" t="e">
        <f>100*cbo_outlays!AG48/cbo_ngdp!AG48</f>
        <v>#N/A</v>
      </c>
      <c r="AH48" s="10" t="e">
        <f>100*cbo_outlays!AH48/cbo_ngdp!AH48</f>
        <v>#N/A</v>
      </c>
      <c r="AI48" s="10" t="e">
        <f>100*cbo_outlays!AI48/cbo_ngdp!AI48</f>
        <v>#N/A</v>
      </c>
      <c r="AJ48" s="10" t="e">
        <f>100*cbo_outlays!AJ48/cbo_ngdp!AJ48</f>
        <v>#N/A</v>
      </c>
      <c r="AK48" s="10" t="e">
        <f>100*cbo_outlays!AK48/cbo_ngdp!AK48</f>
        <v>#N/A</v>
      </c>
      <c r="AL48" s="10" t="e">
        <f>100*cbo_outlays!AL48/cbo_ngdp!AL48</f>
        <v>#N/A</v>
      </c>
      <c r="AM48" s="10" t="e">
        <f>100*cbo_outlays!AM48/cbo_ngdp!AM48</f>
        <v>#N/A</v>
      </c>
      <c r="AN48" s="10" t="e">
        <f>100*cbo_outlays!AN48/cbo_ngdp!AN48</f>
        <v>#N/A</v>
      </c>
      <c r="AO48" s="10" t="e">
        <f>100*cbo_outlays!AO48/cbo_ngdp!AO48</f>
        <v>#N/A</v>
      </c>
      <c r="AP48" s="10" t="e">
        <f>100*cbo_outlays!AP48/cbo_ngdp!AP48</f>
        <v>#N/A</v>
      </c>
      <c r="AQ48" s="10" t="e">
        <f>100*cbo_outlays!AQ48/cbo_ngdp!AQ48</f>
        <v>#N/A</v>
      </c>
      <c r="AR48" s="10" t="e">
        <f>100*cbo_outlays!AR48/cbo_ngdp!AR48</f>
        <v>#N/A</v>
      </c>
      <c r="AS48" s="10" t="e">
        <f>100*cbo_outlays!AS48/cbo_ngdp!AS48</f>
        <v>#N/A</v>
      </c>
      <c r="AT48" s="10" t="e">
        <f>100*cbo_outlays!AT48/cbo_ngdp!AT48</f>
        <v>#N/A</v>
      </c>
      <c r="AU48" s="10" t="e">
        <v>#N/A</v>
      </c>
      <c r="AV48" s="10" t="e">
        <f>100*cbo_outlays!AV48/cbo_ngdp!AV48</f>
        <v>#N/A</v>
      </c>
      <c r="AW48" s="10" t="e">
        <v>#N/A</v>
      </c>
      <c r="AX48" s="10" t="e">
        <v>#N/A</v>
      </c>
      <c r="AY48" s="10" t="e">
        <v>#N/A</v>
      </c>
      <c r="AZ48" s="10" t="e">
        <v>#N/A</v>
      </c>
      <c r="BA48" s="10" t="e">
        <v>#N/A</v>
      </c>
      <c r="BB48" s="10" t="e">
        <v>#N/A</v>
      </c>
      <c r="BC48" s="10" t="e">
        <v>#N/A</v>
      </c>
      <c r="BD48" s="10">
        <v>18.943413946935902</v>
      </c>
      <c r="BE48" s="10">
        <v>19.760174082133432</v>
      </c>
      <c r="BF48" s="10">
        <v>19.523009427798002</v>
      </c>
      <c r="BG48" s="10">
        <v>21.150782494611565</v>
      </c>
      <c r="BH48" s="10">
        <v>21.205628864975409</v>
      </c>
      <c r="BI48" s="10">
        <f>100*cbo_outlays!BI48/cbo_ngdp!BI48</f>
        <v>21.810043218769295</v>
      </c>
      <c r="BJ48" s="10">
        <v>23.222700266338865</v>
      </c>
      <c r="BK48" s="10">
        <v>22.564384108604511</v>
      </c>
      <c r="BL48" s="10">
        <v>23.433669967643887</v>
      </c>
      <c r="BM48" s="10">
        <v>23.416363001048271</v>
      </c>
      <c r="BN48" s="10">
        <v>22.213900539245056</v>
      </c>
      <c r="BO48" s="10">
        <v>21.610513497057031</v>
      </c>
      <c r="BP48" s="10">
        <v>21.651106149786887</v>
      </c>
      <c r="BQ48" s="10">
        <v>21.355674028941355</v>
      </c>
      <c r="BR48" s="10">
        <v>21.544165539355678</v>
      </c>
      <c r="BS48" s="10">
        <v>21.348764968184778</v>
      </c>
      <c r="BT48" s="10">
        <v>21.005385996409334</v>
      </c>
      <c r="BU48" s="10">
        <v>20.930580490724118</v>
      </c>
      <c r="BV48" s="10">
        <v>20.790386645884659</v>
      </c>
      <c r="BW48" s="10">
        <v>20.587787421958275</v>
      </c>
      <c r="BX48" s="10">
        <v>20.587787421958275</v>
      </c>
      <c r="BY48" s="10">
        <v>20.757622420696027</v>
      </c>
      <c r="BZ48" s="10">
        <v>21.10172565683785</v>
      </c>
      <c r="CA48" s="10">
        <v>21.029175519510805</v>
      </c>
      <c r="CB48" s="10">
        <v>21.018741493037378</v>
      </c>
      <c r="CC48" s="10">
        <v>20.686955159993737</v>
      </c>
      <c r="CD48" s="10">
        <v>20.96234309623431</v>
      </c>
      <c r="CE48" s="10">
        <v>20.763374700177287</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20.552258064516128</v>
      </c>
      <c r="CU48" s="20">
        <v>36892</v>
      </c>
      <c r="CV48" s="20" t="str">
        <f ca="1">OFFSET(C$1,0,ROWS($1:42)-1)</f>
        <v>2001A</v>
      </c>
      <c r="CW48" s="19">
        <f t="shared" ca="1" si="2"/>
        <v>2001</v>
      </c>
      <c r="CX48" s="30" cm="1">
        <f t="array" aca="1" ref="CX48" ca="1">INDEX($C$6:$CS$100,MATCH(CW48,YEAR($B$6:$B$100),0),MATCH(CV48,$C$1:$CS$1,0))</f>
        <v>17.957166392092258</v>
      </c>
      <c r="CY48" s="19">
        <f t="shared" ca="1" si="0"/>
        <v>2006</v>
      </c>
      <c r="CZ48" s="30" cm="1">
        <f t="array" aca="1" ref="CZ48" ca="1">INDEX($C$6:$CS$100,MATCH(CY48,YEAR($B$6:$B$100),0),MATCH(CV48,$C$1:$CS$1,0))</f>
        <v>16.447021613073275</v>
      </c>
      <c r="DA48" s="19">
        <f t="shared" ca="1" si="3"/>
        <v>2011</v>
      </c>
      <c r="DB48" s="28" cm="1">
        <f t="array" aca="1" ref="DB48" ca="1">INDEX($C$6:$CS$100,MATCH(DA48,YEAR($B$6:$B$100),0),MATCH(CV48,$C$1:$CS$1,0))</f>
        <v>15.11641649923177</v>
      </c>
    </row>
    <row r="49" spans="1:106" x14ac:dyDescent="0.3">
      <c r="A49" t="s">
        <v>622</v>
      </c>
      <c r="B49" s="16">
        <v>43101</v>
      </c>
      <c r="C49" s="10" t="e">
        <f>100*cbo_outlays!C49/cbo_ngdp!C49</f>
        <v>#N/A</v>
      </c>
      <c r="D49" s="10" t="e">
        <f>100*cbo_outlays!D49/cbo_ngdp!D49</f>
        <v>#N/A</v>
      </c>
      <c r="E49" s="10" t="e">
        <f>100*cbo_outlays!E49/cbo_ngdp!E49</f>
        <v>#N/A</v>
      </c>
      <c r="F49" s="10" t="e">
        <f>100*cbo_outlays!F49/cbo_ngdp!F49</f>
        <v>#N/A</v>
      </c>
      <c r="G49" s="10" t="e">
        <f>100*cbo_outlays!G49/cbo_ngdp!G49</f>
        <v>#N/A</v>
      </c>
      <c r="H49" s="10" t="e">
        <f>100*cbo_outlays!H49/cbo_ngdp!H49</f>
        <v>#N/A</v>
      </c>
      <c r="I49" s="10" t="e">
        <f>100*cbo_outlays!I49/cbo_ngdp!A49</f>
        <v>#N/A</v>
      </c>
      <c r="J49" s="10" t="e">
        <f>100*cbo_outlays!J49/cbo_ngdp!B49</f>
        <v>#N/A</v>
      </c>
      <c r="K49" s="10" t="e">
        <f>100*cbo_outlays!K49/cbo_ngdp!K49</f>
        <v>#N/A</v>
      </c>
      <c r="L49" s="10" t="e">
        <f>100*cbo_outlays!L49/cbo_ngdp!L49</f>
        <v>#N/A</v>
      </c>
      <c r="M49" s="10" t="e">
        <f>100*cbo_outlays!M49/cbo_ngdp!M49</f>
        <v>#N/A</v>
      </c>
      <c r="N49" s="10" t="e">
        <f>100*cbo_outlays!N49/cbo_ngdp!N49</f>
        <v>#N/A</v>
      </c>
      <c r="O49" s="10" t="e">
        <f>100*cbo_outlays!O49/cbo_ngdp!O49</f>
        <v>#N/A</v>
      </c>
      <c r="P49" s="10" t="e">
        <f>100*cbo_outlays!P49/cbo_ngdp!P49</f>
        <v>#N/A</v>
      </c>
      <c r="Q49" s="10" t="e">
        <f>100*cbo_outlays!Q49/cbo_ngdp!Q49</f>
        <v>#N/A</v>
      </c>
      <c r="R49" s="10" t="e">
        <f>100*cbo_outlays!R49/cbo_ngdp!R49</f>
        <v>#N/A</v>
      </c>
      <c r="S49" s="10" t="e">
        <f>100*cbo_outlays!S49/cbo_ngdp!S49</f>
        <v>#N/A</v>
      </c>
      <c r="T49" s="10" t="e">
        <f>100*cbo_outlays!T49/cbo_ngdp!T49</f>
        <v>#N/A</v>
      </c>
      <c r="U49" s="10" t="e">
        <f>100*cbo_outlays!U49/cbo_ngdp!U49</f>
        <v>#N/A</v>
      </c>
      <c r="V49" s="10" t="e">
        <f>100*cbo_outlays!V49/cbo_ngdp!V49</f>
        <v>#N/A</v>
      </c>
      <c r="W49" s="10" t="e">
        <f>100*cbo_outlays!W49/cbo_ngdp!W49</f>
        <v>#N/A</v>
      </c>
      <c r="X49" s="10" t="e">
        <f>100*cbo_outlays!X49/cbo_ngdp!X49</f>
        <v>#N/A</v>
      </c>
      <c r="Y49" s="10" t="e">
        <f>100*cbo_outlays!Y49/cbo_ngdp!Y49</f>
        <v>#N/A</v>
      </c>
      <c r="Z49" s="10" t="e">
        <f>100*cbo_outlays!Z49/cbo_ngdp!Z49</f>
        <v>#N/A</v>
      </c>
      <c r="AA49" s="10" t="e">
        <f>100*cbo_outlays!AA49/cbo_ngdp!AA49</f>
        <v>#N/A</v>
      </c>
      <c r="AB49" s="10" t="e">
        <f>100*cbo_outlays!AB49/cbo_ngdp!AB49</f>
        <v>#N/A</v>
      </c>
      <c r="AC49" s="10" t="e">
        <f>100*cbo_outlays!AC49/cbo_ngdp!AC49</f>
        <v>#N/A</v>
      </c>
      <c r="AD49" s="10" t="e">
        <f>100*cbo_outlays!AD49/cbo_ngdp!AD49</f>
        <v>#N/A</v>
      </c>
      <c r="AE49" s="10" t="e">
        <f>100*cbo_outlays!AE49/cbo_ngdp!AE49</f>
        <v>#N/A</v>
      </c>
      <c r="AF49" s="10" t="e">
        <f>100*cbo_outlays!AF49/cbo_ngdp!AF49</f>
        <v>#N/A</v>
      </c>
      <c r="AG49" s="10" t="e">
        <f>100*cbo_outlays!AG49/cbo_ngdp!AG49</f>
        <v>#N/A</v>
      </c>
      <c r="AH49" s="10" t="e">
        <f>100*cbo_outlays!AH49/cbo_ngdp!AH49</f>
        <v>#N/A</v>
      </c>
      <c r="AI49" s="10" t="e">
        <f>100*cbo_outlays!AI49/cbo_ngdp!AI49</f>
        <v>#N/A</v>
      </c>
      <c r="AJ49" s="10" t="e">
        <f>100*cbo_outlays!AJ49/cbo_ngdp!AJ49</f>
        <v>#N/A</v>
      </c>
      <c r="AK49" s="10" t="e">
        <f>100*cbo_outlays!AK49/cbo_ngdp!AK49</f>
        <v>#N/A</v>
      </c>
      <c r="AL49" s="10" t="e">
        <f>100*cbo_outlays!AL49/cbo_ngdp!AL49</f>
        <v>#N/A</v>
      </c>
      <c r="AM49" s="10" t="e">
        <f>100*cbo_outlays!AM49/cbo_ngdp!AM49</f>
        <v>#N/A</v>
      </c>
      <c r="AN49" s="10" t="e">
        <f>100*cbo_outlays!AN49/cbo_ngdp!AN49</f>
        <v>#N/A</v>
      </c>
      <c r="AO49" s="10" t="e">
        <f>100*cbo_outlays!AO49/cbo_ngdp!AO49</f>
        <v>#N/A</v>
      </c>
      <c r="AP49" s="10" t="e">
        <f>100*cbo_outlays!AP49/cbo_ngdp!AP49</f>
        <v>#N/A</v>
      </c>
      <c r="AQ49" s="10" t="e">
        <f>100*cbo_outlays!AQ49/cbo_ngdp!AQ49</f>
        <v>#N/A</v>
      </c>
      <c r="AR49" s="10" t="e">
        <f>100*cbo_outlays!AR49/cbo_ngdp!AR49</f>
        <v>#N/A</v>
      </c>
      <c r="AS49" s="10" t="e">
        <f>100*cbo_outlays!AS49/cbo_ngdp!AS49</f>
        <v>#N/A</v>
      </c>
      <c r="AT49" s="10" t="e">
        <f>100*cbo_outlays!AT49/cbo_ngdp!AT49</f>
        <v>#N/A</v>
      </c>
      <c r="AU49" s="10" t="e">
        <v>#N/A</v>
      </c>
      <c r="AV49" s="10" t="e">
        <f>100*cbo_outlays!AV49/cbo_ngdp!AV49</f>
        <v>#N/A</v>
      </c>
      <c r="AW49" s="10" t="e">
        <v>#N/A</v>
      </c>
      <c r="AX49" s="10" t="e">
        <v>#N/A</v>
      </c>
      <c r="AY49" s="10" t="e">
        <v>#N/A</v>
      </c>
      <c r="AZ49" s="10" t="e">
        <v>#N/A</v>
      </c>
      <c r="BA49" s="10" t="e">
        <v>#N/A</v>
      </c>
      <c r="BB49" s="10" t="e">
        <v>#N/A</v>
      </c>
      <c r="BC49" s="10" t="e">
        <v>#N/A</v>
      </c>
      <c r="BD49" s="10" t="e">
        <v>#N/A</v>
      </c>
      <c r="BE49" s="10" t="e">
        <v>#N/A</v>
      </c>
      <c r="BF49" s="10">
        <v>19.346902259002459</v>
      </c>
      <c r="BG49" s="10">
        <v>21.043165467625901</v>
      </c>
      <c r="BH49" s="10">
        <v>21.016964995092771</v>
      </c>
      <c r="BI49" s="10">
        <f>100*cbo_outlays!BI49/cbo_ngdp!BI49</f>
        <v>21.831509088207618</v>
      </c>
      <c r="BJ49" s="10">
        <v>23.158361236950956</v>
      </c>
      <c r="BK49" s="10">
        <v>22.62882389665274</v>
      </c>
      <c r="BL49" s="10">
        <v>23.402057014042175</v>
      </c>
      <c r="BM49" s="10">
        <v>23.334129448292334</v>
      </c>
      <c r="BN49" s="10">
        <v>22.126217299980905</v>
      </c>
      <c r="BO49" s="10">
        <v>21.484923285416968</v>
      </c>
      <c r="BP49" s="10">
        <v>21.523643579691207</v>
      </c>
      <c r="BQ49" s="10">
        <v>21.214017521902377</v>
      </c>
      <c r="BR49" s="10">
        <v>21.687437329895431</v>
      </c>
      <c r="BS49" s="10">
        <v>21.415270018621975</v>
      </c>
      <c r="BT49" s="10">
        <v>21.117686360599407</v>
      </c>
      <c r="BU49" s="10">
        <v>20.955426171614011</v>
      </c>
      <c r="BV49" s="10">
        <v>20.723494323648257</v>
      </c>
      <c r="BW49" s="10">
        <v>20.512695787527971</v>
      </c>
      <c r="BX49" s="10">
        <v>20.512695787527971</v>
      </c>
      <c r="BY49" s="10">
        <v>20.55110761825237</v>
      </c>
      <c r="BZ49" s="10">
        <v>20.897302131465196</v>
      </c>
      <c r="CA49" s="10">
        <v>20.83768072738113</v>
      </c>
      <c r="CB49" s="10">
        <v>20.708720784116611</v>
      </c>
      <c r="CC49" s="10">
        <v>20.530964568904949</v>
      </c>
      <c r="CD49" s="10">
        <v>20.548082714314393</v>
      </c>
      <c r="CE49" s="10">
        <v>20.603889966671641</v>
      </c>
      <c r="CF49" s="10">
        <v>20.300454635303421</v>
      </c>
      <c r="CG49" s="10">
        <v>20.30539632338407</v>
      </c>
      <c r="CH49" s="10">
        <v>20.30539632338407</v>
      </c>
      <c r="CI49" s="10" t="e">
        <v>#N/A</v>
      </c>
      <c r="CJ49" s="10" t="e">
        <v>#N/A</v>
      </c>
      <c r="CK49" s="10" t="e">
        <v>#N/A</v>
      </c>
      <c r="CL49" s="10" t="e">
        <v>#N/A</v>
      </c>
      <c r="CM49" s="10" t="e">
        <v>#N/A</v>
      </c>
      <c r="CN49" s="10" t="e">
        <v>#N/A</v>
      </c>
      <c r="CO49" s="10" t="e">
        <v>#N/A</v>
      </c>
      <c r="CP49" s="10" t="e">
        <v>#N/A</v>
      </c>
      <c r="CQ49" s="10" t="e">
        <v>#N/A</v>
      </c>
      <c r="CR49" s="10" t="e">
        <v>#N/A</v>
      </c>
      <c r="CS49" s="10">
        <v>20.106674495987473</v>
      </c>
      <c r="CU49" s="20">
        <v>37104</v>
      </c>
      <c r="CV49" s="20" t="str">
        <f ca="1">OFFSET(C$1,0,ROWS($1:43)-1)</f>
        <v>2001B</v>
      </c>
      <c r="CW49" s="19">
        <f t="shared" ca="1" si="2"/>
        <v>2001</v>
      </c>
      <c r="CX49" s="30" cm="1">
        <f t="array" aca="1" ref="CX49" ca="1">INDEX($C$6:$CS$100,MATCH(CW49,YEAR($B$6:$B$100),0),MATCH(CV49,$C$1:$CS$1,0))</f>
        <v>18.103868264639967</v>
      </c>
      <c r="CY49" s="19">
        <f t="shared" ca="1" si="0"/>
        <v>2006</v>
      </c>
      <c r="CZ49" s="30" cm="1">
        <f t="array" aca="1" ref="CZ49" ca="1">INDEX($C$6:$CS$100,MATCH(CY49,YEAR($B$6:$B$100),0),MATCH(CV49,$C$1:$CS$1,0))</f>
        <v>17.0925911882915</v>
      </c>
      <c r="DA49" s="19">
        <f t="shared" ca="1" si="3"/>
        <v>2011</v>
      </c>
      <c r="DB49" s="28" cm="1">
        <f t="array" aca="1" ref="DB49" ca="1">INDEX($C$6:$CS$100,MATCH(DA49,YEAR($B$6:$B$100),0),MATCH(CV49,$C$1:$CS$1,0))</f>
        <v>16.020076764098022</v>
      </c>
    </row>
    <row r="50" spans="1:106" x14ac:dyDescent="0.3">
      <c r="A50" t="s">
        <v>623</v>
      </c>
      <c r="B50" s="16">
        <v>43466</v>
      </c>
      <c r="C50" s="10" t="e">
        <f>100*cbo_outlays!C50/cbo_ngdp!C50</f>
        <v>#N/A</v>
      </c>
      <c r="D50" s="10" t="e">
        <f>100*cbo_outlays!D50/cbo_ngdp!D50</f>
        <v>#N/A</v>
      </c>
      <c r="E50" s="10" t="e">
        <f>100*cbo_outlays!E50/cbo_ngdp!E50</f>
        <v>#N/A</v>
      </c>
      <c r="F50" s="10" t="e">
        <f>100*cbo_outlays!F50/cbo_ngdp!F50</f>
        <v>#N/A</v>
      </c>
      <c r="G50" s="10" t="e">
        <f>100*cbo_outlays!G50/cbo_ngdp!G50</f>
        <v>#N/A</v>
      </c>
      <c r="H50" s="10" t="e">
        <f>100*cbo_outlays!H50/cbo_ngdp!H50</f>
        <v>#N/A</v>
      </c>
      <c r="I50" s="10" t="e">
        <f>100*cbo_outlays!I50/cbo_ngdp!A50</f>
        <v>#N/A</v>
      </c>
      <c r="J50" s="10" t="e">
        <f>100*cbo_outlays!J50/cbo_ngdp!B50</f>
        <v>#N/A</v>
      </c>
      <c r="K50" s="10" t="e">
        <f>100*cbo_outlays!K50/cbo_ngdp!K50</f>
        <v>#N/A</v>
      </c>
      <c r="L50" s="10" t="e">
        <f>100*cbo_outlays!L50/cbo_ngdp!L50</f>
        <v>#N/A</v>
      </c>
      <c r="M50" s="10" t="e">
        <f>100*cbo_outlays!M50/cbo_ngdp!M50</f>
        <v>#N/A</v>
      </c>
      <c r="N50" s="10" t="e">
        <f>100*cbo_outlays!N50/cbo_ngdp!N50</f>
        <v>#N/A</v>
      </c>
      <c r="O50" s="10" t="e">
        <f>100*cbo_outlays!O50/cbo_ngdp!O50</f>
        <v>#N/A</v>
      </c>
      <c r="P50" s="10" t="e">
        <f>100*cbo_outlays!P50/cbo_ngdp!P50</f>
        <v>#N/A</v>
      </c>
      <c r="Q50" s="10" t="e">
        <f>100*cbo_outlays!Q50/cbo_ngdp!Q50</f>
        <v>#N/A</v>
      </c>
      <c r="R50" s="10" t="e">
        <f>100*cbo_outlays!R50/cbo_ngdp!R50</f>
        <v>#N/A</v>
      </c>
      <c r="S50" s="10" t="e">
        <f>100*cbo_outlays!S50/cbo_ngdp!S50</f>
        <v>#N/A</v>
      </c>
      <c r="T50" s="10" t="e">
        <f>100*cbo_outlays!T50/cbo_ngdp!T50</f>
        <v>#N/A</v>
      </c>
      <c r="U50" s="10" t="e">
        <f>100*cbo_outlays!U50/cbo_ngdp!U50</f>
        <v>#N/A</v>
      </c>
      <c r="V50" s="10" t="e">
        <f>100*cbo_outlays!V50/cbo_ngdp!V50</f>
        <v>#N/A</v>
      </c>
      <c r="W50" s="10" t="e">
        <f>100*cbo_outlays!W50/cbo_ngdp!W50</f>
        <v>#N/A</v>
      </c>
      <c r="X50" s="10" t="e">
        <f>100*cbo_outlays!X50/cbo_ngdp!X50</f>
        <v>#N/A</v>
      </c>
      <c r="Y50" s="10" t="e">
        <f>100*cbo_outlays!Y50/cbo_ngdp!Y50</f>
        <v>#N/A</v>
      </c>
      <c r="Z50" s="10" t="e">
        <f>100*cbo_outlays!Z50/cbo_ngdp!Z50</f>
        <v>#N/A</v>
      </c>
      <c r="AA50" s="10" t="e">
        <f>100*cbo_outlays!AA50/cbo_ngdp!AA50</f>
        <v>#N/A</v>
      </c>
      <c r="AB50" s="10" t="e">
        <f>100*cbo_outlays!AB50/cbo_ngdp!AB50</f>
        <v>#N/A</v>
      </c>
      <c r="AC50" s="10" t="e">
        <f>100*cbo_outlays!AC50/cbo_ngdp!AC50</f>
        <v>#N/A</v>
      </c>
      <c r="AD50" s="10" t="e">
        <f>100*cbo_outlays!AD50/cbo_ngdp!AD50</f>
        <v>#N/A</v>
      </c>
      <c r="AE50" s="10" t="e">
        <f>100*cbo_outlays!AE50/cbo_ngdp!AE50</f>
        <v>#N/A</v>
      </c>
      <c r="AF50" s="10" t="e">
        <f>100*cbo_outlays!AF50/cbo_ngdp!AF50</f>
        <v>#N/A</v>
      </c>
      <c r="AG50" s="10" t="e">
        <f>100*cbo_outlays!AG50/cbo_ngdp!AG50</f>
        <v>#N/A</v>
      </c>
      <c r="AH50" s="10" t="e">
        <f>100*cbo_outlays!AH50/cbo_ngdp!AH50</f>
        <v>#N/A</v>
      </c>
      <c r="AI50" s="10" t="e">
        <f>100*cbo_outlays!AI50/cbo_ngdp!AI50</f>
        <v>#N/A</v>
      </c>
      <c r="AJ50" s="10" t="e">
        <f>100*cbo_outlays!AJ50/cbo_ngdp!AJ50</f>
        <v>#N/A</v>
      </c>
      <c r="AK50" s="10" t="e">
        <f>100*cbo_outlays!AK50/cbo_ngdp!AK50</f>
        <v>#N/A</v>
      </c>
      <c r="AL50" s="10" t="e">
        <f>100*cbo_outlays!AL50/cbo_ngdp!AL50</f>
        <v>#N/A</v>
      </c>
      <c r="AM50" s="10" t="e">
        <f>100*cbo_outlays!AM50/cbo_ngdp!AM50</f>
        <v>#N/A</v>
      </c>
      <c r="AN50" s="10" t="e">
        <f>100*cbo_outlays!AN50/cbo_ngdp!AN50</f>
        <v>#N/A</v>
      </c>
      <c r="AO50" s="10" t="e">
        <f>100*cbo_outlays!AO50/cbo_ngdp!AO50</f>
        <v>#N/A</v>
      </c>
      <c r="AP50" s="10" t="e">
        <f>100*cbo_outlays!AP50/cbo_ngdp!AP50</f>
        <v>#N/A</v>
      </c>
      <c r="AQ50" s="10" t="e">
        <f>100*cbo_outlays!AQ50/cbo_ngdp!AQ50</f>
        <v>#N/A</v>
      </c>
      <c r="AR50" s="10" t="e">
        <f>100*cbo_outlays!AR50/cbo_ngdp!AR50</f>
        <v>#N/A</v>
      </c>
      <c r="AS50" s="10" t="e">
        <f>100*cbo_outlays!AS50/cbo_ngdp!AS50</f>
        <v>#N/A</v>
      </c>
      <c r="AT50" s="10" t="e">
        <f>100*cbo_outlays!AT50/cbo_ngdp!AT50</f>
        <v>#N/A</v>
      </c>
      <c r="AU50" s="10" t="e">
        <v>#N/A</v>
      </c>
      <c r="AV50" s="10" t="e">
        <f>100*cbo_outlays!AV50/cbo_ngdp!AV50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21.276595744680851</v>
      </c>
      <c r="BI50" s="10">
        <f>100*cbo_outlays!BI50/cbo_ngdp!BI50</f>
        <v>22.278927787846989</v>
      </c>
      <c r="BJ50" s="10">
        <v>23.595718480628967</v>
      </c>
      <c r="BK50" s="10">
        <v>23.076568052799189</v>
      </c>
      <c r="BL50" s="10">
        <v>23.751407340689035</v>
      </c>
      <c r="BM50" s="10">
        <v>23.723462664714496</v>
      </c>
      <c r="BN50" s="10">
        <v>22.432765627140313</v>
      </c>
      <c r="BO50" s="10">
        <v>21.807920059215395</v>
      </c>
      <c r="BP50" s="10">
        <v>21.78016284233901</v>
      </c>
      <c r="BQ50" s="10">
        <v>21.511948529411764</v>
      </c>
      <c r="BR50" s="10">
        <v>21.978072179077206</v>
      </c>
      <c r="BS50" s="10">
        <v>21.708542713567841</v>
      </c>
      <c r="BT50" s="10">
        <v>21.420405176750354</v>
      </c>
      <c r="BU50" s="10">
        <v>21.2603466410573</v>
      </c>
      <c r="BV50" s="10">
        <v>21.068892372959514</v>
      </c>
      <c r="BW50" s="10">
        <v>20.935339188936648</v>
      </c>
      <c r="BX50" s="10">
        <v>20.935339188936648</v>
      </c>
      <c r="BY50" s="10">
        <v>20.923989827634927</v>
      </c>
      <c r="BZ50" s="10">
        <v>21.45317133837176</v>
      </c>
      <c r="CA50" s="10">
        <v>21.438821390988235</v>
      </c>
      <c r="CB50" s="10">
        <v>21.175558462954886</v>
      </c>
      <c r="CC50" s="10">
        <v>20.976719423067614</v>
      </c>
      <c r="CD50" s="10">
        <v>21.164917033525228</v>
      </c>
      <c r="CE50" s="10">
        <v>21.148750946252839</v>
      </c>
      <c r="CF50" s="10">
        <v>20.760399021268586</v>
      </c>
      <c r="CG50" s="10">
        <v>20.736871823828345</v>
      </c>
      <c r="CH50" s="10">
        <v>20.848891619794866</v>
      </c>
      <c r="CI50" s="10">
        <v>20.956644674835061</v>
      </c>
      <c r="CJ50" s="10">
        <v>20.956644674835061</v>
      </c>
      <c r="CK50" s="10">
        <v>20.956644674835061</v>
      </c>
      <c r="CL50" s="10" t="e">
        <v>#N/A</v>
      </c>
      <c r="CM50" s="10" t="e">
        <v>#N/A</v>
      </c>
      <c r="CN50" s="10" t="e">
        <v>#N/A</v>
      </c>
      <c r="CO50" s="10" t="e">
        <v>#N/A</v>
      </c>
      <c r="CP50" s="10" t="e">
        <v>#N/A</v>
      </c>
      <c r="CQ50" s="10" t="e">
        <v>#N/A</v>
      </c>
      <c r="CR50" s="10" t="e">
        <v>#N/A</v>
      </c>
      <c r="CS50" s="10">
        <v>20.891665883679412</v>
      </c>
      <c r="CU50" s="20">
        <v>37257</v>
      </c>
      <c r="CV50" s="20" t="str">
        <f ca="1">OFFSET(C$1,0,ROWS($1:44)-1)</f>
        <v>2002A</v>
      </c>
      <c r="CW50" s="19">
        <f t="shared" ca="1" si="2"/>
        <v>2002</v>
      </c>
      <c r="CX50" s="30" cm="1">
        <f t="array" aca="1" ref="CX50" ca="1">INDEX($C$6:$CS$100,MATCH(CW50,YEAR($B$6:$B$100),0),MATCH(CV50,$C$1:$CS$1,0))</f>
        <v>19.418322830828888</v>
      </c>
      <c r="CY50" s="19">
        <f t="shared" ca="1" si="0"/>
        <v>2007</v>
      </c>
      <c r="CZ50" s="30" cm="1">
        <f t="array" aca="1" ref="CZ50" ca="1">INDEX($C$6:$CS$100,MATCH(CY50,YEAR($B$6:$B$100),0),MATCH(CV50,$C$1:$CS$1,0))</f>
        <v>17.834867834867836</v>
      </c>
      <c r="DA50" s="19">
        <f t="shared" ca="1" si="3"/>
        <v>2012</v>
      </c>
      <c r="DB50" s="28" cm="1">
        <f t="array" aca="1" ref="DB50" ca="1">INDEX($C$6:$CS$100,MATCH(DA50,YEAR($B$6:$B$100),0),MATCH(CV50,$C$1:$CS$1,0))</f>
        <v>16.795656694004851</v>
      </c>
    </row>
    <row r="51" spans="1:106" x14ac:dyDescent="0.3">
      <c r="A51" t="s">
        <v>624</v>
      </c>
      <c r="B51" s="16">
        <v>43831</v>
      </c>
      <c r="C51" s="10" t="e">
        <f>100*cbo_outlays!C51/cbo_ngdp!C51</f>
        <v>#N/A</v>
      </c>
      <c r="D51" s="10" t="e">
        <f>100*cbo_outlays!D51/cbo_ngdp!D51</f>
        <v>#N/A</v>
      </c>
      <c r="E51" s="10" t="e">
        <f>100*cbo_outlays!E51/cbo_ngdp!E51</f>
        <v>#N/A</v>
      </c>
      <c r="F51" s="10" t="e">
        <f>100*cbo_outlays!F51/cbo_ngdp!F51</f>
        <v>#N/A</v>
      </c>
      <c r="G51" s="10" t="e">
        <f>100*cbo_outlays!G51/cbo_ngdp!G51</f>
        <v>#N/A</v>
      </c>
      <c r="H51" s="10" t="e">
        <f>100*cbo_outlays!H51/cbo_ngdp!H51</f>
        <v>#N/A</v>
      </c>
      <c r="I51" s="10" t="e">
        <f>100*cbo_outlays!I51/cbo_ngdp!A51</f>
        <v>#N/A</v>
      </c>
      <c r="J51" s="10" t="e">
        <f>100*cbo_outlays!J51/cbo_ngdp!B51</f>
        <v>#N/A</v>
      </c>
      <c r="K51" s="10" t="e">
        <f>100*cbo_outlays!K51/cbo_ngdp!K51</f>
        <v>#N/A</v>
      </c>
      <c r="L51" s="10" t="e">
        <f>100*cbo_outlays!L51/cbo_ngdp!L51</f>
        <v>#N/A</v>
      </c>
      <c r="M51" s="10" t="e">
        <f>100*cbo_outlays!M51/cbo_ngdp!M51</f>
        <v>#N/A</v>
      </c>
      <c r="N51" s="10" t="e">
        <f>100*cbo_outlays!N51/cbo_ngdp!N51</f>
        <v>#N/A</v>
      </c>
      <c r="O51" s="10" t="e">
        <f>100*cbo_outlays!O51/cbo_ngdp!O51</f>
        <v>#N/A</v>
      </c>
      <c r="P51" s="10" t="e">
        <f>100*cbo_outlays!P51/cbo_ngdp!P51</f>
        <v>#N/A</v>
      </c>
      <c r="Q51" s="10" t="e">
        <f>100*cbo_outlays!Q51/cbo_ngdp!Q51</f>
        <v>#N/A</v>
      </c>
      <c r="R51" s="10" t="e">
        <f>100*cbo_outlays!R51/cbo_ngdp!R51</f>
        <v>#N/A</v>
      </c>
      <c r="S51" s="10" t="e">
        <f>100*cbo_outlays!S51/cbo_ngdp!S51</f>
        <v>#N/A</v>
      </c>
      <c r="T51" s="10" t="e">
        <f>100*cbo_outlays!T51/cbo_ngdp!T51</f>
        <v>#N/A</v>
      </c>
      <c r="U51" s="10" t="e">
        <f>100*cbo_outlays!U51/cbo_ngdp!U51</f>
        <v>#N/A</v>
      </c>
      <c r="V51" s="10" t="e">
        <f>100*cbo_outlays!V51/cbo_ngdp!V51</f>
        <v>#N/A</v>
      </c>
      <c r="W51" s="10" t="e">
        <f>100*cbo_outlays!W51/cbo_ngdp!W51</f>
        <v>#N/A</v>
      </c>
      <c r="X51" s="10" t="e">
        <f>100*cbo_outlays!X51/cbo_ngdp!X51</f>
        <v>#N/A</v>
      </c>
      <c r="Y51" s="10" t="e">
        <f>100*cbo_outlays!Y51/cbo_ngdp!Y51</f>
        <v>#N/A</v>
      </c>
      <c r="Z51" s="10" t="e">
        <f>100*cbo_outlays!Z51/cbo_ngdp!Z51</f>
        <v>#N/A</v>
      </c>
      <c r="AA51" s="10" t="e">
        <f>100*cbo_outlays!AA51/cbo_ngdp!AA51</f>
        <v>#N/A</v>
      </c>
      <c r="AB51" s="10" t="e">
        <f>100*cbo_outlays!AB51/cbo_ngdp!AB51</f>
        <v>#N/A</v>
      </c>
      <c r="AC51" s="10" t="e">
        <f>100*cbo_outlays!AC51/cbo_ngdp!AC51</f>
        <v>#N/A</v>
      </c>
      <c r="AD51" s="10" t="e">
        <f>100*cbo_outlays!AD51/cbo_ngdp!AD51</f>
        <v>#N/A</v>
      </c>
      <c r="AE51" s="10" t="e">
        <f>100*cbo_outlays!AE51/cbo_ngdp!AE51</f>
        <v>#N/A</v>
      </c>
      <c r="AF51" s="10" t="e">
        <f>100*cbo_outlays!AF51/cbo_ngdp!AF51</f>
        <v>#N/A</v>
      </c>
      <c r="AG51" s="10" t="e">
        <f>100*cbo_outlays!AG51/cbo_ngdp!AG51</f>
        <v>#N/A</v>
      </c>
      <c r="AH51" s="10" t="e">
        <f>100*cbo_outlays!AH51/cbo_ngdp!AH51</f>
        <v>#N/A</v>
      </c>
      <c r="AI51" s="10" t="e">
        <f>100*cbo_outlays!AI51/cbo_ngdp!AI51</f>
        <v>#N/A</v>
      </c>
      <c r="AJ51" s="10" t="e">
        <f>100*cbo_outlays!AJ51/cbo_ngdp!AJ51</f>
        <v>#N/A</v>
      </c>
      <c r="AK51" s="10" t="e">
        <f>100*cbo_outlays!AK51/cbo_ngdp!AK51</f>
        <v>#N/A</v>
      </c>
      <c r="AL51" s="10" t="e">
        <f>100*cbo_outlays!AL51/cbo_ngdp!AL51</f>
        <v>#N/A</v>
      </c>
      <c r="AM51" s="10" t="e">
        <f>100*cbo_outlays!AM51/cbo_ngdp!AM51</f>
        <v>#N/A</v>
      </c>
      <c r="AN51" s="10" t="e">
        <f>100*cbo_outlays!AN51/cbo_ngdp!AN51</f>
        <v>#N/A</v>
      </c>
      <c r="AO51" s="10" t="e">
        <f>100*cbo_outlays!AO51/cbo_ngdp!AO51</f>
        <v>#N/A</v>
      </c>
      <c r="AP51" s="10" t="e">
        <f>100*cbo_outlays!AP51/cbo_ngdp!AP51</f>
        <v>#N/A</v>
      </c>
      <c r="AQ51" s="10" t="e">
        <f>100*cbo_outlays!AQ51/cbo_ngdp!AQ51</f>
        <v>#N/A</v>
      </c>
      <c r="AR51" s="10" t="e">
        <f>100*cbo_outlays!AR51/cbo_ngdp!AR51</f>
        <v>#N/A</v>
      </c>
      <c r="AS51" s="10" t="e">
        <f>100*cbo_outlays!AS51/cbo_ngdp!AS51</f>
        <v>#N/A</v>
      </c>
      <c r="AT51" s="10" t="e">
        <f>100*cbo_outlays!AT51/cbo_ngdp!AT51</f>
        <v>#N/A</v>
      </c>
      <c r="AU51" s="10" t="e">
        <v>#N/A</v>
      </c>
      <c r="AV51" s="10" t="e">
        <f>100*cbo_outlays!AV51/cbo_ngdp!AV51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v>#N/A</v>
      </c>
      <c r="BJ51" s="10" t="e">
        <v>#N/A</v>
      </c>
      <c r="BK51" s="10">
        <v>23.28779276082328</v>
      </c>
      <c r="BL51" s="10">
        <v>23.931070225447009</v>
      </c>
      <c r="BM51" s="10">
        <v>23.890081956435992</v>
      </c>
      <c r="BN51" s="10">
        <v>22.580504025201261</v>
      </c>
      <c r="BO51" s="10">
        <v>21.943989735875768</v>
      </c>
      <c r="BP51" s="10">
        <v>21.913020395522718</v>
      </c>
      <c r="BQ51" s="10">
        <v>21.691516031138672</v>
      </c>
      <c r="BR51" s="10">
        <v>22.219305154458738</v>
      </c>
      <c r="BS51" s="10">
        <v>21.930515445873809</v>
      </c>
      <c r="BT51" s="10">
        <v>21.663230843458045</v>
      </c>
      <c r="BU51" s="10">
        <v>21.505329181104436</v>
      </c>
      <c r="BV51" s="10">
        <v>21.310460695021664</v>
      </c>
      <c r="BW51" s="10">
        <v>21.196504593322878</v>
      </c>
      <c r="BX51" s="10">
        <v>21.196504593322878</v>
      </c>
      <c r="BY51" s="10">
        <v>21.166170231970394</v>
      </c>
      <c r="BZ51" s="10">
        <v>21.773376324274526</v>
      </c>
      <c r="CA51" s="10">
        <v>21.782588668816214</v>
      </c>
      <c r="CB51" s="10">
        <v>21.588994946659181</v>
      </c>
      <c r="CC51" s="10">
        <v>21.339695013565347</v>
      </c>
      <c r="CD51" s="10">
        <v>21.646398503274089</v>
      </c>
      <c r="CE51" s="10">
        <v>21.262594172642281</v>
      </c>
      <c r="CF51" s="10">
        <v>20.745931283905968</v>
      </c>
      <c r="CG51" s="10">
        <v>20.673598553345389</v>
      </c>
      <c r="CH51" s="10">
        <v>21.02394039885522</v>
      </c>
      <c r="CI51" s="10">
        <v>21.016688526072997</v>
      </c>
      <c r="CJ51" s="10">
        <v>21.283524037809237</v>
      </c>
      <c r="CK51" s="10">
        <v>31.991864012785122</v>
      </c>
      <c r="CL51" s="10">
        <v>31.2</v>
      </c>
      <c r="CM51" s="10">
        <v>31.19047619047619</v>
      </c>
      <c r="CN51" s="10" t="e">
        <v>#N/A</v>
      </c>
      <c r="CO51" s="10" t="e">
        <v>#N/A</v>
      </c>
      <c r="CP51" s="10" t="e">
        <v>#N/A</v>
      </c>
      <c r="CQ51" s="10" t="e">
        <v>#N/A</v>
      </c>
      <c r="CR51" s="10" t="e">
        <v>#N/A</v>
      </c>
      <c r="CS51" s="10">
        <v>30.74108818011257</v>
      </c>
      <c r="CU51" s="20">
        <v>37469</v>
      </c>
      <c r="CV51" s="20" t="str">
        <f ca="1">OFFSET(C$1,0,ROWS($1:45)-1)</f>
        <v>2002B</v>
      </c>
      <c r="CW51" s="19">
        <f t="shared" ca="1" si="2"/>
        <v>2002</v>
      </c>
      <c r="CX51" s="30" cm="1">
        <f t="array" aca="1" ref="CX51" ca="1">INDEX($C$6:$CS$100,MATCH(CW51,YEAR($B$6:$B$100),0),MATCH(CV51,$C$1:$CS$1,0))</f>
        <v>19.537001162340179</v>
      </c>
      <c r="CY51" s="19">
        <f t="shared" ca="1" si="0"/>
        <v>2007</v>
      </c>
      <c r="CZ51" s="30" cm="1">
        <f t="array" aca="1" ref="CZ51" ca="1">INDEX($C$6:$CS$100,MATCH(CY51,YEAR($B$6:$B$100),0),MATCH(CV51,$C$1:$CS$1,0))</f>
        <v>18.589017297378955</v>
      </c>
      <c r="DA51" s="19">
        <f t="shared" ca="1" si="3"/>
        <v>2012</v>
      </c>
      <c r="DB51" s="28" cm="1">
        <f t="array" aca="1" ref="DB51" ca="1">INDEX($C$6:$CS$100,MATCH(DA51,YEAR($B$6:$B$100),0),MATCH(CV51,$C$1:$CS$1,0))</f>
        <v>17.49708284714119</v>
      </c>
    </row>
    <row r="52" spans="1:106" x14ac:dyDescent="0.3">
      <c r="A52" t="s">
        <v>625</v>
      </c>
      <c r="B52" s="16">
        <v>44197</v>
      </c>
      <c r="C52" s="10" t="e">
        <f>100*cbo_outlays!C52/cbo_ngdp!C52</f>
        <v>#N/A</v>
      </c>
      <c r="D52" s="10" t="e">
        <f>100*cbo_outlays!D52/cbo_ngdp!D52</f>
        <v>#N/A</v>
      </c>
      <c r="E52" s="10" t="e">
        <f>100*cbo_outlays!E52/cbo_ngdp!E52</f>
        <v>#N/A</v>
      </c>
      <c r="F52" s="10" t="e">
        <f>100*cbo_outlays!F52/cbo_ngdp!F52</f>
        <v>#N/A</v>
      </c>
      <c r="G52" s="10" t="e">
        <f>100*cbo_outlays!G52/cbo_ngdp!G52</f>
        <v>#N/A</v>
      </c>
      <c r="H52" s="10" t="e">
        <f>100*cbo_outlays!H52/cbo_ngdp!H52</f>
        <v>#N/A</v>
      </c>
      <c r="I52" s="10" t="e">
        <f>100*cbo_outlays!I52/cbo_ngdp!A52</f>
        <v>#N/A</v>
      </c>
      <c r="J52" s="10" t="e">
        <f>100*cbo_outlays!J52/cbo_ngdp!B52</f>
        <v>#N/A</v>
      </c>
      <c r="K52" s="10" t="e">
        <f>100*cbo_outlays!K52/cbo_ngdp!K52</f>
        <v>#N/A</v>
      </c>
      <c r="L52" s="10" t="e">
        <f>100*cbo_outlays!L52/cbo_ngdp!L52</f>
        <v>#N/A</v>
      </c>
      <c r="M52" s="10" t="e">
        <f>100*cbo_outlays!M52/cbo_ngdp!M52</f>
        <v>#N/A</v>
      </c>
      <c r="N52" s="10" t="e">
        <f>100*cbo_outlays!N52/cbo_ngdp!N52</f>
        <v>#N/A</v>
      </c>
      <c r="O52" s="10" t="e">
        <f>100*cbo_outlays!O52/cbo_ngdp!O52</f>
        <v>#N/A</v>
      </c>
      <c r="P52" s="10" t="e">
        <f>100*cbo_outlays!P52/cbo_ngdp!P52</f>
        <v>#N/A</v>
      </c>
      <c r="Q52" s="10" t="e">
        <f>100*cbo_outlays!Q52/cbo_ngdp!Q52</f>
        <v>#N/A</v>
      </c>
      <c r="R52" s="10" t="e">
        <f>100*cbo_outlays!R52/cbo_ngdp!R52</f>
        <v>#N/A</v>
      </c>
      <c r="S52" s="10" t="e">
        <f>100*cbo_outlays!S52/cbo_ngdp!S52</f>
        <v>#N/A</v>
      </c>
      <c r="T52" s="10" t="e">
        <f>100*cbo_outlays!T52/cbo_ngdp!T52</f>
        <v>#N/A</v>
      </c>
      <c r="U52" s="10" t="e">
        <f>100*cbo_outlays!U52/cbo_ngdp!U52</f>
        <v>#N/A</v>
      </c>
      <c r="V52" s="10" t="e">
        <f>100*cbo_outlays!V52/cbo_ngdp!V52</f>
        <v>#N/A</v>
      </c>
      <c r="W52" s="10" t="e">
        <f>100*cbo_outlays!W52/cbo_ngdp!W52</f>
        <v>#N/A</v>
      </c>
      <c r="X52" s="10" t="e">
        <f>100*cbo_outlays!X52/cbo_ngdp!X52</f>
        <v>#N/A</v>
      </c>
      <c r="Y52" s="10" t="e">
        <f>100*cbo_outlays!Y52/cbo_ngdp!Y52</f>
        <v>#N/A</v>
      </c>
      <c r="Z52" s="10" t="e">
        <f>100*cbo_outlays!Z52/cbo_ngdp!Z52</f>
        <v>#N/A</v>
      </c>
      <c r="AA52" s="10" t="e">
        <f>100*cbo_outlays!AA52/cbo_ngdp!AA52</f>
        <v>#N/A</v>
      </c>
      <c r="AB52" s="10" t="e">
        <f>100*cbo_outlays!AB52/cbo_ngdp!AB52</f>
        <v>#N/A</v>
      </c>
      <c r="AC52" s="10" t="e">
        <f>100*cbo_outlays!AC52/cbo_ngdp!AC52</f>
        <v>#N/A</v>
      </c>
      <c r="AD52" s="10" t="e">
        <f>100*cbo_outlays!AD52/cbo_ngdp!AD52</f>
        <v>#N/A</v>
      </c>
      <c r="AE52" s="10" t="e">
        <f>100*cbo_outlays!AE52/cbo_ngdp!AE52</f>
        <v>#N/A</v>
      </c>
      <c r="AF52" s="10" t="e">
        <f>100*cbo_outlays!AF52/cbo_ngdp!AF52</f>
        <v>#N/A</v>
      </c>
      <c r="AG52" s="10" t="e">
        <f>100*cbo_outlays!AG52/cbo_ngdp!AG52</f>
        <v>#N/A</v>
      </c>
      <c r="AH52" s="10" t="e">
        <f>100*cbo_outlays!AH52/cbo_ngdp!AH52</f>
        <v>#N/A</v>
      </c>
      <c r="AI52" s="10" t="e">
        <f>100*cbo_outlays!AI52/cbo_ngdp!AI52</f>
        <v>#N/A</v>
      </c>
      <c r="AJ52" s="10" t="e">
        <f>100*cbo_outlays!AJ52/cbo_ngdp!AJ52</f>
        <v>#N/A</v>
      </c>
      <c r="AK52" s="10" t="e">
        <f>100*cbo_outlays!AK52/cbo_ngdp!AK52</f>
        <v>#N/A</v>
      </c>
      <c r="AL52" s="10" t="e">
        <f>100*cbo_outlays!AL52/cbo_ngdp!AL52</f>
        <v>#N/A</v>
      </c>
      <c r="AM52" s="10" t="e">
        <f>100*cbo_outlays!AM52/cbo_ngdp!AM52</f>
        <v>#N/A</v>
      </c>
      <c r="AN52" s="10" t="e">
        <f>100*cbo_outlays!AN52/cbo_ngdp!AN52</f>
        <v>#N/A</v>
      </c>
      <c r="AO52" s="10" t="e">
        <f>100*cbo_outlays!AO52/cbo_ngdp!AO52</f>
        <v>#N/A</v>
      </c>
      <c r="AP52" s="10" t="e">
        <f>100*cbo_outlays!AP52/cbo_ngdp!AP52</f>
        <v>#N/A</v>
      </c>
      <c r="AQ52" s="10" t="e">
        <f>100*cbo_outlays!AQ52/cbo_ngdp!AQ52</f>
        <v>#N/A</v>
      </c>
      <c r="AR52" s="10" t="e">
        <f>100*cbo_outlays!AR52/cbo_ngdp!AR52</f>
        <v>#N/A</v>
      </c>
      <c r="AS52" s="10" t="e">
        <f>100*cbo_outlays!AS52/cbo_ngdp!AS52</f>
        <v>#N/A</v>
      </c>
      <c r="AT52" s="10" t="e">
        <f>100*cbo_outlays!AT52/cbo_ngdp!AT52</f>
        <v>#N/A</v>
      </c>
      <c r="AU52" s="10" t="e">
        <v>#N/A</v>
      </c>
      <c r="AV52" s="10" t="e">
        <f>100*cbo_outlays!AV52/cbo_ngdp!AV52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v>#N/A</v>
      </c>
      <c r="BJ52" s="10" t="e">
        <v>#N/A</v>
      </c>
      <c r="BK52" s="10" t="e">
        <v>#N/A</v>
      </c>
      <c r="BL52" s="10" t="e">
        <v>#N/A</v>
      </c>
      <c r="BM52" s="10">
        <v>24.048719025619487</v>
      </c>
      <c r="BN52" s="10">
        <v>22.698279479647503</v>
      </c>
      <c r="BO52" s="10">
        <v>22.042008977725079</v>
      </c>
      <c r="BP52" s="10">
        <v>22.020835097823326</v>
      </c>
      <c r="BQ52" s="10">
        <v>21.85168008769341</v>
      </c>
      <c r="BR52" s="10">
        <v>22.439392668400302</v>
      </c>
      <c r="BS52" s="10">
        <v>22.124821743142356</v>
      </c>
      <c r="BT52" s="10">
        <v>21.890128394022312</v>
      </c>
      <c r="BU52" s="10">
        <v>21.730162071142917</v>
      </c>
      <c r="BV52" s="10">
        <v>21.529456673877082</v>
      </c>
      <c r="BW52" s="10">
        <v>21.374242619569422</v>
      </c>
      <c r="BX52" s="10">
        <v>21.374242619569422</v>
      </c>
      <c r="BY52" s="10">
        <v>21.326932226114788</v>
      </c>
      <c r="BZ52" s="10">
        <v>21.989111671756739</v>
      </c>
      <c r="CA52" s="10">
        <v>22.006816270526269</v>
      </c>
      <c r="CB52" s="10">
        <v>21.867255440904788</v>
      </c>
      <c r="CC52" s="10">
        <v>21.725009022013712</v>
      </c>
      <c r="CD52" s="10">
        <v>22.066320775998197</v>
      </c>
      <c r="CE52" s="10">
        <v>21.637810423224902</v>
      </c>
      <c r="CF52" s="10">
        <v>20.986093552465235</v>
      </c>
      <c r="CG52" s="10">
        <v>20.907624569510439</v>
      </c>
      <c r="CH52" s="10">
        <v>21.101880192391778</v>
      </c>
      <c r="CI52" s="10">
        <v>20.912762169438533</v>
      </c>
      <c r="CJ52" s="10">
        <v>20.917104520387337</v>
      </c>
      <c r="CK52" s="10">
        <v>24.12725627470591</v>
      </c>
      <c r="CL52" s="10">
        <v>26.258484807070293</v>
      </c>
      <c r="CM52" s="10">
        <v>30.556671577161733</v>
      </c>
      <c r="CN52" s="10">
        <v>30.503018108651911</v>
      </c>
      <c r="CO52" s="10" t="e">
        <v>#N/A</v>
      </c>
      <c r="CP52" s="10" t="e">
        <v>#N/A</v>
      </c>
      <c r="CQ52" s="10" t="e">
        <v>#N/A</v>
      </c>
      <c r="CR52" s="10" t="e">
        <v>#N/A</v>
      </c>
      <c r="CS52" s="10">
        <v>29.660059120153019</v>
      </c>
      <c r="CU52" s="20">
        <v>37622</v>
      </c>
      <c r="CV52" s="20" t="str">
        <f ca="1">OFFSET(C$1,0,ROWS($1:46)-1)</f>
        <v>2003A</v>
      </c>
      <c r="CW52" s="19">
        <f t="shared" ca="1" si="2"/>
        <v>2003</v>
      </c>
      <c r="CX52" s="30" cm="1">
        <f t="array" aca="1" ref="CX52" ca="1">INDEX($C$6:$CS$100,MATCH(CW52,YEAR($B$6:$B$100),0),MATCH(CV52,$C$1:$CS$1,0))</f>
        <v>19.7192264782447</v>
      </c>
      <c r="CY52" s="19">
        <f t="shared" ca="1" si="0"/>
        <v>2008</v>
      </c>
      <c r="CZ52" s="30" cm="1">
        <f t="array" aca="1" ref="CZ52" ca="1">INDEX($C$6:$CS$100,MATCH(CY52,YEAR($B$6:$B$100),0),MATCH(CV52,$C$1:$CS$1,0))</f>
        <v>18.486973947895791</v>
      </c>
      <c r="DA52" s="19">
        <f t="shared" ca="1" si="3"/>
        <v>2013</v>
      </c>
      <c r="DB52" s="28" cm="1">
        <f t="array" aca="1" ref="DB52" ca="1">INDEX($C$6:$CS$100,MATCH(DA52,YEAR($B$6:$B$100),0),MATCH(CV52,$C$1:$CS$1,0))</f>
        <v>17.741303008234834</v>
      </c>
    </row>
    <row r="53" spans="1:106" x14ac:dyDescent="0.3">
      <c r="A53" t="s">
        <v>626</v>
      </c>
      <c r="B53" s="16">
        <v>44562</v>
      </c>
      <c r="C53" s="10" t="e">
        <f>100*cbo_outlays!C53/cbo_ngdp!C53</f>
        <v>#N/A</v>
      </c>
      <c r="D53" s="10" t="e">
        <f>100*cbo_outlays!D53/cbo_ngdp!D53</f>
        <v>#N/A</v>
      </c>
      <c r="E53" s="10" t="e">
        <f>100*cbo_outlays!E53/cbo_ngdp!E53</f>
        <v>#N/A</v>
      </c>
      <c r="F53" s="10" t="e">
        <f>100*cbo_outlays!F53/cbo_ngdp!F53</f>
        <v>#N/A</v>
      </c>
      <c r="G53" s="10" t="e">
        <f>100*cbo_outlays!G53/cbo_ngdp!G53</f>
        <v>#N/A</v>
      </c>
      <c r="H53" s="10" t="e">
        <f>100*cbo_outlays!H53/cbo_ngdp!H53</f>
        <v>#N/A</v>
      </c>
      <c r="I53" s="10" t="e">
        <f>100*cbo_outlays!I53/cbo_ngdp!A53</f>
        <v>#N/A</v>
      </c>
      <c r="J53" s="10" t="e">
        <f>100*cbo_outlays!J53/cbo_ngdp!B53</f>
        <v>#N/A</v>
      </c>
      <c r="K53" s="10" t="e">
        <f>100*cbo_outlays!K53/cbo_ngdp!K53</f>
        <v>#N/A</v>
      </c>
      <c r="L53" s="10" t="e">
        <f>100*cbo_outlays!L53/cbo_ngdp!L53</f>
        <v>#N/A</v>
      </c>
      <c r="M53" s="10" t="e">
        <f>100*cbo_outlays!M53/cbo_ngdp!M53</f>
        <v>#N/A</v>
      </c>
      <c r="N53" s="10" t="e">
        <f>100*cbo_outlays!N53/cbo_ngdp!N53</f>
        <v>#N/A</v>
      </c>
      <c r="O53" s="10" t="e">
        <f>100*cbo_outlays!O53/cbo_ngdp!O53</f>
        <v>#N/A</v>
      </c>
      <c r="P53" s="10" t="e">
        <f>100*cbo_outlays!P53/cbo_ngdp!P53</f>
        <v>#N/A</v>
      </c>
      <c r="Q53" s="10" t="e">
        <f>100*cbo_outlays!Q53/cbo_ngdp!Q53</f>
        <v>#N/A</v>
      </c>
      <c r="R53" s="10" t="e">
        <f>100*cbo_outlays!R53/cbo_ngdp!R53</f>
        <v>#N/A</v>
      </c>
      <c r="S53" s="10" t="e">
        <f>100*cbo_outlays!S53/cbo_ngdp!S53</f>
        <v>#N/A</v>
      </c>
      <c r="T53" s="10" t="e">
        <f>100*cbo_outlays!T53/cbo_ngdp!T53</f>
        <v>#N/A</v>
      </c>
      <c r="U53" s="10" t="e">
        <f>100*cbo_outlays!U53/cbo_ngdp!U53</f>
        <v>#N/A</v>
      </c>
      <c r="V53" s="10" t="e">
        <f>100*cbo_outlays!V53/cbo_ngdp!V53</f>
        <v>#N/A</v>
      </c>
      <c r="W53" s="10" t="e">
        <f>100*cbo_outlays!W53/cbo_ngdp!W53</f>
        <v>#N/A</v>
      </c>
      <c r="X53" s="10" t="e">
        <f>100*cbo_outlays!X53/cbo_ngdp!X53</f>
        <v>#N/A</v>
      </c>
      <c r="Y53" s="10" t="e">
        <f>100*cbo_outlays!Y53/cbo_ngdp!Y53</f>
        <v>#N/A</v>
      </c>
      <c r="Z53" s="10" t="e">
        <f>100*cbo_outlays!Z53/cbo_ngdp!Z53</f>
        <v>#N/A</v>
      </c>
      <c r="AA53" s="10" t="e">
        <f>100*cbo_outlays!AA53/cbo_ngdp!AA53</f>
        <v>#N/A</v>
      </c>
      <c r="AB53" s="10" t="e">
        <f>100*cbo_outlays!AB53/cbo_ngdp!AB53</f>
        <v>#N/A</v>
      </c>
      <c r="AC53" s="10" t="e">
        <f>100*cbo_outlays!AC53/cbo_ngdp!AC53</f>
        <v>#N/A</v>
      </c>
      <c r="AD53" s="10" t="e">
        <f>100*cbo_outlays!AD53/cbo_ngdp!AD53</f>
        <v>#N/A</v>
      </c>
      <c r="AE53" s="10" t="e">
        <f>100*cbo_outlays!AE53/cbo_ngdp!AE53</f>
        <v>#N/A</v>
      </c>
      <c r="AF53" s="10" t="e">
        <f>100*cbo_outlays!AF53/cbo_ngdp!AF53</f>
        <v>#N/A</v>
      </c>
      <c r="AG53" s="10" t="e">
        <f>100*cbo_outlays!AG53/cbo_ngdp!AG53</f>
        <v>#N/A</v>
      </c>
      <c r="AH53" s="10" t="e">
        <f>100*cbo_outlays!AH53/cbo_ngdp!AH53</f>
        <v>#N/A</v>
      </c>
      <c r="AI53" s="10" t="e">
        <f>100*cbo_outlays!AI53/cbo_ngdp!AI53</f>
        <v>#N/A</v>
      </c>
      <c r="AJ53" s="10" t="e">
        <f>100*cbo_outlays!AJ53/cbo_ngdp!AJ53</f>
        <v>#N/A</v>
      </c>
      <c r="AK53" s="10" t="e">
        <f>100*cbo_outlays!AK53/cbo_ngdp!AK53</f>
        <v>#N/A</v>
      </c>
      <c r="AL53" s="10" t="e">
        <f>100*cbo_outlays!AL53/cbo_ngdp!AL53</f>
        <v>#N/A</v>
      </c>
      <c r="AM53" s="10" t="e">
        <f>100*cbo_outlays!AM53/cbo_ngdp!AM53</f>
        <v>#N/A</v>
      </c>
      <c r="AN53" s="10" t="e">
        <f>100*cbo_outlays!AN53/cbo_ngdp!AN53</f>
        <v>#N/A</v>
      </c>
      <c r="AO53" s="10" t="e">
        <f>100*cbo_outlays!AO53/cbo_ngdp!AO53</f>
        <v>#N/A</v>
      </c>
      <c r="AP53" s="10" t="e">
        <f>100*cbo_outlays!AP53/cbo_ngdp!AP53</f>
        <v>#N/A</v>
      </c>
      <c r="AQ53" s="10" t="e">
        <f>100*cbo_outlays!AQ53/cbo_ngdp!AQ53</f>
        <v>#N/A</v>
      </c>
      <c r="AR53" s="10" t="e">
        <f>100*cbo_outlays!AR53/cbo_ngdp!AR53</f>
        <v>#N/A</v>
      </c>
      <c r="AS53" s="10" t="e">
        <f>100*cbo_outlays!AS53/cbo_ngdp!AS53</f>
        <v>#N/A</v>
      </c>
      <c r="AT53" s="10" t="e">
        <f>100*cbo_outlays!AT53/cbo_ngdp!AT53</f>
        <v>#N/A</v>
      </c>
      <c r="AU53" s="10" t="e">
        <v>#N/A</v>
      </c>
      <c r="AV53" s="10" t="e">
        <f>100*cbo_outlays!AV53/cbo_ngdp!AV53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v>#N/A</v>
      </c>
      <c r="BJ53" s="10" t="e">
        <v>#N/A</v>
      </c>
      <c r="BK53" s="10" t="e">
        <v>#N/A</v>
      </c>
      <c r="BL53" s="10" t="e">
        <v>#N/A</v>
      </c>
      <c r="BM53" s="10" t="e">
        <v>#N/A</v>
      </c>
      <c r="BN53" s="10" t="e">
        <v>#N/A</v>
      </c>
      <c r="BO53" s="10">
        <v>22.388967755019266</v>
      </c>
      <c r="BP53" s="10">
        <v>22.388967755019266</v>
      </c>
      <c r="BQ53" s="10">
        <v>22.276587141124139</v>
      </c>
      <c r="BR53" s="10">
        <v>22.894038136615979</v>
      </c>
      <c r="BS53" s="10">
        <v>22.608415801753964</v>
      </c>
      <c r="BT53" s="10">
        <v>22.314717530105877</v>
      </c>
      <c r="BU53" s="10">
        <v>22.161157358765053</v>
      </c>
      <c r="BV53" s="10">
        <v>21.945857927946264</v>
      </c>
      <c r="BW53" s="10">
        <v>21.825151477680226</v>
      </c>
      <c r="BX53" s="10">
        <v>21.825151477680226</v>
      </c>
      <c r="BY53" s="10">
        <v>21.745801368442876</v>
      </c>
      <c r="BZ53" s="10">
        <v>22.475348520911254</v>
      </c>
      <c r="CA53" s="10">
        <v>22.483849030941858</v>
      </c>
      <c r="CB53" s="10">
        <v>22.387865655471288</v>
      </c>
      <c r="CC53" s="10">
        <v>22.290228762425663</v>
      </c>
      <c r="CD53" s="10">
        <v>22.594087771845292</v>
      </c>
      <c r="CE53" s="10">
        <v>22.297183336144375</v>
      </c>
      <c r="CF53" s="10">
        <v>21.616620405416771</v>
      </c>
      <c r="CG53" s="10">
        <v>21.536714610143829</v>
      </c>
      <c r="CH53" s="10">
        <v>21.620938171703123</v>
      </c>
      <c r="CI53" s="10">
        <v>21.395718347549757</v>
      </c>
      <c r="CJ53" s="10">
        <v>21.399899648770699</v>
      </c>
      <c r="CK53" s="10">
        <v>22.987724781446754</v>
      </c>
      <c r="CL53" s="10">
        <v>21.878520058920373</v>
      </c>
      <c r="CM53" s="10">
        <v>22.793240965341447</v>
      </c>
      <c r="CN53" s="10">
        <v>23.779055641046408</v>
      </c>
      <c r="CO53" s="10">
        <v>25.071953949472338</v>
      </c>
      <c r="CP53" s="10">
        <v>25.07595139110969</v>
      </c>
      <c r="CQ53" s="10" t="e">
        <v>#N/A</v>
      </c>
      <c r="CR53" s="10" t="e">
        <v>#N/A</v>
      </c>
      <c r="CS53" s="10">
        <v>24.582647542910887</v>
      </c>
      <c r="CU53" s="20">
        <v>37834</v>
      </c>
      <c r="CV53" s="20" t="str">
        <f ca="1">OFFSET(C$1,0,ROWS($1:47)-1)</f>
        <v>2003B</v>
      </c>
      <c r="CW53" s="19">
        <f t="shared" ca="1" si="2"/>
        <v>2003</v>
      </c>
      <c r="CX53" s="30" cm="1">
        <f t="array" aca="1" ref="CX53" ca="1">INDEX($C$6:$CS$100,MATCH(CW53,YEAR($B$6:$B$100),0),MATCH(CV53,$C$1:$CS$1,0))</f>
        <v>20.22367194780988</v>
      </c>
      <c r="CY53" s="19">
        <f t="shared" ca="1" si="0"/>
        <v>2008</v>
      </c>
      <c r="CZ53" s="30" cm="1">
        <f t="array" aca="1" ref="CZ53" ca="1">INDEX($C$6:$CS$100,MATCH(CY53,YEAR($B$6:$B$100),0),MATCH(CV53,$C$1:$CS$1,0))</f>
        <v>19.834770114942529</v>
      </c>
      <c r="DA53" s="19">
        <f t="shared" ca="1" si="3"/>
        <v>2013</v>
      </c>
      <c r="DB53" s="28" cm="1">
        <f t="array" aca="1" ref="DB53" ca="1">INDEX($C$6:$CS$100,MATCH(DA53,YEAR($B$6:$B$100),0),MATCH(CV53,$C$1:$CS$1,0))</f>
        <v>19.301709064245021</v>
      </c>
    </row>
    <row r="54" spans="1:106" x14ac:dyDescent="0.3">
      <c r="A54" t="s">
        <v>627</v>
      </c>
      <c r="B54" s="16">
        <v>44927</v>
      </c>
      <c r="C54" s="10" t="e">
        <f>100*cbo_outlays!C54/cbo_ngdp!C54</f>
        <v>#N/A</v>
      </c>
      <c r="D54" s="10" t="e">
        <f>100*cbo_outlays!D54/cbo_ngdp!D54</f>
        <v>#N/A</v>
      </c>
      <c r="E54" s="10" t="e">
        <f>100*cbo_outlays!E54/cbo_ngdp!E54</f>
        <v>#N/A</v>
      </c>
      <c r="F54" s="10" t="e">
        <f>100*cbo_outlays!F54/cbo_ngdp!F54</f>
        <v>#N/A</v>
      </c>
      <c r="G54" s="10" t="e">
        <f>100*cbo_outlays!G54/cbo_ngdp!G54</f>
        <v>#N/A</v>
      </c>
      <c r="H54" s="10" t="e">
        <f>100*cbo_outlays!H54/cbo_ngdp!H54</f>
        <v>#N/A</v>
      </c>
      <c r="I54" s="10" t="e">
        <f>100*cbo_outlays!I54/cbo_ngdp!A54</f>
        <v>#N/A</v>
      </c>
      <c r="J54" s="10" t="e">
        <f>100*cbo_outlays!J54/cbo_ngdp!B54</f>
        <v>#N/A</v>
      </c>
      <c r="K54" s="10" t="e">
        <f>100*cbo_outlays!K54/cbo_ngdp!K54</f>
        <v>#N/A</v>
      </c>
      <c r="L54" s="10" t="e">
        <f>100*cbo_outlays!L54/cbo_ngdp!L54</f>
        <v>#N/A</v>
      </c>
      <c r="M54" s="10" t="e">
        <f>100*cbo_outlays!M54/cbo_ngdp!M54</f>
        <v>#N/A</v>
      </c>
      <c r="N54" s="10" t="e">
        <f>100*cbo_outlays!N54/cbo_ngdp!N54</f>
        <v>#N/A</v>
      </c>
      <c r="O54" s="10" t="e">
        <f>100*cbo_outlays!O54/cbo_ngdp!O54</f>
        <v>#N/A</v>
      </c>
      <c r="P54" s="10" t="e">
        <f>100*cbo_outlays!P54/cbo_ngdp!P54</f>
        <v>#N/A</v>
      </c>
      <c r="Q54" s="10" t="e">
        <f>100*cbo_outlays!Q54/cbo_ngdp!Q54</f>
        <v>#N/A</v>
      </c>
      <c r="R54" s="10" t="e">
        <f>100*cbo_outlays!R54/cbo_ngdp!R54</f>
        <v>#N/A</v>
      </c>
      <c r="S54" s="10" t="e">
        <f>100*cbo_outlays!S54/cbo_ngdp!S54</f>
        <v>#N/A</v>
      </c>
      <c r="T54" s="10" t="e">
        <f>100*cbo_outlays!T54/cbo_ngdp!T54</f>
        <v>#N/A</v>
      </c>
      <c r="U54" s="10" t="e">
        <f>100*cbo_outlays!U54/cbo_ngdp!U54</f>
        <v>#N/A</v>
      </c>
      <c r="V54" s="10" t="e">
        <f>100*cbo_outlays!V54/cbo_ngdp!V54</f>
        <v>#N/A</v>
      </c>
      <c r="W54" s="10" t="e">
        <f>100*cbo_outlays!W54/cbo_ngdp!W54</f>
        <v>#N/A</v>
      </c>
      <c r="X54" s="10" t="e">
        <f>100*cbo_outlays!X54/cbo_ngdp!X54</f>
        <v>#N/A</v>
      </c>
      <c r="Y54" s="10" t="e">
        <f>100*cbo_outlays!Y54/cbo_ngdp!Y54</f>
        <v>#N/A</v>
      </c>
      <c r="Z54" s="10" t="e">
        <f>100*cbo_outlays!Z54/cbo_ngdp!Z54</f>
        <v>#N/A</v>
      </c>
      <c r="AA54" s="10" t="e">
        <f>100*cbo_outlays!AA54/cbo_ngdp!AA54</f>
        <v>#N/A</v>
      </c>
      <c r="AB54" s="10" t="e">
        <f>100*cbo_outlays!AB54/cbo_ngdp!AB54</f>
        <v>#N/A</v>
      </c>
      <c r="AC54" s="10" t="e">
        <f>100*cbo_outlays!AC54/cbo_ngdp!AC54</f>
        <v>#N/A</v>
      </c>
      <c r="AD54" s="10" t="e">
        <f>100*cbo_outlays!AD54/cbo_ngdp!AD54</f>
        <v>#N/A</v>
      </c>
      <c r="AE54" s="10" t="e">
        <f>100*cbo_outlays!AE54/cbo_ngdp!AE54</f>
        <v>#N/A</v>
      </c>
      <c r="AF54" s="10" t="e">
        <f>100*cbo_outlays!AF54/cbo_ngdp!AF54</f>
        <v>#N/A</v>
      </c>
      <c r="AG54" s="10" t="e">
        <f>100*cbo_outlays!AG54/cbo_ngdp!AG54</f>
        <v>#N/A</v>
      </c>
      <c r="AH54" s="10" t="e">
        <f>100*cbo_outlays!AH54/cbo_ngdp!AH54</f>
        <v>#N/A</v>
      </c>
      <c r="AI54" s="10" t="e">
        <f>100*cbo_outlays!AI54/cbo_ngdp!AI54</f>
        <v>#N/A</v>
      </c>
      <c r="AJ54" s="10" t="e">
        <f>100*cbo_outlays!AJ54/cbo_ngdp!AJ54</f>
        <v>#N/A</v>
      </c>
      <c r="AK54" s="10" t="e">
        <f>100*cbo_outlays!AK54/cbo_ngdp!AK54</f>
        <v>#N/A</v>
      </c>
      <c r="AL54" s="10" t="e">
        <f>100*cbo_outlays!AL54/cbo_ngdp!AL54</f>
        <v>#N/A</v>
      </c>
      <c r="AM54" s="10" t="e">
        <f>100*cbo_outlays!AM54/cbo_ngdp!AM54</f>
        <v>#N/A</v>
      </c>
      <c r="AN54" s="10" t="e">
        <f>100*cbo_outlays!AN54/cbo_ngdp!AN54</f>
        <v>#N/A</v>
      </c>
      <c r="AO54" s="10" t="e">
        <f>100*cbo_outlays!AO54/cbo_ngdp!AO54</f>
        <v>#N/A</v>
      </c>
      <c r="AP54" s="10" t="e">
        <f>100*cbo_outlays!AP54/cbo_ngdp!AP54</f>
        <v>#N/A</v>
      </c>
      <c r="AQ54" s="10" t="e">
        <f>100*cbo_outlays!AQ54/cbo_ngdp!AQ54</f>
        <v>#N/A</v>
      </c>
      <c r="AR54" s="10" t="e">
        <f>100*cbo_outlays!AR54/cbo_ngdp!AR54</f>
        <v>#N/A</v>
      </c>
      <c r="AS54" s="10" t="e">
        <f>100*cbo_outlays!AS54/cbo_ngdp!AS54</f>
        <v>#N/A</v>
      </c>
      <c r="AT54" s="10" t="e">
        <f>100*cbo_outlays!AT54/cbo_ngdp!AT54</f>
        <v>#N/A</v>
      </c>
      <c r="AU54" s="10" t="e">
        <v>#N/A</v>
      </c>
      <c r="AV54" s="10" t="e">
        <f>100*cbo_outlays!AV54/cbo_ngdp!AV54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v>#N/A</v>
      </c>
      <c r="BJ54" s="10" t="e">
        <v>#N/A</v>
      </c>
      <c r="BK54" s="10" t="e">
        <v>#N/A</v>
      </c>
      <c r="BL54" s="10" t="e">
        <v>#N/A</v>
      </c>
      <c r="BM54" s="10" t="e">
        <v>#N/A</v>
      </c>
      <c r="BN54" s="10" t="e">
        <v>#N/A</v>
      </c>
      <c r="BO54" s="10" t="e">
        <v>#N/A</v>
      </c>
      <c r="BP54" s="10" t="e">
        <v>#N/A</v>
      </c>
      <c r="BQ54" s="10" t="e">
        <v>#N/A</v>
      </c>
      <c r="BR54" s="10">
        <v>22.921651871864146</v>
      </c>
      <c r="BS54" s="10">
        <v>22.597452720957158</v>
      </c>
      <c r="BT54" s="10">
        <v>22.305424070768993</v>
      </c>
      <c r="BU54" s="10">
        <v>22.119189881275705</v>
      </c>
      <c r="BV54" s="10">
        <v>21.895156561510497</v>
      </c>
      <c r="BW54" s="10">
        <v>21.762170285126746</v>
      </c>
      <c r="BX54" s="10">
        <v>21.762170285126746</v>
      </c>
      <c r="BY54" s="10">
        <v>21.695036589245944</v>
      </c>
      <c r="BZ54" s="10">
        <v>22.443564518104257</v>
      </c>
      <c r="CA54" s="10">
        <v>22.468057313140385</v>
      </c>
      <c r="CB54" s="10">
        <v>22.386567226365568</v>
      </c>
      <c r="CC54" s="10">
        <v>22.323367295807582</v>
      </c>
      <c r="CD54" s="10">
        <v>22.625360110225042</v>
      </c>
      <c r="CE54" s="10">
        <v>22.338653994557493</v>
      </c>
      <c r="CF54" s="10">
        <v>21.672341115434502</v>
      </c>
      <c r="CG54" s="10">
        <v>21.56695849546044</v>
      </c>
      <c r="CH54" s="10">
        <v>21.713867782698792</v>
      </c>
      <c r="CI54" s="10">
        <v>21.463984844209762</v>
      </c>
      <c r="CJ54" s="10">
        <v>21.439800072554316</v>
      </c>
      <c r="CK54" s="10">
        <v>22.215451577801957</v>
      </c>
      <c r="CL54" s="10">
        <v>21.461813346630102</v>
      </c>
      <c r="CM54" s="10">
        <v>21.24152074459694</v>
      </c>
      <c r="CN54" s="10">
        <v>22.385670731707318</v>
      </c>
      <c r="CO54" s="10">
        <v>23.709886424270142</v>
      </c>
      <c r="CP54" s="10">
        <v>24.216784815915847</v>
      </c>
      <c r="CQ54" s="10">
        <v>22.744123971231556</v>
      </c>
      <c r="CR54" s="10">
        <v>22.744123971231556</v>
      </c>
      <c r="CS54" s="10">
        <v>22.447859495060374</v>
      </c>
      <c r="CU54" s="20">
        <v>37987</v>
      </c>
      <c r="CV54" s="20" t="str">
        <f ca="1">OFFSET(C$1,0,ROWS($1:48)-1)</f>
        <v>2004A</v>
      </c>
      <c r="CW54" s="19">
        <f t="shared" ca="1" si="2"/>
        <v>2004</v>
      </c>
      <c r="CX54" s="30" cm="1">
        <f t="array" aca="1" ref="CX54" ca="1">INDEX($C$6:$CS$100,MATCH(CW54,YEAR($B$6:$B$100),0),MATCH(CV54,$C$1:$CS$1,0))</f>
        <v>20.001743831197139</v>
      </c>
      <c r="CY54" s="19">
        <f t="shared" ca="1" si="0"/>
        <v>2009</v>
      </c>
      <c r="CZ54" s="30" cm="1">
        <f t="array" aca="1" ref="CZ54" ca="1">INDEX($C$6:$CS$100,MATCH(CY54,YEAR($B$6:$B$100),0),MATCH(CV54,$C$1:$CS$1,0))</f>
        <v>20.056477718851159</v>
      </c>
      <c r="DA54" s="19">
        <f t="shared" ca="1" si="3"/>
        <v>2014</v>
      </c>
      <c r="DB54" s="28" cm="1">
        <f t="array" aca="1" ref="DB54" ca="1">INDEX($C$6:$CS$100,MATCH(DA54,YEAR($B$6:$B$100),0),MATCH(CV54,$C$1:$CS$1,0))</f>
        <v>20.011068068622027</v>
      </c>
    </row>
    <row r="55" spans="1:106" x14ac:dyDescent="0.3">
      <c r="A55" t="s">
        <v>628</v>
      </c>
      <c r="B55" s="16">
        <v>45292</v>
      </c>
      <c r="C55" s="10" t="e">
        <f>100*cbo_outlays!C55/cbo_ngdp!C55</f>
        <v>#N/A</v>
      </c>
      <c r="D55" s="10" t="e">
        <f>100*cbo_outlays!D55/cbo_ngdp!D55</f>
        <v>#N/A</v>
      </c>
      <c r="E55" s="10" t="e">
        <f>100*cbo_outlays!E55/cbo_ngdp!E55</f>
        <v>#N/A</v>
      </c>
      <c r="F55" s="10" t="e">
        <f>100*cbo_outlays!F55/cbo_ngdp!F55</f>
        <v>#N/A</v>
      </c>
      <c r="G55" s="10" t="e">
        <f>100*cbo_outlays!G55/cbo_ngdp!G55</f>
        <v>#N/A</v>
      </c>
      <c r="H55" s="10" t="e">
        <f>100*cbo_outlays!H55/cbo_ngdp!H55</f>
        <v>#N/A</v>
      </c>
      <c r="I55" s="10" t="e">
        <f>100*cbo_outlays!I55/cbo_ngdp!A55</f>
        <v>#N/A</v>
      </c>
      <c r="J55" s="10" t="e">
        <f>100*cbo_outlays!J55/cbo_ngdp!B55</f>
        <v>#N/A</v>
      </c>
      <c r="K55" s="10" t="e">
        <f>100*cbo_outlays!K55/cbo_ngdp!K55</f>
        <v>#N/A</v>
      </c>
      <c r="L55" s="10" t="e">
        <f>100*cbo_outlays!L55/cbo_ngdp!L55</f>
        <v>#N/A</v>
      </c>
      <c r="M55" s="10" t="e">
        <f>100*cbo_outlays!M55/cbo_ngdp!M55</f>
        <v>#N/A</v>
      </c>
      <c r="N55" s="10" t="e">
        <f>100*cbo_outlays!N55/cbo_ngdp!N55</f>
        <v>#N/A</v>
      </c>
      <c r="O55" s="10" t="e">
        <f>100*cbo_outlays!O55/cbo_ngdp!O55</f>
        <v>#N/A</v>
      </c>
      <c r="P55" s="10" t="e">
        <f>100*cbo_outlays!P55/cbo_ngdp!P55</f>
        <v>#N/A</v>
      </c>
      <c r="Q55" s="10" t="e">
        <f>100*cbo_outlays!Q55/cbo_ngdp!Q55</f>
        <v>#N/A</v>
      </c>
      <c r="R55" s="10" t="e">
        <f>100*cbo_outlays!R55/cbo_ngdp!R55</f>
        <v>#N/A</v>
      </c>
      <c r="S55" s="10" t="e">
        <f>100*cbo_outlays!S55/cbo_ngdp!S55</f>
        <v>#N/A</v>
      </c>
      <c r="T55" s="10" t="e">
        <f>100*cbo_outlays!T55/cbo_ngdp!T55</f>
        <v>#N/A</v>
      </c>
      <c r="U55" s="10" t="e">
        <f>100*cbo_outlays!U55/cbo_ngdp!U55</f>
        <v>#N/A</v>
      </c>
      <c r="V55" s="10" t="e">
        <f>100*cbo_outlays!V55/cbo_ngdp!V55</f>
        <v>#N/A</v>
      </c>
      <c r="W55" s="10" t="e">
        <f>100*cbo_outlays!W55/cbo_ngdp!W55</f>
        <v>#N/A</v>
      </c>
      <c r="X55" s="10" t="e">
        <f>100*cbo_outlays!X55/cbo_ngdp!X55</f>
        <v>#N/A</v>
      </c>
      <c r="Y55" s="10" t="e">
        <f>100*cbo_outlays!Y55/cbo_ngdp!Y55</f>
        <v>#N/A</v>
      </c>
      <c r="Z55" s="10" t="e">
        <f>100*cbo_outlays!Z55/cbo_ngdp!Z55</f>
        <v>#N/A</v>
      </c>
      <c r="AA55" s="10" t="e">
        <f>100*cbo_outlays!AA55/cbo_ngdp!AA55</f>
        <v>#N/A</v>
      </c>
      <c r="AB55" s="10" t="e">
        <f>100*cbo_outlays!AB55/cbo_ngdp!AB55</f>
        <v>#N/A</v>
      </c>
      <c r="AC55" s="10" t="e">
        <f>100*cbo_outlays!AC55/cbo_ngdp!AC55</f>
        <v>#N/A</v>
      </c>
      <c r="AD55" s="10" t="e">
        <f>100*cbo_outlays!AD55/cbo_ngdp!AD55</f>
        <v>#N/A</v>
      </c>
      <c r="AE55" s="10" t="e">
        <f>100*cbo_outlays!AE55/cbo_ngdp!AE55</f>
        <v>#N/A</v>
      </c>
      <c r="AF55" s="10" t="e">
        <f>100*cbo_outlays!AF55/cbo_ngdp!AF55</f>
        <v>#N/A</v>
      </c>
      <c r="AG55" s="10" t="e">
        <f>100*cbo_outlays!AG55/cbo_ngdp!AG55</f>
        <v>#N/A</v>
      </c>
      <c r="AH55" s="10" t="e">
        <f>100*cbo_outlays!AH55/cbo_ngdp!AH55</f>
        <v>#N/A</v>
      </c>
      <c r="AI55" s="10" t="e">
        <f>100*cbo_outlays!AI55/cbo_ngdp!AI55</f>
        <v>#N/A</v>
      </c>
      <c r="AJ55" s="10" t="e">
        <f>100*cbo_outlays!AJ55/cbo_ngdp!AJ55</f>
        <v>#N/A</v>
      </c>
      <c r="AK55" s="10" t="e">
        <f>100*cbo_outlays!AK55/cbo_ngdp!AK55</f>
        <v>#N/A</v>
      </c>
      <c r="AL55" s="10" t="e">
        <f>100*cbo_outlays!AL55/cbo_ngdp!AL55</f>
        <v>#N/A</v>
      </c>
      <c r="AM55" s="10" t="e">
        <f>100*cbo_outlays!AM55/cbo_ngdp!AM55</f>
        <v>#N/A</v>
      </c>
      <c r="AN55" s="10" t="e">
        <f>100*cbo_outlays!AN55/cbo_ngdp!AN55</f>
        <v>#N/A</v>
      </c>
      <c r="AO55" s="10" t="e">
        <f>100*cbo_outlays!AO55/cbo_ngdp!AO55</f>
        <v>#N/A</v>
      </c>
      <c r="AP55" s="10" t="e">
        <f>100*cbo_outlays!AP55/cbo_ngdp!AP55</f>
        <v>#N/A</v>
      </c>
      <c r="AQ55" s="10" t="e">
        <f>100*cbo_outlays!AQ55/cbo_ngdp!AQ55</f>
        <v>#N/A</v>
      </c>
      <c r="AR55" s="10" t="e">
        <f>100*cbo_outlays!AR55/cbo_ngdp!AR55</f>
        <v>#N/A</v>
      </c>
      <c r="AS55" s="10" t="e">
        <f>100*cbo_outlays!AS55/cbo_ngdp!AS55</f>
        <v>#N/A</v>
      </c>
      <c r="AT55" s="10" t="e">
        <f>100*cbo_outlays!AT55/cbo_ngdp!AT55</f>
        <v>#N/A</v>
      </c>
      <c r="AU55" s="10" t="e">
        <v>#N/A</v>
      </c>
      <c r="AV55" s="10" t="e">
        <f>100*cbo_outlays!AV55/cbo_ngdp!AV55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v>#N/A</v>
      </c>
      <c r="BJ55" s="10" t="e">
        <v>#N/A</v>
      </c>
      <c r="BK55" s="10" t="e">
        <v>#N/A</v>
      </c>
      <c r="BL55" s="10" t="e">
        <v>#N/A</v>
      </c>
      <c r="BM55" s="10" t="e">
        <v>#N/A</v>
      </c>
      <c r="BN55" s="10" t="e">
        <v>#N/A</v>
      </c>
      <c r="BO55" s="10" t="e">
        <v>#N/A</v>
      </c>
      <c r="BP55" s="10" t="e">
        <v>#N/A</v>
      </c>
      <c r="BQ55" s="10" t="e">
        <v>#N/A</v>
      </c>
      <c r="BR55" s="10" t="e">
        <v>#N/A</v>
      </c>
      <c r="BS55" s="10" t="e">
        <v>#N/A</v>
      </c>
      <c r="BT55" s="10">
        <v>22.363026462914647</v>
      </c>
      <c r="BU55" s="10">
        <v>22.064852776742452</v>
      </c>
      <c r="BV55" s="10">
        <v>21.824055292615132</v>
      </c>
      <c r="BW55" s="10">
        <v>21.64921068609593</v>
      </c>
      <c r="BX55" s="10">
        <v>21.64921068609593</v>
      </c>
      <c r="BY55" s="10">
        <v>21.58336512781381</v>
      </c>
      <c r="BZ55" s="10">
        <v>22.343762252019133</v>
      </c>
      <c r="CA55" s="10">
        <v>22.382968713243944</v>
      </c>
      <c r="CB55" s="10">
        <v>22.325469619898264</v>
      </c>
      <c r="CC55" s="10">
        <v>22.30611671151452</v>
      </c>
      <c r="CD55" s="10">
        <v>22.597871913270428</v>
      </c>
      <c r="CE55" s="10">
        <v>22.233514443184927</v>
      </c>
      <c r="CF55" s="10">
        <v>21.601279151392248</v>
      </c>
      <c r="CG55" s="10">
        <v>21.488183449028938</v>
      </c>
      <c r="CH55" s="10">
        <v>21.712562184182694</v>
      </c>
      <c r="CI55" s="10">
        <v>21.512983983828331</v>
      </c>
      <c r="CJ55" s="10">
        <v>21.47022236044161</v>
      </c>
      <c r="CK55" s="10">
        <v>21.814994155952579</v>
      </c>
      <c r="CL55" s="10">
        <v>20.925697456918851</v>
      </c>
      <c r="CM55" s="10">
        <v>20.705585888282233</v>
      </c>
      <c r="CN55" s="10">
        <v>21.911985636290353</v>
      </c>
      <c r="CO55" s="10">
        <v>23.527470109293624</v>
      </c>
      <c r="CP55" s="10">
        <v>23.538472823296413</v>
      </c>
      <c r="CQ55" s="10">
        <v>22.862618447670087</v>
      </c>
      <c r="CR55" s="10">
        <v>23.904872308286787</v>
      </c>
      <c r="CS55" s="10">
        <v>23.418797488117129</v>
      </c>
      <c r="CU55" s="20">
        <v>38231</v>
      </c>
      <c r="CV55" s="20" t="str">
        <f ca="1">OFFSET(C$1,0,ROWS($1:49)-1)</f>
        <v>2004B</v>
      </c>
      <c r="CW55" s="19">
        <f t="shared" ca="1" si="2"/>
        <v>2004</v>
      </c>
      <c r="CX55" s="30" cm="1">
        <f t="array" aca="1" ref="CX55" ca="1">INDEX($C$6:$CS$100,MATCH(CW55,YEAR($B$6:$B$100),0),MATCH(CV55,$C$1:$CS$1,0))</f>
        <v>19.837356172679296</v>
      </c>
      <c r="CY55" s="19">
        <f t="shared" ca="1" si="0"/>
        <v>2009</v>
      </c>
      <c r="CZ55" s="30" cm="1">
        <f t="array" aca="1" ref="CZ55" ca="1">INDEX($C$6:$CS$100,MATCH(CY55,YEAR($B$6:$B$100),0),MATCH(CV55,$C$1:$CS$1,0))</f>
        <v>20.10642597332615</v>
      </c>
      <c r="DA55" s="19">
        <f t="shared" ca="1" si="3"/>
        <v>2014</v>
      </c>
      <c r="DB55" s="28" cm="1">
        <f t="array" aca="1" ref="DB55" ca="1">INDEX($C$6:$CS$100,MATCH(DA55,YEAR($B$6:$B$100),0),MATCH(CV55,$C$1:$CS$1,0))</f>
        <v>20.143221396408617</v>
      </c>
    </row>
    <row r="56" spans="1:106" x14ac:dyDescent="0.3">
      <c r="A56" t="s">
        <v>629</v>
      </c>
      <c r="B56" s="16">
        <v>45658</v>
      </c>
      <c r="C56" s="10" t="e">
        <f>100*cbo_outlays!C56/cbo_ngdp!C56</f>
        <v>#N/A</v>
      </c>
      <c r="D56" s="10" t="e">
        <f>100*cbo_outlays!D56/cbo_ngdp!D56</f>
        <v>#N/A</v>
      </c>
      <c r="E56" s="10" t="e">
        <f>100*cbo_outlays!E56/cbo_ngdp!E56</f>
        <v>#N/A</v>
      </c>
      <c r="F56" s="10" t="e">
        <f>100*cbo_outlays!F56/cbo_ngdp!F56</f>
        <v>#N/A</v>
      </c>
      <c r="G56" s="10" t="e">
        <f>100*cbo_outlays!G56/cbo_ngdp!G56</f>
        <v>#N/A</v>
      </c>
      <c r="H56" s="10" t="e">
        <f>100*cbo_outlays!H56/cbo_ngdp!H56</f>
        <v>#N/A</v>
      </c>
      <c r="I56" s="10" t="e">
        <f>100*cbo_outlays!I56/cbo_ngdp!A56</f>
        <v>#N/A</v>
      </c>
      <c r="J56" s="10" t="e">
        <f>100*cbo_outlays!J56/cbo_ngdp!B56</f>
        <v>#N/A</v>
      </c>
      <c r="K56" s="10" t="e">
        <f>100*cbo_outlays!K56/cbo_ngdp!K56</f>
        <v>#N/A</v>
      </c>
      <c r="L56" s="10" t="e">
        <f>100*cbo_outlays!L56/cbo_ngdp!L56</f>
        <v>#N/A</v>
      </c>
      <c r="M56" s="10" t="e">
        <f>100*cbo_outlays!M56/cbo_ngdp!M56</f>
        <v>#N/A</v>
      </c>
      <c r="N56" s="10" t="e">
        <f>100*cbo_outlays!N56/cbo_ngdp!N56</f>
        <v>#N/A</v>
      </c>
      <c r="O56" s="10" t="e">
        <f>100*cbo_outlays!O56/cbo_ngdp!O56</f>
        <v>#N/A</v>
      </c>
      <c r="P56" s="10" t="e">
        <f>100*cbo_outlays!P56/cbo_ngdp!P56</f>
        <v>#N/A</v>
      </c>
      <c r="Q56" s="10" t="e">
        <f>100*cbo_outlays!Q56/cbo_ngdp!Q56</f>
        <v>#N/A</v>
      </c>
      <c r="R56" s="10" t="e">
        <f>100*cbo_outlays!R56/cbo_ngdp!R56</f>
        <v>#N/A</v>
      </c>
      <c r="S56" s="10" t="e">
        <f>100*cbo_outlays!S56/cbo_ngdp!S56</f>
        <v>#N/A</v>
      </c>
      <c r="T56" s="10" t="e">
        <f>100*cbo_outlays!T56/cbo_ngdp!T56</f>
        <v>#N/A</v>
      </c>
      <c r="U56" s="10" t="e">
        <f>100*cbo_outlays!U56/cbo_ngdp!U56</f>
        <v>#N/A</v>
      </c>
      <c r="V56" s="10" t="e">
        <f>100*cbo_outlays!V56/cbo_ngdp!V56</f>
        <v>#N/A</v>
      </c>
      <c r="W56" s="10" t="e">
        <f>100*cbo_outlays!W56/cbo_ngdp!W56</f>
        <v>#N/A</v>
      </c>
      <c r="X56" s="10" t="e">
        <f>100*cbo_outlays!X56/cbo_ngdp!X56</f>
        <v>#N/A</v>
      </c>
      <c r="Y56" s="10" t="e">
        <f>100*cbo_outlays!Y56/cbo_ngdp!Y56</f>
        <v>#N/A</v>
      </c>
      <c r="Z56" s="10" t="e">
        <f>100*cbo_outlays!Z56/cbo_ngdp!Z56</f>
        <v>#N/A</v>
      </c>
      <c r="AA56" s="10" t="e">
        <f>100*cbo_outlays!AA56/cbo_ngdp!AA56</f>
        <v>#N/A</v>
      </c>
      <c r="AB56" s="10" t="e">
        <f>100*cbo_outlays!AB56/cbo_ngdp!AB56</f>
        <v>#N/A</v>
      </c>
      <c r="AC56" s="10" t="e">
        <f>100*cbo_outlays!AC56/cbo_ngdp!AC56</f>
        <v>#N/A</v>
      </c>
      <c r="AD56" s="10" t="e">
        <f>100*cbo_outlays!AD56/cbo_ngdp!AD56</f>
        <v>#N/A</v>
      </c>
      <c r="AE56" s="10" t="e">
        <f>100*cbo_outlays!AE56/cbo_ngdp!AE56</f>
        <v>#N/A</v>
      </c>
      <c r="AF56" s="10" t="e">
        <f>100*cbo_outlays!AF56/cbo_ngdp!AF56</f>
        <v>#N/A</v>
      </c>
      <c r="AG56" s="10" t="e">
        <f>100*cbo_outlays!AG56/cbo_ngdp!AG56</f>
        <v>#N/A</v>
      </c>
      <c r="AH56" s="10" t="e">
        <f>100*cbo_outlays!AH56/cbo_ngdp!AH56</f>
        <v>#N/A</v>
      </c>
      <c r="AI56" s="10" t="e">
        <f>100*cbo_outlays!AI56/cbo_ngdp!AI56</f>
        <v>#N/A</v>
      </c>
      <c r="AJ56" s="10" t="e">
        <f>100*cbo_outlays!AJ56/cbo_ngdp!AJ56</f>
        <v>#N/A</v>
      </c>
      <c r="AK56" s="10" t="e">
        <f>100*cbo_outlays!AK56/cbo_ngdp!AK56</f>
        <v>#N/A</v>
      </c>
      <c r="AL56" s="10" t="e">
        <f>100*cbo_outlays!AL56/cbo_ngdp!AL56</f>
        <v>#N/A</v>
      </c>
      <c r="AM56" s="10" t="e">
        <f>100*cbo_outlays!AM56/cbo_ngdp!AM56</f>
        <v>#N/A</v>
      </c>
      <c r="AN56" s="10" t="e">
        <f>100*cbo_outlays!AN56/cbo_ngdp!AN56</f>
        <v>#N/A</v>
      </c>
      <c r="AO56" s="10" t="e">
        <f>100*cbo_outlays!AO56/cbo_ngdp!AO56</f>
        <v>#N/A</v>
      </c>
      <c r="AP56" s="10" t="e">
        <f>100*cbo_outlays!AP56/cbo_ngdp!AP56</f>
        <v>#N/A</v>
      </c>
      <c r="AQ56" s="10" t="e">
        <f>100*cbo_outlays!AQ56/cbo_ngdp!AQ56</f>
        <v>#N/A</v>
      </c>
      <c r="AR56" s="10" t="e">
        <f>100*cbo_outlays!AR56/cbo_ngdp!AR56</f>
        <v>#N/A</v>
      </c>
      <c r="AS56" s="10" t="e">
        <f>100*cbo_outlays!AS56/cbo_ngdp!AS56</f>
        <v>#N/A</v>
      </c>
      <c r="AT56" s="10" t="e">
        <f>100*cbo_outlays!AT56/cbo_ngdp!AT56</f>
        <v>#N/A</v>
      </c>
      <c r="AU56" s="10" t="e">
        <v>#N/A</v>
      </c>
      <c r="AV56" s="10" t="e">
        <f>100*cbo_outlays!AV56/cbo_ngdp!AV56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22.104458041958043</v>
      </c>
      <c r="BX56" s="10">
        <v>22.104458041958043</v>
      </c>
      <c r="BY56" s="10">
        <v>21.989969615990042</v>
      </c>
      <c r="BZ56" s="10">
        <v>22.756880906660644</v>
      </c>
      <c r="CA56" s="10">
        <v>22.783237320682254</v>
      </c>
      <c r="CB56" s="10">
        <v>22.743195904068983</v>
      </c>
      <c r="CC56" s="10">
        <v>22.750975317702498</v>
      </c>
      <c r="CD56" s="10">
        <v>23.042168674698797</v>
      </c>
      <c r="CE56" s="10">
        <v>22.617033276931753</v>
      </c>
      <c r="CF56" s="10">
        <v>21.980042016806724</v>
      </c>
      <c r="CG56" s="10">
        <v>21.856242496998799</v>
      </c>
      <c r="CH56" s="10">
        <v>22.135475597797392</v>
      </c>
      <c r="CI56" s="10">
        <v>22.050050650958617</v>
      </c>
      <c r="CJ56" s="10">
        <v>22.016283345214422</v>
      </c>
      <c r="CK56" s="10">
        <v>22.019192323070772</v>
      </c>
      <c r="CL56" s="10">
        <v>21.120804602080078</v>
      </c>
      <c r="CM56" s="10">
        <v>21.166346579997047</v>
      </c>
      <c r="CN56" s="10">
        <v>22.284319620812848</v>
      </c>
      <c r="CO56" s="10">
        <v>23.484795526039846</v>
      </c>
      <c r="CP56" s="10">
        <v>23.540720027962251</v>
      </c>
      <c r="CQ56" s="10">
        <v>23.133716160787532</v>
      </c>
      <c r="CR56" s="10">
        <v>23.476153613139914</v>
      </c>
      <c r="CS56" s="10">
        <v>23.320945049110698</v>
      </c>
      <c r="CU56" s="20">
        <v>38353</v>
      </c>
      <c r="CV56" s="20" t="str">
        <f ca="1">OFFSET(C$1,0,ROWS($1:50)-1)</f>
        <v>2005A</v>
      </c>
      <c r="CW56" s="19">
        <f t="shared" ca="1" si="2"/>
        <v>2005</v>
      </c>
      <c r="CX56" s="30" cm="1">
        <f t="array" aca="1" ref="CX56" ca="1">INDEX($C$6:$CS$100,MATCH(CW56,YEAR($B$6:$B$100),0),MATCH(CV56,$C$1:$CS$1,0))</f>
        <v>19.823428431292406</v>
      </c>
      <c r="CY56" s="19">
        <f t="shared" ca="1" si="0"/>
        <v>2010</v>
      </c>
      <c r="CZ56" s="30" cm="1">
        <f t="array" aca="1" ref="CZ56" ca="1">INDEX($C$6:$CS$100,MATCH(CY56,YEAR($B$6:$B$100),0),MATCH(CV56,$C$1:$CS$1,0))</f>
        <v>19.013771657041314</v>
      </c>
      <c r="DA56" s="19">
        <f t="shared" ca="1" si="3"/>
        <v>2015</v>
      </c>
      <c r="DB56" s="28" cm="1">
        <f t="array" aca="1" ref="DB56" ca="1">INDEX($C$6:$CS$100,MATCH(DA56,YEAR($B$6:$B$100),0),MATCH(CV56,$C$1:$CS$1,0))</f>
        <v>18.858131487889274</v>
      </c>
    </row>
    <row r="57" spans="1:106" x14ac:dyDescent="0.3">
      <c r="A57" t="s">
        <v>630</v>
      </c>
      <c r="B57" s="16">
        <v>46023</v>
      </c>
      <c r="C57" s="10" t="e">
        <f>100*cbo_outlays!C57/cbo_ngdp!C57</f>
        <v>#N/A</v>
      </c>
      <c r="D57" s="10" t="e">
        <f>100*cbo_outlays!D57/cbo_ngdp!D57</f>
        <v>#N/A</v>
      </c>
      <c r="E57" s="10" t="e">
        <f>100*cbo_outlays!E57/cbo_ngdp!E57</f>
        <v>#N/A</v>
      </c>
      <c r="F57" s="10" t="e">
        <f>100*cbo_outlays!F57/cbo_ngdp!F57</f>
        <v>#N/A</v>
      </c>
      <c r="G57" s="10" t="e">
        <f>100*cbo_outlays!G57/cbo_ngdp!G57</f>
        <v>#N/A</v>
      </c>
      <c r="H57" s="10" t="e">
        <f>100*cbo_outlays!H57/cbo_ngdp!H57</f>
        <v>#N/A</v>
      </c>
      <c r="I57" s="10" t="e">
        <f>100*cbo_outlays!I57/cbo_ngdp!A57</f>
        <v>#N/A</v>
      </c>
      <c r="J57" s="10" t="e">
        <f>100*cbo_outlays!J57/cbo_ngdp!B57</f>
        <v>#N/A</v>
      </c>
      <c r="K57" s="10" t="e">
        <f>100*cbo_outlays!K57/cbo_ngdp!K57</f>
        <v>#N/A</v>
      </c>
      <c r="L57" s="10" t="e">
        <f>100*cbo_outlays!L57/cbo_ngdp!L57</f>
        <v>#N/A</v>
      </c>
      <c r="M57" s="10" t="e">
        <f>100*cbo_outlays!M57/cbo_ngdp!M57</f>
        <v>#N/A</v>
      </c>
      <c r="N57" s="10" t="e">
        <f>100*cbo_outlays!N57/cbo_ngdp!N57</f>
        <v>#N/A</v>
      </c>
      <c r="O57" s="10" t="e">
        <f>100*cbo_outlays!O57/cbo_ngdp!O57</f>
        <v>#N/A</v>
      </c>
      <c r="P57" s="10" t="e">
        <f>100*cbo_outlays!P57/cbo_ngdp!P57</f>
        <v>#N/A</v>
      </c>
      <c r="Q57" s="10" t="e">
        <f>100*cbo_outlays!Q57/cbo_ngdp!Q57</f>
        <v>#N/A</v>
      </c>
      <c r="R57" s="10" t="e">
        <f>100*cbo_outlays!R57/cbo_ngdp!R57</f>
        <v>#N/A</v>
      </c>
      <c r="S57" s="10" t="e">
        <f>100*cbo_outlays!S57/cbo_ngdp!S57</f>
        <v>#N/A</v>
      </c>
      <c r="T57" s="10" t="e">
        <f>100*cbo_outlays!T57/cbo_ngdp!T57</f>
        <v>#N/A</v>
      </c>
      <c r="U57" s="10" t="e">
        <f>100*cbo_outlays!U57/cbo_ngdp!U57</f>
        <v>#N/A</v>
      </c>
      <c r="V57" s="10" t="e">
        <f>100*cbo_outlays!V57/cbo_ngdp!V57</f>
        <v>#N/A</v>
      </c>
      <c r="W57" s="10" t="e">
        <f>100*cbo_outlays!W57/cbo_ngdp!W57</f>
        <v>#N/A</v>
      </c>
      <c r="X57" s="10" t="e">
        <f>100*cbo_outlays!X57/cbo_ngdp!X57</f>
        <v>#N/A</v>
      </c>
      <c r="Y57" s="10" t="e">
        <f>100*cbo_outlays!Y57/cbo_ngdp!Y57</f>
        <v>#N/A</v>
      </c>
      <c r="Z57" s="10" t="e">
        <f>100*cbo_outlays!Z57/cbo_ngdp!Z57</f>
        <v>#N/A</v>
      </c>
      <c r="AA57" s="10" t="e">
        <f>100*cbo_outlays!AA57/cbo_ngdp!AA57</f>
        <v>#N/A</v>
      </c>
      <c r="AB57" s="10" t="e">
        <f>100*cbo_outlays!AB57/cbo_ngdp!AB57</f>
        <v>#N/A</v>
      </c>
      <c r="AC57" s="10" t="e">
        <f>100*cbo_outlays!AC57/cbo_ngdp!AC57</f>
        <v>#N/A</v>
      </c>
      <c r="AD57" s="10" t="e">
        <f>100*cbo_outlays!AD57/cbo_ngdp!AD57</f>
        <v>#N/A</v>
      </c>
      <c r="AE57" s="10" t="e">
        <f>100*cbo_outlays!AE57/cbo_ngdp!AE57</f>
        <v>#N/A</v>
      </c>
      <c r="AF57" s="10" t="e">
        <f>100*cbo_outlays!AF57/cbo_ngdp!AF57</f>
        <v>#N/A</v>
      </c>
      <c r="AG57" s="10" t="e">
        <f>100*cbo_outlays!AG57/cbo_ngdp!AG57</f>
        <v>#N/A</v>
      </c>
      <c r="AH57" s="10" t="e">
        <f>100*cbo_outlays!AH57/cbo_ngdp!AH57</f>
        <v>#N/A</v>
      </c>
      <c r="AI57" s="10" t="e">
        <f>100*cbo_outlays!AI57/cbo_ngdp!AI57</f>
        <v>#N/A</v>
      </c>
      <c r="AJ57" s="10" t="e">
        <f>100*cbo_outlays!AJ57/cbo_ngdp!AJ57</f>
        <v>#N/A</v>
      </c>
      <c r="AK57" s="10" t="e">
        <f>100*cbo_outlays!AK57/cbo_ngdp!AK57</f>
        <v>#N/A</v>
      </c>
      <c r="AL57" s="10" t="e">
        <f>100*cbo_outlays!AL57/cbo_ngdp!AL57</f>
        <v>#N/A</v>
      </c>
      <c r="AM57" s="10" t="e">
        <f>100*cbo_outlays!AM57/cbo_ngdp!AM57</f>
        <v>#N/A</v>
      </c>
      <c r="AN57" s="10" t="e">
        <f>100*cbo_outlays!AN57/cbo_ngdp!AN57</f>
        <v>#N/A</v>
      </c>
      <c r="AO57" s="10" t="e">
        <f>100*cbo_outlays!AO57/cbo_ngdp!AO57</f>
        <v>#N/A</v>
      </c>
      <c r="AP57" s="10" t="e">
        <f>100*cbo_outlays!AP57/cbo_ngdp!AP57</f>
        <v>#N/A</v>
      </c>
      <c r="AQ57" s="10" t="e">
        <f>100*cbo_outlays!AQ57/cbo_ngdp!AQ57</f>
        <v>#N/A</v>
      </c>
      <c r="AR57" s="10" t="e">
        <f>100*cbo_outlays!AR57/cbo_ngdp!AR57</f>
        <v>#N/A</v>
      </c>
      <c r="AS57" s="10" t="e">
        <f>100*cbo_outlays!AS57/cbo_ngdp!AS57</f>
        <v>#N/A</v>
      </c>
      <c r="AT57" s="10" t="e">
        <f>100*cbo_outlays!AT57/cbo_ngdp!AT57</f>
        <v>#N/A</v>
      </c>
      <c r="AU57" s="10" t="e">
        <v>#N/A</v>
      </c>
      <c r="AV57" s="10" t="e">
        <f>100*cbo_outlays!AV57/cbo_ngdp!AV57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23.141720896601591</v>
      </c>
      <c r="CA57" s="10">
        <v>23.083875632682574</v>
      </c>
      <c r="CB57" s="10">
        <v>23.069523069523068</v>
      </c>
      <c r="CC57" s="10">
        <v>23.137793959207936</v>
      </c>
      <c r="CD57" s="10">
        <v>23.39659078248598</v>
      </c>
      <c r="CE57" s="10">
        <v>22.899159663865547</v>
      </c>
      <c r="CF57" s="10">
        <v>22.264791990457947</v>
      </c>
      <c r="CG57" s="10">
        <v>22.138287490512162</v>
      </c>
      <c r="CH57" s="10">
        <v>22.436223562758922</v>
      </c>
      <c r="CI57" s="10">
        <v>22.393626652181783</v>
      </c>
      <c r="CJ57" s="10">
        <v>22.364656889371719</v>
      </c>
      <c r="CK57" s="10">
        <v>22.089552238805972</v>
      </c>
      <c r="CL57" s="10">
        <v>21.356774735918709</v>
      </c>
      <c r="CM57" s="10">
        <v>21.521064459743872</v>
      </c>
      <c r="CN57" s="10">
        <v>22.698694731087269</v>
      </c>
      <c r="CO57" s="10">
        <v>23.473205933449151</v>
      </c>
      <c r="CP57" s="10">
        <v>23.503274087932649</v>
      </c>
      <c r="CQ57" s="10">
        <v>23.085496984002098</v>
      </c>
      <c r="CR57" s="10">
        <v>23.476795436868031</v>
      </c>
      <c r="CS57" s="10">
        <v>23.273028939727514</v>
      </c>
      <c r="CU57" s="20">
        <v>38565</v>
      </c>
      <c r="CV57" s="20" t="str">
        <f ca="1">OFFSET(C$1,0,ROWS($1:51)-1)</f>
        <v>2005B</v>
      </c>
      <c r="CW57" s="19">
        <f t="shared" ca="1" si="2"/>
        <v>2005</v>
      </c>
      <c r="CX57" s="30" cm="1">
        <f t="array" aca="1" ref="CX57" ca="1">INDEX($C$6:$CS$100,MATCH(CW57,YEAR($B$6:$B$100),0),MATCH(CV57,$C$1:$CS$1,0))</f>
        <v>20.153206747616331</v>
      </c>
      <c r="CY57" s="19">
        <f t="shared" ca="1" si="0"/>
        <v>2010</v>
      </c>
      <c r="CZ57" s="30" cm="1">
        <f t="array" aca="1" ref="CZ57" ca="1">INDEX($C$6:$CS$100,MATCH(CY57,YEAR($B$6:$B$100),0),MATCH(CV57,$C$1:$CS$1,0))</f>
        <v>19.790351098762315</v>
      </c>
      <c r="DA57" s="19">
        <f t="shared" ca="1" si="3"/>
        <v>2015</v>
      </c>
      <c r="DB57" s="28" cm="1">
        <f t="array" aca="1" ref="DB57" ca="1">INDEX($C$6:$CS$100,MATCH(DA57,YEAR($B$6:$B$100),0),MATCH(CV57,$C$1:$CS$1,0))</f>
        <v>19.793197830604694</v>
      </c>
    </row>
    <row r="58" spans="1:106" x14ac:dyDescent="0.3">
      <c r="A58" t="s">
        <v>631</v>
      </c>
      <c r="B58" s="16">
        <v>46388</v>
      </c>
      <c r="C58" s="10" t="e">
        <f>100*cbo_outlays!C58/cbo_ngdp!C58</f>
        <v>#N/A</v>
      </c>
      <c r="D58" s="10" t="e">
        <f>100*cbo_outlays!D58/cbo_ngdp!D58</f>
        <v>#N/A</v>
      </c>
      <c r="E58" s="10" t="e">
        <f>100*cbo_outlays!E58/cbo_ngdp!E58</f>
        <v>#N/A</v>
      </c>
      <c r="F58" s="10" t="e">
        <f>100*cbo_outlays!F58/cbo_ngdp!F58</f>
        <v>#N/A</v>
      </c>
      <c r="G58" s="10" t="e">
        <f>100*cbo_outlays!G58/cbo_ngdp!G58</f>
        <v>#N/A</v>
      </c>
      <c r="H58" s="10" t="e">
        <f>100*cbo_outlays!H58/cbo_ngdp!H58</f>
        <v>#N/A</v>
      </c>
      <c r="I58" s="10" t="e">
        <f>100*cbo_outlays!I58/cbo_ngdp!A58</f>
        <v>#N/A</v>
      </c>
      <c r="J58" s="10" t="e">
        <f>100*cbo_outlays!J58/cbo_ngdp!B58</f>
        <v>#N/A</v>
      </c>
      <c r="K58" s="10" t="e">
        <f>100*cbo_outlays!K58/cbo_ngdp!K58</f>
        <v>#N/A</v>
      </c>
      <c r="L58" s="10" t="e">
        <f>100*cbo_outlays!L58/cbo_ngdp!L58</f>
        <v>#N/A</v>
      </c>
      <c r="M58" s="10" t="e">
        <f>100*cbo_outlays!M58/cbo_ngdp!M58</f>
        <v>#N/A</v>
      </c>
      <c r="N58" s="10" t="e">
        <f>100*cbo_outlays!N58/cbo_ngdp!N58</f>
        <v>#N/A</v>
      </c>
      <c r="O58" s="10" t="e">
        <f>100*cbo_outlays!O58/cbo_ngdp!O58</f>
        <v>#N/A</v>
      </c>
      <c r="P58" s="10" t="e">
        <f>100*cbo_outlays!P58/cbo_ngdp!P58</f>
        <v>#N/A</v>
      </c>
      <c r="Q58" s="10" t="e">
        <f>100*cbo_outlays!Q58/cbo_ngdp!Q58</f>
        <v>#N/A</v>
      </c>
      <c r="R58" s="10" t="e">
        <f>100*cbo_outlays!R58/cbo_ngdp!R58</f>
        <v>#N/A</v>
      </c>
      <c r="S58" s="10" t="e">
        <f>100*cbo_outlays!S58/cbo_ngdp!S58</f>
        <v>#N/A</v>
      </c>
      <c r="T58" s="10" t="e">
        <f>100*cbo_outlays!T58/cbo_ngdp!T58</f>
        <v>#N/A</v>
      </c>
      <c r="U58" s="10" t="e">
        <f>100*cbo_outlays!U58/cbo_ngdp!U58</f>
        <v>#N/A</v>
      </c>
      <c r="V58" s="10" t="e">
        <f>100*cbo_outlays!V58/cbo_ngdp!V58</f>
        <v>#N/A</v>
      </c>
      <c r="W58" s="10" t="e">
        <f>100*cbo_outlays!W58/cbo_ngdp!W58</f>
        <v>#N/A</v>
      </c>
      <c r="X58" s="10" t="e">
        <f>100*cbo_outlays!X58/cbo_ngdp!X58</f>
        <v>#N/A</v>
      </c>
      <c r="Y58" s="10" t="e">
        <f>100*cbo_outlays!Y58/cbo_ngdp!Y58</f>
        <v>#N/A</v>
      </c>
      <c r="Z58" s="10" t="e">
        <f>100*cbo_outlays!Z58/cbo_ngdp!Z58</f>
        <v>#N/A</v>
      </c>
      <c r="AA58" s="10" t="e">
        <f>100*cbo_outlays!AA58/cbo_ngdp!AA58</f>
        <v>#N/A</v>
      </c>
      <c r="AB58" s="10" t="e">
        <f>100*cbo_outlays!AB58/cbo_ngdp!AB58</f>
        <v>#N/A</v>
      </c>
      <c r="AC58" s="10" t="e">
        <f>100*cbo_outlays!AC58/cbo_ngdp!AC58</f>
        <v>#N/A</v>
      </c>
      <c r="AD58" s="10" t="e">
        <f>100*cbo_outlays!AD58/cbo_ngdp!AD58</f>
        <v>#N/A</v>
      </c>
      <c r="AE58" s="10" t="e">
        <f>100*cbo_outlays!AE58/cbo_ngdp!AE58</f>
        <v>#N/A</v>
      </c>
      <c r="AF58" s="10" t="e">
        <f>100*cbo_outlays!AF58/cbo_ngdp!AF58</f>
        <v>#N/A</v>
      </c>
      <c r="AG58" s="10" t="e">
        <f>100*cbo_outlays!AG58/cbo_ngdp!AG58</f>
        <v>#N/A</v>
      </c>
      <c r="AH58" s="10" t="e">
        <f>100*cbo_outlays!AH58/cbo_ngdp!AH58</f>
        <v>#N/A</v>
      </c>
      <c r="AI58" s="10" t="e">
        <f>100*cbo_outlays!AI58/cbo_ngdp!AI58</f>
        <v>#N/A</v>
      </c>
      <c r="AJ58" s="10" t="e">
        <f>100*cbo_outlays!AJ58/cbo_ngdp!AJ58</f>
        <v>#N/A</v>
      </c>
      <c r="AK58" s="10" t="e">
        <f>100*cbo_outlays!AK58/cbo_ngdp!AK58</f>
        <v>#N/A</v>
      </c>
      <c r="AL58" s="10" t="e">
        <f>100*cbo_outlays!AL58/cbo_ngdp!AL58</f>
        <v>#N/A</v>
      </c>
      <c r="AM58" s="10" t="e">
        <f>100*cbo_outlays!AM58/cbo_ngdp!AM58</f>
        <v>#N/A</v>
      </c>
      <c r="AN58" s="10" t="e">
        <f>100*cbo_outlays!AN58/cbo_ngdp!AN58</f>
        <v>#N/A</v>
      </c>
      <c r="AO58" s="10" t="e">
        <f>100*cbo_outlays!AO58/cbo_ngdp!AO58</f>
        <v>#N/A</v>
      </c>
      <c r="AP58" s="10" t="e">
        <f>100*cbo_outlays!AP58/cbo_ngdp!AP58</f>
        <v>#N/A</v>
      </c>
      <c r="AQ58" s="10" t="e">
        <f>100*cbo_outlays!AQ58/cbo_ngdp!AQ58</f>
        <v>#N/A</v>
      </c>
      <c r="AR58" s="10" t="e">
        <f>100*cbo_outlays!AR58/cbo_ngdp!AR58</f>
        <v>#N/A</v>
      </c>
      <c r="AS58" s="10" t="e">
        <f>100*cbo_outlays!AS58/cbo_ngdp!AS58</f>
        <v>#N/A</v>
      </c>
      <c r="AT58" s="10" t="e">
        <f>100*cbo_outlays!AT58/cbo_ngdp!AT58</f>
        <v>#N/A</v>
      </c>
      <c r="AU58" s="10" t="e">
        <v>#N/A</v>
      </c>
      <c r="AV58" s="10" t="e">
        <f>100*cbo_outlays!AV58/cbo_ngdp!AV58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23.3982490619975</v>
      </c>
      <c r="CD58" s="10">
        <v>23.647273116897033</v>
      </c>
      <c r="CE58" s="10">
        <v>23.067266450465532</v>
      </c>
      <c r="CF58" s="10">
        <v>22.430231748903889</v>
      </c>
      <c r="CG58" s="10">
        <v>22.291043218038833</v>
      </c>
      <c r="CH58" s="10">
        <v>22.622629627037995</v>
      </c>
      <c r="CI58" s="10">
        <v>22.570062471643457</v>
      </c>
      <c r="CJ58" s="10">
        <v>22.559592363801347</v>
      </c>
      <c r="CK58" s="10">
        <v>22.109429398614726</v>
      </c>
      <c r="CL58" s="10">
        <v>21.618293755496921</v>
      </c>
      <c r="CM58" s="10">
        <v>21.750335017008556</v>
      </c>
      <c r="CN58" s="10">
        <v>22.939469866807332</v>
      </c>
      <c r="CO58" s="10">
        <v>23.554446257719754</v>
      </c>
      <c r="CP58" s="10">
        <v>23.573645643339415</v>
      </c>
      <c r="CQ58" s="10">
        <v>23.060209094344376</v>
      </c>
      <c r="CR58" s="10">
        <v>23.495558613787065</v>
      </c>
      <c r="CS58" s="10">
        <v>23.4249185567644</v>
      </c>
      <c r="CU58" s="20">
        <v>38718</v>
      </c>
      <c r="CV58" s="20" t="str">
        <f ca="1">OFFSET(C$1,0,ROWS($1:52)-1)</f>
        <v>2006A</v>
      </c>
      <c r="CW58" s="19">
        <f t="shared" ca="1" si="2"/>
        <v>2006</v>
      </c>
      <c r="CX58" s="30" cm="1">
        <f t="array" aca="1" ref="CX58" ca="1">INDEX($C$6:$CS$100,MATCH(CW58,YEAR($B$6:$B$100),0),MATCH(CV58,$C$1:$CS$1,0))</f>
        <v>20.249197370432654</v>
      </c>
      <c r="CY58" s="19">
        <f t="shared" ca="1" si="0"/>
        <v>2011</v>
      </c>
      <c r="CZ58" s="30" cm="1">
        <f t="array" aca="1" ref="CZ58" ca="1">INDEX($C$6:$CS$100,MATCH(CY58,YEAR($B$6:$B$100),0),MATCH(CV58,$C$1:$CS$1,0))</f>
        <v>19.394083969465647</v>
      </c>
      <c r="DA58" s="19">
        <f t="shared" ca="1" si="3"/>
        <v>2016</v>
      </c>
      <c r="DB58" s="28" cm="1">
        <f t="array" aca="1" ref="DB58" ca="1">INDEX($C$6:$CS$100,MATCH(DA58,YEAR($B$6:$B$100),0),MATCH(CV58,$C$1:$CS$1,0))</f>
        <v>19.415518978837756</v>
      </c>
    </row>
    <row r="59" spans="1:106" x14ac:dyDescent="0.3">
      <c r="A59" t="s">
        <v>632</v>
      </c>
      <c r="B59" s="16">
        <v>46753</v>
      </c>
      <c r="C59" s="10" t="e">
        <f>100*cbo_outlays!C59/cbo_ngdp!C59</f>
        <v>#N/A</v>
      </c>
      <c r="D59" s="10" t="e">
        <f>100*cbo_outlays!D59/cbo_ngdp!D59</f>
        <v>#N/A</v>
      </c>
      <c r="E59" s="10" t="e">
        <f>100*cbo_outlays!E59/cbo_ngdp!E59</f>
        <v>#N/A</v>
      </c>
      <c r="F59" s="10" t="e">
        <f>100*cbo_outlays!F59/cbo_ngdp!F59</f>
        <v>#N/A</v>
      </c>
      <c r="G59" s="10" t="e">
        <f>100*cbo_outlays!G59/cbo_ngdp!G59</f>
        <v>#N/A</v>
      </c>
      <c r="H59" s="10" t="e">
        <f>100*cbo_outlays!H59/cbo_ngdp!H59</f>
        <v>#N/A</v>
      </c>
      <c r="I59" s="10" t="e">
        <f>100*cbo_outlays!I59/cbo_ngdp!A59</f>
        <v>#N/A</v>
      </c>
      <c r="J59" s="10" t="e">
        <f>100*cbo_outlays!J59/cbo_ngdp!B59</f>
        <v>#N/A</v>
      </c>
      <c r="K59" s="10" t="e">
        <f>100*cbo_outlays!K59/cbo_ngdp!K59</f>
        <v>#N/A</v>
      </c>
      <c r="L59" s="10" t="e">
        <f>100*cbo_outlays!L59/cbo_ngdp!L59</f>
        <v>#N/A</v>
      </c>
      <c r="M59" s="10" t="e">
        <f>100*cbo_outlays!M59/cbo_ngdp!M59</f>
        <v>#N/A</v>
      </c>
      <c r="N59" s="10" t="e">
        <f>100*cbo_outlays!N59/cbo_ngdp!N59</f>
        <v>#N/A</v>
      </c>
      <c r="O59" s="10" t="e">
        <f>100*cbo_outlays!O59/cbo_ngdp!O59</f>
        <v>#N/A</v>
      </c>
      <c r="P59" s="10" t="e">
        <f>100*cbo_outlays!P59/cbo_ngdp!P59</f>
        <v>#N/A</v>
      </c>
      <c r="Q59" s="10" t="e">
        <f>100*cbo_outlays!Q59/cbo_ngdp!Q59</f>
        <v>#N/A</v>
      </c>
      <c r="R59" s="10" t="e">
        <f>100*cbo_outlays!R59/cbo_ngdp!R59</f>
        <v>#N/A</v>
      </c>
      <c r="S59" s="10" t="e">
        <f>100*cbo_outlays!S59/cbo_ngdp!S59</f>
        <v>#N/A</v>
      </c>
      <c r="T59" s="10" t="e">
        <f>100*cbo_outlays!T59/cbo_ngdp!T59</f>
        <v>#N/A</v>
      </c>
      <c r="U59" s="10" t="e">
        <f>100*cbo_outlays!U59/cbo_ngdp!U59</f>
        <v>#N/A</v>
      </c>
      <c r="V59" s="10" t="e">
        <f>100*cbo_outlays!V59/cbo_ngdp!V59</f>
        <v>#N/A</v>
      </c>
      <c r="W59" s="10" t="e">
        <f>100*cbo_outlays!W59/cbo_ngdp!W59</f>
        <v>#N/A</v>
      </c>
      <c r="X59" s="10" t="e">
        <f>100*cbo_outlays!X59/cbo_ngdp!X59</f>
        <v>#N/A</v>
      </c>
      <c r="Y59" s="10" t="e">
        <f>100*cbo_outlays!Y59/cbo_ngdp!Y59</f>
        <v>#N/A</v>
      </c>
      <c r="Z59" s="10" t="e">
        <f>100*cbo_outlays!Z59/cbo_ngdp!Z59</f>
        <v>#N/A</v>
      </c>
      <c r="AA59" s="10" t="e">
        <f>100*cbo_outlays!AA59/cbo_ngdp!AA59</f>
        <v>#N/A</v>
      </c>
      <c r="AB59" s="10" t="e">
        <f>100*cbo_outlays!AB59/cbo_ngdp!AB59</f>
        <v>#N/A</v>
      </c>
      <c r="AC59" s="10" t="e">
        <f>100*cbo_outlays!AC59/cbo_ngdp!AC59</f>
        <v>#N/A</v>
      </c>
      <c r="AD59" s="10" t="e">
        <f>100*cbo_outlays!AD59/cbo_ngdp!AD59</f>
        <v>#N/A</v>
      </c>
      <c r="AE59" s="10" t="e">
        <f>100*cbo_outlays!AE59/cbo_ngdp!AE59</f>
        <v>#N/A</v>
      </c>
      <c r="AF59" s="10" t="e">
        <f>100*cbo_outlays!AF59/cbo_ngdp!AF59</f>
        <v>#N/A</v>
      </c>
      <c r="AG59" s="10" t="e">
        <f>100*cbo_outlays!AG59/cbo_ngdp!AG59</f>
        <v>#N/A</v>
      </c>
      <c r="AH59" s="10" t="e">
        <f>100*cbo_outlays!AH59/cbo_ngdp!AH59</f>
        <v>#N/A</v>
      </c>
      <c r="AI59" s="10" t="e">
        <f>100*cbo_outlays!AI59/cbo_ngdp!AI59</f>
        <v>#N/A</v>
      </c>
      <c r="AJ59" s="10" t="e">
        <f>100*cbo_outlays!AJ59/cbo_ngdp!AJ59</f>
        <v>#N/A</v>
      </c>
      <c r="AK59" s="10" t="e">
        <f>100*cbo_outlays!AK59/cbo_ngdp!AK59</f>
        <v>#N/A</v>
      </c>
      <c r="AL59" s="10" t="e">
        <f>100*cbo_outlays!AL59/cbo_ngdp!AL59</f>
        <v>#N/A</v>
      </c>
      <c r="AM59" s="10" t="e">
        <f>100*cbo_outlays!AM59/cbo_ngdp!AM59</f>
        <v>#N/A</v>
      </c>
      <c r="AN59" s="10" t="e">
        <f>100*cbo_outlays!AN59/cbo_ngdp!AN59</f>
        <v>#N/A</v>
      </c>
      <c r="AO59" s="10" t="e">
        <f>100*cbo_outlays!AO59/cbo_ngdp!AO59</f>
        <v>#N/A</v>
      </c>
      <c r="AP59" s="10" t="e">
        <f>100*cbo_outlays!AP59/cbo_ngdp!AP59</f>
        <v>#N/A</v>
      </c>
      <c r="AQ59" s="10" t="e">
        <f>100*cbo_outlays!AQ59/cbo_ngdp!AQ59</f>
        <v>#N/A</v>
      </c>
      <c r="AR59" s="10" t="e">
        <f>100*cbo_outlays!AR59/cbo_ngdp!AR59</f>
        <v>#N/A</v>
      </c>
      <c r="AS59" s="10" t="e">
        <f>100*cbo_outlays!AS59/cbo_ngdp!AS59</f>
        <v>#N/A</v>
      </c>
      <c r="AT59" s="10" t="e">
        <f>100*cbo_outlays!AT59/cbo_ngdp!AT59</f>
        <v>#N/A</v>
      </c>
      <c r="AU59" s="10" t="e">
        <v>#N/A</v>
      </c>
      <c r="AV59" s="10" t="e">
        <f>100*cbo_outlays!AV59/cbo_ngdp!AV59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23.641915243431868</v>
      </c>
      <c r="CF59" s="10">
        <v>23.042662916080637</v>
      </c>
      <c r="CG59" s="10">
        <v>22.891969727412764</v>
      </c>
      <c r="CH59" s="10">
        <v>23.125357756153406</v>
      </c>
      <c r="CI59" s="10">
        <v>23.136160338971653</v>
      </c>
      <c r="CJ59" s="10">
        <v>23.14961159498268</v>
      </c>
      <c r="CK59" s="10">
        <v>22.682875412831145</v>
      </c>
      <c r="CL59" s="10">
        <v>22.351386158747374</v>
      </c>
      <c r="CM59" s="10">
        <v>22.493790362642823</v>
      </c>
      <c r="CN59" s="10">
        <v>23.631975100835266</v>
      </c>
      <c r="CO59" s="10">
        <v>24.119907763259032</v>
      </c>
      <c r="CP59" s="10">
        <v>24.147578785549577</v>
      </c>
      <c r="CQ59" s="10">
        <v>23.348364252640497</v>
      </c>
      <c r="CR59" s="10">
        <v>23.813981579344709</v>
      </c>
      <c r="CS59" s="10">
        <v>23.749444691248335</v>
      </c>
      <c r="CU59" s="20">
        <v>38930</v>
      </c>
      <c r="CV59" s="20" t="str">
        <f ca="1">OFFSET(C$1,0,ROWS($1:53)-1)</f>
        <v>2006B</v>
      </c>
      <c r="CW59" s="19">
        <f t="shared" ca="1" si="2"/>
        <v>2006</v>
      </c>
      <c r="CX59" s="30" cm="1">
        <f t="array" aca="1" ref="CX59" ca="1">INDEX($C$6:$CS$100,MATCH(CW59,YEAR($B$6:$B$100),0),MATCH(CV59,$C$1:$CS$1,0))</f>
        <v>20.315837656393043</v>
      </c>
      <c r="CY59" s="19">
        <f t="shared" ca="1" si="0"/>
        <v>2011</v>
      </c>
      <c r="CZ59" s="30" cm="1">
        <f t="array" aca="1" ref="CZ59" ca="1">INDEX($C$6:$CS$100,MATCH(CY59,YEAR($B$6:$B$100),0),MATCH(CV59,$C$1:$CS$1,0))</f>
        <v>20.218807915346446</v>
      </c>
      <c r="DA59" s="19">
        <f t="shared" ca="1" si="3"/>
        <v>2016</v>
      </c>
      <c r="DB59" s="28" cm="1">
        <f t="array" aca="1" ref="DB59" ca="1">INDEX($C$6:$CS$100,MATCH(DA59,YEAR($B$6:$B$100),0),MATCH(CV59,$C$1:$CS$1,0))</f>
        <v>20.218946559754166</v>
      </c>
    </row>
    <row r="60" spans="1:106" x14ac:dyDescent="0.3">
      <c r="A60" t="s">
        <v>633</v>
      </c>
      <c r="B60" s="16">
        <v>47119</v>
      </c>
      <c r="C60" s="10" t="e">
        <f>100*cbo_outlays!C60/cbo_ngdp!C60</f>
        <v>#N/A</v>
      </c>
      <c r="D60" s="10" t="e">
        <f>100*cbo_outlays!D60/cbo_ngdp!D60</f>
        <v>#N/A</v>
      </c>
      <c r="E60" s="10" t="e">
        <f>100*cbo_outlays!E60/cbo_ngdp!E60</f>
        <v>#N/A</v>
      </c>
      <c r="F60" s="10" t="e">
        <f>100*cbo_outlays!F60/cbo_ngdp!F60</f>
        <v>#N/A</v>
      </c>
      <c r="G60" s="10" t="e">
        <f>100*cbo_outlays!G60/cbo_ngdp!G60</f>
        <v>#N/A</v>
      </c>
      <c r="H60" s="10" t="e">
        <f>100*cbo_outlays!H60/cbo_ngdp!H60</f>
        <v>#N/A</v>
      </c>
      <c r="I60" s="10" t="e">
        <f>100*cbo_outlays!I60/cbo_ngdp!A60</f>
        <v>#N/A</v>
      </c>
      <c r="J60" s="10" t="e">
        <f>100*cbo_outlays!J60/cbo_ngdp!B60</f>
        <v>#N/A</v>
      </c>
      <c r="K60" s="10" t="e">
        <f>100*cbo_outlays!K60/cbo_ngdp!K60</f>
        <v>#N/A</v>
      </c>
      <c r="L60" s="10" t="e">
        <f>100*cbo_outlays!L60/cbo_ngdp!L60</f>
        <v>#N/A</v>
      </c>
      <c r="M60" s="10" t="e">
        <f>100*cbo_outlays!M60/cbo_ngdp!M60</f>
        <v>#N/A</v>
      </c>
      <c r="N60" s="10" t="e">
        <f>100*cbo_outlays!N60/cbo_ngdp!N60</f>
        <v>#N/A</v>
      </c>
      <c r="O60" s="10" t="e">
        <f>100*cbo_outlays!O60/cbo_ngdp!O60</f>
        <v>#N/A</v>
      </c>
      <c r="P60" s="10" t="e">
        <f>100*cbo_outlays!P60/cbo_ngdp!P60</f>
        <v>#N/A</v>
      </c>
      <c r="Q60" s="10" t="e">
        <f>100*cbo_outlays!Q60/cbo_ngdp!Q60</f>
        <v>#N/A</v>
      </c>
      <c r="R60" s="10" t="e">
        <f>100*cbo_outlays!R60/cbo_ngdp!R60</f>
        <v>#N/A</v>
      </c>
      <c r="S60" s="10" t="e">
        <f>100*cbo_outlays!S60/cbo_ngdp!S60</f>
        <v>#N/A</v>
      </c>
      <c r="T60" s="10" t="e">
        <f>100*cbo_outlays!T60/cbo_ngdp!T60</f>
        <v>#N/A</v>
      </c>
      <c r="U60" s="10" t="e">
        <f>100*cbo_outlays!U60/cbo_ngdp!U60</f>
        <v>#N/A</v>
      </c>
      <c r="V60" s="10" t="e">
        <f>100*cbo_outlays!V60/cbo_ngdp!V60</f>
        <v>#N/A</v>
      </c>
      <c r="W60" s="10" t="e">
        <f>100*cbo_outlays!W60/cbo_ngdp!W60</f>
        <v>#N/A</v>
      </c>
      <c r="X60" s="10" t="e">
        <f>100*cbo_outlays!X60/cbo_ngdp!X60</f>
        <v>#N/A</v>
      </c>
      <c r="Y60" s="10" t="e">
        <f>100*cbo_outlays!Y60/cbo_ngdp!Y60</f>
        <v>#N/A</v>
      </c>
      <c r="Z60" s="10" t="e">
        <f>100*cbo_outlays!Z60/cbo_ngdp!Z60</f>
        <v>#N/A</v>
      </c>
      <c r="AA60" s="10" t="e">
        <f>100*cbo_outlays!AA60/cbo_ngdp!AA60</f>
        <v>#N/A</v>
      </c>
      <c r="AB60" s="10" t="e">
        <f>100*cbo_outlays!AB60/cbo_ngdp!AB60</f>
        <v>#N/A</v>
      </c>
      <c r="AC60" s="10" t="e">
        <f>100*cbo_outlays!AC60/cbo_ngdp!AC60</f>
        <v>#N/A</v>
      </c>
      <c r="AD60" s="10" t="e">
        <f>100*cbo_outlays!AD60/cbo_ngdp!AD60</f>
        <v>#N/A</v>
      </c>
      <c r="AE60" s="10" t="e">
        <f>100*cbo_outlays!AE60/cbo_ngdp!AE60</f>
        <v>#N/A</v>
      </c>
      <c r="AF60" s="10" t="e">
        <f>100*cbo_outlays!AF60/cbo_ngdp!AF60</f>
        <v>#N/A</v>
      </c>
      <c r="AG60" s="10" t="e">
        <f>100*cbo_outlays!AG60/cbo_ngdp!AG60</f>
        <v>#N/A</v>
      </c>
      <c r="AH60" s="10" t="e">
        <f>100*cbo_outlays!AH60/cbo_ngdp!AH60</f>
        <v>#N/A</v>
      </c>
      <c r="AI60" s="10" t="e">
        <f>100*cbo_outlays!AI60/cbo_ngdp!AI60</f>
        <v>#N/A</v>
      </c>
      <c r="AJ60" s="10" t="e">
        <f>100*cbo_outlays!AJ60/cbo_ngdp!AJ60</f>
        <v>#N/A</v>
      </c>
      <c r="AK60" s="10" t="e">
        <f>100*cbo_outlays!AK60/cbo_ngdp!AK60</f>
        <v>#N/A</v>
      </c>
      <c r="AL60" s="10" t="e">
        <f>100*cbo_outlays!AL60/cbo_ngdp!AL60</f>
        <v>#N/A</v>
      </c>
      <c r="AM60" s="10" t="e">
        <f>100*cbo_outlays!AM60/cbo_ngdp!AM60</f>
        <v>#N/A</v>
      </c>
      <c r="AN60" s="10" t="e">
        <f>100*cbo_outlays!AN60/cbo_ngdp!AN60</f>
        <v>#N/A</v>
      </c>
      <c r="AO60" s="10" t="e">
        <f>100*cbo_outlays!AO60/cbo_ngdp!AO60</f>
        <v>#N/A</v>
      </c>
      <c r="AP60" s="10" t="e">
        <f>100*cbo_outlays!AP60/cbo_ngdp!AP60</f>
        <v>#N/A</v>
      </c>
      <c r="AQ60" s="10" t="e">
        <f>100*cbo_outlays!AQ60/cbo_ngdp!AQ60</f>
        <v>#N/A</v>
      </c>
      <c r="AR60" s="10" t="e">
        <f>100*cbo_outlays!AR60/cbo_ngdp!AR60</f>
        <v>#N/A</v>
      </c>
      <c r="AS60" s="10" t="e">
        <f>100*cbo_outlays!AS60/cbo_ngdp!AS60</f>
        <v>#N/A</v>
      </c>
      <c r="AT60" s="10" t="e">
        <f>100*cbo_outlays!AT60/cbo_ngdp!AT60</f>
        <v>#N/A</v>
      </c>
      <c r="AU60" s="10" t="e">
        <v>#N/A</v>
      </c>
      <c r="AV60" s="10" t="e">
        <f>100*cbo_outlays!AV60/cbo_ngdp!AV60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22.711733212926529</v>
      </c>
      <c r="CG60" s="10">
        <v>22.489195639553635</v>
      </c>
      <c r="CH60" s="10">
        <v>22.682918922423575</v>
      </c>
      <c r="CI60" s="10">
        <v>22.72933549432739</v>
      </c>
      <c r="CJ60" s="10">
        <v>22.74230145867099</v>
      </c>
      <c r="CK60" s="10">
        <v>22.310837754722719</v>
      </c>
      <c r="CL60" s="10">
        <v>22.055317898311728</v>
      </c>
      <c r="CM60" s="10">
        <v>22.153010701165947</v>
      </c>
      <c r="CN60" s="10">
        <v>23.18437461792395</v>
      </c>
      <c r="CO60" s="10">
        <v>23.619532104936262</v>
      </c>
      <c r="CP60" s="10">
        <v>23.652065895714411</v>
      </c>
      <c r="CQ60" s="10">
        <v>22.894545454545455</v>
      </c>
      <c r="CR60" s="10">
        <v>23.531124439527165</v>
      </c>
      <c r="CS60" s="10">
        <v>23.477045110851144</v>
      </c>
      <c r="CU60" s="20">
        <v>39083</v>
      </c>
      <c r="CV60" s="20" t="str">
        <f ca="1">OFFSET(C$1,0,ROWS($1:54)-1)</f>
        <v>2007A</v>
      </c>
      <c r="CW60" s="19">
        <f t="shared" ca="1" si="2"/>
        <v>2007</v>
      </c>
      <c r="CX60" s="30" cm="1">
        <f t="array" aca="1" ref="CX60" ca="1">INDEX($C$6:$CS$100,MATCH(CW60,YEAR($B$6:$B$100),0),MATCH(CV60,$C$1:$CS$1,0))</f>
        <v>19.890069622572369</v>
      </c>
      <c r="CY60" s="19">
        <f t="shared" ca="1" si="0"/>
        <v>2012</v>
      </c>
      <c r="CZ60" s="30" cm="1">
        <f t="array" aca="1" ref="CZ60" ca="1">INDEX($C$6:$CS$100,MATCH(CY60,YEAR($B$6:$B$100),0),MATCH(CV60,$C$1:$CS$1,0))</f>
        <v>18.796861377506538</v>
      </c>
      <c r="DA60" s="19">
        <f t="shared" ca="1" si="3"/>
        <v>2017</v>
      </c>
      <c r="DB60" s="28" cm="1">
        <f t="array" aca="1" ref="DB60" ca="1">INDEX($C$6:$CS$100,MATCH(DA60,YEAR($B$6:$B$100),0),MATCH(CV60,$C$1:$CS$1,0))</f>
        <v>18.943413946935902</v>
      </c>
    </row>
    <row r="61" spans="1:106" x14ac:dyDescent="0.3">
      <c r="A61" t="s">
        <v>634</v>
      </c>
      <c r="B61" s="16">
        <v>47484</v>
      </c>
      <c r="C61" s="10" t="e">
        <f>100*cbo_outlays!C61/cbo_ngdp!C61</f>
        <v>#N/A</v>
      </c>
      <c r="D61" s="10" t="e">
        <f>100*cbo_outlays!D61/cbo_ngdp!D61</f>
        <v>#N/A</v>
      </c>
      <c r="E61" s="10" t="e">
        <f>100*cbo_outlays!E61/cbo_ngdp!E61</f>
        <v>#N/A</v>
      </c>
      <c r="F61" s="10" t="e">
        <f>100*cbo_outlays!F61/cbo_ngdp!F61</f>
        <v>#N/A</v>
      </c>
      <c r="G61" s="10" t="e">
        <f>100*cbo_outlays!G61/cbo_ngdp!G61</f>
        <v>#N/A</v>
      </c>
      <c r="H61" s="10" t="e">
        <f>100*cbo_outlays!H61/cbo_ngdp!H61</f>
        <v>#N/A</v>
      </c>
      <c r="I61" s="10" t="e">
        <f>100*cbo_outlays!I61/cbo_ngdp!A61</f>
        <v>#N/A</v>
      </c>
      <c r="J61" s="10" t="e">
        <f>100*cbo_outlays!J61/cbo_ngdp!B61</f>
        <v>#N/A</v>
      </c>
      <c r="K61" s="10" t="e">
        <f>100*cbo_outlays!K61/cbo_ngdp!K61</f>
        <v>#N/A</v>
      </c>
      <c r="L61" s="10" t="e">
        <f>100*cbo_outlays!L61/cbo_ngdp!L61</f>
        <v>#N/A</v>
      </c>
      <c r="M61" s="10" t="e">
        <f>100*cbo_outlays!M61/cbo_ngdp!M61</f>
        <v>#N/A</v>
      </c>
      <c r="N61" s="10" t="e">
        <f>100*cbo_outlays!N61/cbo_ngdp!N61</f>
        <v>#N/A</v>
      </c>
      <c r="O61" s="10" t="e">
        <f>100*cbo_outlays!O61/cbo_ngdp!O61</f>
        <v>#N/A</v>
      </c>
      <c r="P61" s="10" t="e">
        <f>100*cbo_outlays!P61/cbo_ngdp!P61</f>
        <v>#N/A</v>
      </c>
      <c r="Q61" s="10" t="e">
        <f>100*cbo_outlays!Q61/cbo_ngdp!Q61</f>
        <v>#N/A</v>
      </c>
      <c r="R61" s="10" t="e">
        <f>100*cbo_outlays!R61/cbo_ngdp!R61</f>
        <v>#N/A</v>
      </c>
      <c r="S61" s="10" t="e">
        <f>100*cbo_outlays!S61/cbo_ngdp!S61</f>
        <v>#N/A</v>
      </c>
      <c r="T61" s="10" t="e">
        <f>100*cbo_outlays!T61/cbo_ngdp!T61</f>
        <v>#N/A</v>
      </c>
      <c r="U61" s="10" t="e">
        <f>100*cbo_outlays!U61/cbo_ngdp!U61</f>
        <v>#N/A</v>
      </c>
      <c r="V61" s="10" t="e">
        <f>100*cbo_outlays!V61/cbo_ngdp!V61</f>
        <v>#N/A</v>
      </c>
      <c r="W61" s="10" t="e">
        <f>100*cbo_outlays!W61/cbo_ngdp!W61</f>
        <v>#N/A</v>
      </c>
      <c r="X61" s="10" t="e">
        <f>100*cbo_outlays!X61/cbo_ngdp!X61</f>
        <v>#N/A</v>
      </c>
      <c r="Y61" s="10" t="e">
        <f>100*cbo_outlays!Y61/cbo_ngdp!Y61</f>
        <v>#N/A</v>
      </c>
      <c r="Z61" s="10" t="e">
        <f>100*cbo_outlays!Z61/cbo_ngdp!Z61</f>
        <v>#N/A</v>
      </c>
      <c r="AA61" s="10" t="e">
        <f>100*cbo_outlays!AA61/cbo_ngdp!AA61</f>
        <v>#N/A</v>
      </c>
      <c r="AB61" s="10" t="e">
        <f>100*cbo_outlays!AB61/cbo_ngdp!AB61</f>
        <v>#N/A</v>
      </c>
      <c r="AC61" s="10" t="e">
        <f>100*cbo_outlays!AC61/cbo_ngdp!AC61</f>
        <v>#N/A</v>
      </c>
      <c r="AD61" s="10" t="e">
        <f>100*cbo_outlays!AD61/cbo_ngdp!AD61</f>
        <v>#N/A</v>
      </c>
      <c r="AE61" s="10" t="e">
        <f>100*cbo_outlays!AE61/cbo_ngdp!AE61</f>
        <v>#N/A</v>
      </c>
      <c r="AF61" s="10" t="e">
        <f>100*cbo_outlays!AF61/cbo_ngdp!AF61</f>
        <v>#N/A</v>
      </c>
      <c r="AG61" s="10" t="e">
        <f>100*cbo_outlays!AG61/cbo_ngdp!AG61</f>
        <v>#N/A</v>
      </c>
      <c r="AH61" s="10" t="e">
        <f>100*cbo_outlays!AH61/cbo_ngdp!AH61</f>
        <v>#N/A</v>
      </c>
      <c r="AI61" s="10" t="e">
        <f>100*cbo_outlays!AI61/cbo_ngdp!AI61</f>
        <v>#N/A</v>
      </c>
      <c r="AJ61" s="10" t="e">
        <f>100*cbo_outlays!AJ61/cbo_ngdp!AJ61</f>
        <v>#N/A</v>
      </c>
      <c r="AK61" s="10" t="e">
        <f>100*cbo_outlays!AK61/cbo_ngdp!AK61</f>
        <v>#N/A</v>
      </c>
      <c r="AL61" s="10" t="e">
        <f>100*cbo_outlays!AL61/cbo_ngdp!AL61</f>
        <v>#N/A</v>
      </c>
      <c r="AM61" s="10" t="e">
        <f>100*cbo_outlays!AM61/cbo_ngdp!AM61</f>
        <v>#N/A</v>
      </c>
      <c r="AN61" s="10" t="e">
        <f>100*cbo_outlays!AN61/cbo_ngdp!AN61</f>
        <v>#N/A</v>
      </c>
      <c r="AO61" s="10" t="e">
        <f>100*cbo_outlays!AO61/cbo_ngdp!AO61</f>
        <v>#N/A</v>
      </c>
      <c r="AP61" s="10" t="e">
        <f>100*cbo_outlays!AP61/cbo_ngdp!AP61</f>
        <v>#N/A</v>
      </c>
      <c r="AQ61" s="10" t="e">
        <f>100*cbo_outlays!AQ61/cbo_ngdp!AQ61</f>
        <v>#N/A</v>
      </c>
      <c r="AR61" s="10" t="e">
        <f>100*cbo_outlays!AR61/cbo_ngdp!AR61</f>
        <v>#N/A</v>
      </c>
      <c r="AS61" s="10" t="e">
        <f>100*cbo_outlays!AS61/cbo_ngdp!AS61</f>
        <v>#N/A</v>
      </c>
      <c r="AT61" s="10" t="e">
        <f>100*cbo_outlays!AT61/cbo_ngdp!AT61</f>
        <v>#N/A</v>
      </c>
      <c r="AU61" s="10" t="e">
        <v>#N/A</v>
      </c>
      <c r="AV61" s="10" t="e">
        <f>100*cbo_outlays!AV61/cbo_ngdp!AV61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23.39468174858607</v>
      </c>
      <c r="CJ61" s="10">
        <v>23.444677061525482</v>
      </c>
      <c r="CK61" s="10">
        <v>23.050891578810361</v>
      </c>
      <c r="CL61" s="10">
        <v>22.761487827155051</v>
      </c>
      <c r="CM61" s="10">
        <v>22.851243489783968</v>
      </c>
      <c r="CN61" s="10">
        <v>23.749852923873398</v>
      </c>
      <c r="CO61" s="10">
        <v>24.134005066461732</v>
      </c>
      <c r="CP61" s="10">
        <v>24.176699968690404</v>
      </c>
      <c r="CQ61" s="10">
        <v>23.306104179488614</v>
      </c>
      <c r="CR61" s="10">
        <v>23.972064845459133</v>
      </c>
      <c r="CS61" s="10">
        <v>23.87481452986756</v>
      </c>
      <c r="CU61" s="20">
        <v>39295</v>
      </c>
      <c r="CV61" s="20" t="str">
        <f ca="1">OFFSET(C$1,0,ROWS($1:55)-1)</f>
        <v>2007B</v>
      </c>
      <c r="CW61" s="19">
        <f t="shared" ca="1" si="2"/>
        <v>2007</v>
      </c>
      <c r="CX61" s="30" cm="1">
        <f t="array" aca="1" ref="CX61" ca="1">INDEX($C$6:$CS$100,MATCH(CW61,YEAR($B$6:$B$100),0),MATCH(CV61,$C$1:$CS$1,0))</f>
        <v>19.932949493477153</v>
      </c>
      <c r="CY61" s="19">
        <f t="shared" ca="1" si="0"/>
        <v>2012</v>
      </c>
      <c r="CZ61" s="30" cm="1">
        <f t="array" aca="1" ref="CZ61" ca="1">INDEX($C$6:$CS$100,MATCH(CY61,YEAR($B$6:$B$100),0),MATCH(CV61,$C$1:$CS$1,0))</f>
        <v>19.627564802574859</v>
      </c>
      <c r="DA61" s="19">
        <f t="shared" ca="1" si="3"/>
        <v>2017</v>
      </c>
      <c r="DB61" s="28" cm="1">
        <f t="array" aca="1" ref="DB61" ca="1">INDEX($C$6:$CS$100,MATCH(DA61,YEAR($B$6:$B$100),0),MATCH(CV61,$C$1:$CS$1,0))</f>
        <v>19.760174082133432</v>
      </c>
    </row>
    <row r="62" spans="1:106" x14ac:dyDescent="0.3">
      <c r="A62" t="s">
        <v>635</v>
      </c>
      <c r="B62" s="16">
        <v>47849</v>
      </c>
      <c r="C62" s="10" t="e">
        <f>100*cbo_outlays!C62/cbo_ngdp!C62</f>
        <v>#N/A</v>
      </c>
      <c r="D62" s="10" t="e">
        <f>100*cbo_outlays!D62/cbo_ngdp!D62</f>
        <v>#N/A</v>
      </c>
      <c r="E62" s="10" t="e">
        <f>100*cbo_outlays!E62/cbo_ngdp!E62</f>
        <v>#N/A</v>
      </c>
      <c r="F62" s="10" t="e">
        <f>100*cbo_outlays!F62/cbo_ngdp!F62</f>
        <v>#N/A</v>
      </c>
      <c r="G62" s="10" t="e">
        <f>100*cbo_outlays!G62/cbo_ngdp!G62</f>
        <v>#N/A</v>
      </c>
      <c r="H62" s="10" t="e">
        <f>100*cbo_outlays!H62/cbo_ngdp!H62</f>
        <v>#N/A</v>
      </c>
      <c r="I62" s="10" t="e">
        <f>100*cbo_outlays!I62/cbo_ngdp!A62</f>
        <v>#N/A</v>
      </c>
      <c r="J62" s="10" t="e">
        <f>100*cbo_outlays!J62/cbo_ngdp!B62</f>
        <v>#N/A</v>
      </c>
      <c r="K62" s="10" t="e">
        <f>100*cbo_outlays!K62/cbo_ngdp!K62</f>
        <v>#N/A</v>
      </c>
      <c r="L62" s="10" t="e">
        <f>100*cbo_outlays!L62/cbo_ngdp!L62</f>
        <v>#N/A</v>
      </c>
      <c r="M62" s="10" t="e">
        <f>100*cbo_outlays!M62/cbo_ngdp!M62</f>
        <v>#N/A</v>
      </c>
      <c r="N62" s="10" t="e">
        <f>100*cbo_outlays!N62/cbo_ngdp!N62</f>
        <v>#N/A</v>
      </c>
      <c r="O62" s="10" t="e">
        <f>100*cbo_outlays!O62/cbo_ngdp!O62</f>
        <v>#N/A</v>
      </c>
      <c r="P62" s="10" t="e">
        <f>100*cbo_outlays!P62/cbo_ngdp!P62</f>
        <v>#N/A</v>
      </c>
      <c r="Q62" s="10" t="e">
        <f>100*cbo_outlays!Q62/cbo_ngdp!Q62</f>
        <v>#N/A</v>
      </c>
      <c r="R62" s="10" t="e">
        <f>100*cbo_outlays!R62/cbo_ngdp!R62</f>
        <v>#N/A</v>
      </c>
      <c r="S62" s="10" t="e">
        <f>100*cbo_outlays!S62/cbo_ngdp!S62</f>
        <v>#N/A</v>
      </c>
      <c r="T62" s="10" t="e">
        <f>100*cbo_outlays!T62/cbo_ngdp!T62</f>
        <v>#N/A</v>
      </c>
      <c r="U62" s="10" t="e">
        <f>100*cbo_outlays!U62/cbo_ngdp!U62</f>
        <v>#N/A</v>
      </c>
      <c r="V62" s="10" t="e">
        <f>100*cbo_outlays!V62/cbo_ngdp!V62</f>
        <v>#N/A</v>
      </c>
      <c r="W62" s="10" t="e">
        <f>100*cbo_outlays!W62/cbo_ngdp!W62</f>
        <v>#N/A</v>
      </c>
      <c r="X62" s="10" t="e">
        <f>100*cbo_outlays!X62/cbo_ngdp!X62</f>
        <v>#N/A</v>
      </c>
      <c r="Y62" s="10" t="e">
        <f>100*cbo_outlays!Y62/cbo_ngdp!Y62</f>
        <v>#N/A</v>
      </c>
      <c r="Z62" s="10" t="e">
        <f>100*cbo_outlays!Z62/cbo_ngdp!Z62</f>
        <v>#N/A</v>
      </c>
      <c r="AA62" s="10" t="e">
        <f>100*cbo_outlays!AA62/cbo_ngdp!AA62</f>
        <v>#N/A</v>
      </c>
      <c r="AB62" s="10" t="e">
        <f>100*cbo_outlays!AB62/cbo_ngdp!AB62</f>
        <v>#N/A</v>
      </c>
      <c r="AC62" s="10" t="e">
        <f>100*cbo_outlays!AC62/cbo_ngdp!AC62</f>
        <v>#N/A</v>
      </c>
      <c r="AD62" s="10" t="e">
        <f>100*cbo_outlays!AD62/cbo_ngdp!AD62</f>
        <v>#N/A</v>
      </c>
      <c r="AE62" s="10" t="e">
        <f>100*cbo_outlays!AE62/cbo_ngdp!AE62</f>
        <v>#N/A</v>
      </c>
      <c r="AF62" s="10" t="e">
        <f>100*cbo_outlays!AF62/cbo_ngdp!AF62</f>
        <v>#N/A</v>
      </c>
      <c r="AG62" s="10" t="e">
        <f>100*cbo_outlays!AG62/cbo_ngdp!AG62</f>
        <v>#N/A</v>
      </c>
      <c r="AH62" s="10" t="e">
        <f>100*cbo_outlays!AH62/cbo_ngdp!AH62</f>
        <v>#N/A</v>
      </c>
      <c r="AI62" s="10" t="e">
        <f>100*cbo_outlays!AI62/cbo_ngdp!AI62</f>
        <v>#N/A</v>
      </c>
      <c r="AJ62" s="10" t="e">
        <f>100*cbo_outlays!AJ62/cbo_ngdp!AJ62</f>
        <v>#N/A</v>
      </c>
      <c r="AK62" s="10" t="e">
        <f>100*cbo_outlays!AK62/cbo_ngdp!AK62</f>
        <v>#N/A</v>
      </c>
      <c r="AL62" s="10" t="e">
        <f>100*cbo_outlays!AL62/cbo_ngdp!AL62</f>
        <v>#N/A</v>
      </c>
      <c r="AM62" s="10" t="e">
        <f>100*cbo_outlays!AM62/cbo_ngdp!AM62</f>
        <v>#N/A</v>
      </c>
      <c r="AN62" s="10" t="e">
        <f>100*cbo_outlays!AN62/cbo_ngdp!AN62</f>
        <v>#N/A</v>
      </c>
      <c r="AO62" s="10" t="e">
        <f>100*cbo_outlays!AO62/cbo_ngdp!AO62</f>
        <v>#N/A</v>
      </c>
      <c r="AP62" s="10" t="e">
        <f>100*cbo_outlays!AP62/cbo_ngdp!AP62</f>
        <v>#N/A</v>
      </c>
      <c r="AQ62" s="10" t="e">
        <f>100*cbo_outlays!AQ62/cbo_ngdp!AQ62</f>
        <v>#N/A</v>
      </c>
      <c r="AR62" s="10" t="e">
        <f>100*cbo_outlays!AR62/cbo_ngdp!AR62</f>
        <v>#N/A</v>
      </c>
      <c r="AS62" s="10" t="e">
        <f>100*cbo_outlays!AS62/cbo_ngdp!AS62</f>
        <v>#N/A</v>
      </c>
      <c r="AT62" s="10" t="e">
        <f>100*cbo_outlays!AT62/cbo_ngdp!AT62</f>
        <v>#N/A</v>
      </c>
      <c r="AU62" s="10" t="e">
        <v>#N/A</v>
      </c>
      <c r="AV62" s="10" t="e">
        <f>100*cbo_outlays!AV62/cbo_ngdp!AV62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23.24112592232715</v>
      </c>
      <c r="CM62" s="10">
        <v>23.201663201663202</v>
      </c>
      <c r="CN62" s="10">
        <v>23.979274024576704</v>
      </c>
      <c r="CO62" s="10">
        <v>24.375137031352775</v>
      </c>
      <c r="CP62" s="10">
        <v>24.386099539574655</v>
      </c>
      <c r="CQ62" s="10">
        <v>23.441074360147482</v>
      </c>
      <c r="CR62" s="10">
        <v>24.161218866497379</v>
      </c>
      <c r="CS62" s="10">
        <v>23.991850127011009</v>
      </c>
      <c r="CU62" s="20">
        <v>39448</v>
      </c>
      <c r="CV62" s="20" t="str">
        <f ca="1">OFFSET(C$1,0,ROWS($1:56)-1)</f>
        <v>2008A</v>
      </c>
      <c r="CW62" s="19">
        <f t="shared" ca="1" si="2"/>
        <v>2008</v>
      </c>
      <c r="CX62" s="30" cm="1">
        <f t="array" aca="1" ref="CX62" ca="1">INDEX($C$6:$CS$100,MATCH(CW62,YEAR($B$6:$B$100),0),MATCH(CV62,$C$1:$CS$1,0))</f>
        <v>20.230969650024647</v>
      </c>
      <c r="CY62" s="19">
        <f t="shared" ca="1" si="0"/>
        <v>2013</v>
      </c>
      <c r="CZ62" s="30" cm="1">
        <f t="array" aca="1" ref="CZ62" ca="1">INDEX($C$6:$CS$100,MATCH(CY62,YEAR($B$6:$B$100),0),MATCH(CV62,$C$1:$CS$1,0))</f>
        <v>19.531120101978608</v>
      </c>
      <c r="DA62" s="19">
        <f t="shared" ca="1" si="3"/>
        <v>2018</v>
      </c>
      <c r="DB62" s="28" cm="1">
        <f t="array" aca="1" ref="DB62" ca="1">INDEX($C$6:$CS$100,MATCH(DA62,YEAR($B$6:$B$100),0),MATCH(CV62,$C$1:$CS$1,0))</f>
        <v>19.346902259002459</v>
      </c>
    </row>
    <row r="63" spans="1:106" x14ac:dyDescent="0.3">
      <c r="A63" t="s">
        <v>636</v>
      </c>
      <c r="B63" s="16">
        <v>48214</v>
      </c>
      <c r="C63" s="10" t="e">
        <f>100*cbo_outlays!C63/cbo_ngdp!C63</f>
        <v>#N/A</v>
      </c>
      <c r="D63" s="10" t="e">
        <f>100*cbo_outlays!D63/cbo_ngdp!D63</f>
        <v>#N/A</v>
      </c>
      <c r="E63" s="10" t="e">
        <f>100*cbo_outlays!E63/cbo_ngdp!E63</f>
        <v>#N/A</v>
      </c>
      <c r="F63" s="10" t="e">
        <f>100*cbo_outlays!F63/cbo_ngdp!F63</f>
        <v>#N/A</v>
      </c>
      <c r="G63" s="10" t="e">
        <f>100*cbo_outlays!G63/cbo_ngdp!G63</f>
        <v>#N/A</v>
      </c>
      <c r="H63" s="10" t="e">
        <f>100*cbo_outlays!H63/cbo_ngdp!H63</f>
        <v>#N/A</v>
      </c>
      <c r="I63" s="10" t="e">
        <f>100*cbo_outlays!I63/cbo_ngdp!A63</f>
        <v>#N/A</v>
      </c>
      <c r="J63" s="10" t="e">
        <f>100*cbo_outlays!J63/cbo_ngdp!B63</f>
        <v>#N/A</v>
      </c>
      <c r="K63" s="10" t="e">
        <f>100*cbo_outlays!K63/cbo_ngdp!K63</f>
        <v>#N/A</v>
      </c>
      <c r="L63" s="10" t="e">
        <f>100*cbo_outlays!L63/cbo_ngdp!L63</f>
        <v>#N/A</v>
      </c>
      <c r="M63" s="10" t="e">
        <f>100*cbo_outlays!M63/cbo_ngdp!M63</f>
        <v>#N/A</v>
      </c>
      <c r="N63" s="10" t="e">
        <f>100*cbo_outlays!N63/cbo_ngdp!N63</f>
        <v>#N/A</v>
      </c>
      <c r="O63" s="10" t="e">
        <f>100*cbo_outlays!O63/cbo_ngdp!O63</f>
        <v>#N/A</v>
      </c>
      <c r="P63" s="10" t="e">
        <f>100*cbo_outlays!P63/cbo_ngdp!P63</f>
        <v>#N/A</v>
      </c>
      <c r="Q63" s="10" t="e">
        <f>100*cbo_outlays!Q63/cbo_ngdp!Q63</f>
        <v>#N/A</v>
      </c>
      <c r="R63" s="10" t="e">
        <f>100*cbo_outlays!R63/cbo_ngdp!R63</f>
        <v>#N/A</v>
      </c>
      <c r="S63" s="10" t="e">
        <f>100*cbo_outlays!S63/cbo_ngdp!S63</f>
        <v>#N/A</v>
      </c>
      <c r="T63" s="10" t="e">
        <f>100*cbo_outlays!T63/cbo_ngdp!T63</f>
        <v>#N/A</v>
      </c>
      <c r="U63" s="10" t="e">
        <f>100*cbo_outlays!U63/cbo_ngdp!U63</f>
        <v>#N/A</v>
      </c>
      <c r="V63" s="10" t="e">
        <f>100*cbo_outlays!V63/cbo_ngdp!V63</f>
        <v>#N/A</v>
      </c>
      <c r="W63" s="10" t="e">
        <f>100*cbo_outlays!W63/cbo_ngdp!W63</f>
        <v>#N/A</v>
      </c>
      <c r="X63" s="10" t="e">
        <f>100*cbo_outlays!X63/cbo_ngdp!X63</f>
        <v>#N/A</v>
      </c>
      <c r="Y63" s="10" t="e">
        <f>100*cbo_outlays!Y63/cbo_ngdp!Y63</f>
        <v>#N/A</v>
      </c>
      <c r="Z63" s="10" t="e">
        <f>100*cbo_outlays!Z63/cbo_ngdp!Z63</f>
        <v>#N/A</v>
      </c>
      <c r="AA63" s="10" t="e">
        <f>100*cbo_outlays!AA63/cbo_ngdp!AA63</f>
        <v>#N/A</v>
      </c>
      <c r="AB63" s="10" t="e">
        <f>100*cbo_outlays!AB63/cbo_ngdp!AB63</f>
        <v>#N/A</v>
      </c>
      <c r="AC63" s="10" t="e">
        <f>100*cbo_outlays!AC63/cbo_ngdp!AC63</f>
        <v>#N/A</v>
      </c>
      <c r="AD63" s="10" t="e">
        <f>100*cbo_outlays!AD63/cbo_ngdp!AD63</f>
        <v>#N/A</v>
      </c>
      <c r="AE63" s="10" t="e">
        <f>100*cbo_outlays!AE63/cbo_ngdp!AE63</f>
        <v>#N/A</v>
      </c>
      <c r="AF63" s="10" t="e">
        <f>100*cbo_outlays!AF63/cbo_ngdp!AF63</f>
        <v>#N/A</v>
      </c>
      <c r="AG63" s="10" t="e">
        <f>100*cbo_outlays!AG63/cbo_ngdp!AG63</f>
        <v>#N/A</v>
      </c>
      <c r="AH63" s="10" t="e">
        <f>100*cbo_outlays!AH63/cbo_ngdp!AH63</f>
        <v>#N/A</v>
      </c>
      <c r="AI63" s="10" t="e">
        <f>100*cbo_outlays!AI63/cbo_ngdp!AI63</f>
        <v>#N/A</v>
      </c>
      <c r="AJ63" s="10" t="e">
        <f>100*cbo_outlays!AJ63/cbo_ngdp!AJ63</f>
        <v>#N/A</v>
      </c>
      <c r="AK63" s="10" t="e">
        <f>100*cbo_outlays!AK63/cbo_ngdp!AK63</f>
        <v>#N/A</v>
      </c>
      <c r="AL63" s="10" t="e">
        <f>100*cbo_outlays!AL63/cbo_ngdp!AL63</f>
        <v>#N/A</v>
      </c>
      <c r="AM63" s="10" t="e">
        <f>100*cbo_outlays!AM63/cbo_ngdp!AM63</f>
        <v>#N/A</v>
      </c>
      <c r="AN63" s="10" t="e">
        <f>100*cbo_outlays!AN63/cbo_ngdp!AN63</f>
        <v>#N/A</v>
      </c>
      <c r="AO63" s="10" t="e">
        <f>100*cbo_outlays!AO63/cbo_ngdp!AO63</f>
        <v>#N/A</v>
      </c>
      <c r="AP63" s="10" t="e">
        <f>100*cbo_outlays!AP63/cbo_ngdp!AP63</f>
        <v>#N/A</v>
      </c>
      <c r="AQ63" s="10" t="e">
        <f>100*cbo_outlays!AQ63/cbo_ngdp!AQ63</f>
        <v>#N/A</v>
      </c>
      <c r="AR63" s="10" t="e">
        <f>100*cbo_outlays!AR63/cbo_ngdp!AR63</f>
        <v>#N/A</v>
      </c>
      <c r="AS63" s="10" t="e">
        <f>100*cbo_outlays!AS63/cbo_ngdp!AS63</f>
        <v>#N/A</v>
      </c>
      <c r="AT63" s="10" t="e">
        <f>100*cbo_outlays!AT63/cbo_ngdp!AT63</f>
        <v>#N/A</v>
      </c>
      <c r="AU63" s="10" t="e">
        <v>#N/A</v>
      </c>
      <c r="AV63" s="10" t="e">
        <f>100*cbo_outlays!AV63/cbo_ngdp!AV63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24.304798255179936</v>
      </c>
      <c r="CO63" s="10">
        <v>24.599989438665048</v>
      </c>
      <c r="CP63" s="10">
        <v>24.65543644716692</v>
      </c>
      <c r="CQ63" s="10">
        <v>23.642155973995699</v>
      </c>
      <c r="CR63" s="10">
        <v>24.424958368026644</v>
      </c>
      <c r="CS63" s="10">
        <v>24.143992662794254</v>
      </c>
      <c r="CU63" s="20">
        <v>39692</v>
      </c>
      <c r="CV63" s="20" t="str">
        <f ca="1">OFFSET(C$1,0,ROWS($1:57)-1)</f>
        <v>2008B</v>
      </c>
      <c r="CW63" s="19">
        <f t="shared" ca="1" si="2"/>
        <v>2008</v>
      </c>
      <c r="CX63" s="30" cm="1">
        <f t="array" aca="1" ref="CX63" ca="1">INDEX($C$6:$CS$100,MATCH(CW63,YEAR($B$6:$B$100),0),MATCH(CV63,$C$1:$CS$1,0))</f>
        <v>20.795214637579171</v>
      </c>
      <c r="CY63" s="19">
        <f t="shared" ca="1" si="0"/>
        <v>2013</v>
      </c>
      <c r="CZ63" s="30" cm="1">
        <f t="array" aca="1" ref="CZ63" ca="1">INDEX($C$6:$CS$100,MATCH(CY63,YEAR($B$6:$B$100),0),MATCH(CV63,$C$1:$CS$1,0))</f>
        <v>20.880461299622976</v>
      </c>
      <c r="DA63" s="19">
        <f t="shared" ca="1" si="3"/>
        <v>2018</v>
      </c>
      <c r="DB63" s="28" cm="1">
        <f t="array" aca="1" ref="DB63" ca="1">INDEX($C$6:$CS$100,MATCH(DA63,YEAR($B$6:$B$100),0),MATCH(CV63,$C$1:$CS$1,0))</f>
        <v>21.043165467625901</v>
      </c>
    </row>
    <row r="64" spans="1:106" x14ac:dyDescent="0.3">
      <c r="A64" t="s">
        <v>637</v>
      </c>
      <c r="B64" s="16">
        <v>48580</v>
      </c>
      <c r="C64" s="10" t="e">
        <f>100*cbo_outlays!C64/cbo_ngdp!C64</f>
        <v>#N/A</v>
      </c>
      <c r="D64" s="10" t="e">
        <f>100*cbo_outlays!D64/cbo_ngdp!D64</f>
        <v>#N/A</v>
      </c>
      <c r="E64" s="10" t="e">
        <f>100*cbo_outlays!E64/cbo_ngdp!E64</f>
        <v>#N/A</v>
      </c>
      <c r="F64" s="10" t="e">
        <f>100*cbo_outlays!F64/cbo_ngdp!F64</f>
        <v>#N/A</v>
      </c>
      <c r="G64" s="10" t="e">
        <f>100*cbo_outlays!G64/cbo_ngdp!G64</f>
        <v>#N/A</v>
      </c>
      <c r="H64" s="10" t="e">
        <f>100*cbo_outlays!H64/cbo_ngdp!H64</f>
        <v>#N/A</v>
      </c>
      <c r="I64" s="10" t="e">
        <f>100*cbo_outlays!I64/cbo_ngdp!A64</f>
        <v>#N/A</v>
      </c>
      <c r="J64" s="10" t="e">
        <f>100*cbo_outlays!J64/cbo_ngdp!B64</f>
        <v>#N/A</v>
      </c>
      <c r="K64" s="10" t="e">
        <f>100*cbo_outlays!K64/cbo_ngdp!K64</f>
        <v>#N/A</v>
      </c>
      <c r="L64" s="10" t="e">
        <f>100*cbo_outlays!L64/cbo_ngdp!L64</f>
        <v>#N/A</v>
      </c>
      <c r="M64" s="10" t="e">
        <f>100*cbo_outlays!M64/cbo_ngdp!M64</f>
        <v>#N/A</v>
      </c>
      <c r="N64" s="10" t="e">
        <f>100*cbo_outlays!N64/cbo_ngdp!N64</f>
        <v>#N/A</v>
      </c>
      <c r="O64" s="10" t="e">
        <f>100*cbo_outlays!O64/cbo_ngdp!O64</f>
        <v>#N/A</v>
      </c>
      <c r="P64" s="10" t="e">
        <f>100*cbo_outlays!P64/cbo_ngdp!P64</f>
        <v>#N/A</v>
      </c>
      <c r="Q64" s="10" t="e">
        <f>100*cbo_outlays!Q64/cbo_ngdp!Q64</f>
        <v>#N/A</v>
      </c>
      <c r="R64" s="10" t="e">
        <f>100*cbo_outlays!R64/cbo_ngdp!R64</f>
        <v>#N/A</v>
      </c>
      <c r="S64" s="10" t="e">
        <f>100*cbo_outlays!S64/cbo_ngdp!S64</f>
        <v>#N/A</v>
      </c>
      <c r="T64" s="10" t="e">
        <f>100*cbo_outlays!T64/cbo_ngdp!T64</f>
        <v>#N/A</v>
      </c>
      <c r="U64" s="10" t="e">
        <f>100*cbo_outlays!U64/cbo_ngdp!U64</f>
        <v>#N/A</v>
      </c>
      <c r="V64" s="10" t="e">
        <f>100*cbo_outlays!V64/cbo_ngdp!V64</f>
        <v>#N/A</v>
      </c>
      <c r="W64" s="10" t="e">
        <f>100*cbo_outlays!W64/cbo_ngdp!W64</f>
        <v>#N/A</v>
      </c>
      <c r="X64" s="10" t="e">
        <f>100*cbo_outlays!X64/cbo_ngdp!X64</f>
        <v>#N/A</v>
      </c>
      <c r="Y64" s="10" t="e">
        <f>100*cbo_outlays!Y64/cbo_ngdp!Y64</f>
        <v>#N/A</v>
      </c>
      <c r="Z64" s="10" t="e">
        <f>100*cbo_outlays!Z64/cbo_ngdp!Z64</f>
        <v>#N/A</v>
      </c>
      <c r="AA64" s="10" t="e">
        <f>100*cbo_outlays!AA64/cbo_ngdp!AA64</f>
        <v>#N/A</v>
      </c>
      <c r="AB64" s="10" t="e">
        <f>100*cbo_outlays!AB64/cbo_ngdp!AB64</f>
        <v>#N/A</v>
      </c>
      <c r="AC64" s="10" t="e">
        <f>100*cbo_outlays!AC64/cbo_ngdp!AC64</f>
        <v>#N/A</v>
      </c>
      <c r="AD64" s="10" t="e">
        <f>100*cbo_outlays!AD64/cbo_ngdp!AD64</f>
        <v>#N/A</v>
      </c>
      <c r="AE64" s="10" t="e">
        <f>100*cbo_outlays!AE64/cbo_ngdp!AE64</f>
        <v>#N/A</v>
      </c>
      <c r="AF64" s="10" t="e">
        <f>100*cbo_outlays!AF64/cbo_ngdp!AF64</f>
        <v>#N/A</v>
      </c>
      <c r="AG64" s="10" t="e">
        <f>100*cbo_outlays!AG64/cbo_ngdp!AG64</f>
        <v>#N/A</v>
      </c>
      <c r="AH64" s="10" t="e">
        <f>100*cbo_outlays!AH64/cbo_ngdp!AH64</f>
        <v>#N/A</v>
      </c>
      <c r="AI64" s="10" t="e">
        <f>100*cbo_outlays!AI64/cbo_ngdp!AI64</f>
        <v>#N/A</v>
      </c>
      <c r="AJ64" s="10" t="e">
        <f>100*cbo_outlays!AJ64/cbo_ngdp!AJ64</f>
        <v>#N/A</v>
      </c>
      <c r="AK64" s="10" t="e">
        <f>100*cbo_outlays!AK64/cbo_ngdp!AK64</f>
        <v>#N/A</v>
      </c>
      <c r="AL64" s="10" t="e">
        <f>100*cbo_outlays!AL64/cbo_ngdp!AL64</f>
        <v>#N/A</v>
      </c>
      <c r="AM64" s="10" t="e">
        <f>100*cbo_outlays!AM64/cbo_ngdp!AM64</f>
        <v>#N/A</v>
      </c>
      <c r="AN64" s="10" t="e">
        <f>100*cbo_outlays!AN64/cbo_ngdp!AN64</f>
        <v>#N/A</v>
      </c>
      <c r="AO64" s="10" t="e">
        <f>100*cbo_outlays!AO64/cbo_ngdp!AO64</f>
        <v>#N/A</v>
      </c>
      <c r="AP64" s="10" t="e">
        <f>100*cbo_outlays!AP64/cbo_ngdp!AP64</f>
        <v>#N/A</v>
      </c>
      <c r="AQ64" s="10" t="e">
        <f>100*cbo_outlays!AQ64/cbo_ngdp!AQ64</f>
        <v>#N/A</v>
      </c>
      <c r="AR64" s="10" t="e">
        <f>100*cbo_outlays!AR64/cbo_ngdp!AR64</f>
        <v>#N/A</v>
      </c>
      <c r="AS64" s="10" t="e">
        <f>100*cbo_outlays!AS64/cbo_ngdp!AS64</f>
        <v>#N/A</v>
      </c>
      <c r="AT64" s="10" t="e">
        <f>100*cbo_outlays!AT64/cbo_ngdp!AT64</f>
        <v>#N/A</v>
      </c>
      <c r="AU64" s="10" t="e">
        <v>#N/A</v>
      </c>
      <c r="AV64" s="10" t="e">
        <f>100*cbo_outlays!AV64/cbo_ngdp!AV64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25.320708613317045</v>
      </c>
      <c r="CP64" s="10">
        <v>25.338525758501323</v>
      </c>
      <c r="CQ64" s="10">
        <v>24.245748765770706</v>
      </c>
      <c r="CR64" s="10">
        <v>25.063925795938832</v>
      </c>
      <c r="CS64" s="10">
        <v>24.632064364207221</v>
      </c>
      <c r="CU64" s="20">
        <v>39814</v>
      </c>
      <c r="CV64" s="20" t="str">
        <f ca="1">OFFSET(C$1,0,ROWS($1:58)-1)</f>
        <v>2009A</v>
      </c>
      <c r="CW64" s="19">
        <f t="shared" ca="1" si="2"/>
        <v>2009</v>
      </c>
      <c r="CX64" s="30" cm="1">
        <f t="array" aca="1" ref="CX64" ca="1">INDEX($C$6:$CS$100,MATCH(CW64,YEAR($B$6:$B$100),0),MATCH(CV64,$C$1:$CS$1,0))</f>
        <v>24.850950410324753</v>
      </c>
      <c r="CY64" s="19">
        <f t="shared" ca="1" si="0"/>
        <v>2014</v>
      </c>
      <c r="CZ64" s="30" cm="1">
        <f t="array" aca="1" ref="CZ64" ca="1">INDEX($C$6:$CS$100,MATCH(CY64,YEAR($B$6:$B$100),0),MATCH(CV64,$C$1:$CS$1,0))</f>
        <v>21.094184365617703</v>
      </c>
      <c r="DA64" s="19">
        <f t="shared" ca="1" si="3"/>
        <v>2019</v>
      </c>
      <c r="DB64" s="28" cm="1">
        <f t="array" aca="1" ref="DB64" ca="1">INDEX($C$6:$CS$100,MATCH(DA64,YEAR($B$6:$B$100),0),MATCH(CV64,$C$1:$CS$1,0))</f>
        <v>21.276595744680851</v>
      </c>
    </row>
    <row r="65" spans="1:106" x14ac:dyDescent="0.3">
      <c r="A65" t="s">
        <v>638</v>
      </c>
      <c r="B65" s="16">
        <v>48945</v>
      </c>
      <c r="C65" s="10" t="e">
        <f>100*cbo_outlays!C65/cbo_ngdp!C65</f>
        <v>#N/A</v>
      </c>
      <c r="D65" s="10" t="e">
        <f>100*cbo_outlays!D65/cbo_ngdp!D65</f>
        <v>#N/A</v>
      </c>
      <c r="E65" s="10" t="e">
        <f>100*cbo_outlays!E65/cbo_ngdp!E65</f>
        <v>#N/A</v>
      </c>
      <c r="F65" s="10" t="e">
        <f>100*cbo_outlays!F65/cbo_ngdp!F65</f>
        <v>#N/A</v>
      </c>
      <c r="G65" s="10" t="e">
        <f>100*cbo_outlays!G65/cbo_ngdp!G65</f>
        <v>#N/A</v>
      </c>
      <c r="H65" s="10" t="e">
        <f>100*cbo_outlays!H65/cbo_ngdp!H65</f>
        <v>#N/A</v>
      </c>
      <c r="I65" s="10" t="e">
        <f>100*cbo_outlays!I65/cbo_ngdp!A65</f>
        <v>#N/A</v>
      </c>
      <c r="J65" s="10" t="e">
        <f>100*cbo_outlays!J65/cbo_ngdp!B65</f>
        <v>#N/A</v>
      </c>
      <c r="K65" s="10" t="e">
        <f>100*cbo_outlays!K65/cbo_ngdp!K65</f>
        <v>#N/A</v>
      </c>
      <c r="L65" s="10" t="e">
        <f>100*cbo_outlays!L65/cbo_ngdp!L65</f>
        <v>#N/A</v>
      </c>
      <c r="M65" s="10" t="e">
        <f>100*cbo_outlays!M65/cbo_ngdp!M65</f>
        <v>#N/A</v>
      </c>
      <c r="N65" s="10" t="e">
        <f>100*cbo_outlays!N65/cbo_ngdp!N65</f>
        <v>#N/A</v>
      </c>
      <c r="O65" s="10" t="e">
        <f>100*cbo_outlays!O65/cbo_ngdp!O65</f>
        <v>#N/A</v>
      </c>
      <c r="P65" s="10" t="e">
        <f>100*cbo_outlays!P65/cbo_ngdp!P65</f>
        <v>#N/A</v>
      </c>
      <c r="Q65" s="10" t="e">
        <f>100*cbo_outlays!Q65/cbo_ngdp!Q65</f>
        <v>#N/A</v>
      </c>
      <c r="R65" s="10" t="e">
        <f>100*cbo_outlays!R65/cbo_ngdp!R65</f>
        <v>#N/A</v>
      </c>
      <c r="S65" s="10" t="e">
        <f>100*cbo_outlays!S65/cbo_ngdp!S65</f>
        <v>#N/A</v>
      </c>
      <c r="T65" s="10" t="e">
        <f>100*cbo_outlays!T65/cbo_ngdp!T65</f>
        <v>#N/A</v>
      </c>
      <c r="U65" s="10" t="e">
        <f>100*cbo_outlays!U65/cbo_ngdp!U65</f>
        <v>#N/A</v>
      </c>
      <c r="V65" s="10" t="e">
        <f>100*cbo_outlays!V65/cbo_ngdp!V65</f>
        <v>#N/A</v>
      </c>
      <c r="W65" s="10" t="e">
        <f>100*cbo_outlays!W65/cbo_ngdp!W65</f>
        <v>#N/A</v>
      </c>
      <c r="X65" s="10" t="e">
        <f>100*cbo_outlays!X65/cbo_ngdp!X65</f>
        <v>#N/A</v>
      </c>
      <c r="Y65" s="10" t="e">
        <f>100*cbo_outlays!Y65/cbo_ngdp!Y65</f>
        <v>#N/A</v>
      </c>
      <c r="Z65" s="10" t="e">
        <f>100*cbo_outlays!Z65/cbo_ngdp!Z65</f>
        <v>#N/A</v>
      </c>
      <c r="AA65" s="10" t="e">
        <f>100*cbo_outlays!AA65/cbo_ngdp!AA65</f>
        <v>#N/A</v>
      </c>
      <c r="AB65" s="10" t="e">
        <f>100*cbo_outlays!AB65/cbo_ngdp!AB65</f>
        <v>#N/A</v>
      </c>
      <c r="AC65" s="10" t="e">
        <f>100*cbo_outlays!AC65/cbo_ngdp!AC65</f>
        <v>#N/A</v>
      </c>
      <c r="AD65" s="10" t="e">
        <f>100*cbo_outlays!AD65/cbo_ngdp!AD65</f>
        <v>#N/A</v>
      </c>
      <c r="AE65" s="10" t="e">
        <f>100*cbo_outlays!AE65/cbo_ngdp!AE65</f>
        <v>#N/A</v>
      </c>
      <c r="AF65" s="10" t="e">
        <f>100*cbo_outlays!AF65/cbo_ngdp!AF65</f>
        <v>#N/A</v>
      </c>
      <c r="AG65" s="10" t="e">
        <f>100*cbo_outlays!AG65/cbo_ngdp!AG65</f>
        <v>#N/A</v>
      </c>
      <c r="AH65" s="10" t="e">
        <f>100*cbo_outlays!AH65/cbo_ngdp!AH65</f>
        <v>#N/A</v>
      </c>
      <c r="AI65" s="10" t="e">
        <f>100*cbo_outlays!AI65/cbo_ngdp!AI65</f>
        <v>#N/A</v>
      </c>
      <c r="AJ65" s="10" t="e">
        <f>100*cbo_outlays!AJ65/cbo_ngdp!AJ65</f>
        <v>#N/A</v>
      </c>
      <c r="AK65" s="10" t="e">
        <f>100*cbo_outlays!AK65/cbo_ngdp!AK65</f>
        <v>#N/A</v>
      </c>
      <c r="AL65" s="10" t="e">
        <f>100*cbo_outlays!AL65/cbo_ngdp!AL65</f>
        <v>#N/A</v>
      </c>
      <c r="AM65" s="10" t="e">
        <f>100*cbo_outlays!AM65/cbo_ngdp!AM65</f>
        <v>#N/A</v>
      </c>
      <c r="AN65" s="10" t="e">
        <f>100*cbo_outlays!AN65/cbo_ngdp!AN65</f>
        <v>#N/A</v>
      </c>
      <c r="AO65" s="10" t="e">
        <f>100*cbo_outlays!AO65/cbo_ngdp!AO65</f>
        <v>#N/A</v>
      </c>
      <c r="AP65" s="10" t="e">
        <f>100*cbo_outlays!AP65/cbo_ngdp!AP65</f>
        <v>#N/A</v>
      </c>
      <c r="AQ65" s="10" t="e">
        <f>100*cbo_outlays!AQ65/cbo_ngdp!AQ65</f>
        <v>#N/A</v>
      </c>
      <c r="AR65" s="10" t="e">
        <f>100*cbo_outlays!AR65/cbo_ngdp!AR65</f>
        <v>#N/A</v>
      </c>
      <c r="AS65" s="10" t="e">
        <f>100*cbo_outlays!AS65/cbo_ngdp!AS65</f>
        <v>#N/A</v>
      </c>
      <c r="AT65" s="10" t="e">
        <f>100*cbo_outlays!AT65/cbo_ngdp!AT65</f>
        <v>#N/A</v>
      </c>
      <c r="AU65" s="10" t="e">
        <v>#N/A</v>
      </c>
      <c r="AV65" s="10" t="e">
        <f>100*cbo_outlays!AV65/cbo_ngdp!AV65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24.141574220813524</v>
      </c>
      <c r="CR65" s="10">
        <v>24.928740518865645</v>
      </c>
      <c r="CS65" s="10">
        <v>24.346798960548071</v>
      </c>
      <c r="CU65" s="20">
        <v>39873</v>
      </c>
      <c r="CV65" s="20" t="str">
        <f ca="1">OFFSET(C$1,0,ROWS($1:59)-1)</f>
        <v>2009B</v>
      </c>
      <c r="CW65" s="19">
        <f t="shared" ca="1" si="2"/>
        <v>2009</v>
      </c>
      <c r="CX65" s="30" cm="1">
        <f t="array" aca="1" ref="CX65" ca="1">INDEX($C$6:$CS$100,MATCH(CW65,YEAR($B$6:$B$100),0),MATCH(CV65,$C$1:$CS$1,0))</f>
        <v>27.409831400725619</v>
      </c>
      <c r="CY65" s="19">
        <f t="shared" ca="1" si="0"/>
        <v>2014</v>
      </c>
      <c r="CZ65" s="30" cm="1">
        <f t="array" aca="1" ref="CZ65" ca="1">INDEX($C$6:$CS$100,MATCH(CY65,YEAR($B$6:$B$100),0),MATCH(CV65,$C$1:$CS$1,0))</f>
        <v>21.727278000116002</v>
      </c>
      <c r="DA65" s="19">
        <f t="shared" ca="1" si="3"/>
        <v>2019</v>
      </c>
      <c r="DB65" s="28" cm="1">
        <f t="array" aca="1" ref="DB65" ca="1">INDEX($C$6:$CS$100,MATCH(DA65,YEAR($B$6:$B$100),0),MATCH(CV65,$C$1:$CS$1,0))</f>
        <v>22.278927787846989</v>
      </c>
    </row>
    <row r="66" spans="1:106" x14ac:dyDescent="0.3">
      <c r="A66" t="s">
        <v>914</v>
      </c>
      <c r="B66" s="16">
        <v>49310</v>
      </c>
      <c r="C66" s="10" t="e">
        <f>100*cbo_outlays!C66/cbo_ngdp!C66</f>
        <v>#N/A</v>
      </c>
      <c r="D66" s="10" t="e">
        <f>100*cbo_outlays!D66/cbo_ngdp!D66</f>
        <v>#N/A</v>
      </c>
      <c r="E66" s="10" t="e">
        <f>100*cbo_outlays!E66/cbo_ngdp!E66</f>
        <v>#N/A</v>
      </c>
      <c r="F66" s="10" t="e">
        <f>100*cbo_outlays!F66/cbo_ngdp!F66</f>
        <v>#N/A</v>
      </c>
      <c r="G66" s="10" t="e">
        <f>100*cbo_outlays!G66/cbo_ngdp!G66</f>
        <v>#N/A</v>
      </c>
      <c r="H66" s="10" t="e">
        <f>100*cbo_outlays!H66/cbo_ngdp!H66</f>
        <v>#N/A</v>
      </c>
      <c r="I66" s="10" t="e">
        <f>100*cbo_outlays!I66/cbo_ngdp!A66</f>
        <v>#N/A</v>
      </c>
      <c r="J66" s="10" t="e">
        <f>100*cbo_outlays!J66/cbo_ngdp!B66</f>
        <v>#N/A</v>
      </c>
      <c r="K66" s="10" t="e">
        <f>100*cbo_outlays!K66/cbo_ngdp!K66</f>
        <v>#N/A</v>
      </c>
      <c r="L66" s="10" t="e">
        <f>100*cbo_outlays!L66/cbo_ngdp!L66</f>
        <v>#N/A</v>
      </c>
      <c r="M66" s="10" t="e">
        <f>100*cbo_outlays!M66/cbo_ngdp!M66</f>
        <v>#N/A</v>
      </c>
      <c r="N66" s="10" t="e">
        <f>100*cbo_outlays!N66/cbo_ngdp!N66</f>
        <v>#N/A</v>
      </c>
      <c r="O66" s="10" t="e">
        <f>100*cbo_outlays!O66/cbo_ngdp!O66</f>
        <v>#N/A</v>
      </c>
      <c r="P66" s="10" t="e">
        <f>100*cbo_outlays!P66/cbo_ngdp!P66</f>
        <v>#N/A</v>
      </c>
      <c r="Q66" s="10" t="e">
        <f>100*cbo_outlays!Q66/cbo_ngdp!Q66</f>
        <v>#N/A</v>
      </c>
      <c r="R66" s="10" t="e">
        <f>100*cbo_outlays!R66/cbo_ngdp!R66</f>
        <v>#N/A</v>
      </c>
      <c r="S66" s="10" t="e">
        <f>100*cbo_outlays!S66/cbo_ngdp!S66</f>
        <v>#N/A</v>
      </c>
      <c r="T66" s="10" t="e">
        <f>100*cbo_outlays!T66/cbo_ngdp!T66</f>
        <v>#N/A</v>
      </c>
      <c r="U66" s="10" t="e">
        <f>100*cbo_outlays!U66/cbo_ngdp!U66</f>
        <v>#N/A</v>
      </c>
      <c r="V66" s="10" t="e">
        <f>100*cbo_outlays!V66/cbo_ngdp!V66</f>
        <v>#N/A</v>
      </c>
      <c r="W66" s="10" t="e">
        <f>100*cbo_outlays!W66/cbo_ngdp!W66</f>
        <v>#N/A</v>
      </c>
      <c r="X66" s="10" t="e">
        <f>100*cbo_outlays!X66/cbo_ngdp!X66</f>
        <v>#N/A</v>
      </c>
      <c r="Y66" s="10" t="e">
        <f>100*cbo_outlays!Y66/cbo_ngdp!Y66</f>
        <v>#N/A</v>
      </c>
      <c r="Z66" s="10" t="e">
        <f>100*cbo_outlays!Z66/cbo_ngdp!Z66</f>
        <v>#N/A</v>
      </c>
      <c r="AA66" s="10" t="e">
        <f>100*cbo_outlays!AA66/cbo_ngdp!AA66</f>
        <v>#N/A</v>
      </c>
      <c r="AB66" s="10" t="e">
        <f>100*cbo_outlays!AB66/cbo_ngdp!AB66</f>
        <v>#N/A</v>
      </c>
      <c r="AC66" s="10" t="e">
        <f>100*cbo_outlays!AC66/cbo_ngdp!AC66</f>
        <v>#N/A</v>
      </c>
      <c r="AD66" s="10" t="e">
        <f>100*cbo_outlays!AD66/cbo_ngdp!AD66</f>
        <v>#N/A</v>
      </c>
      <c r="AE66" s="10" t="e">
        <f>100*cbo_outlays!AE66/cbo_ngdp!AE66</f>
        <v>#N/A</v>
      </c>
      <c r="AF66" s="10" t="e">
        <f>100*cbo_outlays!AF66/cbo_ngdp!AF66</f>
        <v>#N/A</v>
      </c>
      <c r="AG66" s="10" t="e">
        <f>100*cbo_outlays!AG66/cbo_ngdp!AG66</f>
        <v>#N/A</v>
      </c>
      <c r="AH66" s="10" t="e">
        <f>100*cbo_outlays!AH66/cbo_ngdp!AH66</f>
        <v>#N/A</v>
      </c>
      <c r="AI66" s="10" t="e">
        <f>100*cbo_outlays!AI66/cbo_ngdp!AI66</f>
        <v>#N/A</v>
      </c>
      <c r="AJ66" s="10" t="e">
        <f>100*cbo_outlays!AJ66/cbo_ngdp!AJ66</f>
        <v>#N/A</v>
      </c>
      <c r="AK66" s="10" t="e">
        <f>100*cbo_outlays!AK66/cbo_ngdp!AK66</f>
        <v>#N/A</v>
      </c>
      <c r="AL66" s="10" t="e">
        <f>100*cbo_outlays!AL66/cbo_ngdp!AL66</f>
        <v>#N/A</v>
      </c>
      <c r="AM66" s="10" t="e">
        <f>100*cbo_outlays!AM66/cbo_ngdp!AM66</f>
        <v>#N/A</v>
      </c>
      <c r="AN66" s="10" t="e">
        <f>100*cbo_outlays!AN66/cbo_ngdp!AN66</f>
        <v>#N/A</v>
      </c>
      <c r="AO66" s="10" t="e">
        <f>100*cbo_outlays!AO66/cbo_ngdp!AO66</f>
        <v>#N/A</v>
      </c>
      <c r="AP66" s="10" t="e">
        <f>100*cbo_outlays!AP66/cbo_ngdp!AP66</f>
        <v>#N/A</v>
      </c>
      <c r="AQ66" s="10" t="e">
        <f>100*cbo_outlays!AQ66/cbo_ngdp!AQ66</f>
        <v>#N/A</v>
      </c>
      <c r="AR66" s="10" t="e">
        <f>100*cbo_outlays!AR66/cbo_ngdp!AR66</f>
        <v>#N/A</v>
      </c>
      <c r="AS66" s="10" t="e">
        <f>100*cbo_outlays!AS66/cbo_ngdp!AS66</f>
        <v>#N/A</v>
      </c>
      <c r="AT66" s="10" t="e">
        <f>100*cbo_outlays!AT66/cbo_ngdp!AT66</f>
        <v>#N/A</v>
      </c>
      <c r="AU66" s="10" t="e">
        <v>#N/A</v>
      </c>
      <c r="AV66" s="10" t="e">
        <f>100*cbo_outlays!AV66/cbo_ngdp!AV66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24.041788055353241</v>
      </c>
      <c r="CU66" s="20">
        <v>40026</v>
      </c>
      <c r="CV66" s="20" t="str">
        <f ca="1">OFFSET(C$1,0,ROWS($1:60)-1)</f>
        <v>2009C</v>
      </c>
      <c r="CW66" s="19">
        <f t="shared" ca="1" si="2"/>
        <v>2009</v>
      </c>
      <c r="CX66" s="30" cm="1">
        <f t="array" aca="1" ref="CX66" ca="1">INDEX($C$6:$CS$100,MATCH(CW66,YEAR($B$6:$B$100),0),MATCH(CV66,$C$1:$CS$1,0))</f>
        <v>26.082036775106083</v>
      </c>
      <c r="CY66" s="19">
        <f t="shared" ca="1" si="0"/>
        <v>2014</v>
      </c>
      <c r="CZ66" s="30" cm="1">
        <f t="array" aca="1" ref="CZ66" ca="1">INDEX($C$6:$CS$100,MATCH(CY66,YEAR($B$6:$B$100),0),MATCH(CV66,$C$1:$CS$1,0))</f>
        <v>22.870835498585368</v>
      </c>
      <c r="DA66" s="19">
        <f t="shared" ca="1" si="3"/>
        <v>2019</v>
      </c>
      <c r="DB66" s="28" cm="1">
        <f t="array" aca="1" ref="DB66" ca="1">INDEX($C$6:$CS$100,MATCH(DA66,YEAR($B$6:$B$100),0),MATCH(CV66,$C$1:$CS$1,0))</f>
        <v>23.595718480628967</v>
      </c>
    </row>
    <row r="67" spans="1:106" x14ac:dyDescent="0.3">
      <c r="CU67" s="20">
        <v>40179</v>
      </c>
      <c r="CV67" s="20" t="str">
        <f ca="1">OFFSET(C$1,0,ROWS($1:61)-1)</f>
        <v>2010A</v>
      </c>
      <c r="CW67" s="19">
        <f t="shared" ca="1" si="2"/>
        <v>2010</v>
      </c>
      <c r="CX67" s="30" cm="1">
        <f t="array" aca="1" ref="CX67" ca="1">INDEX($C$6:$CS$100,MATCH(CW67,YEAR($B$6:$B$100),0),MATCH(CV67,$C$1:$CS$1,0))</f>
        <v>24.145255224391914</v>
      </c>
      <c r="CY67" s="19">
        <f t="shared" ca="1" si="0"/>
        <v>2015</v>
      </c>
      <c r="CZ67" s="30" cm="1">
        <f t="array" aca="1" ref="CZ67" ca="1">INDEX($C$6:$CS$100,MATCH(CY67,YEAR($B$6:$B$100),0),MATCH(CV67,$C$1:$CS$1,0))</f>
        <v>22.284349383855382</v>
      </c>
      <c r="DA67" s="19">
        <f t="shared" ca="1" si="3"/>
        <v>2020</v>
      </c>
      <c r="DB67" s="28" cm="1">
        <f t="array" aca="1" ref="DB67" ca="1">INDEX($C$6:$CS$100,MATCH(DA67,YEAR($B$6:$B$100),0),MATCH(CV67,$C$1:$CS$1,0))</f>
        <v>23.28779276082328</v>
      </c>
    </row>
    <row r="68" spans="1:106" x14ac:dyDescent="0.3">
      <c r="CU68" s="20">
        <v>40391</v>
      </c>
      <c r="CV68" s="20" t="str">
        <f ca="1">OFFSET(C$1,0,ROWS($1:62)-1)</f>
        <v>2010B</v>
      </c>
      <c r="CW68" s="19">
        <f t="shared" ca="1" si="2"/>
        <v>2010</v>
      </c>
      <c r="CX68" s="30" cm="1">
        <f t="array" aca="1" ref="CX68" ca="1">INDEX($C$6:$CS$100,MATCH(CW68,YEAR($B$6:$B$100),0),MATCH(CV68,$C$1:$CS$1,0))</f>
        <v>23.762443747443065</v>
      </c>
      <c r="CY68" s="19">
        <f t="shared" ca="1" si="0"/>
        <v>2015</v>
      </c>
      <c r="CZ68" s="30" cm="1">
        <f t="array" aca="1" ref="CZ68" ca="1">INDEX($C$6:$CS$100,MATCH(CY68,YEAR($B$6:$B$100),0),MATCH(CV68,$C$1:$CS$1,0))</f>
        <v>22.81266774020397</v>
      </c>
      <c r="DA68" s="19">
        <f t="shared" ca="1" si="3"/>
        <v>2020</v>
      </c>
      <c r="DB68" s="28" cm="1">
        <f t="array" aca="1" ref="DB68" ca="1">INDEX($C$6:$CS$100,MATCH(DA68,YEAR($B$6:$B$100),0),MATCH(CV68,$C$1:$CS$1,0))</f>
        <v>23.931070225447009</v>
      </c>
    </row>
    <row r="69" spans="1:106" x14ac:dyDescent="0.3">
      <c r="CU69" s="20">
        <v>40544</v>
      </c>
      <c r="CV69" s="20" t="str">
        <f ca="1">OFFSET(C$1,0,ROWS($1:63)-1)</f>
        <v>2011A</v>
      </c>
      <c r="CW69" s="19">
        <f t="shared" ca="1" si="2"/>
        <v>2011</v>
      </c>
      <c r="CX69" s="30" cm="1">
        <f t="array" aca="1" ref="CX69" ca="1">INDEX($C$6:$CS$100,MATCH(CW69,YEAR($B$6:$B$100),0),MATCH(CV69,$C$1:$CS$1,0))</f>
        <v>24.664094718637756</v>
      </c>
      <c r="CY69" s="19">
        <f t="shared" ca="1" si="0"/>
        <v>2016</v>
      </c>
      <c r="CZ69" s="30" cm="1">
        <f t="array" aca="1" ref="CZ69" ca="1">INDEX($C$6:$CS$100,MATCH(CY69,YEAR($B$6:$B$100),0),MATCH(CV69,$C$1:$CS$1,0))</f>
        <v>23.462723995611515</v>
      </c>
      <c r="DA69" s="19">
        <f t="shared" ca="1" si="3"/>
        <v>2021</v>
      </c>
      <c r="DB69" s="28" cm="1">
        <f t="array" aca="1" ref="DB69" ca="1">INDEX($C$6:$CS$100,MATCH(DA69,YEAR($B$6:$B$100),0),MATCH(CV69,$C$1:$CS$1,0))</f>
        <v>24.048719025619487</v>
      </c>
    </row>
    <row r="70" spans="1:106" x14ac:dyDescent="0.3">
      <c r="CU70" s="20">
        <v>40756</v>
      </c>
      <c r="CV70" s="20" t="str">
        <f ca="1">OFFSET(C$1,0,ROWS($1:64)-1)</f>
        <v>2011B</v>
      </c>
      <c r="CW70" s="19">
        <f t="shared" ca="1" si="2"/>
        <v>2011</v>
      </c>
      <c r="CX70" s="30" cm="1">
        <f t="array" aca="1" ref="CX70" ca="1">INDEX($C$6:$CS$100,MATCH(CW70,YEAR($B$6:$B$100),0),MATCH(CV70,$C$1:$CS$1,0))</f>
        <v>23.829082477641602</v>
      </c>
      <c r="CY70" s="19">
        <f t="shared" ca="1" si="0"/>
        <v>2016</v>
      </c>
      <c r="CZ70" s="30" cm="1">
        <f t="array" aca="1" ref="CZ70" ca="1">INDEX($C$6:$CS$100,MATCH(CY70,YEAR($B$6:$B$100),0),MATCH(CV70,$C$1:$CS$1,0))</f>
        <v>22.234432234432234</v>
      </c>
      <c r="DA70" s="19">
        <f t="shared" ca="1" si="3"/>
        <v>2021</v>
      </c>
      <c r="DB70" s="28" cm="1">
        <f t="array" aca="1" ref="DB70" ca="1">INDEX($C$6:$CS$100,MATCH(DA70,YEAR($B$6:$B$100),0),MATCH(CV70,$C$1:$CS$1,0))</f>
        <v>22.698279479647503</v>
      </c>
    </row>
    <row r="71" spans="1:106" x14ac:dyDescent="0.3">
      <c r="CU71" s="20">
        <v>40909</v>
      </c>
      <c r="CV71" s="20" t="str">
        <f ca="1">OFFSET(C$1,0,ROWS($1:65)-1)</f>
        <v>2012A</v>
      </c>
      <c r="CW71" s="19">
        <f t="shared" ca="1" si="2"/>
        <v>2012</v>
      </c>
      <c r="CX71" s="30" cm="1">
        <f t="array" aca="1" ref="CX71" ca="1">INDEX($C$6:$CS$100,MATCH(CW71,YEAR($B$6:$B$100),0),MATCH(CV71,$C$1:$CS$1,0))</f>
        <v>23.220273407273666</v>
      </c>
      <c r="CY71" s="19">
        <f t="shared" ca="1" si="0"/>
        <v>2017</v>
      </c>
      <c r="CZ71" s="30" cm="1">
        <f t="array" aca="1" ref="CZ71" ca="1">INDEX($C$6:$CS$100,MATCH(CY71,YEAR($B$6:$B$100),0),MATCH(CV71,$C$1:$CS$1,0))</f>
        <v>21.610513497057031</v>
      </c>
      <c r="DA71" s="19">
        <f t="shared" ca="1" si="3"/>
        <v>2022</v>
      </c>
      <c r="DB71" s="28" cm="1">
        <f t="array" aca="1" ref="DB71" ca="1">INDEX($C$6:$CS$100,MATCH(DA71,YEAR($B$6:$B$100),0),MATCH(CV71,$C$1:$CS$1,0))</f>
        <v>22.388967755019266</v>
      </c>
    </row>
    <row r="72" spans="1:106" x14ac:dyDescent="0.3">
      <c r="CU72" s="20">
        <v>40969</v>
      </c>
      <c r="CV72" s="20" t="str">
        <f ca="1">OFFSET(C$1,0,ROWS($1:66)-1)</f>
        <v>2012B</v>
      </c>
      <c r="CW72" s="19">
        <f t="shared" ref="CW72:CW101" ca="1" si="4">LEFT(CV72,4)+$CW$5</f>
        <v>2012</v>
      </c>
      <c r="CX72" s="30" cm="1">
        <f t="array" aca="1" ref="CX72" ca="1">INDEX($C$6:$CS$100,MATCH(CW72,YEAR($B$6:$B$100),0),MATCH(CV72,$C$1:$CS$1,0))</f>
        <v>23.387928810936291</v>
      </c>
      <c r="CY72" s="19">
        <f t="shared" ref="CY72" ca="1" si="5">LEFT(CV72,4)+$CY$5</f>
        <v>2017</v>
      </c>
      <c r="CZ72" s="30" cm="1">
        <f t="array" aca="1" ref="CZ72" ca="1">INDEX($C$6:$CS$100,MATCH(CY72,YEAR($B$6:$B$100),0),MATCH(CV72,$C$1:$CS$1,0))</f>
        <v>21.651106149786887</v>
      </c>
      <c r="DA72" s="19">
        <f t="shared" ca="1" si="3"/>
        <v>2022</v>
      </c>
      <c r="DB72" s="28" cm="1">
        <f t="array" aca="1" ref="DB72" ca="1">INDEX($C$6:$CS$100,MATCH(DA72,YEAR($B$6:$B$100),0),MATCH(CV72,$C$1:$CS$1,0))</f>
        <v>22.388967755019266</v>
      </c>
    </row>
    <row r="73" spans="1:106" x14ac:dyDescent="0.3">
      <c r="CU73" s="20">
        <v>41122</v>
      </c>
      <c r="CV73" s="20" t="str">
        <f ca="1">OFFSET(C$1,0,ROWS($1:67)-1)</f>
        <v>2012C</v>
      </c>
      <c r="CW73" s="19">
        <f t="shared" ca="1" si="4"/>
        <v>2012</v>
      </c>
      <c r="CX73" s="30" cm="1">
        <f t="array" aca="1" ref="CX73" ca="1">INDEX($C$6:$CS$100,MATCH(CW73,YEAR($B$6:$B$100),0),MATCH(CV73,$C$1:$CS$1,0))</f>
        <v>22.930879135023812</v>
      </c>
      <c r="CY73" s="19">
        <f t="shared" ca="1" si="0"/>
        <v>2017</v>
      </c>
      <c r="CZ73" s="30" cm="1">
        <f t="array" aca="1" ref="CZ73" ca="1">INDEX($C$6:$CS$100,MATCH(CY73,YEAR($B$6:$B$100),0),MATCH(CV73,$C$1:$CS$1,0))</f>
        <v>21.355674028941355</v>
      </c>
      <c r="DA73" s="19">
        <f t="shared" ca="1" si="3"/>
        <v>2022</v>
      </c>
      <c r="DB73" s="28" cm="1">
        <f t="array" aca="1" ref="DB73" ca="1">INDEX($C$6:$CS$100,MATCH(DA73,YEAR($B$6:$B$100),0),MATCH(CV73,$C$1:$CS$1,0))</f>
        <v>22.276587141124139</v>
      </c>
    </row>
    <row r="74" spans="1:106" x14ac:dyDescent="0.3">
      <c r="CU74" s="20">
        <v>41306</v>
      </c>
      <c r="CV74" s="20" t="str">
        <f ca="1">OFFSET(C$1,0,ROWS($1:68)-1)</f>
        <v>2013A</v>
      </c>
      <c r="CW74" s="19">
        <f t="shared" ca="1" si="4"/>
        <v>2013</v>
      </c>
      <c r="CX74" s="30" cm="1">
        <f t="array" aca="1" ref="CX74" ca="1">INDEX($C$6:$CS$100,MATCH(CW74,YEAR($B$6:$B$100),0),MATCH(CV74,$C$1:$CS$1,0))</f>
        <v>22.15916178121492</v>
      </c>
      <c r="CY74" s="19">
        <f t="shared" ca="1" si="0"/>
        <v>2018</v>
      </c>
      <c r="CZ74" s="30" cm="1">
        <f t="array" aca="1" ref="CZ74" ca="1">INDEX($C$6:$CS$100,MATCH(CY74,YEAR($B$6:$B$100),0),MATCH(CV74,$C$1:$CS$1,0))</f>
        <v>21.687437329895431</v>
      </c>
      <c r="DA74" s="19">
        <f t="shared" ca="1" si="3"/>
        <v>2023</v>
      </c>
      <c r="DB74" s="28" cm="1">
        <f t="array" aca="1" ref="DB74" ca="1">INDEX($C$6:$CS$100,MATCH(DA74,YEAR($B$6:$B$100),0),MATCH(CV74,$C$1:$CS$1,0))</f>
        <v>22.921651871864146</v>
      </c>
    </row>
    <row r="75" spans="1:106" x14ac:dyDescent="0.3">
      <c r="CU75" s="20">
        <v>41395</v>
      </c>
      <c r="CV75" s="20" t="str">
        <f ca="1">OFFSET(C$1,0,ROWS($1:69)-1)</f>
        <v>2013B</v>
      </c>
      <c r="CW75" s="19">
        <f t="shared" ca="1" si="4"/>
        <v>2013</v>
      </c>
      <c r="CX75" s="30" cm="1">
        <f t="array" aca="1" ref="CX75" ca="1">INDEX($C$6:$CS$100,MATCH(CW75,YEAR($B$6:$B$100),0),MATCH(CV75,$C$1:$CS$1,0))</f>
        <v>21.547960583759512</v>
      </c>
      <c r="CY75" s="19">
        <f t="shared" ca="1" si="0"/>
        <v>2018</v>
      </c>
      <c r="CZ75" s="30" cm="1">
        <f t="array" aca="1" ref="CZ75" ca="1">INDEX($C$6:$CS$100,MATCH(CY75,YEAR($B$6:$B$100),0),MATCH(CV75,$C$1:$CS$1,0))</f>
        <v>21.415270018621975</v>
      </c>
      <c r="DA75" s="19">
        <f t="shared" ca="1" si="3"/>
        <v>2023</v>
      </c>
      <c r="DB75" s="28" cm="1">
        <f t="array" aca="1" ref="DB75" ca="1">INDEX($C$6:$CS$100,MATCH(DA75,YEAR($B$6:$B$100),0),MATCH(CV75,$C$1:$CS$1,0))</f>
        <v>22.597452720957158</v>
      </c>
    </row>
    <row r="76" spans="1:106" x14ac:dyDescent="0.3">
      <c r="CU76" s="20">
        <v>41671</v>
      </c>
      <c r="CV76" s="20" t="str">
        <f ca="1">OFFSET(C$1,0,ROWS($1:70)-1)</f>
        <v>2014A</v>
      </c>
      <c r="CW76" s="19">
        <f t="shared" ca="1" si="4"/>
        <v>2014</v>
      </c>
      <c r="CX76" s="30" cm="1">
        <f t="array" aca="1" ref="CX76" ca="1">INDEX($C$6:$CS$100,MATCH(CW76,YEAR($B$6:$B$100),0),MATCH(CV76,$C$1:$CS$1,0))</f>
        <v>20.511781392925375</v>
      </c>
      <c r="CY76" s="19">
        <f t="shared" ca="1" si="0"/>
        <v>2019</v>
      </c>
      <c r="CZ76" s="30" cm="1">
        <f t="array" aca="1" ref="CZ76" ca="1">INDEX($C$6:$CS$100,MATCH(CY76,YEAR($B$6:$B$100),0),MATCH(CV76,$C$1:$CS$1,0))</f>
        <v>21.420405176750354</v>
      </c>
      <c r="DA76" s="19">
        <f t="shared" ca="1" si="3"/>
        <v>2024</v>
      </c>
      <c r="DB76" s="28" cm="1">
        <f t="array" aca="1" ref="DB76" ca="1">INDEX($C$6:$CS$100,MATCH(DA76,YEAR($B$6:$B$100),0),MATCH(CV76,$C$1:$CS$1,0))</f>
        <v>22.363026462914647</v>
      </c>
    </row>
    <row r="77" spans="1:106" x14ac:dyDescent="0.3">
      <c r="CU77" s="20">
        <v>41730</v>
      </c>
      <c r="CV77" s="20" t="str">
        <f ca="1">OFFSET(C$1,0,ROWS($1:71)-1)</f>
        <v>2014B</v>
      </c>
      <c r="CW77" s="19">
        <f t="shared" ca="1" si="4"/>
        <v>2014</v>
      </c>
      <c r="CX77" s="30" cm="1">
        <f t="array" aca="1" ref="CX77" ca="1">INDEX($C$6:$CS$100,MATCH(CW77,YEAR($B$6:$B$100),0),MATCH(CV77,$C$1:$CS$1,0))</f>
        <v>20.395993747467145</v>
      </c>
      <c r="CY77" s="19">
        <f t="shared" ref="CY77" ca="1" si="6">LEFT(CV77,4)+$CY$5</f>
        <v>2019</v>
      </c>
      <c r="CZ77" s="30" cm="1">
        <f t="array" aca="1" ref="CZ77" ca="1">INDEX($C$6:$CS$100,MATCH(CY77,YEAR($B$6:$B$100),0),MATCH(CV77,$C$1:$CS$1,0))</f>
        <v>21.2603466410573</v>
      </c>
      <c r="DA77" s="19">
        <f t="shared" ref="DA77:DA100" ca="1" si="7">LEFT(CV77,4)+$DA$5</f>
        <v>2024</v>
      </c>
      <c r="DB77" s="28" cm="1">
        <f t="array" aca="1" ref="DB77" ca="1">INDEX($C$6:$CS$100,MATCH(DA77,YEAR($B$6:$B$100),0),MATCH(CV77,$C$1:$CS$1,0))</f>
        <v>22.064852776742452</v>
      </c>
    </row>
    <row r="78" spans="1:106" x14ac:dyDescent="0.3">
      <c r="CU78" s="20">
        <v>41852</v>
      </c>
      <c r="CV78" s="20" t="str">
        <f ca="1">OFFSET(C$1,0,ROWS($1:72)-1)</f>
        <v>2014C</v>
      </c>
      <c r="CW78" s="19">
        <f t="shared" ca="1" si="4"/>
        <v>2014</v>
      </c>
      <c r="CX78" s="30" cm="1">
        <f t="array" aca="1" ref="CX78" ca="1">INDEX($C$6:$CS$100,MATCH(CW78,YEAR($B$6:$B$100),0),MATCH(CV78,$C$1:$CS$1,0))</f>
        <v>20.422166656975055</v>
      </c>
      <c r="CY78" s="19">
        <f t="shared" ca="1" si="0"/>
        <v>2019</v>
      </c>
      <c r="CZ78" s="30" cm="1">
        <f t="array" aca="1" ref="CZ78" ca="1">INDEX($C$6:$CS$100,MATCH(CY78,YEAR($B$6:$B$100),0),MATCH(CV78,$C$1:$CS$1,0))</f>
        <v>21.068892372959514</v>
      </c>
      <c r="DA78" s="19">
        <f t="shared" ca="1" si="7"/>
        <v>2024</v>
      </c>
      <c r="DB78" s="28" cm="1">
        <f t="array" aca="1" ref="DB78" ca="1">INDEX($C$6:$CS$100,MATCH(DA78,YEAR($B$6:$B$100),0),MATCH(CV78,$C$1:$CS$1,0))</f>
        <v>21.824055292615132</v>
      </c>
    </row>
    <row r="79" spans="1:106" x14ac:dyDescent="0.3">
      <c r="CU79" s="20">
        <v>42005</v>
      </c>
      <c r="CV79" s="20" t="str">
        <f ca="1">OFFSET(C$1,0,ROWS($1:73)-1)</f>
        <v>2015A</v>
      </c>
      <c r="CW79" s="19">
        <f t="shared" ca="1" si="4"/>
        <v>2015</v>
      </c>
      <c r="CX79" s="30" cm="1">
        <f t="array" aca="1" ref="CX79" ca="1">INDEX($C$6:$CS$100,MATCH(CW79,YEAR($B$6:$B$100),0),MATCH(CV79,$C$1:$CS$1,0))</f>
        <v>20.409635879218474</v>
      </c>
      <c r="CY79" s="19">
        <f t="shared" ca="1" si="0"/>
        <v>2020</v>
      </c>
      <c r="CZ79" s="30" cm="1">
        <f t="array" aca="1" ref="CZ79" ca="1">INDEX($C$6:$CS$100,MATCH(CY79,YEAR($B$6:$B$100),0),MATCH(CV79,$C$1:$CS$1,0))</f>
        <v>21.196504593322878</v>
      </c>
      <c r="DA79" s="19">
        <f t="shared" ca="1" si="7"/>
        <v>2025</v>
      </c>
      <c r="DB79" s="28" cm="1">
        <f t="array" aca="1" ref="DB79" ca="1">INDEX($C$6:$CS$100,MATCH(DA79,YEAR($B$6:$B$100),0),MATCH(CV79,$C$1:$CS$1,0))</f>
        <v>22.104458041958043</v>
      </c>
    </row>
    <row r="80" spans="1:106" x14ac:dyDescent="0.3">
      <c r="CU80" s="20">
        <v>42064</v>
      </c>
      <c r="CV80" s="20" t="str">
        <f ca="1">OFFSET(C$1,0,ROWS($1:74)-1)</f>
        <v>2015B</v>
      </c>
      <c r="CW80" s="19">
        <f t="shared" ca="1" si="4"/>
        <v>2015</v>
      </c>
      <c r="CX80" s="30" cm="1">
        <f t="array" aca="1" ref="CX80" ca="1">INDEX($C$6:$CS$100,MATCH(CW80,YEAR($B$6:$B$100),0),MATCH(CV80,$C$1:$CS$1,0))</f>
        <v>20.409635879218474</v>
      </c>
      <c r="CY80" s="19">
        <f t="shared" ca="1" si="0"/>
        <v>2020</v>
      </c>
      <c r="CZ80" s="30" cm="1">
        <f t="array" aca="1" ref="CZ80" ca="1">INDEX($C$6:$CS$100,MATCH(CY80,YEAR($B$6:$B$100),0),MATCH(CV80,$C$1:$CS$1,0))</f>
        <v>21.196504593322878</v>
      </c>
      <c r="DA80" s="19">
        <f t="shared" ca="1" si="7"/>
        <v>2025</v>
      </c>
      <c r="DB80" s="28" cm="1">
        <f t="array" aca="1" ref="DB80" ca="1">INDEX($C$6:$CS$100,MATCH(DA80,YEAR($B$6:$B$100),0),MATCH(CV80,$C$1:$CS$1,0))</f>
        <v>22.104458041958043</v>
      </c>
    </row>
    <row r="81" spans="99:106" x14ac:dyDescent="0.3">
      <c r="CU81" s="20">
        <v>42217</v>
      </c>
      <c r="CV81" s="20" t="str">
        <f ca="1">OFFSET(C$1,0,ROWS($1:75)-1)</f>
        <v>2015C</v>
      </c>
      <c r="CW81" s="19">
        <f t="shared" ca="1" si="4"/>
        <v>2015</v>
      </c>
      <c r="CX81" s="30" cm="1">
        <f t="array" aca="1" ref="CX81" ca="1">INDEX($C$6:$CS$100,MATCH(CW81,YEAR($B$6:$B$100),0),MATCH(CV81,$C$1:$CS$1,0))</f>
        <v>20.6029024485908</v>
      </c>
      <c r="CY81" s="19">
        <f t="shared" ca="1" si="0"/>
        <v>2020</v>
      </c>
      <c r="CZ81" s="30" cm="1">
        <f t="array" aca="1" ref="CZ81" ca="1">INDEX($C$6:$CS$100,MATCH(CY81,YEAR($B$6:$B$100),0),MATCH(CV81,$C$1:$CS$1,0))</f>
        <v>21.166170231970394</v>
      </c>
      <c r="DA81" s="19">
        <f t="shared" ca="1" si="7"/>
        <v>2025</v>
      </c>
      <c r="DB81" s="28" cm="1">
        <f t="array" aca="1" ref="DB81" ca="1">INDEX($C$6:$CS$100,MATCH(DA81,YEAR($B$6:$B$100),0),MATCH(CV81,$C$1:$CS$1,0))</f>
        <v>21.989969615990042</v>
      </c>
    </row>
    <row r="82" spans="99:106" x14ac:dyDescent="0.3">
      <c r="CU82" s="20">
        <v>42370</v>
      </c>
      <c r="CV82" s="20" t="str">
        <f ca="1">OFFSET(C$1,0,ROWS($1:76)-1)</f>
        <v>2016A</v>
      </c>
      <c r="CW82" s="19">
        <f t="shared" ca="1" si="4"/>
        <v>2016</v>
      </c>
      <c r="CX82" s="30" cm="1">
        <f t="array" aca="1" ref="CX82" ca="1">INDEX($C$6:$CS$100,MATCH(CW82,YEAR($B$6:$B$100),0),MATCH(CV82,$C$1:$CS$1,0))</f>
        <v>21.190656429112146</v>
      </c>
      <c r="CY82" s="19">
        <f t="shared" ref="CY82" ca="1" si="8">LEFT(CV82,4)+$CY$5</f>
        <v>2021</v>
      </c>
      <c r="CZ82" s="30" cm="1">
        <f t="array" aca="1" ref="CZ82" ca="1">INDEX($C$6:$CS$100,MATCH(CY82,YEAR($B$6:$B$100),0),MATCH(CV82,$C$1:$CS$1,0))</f>
        <v>21.989111671756739</v>
      </c>
      <c r="DA82" s="19">
        <f t="shared" ca="1" si="7"/>
        <v>2026</v>
      </c>
      <c r="DB82" s="28" cm="1">
        <f t="array" aca="1" ref="DB82" ca="1">INDEX($C$6:$CS$100,MATCH(DA82,YEAR($B$6:$B$100),0),MATCH(CV82,$C$1:$CS$1,0))</f>
        <v>23.141720896601591</v>
      </c>
    </row>
    <row r="83" spans="99:106" x14ac:dyDescent="0.3">
      <c r="CU83" s="20">
        <v>42430</v>
      </c>
      <c r="CV83" s="20" t="str">
        <f ca="1">OFFSET(C$1,0,ROWS($1:77)-1)</f>
        <v>2016B</v>
      </c>
      <c r="CW83" s="19">
        <f t="shared" ca="1" si="4"/>
        <v>2016</v>
      </c>
      <c r="CX83" s="30" cm="1">
        <f t="array" aca="1" ref="CX83" ca="1">INDEX($C$6:$CS$100,MATCH(CW83,YEAR($B$6:$B$100),0),MATCH(CV83,$C$1:$CS$1,0))</f>
        <v>21.071698929382503</v>
      </c>
      <c r="CY83" s="19">
        <f t="shared" ca="1" si="0"/>
        <v>2021</v>
      </c>
      <c r="CZ83" s="30" cm="1">
        <f t="array" aca="1" ref="CZ83" ca="1">INDEX($C$6:$CS$100,MATCH(CY83,YEAR($B$6:$B$100),0),MATCH(CV83,$C$1:$CS$1,0))</f>
        <v>22.006816270526269</v>
      </c>
      <c r="DA83" s="19">
        <f t="shared" ca="1" si="7"/>
        <v>2026</v>
      </c>
      <c r="DB83" s="28" cm="1">
        <f t="array" aca="1" ref="DB83" ca="1">INDEX($C$6:$CS$100,MATCH(DA83,YEAR($B$6:$B$100),0),MATCH(CV83,$C$1:$CS$1,0))</f>
        <v>23.083875632682574</v>
      </c>
    </row>
    <row r="84" spans="99:106" x14ac:dyDescent="0.3">
      <c r="CU84" s="20">
        <v>42583</v>
      </c>
      <c r="CV84" s="20" t="str">
        <f ca="1">OFFSET(C$1,0,ROWS($1:78)-1)</f>
        <v>2016C</v>
      </c>
      <c r="CW84" s="19">
        <f t="shared" ca="1" si="4"/>
        <v>2016</v>
      </c>
      <c r="CX84" s="30" cm="1">
        <f t="array" aca="1" ref="CX84" ca="1">INDEX($C$6:$CS$100,MATCH(CW84,YEAR($B$6:$B$100),0),MATCH(CV84,$C$1:$CS$1,0))</f>
        <v>21.048619807263027</v>
      </c>
      <c r="CY84" s="19">
        <f t="shared" ca="1" si="0"/>
        <v>2021</v>
      </c>
      <c r="CZ84" s="30" cm="1">
        <f t="array" aca="1" ref="CZ84" ca="1">INDEX($C$6:$CS$100,MATCH(CY84,YEAR($B$6:$B$100),0),MATCH(CV84,$C$1:$CS$1,0))</f>
        <v>21.867255440904788</v>
      </c>
      <c r="DA84" s="19">
        <f t="shared" ca="1" si="7"/>
        <v>2026</v>
      </c>
      <c r="DB84" s="28" cm="1">
        <f t="array" aca="1" ref="DB84" ca="1">INDEX($C$6:$CS$100,MATCH(DA84,YEAR($B$6:$B$100),0),MATCH(CV84,$C$1:$CS$1,0))</f>
        <v>23.069523069523068</v>
      </c>
    </row>
    <row r="85" spans="99:106" x14ac:dyDescent="0.3">
      <c r="CU85" s="20">
        <v>42736</v>
      </c>
      <c r="CV85" s="20" t="str">
        <f ca="1">OFFSET(C$1,0,ROWS($1:79)-1)</f>
        <v>2017A</v>
      </c>
      <c r="CW85" s="19">
        <f t="shared" ca="1" si="4"/>
        <v>2017</v>
      </c>
      <c r="CX85" s="30" cm="1">
        <f t="array" aca="1" ref="CX85" ca="1">INDEX($C$6:$CS$100,MATCH(CW85,YEAR($B$6:$B$100),0),MATCH(CV85,$C$1:$CS$1,0))</f>
        <v>20.686955159993737</v>
      </c>
      <c r="CY85" s="19">
        <f t="shared" ca="1" si="0"/>
        <v>2022</v>
      </c>
      <c r="CZ85" s="30" cm="1">
        <f t="array" aca="1" ref="CZ85" ca="1">INDEX($C$6:$CS$100,MATCH(CY85,YEAR($B$6:$B$100),0),MATCH(CV85,$C$1:$CS$1,0))</f>
        <v>22.290228762425663</v>
      </c>
      <c r="DA85" s="19">
        <f t="shared" ca="1" si="7"/>
        <v>2027</v>
      </c>
      <c r="DB85" s="28" cm="1">
        <f t="array" aca="1" ref="DB85" ca="1">INDEX($C$6:$CS$100,MATCH(DA85,YEAR($B$6:$B$100),0),MATCH(CV85,$C$1:$CS$1,0))</f>
        <v>23.3982490619975</v>
      </c>
    </row>
    <row r="86" spans="99:106" x14ac:dyDescent="0.3">
      <c r="CU86" s="20">
        <v>42887</v>
      </c>
      <c r="CV86" s="20" t="str">
        <f ca="1">OFFSET(C$1,0,ROWS($1:80)-1)</f>
        <v>2017B</v>
      </c>
      <c r="CW86" s="19">
        <f t="shared" ca="1" si="4"/>
        <v>2017</v>
      </c>
      <c r="CX86" s="30" cm="1">
        <f t="array" aca="1" ref="CX86" ca="1">INDEX($C$6:$CS$100,MATCH(CW86,YEAR($B$6:$B$100),0),MATCH(CV86,$C$1:$CS$1,0))</f>
        <v>20.96234309623431</v>
      </c>
      <c r="CY86" s="19">
        <f t="shared" ca="1" si="0"/>
        <v>2022</v>
      </c>
      <c r="CZ86" s="30" cm="1">
        <f t="array" aca="1" ref="CZ86" ca="1">INDEX($C$6:$CS$100,MATCH(CY86,YEAR($B$6:$B$100),0),MATCH(CV86,$C$1:$CS$1,0))</f>
        <v>22.594087771845292</v>
      </c>
      <c r="DA86" s="19">
        <f t="shared" ca="1" si="7"/>
        <v>2027</v>
      </c>
      <c r="DB86" s="28" cm="1">
        <f t="array" aca="1" ref="DB86" ca="1">INDEX($C$6:$CS$100,MATCH(DA86,YEAR($B$6:$B$100),0),MATCH(CV86,$C$1:$CS$1,0))</f>
        <v>23.647273116897033</v>
      </c>
    </row>
    <row r="87" spans="99:106" x14ac:dyDescent="0.3">
      <c r="CU87" s="20">
        <v>43191</v>
      </c>
      <c r="CV87" s="20" t="str">
        <f ca="1">OFFSET(C$1,0,ROWS($1:81)-1)</f>
        <v>2018A</v>
      </c>
      <c r="CW87" s="19">
        <f t="shared" ca="1" si="4"/>
        <v>2018</v>
      </c>
      <c r="CX87" s="30" cm="1">
        <f t="array" aca="1" ref="CX87" ca="1">INDEX($C$6:$CS$100,MATCH(CW87,YEAR($B$6:$B$100),0),MATCH(CV87,$C$1:$CS$1,0))</f>
        <v>20.603889966671641</v>
      </c>
      <c r="CY87" s="19">
        <f t="shared" ref="CY87" ca="1" si="9">LEFT(CV87,4)+$CY$5</f>
        <v>2023</v>
      </c>
      <c r="CZ87" s="30" cm="1">
        <f t="array" aca="1" ref="CZ87" ca="1">INDEX($C$6:$CS$100,MATCH(CY87,YEAR($B$6:$B$100),0),MATCH(CV87,$C$1:$CS$1,0))</f>
        <v>22.338653994557493</v>
      </c>
      <c r="DA87" s="19">
        <f t="shared" ca="1" si="7"/>
        <v>2028</v>
      </c>
      <c r="DB87" s="28" cm="1">
        <f t="array" aca="1" ref="DB87" ca="1">INDEX($C$6:$CS$100,MATCH(DA87,YEAR($B$6:$B$100),0),MATCH(CV87,$C$1:$CS$1,0))</f>
        <v>23.641915243431868</v>
      </c>
    </row>
    <row r="88" spans="99:106" x14ac:dyDescent="0.3">
      <c r="CU88" s="20">
        <v>43466</v>
      </c>
      <c r="CV88" s="20" t="str">
        <f ca="1">OFFSET(C$1,0,ROWS($1:82)-1)</f>
        <v>2019A</v>
      </c>
      <c r="CW88" s="19">
        <f t="shared" ca="1" si="4"/>
        <v>2019</v>
      </c>
      <c r="CX88" s="30" cm="1">
        <f t="array" aca="1" ref="CX88" ca="1">INDEX($C$6:$CS$100,MATCH(CW88,YEAR($B$6:$B$100),0),MATCH(CV88,$C$1:$CS$1,0))</f>
        <v>20.760399021268586</v>
      </c>
      <c r="CY88" s="19">
        <f t="shared" ca="1" si="0"/>
        <v>2024</v>
      </c>
      <c r="CZ88" s="30" cm="1">
        <f t="array" aca="1" ref="CZ88" ca="1">INDEX($C$6:$CS$100,MATCH(CY88,YEAR($B$6:$B$100),0),MATCH(CV88,$C$1:$CS$1,0))</f>
        <v>21.601279151392248</v>
      </c>
      <c r="DA88" s="19">
        <f t="shared" ca="1" si="7"/>
        <v>2029</v>
      </c>
      <c r="DB88" s="28" cm="1">
        <f t="array" aca="1" ref="DB88" ca="1">INDEX($C$6:$CS$100,MATCH(DA88,YEAR($B$6:$B$100),0),MATCH(CV88,$C$1:$CS$1,0))</f>
        <v>22.711733212926529</v>
      </c>
    </row>
    <row r="89" spans="99:106" x14ac:dyDescent="0.3">
      <c r="CU89" s="20">
        <v>43586</v>
      </c>
      <c r="CV89" s="20" t="str">
        <f ca="1">OFFSET(C$1,0,ROWS($1:83)-1)</f>
        <v>2019B</v>
      </c>
      <c r="CW89" s="19">
        <f t="shared" ca="1" si="4"/>
        <v>2019</v>
      </c>
      <c r="CX89" s="30" cm="1">
        <f t="array" aca="1" ref="CX89" ca="1">INDEX($C$6:$CS$100,MATCH(CW89,YEAR($B$6:$B$100),0),MATCH(CV89,$C$1:$CS$1,0))</f>
        <v>20.736871823828345</v>
      </c>
      <c r="CY89" s="19">
        <f t="shared" ca="1" si="0"/>
        <v>2024</v>
      </c>
      <c r="CZ89" s="30" cm="1">
        <f t="array" aca="1" ref="CZ89" ca="1">INDEX($C$6:$CS$100,MATCH(CY89,YEAR($B$6:$B$100),0),MATCH(CV89,$C$1:$CS$1,0))</f>
        <v>21.488183449028938</v>
      </c>
      <c r="DA89" s="19">
        <f t="shared" ca="1" si="7"/>
        <v>2029</v>
      </c>
      <c r="DB89" s="28" cm="1">
        <f t="array" aca="1" ref="DB89" ca="1">INDEX($C$6:$CS$100,MATCH(DA89,YEAR($B$6:$B$100),0),MATCH(CV89,$C$1:$CS$1,0))</f>
        <v>22.489195639553635</v>
      </c>
    </row>
    <row r="90" spans="99:106" x14ac:dyDescent="0.3">
      <c r="CU90" s="20">
        <v>43678</v>
      </c>
      <c r="CV90" s="20" t="str">
        <f ca="1">OFFSET(C$1,0,ROWS($1:84)-1)</f>
        <v>2019C</v>
      </c>
      <c r="CW90" s="19">
        <f t="shared" ca="1" si="4"/>
        <v>2019</v>
      </c>
      <c r="CX90" s="30" cm="1">
        <f t="array" aca="1" ref="CX90" ca="1">INDEX($C$6:$CS$100,MATCH(CW90,YEAR($B$6:$B$100),0),MATCH(CV90,$C$1:$CS$1,0))</f>
        <v>20.848891619794866</v>
      </c>
      <c r="CY90" s="19">
        <f t="shared" ca="1" si="0"/>
        <v>2024</v>
      </c>
      <c r="CZ90" s="30" cm="1">
        <f t="array" aca="1" ref="CZ90" ca="1">INDEX($C$6:$CS$100,MATCH(CY90,YEAR($B$6:$B$100),0),MATCH(CV90,$C$1:$CS$1,0))</f>
        <v>21.712562184182694</v>
      </c>
      <c r="DA90" s="19">
        <f t="shared" ca="1" si="7"/>
        <v>2029</v>
      </c>
      <c r="DB90" s="28" cm="1">
        <f t="array" aca="1" ref="DB90" ca="1">INDEX($C$6:$CS$100,MATCH(DA90,YEAR($B$6:$B$100),0),MATCH(CV90,$C$1:$CS$1,0))</f>
        <v>22.682918922423575</v>
      </c>
    </row>
    <row r="91" spans="99:106" x14ac:dyDescent="0.3">
      <c r="CU91" s="20">
        <v>43831</v>
      </c>
      <c r="CV91" s="20" t="str">
        <f ca="1">OFFSET(C$1,0,ROWS($1:85)-1)</f>
        <v>2020A</v>
      </c>
      <c r="CW91" s="19">
        <f t="shared" ca="1" si="4"/>
        <v>2020</v>
      </c>
      <c r="CX91" s="30" cm="1">
        <f t="array" aca="1" ref="CX91" ca="1">INDEX($C$6:$CS$100,MATCH(CW91,YEAR($B$6:$B$100),0),MATCH(CV91,$C$1:$CS$1,0))</f>
        <v>21.016688526072997</v>
      </c>
      <c r="CY91" s="19">
        <f t="shared" ca="1" si="0"/>
        <v>2025</v>
      </c>
      <c r="CZ91" s="30" cm="1">
        <f t="array" aca="1" ref="CZ91" ca="1">INDEX($C$6:$CS$100,MATCH(CY91,YEAR($B$6:$B$100),0),MATCH(CV91,$C$1:$CS$1,0))</f>
        <v>22.050050650958617</v>
      </c>
      <c r="DA91" s="19">
        <f t="shared" ca="1" si="7"/>
        <v>2030</v>
      </c>
      <c r="DB91" s="28" cm="1">
        <f t="array" aca="1" ref="DB91" ca="1">INDEX($C$6:$CS$100,MATCH(DA91,YEAR($B$6:$B$100),0),MATCH(CV91,$C$1:$CS$1,0))</f>
        <v>23.39468174858607</v>
      </c>
    </row>
    <row r="92" spans="99:106" x14ac:dyDescent="0.3">
      <c r="CU92" s="20">
        <v>43891</v>
      </c>
      <c r="CV92" s="20" t="str">
        <f ca="1">OFFSET(C$1,0,ROWS($1:86)-1)</f>
        <v>2020B</v>
      </c>
      <c r="CW92" s="19">
        <f t="shared" ca="1" si="4"/>
        <v>2020</v>
      </c>
      <c r="CX92" s="30" cm="1">
        <f t="array" aca="1" ref="CX92" ca="1">INDEX($C$6:$CS$100,MATCH(CW92,YEAR($B$6:$B$100),0),MATCH(CV92,$C$1:$CS$1,0))</f>
        <v>21.283524037809237</v>
      </c>
      <c r="CY92" s="19">
        <f t="shared" ref="CY92" ca="1" si="10">LEFT(CV92,4)+$CY$5</f>
        <v>2025</v>
      </c>
      <c r="CZ92" s="30" cm="1">
        <f t="array" aca="1" ref="CZ92" ca="1">INDEX($C$6:$CS$100,MATCH(CY92,YEAR($B$6:$B$100),0),MATCH(CV92,$C$1:$CS$1,0))</f>
        <v>22.016283345214422</v>
      </c>
      <c r="DA92" s="19">
        <f t="shared" ca="1" si="7"/>
        <v>2030</v>
      </c>
      <c r="DB92" s="28" cm="1">
        <f t="array" aca="1" ref="DB92" ca="1">INDEX($C$6:$CS$100,MATCH(DA92,YEAR($B$6:$B$100),0),MATCH(CV92,$C$1:$CS$1,0))</f>
        <v>23.444677061525482</v>
      </c>
    </row>
    <row r="93" spans="99:106" x14ac:dyDescent="0.3">
      <c r="CU93" s="20">
        <v>44075</v>
      </c>
      <c r="CV93" s="20" t="str">
        <f ca="1">OFFSET(C$1,0,ROWS($1:87)-1)</f>
        <v>2020C</v>
      </c>
      <c r="CW93" s="19">
        <f t="shared" ca="1" si="4"/>
        <v>2020</v>
      </c>
      <c r="CX93" s="30" cm="1">
        <f t="array" aca="1" ref="CX93" ca="1">INDEX($C$6:$CS$100,MATCH(CW93,YEAR($B$6:$B$100),0),MATCH(CV93,$C$1:$CS$1,0))</f>
        <v>31.991864012785122</v>
      </c>
      <c r="CY93" s="19">
        <f t="shared" ca="1" si="0"/>
        <v>2025</v>
      </c>
      <c r="CZ93" s="30" cm="1">
        <f t="array" aca="1" ref="CZ93" ca="1">INDEX($C$6:$CS$100,MATCH(CY93,YEAR($B$6:$B$100),0),MATCH(CV93,$C$1:$CS$1,0))</f>
        <v>22.019192323070772</v>
      </c>
      <c r="DA93" s="19">
        <f t="shared" ca="1" si="7"/>
        <v>2030</v>
      </c>
      <c r="DB93" s="28" cm="1">
        <f t="array" aca="1" ref="DB93" ca="1">INDEX($C$6:$CS$100,MATCH(DA93,YEAR($B$6:$B$100),0),MATCH(CV93,$C$1:$CS$1,0))</f>
        <v>23.050891578810361</v>
      </c>
    </row>
    <row r="94" spans="99:106" x14ac:dyDescent="0.3">
      <c r="CU94" s="20">
        <v>44228</v>
      </c>
      <c r="CV94" s="20" t="str">
        <f ca="1">OFFSET(C$1,0,ROWS($1:88)-1)</f>
        <v>2021A</v>
      </c>
      <c r="CW94" s="19">
        <f t="shared" ca="1" si="4"/>
        <v>2021</v>
      </c>
      <c r="CX94" s="30" cm="1">
        <f t="array" aca="1" ref="CX94" ca="1">INDEX($C$6:$CS$100,MATCH(CW94,YEAR($B$6:$B$100),0),MATCH(CV94,$C$1:$CS$1,0))</f>
        <v>26.258484807070293</v>
      </c>
      <c r="CY94" s="19">
        <f t="shared" ca="1" si="0"/>
        <v>2026</v>
      </c>
      <c r="CZ94" s="30" cm="1">
        <f t="array" aca="1" ref="CZ94" ca="1">INDEX($C$6:$CS$100,MATCH(CY94,YEAR($B$6:$B$100),0),MATCH(CV94,$C$1:$CS$1,0))</f>
        <v>21.356774735918709</v>
      </c>
      <c r="DA94" s="19">
        <f t="shared" ca="1" si="7"/>
        <v>2031</v>
      </c>
      <c r="DB94" s="28" cm="1">
        <f t="array" aca="1" ref="DB94" ca="1">INDEX($C$6:$CS$100,MATCH(DA94,YEAR($B$6:$B$100),0),MATCH(CV94,$C$1:$CS$1,0))</f>
        <v>23.24112592232715</v>
      </c>
    </row>
    <row r="95" spans="99:106" x14ac:dyDescent="0.3">
      <c r="CU95" s="20">
        <v>44378</v>
      </c>
      <c r="CV95" s="20" t="str">
        <f ca="1">OFFSET(C$1,0,ROWS($1:89)-1)</f>
        <v>2021B</v>
      </c>
      <c r="CW95" s="19">
        <f t="shared" ca="1" si="4"/>
        <v>2021</v>
      </c>
      <c r="CX95" s="30" cm="1">
        <f t="array" aca="1" ref="CX95" ca="1">INDEX($C$6:$CS$100,MATCH(CW95,YEAR($B$6:$B$100),0),MATCH(CV95,$C$1:$CS$1,0))</f>
        <v>30.556671577161733</v>
      </c>
      <c r="CY95" s="19">
        <f t="shared" ca="1" si="0"/>
        <v>2026</v>
      </c>
      <c r="CZ95" s="30" cm="1">
        <f t="array" aca="1" ref="CZ95" ca="1">INDEX($C$6:$CS$100,MATCH(CY95,YEAR($B$6:$B$100),0),MATCH(CV95,$C$1:$CS$1,0))</f>
        <v>21.521064459743872</v>
      </c>
      <c r="DA95" s="19">
        <f t="shared" ca="1" si="7"/>
        <v>2031</v>
      </c>
      <c r="DB95" s="28" cm="1">
        <f t="array" aca="1" ref="DB95" ca="1">INDEX($C$6:$CS$100,MATCH(DA95,YEAR($B$6:$B$100),0),MATCH(CV95,$C$1:$CS$1,0))</f>
        <v>23.201663201663202</v>
      </c>
    </row>
    <row r="96" spans="99:106" x14ac:dyDescent="0.3">
      <c r="CU96" s="20">
        <v>44682</v>
      </c>
      <c r="CV96" s="20" t="str">
        <f ca="1">OFFSET(C$1,0,ROWS($1:90)-1)</f>
        <v>2022A</v>
      </c>
      <c r="CW96" s="19">
        <f t="shared" ca="1" si="4"/>
        <v>2022</v>
      </c>
      <c r="CX96" s="30" cm="1">
        <f t="array" aca="1" ref="CX96" ca="1">INDEX($C$6:$CS$100,MATCH(CW96,YEAR($B$6:$B$100),0),MATCH(CV96,$C$1:$CS$1,0))</f>
        <v>23.779055641046408</v>
      </c>
      <c r="CY96" s="19">
        <f t="shared" ca="1" si="0"/>
        <v>2027</v>
      </c>
      <c r="CZ96" s="30" cm="1">
        <f t="array" aca="1" ref="CZ96" ca="1">INDEX($C$6:$CS$100,MATCH(CY96,YEAR($B$6:$B$100),0),MATCH(CV96,$C$1:$CS$1,0))</f>
        <v>22.939469866807332</v>
      </c>
      <c r="DA96" s="19">
        <f t="shared" ca="1" si="7"/>
        <v>2032</v>
      </c>
      <c r="DB96" s="28" cm="1">
        <f t="array" aca="1" ref="DB96" ca="1">INDEX($C$6:$CS$100,MATCH(DA96,YEAR($B$6:$B$100),0),MATCH(CV96,$C$1:$CS$1,0))</f>
        <v>24.304798255179936</v>
      </c>
    </row>
    <row r="97" spans="99:106" x14ac:dyDescent="0.3">
      <c r="CU97" s="20">
        <v>44958</v>
      </c>
      <c r="CV97" s="20" t="str">
        <f ca="1">OFFSET(C$1,0,ROWS($1:91)-1)</f>
        <v>2023A</v>
      </c>
      <c r="CW97" s="19">
        <f t="shared" ca="1" si="4"/>
        <v>2023</v>
      </c>
      <c r="CX97" s="30" cm="1">
        <f t="array" aca="1" ref="CX97" ca="1">INDEX($C$6:$CS$100,MATCH(CW97,YEAR($B$6:$B$100),0),MATCH(CV97,$C$1:$CS$1,0))</f>
        <v>23.709886424270142</v>
      </c>
      <c r="CY97" s="19">
        <f t="shared" ref="CY97" ca="1" si="11">LEFT(CV97,4)+$CY$5</f>
        <v>2028</v>
      </c>
      <c r="CZ97" s="30" cm="1">
        <f t="array" aca="1" ref="CZ97" ca="1">INDEX($C$6:$CS$100,MATCH(CY97,YEAR($B$6:$B$100),0),MATCH(CV97,$C$1:$CS$1,0))</f>
        <v>24.119907763259032</v>
      </c>
      <c r="DA97" s="19">
        <f t="shared" ca="1" si="7"/>
        <v>2033</v>
      </c>
      <c r="DB97" s="28" cm="1">
        <f t="array" aca="1" ref="DB97" ca="1">INDEX($C$6:$CS$100,MATCH(DA97,YEAR($B$6:$B$100),0),MATCH(CV97,$C$1:$CS$1,0))</f>
        <v>25.320708613317045</v>
      </c>
    </row>
    <row r="98" spans="99:106" x14ac:dyDescent="0.3">
      <c r="CU98" s="20">
        <v>45047</v>
      </c>
      <c r="CV98" s="20" t="str">
        <f ca="1">OFFSET(C$1,0,ROWS($1:92)-1)</f>
        <v>2023B</v>
      </c>
      <c r="CW98" s="19">
        <f t="shared" ca="1" si="4"/>
        <v>2023</v>
      </c>
      <c r="CX98" s="30" cm="1">
        <f t="array" aca="1" ref="CX98" ca="1">INDEX($C$6:$CS$100,MATCH(CW98,YEAR($B$6:$B$100),0),MATCH(CV98,$C$1:$CS$1,0))</f>
        <v>24.216784815915847</v>
      </c>
      <c r="CY98" s="19">
        <f t="shared" ca="1" si="0"/>
        <v>2028</v>
      </c>
      <c r="CZ98" s="30" cm="1">
        <f t="array" aca="1" ref="CZ98" ca="1">INDEX($C$6:$CS$100,MATCH(CY98,YEAR($B$6:$B$100),0),MATCH(CV98,$C$1:$CS$1,0))</f>
        <v>24.147578785549577</v>
      </c>
      <c r="DA98" s="19">
        <f t="shared" ca="1" si="7"/>
        <v>2033</v>
      </c>
      <c r="DB98" s="28" cm="1">
        <f t="array" aca="1" ref="DB98" ca="1">INDEX($C$6:$CS$100,MATCH(DA98,YEAR($B$6:$B$100),0),MATCH(CV98,$C$1:$CS$1,0))</f>
        <v>25.338525758501323</v>
      </c>
    </row>
    <row r="99" spans="99:106" x14ac:dyDescent="0.3">
      <c r="CU99" s="20">
        <v>45323</v>
      </c>
      <c r="CV99" s="20" t="str">
        <f ca="1">OFFSET(C$1,0,ROWS($1:93)-1)</f>
        <v>2024A</v>
      </c>
      <c r="CW99" s="19">
        <f t="shared" ca="1" si="4"/>
        <v>2024</v>
      </c>
      <c r="CX99" s="30" cm="1">
        <f t="array" aca="1" ref="CX99" ca="1">INDEX($C$6:$CS$100,MATCH(CW99,YEAR($B$6:$B$100),0),MATCH(CV99,$C$1:$CS$1,0))</f>
        <v>22.862618447670087</v>
      </c>
      <c r="CY99" s="19">
        <f t="shared" ca="1" si="0"/>
        <v>2029</v>
      </c>
      <c r="CZ99" s="30" cm="1">
        <f t="array" aca="1" ref="CZ99" ca="1">INDEX($C$6:$CS$100,MATCH(CY99,YEAR($B$6:$B$100),0),MATCH(CV99,$C$1:$CS$1,0))</f>
        <v>22.894545454545455</v>
      </c>
      <c r="DA99" s="19">
        <f t="shared" ca="1" si="7"/>
        <v>2034</v>
      </c>
      <c r="DB99" s="28" cm="1">
        <f t="array" aca="1" ref="DB99" ca="1">INDEX($C$6:$CS$100,MATCH(DA99,YEAR($B$6:$B$100),0),MATCH(CV99,$C$1:$CS$1,0))</f>
        <v>24.141574220813524</v>
      </c>
    </row>
    <row r="100" spans="99:106" x14ac:dyDescent="0.3">
      <c r="CU100" s="20">
        <v>45444</v>
      </c>
      <c r="CV100" s="20" t="str">
        <f ca="1">OFFSET(C$1,0,ROWS($1:94)-1)</f>
        <v>2024B</v>
      </c>
      <c r="CW100" s="19">
        <f t="shared" ca="1" si="4"/>
        <v>2024</v>
      </c>
      <c r="CX100" s="30" cm="1">
        <f t="array" aca="1" ref="CX100" ca="1">INDEX($C$6:$CS$100,MATCH(CW100,YEAR($B$6:$B$100),0),MATCH(CV100,$C$1:$CS$1,0))</f>
        <v>23.904872308286787</v>
      </c>
      <c r="CY100" s="19">
        <f t="shared" ca="1" si="0"/>
        <v>2029</v>
      </c>
      <c r="CZ100" s="30" cm="1">
        <f t="array" aca="1" ref="CZ100" ca="1">INDEX($C$6:$CS$100,MATCH(CY100,YEAR($B$6:$B$100),0),MATCH(CV100,$C$1:$CS$1,0))</f>
        <v>23.531124439527165</v>
      </c>
      <c r="DA100" s="19">
        <f t="shared" ca="1" si="7"/>
        <v>2034</v>
      </c>
      <c r="DB100" s="28" cm="1">
        <f t="array" aca="1" ref="DB100" ca="1">INDEX($C$6:$CS$100,MATCH(DA100,YEAR($B$6:$B$100),0),MATCH(CV100,$C$1:$CS$1,0))</f>
        <v>24.928740518865645</v>
      </c>
    </row>
    <row r="101" spans="99:106" x14ac:dyDescent="0.3">
      <c r="CU101" s="20">
        <v>45658</v>
      </c>
      <c r="CV101" s="20" t="str">
        <f ca="1">OFFSET(C$1,0,ROWS($1:95)-1)</f>
        <v>2025A</v>
      </c>
      <c r="CW101" s="19">
        <f t="shared" ca="1" si="4"/>
        <v>2025</v>
      </c>
      <c r="CX101" s="30" cm="1">
        <f t="array" aca="1" ref="CX101" ca="1">INDEX($C$6:$CS$100,MATCH(CW101,YEAR($B$6:$B$100),0),MATCH(CV101,$C$1:$CS$1,0))</f>
        <v>23.320945049110698</v>
      </c>
      <c r="CY101" s="19">
        <f t="shared" ref="CY101" ca="1" si="12">LEFT(CV101,4)+$CY$5</f>
        <v>2030</v>
      </c>
      <c r="CZ101" s="30" cm="1">
        <f t="array" aca="1" ref="CZ101" ca="1">INDEX($C$6:$CS$100,MATCH(CY101,YEAR($B$6:$B$100),0),MATCH(CV101,$C$1:$CS$1,0))</f>
        <v>23.87481452986756</v>
      </c>
      <c r="DA101" s="19">
        <f t="shared" ref="DA101" ca="1" si="13">LEFT(CV101,4)+$DA$5</f>
        <v>2035</v>
      </c>
      <c r="DB101" s="28" cm="1">
        <f t="array" aca="1" ref="DB101" ca="1">INDEX($C$6:$CS$100,MATCH(DA101,YEAR($B$6:$B$100),0),MATCH(CV101,$C$1:$CS$1,0))</f>
        <v>24.041788055353241</v>
      </c>
    </row>
  </sheetData>
  <hyperlinks>
    <hyperlink ref="L5" r:id="rId1" display="https://www.cbo.gov/sites/default/files/99th-congress-1985-1986/reports/85-cbo-001.pdf" xr:uid="{8CC21AFA-91D1-47B1-9454-0525608126C4}"/>
    <hyperlink ref="N5" r:id="rId2" display="https://www.cbo.gov/sites/default/files/99th-congress-1985-1986/reports/doc05b-entire_1.pdf" xr:uid="{8B820D08-E0DB-43A8-95F9-CF170C6020E9}"/>
    <hyperlink ref="M5" r:id="rId3" display="https://www.cbo.gov/sites/default/files/99th-congress-1985-1986/reports/85-cbo-014.pdf" xr:uid="{793FC5B5-AAA5-484A-B442-A9FAAFF31100}"/>
    <hyperlink ref="O5" r:id="rId4" display="https://www.cbo.gov/sites/default/files/99th-congress-1985-1986/reports/doc19b-entire0.pdf" xr:uid="{8E40A942-0A05-442D-898D-56443095DAF4}"/>
    <hyperlink ref="P5" r:id="rId5" display="https://www.cbo.gov/sites/default/files/100th-congress-1987-1988/reports/doc01b-entire_0.pdf" xr:uid="{E50C63C2-ADCB-42B4-8F67-19EF2139163D}"/>
    <hyperlink ref="Q5" r:id="rId6" display="https://www.cbo.gov/sites/default/files/100th-congress-1987-1988/reports/doc11b-entire.pdf" xr:uid="{15CFFBBA-E4E3-4D2C-99EE-2169D3624C58}"/>
    <hyperlink ref="R5" r:id="rId7" display="https://www.cbo.gov/sites/default/files/100th-congress-1987-1988/reports/88-cbo-0110.pdf" xr:uid="{74D7AD03-23C6-4BB6-AF5F-9284EB472C66}"/>
    <hyperlink ref="S5" r:id="rId8" display="https://www.cbo.gov/sites/default/files/100th-congress-1987-1988/reports/doc05b-entire.pdf" xr:uid="{1DEFCBE6-D1EE-4DCA-A265-ADDB934BF217}"/>
    <hyperlink ref="T5" r:id="rId9" display="https://www.cbo.gov/sites/default/files/101st-congress-1989-1990/reports/89-cbo-032.pdf" xr:uid="{CED5F8A4-3510-4A14-A493-2F0830A80608}"/>
    <hyperlink ref="U5" r:id="rId10" display="https://www.cbo.gov/sites/default/files/101st-congress-1989-1990/reports/89-cbo-038.pdf" xr:uid="{FE758801-5EC2-4988-ADFB-CC8E14A9AABB}"/>
    <hyperlink ref="V5" r:id="rId11" display="https://www.cbo.gov/sites/default/files/101st-congress-1989-1990/reports/90-cbo-006.pdf" xr:uid="{A5DCB295-6997-4DAD-956C-F529F4A59EE3}"/>
    <hyperlink ref="W5" r:id="rId12" display="https://www.cbo.gov/sites/default/files/101st-congress-1989-1990/reports/199007theeconomicandbudget.pdf" xr:uid="{1557455E-A05D-4E12-A0F0-C199890FFCC6}"/>
    <hyperlink ref="X5" r:id="rId13" display="https://www.cbo.gov/sites/default/files/102nd-congress-1991-1992/reports/91-cbo-002.pdf" xr:uid="{5EE4EB1C-6D7A-45BF-9C9D-E202533F59EE}"/>
    <hyperlink ref="Y5" r:id="rId14" display="https://www.cbo.gov/sites/default/files/cbofiles/attachments/1991_08_theeconoutlookupdate.pdf" xr:uid="{5E6441BF-238F-4979-9B31-4197934E9082}"/>
    <hyperlink ref="Z5" r:id="rId15" display="https://www.cbo.gov/sites/default/files/102nd-congress-1991-1992/reports/1992_01_econoutlook.pdf" xr:uid="{A83C3580-AC64-4414-9E5F-BC54478C4883}"/>
    <hyperlink ref="AA5" r:id="rId16" display="https://www.cbo.gov/sites/default/files/102nd-congress-1991-1992/reports/1992_07_outlookupdate.pdf" xr:uid="{9AE6EE0C-D8B5-4549-8B31-8C6CDF4D4B45}"/>
    <hyperlink ref="AB5" r:id="rId17" display="https://www.cbo.gov/sites/default/files/103rd-congress-1993-1994/reports/93doc03.pdf" xr:uid="{C947FF0D-4BB1-475A-8260-8D439B5B7DC1}"/>
    <hyperlink ref="AC5" r:id="rId18" display="https://www.cbo.gov/sites/default/files/103rd-congress-1993-1994/reports/09-1993-outlookentirerpt_0.pdf" xr:uid="{F33BF4E9-E25C-4D51-8CA5-162F8D907816}"/>
    <hyperlink ref="AD5" r:id="rId19" display="https://www.cbo.gov/sites/default/files/103rd-congress-1993-1994/reports/doc06_0.pdf" xr:uid="{53F54AD3-B485-4290-AB20-3AB7368525A0}"/>
    <hyperlink ref="AE5" r:id="rId20" display="https://www.cbo.gov/sites/default/files/103rd-congress-1993-1994/reports/doc43.pdf" xr:uid="{80C7BB51-5786-4897-8AF8-87D7153D8D72}"/>
    <hyperlink ref="AF5" r:id="rId21" display="https://www.cbo.gov/sites/default/files/104th-congress-1995-1996/reports/doc07-entire.pdf" xr:uid="{AF827A17-24A6-4477-893D-0075AEEDEF17}"/>
    <hyperlink ref="AG5" r:id="rId22" display="https://www.cbo.gov/sites/default/files/104th-congress-1995-1996/reports/entirereport_9.pdf" xr:uid="{EB4964DC-D3EA-4167-BB00-D57F847D2FC6}"/>
    <hyperlink ref="AI5" r:id="rId23" display="https://www.cbo.gov/sites/default/files/104th-congress-1995-1996/reports/entirereport_7.pdf" xr:uid="{CDBDB747-0384-456B-A66E-55CB27448F8A}"/>
    <hyperlink ref="AJ5" r:id="rId24" display="https://www.cbo.gov/sites/default/files/cbofiles/attachments/Eb01-97.pdf" xr:uid="{243FEBFA-7CD4-4B9F-B9A6-A9E2E480E3DC}"/>
    <hyperlink ref="AK5" r:id="rId25" display="https://www.cbo.gov/sites/default/files/105th-congress-1997-1998/reports/Eb09-97.pdf" xr:uid="{3A1CE5ED-8FD9-4683-A625-C26866A4C0DB}"/>
    <hyperlink ref="AL5" r:id="rId26" display="https://www.cbo.gov/sites/default/files/105th-congress-1997-1998/reports/eb01-98.pdf" xr:uid="{95696222-5733-4B7D-ABB1-2CA8E193131A}"/>
    <hyperlink ref="AM5" r:id="rId27" display="https://www.cbo.gov/sites/default/files/105th-congress-1997-1998/reports/eb0898.pdf" xr:uid="{1043ADB3-F9A0-48C7-85AB-A41E44CA2CB1}"/>
    <hyperlink ref="AN5" r:id="rId28" display="https://www.cbo.gov/sites/default/files/106th-congress-1999-2000/reports/eb0199.pdf" xr:uid="{C9255556-0CFB-4AA3-8D68-59CB9A2F85C1}"/>
    <hyperlink ref="AO5" r:id="rId29" display="https://www.cbo.gov/sites/default/files/106th-congress-1999-2000/reports/eb07-99.pdf" xr:uid="{A94FDBF8-BF6B-460C-9528-7C71338FF08D}"/>
    <hyperlink ref="AH5" r:id="rId30" display="https://www.cbo.gov/sites/default/files/104th-congress-1995-1996/reports/eb1295.pdf" xr:uid="{6018AF5B-8D16-4362-A65E-A56CF010D283}"/>
    <hyperlink ref="AP5" r:id="rId31" display="https://www.cbo.gov/sites/default/files/106th-congress-1999-2000/reports/eb0100.pdf" xr:uid="{3444EFFF-50C6-4FBE-A9FD-54A2D586CB44}"/>
    <hyperlink ref="AQ5" r:id="rId32" display="https://www.cbo.gov/sites/default/files/106th-congress-1999-2000/reports/eb0700.pdf" xr:uid="{04CC4118-CA57-4E4F-B43B-486DA4CB202E}"/>
    <hyperlink ref="AR5" r:id="rId33" display="https://www.cbo.gov/sites/default/files/107th-congress-2001-2002/reports/entire-report.pdf" xr:uid="{8D205DAC-BF50-4541-A516-2F1A3876EFA1}"/>
    <hyperlink ref="AS5" r:id="rId34" display="https://www.cbo.gov/sites/default/files/107th-congress-2001-2002/reports/entirereport_2.pdf" xr:uid="{79ADF83A-9B06-4B0E-BEDC-7C5B590E9308}"/>
    <hyperlink ref="AT5" r:id="rId35" display="https://www.cbo.gov/sites/default/files/107th-congress-2001-2002/reports/entirereport_4.pdf" xr:uid="{54BB1B94-06CA-4D74-9F4B-AB936606AA3F}"/>
    <hyperlink ref="BI5" r:id="rId36" display="https://www.cbo.gov/sites/default/files/111th-congress-2009-2010/reports/03-20-presidentbudget.pdf" xr:uid="{71318383-467C-46CC-955B-6F24EF143FEC}"/>
    <hyperlink ref="AV5" r:id="rId37" display="https://www.cbo.gov/sites/default/files/108th-congress-2003-2004/reports/entirereport_witherrata.pdf" xr:uid="{76DF5186-872B-401A-B598-4569C59A2736}"/>
    <hyperlink ref="K5" r:id="rId38" display="https://www.cbo.gov/sites/default/files/98th-congress-1983-1984/reports/84doc05b.pdf" xr:uid="{853CF995-DD62-4731-936E-EBFE91E07CD8}"/>
    <hyperlink ref="J5" r:id="rId39" display="https://www.cbo.gov/sites/default/files/98th-congress-1983-1984/reports/doc05a.pdf" xr:uid="{9F23CD44-0E1D-4742-9620-A0E2DE8CB35B}"/>
    <hyperlink ref="I5" r:id="rId40" display="https://www.cbo.gov/sites/default/files/97th-congress-1981-1982/reports/doc04b-entire_1.pdf" xr:uid="{CD2BCBE8-09A6-4272-860B-EB2F8C17481C}"/>
    <hyperlink ref="H5" r:id="rId41" display="https://www.cbo.gov/sites/default/files/97th-congress-1981-1982/reports/doc25-entire_0.pdf" xr:uid="{607F6CC7-0344-4141-9F25-12B6E00E7ECA}"/>
    <hyperlink ref="G5" r:id="rId42" display="https://www.cbo.gov/sites/default/files/96th-congress-1979-1980/reports/80doc06b.pdf" xr:uid="{39364276-E4AE-4A3F-AE0B-948F06003090}"/>
    <hyperlink ref="F5" r:id="rId43" display="https://www.cbo.gov/sites/default/files/96th-congress-1979-1980/reports/79doc653.pdf" xr:uid="{CA2D4B17-AFC6-47BB-87F2-79A5C49CFAC2}"/>
    <hyperlink ref="E5" r:id="rId44" display="https://www.cbo.gov/sites/default/files/95th-congress-1977-1978/reports/1977_12_puppy.pdf" xr:uid="{B148EE04-9C20-473F-89CE-1DB69DF26DB7}"/>
    <hyperlink ref="D5" r:id="rId45" display="https://www.cbo.gov/sites/default/files/94th-congress-1975-1976/reports/1976_12_fiscal.pdf" xr:uid="{25D9A8A3-8266-468F-82F8-23F49AE3CFB7}"/>
    <hyperlink ref="C5" r:id="rId46" display="https://www.cbo.gov/sites/default/files/94th-congress-1975-1976/reports/76doc547.pdf" xr:uid="{EEA855F0-3C34-4B15-B945-53F2B5302A83}"/>
  </hyperlinks>
  <pageMargins left="0.7" right="0.7" top="0.75" bottom="0.75" header="0.3" footer="0.3"/>
  <headerFooter>
    <oddHeader>&amp;L&amp;"Calibri"&amp;11&amp;K000000 NONCONFIDENTIAL // EXTERNAL&amp;1#_x000D_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8079-B62F-45D5-A525-4DD1B3523778}">
  <dimension ref="A1:DE66"/>
  <sheetViews>
    <sheetView workbookViewId="0">
      <pane xSplit="2" ySplit="5" topLeftCell="AB6" activePane="bottomRight" state="frozen"/>
      <selection pane="topRight" activeCell="C1" sqref="C1"/>
      <selection pane="bottomLeft" activeCell="A6" sqref="A6"/>
      <selection pane="bottomRight" activeCell="AB5" sqref="AB5"/>
    </sheetView>
  </sheetViews>
  <sheetFormatPr defaultRowHeight="14.4" x14ac:dyDescent="0.3"/>
  <cols>
    <col min="4" max="5" width="9.21875" bestFit="1" customWidth="1"/>
    <col min="34" max="34"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s="11" t="s">
        <v>2306</v>
      </c>
      <c r="AW2" t="s">
        <v>2307</v>
      </c>
      <c r="AX2" t="s">
        <v>2308</v>
      </c>
      <c r="AY2" t="s">
        <v>2309</v>
      </c>
      <c r="AZ2" t="s">
        <v>2310</v>
      </c>
      <c r="BA2" t="s">
        <v>2311</v>
      </c>
      <c r="BB2" t="s">
        <v>2312</v>
      </c>
      <c r="BC2" t="s">
        <v>2313</v>
      </c>
      <c r="BD2" t="s">
        <v>2314</v>
      </c>
      <c r="BE2" t="s">
        <v>2315</v>
      </c>
      <c r="BF2" t="s">
        <v>2316</v>
      </c>
      <c r="BG2" t="s">
        <v>2317</v>
      </c>
      <c r="BH2" t="s">
        <v>2318</v>
      </c>
      <c r="BJ2" t="s">
        <v>2319</v>
      </c>
      <c r="BK2" t="s">
        <v>2320</v>
      </c>
      <c r="BL2" t="s">
        <v>2321</v>
      </c>
      <c r="BM2" t="s">
        <v>2322</v>
      </c>
      <c r="BN2" t="s">
        <v>2323</v>
      </c>
      <c r="BO2" t="s">
        <v>2324</v>
      </c>
      <c r="BP2" t="s">
        <v>2325</v>
      </c>
      <c r="BQ2" t="s">
        <v>2326</v>
      </c>
      <c r="BR2" t="s">
        <v>2327</v>
      </c>
      <c r="BS2" t="s">
        <v>2328</v>
      </c>
      <c r="BT2" t="s">
        <v>2329</v>
      </c>
      <c r="BU2" t="s">
        <v>2330</v>
      </c>
      <c r="BV2" t="s">
        <v>2331</v>
      </c>
      <c r="BW2" t="s">
        <v>2332</v>
      </c>
      <c r="BX2" t="s">
        <v>2333</v>
      </c>
      <c r="BY2" t="s">
        <v>2334</v>
      </c>
      <c r="BZ2" t="s">
        <v>2335</v>
      </c>
      <c r="CA2" t="s">
        <v>2336</v>
      </c>
      <c r="CB2" t="s">
        <v>2337</v>
      </c>
      <c r="CC2" t="s">
        <v>2338</v>
      </c>
      <c r="CD2" t="s">
        <v>2339</v>
      </c>
      <c r="CE2" t="s">
        <v>2340</v>
      </c>
      <c r="CF2" t="s">
        <v>2341</v>
      </c>
      <c r="CG2" t="s">
        <v>2342</v>
      </c>
      <c r="CH2" t="s">
        <v>2343</v>
      </c>
      <c r="CI2" t="s">
        <v>2344</v>
      </c>
      <c r="CJ2" t="s">
        <v>2345</v>
      </c>
      <c r="CK2" t="s">
        <v>2346</v>
      </c>
      <c r="CL2" t="s">
        <v>2347</v>
      </c>
      <c r="CM2" t="s">
        <v>2348</v>
      </c>
      <c r="CN2" t="s">
        <v>2349</v>
      </c>
      <c r="CO2" t="s">
        <v>2350</v>
      </c>
      <c r="CP2" t="s">
        <v>2351</v>
      </c>
      <c r="CQ2" t="s">
        <v>2352</v>
      </c>
      <c r="CR2" t="s">
        <v>2353</v>
      </c>
      <c r="CS2" s="16" t="s">
        <v>3035</v>
      </c>
    </row>
    <row r="3" spans="1:109" x14ac:dyDescent="0.3">
      <c r="A3" s="14" t="s">
        <v>642</v>
      </c>
      <c r="F3" t="s">
        <v>3028</v>
      </c>
      <c r="G3" t="s">
        <v>3028</v>
      </c>
      <c r="AU3" t="s">
        <v>2354</v>
      </c>
      <c r="AW3" t="s">
        <v>2355</v>
      </c>
      <c r="AX3" t="s">
        <v>2356</v>
      </c>
      <c r="AY3" t="s">
        <v>2357</v>
      </c>
      <c r="AZ3" t="s">
        <v>2358</v>
      </c>
      <c r="BA3" t="s">
        <v>2359</v>
      </c>
      <c r="BB3" t="s">
        <v>2360</v>
      </c>
      <c r="BC3" t="s">
        <v>2361</v>
      </c>
      <c r="BD3" t="s">
        <v>2362</v>
      </c>
      <c r="BE3" t="s">
        <v>2363</v>
      </c>
      <c r="BF3" t="s">
        <v>2364</v>
      </c>
      <c r="BG3" t="s">
        <v>2365</v>
      </c>
      <c r="BH3" t="s">
        <v>2366</v>
      </c>
      <c r="BJ3" t="s">
        <v>2367</v>
      </c>
      <c r="BK3" t="s">
        <v>2368</v>
      </c>
      <c r="BL3" t="s">
        <v>2369</v>
      </c>
      <c r="BM3" t="s">
        <v>2370</v>
      </c>
      <c r="BN3" t="s">
        <v>2371</v>
      </c>
      <c r="BO3" t="s">
        <v>2372</v>
      </c>
      <c r="BP3" t="s">
        <v>2373</v>
      </c>
      <c r="BQ3" t="s">
        <v>2374</v>
      </c>
      <c r="BR3" t="s">
        <v>2375</v>
      </c>
      <c r="BS3" t="s">
        <v>2376</v>
      </c>
      <c r="BT3" t="s">
        <v>2377</v>
      </c>
      <c r="BU3" t="s">
        <v>2378</v>
      </c>
      <c r="BV3" t="s">
        <v>2379</v>
      </c>
      <c r="BW3" t="s">
        <v>2380</v>
      </c>
      <c r="BX3" t="s">
        <v>2381</v>
      </c>
      <c r="BY3" t="s">
        <v>2382</v>
      </c>
      <c r="BZ3" t="s">
        <v>2383</v>
      </c>
      <c r="CA3" t="s">
        <v>2384</v>
      </c>
      <c r="CB3" t="s">
        <v>2385</v>
      </c>
      <c r="CC3" t="s">
        <v>2386</v>
      </c>
      <c r="CD3" t="s">
        <v>2387</v>
      </c>
      <c r="CE3" t="s">
        <v>2388</v>
      </c>
      <c r="CF3" t="s">
        <v>2389</v>
      </c>
      <c r="CG3" t="s">
        <v>2390</v>
      </c>
      <c r="CH3" t="s">
        <v>2391</v>
      </c>
      <c r="CI3" t="s">
        <v>2392</v>
      </c>
      <c r="CJ3" t="s">
        <v>2393</v>
      </c>
      <c r="CK3" t="s">
        <v>2394</v>
      </c>
      <c r="CL3" t="s">
        <v>2395</v>
      </c>
      <c r="CM3" t="s">
        <v>2396</v>
      </c>
      <c r="CN3" t="s">
        <v>2397</v>
      </c>
      <c r="CO3" t="s">
        <v>2398</v>
      </c>
      <c r="CP3" t="s">
        <v>2399</v>
      </c>
      <c r="CQ3" t="s">
        <v>2400</v>
      </c>
      <c r="CR3" t="s">
        <v>2401</v>
      </c>
      <c r="CS3" t="s">
        <v>3036</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2193</v>
      </c>
      <c r="CE4" t="s">
        <v>1857</v>
      </c>
      <c r="CF4" t="s">
        <v>1859</v>
      </c>
      <c r="CG4" t="s">
        <v>1861</v>
      </c>
      <c r="CH4" t="s">
        <v>1863</v>
      </c>
      <c r="CI4" t="s">
        <v>1865</v>
      </c>
      <c r="CJ4" t="s">
        <v>1867</v>
      </c>
      <c r="CK4" t="s">
        <v>1867</v>
      </c>
      <c r="CL4" t="s">
        <v>1870</v>
      </c>
      <c r="CM4" t="s">
        <v>1870</v>
      </c>
      <c r="CN4" t="s">
        <v>1870</v>
      </c>
      <c r="CO4" t="s">
        <v>1874</v>
      </c>
      <c r="CP4" t="s">
        <v>1876</v>
      </c>
      <c r="CQ4" t="s">
        <v>1878</v>
      </c>
      <c r="CR4" t="s">
        <v>1880</v>
      </c>
      <c r="CS4" t="s">
        <v>3031</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23</v>
      </c>
    </row>
    <row r="7" spans="1:109" x14ac:dyDescent="0.3">
      <c r="A7" t="s">
        <v>1743</v>
      </c>
      <c r="B7" s="16">
        <v>27760</v>
      </c>
      <c r="C7">
        <v>27</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27</v>
      </c>
      <c r="CU7" s="5"/>
      <c r="CV7" s="19"/>
      <c r="CW7" s="20"/>
    </row>
    <row r="8" spans="1:109" x14ac:dyDescent="0.3">
      <c r="A8" t="s">
        <v>1744</v>
      </c>
      <c r="B8" s="16">
        <v>28126</v>
      </c>
      <c r="C8">
        <v>32</v>
      </c>
      <c r="D8">
        <v>30</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30</v>
      </c>
      <c r="CU8" s="5"/>
      <c r="CV8" s="19"/>
      <c r="CW8" s="20"/>
    </row>
    <row r="9" spans="1:109" x14ac:dyDescent="0.3">
      <c r="A9" t="s">
        <v>1745</v>
      </c>
      <c r="B9" s="16">
        <v>28491</v>
      </c>
      <c r="C9">
        <v>35</v>
      </c>
      <c r="D9">
        <v>36</v>
      </c>
      <c r="E9">
        <v>33</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35</v>
      </c>
      <c r="CT9" s="3"/>
      <c r="CU9" s="5"/>
      <c r="CV9" s="19"/>
      <c r="CW9" s="20"/>
    </row>
    <row r="10" spans="1:109" x14ac:dyDescent="0.3">
      <c r="A10" t="s">
        <v>1746</v>
      </c>
      <c r="B10" s="16">
        <v>28856</v>
      </c>
      <c r="C10">
        <v>35</v>
      </c>
      <c r="D10">
        <v>39</v>
      </c>
      <c r="E10">
        <v>37</v>
      </c>
      <c r="F10">
        <f>CS9</f>
        <v>35</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43</v>
      </c>
      <c r="CU10" s="5"/>
      <c r="CV10" s="19"/>
      <c r="CW10" s="20"/>
    </row>
    <row r="11" spans="1:109" x14ac:dyDescent="0.3">
      <c r="A11" t="s">
        <v>1747</v>
      </c>
      <c r="B11" s="16">
        <v>29221</v>
      </c>
      <c r="C11">
        <v>37</v>
      </c>
      <c r="D11">
        <v>40</v>
      </c>
      <c r="E11">
        <v>39</v>
      </c>
      <c r="F11">
        <f>$F$10+3.3</f>
        <v>38.299999999999997</v>
      </c>
      <c r="G11">
        <f>CS10+8</f>
        <v>51</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53</v>
      </c>
      <c r="CU11" s="5"/>
      <c r="CV11" s="19"/>
      <c r="CW11" s="20"/>
    </row>
    <row r="12" spans="1:109" x14ac:dyDescent="0.3">
      <c r="A12" t="s">
        <v>1748</v>
      </c>
      <c r="B12" s="16">
        <v>29587</v>
      </c>
      <c r="C12">
        <v>38</v>
      </c>
      <c r="D12">
        <v>40</v>
      </c>
      <c r="E12">
        <v>41</v>
      </c>
      <c r="F12">
        <f>$F$10+6.4</f>
        <v>41.4</v>
      </c>
      <c r="G12">
        <f>G11+2</f>
        <v>53</v>
      </c>
      <c r="H12">
        <v>66</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69</v>
      </c>
      <c r="CU12" s="5"/>
      <c r="CV12" s="19"/>
      <c r="CW12" s="20"/>
    </row>
    <row r="13" spans="1:109" x14ac:dyDescent="0.3">
      <c r="A13" t="s">
        <v>1749</v>
      </c>
      <c r="B13" s="16">
        <v>29952</v>
      </c>
      <c r="C13" s="3" t="e">
        <v>#N/A</v>
      </c>
      <c r="D13">
        <v>39</v>
      </c>
      <c r="E13">
        <v>42</v>
      </c>
      <c r="F13">
        <f>$F$10+7.9</f>
        <v>42.9</v>
      </c>
      <c r="G13">
        <f>G12+3</f>
        <v>56</v>
      </c>
      <c r="H13">
        <v>72</v>
      </c>
      <c r="I13">
        <v>85</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85</v>
      </c>
      <c r="CU13" s="5"/>
      <c r="CV13" s="19"/>
      <c r="CW13" s="20"/>
      <c r="DE13" s="5"/>
    </row>
    <row r="14" spans="1:109" x14ac:dyDescent="0.3">
      <c r="A14" t="s">
        <v>1750</v>
      </c>
      <c r="B14" s="16">
        <v>30317</v>
      </c>
      <c r="C14" s="3" t="e">
        <v>#N/A</v>
      </c>
      <c r="D14" s="3" t="e">
        <v>#N/A</v>
      </c>
      <c r="E14">
        <v>42</v>
      </c>
      <c r="F14">
        <f>$F$10+8.3</f>
        <v>43.3</v>
      </c>
      <c r="G14">
        <f>G13+1</f>
        <v>57</v>
      </c>
      <c r="H14">
        <v>70</v>
      </c>
      <c r="I14">
        <v>106</v>
      </c>
      <c r="J14">
        <v>87</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90</v>
      </c>
      <c r="CU14" s="5"/>
      <c r="CV14" s="19"/>
      <c r="CW14" s="20"/>
      <c r="DE14" s="5"/>
    </row>
    <row r="15" spans="1:109" x14ac:dyDescent="0.3">
      <c r="A15" t="s">
        <v>1751</v>
      </c>
      <c r="B15" s="16">
        <v>30682</v>
      </c>
      <c r="C15" s="3" t="e">
        <v>#N/A</v>
      </c>
      <c r="D15" s="3" t="e">
        <v>#N/A</v>
      </c>
      <c r="E15" s="3" t="e">
        <v>#N/A</v>
      </c>
      <c r="F15">
        <f>$F$10+7.8</f>
        <v>42.8</v>
      </c>
      <c r="G15">
        <f>G14</f>
        <v>57</v>
      </c>
      <c r="H15">
        <v>67</v>
      </c>
      <c r="I15">
        <v>130</v>
      </c>
      <c r="J15">
        <v>96</v>
      </c>
      <c r="K15">
        <v>108</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111</v>
      </c>
      <c r="CU15" s="5"/>
      <c r="CV15" s="19"/>
      <c r="CW15" s="20"/>
      <c r="DE15" s="5"/>
    </row>
    <row r="16" spans="1:109" x14ac:dyDescent="0.3">
      <c r="A16" s="5" t="s">
        <v>1752</v>
      </c>
      <c r="B16" s="16">
        <v>31048</v>
      </c>
      <c r="C16" s="3" t="e">
        <v>#N/A</v>
      </c>
      <c r="D16" s="3" t="e">
        <v>#N/A</v>
      </c>
      <c r="E16" s="3" t="e">
        <v>#N/A</v>
      </c>
      <c r="F16" s="3" t="e">
        <v>#N/A</v>
      </c>
      <c r="G16">
        <f>G15</f>
        <v>57</v>
      </c>
      <c r="H16">
        <v>62</v>
      </c>
      <c r="I16">
        <v>143</v>
      </c>
      <c r="J16">
        <v>107</v>
      </c>
      <c r="K16">
        <v>127</v>
      </c>
      <c r="L16">
        <v>130</v>
      </c>
      <c r="M16">
        <v>129</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129</v>
      </c>
      <c r="CU16" s="5"/>
      <c r="CV16" s="19"/>
      <c r="CW16" s="20"/>
      <c r="DE16" s="5"/>
    </row>
    <row r="17" spans="1:109" x14ac:dyDescent="0.3">
      <c r="A17" s="5" t="s">
        <v>1753</v>
      </c>
      <c r="B17" s="16">
        <v>31413</v>
      </c>
      <c r="C17" s="3" t="e">
        <v>#N/A</v>
      </c>
      <c r="D17" s="3" t="e">
        <v>#N/A</v>
      </c>
      <c r="E17" s="3" t="e">
        <v>#N/A</v>
      </c>
      <c r="F17" s="3" t="e">
        <v>#N/A</v>
      </c>
      <c r="G17" s="3" t="e">
        <v>#N/A</v>
      </c>
      <c r="H17">
        <v>59</v>
      </c>
      <c r="I17">
        <v>156</v>
      </c>
      <c r="J17">
        <v>117</v>
      </c>
      <c r="K17">
        <v>145</v>
      </c>
      <c r="L17">
        <v>146</v>
      </c>
      <c r="M17">
        <v>137</v>
      </c>
      <c r="N17">
        <v>138.6</v>
      </c>
      <c r="O17">
        <v>137</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136</v>
      </c>
      <c r="CU17" s="5"/>
      <c r="CV17" s="19"/>
      <c r="CW17" s="20"/>
      <c r="DE17" s="5"/>
    </row>
    <row r="18" spans="1:109" x14ac:dyDescent="0.3">
      <c r="A18" s="5" t="s">
        <v>1754</v>
      </c>
      <c r="B18" s="16">
        <v>31778</v>
      </c>
      <c r="C18" s="3" t="e">
        <v>#N/A</v>
      </c>
      <c r="D18" s="3" t="e">
        <v>#N/A</v>
      </c>
      <c r="E18" s="3" t="e">
        <v>#N/A</v>
      </c>
      <c r="F18" s="3" t="e">
        <v>#N/A</v>
      </c>
      <c r="G18" s="3" t="e">
        <v>#N/A</v>
      </c>
      <c r="H18" s="3" t="e">
        <v>#N/A</v>
      </c>
      <c r="I18">
        <v>168</v>
      </c>
      <c r="J18">
        <v>125</v>
      </c>
      <c r="K18">
        <v>168</v>
      </c>
      <c r="L18">
        <v>163</v>
      </c>
      <c r="M18">
        <v>149</v>
      </c>
      <c r="N18">
        <v>145</v>
      </c>
      <c r="O18">
        <v>139</v>
      </c>
      <c r="P18">
        <v>135</v>
      </c>
      <c r="Q18">
        <v>137</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139</v>
      </c>
      <c r="CU18" s="5"/>
      <c r="CV18" s="19"/>
      <c r="CW18" s="20"/>
      <c r="DE18" s="5"/>
    </row>
    <row r="19" spans="1:109" x14ac:dyDescent="0.3">
      <c r="A19" s="5" t="s">
        <v>1755</v>
      </c>
      <c r="B19" s="16">
        <v>32143</v>
      </c>
      <c r="C19" s="3" t="e">
        <v>#N/A</v>
      </c>
      <c r="D19" s="3" t="e">
        <v>#N/A</v>
      </c>
      <c r="E19" s="3" t="e">
        <v>#N/A</v>
      </c>
      <c r="F19" s="3" t="e">
        <v>#N/A</v>
      </c>
      <c r="G19" s="3" t="e">
        <v>#N/A</v>
      </c>
      <c r="H19" s="3" t="e">
        <v>#N/A</v>
      </c>
      <c r="I19" s="3" t="e">
        <v>#N/A</v>
      </c>
      <c r="J19">
        <v>134</v>
      </c>
      <c r="K19">
        <v>194</v>
      </c>
      <c r="L19">
        <v>186</v>
      </c>
      <c r="M19">
        <v>161</v>
      </c>
      <c r="N19">
        <v>154.4</v>
      </c>
      <c r="O19">
        <v>147</v>
      </c>
      <c r="P19">
        <v>141</v>
      </c>
      <c r="Q19">
        <v>150</v>
      </c>
      <c r="R19">
        <v>151</v>
      </c>
      <c r="S19">
        <v>151</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152</v>
      </c>
      <c r="CU19" s="5"/>
      <c r="CV19" s="19"/>
      <c r="CW19" s="20"/>
      <c r="DE19" s="5"/>
    </row>
    <row r="20" spans="1:109" x14ac:dyDescent="0.3">
      <c r="A20" s="5" t="s">
        <v>1756</v>
      </c>
      <c r="B20" s="16">
        <v>32509</v>
      </c>
      <c r="C20" s="3" t="e">
        <v>#N/A</v>
      </c>
      <c r="D20" s="3" t="e">
        <v>#N/A</v>
      </c>
      <c r="E20" s="3" t="e">
        <v>#N/A</v>
      </c>
      <c r="F20" s="3" t="e">
        <v>#N/A</v>
      </c>
      <c r="G20" s="3" t="e">
        <v>#N/A</v>
      </c>
      <c r="H20" s="3" t="e">
        <v>#N/A</v>
      </c>
      <c r="I20" s="3" t="e">
        <v>#N/A</v>
      </c>
      <c r="J20" s="3" t="e">
        <v>#N/A</v>
      </c>
      <c r="K20">
        <v>219</v>
      </c>
      <c r="L20">
        <v>206</v>
      </c>
      <c r="M20">
        <v>169</v>
      </c>
      <c r="N20">
        <v>157.6</v>
      </c>
      <c r="O20">
        <v>151</v>
      </c>
      <c r="P20">
        <v>147</v>
      </c>
      <c r="Q20">
        <v>161</v>
      </c>
      <c r="R20">
        <v>166</v>
      </c>
      <c r="S20">
        <v>163</v>
      </c>
      <c r="T20">
        <v>169</v>
      </c>
      <c r="U20">
        <v>169</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169</v>
      </c>
      <c r="CU20" s="5"/>
      <c r="CV20" s="19"/>
      <c r="CW20" s="20"/>
      <c r="DE20" s="5"/>
    </row>
    <row r="21" spans="1:109" x14ac:dyDescent="0.3">
      <c r="A21" t="s">
        <v>1757</v>
      </c>
      <c r="B21" s="16">
        <v>32874</v>
      </c>
      <c r="C21" s="3" t="e">
        <v>#N/A</v>
      </c>
      <c r="D21" s="3" t="e">
        <v>#N/A</v>
      </c>
      <c r="E21" s="3" t="e">
        <v>#N/A</v>
      </c>
      <c r="F21" s="3" t="e">
        <v>#N/A</v>
      </c>
      <c r="G21" s="3" t="e">
        <v>#N/A</v>
      </c>
      <c r="H21" s="3" t="e">
        <v>#N/A</v>
      </c>
      <c r="I21" s="3" t="e">
        <v>#N/A</v>
      </c>
      <c r="J21" s="3" t="e">
        <v>#N/A</v>
      </c>
      <c r="K21" s="3" t="e">
        <v>#N/A</v>
      </c>
      <c r="L21">
        <v>230</v>
      </c>
      <c r="M21">
        <v>178</v>
      </c>
      <c r="N21">
        <v>159.1</v>
      </c>
      <c r="O21">
        <v>150</v>
      </c>
      <c r="P21">
        <v>152</v>
      </c>
      <c r="Q21">
        <v>170</v>
      </c>
      <c r="R21">
        <v>184</v>
      </c>
      <c r="S21">
        <v>178</v>
      </c>
      <c r="T21">
        <v>182</v>
      </c>
      <c r="U21">
        <v>180</v>
      </c>
      <c r="V21">
        <v>180</v>
      </c>
      <c r="W21">
        <v>182</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184</v>
      </c>
      <c r="CU21" s="5"/>
      <c r="CV21" s="19"/>
      <c r="CW21" s="20"/>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160.30000000000001</v>
      </c>
      <c r="O22">
        <v>149</v>
      </c>
      <c r="P22">
        <v>155</v>
      </c>
      <c r="Q22">
        <v>179</v>
      </c>
      <c r="R22">
        <v>196</v>
      </c>
      <c r="S22">
        <v>188</v>
      </c>
      <c r="T22">
        <v>192</v>
      </c>
      <c r="U22">
        <v>189</v>
      </c>
      <c r="V22">
        <v>185</v>
      </c>
      <c r="W22">
        <v>196</v>
      </c>
      <c r="X22">
        <v>198</v>
      </c>
      <c r="Y22">
        <v>196</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194</v>
      </c>
      <c r="CU22" s="5"/>
      <c r="CV22" s="19"/>
      <c r="CW22" s="20"/>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154</v>
      </c>
      <c r="Q23">
        <v>184</v>
      </c>
      <c r="R23">
        <v>201</v>
      </c>
      <c r="S23">
        <v>192</v>
      </c>
      <c r="T23">
        <v>198</v>
      </c>
      <c r="U23">
        <v>195</v>
      </c>
      <c r="V23">
        <v>192</v>
      </c>
      <c r="W23">
        <v>207</v>
      </c>
      <c r="X23">
        <v>207</v>
      </c>
      <c r="Y23">
        <v>208</v>
      </c>
      <c r="Z23">
        <v>201</v>
      </c>
      <c r="AA23">
        <v>200</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199</v>
      </c>
      <c r="CU23" s="5"/>
      <c r="CV23" s="19"/>
      <c r="CW23" s="20"/>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206</v>
      </c>
      <c r="S24">
        <v>198</v>
      </c>
      <c r="T24">
        <v>203</v>
      </c>
      <c r="U24">
        <v>203</v>
      </c>
      <c r="V24">
        <v>199</v>
      </c>
      <c r="W24">
        <v>217</v>
      </c>
      <c r="X24">
        <v>219</v>
      </c>
      <c r="Y24">
        <v>229</v>
      </c>
      <c r="Z24">
        <v>213</v>
      </c>
      <c r="AA24">
        <v>204</v>
      </c>
      <c r="AB24">
        <v>198</v>
      </c>
      <c r="AC24">
        <v>198</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199</v>
      </c>
      <c r="CT24" s="3"/>
      <c r="CU24" s="5"/>
      <c r="CV24" s="19"/>
      <c r="CW24" s="20"/>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202</v>
      </c>
      <c r="T25">
        <v>206</v>
      </c>
      <c r="U25">
        <v>209</v>
      </c>
      <c r="V25">
        <v>205</v>
      </c>
      <c r="W25">
        <v>222</v>
      </c>
      <c r="X25">
        <v>227</v>
      </c>
      <c r="Y25">
        <v>246</v>
      </c>
      <c r="Z25">
        <v>231</v>
      </c>
      <c r="AA25">
        <v>223</v>
      </c>
      <c r="AB25">
        <v>211</v>
      </c>
      <c r="AC25">
        <v>203</v>
      </c>
      <c r="AD25">
        <v>201</v>
      </c>
      <c r="AE25">
        <v>202</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203</v>
      </c>
      <c r="CT25" s="3"/>
      <c r="CU25" s="5"/>
      <c r="CV25" s="19"/>
      <c r="CW25" s="20"/>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209</v>
      </c>
      <c r="W26">
        <v>224</v>
      </c>
      <c r="X26">
        <v>230</v>
      </c>
      <c r="Y26">
        <v>257</v>
      </c>
      <c r="Z26">
        <v>245</v>
      </c>
      <c r="AA26">
        <v>244</v>
      </c>
      <c r="AB26">
        <v>231</v>
      </c>
      <c r="AC26">
        <v>217</v>
      </c>
      <c r="AD26">
        <v>212</v>
      </c>
      <c r="AE26">
        <v>226</v>
      </c>
      <c r="AF26">
        <v>235</v>
      </c>
      <c r="AG26">
        <v>233</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232</v>
      </c>
      <c r="CT26" s="3"/>
      <c r="CU26" s="5"/>
      <c r="CV26" s="19"/>
      <c r="CW26" s="20"/>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233</v>
      </c>
      <c r="Y27">
        <v>266</v>
      </c>
      <c r="Z27">
        <v>260</v>
      </c>
      <c r="AA27">
        <v>263</v>
      </c>
      <c r="AB27">
        <v>250</v>
      </c>
      <c r="AC27">
        <v>230</v>
      </c>
      <c r="AD27">
        <v>228</v>
      </c>
      <c r="AE27">
        <v>245</v>
      </c>
      <c r="AF27">
        <v>260</v>
      </c>
      <c r="AG27">
        <v>242</v>
      </c>
      <c r="AH27">
        <v>243</v>
      </c>
      <c r="AI27">
        <v>240</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241</v>
      </c>
      <c r="CT27" s="3"/>
      <c r="CU27" s="5"/>
      <c r="CV27" s="19"/>
      <c r="CW27" s="20"/>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278</v>
      </c>
      <c r="AA28">
        <v>284</v>
      </c>
      <c r="AB28">
        <v>270</v>
      </c>
      <c r="AC28">
        <v>242</v>
      </c>
      <c r="AD28">
        <v>239</v>
      </c>
      <c r="AE28">
        <v>253</v>
      </c>
      <c r="AF28">
        <v>270</v>
      </c>
      <c r="AG28">
        <v>255</v>
      </c>
      <c r="AH28">
        <v>249</v>
      </c>
      <c r="AI28">
        <v>246</v>
      </c>
      <c r="AJ28">
        <v>248</v>
      </c>
      <c r="AK28">
        <v>245</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244</v>
      </c>
      <c r="CT28" s="3"/>
      <c r="CU28" s="5"/>
      <c r="CV28" s="19"/>
      <c r="CW28" s="20"/>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s="3" t="e">
        <v>#N/A</v>
      </c>
      <c r="AA29" s="3" t="e">
        <v>#N/A</v>
      </c>
      <c r="AB29">
        <v>292</v>
      </c>
      <c r="AC29">
        <v>253</v>
      </c>
      <c r="AD29">
        <v>249</v>
      </c>
      <c r="AE29">
        <v>264</v>
      </c>
      <c r="AF29">
        <v>279</v>
      </c>
      <c r="AG29">
        <v>271</v>
      </c>
      <c r="AH29">
        <v>252</v>
      </c>
      <c r="AI29">
        <v>257</v>
      </c>
      <c r="AJ29">
        <v>253</v>
      </c>
      <c r="AK29">
        <v>250</v>
      </c>
      <c r="AL29">
        <v>244</v>
      </c>
      <c r="AM29">
        <v>244</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241</v>
      </c>
      <c r="CU29" s="5"/>
      <c r="CV29" s="19"/>
      <c r="CW29" s="20"/>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s="3" t="e">
        <v>#N/A</v>
      </c>
      <c r="AA30" s="3" t="e">
        <v>#N/A</v>
      </c>
      <c r="AB30">
        <v>314</v>
      </c>
      <c r="AC30">
        <v>265</v>
      </c>
      <c r="AD30">
        <v>261</v>
      </c>
      <c r="AE30">
        <v>277</v>
      </c>
      <c r="AF30">
        <v>294</v>
      </c>
      <c r="AG30">
        <v>288</v>
      </c>
      <c r="AH30">
        <v>255</v>
      </c>
      <c r="AI30">
        <v>271</v>
      </c>
      <c r="AJ30">
        <v>261</v>
      </c>
      <c r="AK30">
        <v>251</v>
      </c>
      <c r="AL30">
        <v>248</v>
      </c>
      <c r="AM30">
        <v>238</v>
      </c>
      <c r="AN30">
        <v>231</v>
      </c>
      <c r="AO30">
        <v>229</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230</v>
      </c>
      <c r="CU30" s="5"/>
      <c r="CV30" s="19"/>
      <c r="CW30" s="20"/>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s="3" t="e">
        <v>#N/A</v>
      </c>
      <c r="AA31" s="3" t="e">
        <v>#N/A</v>
      </c>
      <c r="AB31">
        <v>339</v>
      </c>
      <c r="AC31">
        <v>278</v>
      </c>
      <c r="AD31">
        <v>270</v>
      </c>
      <c r="AE31">
        <v>290</v>
      </c>
      <c r="AF31">
        <v>310</v>
      </c>
      <c r="AG31">
        <v>305</v>
      </c>
      <c r="AH31">
        <v>256</v>
      </c>
      <c r="AI31">
        <v>283</v>
      </c>
      <c r="AJ31">
        <v>267</v>
      </c>
      <c r="AK31">
        <v>244</v>
      </c>
      <c r="AL31">
        <v>244</v>
      </c>
      <c r="AM31">
        <v>232</v>
      </c>
      <c r="AN31">
        <v>218</v>
      </c>
      <c r="AO31">
        <v>222</v>
      </c>
      <c r="AP31">
        <v>224</v>
      </c>
      <c r="AQ31">
        <v>224</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223</v>
      </c>
      <c r="CU31" s="5"/>
      <c r="CV31" s="19"/>
      <c r="CW31" s="20"/>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s="3" t="e">
        <v>#N/A</v>
      </c>
      <c r="AA32" s="3" t="e">
        <v>#N/A</v>
      </c>
      <c r="AB32">
        <v>368</v>
      </c>
      <c r="AC32">
        <v>292</v>
      </c>
      <c r="AD32">
        <v>283</v>
      </c>
      <c r="AE32">
        <v>307</v>
      </c>
      <c r="AF32" s="3" t="e">
        <v>#N/A</v>
      </c>
      <c r="AG32">
        <v>321</v>
      </c>
      <c r="AH32">
        <v>262</v>
      </c>
      <c r="AI32">
        <v>296</v>
      </c>
      <c r="AJ32">
        <v>272</v>
      </c>
      <c r="AK32">
        <v>239</v>
      </c>
      <c r="AL32">
        <v>238</v>
      </c>
      <c r="AM32">
        <v>221</v>
      </c>
      <c r="AN32">
        <v>207</v>
      </c>
      <c r="AO32">
        <v>212</v>
      </c>
      <c r="AP32">
        <v>218</v>
      </c>
      <c r="AQ32">
        <v>218</v>
      </c>
      <c r="AR32">
        <v>205</v>
      </c>
      <c r="AS32">
        <v>207</v>
      </c>
      <c r="AT32" s="3" t="e">
        <v>#N/A</v>
      </c>
      <c r="AU32" s="3">
        <v>206</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206</v>
      </c>
      <c r="CU32" s="5"/>
      <c r="CV32" s="19"/>
      <c r="CW32" s="20"/>
    </row>
    <row r="33" spans="1:101"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s="3" t="e">
        <v>#N/A</v>
      </c>
      <c r="AA33" s="3" t="e">
        <v>#N/A</v>
      </c>
      <c r="AB33">
        <v>400</v>
      </c>
      <c r="AC33">
        <v>311</v>
      </c>
      <c r="AD33">
        <v>298</v>
      </c>
      <c r="AE33">
        <v>325</v>
      </c>
      <c r="AF33" s="3" t="e">
        <v>#N/A</v>
      </c>
      <c r="AG33">
        <v>342</v>
      </c>
      <c r="AH33">
        <v>271</v>
      </c>
      <c r="AI33">
        <v>311</v>
      </c>
      <c r="AJ33">
        <v>279</v>
      </c>
      <c r="AK33">
        <v>236</v>
      </c>
      <c r="AL33">
        <v>231</v>
      </c>
      <c r="AM33">
        <v>209</v>
      </c>
      <c r="AN33">
        <v>195</v>
      </c>
      <c r="AO33">
        <v>194</v>
      </c>
      <c r="AP33">
        <v>209</v>
      </c>
      <c r="AQ33">
        <v>201</v>
      </c>
      <c r="AR33">
        <v>179</v>
      </c>
      <c r="AS33">
        <v>179</v>
      </c>
      <c r="AT33">
        <v>170</v>
      </c>
      <c r="AU33" s="3">
        <v>170</v>
      </c>
      <c r="AV33" s="3">
        <v>171</v>
      </c>
      <c r="AW33" s="3">
        <v>171</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171</v>
      </c>
      <c r="CU33" s="5"/>
      <c r="CV33" s="19"/>
      <c r="CW33" s="20"/>
    </row>
    <row r="34" spans="1:101"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v>437</v>
      </c>
      <c r="AC34">
        <v>327</v>
      </c>
      <c r="AD34">
        <v>315</v>
      </c>
      <c r="AE34">
        <v>346</v>
      </c>
      <c r="AF34" s="3" t="e">
        <v>#N/A</v>
      </c>
      <c r="AG34">
        <v>364</v>
      </c>
      <c r="AH34">
        <v>282</v>
      </c>
      <c r="AI34">
        <v>328</v>
      </c>
      <c r="AJ34">
        <v>289</v>
      </c>
      <c r="AK34">
        <v>233</v>
      </c>
      <c r="AL34">
        <v>226</v>
      </c>
      <c r="AM34">
        <v>198</v>
      </c>
      <c r="AN34">
        <v>183</v>
      </c>
      <c r="AO34">
        <v>179</v>
      </c>
      <c r="AP34">
        <v>194</v>
      </c>
      <c r="AQ34">
        <v>174</v>
      </c>
      <c r="AR34">
        <v>163</v>
      </c>
      <c r="AS34">
        <v>174</v>
      </c>
      <c r="AT34">
        <v>174</v>
      </c>
      <c r="AU34" s="3">
        <v>164</v>
      </c>
      <c r="AV34" s="3">
        <v>157</v>
      </c>
      <c r="AW34" s="3">
        <v>157</v>
      </c>
      <c r="AX34" s="3">
        <v>153</v>
      </c>
      <c r="AY34" s="3">
        <v>153</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153</v>
      </c>
      <c r="CU34" s="5"/>
      <c r="CV34" s="19"/>
      <c r="CW34" s="20"/>
    </row>
    <row r="35" spans="1:101"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v>334</v>
      </c>
      <c r="AE35">
        <v>368</v>
      </c>
      <c r="AF35" s="3" t="e">
        <v>#N/A</v>
      </c>
      <c r="AG35">
        <v>388</v>
      </c>
      <c r="AH35">
        <v>293</v>
      </c>
      <c r="AI35">
        <v>346</v>
      </c>
      <c r="AJ35">
        <v>300</v>
      </c>
      <c r="AK35">
        <v>230</v>
      </c>
      <c r="AL35">
        <v>222</v>
      </c>
      <c r="AM35">
        <v>189</v>
      </c>
      <c r="AN35">
        <v>170</v>
      </c>
      <c r="AO35">
        <v>164</v>
      </c>
      <c r="AP35">
        <v>177</v>
      </c>
      <c r="AQ35">
        <v>151</v>
      </c>
      <c r="AR35">
        <v>142</v>
      </c>
      <c r="AS35">
        <v>168</v>
      </c>
      <c r="AT35">
        <v>188</v>
      </c>
      <c r="AU35" s="3">
        <v>191</v>
      </c>
      <c r="AV35" s="3">
        <v>165</v>
      </c>
      <c r="AW35" s="3">
        <v>155</v>
      </c>
      <c r="AX35" s="3">
        <v>156</v>
      </c>
      <c r="AY35" s="3">
        <v>159</v>
      </c>
      <c r="AZ35" s="3">
        <v>160</v>
      </c>
      <c r="BA35" s="3">
        <v>160</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160</v>
      </c>
      <c r="CU35" s="5"/>
      <c r="CV35" s="19"/>
      <c r="CW35" s="20"/>
    </row>
    <row r="36" spans="1:101"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415</v>
      </c>
      <c r="AH36">
        <v>307</v>
      </c>
      <c r="AI36">
        <v>365</v>
      </c>
      <c r="AJ36">
        <v>312</v>
      </c>
      <c r="AK36">
        <v>227</v>
      </c>
      <c r="AL36">
        <v>216</v>
      </c>
      <c r="AM36">
        <v>178</v>
      </c>
      <c r="AN36">
        <v>156</v>
      </c>
      <c r="AO36">
        <v>148</v>
      </c>
      <c r="AP36">
        <v>160</v>
      </c>
      <c r="AQ36">
        <v>126</v>
      </c>
      <c r="AR36">
        <v>116</v>
      </c>
      <c r="AS36">
        <v>155</v>
      </c>
      <c r="AT36">
        <v>188</v>
      </c>
      <c r="AU36" s="3">
        <v>208</v>
      </c>
      <c r="AV36" s="3">
        <v>194</v>
      </c>
      <c r="AW36" s="3">
        <v>184</v>
      </c>
      <c r="AX36" s="3">
        <v>180</v>
      </c>
      <c r="AY36" s="3">
        <v>178</v>
      </c>
      <c r="AZ36" s="3">
        <v>178</v>
      </c>
      <c r="BA36" s="3">
        <v>182</v>
      </c>
      <c r="BB36" s="3">
        <v>184</v>
      </c>
      <c r="BC36" s="3">
        <v>184</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184</v>
      </c>
      <c r="CU36" s="5"/>
      <c r="CV36" s="19"/>
      <c r="CW36" s="20"/>
    </row>
    <row r="37" spans="1:101"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385</v>
      </c>
      <c r="AJ37">
        <v>325</v>
      </c>
      <c r="AK37">
        <v>223</v>
      </c>
      <c r="AL37">
        <v>209</v>
      </c>
      <c r="AM37">
        <v>166</v>
      </c>
      <c r="AN37">
        <v>140</v>
      </c>
      <c r="AO37">
        <v>131</v>
      </c>
      <c r="AP37">
        <v>142</v>
      </c>
      <c r="AQ37">
        <v>101</v>
      </c>
      <c r="AR37">
        <v>90</v>
      </c>
      <c r="AS37">
        <v>139</v>
      </c>
      <c r="AT37">
        <v>182</v>
      </c>
      <c r="AU37" s="3">
        <v>213</v>
      </c>
      <c r="AV37" s="3">
        <v>212</v>
      </c>
      <c r="AW37" s="3">
        <v>220</v>
      </c>
      <c r="AX37" s="3">
        <v>219</v>
      </c>
      <c r="AY37" s="3">
        <v>217</v>
      </c>
      <c r="AZ37" s="3">
        <v>213</v>
      </c>
      <c r="BA37" s="3">
        <v>208</v>
      </c>
      <c r="BB37" s="3">
        <v>217</v>
      </c>
      <c r="BC37" s="3">
        <v>220</v>
      </c>
      <c r="BD37" s="3">
        <v>227</v>
      </c>
      <c r="BE37" s="3">
        <v>227</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227</v>
      </c>
      <c r="CU37" s="5"/>
      <c r="CV37" s="19"/>
      <c r="CW37" s="20"/>
    </row>
    <row r="38" spans="1:101"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340</v>
      </c>
      <c r="AK38">
        <v>219</v>
      </c>
      <c r="AL38">
        <v>202</v>
      </c>
      <c r="AM38">
        <v>153</v>
      </c>
      <c r="AN38">
        <v>123</v>
      </c>
      <c r="AO38">
        <v>112</v>
      </c>
      <c r="AP38">
        <v>122</v>
      </c>
      <c r="AQ38">
        <v>81</v>
      </c>
      <c r="AR38">
        <v>72</v>
      </c>
      <c r="AS38">
        <v>121</v>
      </c>
      <c r="AT38">
        <v>175</v>
      </c>
      <c r="AU38" s="3">
        <v>212</v>
      </c>
      <c r="AV38" s="3">
        <v>217</v>
      </c>
      <c r="AW38" s="3">
        <v>255</v>
      </c>
      <c r="AX38" s="3">
        <v>255</v>
      </c>
      <c r="AY38" s="3">
        <v>255</v>
      </c>
      <c r="AZ38" s="3">
        <v>249</v>
      </c>
      <c r="BA38" s="3">
        <v>237</v>
      </c>
      <c r="BB38" s="3">
        <v>244</v>
      </c>
      <c r="BC38" s="3">
        <v>249</v>
      </c>
      <c r="BD38" s="3">
        <v>235</v>
      </c>
      <c r="BE38" s="3">
        <v>235</v>
      </c>
      <c r="BF38" s="3">
        <v>238</v>
      </c>
      <c r="BG38" s="3">
        <v>237</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237</v>
      </c>
      <c r="CU38" s="5"/>
      <c r="CV38" s="19"/>
      <c r="CW38" s="20"/>
    </row>
    <row r="39" spans="1:101"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194</v>
      </c>
      <c r="AM39">
        <v>140</v>
      </c>
      <c r="AN39">
        <v>104</v>
      </c>
      <c r="AO39">
        <v>92</v>
      </c>
      <c r="AP39">
        <v>101</v>
      </c>
      <c r="AQ39">
        <v>72</v>
      </c>
      <c r="AR39">
        <v>65</v>
      </c>
      <c r="AS39">
        <v>101</v>
      </c>
      <c r="AT39">
        <v>165</v>
      </c>
      <c r="AU39" s="3">
        <v>209</v>
      </c>
      <c r="AV39" s="3">
        <v>217</v>
      </c>
      <c r="AW39" s="3">
        <v>282</v>
      </c>
      <c r="AX39" s="3">
        <v>281</v>
      </c>
      <c r="AY39" s="3">
        <v>281</v>
      </c>
      <c r="AZ39" s="3">
        <v>274</v>
      </c>
      <c r="BA39" s="3">
        <v>271</v>
      </c>
      <c r="BB39" s="3">
        <v>263</v>
      </c>
      <c r="BC39" s="3">
        <v>270</v>
      </c>
      <c r="BD39" s="3">
        <v>250</v>
      </c>
      <c r="BE39" s="3">
        <v>253</v>
      </c>
      <c r="BF39" s="3">
        <v>234</v>
      </c>
      <c r="BG39" s="3">
        <v>244</v>
      </c>
      <c r="BH39" s="3">
        <v>249</v>
      </c>
      <c r="BI39">
        <v>253</v>
      </c>
      <c r="BJ39" s="3">
        <v>253</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253</v>
      </c>
      <c r="CU39" s="5"/>
      <c r="CV39" s="19"/>
      <c r="CW39" s="20"/>
    </row>
    <row r="40" spans="1:101"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85</v>
      </c>
      <c r="AO40">
        <v>71</v>
      </c>
      <c r="AP40">
        <v>80</v>
      </c>
      <c r="AQ40">
        <v>64</v>
      </c>
      <c r="AR40">
        <v>58</v>
      </c>
      <c r="AS40">
        <v>78</v>
      </c>
      <c r="AT40">
        <v>153</v>
      </c>
      <c r="AU40" s="3">
        <v>204</v>
      </c>
      <c r="AV40" s="3">
        <v>214</v>
      </c>
      <c r="AW40" s="3">
        <v>301</v>
      </c>
      <c r="AX40" s="3">
        <v>300</v>
      </c>
      <c r="AY40" s="3">
        <v>302</v>
      </c>
      <c r="AZ40" s="3">
        <v>289</v>
      </c>
      <c r="BA40" s="3">
        <v>295</v>
      </c>
      <c r="BB40" s="3">
        <v>277</v>
      </c>
      <c r="BC40" s="3">
        <v>282</v>
      </c>
      <c r="BD40" s="3">
        <v>255</v>
      </c>
      <c r="BE40" s="3">
        <v>267</v>
      </c>
      <c r="BF40" s="3">
        <v>241</v>
      </c>
      <c r="BG40" s="3">
        <v>227</v>
      </c>
      <c r="BH40" s="3">
        <v>195</v>
      </c>
      <c r="BI40">
        <v>170</v>
      </c>
      <c r="BJ40" s="3">
        <v>177</v>
      </c>
      <c r="BK40" s="3">
        <v>187</v>
      </c>
      <c r="BL40" s="3">
        <v>187</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187</v>
      </c>
      <c r="CU40" s="5"/>
      <c r="CV40" s="19"/>
      <c r="CW40" s="20"/>
    </row>
    <row r="41" spans="1:101"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68</v>
      </c>
      <c r="AQ41">
        <v>59</v>
      </c>
      <c r="AR41">
        <v>53</v>
      </c>
      <c r="AS41">
        <v>58</v>
      </c>
      <c r="AT41">
        <v>138</v>
      </c>
      <c r="AU41" s="3">
        <v>195</v>
      </c>
      <c r="AV41" s="3">
        <v>208</v>
      </c>
      <c r="AW41" s="3">
        <v>312</v>
      </c>
      <c r="AX41" s="3">
        <v>316</v>
      </c>
      <c r="AY41" s="3">
        <v>319</v>
      </c>
      <c r="AZ41" s="3">
        <v>303</v>
      </c>
      <c r="BA41" s="3">
        <v>316</v>
      </c>
      <c r="BB41" s="3">
        <v>289</v>
      </c>
      <c r="BC41" s="3">
        <v>295</v>
      </c>
      <c r="BD41" s="3">
        <v>262</v>
      </c>
      <c r="BE41" s="3">
        <v>281</v>
      </c>
      <c r="BF41" s="3">
        <v>266</v>
      </c>
      <c r="BG41" s="3">
        <v>265</v>
      </c>
      <c r="BH41" s="3">
        <v>191</v>
      </c>
      <c r="BI41">
        <v>167</v>
      </c>
      <c r="BJ41" s="3">
        <v>196</v>
      </c>
      <c r="BK41" s="3">
        <v>207</v>
      </c>
      <c r="BL41" s="3">
        <v>202</v>
      </c>
      <c r="BM41" s="3">
        <v>197</v>
      </c>
      <c r="BN41" s="3">
        <v>196</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196</v>
      </c>
      <c r="CU41" s="5"/>
      <c r="CV41" s="19"/>
      <c r="CW41" s="20"/>
    </row>
    <row r="42" spans="1:101"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51</v>
      </c>
      <c r="AS42">
        <v>50</v>
      </c>
      <c r="AT42">
        <v>120</v>
      </c>
      <c r="AU42" s="3">
        <v>183</v>
      </c>
      <c r="AV42" s="3">
        <v>199</v>
      </c>
      <c r="AW42" s="3">
        <v>318</v>
      </c>
      <c r="AX42" s="3">
        <v>328</v>
      </c>
      <c r="AY42" s="3">
        <v>332</v>
      </c>
      <c r="AZ42" s="3">
        <v>311</v>
      </c>
      <c r="BA42" s="3">
        <v>332</v>
      </c>
      <c r="BB42" s="3">
        <v>299</v>
      </c>
      <c r="BC42" s="3">
        <v>308</v>
      </c>
      <c r="BD42" s="3">
        <v>269</v>
      </c>
      <c r="BE42" s="3">
        <v>290</v>
      </c>
      <c r="BF42" s="3">
        <v>283</v>
      </c>
      <c r="BG42" s="3">
        <v>308</v>
      </c>
      <c r="BH42" s="3">
        <v>220</v>
      </c>
      <c r="BI42">
        <v>203</v>
      </c>
      <c r="BJ42" s="3">
        <v>240</v>
      </c>
      <c r="BK42" s="3">
        <v>233</v>
      </c>
      <c r="BL42" s="3">
        <v>225</v>
      </c>
      <c r="BM42" s="3">
        <v>225</v>
      </c>
      <c r="BN42" s="3">
        <v>221</v>
      </c>
      <c r="BO42" s="3">
        <v>227</v>
      </c>
      <c r="BP42" s="3">
        <v>230</v>
      </c>
      <c r="BQ42" s="3">
        <v>230</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230</v>
      </c>
      <c r="CU42" s="5"/>
      <c r="CV42" s="19"/>
      <c r="CW42" s="20"/>
    </row>
    <row r="43" spans="1:101"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92</v>
      </c>
      <c r="AU43" s="3">
        <v>164</v>
      </c>
      <c r="AV43" s="3">
        <v>184</v>
      </c>
      <c r="AW43" s="3">
        <v>316</v>
      </c>
      <c r="AX43" s="3">
        <v>334</v>
      </c>
      <c r="AY43" s="3">
        <v>340</v>
      </c>
      <c r="AZ43" s="3">
        <v>314</v>
      </c>
      <c r="BA43" s="3">
        <v>341</v>
      </c>
      <c r="BB43" s="3">
        <v>303</v>
      </c>
      <c r="BC43" s="3">
        <v>317</v>
      </c>
      <c r="BD43" s="3">
        <v>268</v>
      </c>
      <c r="BE43" s="3">
        <v>292</v>
      </c>
      <c r="BF43" s="3">
        <v>286</v>
      </c>
      <c r="BG43" s="3">
        <v>328</v>
      </c>
      <c r="BH43" s="3">
        <v>289</v>
      </c>
      <c r="BI43">
        <v>256</v>
      </c>
      <c r="BJ43" s="3">
        <v>296</v>
      </c>
      <c r="BK43" s="3">
        <v>280</v>
      </c>
      <c r="BL43" s="3">
        <v>259</v>
      </c>
      <c r="BM43" s="3">
        <v>264</v>
      </c>
      <c r="BN43" s="3">
        <v>238</v>
      </c>
      <c r="BO43" s="3">
        <v>224</v>
      </c>
      <c r="BP43" s="3">
        <v>224</v>
      </c>
      <c r="BQ43" s="3">
        <v>220</v>
      </c>
      <c r="BR43" s="3">
        <v>223</v>
      </c>
      <c r="BS43" s="3">
        <v>220</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220</v>
      </c>
      <c r="CU43" s="5"/>
      <c r="CV43" s="19"/>
      <c r="CW43" s="20"/>
    </row>
    <row r="44" spans="1:101"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s="3">
        <v>159</v>
      </c>
      <c r="AW44" s="3">
        <v>305</v>
      </c>
      <c r="AX44" s="3">
        <v>335</v>
      </c>
      <c r="AY44" s="3">
        <v>343</v>
      </c>
      <c r="AZ44" s="3">
        <v>311</v>
      </c>
      <c r="BA44" s="3">
        <v>346</v>
      </c>
      <c r="BB44" s="3">
        <v>303</v>
      </c>
      <c r="BC44" s="3">
        <v>319</v>
      </c>
      <c r="BD44" s="3">
        <v>261</v>
      </c>
      <c r="BE44" s="3">
        <v>290</v>
      </c>
      <c r="BF44" s="3">
        <v>285</v>
      </c>
      <c r="BG44" s="3">
        <v>340</v>
      </c>
      <c r="BH44" s="3">
        <v>358</v>
      </c>
      <c r="BI44">
        <v>320</v>
      </c>
      <c r="BJ44" s="3">
        <v>374</v>
      </c>
      <c r="BK44" s="3">
        <v>333</v>
      </c>
      <c r="BL44" s="3">
        <v>326</v>
      </c>
      <c r="BM44" s="3">
        <v>325</v>
      </c>
      <c r="BN44" s="3">
        <v>263</v>
      </c>
      <c r="BO44" s="3">
        <v>231</v>
      </c>
      <c r="BP44" s="3">
        <v>233</v>
      </c>
      <c r="BQ44" s="3">
        <v>218</v>
      </c>
      <c r="BR44" s="3">
        <v>224</v>
      </c>
      <c r="BS44" s="3">
        <v>223</v>
      </c>
      <c r="BT44" s="3">
        <v>221</v>
      </c>
      <c r="BU44" s="3">
        <v>221</v>
      </c>
      <c r="BV44" s="3">
        <v>221</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221</v>
      </c>
      <c r="CU44" s="5"/>
      <c r="CV44" s="19"/>
      <c r="CW44" s="20"/>
    </row>
    <row r="45" spans="1:101"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338</v>
      </c>
      <c r="AY45" s="3">
        <v>348</v>
      </c>
      <c r="AZ45" s="3">
        <v>308</v>
      </c>
      <c r="BA45" s="3">
        <v>351</v>
      </c>
      <c r="BB45" s="3">
        <v>302</v>
      </c>
      <c r="BC45" s="3">
        <v>324</v>
      </c>
      <c r="BD45" s="3">
        <v>255</v>
      </c>
      <c r="BE45" s="3">
        <v>289</v>
      </c>
      <c r="BF45" s="3">
        <v>285</v>
      </c>
      <c r="BG45" s="3">
        <v>354</v>
      </c>
      <c r="BH45" s="3">
        <v>392</v>
      </c>
      <c r="BI45">
        <v>385</v>
      </c>
      <c r="BJ45" s="3">
        <v>476</v>
      </c>
      <c r="BK45" s="3">
        <v>396</v>
      </c>
      <c r="BL45" s="3">
        <v>410</v>
      </c>
      <c r="BM45" s="3">
        <v>394</v>
      </c>
      <c r="BN45" s="3">
        <v>291</v>
      </c>
      <c r="BO45" s="3">
        <v>247</v>
      </c>
      <c r="BP45" s="3">
        <v>248</v>
      </c>
      <c r="BQ45" s="3">
        <v>227</v>
      </c>
      <c r="BR45" s="3">
        <v>243</v>
      </c>
      <c r="BS45" s="3">
        <v>237</v>
      </c>
      <c r="BT45" s="3">
        <v>233</v>
      </c>
      <c r="BU45" s="3">
        <v>227</v>
      </c>
      <c r="BV45" s="3">
        <v>231</v>
      </c>
      <c r="BW45" s="3">
        <v>229</v>
      </c>
      <c r="BX45" s="3">
        <v>229</v>
      </c>
      <c r="BY45" s="3">
        <v>229</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229</v>
      </c>
      <c r="CU45" s="5"/>
      <c r="CV45" s="19"/>
      <c r="CW45" s="20"/>
    </row>
    <row r="46" spans="1:101"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303</v>
      </c>
      <c r="BA46" s="3">
        <v>355</v>
      </c>
      <c r="BB46" s="3">
        <v>302</v>
      </c>
      <c r="BC46" s="3">
        <v>329</v>
      </c>
      <c r="BD46" s="3">
        <v>248</v>
      </c>
      <c r="BE46" s="3">
        <v>286</v>
      </c>
      <c r="BF46" s="3">
        <v>282</v>
      </c>
      <c r="BG46" s="3">
        <v>367</v>
      </c>
      <c r="BH46" s="3">
        <v>418</v>
      </c>
      <c r="BI46">
        <v>431</v>
      </c>
      <c r="BJ46" s="3">
        <v>542</v>
      </c>
      <c r="BK46" s="3">
        <v>459</v>
      </c>
      <c r="BL46" s="3">
        <v>492</v>
      </c>
      <c r="BM46" s="3">
        <v>459</v>
      </c>
      <c r="BN46" s="3">
        <v>336</v>
      </c>
      <c r="BO46" s="3">
        <v>282</v>
      </c>
      <c r="BP46" s="3">
        <v>286</v>
      </c>
      <c r="BQ46" s="3">
        <v>244</v>
      </c>
      <c r="BR46" s="3">
        <v>272</v>
      </c>
      <c r="BS46" s="3">
        <v>264</v>
      </c>
      <c r="BT46" s="3">
        <v>268</v>
      </c>
      <c r="BU46" s="3">
        <v>266</v>
      </c>
      <c r="BV46" s="3">
        <v>251</v>
      </c>
      <c r="BW46" s="3">
        <v>229</v>
      </c>
      <c r="BX46" s="3">
        <v>229</v>
      </c>
      <c r="BY46" s="3">
        <v>218</v>
      </c>
      <c r="BZ46" s="3">
        <v>223</v>
      </c>
      <c r="CA46" s="3">
        <v>223</v>
      </c>
      <c r="CB46" s="3">
        <v>223</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223</v>
      </c>
      <c r="CU46" s="5"/>
      <c r="CV46" s="19"/>
      <c r="CW46" s="20"/>
    </row>
    <row r="47" spans="1:101"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300</v>
      </c>
      <c r="BC47" s="3">
        <v>333</v>
      </c>
      <c r="BD47" s="3">
        <v>239</v>
      </c>
      <c r="BE47" s="3">
        <v>284</v>
      </c>
      <c r="BF47" s="3">
        <v>278</v>
      </c>
      <c r="BG47" s="3">
        <v>378</v>
      </c>
      <c r="BH47" s="3">
        <v>434</v>
      </c>
      <c r="BI47">
        <v>464</v>
      </c>
      <c r="BJ47" s="3">
        <v>592</v>
      </c>
      <c r="BK47" s="3">
        <v>519</v>
      </c>
      <c r="BL47" s="3">
        <v>564</v>
      </c>
      <c r="BM47" s="3">
        <v>527</v>
      </c>
      <c r="BN47" s="3">
        <v>407</v>
      </c>
      <c r="BO47" s="3">
        <v>341</v>
      </c>
      <c r="BP47" s="3">
        <v>343</v>
      </c>
      <c r="BQ47" s="3">
        <v>284</v>
      </c>
      <c r="BR47" s="3">
        <v>323</v>
      </c>
      <c r="BS47" s="3">
        <v>313</v>
      </c>
      <c r="BT47" s="3">
        <v>326</v>
      </c>
      <c r="BU47" s="3">
        <v>323</v>
      </c>
      <c r="BV47" s="3">
        <v>287</v>
      </c>
      <c r="BW47" s="3">
        <v>277</v>
      </c>
      <c r="BX47" s="3">
        <v>277</v>
      </c>
      <c r="BY47" s="3">
        <v>261</v>
      </c>
      <c r="BZ47" s="3">
        <v>255</v>
      </c>
      <c r="CA47" s="3">
        <v>253</v>
      </c>
      <c r="CB47" s="3">
        <v>248</v>
      </c>
      <c r="CC47" s="3">
        <v>241</v>
      </c>
      <c r="CD47" s="3">
        <v>240</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240</v>
      </c>
      <c r="CU47" s="5"/>
      <c r="CV47" s="19"/>
      <c r="CW47" s="20"/>
    </row>
    <row r="48" spans="1:101"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228</v>
      </c>
      <c r="BE48" s="3">
        <v>278</v>
      </c>
      <c r="BF48" s="3">
        <v>271</v>
      </c>
      <c r="BG48" s="3">
        <v>387</v>
      </c>
      <c r="BH48" s="3">
        <v>448</v>
      </c>
      <c r="BI48">
        <v>489</v>
      </c>
      <c r="BJ48" s="3">
        <v>640</v>
      </c>
      <c r="BK48" s="3">
        <v>572</v>
      </c>
      <c r="BL48" s="3">
        <v>623</v>
      </c>
      <c r="BM48" s="3">
        <v>592</v>
      </c>
      <c r="BN48" s="3">
        <v>484</v>
      </c>
      <c r="BO48" s="3">
        <v>402</v>
      </c>
      <c r="BP48" s="3">
        <v>401</v>
      </c>
      <c r="BQ48" s="3">
        <v>354</v>
      </c>
      <c r="BR48" s="3">
        <v>412</v>
      </c>
      <c r="BS48" s="3">
        <v>398</v>
      </c>
      <c r="BT48" s="3">
        <v>404</v>
      </c>
      <c r="BU48" s="3">
        <v>400</v>
      </c>
      <c r="BV48" s="3">
        <v>340</v>
      </c>
      <c r="BW48" s="3">
        <v>331</v>
      </c>
      <c r="BX48" s="3">
        <v>331</v>
      </c>
      <c r="BY48" s="3">
        <v>304</v>
      </c>
      <c r="BZ48" s="3">
        <v>308</v>
      </c>
      <c r="CA48" s="3">
        <v>306</v>
      </c>
      <c r="CB48" s="3">
        <v>270</v>
      </c>
      <c r="CC48" s="3">
        <v>270</v>
      </c>
      <c r="CD48" s="3">
        <v>269</v>
      </c>
      <c r="CE48" s="3">
        <v>263</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263</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259</v>
      </c>
      <c r="BG49" s="3">
        <v>396</v>
      </c>
      <c r="BH49" s="3">
        <v>452</v>
      </c>
      <c r="BI49">
        <v>530</v>
      </c>
      <c r="BJ49" s="3">
        <v>675</v>
      </c>
      <c r="BK49" s="3">
        <v>624</v>
      </c>
      <c r="BL49" s="3">
        <v>676</v>
      </c>
      <c r="BM49" s="3">
        <v>646</v>
      </c>
      <c r="BN49" s="3">
        <v>545</v>
      </c>
      <c r="BO49" s="3">
        <v>459</v>
      </c>
      <c r="BP49" s="3">
        <v>454</v>
      </c>
      <c r="BQ49" s="3">
        <v>416</v>
      </c>
      <c r="BR49" s="3">
        <v>517</v>
      </c>
      <c r="BS49" s="3">
        <v>497</v>
      </c>
      <c r="BT49" s="3">
        <v>493</v>
      </c>
      <c r="BU49" s="3">
        <v>491</v>
      </c>
      <c r="BV49" s="3">
        <v>412</v>
      </c>
      <c r="BW49" s="3">
        <v>405</v>
      </c>
      <c r="BX49" s="3">
        <v>405</v>
      </c>
      <c r="BY49" s="3">
        <v>367</v>
      </c>
      <c r="BZ49" s="3">
        <v>369</v>
      </c>
      <c r="CA49" s="3">
        <v>365</v>
      </c>
      <c r="CB49" s="3">
        <v>301</v>
      </c>
      <c r="CC49" s="3">
        <v>295</v>
      </c>
      <c r="CD49" s="3">
        <v>307</v>
      </c>
      <c r="CE49" s="3">
        <v>316</v>
      </c>
      <c r="CF49" s="3">
        <v>325</v>
      </c>
      <c r="CG49" s="3">
        <v>325</v>
      </c>
      <c r="CH49" s="3">
        <v>325</v>
      </c>
      <c r="CI49" s="3" t="e">
        <v>#N/A</v>
      </c>
      <c r="CJ49" s="3" t="e">
        <v>#N/A</v>
      </c>
      <c r="CK49" s="3" t="e">
        <v>#N/A</v>
      </c>
      <c r="CL49" s="3" t="e">
        <v>#N/A</v>
      </c>
      <c r="CM49" s="3" t="e">
        <v>#N/A</v>
      </c>
      <c r="CN49" s="3" t="e">
        <v>#N/A</v>
      </c>
      <c r="CO49" s="3" t="e">
        <v>#N/A</v>
      </c>
      <c r="CP49" s="3" t="e">
        <v>#N/A</v>
      </c>
      <c r="CQ49" s="3" t="e">
        <v>#N/A</v>
      </c>
      <c r="CR49" s="3" t="e">
        <v>#N/A</v>
      </c>
      <c r="CS49" s="3">
        <v>325</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451</v>
      </c>
      <c r="BI50">
        <v>566</v>
      </c>
      <c r="BJ50" s="3">
        <v>722</v>
      </c>
      <c r="BK50" s="3">
        <v>676</v>
      </c>
      <c r="BL50" s="3">
        <v>726</v>
      </c>
      <c r="BM50" s="3">
        <v>697</v>
      </c>
      <c r="BN50" s="3">
        <v>591</v>
      </c>
      <c r="BO50" s="3">
        <v>513</v>
      </c>
      <c r="BP50" s="3">
        <v>503</v>
      </c>
      <c r="BQ50" s="3">
        <v>470</v>
      </c>
      <c r="BR50" s="3">
        <v>593</v>
      </c>
      <c r="BS50" s="3">
        <v>573</v>
      </c>
      <c r="BT50" s="3">
        <v>569</v>
      </c>
      <c r="BU50" s="3">
        <v>567</v>
      </c>
      <c r="BV50" s="3">
        <v>492</v>
      </c>
      <c r="BW50" s="3">
        <v>472</v>
      </c>
      <c r="BX50" s="3">
        <v>472</v>
      </c>
      <c r="BY50" s="3">
        <v>437</v>
      </c>
      <c r="BZ50" s="3">
        <v>438</v>
      </c>
      <c r="CA50" s="3">
        <v>437</v>
      </c>
      <c r="CB50" s="3">
        <v>350</v>
      </c>
      <c r="CC50" s="3">
        <v>332</v>
      </c>
      <c r="CD50" s="3">
        <v>361</v>
      </c>
      <c r="CE50" s="3">
        <v>390</v>
      </c>
      <c r="CF50" s="3">
        <v>383</v>
      </c>
      <c r="CG50" s="3">
        <v>382</v>
      </c>
      <c r="CH50" s="3">
        <v>372</v>
      </c>
      <c r="CI50" s="3">
        <v>376</v>
      </c>
      <c r="CJ50" s="3">
        <v>375</v>
      </c>
      <c r="CK50" s="3">
        <v>375</v>
      </c>
      <c r="CL50" s="3" t="e">
        <v>#N/A</v>
      </c>
      <c r="CM50" s="3" t="e">
        <v>#N/A</v>
      </c>
      <c r="CN50" s="3" t="e">
        <v>#N/A</v>
      </c>
      <c r="CO50" s="3" t="e">
        <v>#N/A</v>
      </c>
      <c r="CP50" s="3" t="e">
        <v>#N/A</v>
      </c>
      <c r="CQ50" s="3" t="e">
        <v>#N/A</v>
      </c>
      <c r="CR50" s="3" t="e">
        <v>#N/A</v>
      </c>
      <c r="CS50" s="3">
        <v>375</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723</v>
      </c>
      <c r="BL51" s="3">
        <v>778</v>
      </c>
      <c r="BM51" s="3">
        <v>751</v>
      </c>
      <c r="BN51" s="3">
        <v>632</v>
      </c>
      <c r="BO51" s="3">
        <v>557</v>
      </c>
      <c r="BP51" s="3">
        <v>544</v>
      </c>
      <c r="BQ51" s="3">
        <v>512</v>
      </c>
      <c r="BR51" s="3">
        <v>667</v>
      </c>
      <c r="BS51" s="3">
        <v>644</v>
      </c>
      <c r="BT51" s="3">
        <v>635</v>
      </c>
      <c r="BU51" s="3">
        <v>635</v>
      </c>
      <c r="BV51" s="3">
        <v>566</v>
      </c>
      <c r="BW51" s="3">
        <v>537</v>
      </c>
      <c r="BX51" s="3">
        <v>537</v>
      </c>
      <c r="BY51" s="3">
        <v>503</v>
      </c>
      <c r="BZ51" s="3">
        <v>498</v>
      </c>
      <c r="CA51" s="3">
        <v>501</v>
      </c>
      <c r="CB51" s="3">
        <v>405</v>
      </c>
      <c r="CC51" s="3">
        <v>380</v>
      </c>
      <c r="CD51" s="3">
        <v>423</v>
      </c>
      <c r="CE51" s="3">
        <v>485</v>
      </c>
      <c r="CF51" s="3">
        <v>460</v>
      </c>
      <c r="CG51" s="3">
        <v>455</v>
      </c>
      <c r="CH51" s="3">
        <v>390</v>
      </c>
      <c r="CI51" s="3">
        <v>382</v>
      </c>
      <c r="CJ51" s="3">
        <v>383</v>
      </c>
      <c r="CK51" s="3">
        <v>338</v>
      </c>
      <c r="CL51" s="3">
        <v>345</v>
      </c>
      <c r="CM51" s="3">
        <v>345</v>
      </c>
      <c r="CN51" s="3" t="e">
        <v>#N/A</v>
      </c>
      <c r="CO51" s="3" t="e">
        <v>#N/A</v>
      </c>
      <c r="CP51" s="3" t="e">
        <v>#N/A</v>
      </c>
      <c r="CQ51" s="3" t="e">
        <v>#N/A</v>
      </c>
      <c r="CR51" s="3" t="e">
        <v>#N/A</v>
      </c>
      <c r="CS51" s="3">
        <v>345</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792</v>
      </c>
      <c r="BN52" s="3">
        <v>663</v>
      </c>
      <c r="BO52" s="3">
        <v>590</v>
      </c>
      <c r="BP52" s="3">
        <v>573</v>
      </c>
      <c r="BQ52" s="3">
        <v>541</v>
      </c>
      <c r="BR52" s="3">
        <v>730</v>
      </c>
      <c r="BS52" s="3">
        <v>703</v>
      </c>
      <c r="BT52" s="3">
        <v>694</v>
      </c>
      <c r="BU52" s="3">
        <v>694</v>
      </c>
      <c r="BV52" s="3">
        <v>627</v>
      </c>
      <c r="BW52" s="3">
        <v>590</v>
      </c>
      <c r="BX52" s="3">
        <v>590</v>
      </c>
      <c r="BY52" s="3">
        <v>553</v>
      </c>
      <c r="BZ52" s="3">
        <v>551</v>
      </c>
      <c r="CA52" s="3">
        <v>557</v>
      </c>
      <c r="CB52" s="3">
        <v>456</v>
      </c>
      <c r="CC52" s="3">
        <v>435</v>
      </c>
      <c r="CD52" s="3">
        <v>481</v>
      </c>
      <c r="CE52" s="3">
        <v>570</v>
      </c>
      <c r="CF52" s="3">
        <v>521</v>
      </c>
      <c r="CG52" s="3">
        <v>517</v>
      </c>
      <c r="CH52" s="3">
        <v>418</v>
      </c>
      <c r="CI52" s="3">
        <v>394</v>
      </c>
      <c r="CJ52" s="3">
        <v>395</v>
      </c>
      <c r="CK52" s="3">
        <v>290</v>
      </c>
      <c r="CL52" s="3">
        <v>303</v>
      </c>
      <c r="CM52" s="3">
        <v>331</v>
      </c>
      <c r="CN52" s="3">
        <v>352</v>
      </c>
      <c r="CO52" s="3" t="e">
        <v>#N/A</v>
      </c>
      <c r="CP52" s="3" t="e">
        <v>#N/A</v>
      </c>
      <c r="CQ52" s="3" t="e">
        <v>#N/A</v>
      </c>
      <c r="CR52" s="3" t="e">
        <v>#N/A</v>
      </c>
      <c r="CS52" s="3">
        <v>352</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624</v>
      </c>
      <c r="BP53" s="3">
        <v>604</v>
      </c>
      <c r="BQ53" s="3">
        <v>570</v>
      </c>
      <c r="BR53" s="3">
        <v>795</v>
      </c>
      <c r="BS53" s="3">
        <v>764</v>
      </c>
      <c r="BT53" s="3">
        <v>755</v>
      </c>
      <c r="BU53" s="3">
        <v>755</v>
      </c>
      <c r="BV53" s="3">
        <v>687</v>
      </c>
      <c r="BW53" s="3">
        <v>647</v>
      </c>
      <c r="BX53" s="3">
        <v>647</v>
      </c>
      <c r="BY53" s="3">
        <v>606</v>
      </c>
      <c r="BZ53" s="3">
        <v>607</v>
      </c>
      <c r="CA53" s="3">
        <v>613</v>
      </c>
      <c r="CB53" s="3">
        <v>507</v>
      </c>
      <c r="CC53" s="3">
        <v>492</v>
      </c>
      <c r="CD53" s="3">
        <v>537</v>
      </c>
      <c r="CE53" s="3">
        <v>643</v>
      </c>
      <c r="CF53" s="3">
        <v>581</v>
      </c>
      <c r="CG53" s="3">
        <v>578</v>
      </c>
      <c r="CH53" s="3">
        <v>456</v>
      </c>
      <c r="CI53" s="3">
        <v>424</v>
      </c>
      <c r="CJ53" s="3">
        <v>425</v>
      </c>
      <c r="CK53" s="3">
        <v>273</v>
      </c>
      <c r="CL53" s="3">
        <v>282</v>
      </c>
      <c r="CM53" s="3">
        <v>306</v>
      </c>
      <c r="CN53" s="3">
        <v>399</v>
      </c>
      <c r="CO53" s="3">
        <v>475</v>
      </c>
      <c r="CP53" s="3">
        <v>476</v>
      </c>
      <c r="CQ53" s="3" t="e">
        <v>#N/A</v>
      </c>
      <c r="CR53" s="3" t="e">
        <v>#N/A</v>
      </c>
      <c r="CS53" s="3">
        <v>476</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857</v>
      </c>
      <c r="BS54" s="3">
        <v>823</v>
      </c>
      <c r="BT54" s="3">
        <v>819</v>
      </c>
      <c r="BU54" s="3">
        <v>818</v>
      </c>
      <c r="BV54" s="3">
        <v>746</v>
      </c>
      <c r="BW54" s="3">
        <v>704</v>
      </c>
      <c r="BX54" s="3">
        <v>704</v>
      </c>
      <c r="BY54" s="3">
        <v>660</v>
      </c>
      <c r="BZ54" s="3">
        <v>666</v>
      </c>
      <c r="CA54" s="3">
        <v>673</v>
      </c>
      <c r="CB54" s="3">
        <v>562</v>
      </c>
      <c r="CC54" s="3">
        <v>550</v>
      </c>
      <c r="CD54" s="3">
        <v>598</v>
      </c>
      <c r="CE54" s="3">
        <v>702</v>
      </c>
      <c r="CF54" s="3">
        <v>637</v>
      </c>
      <c r="CG54" s="3">
        <v>634</v>
      </c>
      <c r="CH54" s="3">
        <v>506</v>
      </c>
      <c r="CI54" s="3">
        <v>470</v>
      </c>
      <c r="CJ54" s="3">
        <v>472</v>
      </c>
      <c r="CK54" s="3">
        <v>271</v>
      </c>
      <c r="CL54" s="3">
        <v>278</v>
      </c>
      <c r="CM54" s="3">
        <v>315</v>
      </c>
      <c r="CN54" s="3">
        <v>442</v>
      </c>
      <c r="CO54" s="3">
        <v>640</v>
      </c>
      <c r="CP54" s="3">
        <v>663</v>
      </c>
      <c r="CQ54" s="3">
        <v>659</v>
      </c>
      <c r="CR54" s="3">
        <v>658</v>
      </c>
      <c r="CS54" s="3">
        <v>658</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880</v>
      </c>
      <c r="BU55" s="3">
        <v>876</v>
      </c>
      <c r="BV55" s="3">
        <v>799</v>
      </c>
      <c r="BW55" s="3">
        <v>759</v>
      </c>
      <c r="BX55" s="3">
        <v>759</v>
      </c>
      <c r="BY55" s="3">
        <v>710</v>
      </c>
      <c r="BZ55" s="3">
        <v>719</v>
      </c>
      <c r="CA55" s="3">
        <v>728</v>
      </c>
      <c r="CB55" s="3">
        <v>612</v>
      </c>
      <c r="CC55" s="3">
        <v>604</v>
      </c>
      <c r="CD55" s="3">
        <v>654</v>
      </c>
      <c r="CE55" s="3">
        <v>739</v>
      </c>
      <c r="CF55" s="3">
        <v>684</v>
      </c>
      <c r="CG55" s="3">
        <v>681</v>
      </c>
      <c r="CH55" s="3">
        <v>554</v>
      </c>
      <c r="CI55" s="3">
        <v>515</v>
      </c>
      <c r="CJ55" s="3">
        <v>518</v>
      </c>
      <c r="CK55" s="3">
        <v>274</v>
      </c>
      <c r="CL55" s="3">
        <v>284</v>
      </c>
      <c r="CM55" s="3">
        <v>344</v>
      </c>
      <c r="CN55" s="3">
        <v>525</v>
      </c>
      <c r="CO55" s="3">
        <v>739</v>
      </c>
      <c r="CP55" s="3">
        <v>745</v>
      </c>
      <c r="CQ55" s="3">
        <v>870</v>
      </c>
      <c r="CR55" s="3">
        <v>892</v>
      </c>
      <c r="CS55" s="3">
        <v>881</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808</v>
      </c>
      <c r="BX56" s="3">
        <v>808</v>
      </c>
      <c r="BY56" s="3">
        <v>755</v>
      </c>
      <c r="BZ56" s="3">
        <v>772</v>
      </c>
      <c r="CA56" s="3">
        <v>782</v>
      </c>
      <c r="CB56" s="3">
        <v>661</v>
      </c>
      <c r="CC56" s="3">
        <v>657</v>
      </c>
      <c r="CD56" s="3">
        <v>706</v>
      </c>
      <c r="CE56" s="3">
        <v>774</v>
      </c>
      <c r="CF56" s="3">
        <v>724</v>
      </c>
      <c r="CG56" s="3">
        <v>721</v>
      </c>
      <c r="CH56" s="3">
        <v>602</v>
      </c>
      <c r="CI56" s="3">
        <v>561</v>
      </c>
      <c r="CJ56" s="3">
        <v>564</v>
      </c>
      <c r="CK56" s="3">
        <v>287</v>
      </c>
      <c r="CL56" s="3">
        <v>306</v>
      </c>
      <c r="CM56" s="3">
        <v>396</v>
      </c>
      <c r="CN56" s="3">
        <v>604</v>
      </c>
      <c r="CO56" s="3">
        <v>769</v>
      </c>
      <c r="CP56" s="3">
        <v>773</v>
      </c>
      <c r="CQ56" s="3">
        <v>951</v>
      </c>
      <c r="CR56" s="3">
        <v>1016</v>
      </c>
      <c r="CS56" s="3">
        <v>952</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830</v>
      </c>
      <c r="CA57" s="3">
        <v>839</v>
      </c>
      <c r="CB57" s="3">
        <v>712</v>
      </c>
      <c r="CC57" s="3">
        <v>714</v>
      </c>
      <c r="CD57" s="3">
        <v>762</v>
      </c>
      <c r="CE57" s="3">
        <v>817</v>
      </c>
      <c r="CF57" s="3">
        <v>772</v>
      </c>
      <c r="CG57" s="3">
        <v>768</v>
      </c>
      <c r="CH57" s="3">
        <v>653</v>
      </c>
      <c r="CI57" s="3">
        <v>609</v>
      </c>
      <c r="CJ57" s="3">
        <v>613</v>
      </c>
      <c r="CK57" s="3">
        <v>316</v>
      </c>
      <c r="CL57" s="3">
        <v>361</v>
      </c>
      <c r="CM57" s="3">
        <v>467</v>
      </c>
      <c r="CN57" s="3">
        <v>681</v>
      </c>
      <c r="CO57" s="3">
        <v>828</v>
      </c>
      <c r="CP57" s="3">
        <v>835</v>
      </c>
      <c r="CQ57" s="3">
        <v>1005</v>
      </c>
      <c r="CR57" s="3">
        <v>1061</v>
      </c>
      <c r="CS57" s="3">
        <v>1010</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768</v>
      </c>
      <c r="CD58" s="3">
        <v>818</v>
      </c>
      <c r="CE58" s="3">
        <v>864</v>
      </c>
      <c r="CF58" s="3">
        <v>821</v>
      </c>
      <c r="CG58" s="3">
        <v>817</v>
      </c>
      <c r="CH58" s="3">
        <v>704</v>
      </c>
      <c r="CI58" s="3">
        <v>658</v>
      </c>
      <c r="CJ58" s="3">
        <v>663</v>
      </c>
      <c r="CK58" s="3">
        <v>367</v>
      </c>
      <c r="CL58" s="3">
        <v>435</v>
      </c>
      <c r="CM58" s="3">
        <v>541</v>
      </c>
      <c r="CN58" s="3">
        <v>756</v>
      </c>
      <c r="CO58" s="3">
        <v>903</v>
      </c>
      <c r="CP58" s="3">
        <v>912</v>
      </c>
      <c r="CQ58" s="3">
        <v>1049</v>
      </c>
      <c r="CR58" s="3">
        <v>1084</v>
      </c>
      <c r="CS58" s="3">
        <v>1075</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915</v>
      </c>
      <c r="CF59" s="3">
        <v>876</v>
      </c>
      <c r="CG59" s="3">
        <v>870</v>
      </c>
      <c r="CH59" s="3">
        <v>758</v>
      </c>
      <c r="CI59" s="3">
        <v>711</v>
      </c>
      <c r="CJ59" s="3">
        <v>717</v>
      </c>
      <c r="CK59" s="3">
        <v>448</v>
      </c>
      <c r="CL59" s="3">
        <v>516</v>
      </c>
      <c r="CM59" s="3">
        <v>628</v>
      </c>
      <c r="CN59" s="3">
        <v>842</v>
      </c>
      <c r="CO59" s="3">
        <v>995</v>
      </c>
      <c r="CP59" s="3">
        <v>1003</v>
      </c>
      <c r="CQ59" s="3">
        <v>1105</v>
      </c>
      <c r="CR59" s="3">
        <v>1136</v>
      </c>
      <c r="CS59" s="3">
        <v>1164</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928</v>
      </c>
      <c r="CG60" s="3">
        <v>921</v>
      </c>
      <c r="CH60" s="3">
        <v>807</v>
      </c>
      <c r="CI60" s="3">
        <v>761</v>
      </c>
      <c r="CJ60" s="3">
        <v>768</v>
      </c>
      <c r="CK60" s="3">
        <v>546</v>
      </c>
      <c r="CL60" s="3">
        <v>597</v>
      </c>
      <c r="CM60" s="3">
        <v>712</v>
      </c>
      <c r="CN60" s="3">
        <v>925</v>
      </c>
      <c r="CO60" s="3">
        <v>1071</v>
      </c>
      <c r="CP60" s="3">
        <v>1084</v>
      </c>
      <c r="CQ60" s="3">
        <v>1170</v>
      </c>
      <c r="CR60" s="3">
        <v>1199</v>
      </c>
      <c r="CS60" s="3">
        <v>1247</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819</v>
      </c>
      <c r="CJ61" s="3">
        <v>828</v>
      </c>
      <c r="CK61" s="3">
        <v>664</v>
      </c>
      <c r="CL61" s="3">
        <v>695</v>
      </c>
      <c r="CM61" s="3">
        <v>808</v>
      </c>
      <c r="CN61" s="3">
        <v>1007</v>
      </c>
      <c r="CO61" s="3">
        <v>1149</v>
      </c>
      <c r="CP61" s="3">
        <v>1165</v>
      </c>
      <c r="CQ61" s="3">
        <v>1241</v>
      </c>
      <c r="CR61" s="3">
        <v>1278</v>
      </c>
      <c r="CS61" s="3">
        <v>1328</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799</v>
      </c>
      <c r="CM62" s="3">
        <v>910</v>
      </c>
      <c r="CN62" s="3">
        <v>1099</v>
      </c>
      <c r="CO62" s="3">
        <v>1236</v>
      </c>
      <c r="CP62" s="3">
        <v>1252</v>
      </c>
      <c r="CQ62" s="3">
        <v>1328</v>
      </c>
      <c r="CR62" s="3">
        <v>1373</v>
      </c>
      <c r="CS62" s="3">
        <v>1417</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1194</v>
      </c>
      <c r="CO63" s="3">
        <v>1333</v>
      </c>
      <c r="CP63" s="3">
        <v>1350</v>
      </c>
      <c r="CQ63" s="3">
        <v>1430</v>
      </c>
      <c r="CR63" s="3">
        <v>1484</v>
      </c>
      <c r="CS63" s="3">
        <v>1514</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1429</v>
      </c>
      <c r="CP64" s="3">
        <v>1440</v>
      </c>
      <c r="CQ64" s="3">
        <v>1527</v>
      </c>
      <c r="CR64" s="3">
        <v>1594</v>
      </c>
      <c r="CS64" s="3">
        <v>1605</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1628</v>
      </c>
      <c r="CR65" s="3">
        <v>1710</v>
      </c>
      <c r="CS65" s="3">
        <v>1694</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1783</v>
      </c>
    </row>
  </sheetData>
  <hyperlinks>
    <hyperlink ref="L5" r:id="rId1" display="https://www.cbo.gov/sites/default/files/99th-congress-1985-1986/reports/85-cbo-001.pdf" xr:uid="{AA0E0C66-8B01-48D4-999A-302601F2593D}"/>
    <hyperlink ref="N5" r:id="rId2" display="https://www.cbo.gov/sites/default/files/99th-congress-1985-1986/reports/doc05b-entire_1.pdf" xr:uid="{553269DF-178F-4450-A133-0BAF2865A1D3}"/>
    <hyperlink ref="M5" r:id="rId3" display="https://www.cbo.gov/sites/default/files/99th-congress-1985-1986/reports/85-cbo-014.pdf" xr:uid="{EBA4355D-E067-4525-A541-DC2102509DBF}"/>
    <hyperlink ref="O5" r:id="rId4" display="https://www.cbo.gov/sites/default/files/99th-congress-1985-1986/reports/doc19b-entire0.pdf" xr:uid="{D7F50037-FA5D-46EA-AD11-DA8CCB76C199}"/>
    <hyperlink ref="P5" r:id="rId5" display="https://www.cbo.gov/sites/default/files/100th-congress-1987-1988/reports/doc01b-entire_0.pdf" xr:uid="{74244A7A-72BD-464D-8ACC-3A9E3560BE8E}"/>
    <hyperlink ref="Q5" r:id="rId6" display="https://www.cbo.gov/sites/default/files/100th-congress-1987-1988/reports/doc11b-entire.pdf" xr:uid="{6B9B8CE6-3B0C-4A3B-B748-8D82F3AE30AF}"/>
    <hyperlink ref="R5" r:id="rId7" display="https://www.cbo.gov/sites/default/files/100th-congress-1987-1988/reports/88-cbo-0110.pdf" xr:uid="{91BF975B-C25D-475C-9450-D8E438AB49C7}"/>
    <hyperlink ref="S5" r:id="rId8" display="https://www.cbo.gov/sites/default/files/100th-congress-1987-1988/reports/doc05b-entire.pdf" xr:uid="{F2EED145-7845-47D7-9052-8B8FA8AE8D7A}"/>
    <hyperlink ref="T5" r:id="rId9" display="https://www.cbo.gov/sites/default/files/101st-congress-1989-1990/reports/89-cbo-032.pdf" xr:uid="{8E5BFC1A-0532-4BCC-97F1-5B68CEF9231C}"/>
    <hyperlink ref="U5" r:id="rId10" display="https://www.cbo.gov/sites/default/files/101st-congress-1989-1990/reports/89-cbo-038.pdf" xr:uid="{B6C6AC05-9A30-4C8C-9261-25C2641294DA}"/>
    <hyperlink ref="V5" r:id="rId11" display="https://www.cbo.gov/sites/default/files/101st-congress-1989-1990/reports/90-cbo-006.pdf" xr:uid="{F3F0D561-239D-4BEC-90D9-D406E2219FD8}"/>
    <hyperlink ref="W5" r:id="rId12" display="https://www.cbo.gov/sites/default/files/101st-congress-1989-1990/reports/199007theeconomicandbudget.pdf" xr:uid="{8EBE68C6-25A8-4331-AF2E-C2C013B49982}"/>
    <hyperlink ref="X5" r:id="rId13" display="https://www.cbo.gov/sites/default/files/102nd-congress-1991-1992/reports/91-cbo-002.pdf" xr:uid="{C0BEFBD0-368B-4E98-A352-F018147BE332}"/>
    <hyperlink ref="Y5" r:id="rId14" display="https://www.cbo.gov/sites/default/files/cbofiles/attachments/1991_08_theeconoutlookupdate.pdf" xr:uid="{4EB00B99-B3DE-41BB-BF98-FA3C02711096}"/>
    <hyperlink ref="Z5" r:id="rId15" display="https://www.cbo.gov/sites/default/files/102nd-congress-1991-1992/reports/1992_01_econoutlook.pdf" xr:uid="{801313CA-1E60-40A8-B652-50600A33F6B9}"/>
    <hyperlink ref="AA5" r:id="rId16" display="https://www.cbo.gov/sites/default/files/102nd-congress-1991-1992/reports/1992_07_outlookupdate.pdf" xr:uid="{FB7FBDBA-A043-4EA8-B030-9FDFD0526440}"/>
    <hyperlink ref="AB5" r:id="rId17" display="https://www.cbo.gov/sites/default/files/103rd-congress-1993-1994/reports/93doc03.pdf" xr:uid="{62DC3D7C-D448-4A29-9658-DE250E5831BA}"/>
    <hyperlink ref="AC5" r:id="rId18" display="https://www.cbo.gov/sites/default/files/103rd-congress-1993-1994/reports/09-1993-outlookentirerpt_0.pdf" xr:uid="{6EE0EC04-32FF-449B-AF2F-54938026A76B}"/>
    <hyperlink ref="AD5" r:id="rId19" display="https://www.cbo.gov/sites/default/files/103rd-congress-1993-1994/reports/doc06_0.pdf" xr:uid="{1D2B6A0A-0683-48F5-9C65-9CC2F7E4506B}"/>
    <hyperlink ref="AE5" r:id="rId20" display="https://www.cbo.gov/sites/default/files/103rd-congress-1993-1994/reports/doc43.pdf" xr:uid="{E3D2C30B-48B7-4DD2-AB43-B35EFBAB99C0}"/>
    <hyperlink ref="AF5" r:id="rId21" display="https://www.cbo.gov/sites/default/files/104th-congress-1995-1996/reports/doc07-entire.pdf" xr:uid="{8968D483-1AE9-48BB-B5D4-17691F11670D}"/>
    <hyperlink ref="AG5" r:id="rId22" display="https://www.cbo.gov/sites/default/files/104th-congress-1995-1996/reports/entirereport_9.pdf" xr:uid="{F4ED30FF-BFF7-4CB9-95A5-1E1C9ED9542A}"/>
    <hyperlink ref="AI5" r:id="rId23" display="https://www.cbo.gov/sites/default/files/104th-congress-1995-1996/reports/entirereport_7.pdf" xr:uid="{1151E404-F395-4615-8D14-678BAAB3DFA1}"/>
    <hyperlink ref="AJ5" r:id="rId24" display="https://www.cbo.gov/sites/default/files/cbofiles/attachments/Eb01-97.pdf" xr:uid="{2526B873-7D2A-4E0C-B3EB-4390727E8A28}"/>
    <hyperlink ref="AK5" r:id="rId25" display="https://www.cbo.gov/sites/default/files/105th-congress-1997-1998/reports/Eb09-97.pdf" xr:uid="{5541A407-5A38-42DF-8E63-5D1FABEF4868}"/>
    <hyperlink ref="AL5" r:id="rId26" display="https://www.cbo.gov/sites/default/files/105th-congress-1997-1998/reports/eb01-98.pdf" xr:uid="{3A1A6AC9-D0E6-4140-A18A-9C00C8460666}"/>
    <hyperlink ref="AM5" r:id="rId27" display="https://www.cbo.gov/sites/default/files/105th-congress-1997-1998/reports/eb0898.pdf" xr:uid="{2174128D-CE20-40AC-A811-0AC5BF3464E2}"/>
    <hyperlink ref="AN5" r:id="rId28" display="https://www.cbo.gov/sites/default/files/106th-congress-1999-2000/reports/eb0199.pdf" xr:uid="{B636B1ED-F4C4-4634-AE5B-4D0E0CF665EB}"/>
    <hyperlink ref="AO5" r:id="rId29" display="https://www.cbo.gov/sites/default/files/106th-congress-1999-2000/reports/eb07-99.pdf" xr:uid="{5817C033-F8FB-4785-AB85-3AF59971D37D}"/>
    <hyperlink ref="AH5" r:id="rId30" display="https://www.cbo.gov/sites/default/files/104th-congress-1995-1996/reports/eb1295.pdf" xr:uid="{2D4AFAE0-F64A-45DE-A631-84FA8CDB9F82}"/>
    <hyperlink ref="AP5" r:id="rId31" display="https://www.cbo.gov/sites/default/files/106th-congress-1999-2000/reports/eb0100.pdf" xr:uid="{11CA5735-946F-4086-9EE0-A894251D4B1D}"/>
    <hyperlink ref="AQ5" r:id="rId32" display="https://www.cbo.gov/sites/default/files/106th-congress-1999-2000/reports/eb0700.pdf" xr:uid="{88A97C79-C702-4F74-981C-37E51FDFD7E9}"/>
    <hyperlink ref="AR5" r:id="rId33" display="https://www.cbo.gov/sites/default/files/107th-congress-2001-2002/reports/entire-report.pdf" xr:uid="{6FD20CA1-5BAB-48E4-86B6-106B5CA632BC}"/>
    <hyperlink ref="AS5" r:id="rId34" display="https://www.cbo.gov/sites/default/files/107th-congress-2001-2002/reports/entirereport_2.pdf" xr:uid="{4DD281D4-E751-4BD1-A92B-1B0F253D2B5E}"/>
    <hyperlink ref="AT5" r:id="rId35" display="https://www.cbo.gov/sites/default/files/107th-congress-2001-2002/reports/entirereport_4.pdf" xr:uid="{23039170-22A8-44A2-BC4C-F5963E61AD62}"/>
    <hyperlink ref="BI5" r:id="rId36" display="https://www.cbo.gov/sites/default/files/111th-congress-2009-2010/reports/03-20-presidentbudget.pdf" xr:uid="{40FD57B3-C356-43B9-84EE-0FBE1150D858}"/>
    <hyperlink ref="AV5" r:id="rId37" display="https://www.cbo.gov/sites/default/files/108th-congress-2003-2004/reports/entirereport_witherrata.pdf" xr:uid="{76CEDCB3-59AF-4B76-A18E-FEE6DDC29AAA}"/>
    <hyperlink ref="K5" r:id="rId38" display="https://www.cbo.gov/sites/default/files/98th-congress-1983-1984/reports/84doc05b.pdf" xr:uid="{253BA3D9-CD00-4250-B5D0-93C3ED780F5E}"/>
    <hyperlink ref="J5" r:id="rId39" display="https://www.cbo.gov/sites/default/files/98th-congress-1983-1984/reports/doc05a.pdf" xr:uid="{2ACB6D6B-C1B0-4D57-9C1E-2338303A3DBB}"/>
    <hyperlink ref="I5" r:id="rId40" display="https://www.cbo.gov/sites/default/files/97th-congress-1981-1982/reports/doc04b-entire_1.pdf" xr:uid="{5892BA9F-081C-45C7-9D02-9289E44E25A7}"/>
    <hyperlink ref="H5" r:id="rId41" display="https://www.cbo.gov/sites/default/files/97th-congress-1981-1982/reports/doc25-entire_0.pdf" xr:uid="{197B1CF8-9622-4841-89C3-637645AA0BC4}"/>
    <hyperlink ref="G5" r:id="rId42" display="https://www.cbo.gov/sites/default/files/96th-congress-1979-1980/reports/80doc06b.pdf" xr:uid="{B1DF8AE0-85DD-4D43-BE21-972979B27C0F}"/>
    <hyperlink ref="F5" r:id="rId43" display="https://www.cbo.gov/sites/default/files/96th-congress-1979-1980/reports/79doc653.pdf" xr:uid="{FFE44903-8AFB-4171-B421-867759E3F7E4}"/>
    <hyperlink ref="E5" r:id="rId44" display="https://www.cbo.gov/sites/default/files/95th-congress-1977-1978/reports/1977_12_puppy.pdf" xr:uid="{F8328012-F7C1-48B0-8014-50057B1690B1}"/>
    <hyperlink ref="D5" r:id="rId45" display="https://www.cbo.gov/sites/default/files/94th-congress-1975-1976/reports/1976_12_fiscal.pdf" xr:uid="{02E6B088-8B1C-487D-BF81-6BF44000229F}"/>
    <hyperlink ref="C5" r:id="rId46" display="https://www.cbo.gov/sites/default/files/94th-congress-1975-1976/reports/76doc547.pdf" xr:uid="{2003E851-1174-4513-AA66-EB2ADE4D7674}"/>
    <hyperlink ref="AU2" r:id="rId47" xr:uid="{6670AEC5-7117-40B8-B6C3-E5E1C4CF54F0}"/>
  </hyperlinks>
  <pageMargins left="0.7" right="0.7" top="0.75" bottom="0.75" header="0.3" footer="0.3"/>
  <headerFooter>
    <oddHeader>&amp;L&amp;"Calibri"&amp;11&amp;K000000 NONCONFIDENTIAL // EXTERNAL&amp;1#_x000D_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5DE6-4062-4A27-804B-FDECC7FBCE05}">
  <dimension ref="A1:DG101"/>
  <sheetViews>
    <sheetView workbookViewId="0">
      <pane xSplit="2" ySplit="5" topLeftCell="CI6" activePane="bottomRight" state="frozen"/>
      <selection pane="topRight" activeCell="C1" sqref="C1"/>
      <selection pane="bottomLeft" activeCell="A6" sqref="A6"/>
      <selection pane="bottomRight" activeCell="CX7" sqref="CX7:CX101"/>
    </sheetView>
  </sheetViews>
  <sheetFormatPr defaultRowHeight="14.4" x14ac:dyDescent="0.3"/>
  <cols>
    <col min="4" max="5" width="9.21875" bestFit="1" customWidth="1"/>
    <col min="83" max="87" width="9.21875" customWidth="1"/>
    <col min="99" max="99" width="9.5546875" bestFit="1" customWidth="1"/>
    <col min="100" max="100" width="21.77734375" bestFit="1" customWidth="1"/>
    <col min="101" max="101" width="21.77734375" customWidth="1"/>
    <col min="102" max="102" width="9.21875" customWidth="1"/>
    <col min="103" max="103" width="23.77734375" bestFit="1" customWidth="1"/>
    <col min="105" max="105" width="20.2187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1741</v>
      </c>
      <c r="B2" t="s">
        <v>894</v>
      </c>
      <c r="AU2" t="s">
        <v>2402</v>
      </c>
      <c r="AW2" t="s">
        <v>2403</v>
      </c>
      <c r="AX2" t="s">
        <v>2404</v>
      </c>
      <c r="AY2" t="s">
        <v>2405</v>
      </c>
      <c r="AZ2" t="s">
        <v>2406</v>
      </c>
      <c r="BA2" t="s">
        <v>2407</v>
      </c>
      <c r="BB2" t="s">
        <v>2408</v>
      </c>
      <c r="BC2" t="s">
        <v>2409</v>
      </c>
      <c r="BD2" t="s">
        <v>2410</v>
      </c>
      <c r="BE2" t="s">
        <v>2411</v>
      </c>
      <c r="BF2" t="s">
        <v>2412</v>
      </c>
      <c r="BG2" t="s">
        <v>2413</v>
      </c>
      <c r="BH2" t="s">
        <v>2414</v>
      </c>
      <c r="BJ2" t="s">
        <v>2415</v>
      </c>
      <c r="BK2" t="s">
        <v>2416</v>
      </c>
      <c r="BL2" t="s">
        <v>2417</v>
      </c>
      <c r="BM2" t="s">
        <v>2418</v>
      </c>
      <c r="BN2" t="s">
        <v>2419</v>
      </c>
      <c r="BO2" t="s">
        <v>2420</v>
      </c>
      <c r="BP2" t="s">
        <v>2421</v>
      </c>
      <c r="BQ2" t="s">
        <v>2422</v>
      </c>
      <c r="BR2" t="s">
        <v>2423</v>
      </c>
      <c r="BS2" t="s">
        <v>2424</v>
      </c>
      <c r="BT2" t="s">
        <v>2425</v>
      </c>
      <c r="BU2" t="s">
        <v>2426</v>
      </c>
      <c r="BV2" t="s">
        <v>2427</v>
      </c>
      <c r="BW2" t="s">
        <v>2428</v>
      </c>
      <c r="BX2" t="s">
        <v>2429</v>
      </c>
      <c r="BY2" t="s">
        <v>2430</v>
      </c>
      <c r="BZ2" t="s">
        <v>2431</v>
      </c>
      <c r="CA2" t="s">
        <v>2432</v>
      </c>
      <c r="CB2" t="s">
        <v>2433</v>
      </c>
      <c r="CC2" t="s">
        <v>2434</v>
      </c>
      <c r="CD2" t="s">
        <v>2435</v>
      </c>
      <c r="CE2" t="s">
        <v>2436</v>
      </c>
      <c r="CF2" t="s">
        <v>2437</v>
      </c>
      <c r="CG2" t="s">
        <v>2438</v>
      </c>
      <c r="CH2" t="s">
        <v>2439</v>
      </c>
      <c r="CI2" t="s">
        <v>2440</v>
      </c>
      <c r="CJ2" t="s">
        <v>2441</v>
      </c>
      <c r="CK2" t="s">
        <v>2442</v>
      </c>
      <c r="CL2" t="s">
        <v>2443</v>
      </c>
      <c r="CM2" t="s">
        <v>2444</v>
      </c>
      <c r="CN2" t="s">
        <v>2445</v>
      </c>
      <c r="CO2" t="s">
        <v>2446</v>
      </c>
      <c r="CP2" t="s">
        <v>2447</v>
      </c>
      <c r="CQ2" t="s">
        <v>2448</v>
      </c>
      <c r="CR2" t="s">
        <v>2449</v>
      </c>
      <c r="CS2" t="s">
        <v>3150</v>
      </c>
    </row>
    <row r="3" spans="1:111" x14ac:dyDescent="0.3">
      <c r="A3" s="14" t="s">
        <v>642</v>
      </c>
      <c r="H3" t="s">
        <v>3027</v>
      </c>
      <c r="I3" t="s">
        <v>3027</v>
      </c>
      <c r="J3" t="s">
        <v>3027</v>
      </c>
      <c r="AU3" t="s">
        <v>2546</v>
      </c>
      <c r="AW3" t="s">
        <v>2547</v>
      </c>
      <c r="AX3" t="s">
        <v>2548</v>
      </c>
      <c r="AY3" t="s">
        <v>2549</v>
      </c>
      <c r="AZ3" t="s">
        <v>2550</v>
      </c>
      <c r="BA3" t="s">
        <v>2551</v>
      </c>
      <c r="BB3" t="s">
        <v>2552</v>
      </c>
      <c r="BC3" t="s">
        <v>2553</v>
      </c>
      <c r="BD3" t="s">
        <v>2554</v>
      </c>
      <c r="BE3" t="s">
        <v>2555</v>
      </c>
      <c r="BF3" t="s">
        <v>2556</v>
      </c>
      <c r="BG3" t="s">
        <v>2557</v>
      </c>
      <c r="BH3" t="s">
        <v>2558</v>
      </c>
      <c r="BJ3" t="s">
        <v>2559</v>
      </c>
      <c r="BK3" t="s">
        <v>2560</v>
      </c>
      <c r="BL3" t="s">
        <v>2561</v>
      </c>
      <c r="BM3" t="s">
        <v>2562</v>
      </c>
      <c r="BN3" t="s">
        <v>2563</v>
      </c>
      <c r="BO3" t="s">
        <v>2564</v>
      </c>
      <c r="BP3" t="s">
        <v>2565</v>
      </c>
      <c r="BQ3" t="s">
        <v>2566</v>
      </c>
      <c r="BR3" t="s">
        <v>2567</v>
      </c>
      <c r="BS3" t="s">
        <v>2568</v>
      </c>
      <c r="BT3" t="s">
        <v>2569</v>
      </c>
      <c r="BU3" t="s">
        <v>2570</v>
      </c>
      <c r="BV3" t="s">
        <v>2571</v>
      </c>
      <c r="BW3" t="s">
        <v>2572</v>
      </c>
      <c r="BX3" t="s">
        <v>2573</v>
      </c>
      <c r="BY3" t="s">
        <v>2574</v>
      </c>
      <c r="BZ3" t="s">
        <v>2575</v>
      </c>
      <c r="CA3" t="s">
        <v>2576</v>
      </c>
      <c r="CB3" t="s">
        <v>2577</v>
      </c>
      <c r="CC3" t="s">
        <v>2578</v>
      </c>
      <c r="CD3" t="s">
        <v>2579</v>
      </c>
      <c r="CE3" t="s">
        <v>2580</v>
      </c>
      <c r="CF3" t="s">
        <v>2581</v>
      </c>
      <c r="CG3" t="s">
        <v>2582</v>
      </c>
      <c r="CH3" t="s">
        <v>2583</v>
      </c>
      <c r="CI3" t="s">
        <v>2584</v>
      </c>
      <c r="CJ3" t="s">
        <v>2585</v>
      </c>
      <c r="CK3" t="s">
        <v>2586</v>
      </c>
      <c r="CL3" t="s">
        <v>2587</v>
      </c>
      <c r="CM3" t="s">
        <v>2588</v>
      </c>
      <c r="CN3" t="s">
        <v>2589</v>
      </c>
      <c r="CO3" t="s">
        <v>2590</v>
      </c>
      <c r="CP3" t="s">
        <v>2591</v>
      </c>
      <c r="CQ3" t="s">
        <v>2592</v>
      </c>
      <c r="CR3" t="s">
        <v>2593</v>
      </c>
      <c r="CS3" t="s">
        <v>3153</v>
      </c>
    </row>
    <row r="4" spans="1:111"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2450</v>
      </c>
      <c r="AV4" s="5">
        <v>37622</v>
      </c>
      <c r="AW4" s="14" t="s">
        <v>2451</v>
      </c>
      <c r="AX4" s="14" t="s">
        <v>2452</v>
      </c>
      <c r="AY4" s="14" t="s">
        <v>2453</v>
      </c>
      <c r="AZ4" s="14" t="s">
        <v>2454</v>
      </c>
      <c r="BA4" s="14" t="s">
        <v>2455</v>
      </c>
      <c r="BB4" s="14" t="s">
        <v>2456</v>
      </c>
      <c r="BC4" s="14" t="s">
        <v>2457</v>
      </c>
      <c r="BD4" s="14" t="s">
        <v>2458</v>
      </c>
      <c r="BE4" s="14" t="s">
        <v>2459</v>
      </c>
      <c r="BF4" s="14" t="s">
        <v>2460</v>
      </c>
      <c r="BG4" s="14" t="s">
        <v>2461</v>
      </c>
      <c r="BH4" s="14" t="s">
        <v>2462</v>
      </c>
      <c r="BI4" s="5">
        <v>39873</v>
      </c>
      <c r="BJ4" s="14" t="s">
        <v>2463</v>
      </c>
      <c r="BK4" s="14" t="s">
        <v>2464</v>
      </c>
      <c r="BL4" s="14" t="s">
        <v>2465</v>
      </c>
      <c r="BM4" s="14" t="s">
        <v>2466</v>
      </c>
      <c r="BN4" s="14" t="s">
        <v>2467</v>
      </c>
      <c r="BO4" s="14" t="s">
        <v>2468</v>
      </c>
      <c r="BP4" s="14" t="s">
        <v>2469</v>
      </c>
      <c r="BQ4" s="14" t="s">
        <v>2470</v>
      </c>
      <c r="BR4" s="14" t="s">
        <v>2471</v>
      </c>
      <c r="BS4" s="14" t="s">
        <v>2472</v>
      </c>
      <c r="BT4" s="14" t="s">
        <v>2473</v>
      </c>
      <c r="BU4" s="14" t="s">
        <v>2474</v>
      </c>
      <c r="BV4" s="14" t="s">
        <v>2475</v>
      </c>
      <c r="BW4" s="14" t="s">
        <v>2476</v>
      </c>
      <c r="BX4" s="14" t="s">
        <v>2477</v>
      </c>
      <c r="BY4" s="14" t="s">
        <v>2478</v>
      </c>
      <c r="BZ4" s="14" t="s">
        <v>2479</v>
      </c>
      <c r="CA4" s="14" t="s">
        <v>2480</v>
      </c>
      <c r="CB4" s="14" t="s">
        <v>2481</v>
      </c>
      <c r="CC4" s="14" t="s">
        <v>2482</v>
      </c>
      <c r="CD4" s="14" t="s">
        <v>2483</v>
      </c>
      <c r="CE4" t="s">
        <v>2484</v>
      </c>
      <c r="CF4" t="s">
        <v>2485</v>
      </c>
      <c r="CG4" t="s">
        <v>2486</v>
      </c>
      <c r="CH4" t="s">
        <v>2487</v>
      </c>
      <c r="CI4" t="s">
        <v>2488</v>
      </c>
      <c r="CJ4" t="s">
        <v>2489</v>
      </c>
      <c r="CK4" t="s">
        <v>2490</v>
      </c>
      <c r="CL4" t="s">
        <v>2491</v>
      </c>
      <c r="CM4" t="s">
        <v>2492</v>
      </c>
      <c r="CN4" t="s">
        <v>2493</v>
      </c>
      <c r="CO4" t="s">
        <v>2494</v>
      </c>
      <c r="CP4" t="s">
        <v>2495</v>
      </c>
      <c r="CQ4" t="s">
        <v>2496</v>
      </c>
      <c r="CR4" t="s">
        <v>2497</v>
      </c>
      <c r="CS4" t="s">
        <v>3152</v>
      </c>
    </row>
    <row r="5" spans="1:111"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2498</v>
      </c>
      <c r="AV5" s="25">
        <v>37622</v>
      </c>
      <c r="AW5" s="14" t="s">
        <v>2499</v>
      </c>
      <c r="AX5" s="14" t="s">
        <v>2500</v>
      </c>
      <c r="AY5" s="14" t="s">
        <v>2501</v>
      </c>
      <c r="AZ5" s="14" t="s">
        <v>2502</v>
      </c>
      <c r="BA5" s="14" t="s">
        <v>2503</v>
      </c>
      <c r="BB5" s="14" t="s">
        <v>2504</v>
      </c>
      <c r="BC5" s="14" t="s">
        <v>2505</v>
      </c>
      <c r="BD5" s="14" t="s">
        <v>2506</v>
      </c>
      <c r="BE5" s="14" t="s">
        <v>2507</v>
      </c>
      <c r="BF5" s="14" t="s">
        <v>2508</v>
      </c>
      <c r="BG5" s="14" t="s">
        <v>2509</v>
      </c>
      <c r="BH5" s="14" t="s">
        <v>2510</v>
      </c>
      <c r="BI5" s="25">
        <v>39873</v>
      </c>
      <c r="BJ5" s="14" t="s">
        <v>2511</v>
      </c>
      <c r="BK5" s="14" t="s">
        <v>2512</v>
      </c>
      <c r="BL5" s="14" t="s">
        <v>2513</v>
      </c>
      <c r="BM5" s="14" t="s">
        <v>2514</v>
      </c>
      <c r="BN5" s="14" t="s">
        <v>2515</v>
      </c>
      <c r="BO5" s="14" t="s">
        <v>2516</v>
      </c>
      <c r="BP5" s="14" t="s">
        <v>2517</v>
      </c>
      <c r="BQ5" s="14" t="s">
        <v>2518</v>
      </c>
      <c r="BR5" s="14" t="s">
        <v>2519</v>
      </c>
      <c r="BS5" s="14" t="s">
        <v>2520</v>
      </c>
      <c r="BT5" s="14" t="s">
        <v>2521</v>
      </c>
      <c r="BU5" s="14" t="s">
        <v>2522</v>
      </c>
      <c r="BV5" s="14" t="s">
        <v>2523</v>
      </c>
      <c r="BW5" s="14" t="s">
        <v>2524</v>
      </c>
      <c r="BX5" s="14" t="s">
        <v>2525</v>
      </c>
      <c r="BY5" s="14" t="s">
        <v>2526</v>
      </c>
      <c r="BZ5" s="14" t="s">
        <v>2527</v>
      </c>
      <c r="CA5" s="14" t="s">
        <v>2528</v>
      </c>
      <c r="CB5" s="14" t="s">
        <v>2529</v>
      </c>
      <c r="CC5" s="14" t="s">
        <v>2530</v>
      </c>
      <c r="CD5" s="14" t="s">
        <v>2531</v>
      </c>
      <c r="CE5" t="s">
        <v>2532</v>
      </c>
      <c r="CF5" t="s">
        <v>2533</v>
      </c>
      <c r="CG5" t="s">
        <v>2534</v>
      </c>
      <c r="CH5" t="s">
        <v>2535</v>
      </c>
      <c r="CI5" t="s">
        <v>2536</v>
      </c>
      <c r="CJ5" t="s">
        <v>2537</v>
      </c>
      <c r="CK5" t="s">
        <v>2538</v>
      </c>
      <c r="CL5" t="s">
        <v>2539</v>
      </c>
      <c r="CM5" t="s">
        <v>2540</v>
      </c>
      <c r="CN5" t="s">
        <v>2541</v>
      </c>
      <c r="CO5" t="s">
        <v>2542</v>
      </c>
      <c r="CP5" t="s">
        <v>2543</v>
      </c>
      <c r="CQ5" t="s">
        <v>2544</v>
      </c>
      <c r="CR5" t="s">
        <v>2545</v>
      </c>
      <c r="CS5" t="s">
        <v>3151</v>
      </c>
      <c r="CU5" s="28"/>
      <c r="CV5" s="28" t="s">
        <v>986</v>
      </c>
      <c r="CW5" s="29">
        <v>0</v>
      </c>
      <c r="CX5" s="28"/>
      <c r="CY5" s="29">
        <v>5</v>
      </c>
      <c r="CZ5" s="28"/>
      <c r="DA5" s="29">
        <v>10</v>
      </c>
      <c r="DB5" s="28"/>
    </row>
    <row r="6" spans="1:111" x14ac:dyDescent="0.3">
      <c r="A6" t="s">
        <v>1742</v>
      </c>
      <c r="B6" s="16">
        <v>27395</v>
      </c>
      <c r="C6" s="10" t="e">
        <f>100*cbo_interest!C6/cbo_ngdp!C6</f>
        <v>#N/A</v>
      </c>
      <c r="D6" s="10" t="e">
        <f>100*cbo_interest!D6/cbo_ngdp!D6</f>
        <v>#N/A</v>
      </c>
      <c r="E6" s="10" t="e">
        <f>100*cbo_interest!E6/cbo_ngdp!E6</f>
        <v>#N/A</v>
      </c>
      <c r="F6" s="10" t="e">
        <f>100*cbo_interest!F6/cbo_ngdp!F6</f>
        <v>#N/A</v>
      </c>
      <c r="G6" s="10" t="e">
        <f>100*cbo_interest!G6/cbo_ngdp!G6</f>
        <v>#N/A</v>
      </c>
      <c r="H6" s="10" t="e">
        <f>100*cbo_interest!H6/cbo_ngdp!H6</f>
        <v>#N/A</v>
      </c>
      <c r="I6" s="10" t="e">
        <f>100*cbo_interest!I6/cbo_ngdp!A6</f>
        <v>#N/A</v>
      </c>
      <c r="J6" s="10" t="e">
        <f>100*cbo_interest!J6/cbo_ngdp!B6</f>
        <v>#N/A</v>
      </c>
      <c r="K6" s="10" t="e">
        <f>100*cbo_interest!K6/cbo_ngdp!K6</f>
        <v>#N/A</v>
      </c>
      <c r="L6" s="10" t="e">
        <f>100*cbo_interest!L6/cbo_ngdp!L6</f>
        <v>#N/A</v>
      </c>
      <c r="M6" s="10" t="e">
        <f>100*cbo_interest!M6/cbo_ngdp!M6</f>
        <v>#N/A</v>
      </c>
      <c r="N6" s="10" t="e">
        <f>100*cbo_interest!N6/cbo_ngdp!N6</f>
        <v>#N/A</v>
      </c>
      <c r="O6" s="10" t="e">
        <f>100*cbo_interest!O6/cbo_ngdp!O6</f>
        <v>#N/A</v>
      </c>
      <c r="P6" s="10" t="e">
        <f>100*cbo_interest!P6/cbo_ngdp!P6</f>
        <v>#N/A</v>
      </c>
      <c r="Q6" s="10" t="e">
        <f>100*cbo_interest!Q6/cbo_ngdp!Q6</f>
        <v>#N/A</v>
      </c>
      <c r="R6" s="10" t="e">
        <f>100*cbo_interest!R6/cbo_ngdp!R6</f>
        <v>#N/A</v>
      </c>
      <c r="S6" s="10" t="e">
        <f>100*cbo_interest!S6/cbo_ngdp!S6</f>
        <v>#N/A</v>
      </c>
      <c r="T6" s="10" t="e">
        <f>100*cbo_interest!T6/cbo_ngdp!T6</f>
        <v>#N/A</v>
      </c>
      <c r="U6" s="10" t="e">
        <f>100*cbo_interest!U6/cbo_ngdp!U6</f>
        <v>#N/A</v>
      </c>
      <c r="V6" s="10" t="e">
        <f>100*cbo_interest!V6/cbo_ngdp!V6</f>
        <v>#N/A</v>
      </c>
      <c r="W6" s="10" t="e">
        <f>100*cbo_interest!W6/cbo_ngdp!W6</f>
        <v>#N/A</v>
      </c>
      <c r="X6" s="10" t="e">
        <f>100*cbo_interest!X6/cbo_ngdp!X6</f>
        <v>#N/A</v>
      </c>
      <c r="Y6" s="10" t="e">
        <f>100*cbo_interest!Y6/cbo_ngdp!Y6</f>
        <v>#N/A</v>
      </c>
      <c r="Z6" s="10" t="e">
        <f>100*cbo_interest!Z6/cbo_ngdp!Z6</f>
        <v>#N/A</v>
      </c>
      <c r="AA6" s="10" t="e">
        <f>100*cbo_interest!AA6/cbo_ngdp!AA6</f>
        <v>#N/A</v>
      </c>
      <c r="AB6" s="10" t="e">
        <f>100*cbo_interest!AB6/cbo_ngdp!AB6</f>
        <v>#N/A</v>
      </c>
      <c r="AC6" s="10" t="e">
        <f>100*cbo_interest!AC6/cbo_ngdp!AC6</f>
        <v>#N/A</v>
      </c>
      <c r="AD6" s="10" t="e">
        <f>100*cbo_interest!AD6/cbo_ngdp!AD6</f>
        <v>#N/A</v>
      </c>
      <c r="AE6" s="10" t="e">
        <f>100*cbo_interest!AE6/cbo_ngdp!AE6</f>
        <v>#N/A</v>
      </c>
      <c r="AF6" s="10" t="e">
        <f>100*cbo_interest!AF6/cbo_ngdp!AF6</f>
        <v>#N/A</v>
      </c>
      <c r="AG6" s="10" t="e">
        <f>100*cbo_interest!AG6/cbo_ngdp!AG6</f>
        <v>#N/A</v>
      </c>
      <c r="AH6" s="10" t="e">
        <f>100*cbo_interest!AH6/cbo_ngdp!AH6</f>
        <v>#N/A</v>
      </c>
      <c r="AI6" s="10" t="e">
        <f>100*cbo_interest!AI6/cbo_ngdp!AI6</f>
        <v>#N/A</v>
      </c>
      <c r="AJ6" s="10" t="e">
        <f>100*cbo_interest!AJ6/cbo_ngdp!AJ6</f>
        <v>#N/A</v>
      </c>
      <c r="AK6" s="10" t="e">
        <f>100*cbo_interest!AK6/cbo_ngdp!AK6</f>
        <v>#N/A</v>
      </c>
      <c r="AL6" s="10" t="e">
        <f>100*cbo_interest!AL6/cbo_ngdp!AL6</f>
        <v>#N/A</v>
      </c>
      <c r="AM6" s="10" t="e">
        <f>100*cbo_interest!AM6/cbo_ngdp!AM6</f>
        <v>#N/A</v>
      </c>
      <c r="AN6" s="10" t="e">
        <f>100*cbo_interest!AN6/cbo_ngdp!AN6</f>
        <v>#N/A</v>
      </c>
      <c r="AO6" s="10" t="e">
        <f>100*cbo_interest!AO6/cbo_ngdp!AO6</f>
        <v>#N/A</v>
      </c>
      <c r="AP6" s="10" t="e">
        <f>100*cbo_interest!AP6/cbo_ngdp!AP6</f>
        <v>#N/A</v>
      </c>
      <c r="AQ6" s="10" t="e">
        <f>100*cbo_interest!AQ6/cbo_ngdp!AQ6</f>
        <v>#N/A</v>
      </c>
      <c r="AR6" s="10" t="e">
        <f>100*cbo_interest!AR6/cbo_ngdp!AR6</f>
        <v>#N/A</v>
      </c>
      <c r="AS6" s="10" t="e">
        <f>100*cbo_interest!AS6/cbo_ngdp!AS6</f>
        <v>#N/A</v>
      </c>
      <c r="AT6" s="10" t="e">
        <f>100*cbo_interest!AT6/cbo_ngdp!AT6</f>
        <v>#N/A</v>
      </c>
      <c r="AU6" s="10" t="e">
        <v>#N/A</v>
      </c>
      <c r="AV6" s="10" t="e">
        <f>100*cbo_interest!AV6/cbo_ngdp!AV6</f>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v>1.4312383322962041</v>
      </c>
      <c r="CU6" s="28"/>
      <c r="CV6" s="28" t="s">
        <v>963</v>
      </c>
      <c r="CW6" s="28" t="s">
        <v>976</v>
      </c>
      <c r="CX6" s="28" t="s">
        <v>977</v>
      </c>
      <c r="CY6" s="28" t="s">
        <v>976</v>
      </c>
      <c r="CZ6" s="28" t="s">
        <v>977</v>
      </c>
      <c r="DA6" s="28" t="s">
        <v>976</v>
      </c>
      <c r="DB6" s="28" t="s">
        <v>977</v>
      </c>
    </row>
    <row r="7" spans="1:111" x14ac:dyDescent="0.3">
      <c r="A7" t="s">
        <v>1743</v>
      </c>
      <c r="B7" s="16">
        <v>27760</v>
      </c>
      <c r="C7" s="10">
        <f>100*cbo_interest!C7/cbo_ngdp!C7</f>
        <v>1.5929203539823009</v>
      </c>
      <c r="D7" s="10" t="e">
        <f>100*cbo_interest!D7/cbo_ngdp!D7</f>
        <v>#N/A</v>
      </c>
      <c r="E7" s="10" t="e">
        <f>100*cbo_interest!E7/cbo_ngdp!E7</f>
        <v>#N/A</v>
      </c>
      <c r="F7" s="10" t="e">
        <f>100*cbo_interest!F7/cbo_ngdp!F7</f>
        <v>#N/A</v>
      </c>
      <c r="G7" s="10" t="e">
        <f>100*cbo_interest!G7/cbo_ngdp!G7</f>
        <v>#N/A</v>
      </c>
      <c r="H7" s="10" t="e">
        <f>100*cbo_interest!H7/cbo_ngdp!H7</f>
        <v>#N/A</v>
      </c>
      <c r="I7" s="10" t="e">
        <f>100*cbo_interest!I7/cbo_ngdp!A7</f>
        <v>#N/A</v>
      </c>
      <c r="J7" s="10" t="e">
        <f>100*cbo_interest!J7/cbo_ngdp!B7</f>
        <v>#N/A</v>
      </c>
      <c r="K7" s="10" t="e">
        <f>100*cbo_interest!K7/cbo_ngdp!K7</f>
        <v>#N/A</v>
      </c>
      <c r="L7" s="10" t="e">
        <f>100*cbo_interest!L7/cbo_ngdp!L7</f>
        <v>#N/A</v>
      </c>
      <c r="M7" s="10" t="e">
        <f>100*cbo_interest!M7/cbo_ngdp!M7</f>
        <v>#N/A</v>
      </c>
      <c r="N7" s="10" t="e">
        <f>100*cbo_interest!N7/cbo_ngdp!N7</f>
        <v>#N/A</v>
      </c>
      <c r="O7" s="10" t="e">
        <f>100*cbo_interest!O7/cbo_ngdp!O7</f>
        <v>#N/A</v>
      </c>
      <c r="P7" s="10" t="e">
        <f>100*cbo_interest!P7/cbo_ngdp!P7</f>
        <v>#N/A</v>
      </c>
      <c r="Q7" s="10" t="e">
        <f>100*cbo_interest!Q7/cbo_ngdp!Q7</f>
        <v>#N/A</v>
      </c>
      <c r="R7" s="10" t="e">
        <f>100*cbo_interest!R7/cbo_ngdp!R7</f>
        <v>#N/A</v>
      </c>
      <c r="S7" s="10" t="e">
        <f>100*cbo_interest!S7/cbo_ngdp!S7</f>
        <v>#N/A</v>
      </c>
      <c r="T7" s="10" t="e">
        <f>100*cbo_interest!T7/cbo_ngdp!T7</f>
        <v>#N/A</v>
      </c>
      <c r="U7" s="10" t="e">
        <f>100*cbo_interest!U7/cbo_ngdp!U7</f>
        <v>#N/A</v>
      </c>
      <c r="V7" s="10" t="e">
        <f>100*cbo_interest!V7/cbo_ngdp!V7</f>
        <v>#N/A</v>
      </c>
      <c r="W7" s="10" t="e">
        <f>100*cbo_interest!W7/cbo_ngdp!W7</f>
        <v>#N/A</v>
      </c>
      <c r="X7" s="10" t="e">
        <f>100*cbo_interest!X7/cbo_ngdp!X7</f>
        <v>#N/A</v>
      </c>
      <c r="Y7" s="10" t="e">
        <f>100*cbo_interest!Y7/cbo_ngdp!Y7</f>
        <v>#N/A</v>
      </c>
      <c r="Z7" s="10" t="e">
        <f>100*cbo_interest!Z7/cbo_ngdp!Z7</f>
        <v>#N/A</v>
      </c>
      <c r="AA7" s="10" t="e">
        <f>100*cbo_interest!AA7/cbo_ngdp!AA7</f>
        <v>#N/A</v>
      </c>
      <c r="AB7" s="10" t="e">
        <f>100*cbo_interest!AB7/cbo_ngdp!AB7</f>
        <v>#N/A</v>
      </c>
      <c r="AC7" s="10" t="e">
        <f>100*cbo_interest!AC7/cbo_ngdp!AC7</f>
        <v>#N/A</v>
      </c>
      <c r="AD7" s="10" t="e">
        <f>100*cbo_interest!AD7/cbo_ngdp!AD7</f>
        <v>#N/A</v>
      </c>
      <c r="AE7" s="10" t="e">
        <f>100*cbo_interest!AE7/cbo_ngdp!AE7</f>
        <v>#N/A</v>
      </c>
      <c r="AF7" s="10" t="e">
        <f>100*cbo_interest!AF7/cbo_ngdp!AF7</f>
        <v>#N/A</v>
      </c>
      <c r="AG7" s="10" t="e">
        <f>100*cbo_interest!AG7/cbo_ngdp!AG7</f>
        <v>#N/A</v>
      </c>
      <c r="AH7" s="10" t="e">
        <f>100*cbo_interest!AH7/cbo_ngdp!AH7</f>
        <v>#N/A</v>
      </c>
      <c r="AI7" s="10" t="e">
        <f>100*cbo_interest!AI7/cbo_ngdp!AI7</f>
        <v>#N/A</v>
      </c>
      <c r="AJ7" s="10" t="e">
        <f>100*cbo_interest!AJ7/cbo_ngdp!AJ7</f>
        <v>#N/A</v>
      </c>
      <c r="AK7" s="10" t="e">
        <f>100*cbo_interest!AK7/cbo_ngdp!AK7</f>
        <v>#N/A</v>
      </c>
      <c r="AL7" s="10" t="e">
        <f>100*cbo_interest!AL7/cbo_ngdp!AL7</f>
        <v>#N/A</v>
      </c>
      <c r="AM7" s="10" t="e">
        <f>100*cbo_interest!AM7/cbo_ngdp!AM7</f>
        <v>#N/A</v>
      </c>
      <c r="AN7" s="10" t="e">
        <f>100*cbo_interest!AN7/cbo_ngdp!AN7</f>
        <v>#N/A</v>
      </c>
      <c r="AO7" s="10" t="e">
        <f>100*cbo_interest!AO7/cbo_ngdp!AO7</f>
        <v>#N/A</v>
      </c>
      <c r="AP7" s="10" t="e">
        <f>100*cbo_interest!AP7/cbo_ngdp!AP7</f>
        <v>#N/A</v>
      </c>
      <c r="AQ7" s="10" t="e">
        <f>100*cbo_interest!AQ7/cbo_ngdp!AQ7</f>
        <v>#N/A</v>
      </c>
      <c r="AR7" s="10" t="e">
        <f>100*cbo_interest!AR7/cbo_ngdp!AR7</f>
        <v>#N/A</v>
      </c>
      <c r="AS7" s="10" t="e">
        <f>100*cbo_interest!AS7/cbo_ngdp!AS7</f>
        <v>#N/A</v>
      </c>
      <c r="AT7" s="10" t="e">
        <f>100*cbo_interest!AT7/cbo_ngdp!AT7</f>
        <v>#N/A</v>
      </c>
      <c r="AU7" s="10" t="e">
        <v>#N/A</v>
      </c>
      <c r="AV7" s="10" t="e">
        <f>100*cbo_interest!AV7/cbo_ngdp!AV7</f>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v>1.5117581187010078</v>
      </c>
      <c r="CU7" s="20">
        <v>27760</v>
      </c>
      <c r="CV7" s="20" t="str">
        <f ca="1">OFFSET(C$1,0,ROWS($1:1)-1)</f>
        <v>1976A</v>
      </c>
      <c r="CW7" s="19">
        <f ca="1">LEFT(CV7,4)+$CW$5</f>
        <v>1976</v>
      </c>
      <c r="CX7" s="30" cm="1">
        <f t="array" aca="1" ref="CX7" ca="1">INDEX($C$6:$CS$100,MATCH(CW7,YEAR($B$6:$B$100),0),MATCH(CV7,$C$1:$CS$1,0))</f>
        <v>1.5929203539823009</v>
      </c>
      <c r="CY7" s="19">
        <f ca="1">LEFT(CV7,4)+$CY$5</f>
        <v>1981</v>
      </c>
      <c r="CZ7" s="30" cm="1">
        <f t="array" aca="1" ref="CZ7" ca="1">INDEX($C$6:$CS$100,MATCH(CY7,YEAR($B$6:$B$100),0),MATCH(CV7,$C$1:$CS$1,0))</f>
        <v>1.2357723577235773</v>
      </c>
      <c r="DA7" s="19">
        <f ca="1">LEFT(CV7,4)+$DA$5</f>
        <v>1986</v>
      </c>
      <c r="DB7" s="28" t="e" cm="1">
        <f t="array" aca="1" ref="DB7" ca="1">INDEX($C$6:$CS$100,MATCH(DA7,YEAR($B$6:$B$100),0),MATCH(CV7,$C$1:$CS$1,0))</f>
        <v>#N/A</v>
      </c>
    </row>
    <row r="8" spans="1:111" x14ac:dyDescent="0.3">
      <c r="A8" t="s">
        <v>1744</v>
      </c>
      <c r="B8" s="16">
        <v>28126</v>
      </c>
      <c r="C8" s="10">
        <f>100*cbo_interest!C8/cbo_ngdp!C8</f>
        <v>1.6554578375581996</v>
      </c>
      <c r="D8" s="10">
        <f>100*cbo_interest!D8/cbo_ngdp!D8</f>
        <v>1.6339869281045751</v>
      </c>
      <c r="E8" s="10" t="e">
        <f>100*cbo_interest!E8/cbo_ngdp!E8</f>
        <v>#N/A</v>
      </c>
      <c r="F8" s="10" t="e">
        <f>100*cbo_interest!F8/cbo_ngdp!F8</f>
        <v>#N/A</v>
      </c>
      <c r="G8" s="10" t="e">
        <f>100*cbo_interest!G8/cbo_ngdp!G8</f>
        <v>#N/A</v>
      </c>
      <c r="H8" s="10" t="e">
        <f>100*cbo_interest!H8/cbo_ngdp!H8</f>
        <v>#N/A</v>
      </c>
      <c r="I8" s="10" t="e">
        <f>100*cbo_interest!I8/cbo_ngdp!A8</f>
        <v>#N/A</v>
      </c>
      <c r="J8" s="10" t="e">
        <f>100*cbo_interest!J8/cbo_ngdp!B8</f>
        <v>#N/A</v>
      </c>
      <c r="K8" s="10" t="e">
        <f>100*cbo_interest!K8/cbo_ngdp!K8</f>
        <v>#N/A</v>
      </c>
      <c r="L8" s="10" t="e">
        <f>100*cbo_interest!L8/cbo_ngdp!L8</f>
        <v>#N/A</v>
      </c>
      <c r="M8" s="10" t="e">
        <f>100*cbo_interest!M8/cbo_ngdp!M8</f>
        <v>#N/A</v>
      </c>
      <c r="N8" s="10" t="e">
        <f>100*cbo_interest!N8/cbo_ngdp!N8</f>
        <v>#N/A</v>
      </c>
      <c r="O8" s="10" t="e">
        <f>100*cbo_interest!O8/cbo_ngdp!O8</f>
        <v>#N/A</v>
      </c>
      <c r="P8" s="10" t="e">
        <f>100*cbo_interest!P8/cbo_ngdp!P8</f>
        <v>#N/A</v>
      </c>
      <c r="Q8" s="10" t="e">
        <f>100*cbo_interest!Q8/cbo_ngdp!Q8</f>
        <v>#N/A</v>
      </c>
      <c r="R8" s="10" t="e">
        <f>100*cbo_interest!R8/cbo_ngdp!R8</f>
        <v>#N/A</v>
      </c>
      <c r="S8" s="10" t="e">
        <f>100*cbo_interest!S8/cbo_ngdp!S8</f>
        <v>#N/A</v>
      </c>
      <c r="T8" s="10" t="e">
        <f>100*cbo_interest!T8/cbo_ngdp!T8</f>
        <v>#N/A</v>
      </c>
      <c r="U8" s="10" t="e">
        <f>100*cbo_interest!U8/cbo_ngdp!U8</f>
        <v>#N/A</v>
      </c>
      <c r="V8" s="10" t="e">
        <f>100*cbo_interest!V8/cbo_ngdp!V8</f>
        <v>#N/A</v>
      </c>
      <c r="W8" s="10" t="e">
        <f>100*cbo_interest!W8/cbo_ngdp!W8</f>
        <v>#N/A</v>
      </c>
      <c r="X8" s="10" t="e">
        <f>100*cbo_interest!X8/cbo_ngdp!X8</f>
        <v>#N/A</v>
      </c>
      <c r="Y8" s="10" t="e">
        <f>100*cbo_interest!Y8/cbo_ngdp!Y8</f>
        <v>#N/A</v>
      </c>
      <c r="Z8" s="10" t="e">
        <f>100*cbo_interest!Z8/cbo_ngdp!Z8</f>
        <v>#N/A</v>
      </c>
      <c r="AA8" s="10" t="e">
        <f>100*cbo_interest!AA8/cbo_ngdp!AA8</f>
        <v>#N/A</v>
      </c>
      <c r="AB8" s="10" t="e">
        <f>100*cbo_interest!AB8/cbo_ngdp!AB8</f>
        <v>#N/A</v>
      </c>
      <c r="AC8" s="10" t="e">
        <f>100*cbo_interest!AC8/cbo_ngdp!AC8</f>
        <v>#N/A</v>
      </c>
      <c r="AD8" s="10" t="e">
        <f>100*cbo_interest!AD8/cbo_ngdp!AD8</f>
        <v>#N/A</v>
      </c>
      <c r="AE8" s="10" t="e">
        <f>100*cbo_interest!AE8/cbo_ngdp!AE8</f>
        <v>#N/A</v>
      </c>
      <c r="AF8" s="10" t="e">
        <f>100*cbo_interest!AF8/cbo_ngdp!AF8</f>
        <v>#N/A</v>
      </c>
      <c r="AG8" s="10" t="e">
        <f>100*cbo_interest!AG8/cbo_ngdp!AG8</f>
        <v>#N/A</v>
      </c>
      <c r="AH8" s="10" t="e">
        <f>100*cbo_interest!AH8/cbo_ngdp!AH8</f>
        <v>#N/A</v>
      </c>
      <c r="AI8" s="10" t="e">
        <f>100*cbo_interest!AI8/cbo_ngdp!AI8</f>
        <v>#N/A</v>
      </c>
      <c r="AJ8" s="10" t="e">
        <f>100*cbo_interest!AJ8/cbo_ngdp!AJ8</f>
        <v>#N/A</v>
      </c>
      <c r="AK8" s="10" t="e">
        <f>100*cbo_interest!AK8/cbo_ngdp!AK8</f>
        <v>#N/A</v>
      </c>
      <c r="AL8" s="10" t="e">
        <f>100*cbo_interest!AL8/cbo_ngdp!AL8</f>
        <v>#N/A</v>
      </c>
      <c r="AM8" s="10" t="e">
        <f>100*cbo_interest!AM8/cbo_ngdp!AM8</f>
        <v>#N/A</v>
      </c>
      <c r="AN8" s="10" t="e">
        <f>100*cbo_interest!AN8/cbo_ngdp!AN8</f>
        <v>#N/A</v>
      </c>
      <c r="AO8" s="10" t="e">
        <f>100*cbo_interest!AO8/cbo_ngdp!AO8</f>
        <v>#N/A</v>
      </c>
      <c r="AP8" s="10" t="e">
        <f>100*cbo_interest!AP8/cbo_ngdp!AP8</f>
        <v>#N/A</v>
      </c>
      <c r="AQ8" s="10" t="e">
        <f>100*cbo_interest!AQ8/cbo_ngdp!AQ8</f>
        <v>#N/A</v>
      </c>
      <c r="AR8" s="10" t="e">
        <f>100*cbo_interest!AR8/cbo_ngdp!AR8</f>
        <v>#N/A</v>
      </c>
      <c r="AS8" s="10" t="e">
        <f>100*cbo_interest!AS8/cbo_ngdp!AS8</f>
        <v>#N/A</v>
      </c>
      <c r="AT8" s="10" t="e">
        <f>100*cbo_interest!AT8/cbo_ngdp!AT8</f>
        <v>#N/A</v>
      </c>
      <c r="AU8" s="10" t="e">
        <v>#N/A</v>
      </c>
      <c r="AV8" s="10" t="e">
        <f>100*cbo_interest!AV8/cbo_ngdp!AV8</f>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v>1.482213438735178</v>
      </c>
      <c r="CU8" s="20">
        <v>28095</v>
      </c>
      <c r="CV8" s="20" t="str">
        <f ca="1">OFFSET(C$1,0,ROWS($1:2)-1)</f>
        <v>1976B</v>
      </c>
      <c r="CW8" s="40">
        <f ca="1">LEFT(CV8,4)+$CW$5+1</f>
        <v>1977</v>
      </c>
      <c r="CX8" s="30" cm="1">
        <f t="array" aca="1" ref="CX8" ca="1">INDEX($C$6:$CS$100,MATCH(CW8,YEAR($B$6:$B$100),0),MATCH(CV8,$C$1:$CS$1,0))</f>
        <v>1.6339869281045751</v>
      </c>
      <c r="CY8" s="19">
        <f t="shared" ref="CY8:CY100" ca="1" si="0">LEFT(CV8,4)+$CY$5</f>
        <v>1981</v>
      </c>
      <c r="CZ8" s="30" cm="1">
        <f t="array" aca="1" ref="CZ8" ca="1">INDEX($C$6:$CS$100,MATCH(CY8,YEAR($B$6:$B$100),0),MATCH(CV8,$C$1:$CS$1,0))</f>
        <v>1.4598540145985401</v>
      </c>
      <c r="DA8" s="19">
        <f t="shared" ref="DA8:DA12" ca="1" si="1">LEFT(CV8,4)+$DA$5</f>
        <v>1986</v>
      </c>
      <c r="DB8" s="28" t="e" cm="1">
        <f t="array" aca="1" ref="DB8" ca="1">INDEX($C$6:$CS$100,MATCH(DA8,YEAR($B$6:$B$100),0),MATCH(CV8,$C$1:$CS$1,0))</f>
        <v>#N/A</v>
      </c>
    </row>
    <row r="9" spans="1:111" x14ac:dyDescent="0.3">
      <c r="A9" t="s">
        <v>1745</v>
      </c>
      <c r="B9" s="16">
        <v>28491</v>
      </c>
      <c r="C9" s="10">
        <f>100*cbo_interest!C9/cbo_ngdp!C9</f>
        <v>1.5873015873015872</v>
      </c>
      <c r="D9" s="10">
        <f>100*cbo_interest!D9/cbo_ngdp!D9</f>
        <v>1.7699115044247788</v>
      </c>
      <c r="E9" s="10">
        <f>100*cbo_interest!E9/cbo_ngdp!E9</f>
        <v>1.6042780748663101</v>
      </c>
      <c r="F9" s="10" t="e">
        <f>100*cbo_interest!F9/cbo_ngdp!F9</f>
        <v>#N/A</v>
      </c>
      <c r="G9" s="10" t="e">
        <f>100*cbo_interest!G9/cbo_ngdp!G9</f>
        <v>#N/A</v>
      </c>
      <c r="H9" s="10" t="e">
        <f>100*cbo_interest!H9/cbo_ngdp!H9</f>
        <v>#N/A</v>
      </c>
      <c r="I9" s="10" t="e">
        <f>100*cbo_interest!I9/cbo_ngdp!A9</f>
        <v>#N/A</v>
      </c>
      <c r="J9" s="10" t="e">
        <f>100*cbo_interest!J9/cbo_ngdp!B9</f>
        <v>#N/A</v>
      </c>
      <c r="K9" s="10" t="e">
        <f>100*cbo_interest!K9/cbo_ngdp!K9</f>
        <v>#N/A</v>
      </c>
      <c r="L9" s="10" t="e">
        <f>100*cbo_interest!L9/cbo_ngdp!L9</f>
        <v>#N/A</v>
      </c>
      <c r="M9" s="10" t="e">
        <f>100*cbo_interest!M9/cbo_ngdp!M9</f>
        <v>#N/A</v>
      </c>
      <c r="N9" s="10" t="e">
        <f>100*cbo_interest!N9/cbo_ngdp!N9</f>
        <v>#N/A</v>
      </c>
      <c r="O9" s="10" t="e">
        <f>100*cbo_interest!O9/cbo_ngdp!O9</f>
        <v>#N/A</v>
      </c>
      <c r="P9" s="10" t="e">
        <f>100*cbo_interest!P9/cbo_ngdp!P9</f>
        <v>#N/A</v>
      </c>
      <c r="Q9" s="10" t="e">
        <f>100*cbo_interest!Q9/cbo_ngdp!Q9</f>
        <v>#N/A</v>
      </c>
      <c r="R9" s="10" t="e">
        <f>100*cbo_interest!R9/cbo_ngdp!R9</f>
        <v>#N/A</v>
      </c>
      <c r="S9" s="10" t="e">
        <f>100*cbo_interest!S9/cbo_ngdp!S9</f>
        <v>#N/A</v>
      </c>
      <c r="T9" s="10" t="e">
        <f>100*cbo_interest!T9/cbo_ngdp!T9</f>
        <v>#N/A</v>
      </c>
      <c r="U9" s="10" t="e">
        <f>100*cbo_interest!U9/cbo_ngdp!U9</f>
        <v>#N/A</v>
      </c>
      <c r="V9" s="10" t="e">
        <f>100*cbo_interest!V9/cbo_ngdp!V9</f>
        <v>#N/A</v>
      </c>
      <c r="W9" s="10" t="e">
        <f>100*cbo_interest!W9/cbo_ngdp!W9</f>
        <v>#N/A</v>
      </c>
      <c r="X9" s="10" t="e">
        <f>100*cbo_interest!X9/cbo_ngdp!X9</f>
        <v>#N/A</v>
      </c>
      <c r="Y9" s="10" t="e">
        <f>100*cbo_interest!Y9/cbo_ngdp!Y9</f>
        <v>#N/A</v>
      </c>
      <c r="Z9" s="10" t="e">
        <f>100*cbo_interest!Z9/cbo_ngdp!Z9</f>
        <v>#N/A</v>
      </c>
      <c r="AA9" s="10" t="e">
        <f>100*cbo_interest!AA9/cbo_ngdp!AA9</f>
        <v>#N/A</v>
      </c>
      <c r="AB9" s="10" t="e">
        <f>100*cbo_interest!AB9/cbo_ngdp!AB9</f>
        <v>#N/A</v>
      </c>
      <c r="AC9" s="10" t="e">
        <f>100*cbo_interest!AC9/cbo_ngdp!AC9</f>
        <v>#N/A</v>
      </c>
      <c r="AD9" s="10" t="e">
        <f>100*cbo_interest!AD9/cbo_ngdp!AD9</f>
        <v>#N/A</v>
      </c>
      <c r="AE9" s="10" t="e">
        <f>100*cbo_interest!AE9/cbo_ngdp!AE9</f>
        <v>#N/A</v>
      </c>
      <c r="AF9" s="10" t="e">
        <f>100*cbo_interest!AF9/cbo_ngdp!AF9</f>
        <v>#N/A</v>
      </c>
      <c r="AG9" s="10" t="e">
        <f>100*cbo_interest!AG9/cbo_ngdp!AG9</f>
        <v>#N/A</v>
      </c>
      <c r="AH9" s="10" t="e">
        <f>100*cbo_interest!AH9/cbo_ngdp!AH9</f>
        <v>#N/A</v>
      </c>
      <c r="AI9" s="10" t="e">
        <f>100*cbo_interest!AI9/cbo_ngdp!AI9</f>
        <v>#N/A</v>
      </c>
      <c r="AJ9" s="10" t="e">
        <f>100*cbo_interest!AJ9/cbo_ngdp!AJ9</f>
        <v>#N/A</v>
      </c>
      <c r="AK9" s="10" t="e">
        <f>100*cbo_interest!AK9/cbo_ngdp!AK9</f>
        <v>#N/A</v>
      </c>
      <c r="AL9" s="10" t="e">
        <f>100*cbo_interest!AL9/cbo_ngdp!AL9</f>
        <v>#N/A</v>
      </c>
      <c r="AM9" s="10" t="e">
        <f>100*cbo_interest!AM9/cbo_ngdp!AM9</f>
        <v>#N/A</v>
      </c>
      <c r="AN9" s="10" t="e">
        <f>100*cbo_interest!AN9/cbo_ngdp!AN9</f>
        <v>#N/A</v>
      </c>
      <c r="AO9" s="10" t="e">
        <f>100*cbo_interest!AO9/cbo_ngdp!AO9</f>
        <v>#N/A</v>
      </c>
      <c r="AP9" s="10" t="e">
        <f>100*cbo_interest!AP9/cbo_ngdp!AP9</f>
        <v>#N/A</v>
      </c>
      <c r="AQ9" s="10" t="e">
        <f>100*cbo_interest!AQ9/cbo_ngdp!AQ9</f>
        <v>#N/A</v>
      </c>
      <c r="AR9" s="10" t="e">
        <f>100*cbo_interest!AR9/cbo_ngdp!AR9</f>
        <v>#N/A</v>
      </c>
      <c r="AS9" s="10" t="e">
        <f>100*cbo_interest!AS9/cbo_ngdp!AS9</f>
        <v>#N/A</v>
      </c>
      <c r="AT9" s="10" t="e">
        <f>100*cbo_interest!AT9/cbo_ngdp!AT9</f>
        <v>#N/A</v>
      </c>
      <c r="AU9" s="10" t="e">
        <v>#N/A</v>
      </c>
      <c r="AV9" s="10" t="e">
        <f>100*cbo_interest!AV9/cbo_ngdp!AV9</f>
        <v>#N/A</v>
      </c>
      <c r="AW9" s="10" t="e">
        <v>#N/A</v>
      </c>
      <c r="AX9" s="10" t="e">
        <v>#N/A</v>
      </c>
      <c r="AY9" s="10" t="e">
        <v>#N/A</v>
      </c>
      <c r="AZ9" s="10" t="e">
        <v>#N/A</v>
      </c>
      <c r="BA9" s="10" t="e">
        <v>#N/A</v>
      </c>
      <c r="BB9" s="10" t="e">
        <v>#N/A</v>
      </c>
      <c r="BC9" s="10" t="e">
        <v>#N/A</v>
      </c>
      <c r="BD9" s="10" t="e">
        <v>#N/A</v>
      </c>
      <c r="BE9" s="10" t="e">
        <v>#N/A</v>
      </c>
      <c r="BF9" s="10" t="e">
        <v>#N/A</v>
      </c>
      <c r="BG9" s="10" t="e">
        <v>#N/A</v>
      </c>
      <c r="BH9" s="10" t="e">
        <v>#N/A</v>
      </c>
      <c r="BI9" s="10" t="e">
        <f>100*cbo_interest!BI9/cbo_ngdp!BI9</f>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v>1.5398152221733392</v>
      </c>
      <c r="CT9" s="3"/>
      <c r="CU9" s="20">
        <v>28460</v>
      </c>
      <c r="CV9" s="20" t="str">
        <f ca="1">OFFSET(C$1,0,ROWS($1:3)-1)</f>
        <v>1977A</v>
      </c>
      <c r="CW9" s="40">
        <f ca="1">LEFT(CV9,4)+$CW$5+1</f>
        <v>1978</v>
      </c>
      <c r="CX9" s="30" cm="1">
        <f t="array" aca="1" ref="CX9" ca="1">INDEX($C$6:$CS$100,MATCH(CW9,YEAR($B$6:$B$100),0),MATCH(CV9,$C$1:$CS$1,0))</f>
        <v>1.6042780748663101</v>
      </c>
      <c r="CY9" s="19">
        <f t="shared" ca="1" si="0"/>
        <v>1982</v>
      </c>
      <c r="CZ9" s="30" cm="1">
        <f t="array" aca="1" ref="CZ9" ca="1">INDEX($C$6:$CS$100,MATCH(CY9,YEAR($B$6:$B$100),0),MATCH(CV9,$C$1:$CS$1,0))</f>
        <v>1.3640792465086067</v>
      </c>
      <c r="DA9" s="19">
        <f t="shared" ca="1" si="1"/>
        <v>1987</v>
      </c>
      <c r="DB9" s="28" t="e" cm="1">
        <f t="array" aca="1" ref="DB9" ca="1">INDEX($C$6:$CS$100,MATCH(DA9,YEAR($B$6:$B$100),0),MATCH(CV9,$C$1:$CS$1,0))</f>
        <v>#N/A</v>
      </c>
    </row>
    <row r="10" spans="1:111" x14ac:dyDescent="0.3">
      <c r="A10" t="s">
        <v>1746</v>
      </c>
      <c r="B10" s="16">
        <v>28856</v>
      </c>
      <c r="C10" s="10">
        <f>100*cbo_interest!C10/cbo_ngdp!C10</f>
        <v>1.408450704225352</v>
      </c>
      <c r="D10" s="10">
        <f>100*cbo_interest!D10/cbo_ngdp!D10</f>
        <v>1.7356475300400533</v>
      </c>
      <c r="E10" s="10">
        <f>100*cbo_interest!E10/cbo_ngdp!E10</f>
        <v>1.6270888302550572</v>
      </c>
      <c r="F10" s="10">
        <f>100*cbo_interest!F10/cbo_ngdp!F10</f>
        <v>1.5217391304347827</v>
      </c>
      <c r="G10" s="10" t="e">
        <f>100*cbo_interest!G10/cbo_ngdp!G10</f>
        <v>#N/A</v>
      </c>
      <c r="H10" s="10" t="e">
        <f>100*cbo_interest!H10/cbo_ngdp!H10</f>
        <v>#N/A</v>
      </c>
      <c r="I10" s="10" t="e">
        <f>100*cbo_interest!I10/cbo_ngdp!A10</f>
        <v>#N/A</v>
      </c>
      <c r="J10" s="10" t="e">
        <f>100*cbo_interest!J10/cbo_ngdp!B10</f>
        <v>#N/A</v>
      </c>
      <c r="K10" s="10" t="e">
        <f>100*cbo_interest!K10/cbo_ngdp!K10</f>
        <v>#N/A</v>
      </c>
      <c r="L10" s="10" t="e">
        <f>100*cbo_interest!L10/cbo_ngdp!L10</f>
        <v>#N/A</v>
      </c>
      <c r="M10" s="10" t="e">
        <f>100*cbo_interest!M10/cbo_ngdp!M10</f>
        <v>#N/A</v>
      </c>
      <c r="N10" s="10" t="e">
        <f>100*cbo_interest!N10/cbo_ngdp!N10</f>
        <v>#N/A</v>
      </c>
      <c r="O10" s="10" t="e">
        <f>100*cbo_interest!O10/cbo_ngdp!O10</f>
        <v>#N/A</v>
      </c>
      <c r="P10" s="10" t="e">
        <f>100*cbo_interest!P10/cbo_ngdp!P10</f>
        <v>#N/A</v>
      </c>
      <c r="Q10" s="10" t="e">
        <f>100*cbo_interest!Q10/cbo_ngdp!Q10</f>
        <v>#N/A</v>
      </c>
      <c r="R10" s="10" t="e">
        <f>100*cbo_interest!R10/cbo_ngdp!R10</f>
        <v>#N/A</v>
      </c>
      <c r="S10" s="10" t="e">
        <f>100*cbo_interest!S10/cbo_ngdp!S10</f>
        <v>#N/A</v>
      </c>
      <c r="T10" s="10" t="e">
        <f>100*cbo_interest!T10/cbo_ngdp!T10</f>
        <v>#N/A</v>
      </c>
      <c r="U10" s="10" t="e">
        <f>100*cbo_interest!U10/cbo_ngdp!U10</f>
        <v>#N/A</v>
      </c>
      <c r="V10" s="10" t="e">
        <f>100*cbo_interest!V10/cbo_ngdp!V10</f>
        <v>#N/A</v>
      </c>
      <c r="W10" s="10" t="e">
        <f>100*cbo_interest!W10/cbo_ngdp!W10</f>
        <v>#N/A</v>
      </c>
      <c r="X10" s="10" t="e">
        <f>100*cbo_interest!X10/cbo_ngdp!X10</f>
        <v>#N/A</v>
      </c>
      <c r="Y10" s="10" t="e">
        <f>100*cbo_interest!Y10/cbo_ngdp!Y10</f>
        <v>#N/A</v>
      </c>
      <c r="Z10" s="10" t="e">
        <f>100*cbo_interest!Z10/cbo_ngdp!Z10</f>
        <v>#N/A</v>
      </c>
      <c r="AA10" s="10" t="e">
        <f>100*cbo_interest!AA10/cbo_ngdp!AA10</f>
        <v>#N/A</v>
      </c>
      <c r="AB10" s="10" t="e">
        <f>100*cbo_interest!AB10/cbo_ngdp!AB10</f>
        <v>#N/A</v>
      </c>
      <c r="AC10" s="10" t="e">
        <f>100*cbo_interest!AC10/cbo_ngdp!AC10</f>
        <v>#N/A</v>
      </c>
      <c r="AD10" s="10" t="e">
        <f>100*cbo_interest!AD10/cbo_ngdp!AD10</f>
        <v>#N/A</v>
      </c>
      <c r="AE10" s="10" t="e">
        <f>100*cbo_interest!AE10/cbo_ngdp!AE10</f>
        <v>#N/A</v>
      </c>
      <c r="AF10" s="10" t="e">
        <f>100*cbo_interest!AF10/cbo_ngdp!AF10</f>
        <v>#N/A</v>
      </c>
      <c r="AG10" s="10" t="e">
        <f>100*cbo_interest!AG10/cbo_ngdp!AG10</f>
        <v>#N/A</v>
      </c>
      <c r="AH10" s="10" t="e">
        <f>100*cbo_interest!AH10/cbo_ngdp!AH10</f>
        <v>#N/A</v>
      </c>
      <c r="AI10" s="10" t="e">
        <f>100*cbo_interest!AI10/cbo_ngdp!AI10</f>
        <v>#N/A</v>
      </c>
      <c r="AJ10" s="10" t="e">
        <f>100*cbo_interest!AJ10/cbo_ngdp!AJ10</f>
        <v>#N/A</v>
      </c>
      <c r="AK10" s="10" t="e">
        <f>100*cbo_interest!AK10/cbo_ngdp!AK10</f>
        <v>#N/A</v>
      </c>
      <c r="AL10" s="10" t="e">
        <f>100*cbo_interest!AL10/cbo_ngdp!AL10</f>
        <v>#N/A</v>
      </c>
      <c r="AM10" s="10" t="e">
        <f>100*cbo_interest!AM10/cbo_ngdp!AM10</f>
        <v>#N/A</v>
      </c>
      <c r="AN10" s="10" t="e">
        <f>100*cbo_interest!AN10/cbo_ngdp!AN10</f>
        <v>#N/A</v>
      </c>
      <c r="AO10" s="10" t="e">
        <f>100*cbo_interest!AO10/cbo_ngdp!AO10</f>
        <v>#N/A</v>
      </c>
      <c r="AP10" s="10" t="e">
        <f>100*cbo_interest!AP10/cbo_ngdp!AP10</f>
        <v>#N/A</v>
      </c>
      <c r="AQ10" s="10" t="e">
        <f>100*cbo_interest!AQ10/cbo_ngdp!AQ10</f>
        <v>#N/A</v>
      </c>
      <c r="AR10" s="10" t="e">
        <f>100*cbo_interest!AR10/cbo_ngdp!AR10</f>
        <v>#N/A</v>
      </c>
      <c r="AS10" s="10" t="e">
        <f>100*cbo_interest!AS10/cbo_ngdp!AS10</f>
        <v>#N/A</v>
      </c>
      <c r="AT10" s="10" t="e">
        <f>100*cbo_interest!AT10/cbo_ngdp!AT10</f>
        <v>#N/A</v>
      </c>
      <c r="AU10" s="10" t="e">
        <v>#N/A</v>
      </c>
      <c r="AV10" s="10" t="e">
        <f>100*cbo_interest!AV10/cbo_ngdp!AV10</f>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f>100*cbo_interest!BI10/cbo_ngdp!BI10</f>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v>1.6757599376461418</v>
      </c>
      <c r="CU10" s="20">
        <v>28856</v>
      </c>
      <c r="CV10" s="20" t="str">
        <f ca="1">OFFSET(C$1,0,ROWS($1:4)-1)</f>
        <v>1979A</v>
      </c>
      <c r="CW10" s="19">
        <f t="shared" ref="CW10:CW71" ca="1" si="2">LEFT(CV10,4)+$CW$5</f>
        <v>1979</v>
      </c>
      <c r="CX10" s="30" cm="1">
        <f t="array" aca="1" ref="CX10" ca="1">INDEX($C$6:$CS$100,MATCH(CW10,YEAR($B$6:$B$100),0),MATCH(CV10,$C$1:$CS$1,0))</f>
        <v>1.5217391304347827</v>
      </c>
      <c r="CY10" s="19">
        <f t="shared" ca="1" si="0"/>
        <v>1984</v>
      </c>
      <c r="CZ10" s="30" cm="1">
        <f t="array" aca="1" ref="CZ10" ca="1">INDEX($C$6:$CS$100,MATCH(CY10,YEAR($B$6:$B$100),0),MATCH(CV10,$C$1:$CS$1,0))</f>
        <v>1.1011062516079237</v>
      </c>
      <c r="DA10" s="19">
        <f t="shared" ca="1" si="1"/>
        <v>1989</v>
      </c>
      <c r="DB10" s="28" t="e" cm="1">
        <f t="array" aca="1" ref="DB10" ca="1">INDEX($C$6:$CS$100,MATCH(DA10,YEAR($B$6:$B$100),0),MATCH(CV10,$C$1:$CS$1,0))</f>
        <v>#N/A</v>
      </c>
    </row>
    <row r="11" spans="1:111" x14ac:dyDescent="0.3">
      <c r="A11" t="s">
        <v>1747</v>
      </c>
      <c r="B11" s="16">
        <v>29221</v>
      </c>
      <c r="C11" s="10">
        <f>100*cbo_interest!C11/cbo_ngdp!C11</f>
        <v>1.3309352517985611</v>
      </c>
      <c r="D11" s="10">
        <f>100*cbo_interest!D11/cbo_ngdp!D11</f>
        <v>1.6103059581320451</v>
      </c>
      <c r="E11" s="10">
        <f>100*cbo_interest!E11/cbo_ngdp!E11</f>
        <v>1.5482334259626835</v>
      </c>
      <c r="F11" s="10">
        <f>100*cbo_interest!F11/cbo_ngdp!F11</f>
        <v>1.5168316831683166</v>
      </c>
      <c r="G11" s="10">
        <f>100*cbo_interest!G11/cbo_ngdp!G11</f>
        <v>2.036046511627907</v>
      </c>
      <c r="H11" s="10" t="e">
        <f>100*cbo_interest!H11/cbo_ngdp!H11</f>
        <v>#N/A</v>
      </c>
      <c r="I11" s="10" t="e">
        <f>100*cbo_interest!I11/cbo_ngdp!A11</f>
        <v>#N/A</v>
      </c>
      <c r="J11" s="10" t="e">
        <f>100*cbo_interest!J11/cbo_ngdp!B11</f>
        <v>#N/A</v>
      </c>
      <c r="K11" s="10" t="e">
        <f>100*cbo_interest!K11/cbo_ngdp!K11</f>
        <v>#N/A</v>
      </c>
      <c r="L11" s="10" t="e">
        <f>100*cbo_interest!L11/cbo_ngdp!L11</f>
        <v>#N/A</v>
      </c>
      <c r="M11" s="10" t="e">
        <f>100*cbo_interest!M11/cbo_ngdp!M11</f>
        <v>#N/A</v>
      </c>
      <c r="N11" s="10" t="e">
        <f>100*cbo_interest!N11/cbo_ngdp!N11</f>
        <v>#N/A</v>
      </c>
      <c r="O11" s="10" t="e">
        <f>100*cbo_interest!O11/cbo_ngdp!O11</f>
        <v>#N/A</v>
      </c>
      <c r="P11" s="10" t="e">
        <f>100*cbo_interest!P11/cbo_ngdp!P11</f>
        <v>#N/A</v>
      </c>
      <c r="Q11" s="10" t="e">
        <f>100*cbo_interest!Q11/cbo_ngdp!Q11</f>
        <v>#N/A</v>
      </c>
      <c r="R11" s="10" t="e">
        <f>100*cbo_interest!R11/cbo_ngdp!R11</f>
        <v>#N/A</v>
      </c>
      <c r="S11" s="10" t="e">
        <f>100*cbo_interest!S11/cbo_ngdp!S11</f>
        <v>#N/A</v>
      </c>
      <c r="T11" s="10" t="e">
        <f>100*cbo_interest!T11/cbo_ngdp!T11</f>
        <v>#N/A</v>
      </c>
      <c r="U11" s="10" t="e">
        <f>100*cbo_interest!U11/cbo_ngdp!U11</f>
        <v>#N/A</v>
      </c>
      <c r="V11" s="10" t="e">
        <f>100*cbo_interest!V11/cbo_ngdp!V11</f>
        <v>#N/A</v>
      </c>
      <c r="W11" s="10" t="e">
        <f>100*cbo_interest!W11/cbo_ngdp!W11</f>
        <v>#N/A</v>
      </c>
      <c r="X11" s="10" t="e">
        <f>100*cbo_interest!X11/cbo_ngdp!X11</f>
        <v>#N/A</v>
      </c>
      <c r="Y11" s="10" t="e">
        <f>100*cbo_interest!Y11/cbo_ngdp!Y11</f>
        <v>#N/A</v>
      </c>
      <c r="Z11" s="10" t="e">
        <f>100*cbo_interest!Z11/cbo_ngdp!Z11</f>
        <v>#N/A</v>
      </c>
      <c r="AA11" s="10" t="e">
        <f>100*cbo_interest!AA11/cbo_ngdp!AA11</f>
        <v>#N/A</v>
      </c>
      <c r="AB11" s="10" t="e">
        <f>100*cbo_interest!AB11/cbo_ngdp!AB11</f>
        <v>#N/A</v>
      </c>
      <c r="AC11" s="10" t="e">
        <f>100*cbo_interest!AC11/cbo_ngdp!AC11</f>
        <v>#N/A</v>
      </c>
      <c r="AD11" s="10" t="e">
        <f>100*cbo_interest!AD11/cbo_ngdp!AD11</f>
        <v>#N/A</v>
      </c>
      <c r="AE11" s="10" t="e">
        <f>100*cbo_interest!AE11/cbo_ngdp!AE11</f>
        <v>#N/A</v>
      </c>
      <c r="AF11" s="10" t="e">
        <f>100*cbo_interest!AF11/cbo_ngdp!AF11</f>
        <v>#N/A</v>
      </c>
      <c r="AG11" s="10" t="e">
        <f>100*cbo_interest!AG11/cbo_ngdp!AG11</f>
        <v>#N/A</v>
      </c>
      <c r="AH11" s="10" t="e">
        <f>100*cbo_interest!AH11/cbo_ngdp!AH11</f>
        <v>#N/A</v>
      </c>
      <c r="AI11" s="10" t="e">
        <f>100*cbo_interest!AI11/cbo_ngdp!AI11</f>
        <v>#N/A</v>
      </c>
      <c r="AJ11" s="10" t="e">
        <f>100*cbo_interest!AJ11/cbo_ngdp!AJ11</f>
        <v>#N/A</v>
      </c>
      <c r="AK11" s="10" t="e">
        <f>100*cbo_interest!AK11/cbo_ngdp!AK11</f>
        <v>#N/A</v>
      </c>
      <c r="AL11" s="10" t="e">
        <f>100*cbo_interest!AL11/cbo_ngdp!AL11</f>
        <v>#N/A</v>
      </c>
      <c r="AM11" s="10" t="e">
        <f>100*cbo_interest!AM11/cbo_ngdp!AM11</f>
        <v>#N/A</v>
      </c>
      <c r="AN11" s="10" t="e">
        <f>100*cbo_interest!AN11/cbo_ngdp!AN11</f>
        <v>#N/A</v>
      </c>
      <c r="AO11" s="10" t="e">
        <f>100*cbo_interest!AO11/cbo_ngdp!AO11</f>
        <v>#N/A</v>
      </c>
      <c r="AP11" s="10" t="e">
        <f>100*cbo_interest!AP11/cbo_ngdp!AP11</f>
        <v>#N/A</v>
      </c>
      <c r="AQ11" s="10" t="e">
        <f>100*cbo_interest!AQ11/cbo_ngdp!AQ11</f>
        <v>#N/A</v>
      </c>
      <c r="AR11" s="10" t="e">
        <f>100*cbo_interest!AR11/cbo_ngdp!AR11</f>
        <v>#N/A</v>
      </c>
      <c r="AS11" s="10" t="e">
        <f>100*cbo_interest!AS11/cbo_ngdp!AS11</f>
        <v>#N/A</v>
      </c>
      <c r="AT11" s="10" t="e">
        <f>100*cbo_interest!AT11/cbo_ngdp!AT11</f>
        <v>#N/A</v>
      </c>
      <c r="AU11" s="10" t="e">
        <v>#N/A</v>
      </c>
      <c r="AV11" s="10" t="e">
        <f>100*cbo_interest!AV11/cbo_ngdp!AV11</f>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f>100*cbo_interest!BI11/cbo_ngdp!BI11</f>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v>1.8982808022922637</v>
      </c>
      <c r="CU11" s="20">
        <v>29252</v>
      </c>
      <c r="CV11" s="20" t="str">
        <f ca="1">OFFSET(C$1,0,ROWS($1:5)-1)</f>
        <v>1980A</v>
      </c>
      <c r="CW11" s="19">
        <f t="shared" ca="1" si="2"/>
        <v>1980</v>
      </c>
      <c r="CX11" s="30" cm="1">
        <f t="array" aca="1" ref="CX11" ca="1">INDEX($C$6:$CS$100,MATCH(CW11,YEAR($B$6:$B$100),0),MATCH(CV11,$C$1:$CS$1,0))</f>
        <v>2.036046511627907</v>
      </c>
      <c r="CY11" s="19">
        <f t="shared" ca="1" si="0"/>
        <v>1985</v>
      </c>
      <c r="CZ11" s="30" cm="1">
        <f t="array" aca="1" ref="CZ11" ca="1">INDEX($C$6:$CS$100,MATCH(CY11,YEAR($B$6:$B$100),0),MATCH(CV11,$C$1:$CS$1,0))</f>
        <v>1.2924064171122995</v>
      </c>
      <c r="DA11" s="19">
        <f t="shared" ca="1" si="1"/>
        <v>1990</v>
      </c>
      <c r="DB11" s="28" t="e" cm="1">
        <f t="array" aca="1" ref="DB11" ca="1">INDEX($C$6:$CS$100,MATCH(DA11,YEAR($B$6:$B$100),0),MATCH(CV11,$C$1:$CS$1,0))</f>
        <v>#N/A</v>
      </c>
    </row>
    <row r="12" spans="1:111" x14ac:dyDescent="0.3">
      <c r="A12" t="s">
        <v>1748</v>
      </c>
      <c r="B12" s="16">
        <v>29587</v>
      </c>
      <c r="C12" s="10">
        <f>100*cbo_interest!C12/cbo_ngdp!C12</f>
        <v>1.2357723577235773</v>
      </c>
      <c r="D12" s="10">
        <f>100*cbo_interest!D12/cbo_ngdp!D12</f>
        <v>1.4598540145985401</v>
      </c>
      <c r="E12" s="10">
        <f>100*cbo_interest!E12/cbo_ngdp!E12</f>
        <v>1.4732303269852678</v>
      </c>
      <c r="F12" s="10">
        <f>100*cbo_interest!F12/cbo_ngdp!F12</f>
        <v>1.4712153518123667</v>
      </c>
      <c r="G12" s="10">
        <f>100*cbo_interest!G12/cbo_ngdp!G12</f>
        <v>1.918006993006993</v>
      </c>
      <c r="H12" s="10">
        <v>2.2999999999999998</v>
      </c>
      <c r="I12" s="10" t="e">
        <f>100*cbo_interest!I12/cbo_ngdp!A12</f>
        <v>#N/A</v>
      </c>
      <c r="J12" s="10" t="e">
        <f>100*cbo_interest!J12/cbo_ngdp!B12</f>
        <v>#N/A</v>
      </c>
      <c r="K12" s="10" t="e">
        <f>100*cbo_interest!K12/cbo_ngdp!K12</f>
        <v>#N/A</v>
      </c>
      <c r="L12" s="10" t="e">
        <f>100*cbo_interest!L12/cbo_ngdp!L12</f>
        <v>#N/A</v>
      </c>
      <c r="M12" s="10" t="e">
        <f>100*cbo_interest!M12/cbo_ngdp!M12</f>
        <v>#N/A</v>
      </c>
      <c r="N12" s="10" t="e">
        <f>100*cbo_interest!N12/cbo_ngdp!N12</f>
        <v>#N/A</v>
      </c>
      <c r="O12" s="10" t="e">
        <f>100*cbo_interest!O12/cbo_ngdp!O12</f>
        <v>#N/A</v>
      </c>
      <c r="P12" s="10" t="e">
        <f>100*cbo_interest!P12/cbo_ngdp!P12</f>
        <v>#N/A</v>
      </c>
      <c r="Q12" s="10" t="e">
        <f>100*cbo_interest!Q12/cbo_ngdp!Q12</f>
        <v>#N/A</v>
      </c>
      <c r="R12" s="10" t="e">
        <f>100*cbo_interest!R12/cbo_ngdp!R12</f>
        <v>#N/A</v>
      </c>
      <c r="S12" s="10" t="e">
        <f>100*cbo_interest!S12/cbo_ngdp!S12</f>
        <v>#N/A</v>
      </c>
      <c r="T12" s="10" t="e">
        <f>100*cbo_interest!T12/cbo_ngdp!T12</f>
        <v>#N/A</v>
      </c>
      <c r="U12" s="10" t="e">
        <f>100*cbo_interest!U12/cbo_ngdp!U12</f>
        <v>#N/A</v>
      </c>
      <c r="V12" s="10" t="e">
        <f>100*cbo_interest!V12/cbo_ngdp!V12</f>
        <v>#N/A</v>
      </c>
      <c r="W12" s="10" t="e">
        <f>100*cbo_interest!W12/cbo_ngdp!W12</f>
        <v>#N/A</v>
      </c>
      <c r="X12" s="10" t="e">
        <f>100*cbo_interest!X12/cbo_ngdp!X12</f>
        <v>#N/A</v>
      </c>
      <c r="Y12" s="10" t="e">
        <f>100*cbo_interest!Y12/cbo_ngdp!Y12</f>
        <v>#N/A</v>
      </c>
      <c r="Z12" s="10" t="e">
        <f>100*cbo_interest!Z12/cbo_ngdp!Z12</f>
        <v>#N/A</v>
      </c>
      <c r="AA12" s="10" t="e">
        <f>100*cbo_interest!AA12/cbo_ngdp!AA12</f>
        <v>#N/A</v>
      </c>
      <c r="AB12" s="10" t="e">
        <f>100*cbo_interest!AB12/cbo_ngdp!AB12</f>
        <v>#N/A</v>
      </c>
      <c r="AC12" s="10" t="e">
        <f>100*cbo_interest!AC12/cbo_ngdp!AC12</f>
        <v>#N/A</v>
      </c>
      <c r="AD12" s="10" t="e">
        <f>100*cbo_interest!AD12/cbo_ngdp!AD12</f>
        <v>#N/A</v>
      </c>
      <c r="AE12" s="10" t="e">
        <f>100*cbo_interest!AE12/cbo_ngdp!AE12</f>
        <v>#N/A</v>
      </c>
      <c r="AF12" s="10" t="e">
        <f>100*cbo_interest!AF12/cbo_ngdp!AF12</f>
        <v>#N/A</v>
      </c>
      <c r="AG12" s="10" t="e">
        <f>100*cbo_interest!AG12/cbo_ngdp!AG12</f>
        <v>#N/A</v>
      </c>
      <c r="AH12" s="10" t="e">
        <f>100*cbo_interest!AH12/cbo_ngdp!AH12</f>
        <v>#N/A</v>
      </c>
      <c r="AI12" s="10" t="e">
        <f>100*cbo_interest!AI12/cbo_ngdp!AI12</f>
        <v>#N/A</v>
      </c>
      <c r="AJ12" s="10" t="e">
        <f>100*cbo_interest!AJ12/cbo_ngdp!AJ12</f>
        <v>#N/A</v>
      </c>
      <c r="AK12" s="10" t="e">
        <f>100*cbo_interest!AK12/cbo_ngdp!AK12</f>
        <v>#N/A</v>
      </c>
      <c r="AL12" s="10" t="e">
        <f>100*cbo_interest!AL12/cbo_ngdp!AL12</f>
        <v>#N/A</v>
      </c>
      <c r="AM12" s="10" t="e">
        <f>100*cbo_interest!AM12/cbo_ngdp!AM12</f>
        <v>#N/A</v>
      </c>
      <c r="AN12" s="10" t="e">
        <f>100*cbo_interest!AN12/cbo_ngdp!AN12</f>
        <v>#N/A</v>
      </c>
      <c r="AO12" s="10" t="e">
        <f>100*cbo_interest!AO12/cbo_ngdp!AO12</f>
        <v>#N/A</v>
      </c>
      <c r="AP12" s="10" t="e">
        <f>100*cbo_interest!AP12/cbo_ngdp!AP12</f>
        <v>#N/A</v>
      </c>
      <c r="AQ12" s="10" t="e">
        <f>100*cbo_interest!AQ12/cbo_ngdp!AQ12</f>
        <v>#N/A</v>
      </c>
      <c r="AR12" s="10" t="e">
        <f>100*cbo_interest!AR12/cbo_ngdp!AR12</f>
        <v>#N/A</v>
      </c>
      <c r="AS12" s="10" t="e">
        <f>100*cbo_interest!AS12/cbo_ngdp!AS12</f>
        <v>#N/A</v>
      </c>
      <c r="AT12" s="10" t="e">
        <f>100*cbo_interest!AT12/cbo_ngdp!AT12</f>
        <v>#N/A</v>
      </c>
      <c r="AU12" s="10" t="e">
        <v>#N/A</v>
      </c>
      <c r="AV12" s="10" t="e">
        <f>100*cbo_interest!AV12/cbo_ngdp!AV12</f>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f>100*cbo_interest!BI12/cbo_ngdp!BI12</f>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v>2.202361953399298</v>
      </c>
      <c r="CU12" s="20">
        <v>29768</v>
      </c>
      <c r="CV12" s="20" t="str">
        <f ca="1">OFFSET(C$1,0,ROWS($1:6)-1)</f>
        <v>1981A</v>
      </c>
      <c r="CW12" s="19">
        <f t="shared" ca="1" si="2"/>
        <v>1981</v>
      </c>
      <c r="CX12" s="30" cm="1">
        <f t="array" aca="1" ref="CX12" ca="1">INDEX($C$6:$CS$100,MATCH(CW12,YEAR($B$6:$B$100),0),MATCH(CV12,$C$1:$CS$1,0))</f>
        <v>2.2999999999999998</v>
      </c>
      <c r="CY12" s="19">
        <f t="shared" ca="1" si="0"/>
        <v>1986</v>
      </c>
      <c r="CZ12" s="30" cm="1">
        <f t="array" aca="1" ref="CZ12" ca="1">INDEX($C$6:$CS$100,MATCH(CY12,YEAR($B$6:$B$100),0),MATCH(CV12,$C$1:$CS$1,0))</f>
        <v>1.2</v>
      </c>
      <c r="DA12" s="19">
        <f t="shared" ca="1" si="1"/>
        <v>1991</v>
      </c>
      <c r="DB12" s="28" t="e" cm="1">
        <f t="array" aca="1" ref="DB12" ca="1">INDEX($C$6:$CS$100,MATCH(DA12,YEAR($B$6:$B$100),0),MATCH(CV12,$C$1:$CS$1,0))</f>
        <v>#N/A</v>
      </c>
    </row>
    <row r="13" spans="1:111" x14ac:dyDescent="0.3">
      <c r="A13" t="s">
        <v>1749</v>
      </c>
      <c r="B13" s="16">
        <v>29952</v>
      </c>
      <c r="C13" s="10" t="e">
        <f>100*cbo_interest!C13/cbo_ngdp!C13</f>
        <v>#N/A</v>
      </c>
      <c r="D13" s="10">
        <f>100*cbo_interest!D13/cbo_ngdp!D13</f>
        <v>1.288830138797092</v>
      </c>
      <c r="E13" s="10">
        <f>100*cbo_interest!E13/cbo_ngdp!E13</f>
        <v>1.3640792465086067</v>
      </c>
      <c r="F13" s="10">
        <f>100*cbo_interest!F13/cbo_ngdp!F13</f>
        <v>1.3658070678127985</v>
      </c>
      <c r="G13" s="10">
        <f>100*cbo_interest!G13/cbo_ngdp!G13</f>
        <v>1.798165137614679</v>
      </c>
      <c r="H13" s="10">
        <v>2.2000000000000002</v>
      </c>
      <c r="I13" s="10">
        <v>2.8</v>
      </c>
      <c r="J13" s="10" t="e">
        <f>100*cbo_interest!J13/cbo_ngdp!B13</f>
        <v>#N/A</v>
      </c>
      <c r="K13" s="10" t="e">
        <f>100*cbo_interest!K13/cbo_ngdp!K13</f>
        <v>#N/A</v>
      </c>
      <c r="L13" s="10" t="e">
        <f>100*cbo_interest!L13/cbo_ngdp!L13</f>
        <v>#N/A</v>
      </c>
      <c r="M13" s="10" t="e">
        <f>100*cbo_interest!M13/cbo_ngdp!M13</f>
        <v>#N/A</v>
      </c>
      <c r="N13" s="10" t="e">
        <f>100*cbo_interest!N13/cbo_ngdp!N13</f>
        <v>#N/A</v>
      </c>
      <c r="O13" s="10" t="e">
        <f>100*cbo_interest!O13/cbo_ngdp!O13</f>
        <v>#N/A</v>
      </c>
      <c r="P13" s="10" t="e">
        <f>100*cbo_interest!P13/cbo_ngdp!P13</f>
        <v>#N/A</v>
      </c>
      <c r="Q13" s="10" t="e">
        <f>100*cbo_interest!Q13/cbo_ngdp!Q13</f>
        <v>#N/A</v>
      </c>
      <c r="R13" s="10" t="e">
        <f>100*cbo_interest!R13/cbo_ngdp!R13</f>
        <v>#N/A</v>
      </c>
      <c r="S13" s="10" t="e">
        <f>100*cbo_interest!S13/cbo_ngdp!S13</f>
        <v>#N/A</v>
      </c>
      <c r="T13" s="10" t="e">
        <f>100*cbo_interest!T13/cbo_ngdp!T13</f>
        <v>#N/A</v>
      </c>
      <c r="U13" s="10" t="e">
        <f>100*cbo_interest!U13/cbo_ngdp!U13</f>
        <v>#N/A</v>
      </c>
      <c r="V13" s="10" t="e">
        <f>100*cbo_interest!V13/cbo_ngdp!V13</f>
        <v>#N/A</v>
      </c>
      <c r="W13" s="10" t="e">
        <f>100*cbo_interest!W13/cbo_ngdp!W13</f>
        <v>#N/A</v>
      </c>
      <c r="X13" s="10" t="e">
        <f>100*cbo_interest!X13/cbo_ngdp!X13</f>
        <v>#N/A</v>
      </c>
      <c r="Y13" s="10" t="e">
        <f>100*cbo_interest!Y13/cbo_ngdp!Y13</f>
        <v>#N/A</v>
      </c>
      <c r="Z13" s="10" t="e">
        <f>100*cbo_interest!Z13/cbo_ngdp!Z13</f>
        <v>#N/A</v>
      </c>
      <c r="AA13" s="10" t="e">
        <f>100*cbo_interest!AA13/cbo_ngdp!AA13</f>
        <v>#N/A</v>
      </c>
      <c r="AB13" s="10" t="e">
        <f>100*cbo_interest!AB13/cbo_ngdp!AB13</f>
        <v>#N/A</v>
      </c>
      <c r="AC13" s="10" t="e">
        <f>100*cbo_interest!AC13/cbo_ngdp!AC13</f>
        <v>#N/A</v>
      </c>
      <c r="AD13" s="10" t="e">
        <f>100*cbo_interest!AD13/cbo_ngdp!AD13</f>
        <v>#N/A</v>
      </c>
      <c r="AE13" s="10" t="e">
        <f>100*cbo_interest!AE13/cbo_ngdp!AE13</f>
        <v>#N/A</v>
      </c>
      <c r="AF13" s="10" t="e">
        <f>100*cbo_interest!AF13/cbo_ngdp!AF13</f>
        <v>#N/A</v>
      </c>
      <c r="AG13" s="10" t="e">
        <f>100*cbo_interest!AG13/cbo_ngdp!AG13</f>
        <v>#N/A</v>
      </c>
      <c r="AH13" s="10" t="e">
        <f>100*cbo_interest!AH13/cbo_ngdp!AH13</f>
        <v>#N/A</v>
      </c>
      <c r="AI13" s="10" t="e">
        <f>100*cbo_interest!AI13/cbo_ngdp!AI13</f>
        <v>#N/A</v>
      </c>
      <c r="AJ13" s="10" t="e">
        <f>100*cbo_interest!AJ13/cbo_ngdp!AJ13</f>
        <v>#N/A</v>
      </c>
      <c r="AK13" s="10" t="e">
        <f>100*cbo_interest!AK13/cbo_ngdp!AK13</f>
        <v>#N/A</v>
      </c>
      <c r="AL13" s="10" t="e">
        <f>100*cbo_interest!AL13/cbo_ngdp!AL13</f>
        <v>#N/A</v>
      </c>
      <c r="AM13" s="10" t="e">
        <f>100*cbo_interest!AM13/cbo_ngdp!AM13</f>
        <v>#N/A</v>
      </c>
      <c r="AN13" s="10" t="e">
        <f>100*cbo_interest!AN13/cbo_ngdp!AN13</f>
        <v>#N/A</v>
      </c>
      <c r="AO13" s="10" t="e">
        <f>100*cbo_interest!AO13/cbo_ngdp!AO13</f>
        <v>#N/A</v>
      </c>
      <c r="AP13" s="10" t="e">
        <f>100*cbo_interest!AP13/cbo_ngdp!AP13</f>
        <v>#N/A</v>
      </c>
      <c r="AQ13" s="10" t="e">
        <f>100*cbo_interest!AQ13/cbo_ngdp!AQ13</f>
        <v>#N/A</v>
      </c>
      <c r="AR13" s="10" t="e">
        <f>100*cbo_interest!AR13/cbo_ngdp!AR13</f>
        <v>#N/A</v>
      </c>
      <c r="AS13" s="10" t="e">
        <f>100*cbo_interest!AS13/cbo_ngdp!AS13</f>
        <v>#N/A</v>
      </c>
      <c r="AT13" s="10" t="e">
        <f>100*cbo_interest!AT13/cbo_ngdp!AT13</f>
        <v>#N/A</v>
      </c>
      <c r="AU13" s="10" t="e">
        <v>#N/A</v>
      </c>
      <c r="AV13" s="10" t="e">
        <f>100*cbo_interest!AV13/cbo_ngdp!AV13</f>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f>100*cbo_interest!BI13/cbo_ngdp!BI13</f>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v>2.5656504678539087</v>
      </c>
      <c r="CU13" s="20">
        <v>29983</v>
      </c>
      <c r="CV13" s="20" t="str">
        <f ca="1">OFFSET(C$1,0,ROWS($1:7)-1)</f>
        <v>1982A</v>
      </c>
      <c r="CW13" s="19">
        <f t="shared" ca="1" si="2"/>
        <v>1982</v>
      </c>
      <c r="CX13" s="30" cm="1">
        <f t="array" aca="1" ref="CX13" ca="1">INDEX($C$6:$CS$100,MATCH(CW13,YEAR($B$6:$B$100),0),MATCH(CV13,$C$1:$CS$1,0))</f>
        <v>2.8</v>
      </c>
      <c r="CY13" s="19">
        <f t="shared" ca="1" si="0"/>
        <v>1987</v>
      </c>
      <c r="CZ13" s="30" cm="1">
        <f t="array" aca="1" ref="CZ13" ca="1">INDEX($C$6:$CS$100,MATCH(CY13,YEAR($B$6:$B$100),0),MATCH(CV13,$C$1:$CS$1,0))</f>
        <v>3.4</v>
      </c>
      <c r="DA13" s="19">
        <f t="shared" ref="DA13:DA76" ca="1" si="3">LEFT(CV13,4)+$DA$5</f>
        <v>1992</v>
      </c>
      <c r="DB13" s="28" t="e" cm="1">
        <f t="array" aca="1" ref="DB13" ca="1">INDEX($C$6:$CS$100,MATCH(DA13,YEAR($B$6:$B$100),0),MATCH(CV13,$C$1:$CS$1,0))</f>
        <v>#N/A</v>
      </c>
      <c r="DG13" s="5"/>
    </row>
    <row r="14" spans="1:111" x14ac:dyDescent="0.3">
      <c r="A14" t="s">
        <v>1750</v>
      </c>
      <c r="B14" s="16">
        <v>30317</v>
      </c>
      <c r="C14" s="10" t="e">
        <f>100*cbo_interest!C14/cbo_ngdp!C14</f>
        <v>#N/A</v>
      </c>
      <c r="D14" s="10" t="e">
        <f>100*cbo_interest!D14/cbo_ngdp!D14</f>
        <v>#N/A</v>
      </c>
      <c r="E14" s="10">
        <f>100*cbo_interest!E14/cbo_ngdp!E14</f>
        <v>1.2400354295837024</v>
      </c>
      <c r="F14" s="10">
        <f>100*cbo_interest!F14/cbo_ngdp!F14</f>
        <v>1.2374964275507288</v>
      </c>
      <c r="G14" s="10">
        <f>100*cbo_interest!G14/cbo_ngdp!G14</f>
        <v>1.6274590163934426</v>
      </c>
      <c r="H14" s="10">
        <v>1.9</v>
      </c>
      <c r="I14" s="10">
        <v>3.1</v>
      </c>
      <c r="J14" s="10">
        <v>2.7</v>
      </c>
      <c r="K14" s="10" t="e">
        <f>100*cbo_interest!K14/cbo_ngdp!K14</f>
        <v>#N/A</v>
      </c>
      <c r="L14" s="10" t="e">
        <f>100*cbo_interest!L14/cbo_ngdp!L14</f>
        <v>#N/A</v>
      </c>
      <c r="M14" s="10" t="e">
        <f>100*cbo_interest!M14/cbo_ngdp!M14</f>
        <v>#N/A</v>
      </c>
      <c r="N14" s="10" t="e">
        <f>100*cbo_interest!N14/cbo_ngdp!N14</f>
        <v>#N/A</v>
      </c>
      <c r="O14" s="10" t="e">
        <f>100*cbo_interest!O14/cbo_ngdp!O14</f>
        <v>#N/A</v>
      </c>
      <c r="P14" s="10" t="e">
        <f>100*cbo_interest!P14/cbo_ngdp!P14</f>
        <v>#N/A</v>
      </c>
      <c r="Q14" s="10" t="e">
        <f>100*cbo_interest!Q14/cbo_ngdp!Q14</f>
        <v>#N/A</v>
      </c>
      <c r="R14" s="10" t="e">
        <f>100*cbo_interest!R14/cbo_ngdp!R14</f>
        <v>#N/A</v>
      </c>
      <c r="S14" s="10" t="e">
        <f>100*cbo_interest!S14/cbo_ngdp!S14</f>
        <v>#N/A</v>
      </c>
      <c r="T14" s="10" t="e">
        <f>100*cbo_interest!T14/cbo_ngdp!T14</f>
        <v>#N/A</v>
      </c>
      <c r="U14" s="10" t="e">
        <f>100*cbo_interest!U14/cbo_ngdp!U14</f>
        <v>#N/A</v>
      </c>
      <c r="V14" s="10" t="e">
        <f>100*cbo_interest!V14/cbo_ngdp!V14</f>
        <v>#N/A</v>
      </c>
      <c r="W14" s="10" t="e">
        <f>100*cbo_interest!W14/cbo_ngdp!W14</f>
        <v>#N/A</v>
      </c>
      <c r="X14" s="10" t="e">
        <f>100*cbo_interest!X14/cbo_ngdp!X14</f>
        <v>#N/A</v>
      </c>
      <c r="Y14" s="10" t="e">
        <f>100*cbo_interest!Y14/cbo_ngdp!Y14</f>
        <v>#N/A</v>
      </c>
      <c r="Z14" s="10" t="e">
        <f>100*cbo_interest!Z14/cbo_ngdp!Z14</f>
        <v>#N/A</v>
      </c>
      <c r="AA14" s="10" t="e">
        <f>100*cbo_interest!AA14/cbo_ngdp!AA14</f>
        <v>#N/A</v>
      </c>
      <c r="AB14" s="10" t="e">
        <f>100*cbo_interest!AB14/cbo_ngdp!AB14</f>
        <v>#N/A</v>
      </c>
      <c r="AC14" s="10" t="e">
        <f>100*cbo_interest!AC14/cbo_ngdp!AC14</f>
        <v>#N/A</v>
      </c>
      <c r="AD14" s="10" t="e">
        <f>100*cbo_interest!AD14/cbo_ngdp!AD14</f>
        <v>#N/A</v>
      </c>
      <c r="AE14" s="10" t="e">
        <f>100*cbo_interest!AE14/cbo_ngdp!AE14</f>
        <v>#N/A</v>
      </c>
      <c r="AF14" s="10" t="e">
        <f>100*cbo_interest!AF14/cbo_ngdp!AF14</f>
        <v>#N/A</v>
      </c>
      <c r="AG14" s="10" t="e">
        <f>100*cbo_interest!AG14/cbo_ngdp!AG14</f>
        <v>#N/A</v>
      </c>
      <c r="AH14" s="10" t="e">
        <f>100*cbo_interest!AH14/cbo_ngdp!AH14</f>
        <v>#N/A</v>
      </c>
      <c r="AI14" s="10" t="e">
        <f>100*cbo_interest!AI14/cbo_ngdp!AI14</f>
        <v>#N/A</v>
      </c>
      <c r="AJ14" s="10" t="e">
        <f>100*cbo_interest!AJ14/cbo_ngdp!AJ14</f>
        <v>#N/A</v>
      </c>
      <c r="AK14" s="10" t="e">
        <f>100*cbo_interest!AK14/cbo_ngdp!AK14</f>
        <v>#N/A</v>
      </c>
      <c r="AL14" s="10" t="e">
        <f>100*cbo_interest!AL14/cbo_ngdp!AL14</f>
        <v>#N/A</v>
      </c>
      <c r="AM14" s="10" t="e">
        <f>100*cbo_interest!AM14/cbo_ngdp!AM14</f>
        <v>#N/A</v>
      </c>
      <c r="AN14" s="10" t="e">
        <f>100*cbo_interest!AN14/cbo_ngdp!AN14</f>
        <v>#N/A</v>
      </c>
      <c r="AO14" s="10" t="e">
        <f>100*cbo_interest!AO14/cbo_ngdp!AO14</f>
        <v>#N/A</v>
      </c>
      <c r="AP14" s="10" t="e">
        <f>100*cbo_interest!AP14/cbo_ngdp!AP14</f>
        <v>#N/A</v>
      </c>
      <c r="AQ14" s="10" t="e">
        <f>100*cbo_interest!AQ14/cbo_ngdp!AQ14</f>
        <v>#N/A</v>
      </c>
      <c r="AR14" s="10" t="e">
        <f>100*cbo_interest!AR14/cbo_ngdp!AR14</f>
        <v>#N/A</v>
      </c>
      <c r="AS14" s="10" t="e">
        <f>100*cbo_interest!AS14/cbo_ngdp!AS14</f>
        <v>#N/A</v>
      </c>
      <c r="AT14" s="10" t="e">
        <f>100*cbo_interest!AT14/cbo_ngdp!AT14</f>
        <v>#N/A</v>
      </c>
      <c r="AU14" s="10" t="e">
        <v>#N/A</v>
      </c>
      <c r="AV14" s="10" t="e">
        <f>100*cbo_interest!AV14/cbo_ngdp!AV14</f>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f>100*cbo_interest!BI14/cbo_ngdp!BI14</f>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v>2.5452488687782804</v>
      </c>
      <c r="CU14" s="20">
        <v>30348</v>
      </c>
      <c r="CV14" s="20" t="str">
        <f ca="1">OFFSET(C$1,0,ROWS($1:8)-1)</f>
        <v>1983A</v>
      </c>
      <c r="CW14" s="19">
        <f t="shared" ca="1" si="2"/>
        <v>1983</v>
      </c>
      <c r="CX14" s="30" cm="1">
        <f t="array" aca="1" ref="CX14" ca="1">INDEX($C$6:$CS$100,MATCH(CW14,YEAR($B$6:$B$100),0),MATCH(CV14,$C$1:$CS$1,0))</f>
        <v>2.7</v>
      </c>
      <c r="CY14" s="19">
        <f t="shared" ca="1" si="0"/>
        <v>1988</v>
      </c>
      <c r="CZ14" s="30" cm="1">
        <f t="array" aca="1" ref="CZ14" ca="1">INDEX($C$6:$CS$100,MATCH(CY14,YEAR($B$6:$B$100),0),MATCH(CV14,$C$1:$CS$1,0))</f>
        <v>2.8</v>
      </c>
      <c r="DA14" s="19">
        <f t="shared" ca="1" si="3"/>
        <v>1993</v>
      </c>
      <c r="DB14" s="28" t="e" cm="1">
        <f t="array" aca="1" ref="DB14" ca="1">INDEX($C$6:$CS$100,MATCH(DA14,YEAR($B$6:$B$100),0),MATCH(CV14,$C$1:$CS$1,0))</f>
        <v>#N/A</v>
      </c>
      <c r="DG14" s="5"/>
    </row>
    <row r="15" spans="1:111" x14ac:dyDescent="0.3">
      <c r="A15" t="s">
        <v>1751</v>
      </c>
      <c r="B15" s="16">
        <v>30682</v>
      </c>
      <c r="C15" s="10" t="e">
        <f>100*cbo_interest!C15/cbo_ngdp!C15</f>
        <v>#N/A</v>
      </c>
      <c r="D15" s="10" t="e">
        <f>100*cbo_interest!D15/cbo_ngdp!D15</f>
        <v>#N/A</v>
      </c>
      <c r="E15" s="10" t="e">
        <f>100*cbo_interest!E15/cbo_ngdp!E15</f>
        <v>#N/A</v>
      </c>
      <c r="F15" s="10">
        <f>100*cbo_interest!F15/cbo_ngdp!F15</f>
        <v>1.1011062516079237</v>
      </c>
      <c r="G15" s="10">
        <f>100*cbo_interest!G15/cbo_ngdp!G15</f>
        <v>1.4509090909090907</v>
      </c>
      <c r="H15" s="10">
        <v>1.6</v>
      </c>
      <c r="I15" s="10">
        <v>3.4</v>
      </c>
      <c r="J15" s="10">
        <v>2.7</v>
      </c>
      <c r="K15" s="10">
        <f>100*cbo_interest!K15/cbo_ngdp!K15</f>
        <v>3.0311535223126578</v>
      </c>
      <c r="L15" s="10" t="e">
        <f>100*cbo_interest!L15/cbo_ngdp!L15</f>
        <v>#N/A</v>
      </c>
      <c r="M15" s="10" t="e">
        <f>100*cbo_interest!M15/cbo_ngdp!M15</f>
        <v>#N/A</v>
      </c>
      <c r="N15" s="10" t="e">
        <f>100*cbo_interest!N15/cbo_ngdp!N15</f>
        <v>#N/A</v>
      </c>
      <c r="O15" s="10" t="e">
        <f>100*cbo_interest!O15/cbo_ngdp!O15</f>
        <v>#N/A</v>
      </c>
      <c r="P15" s="10" t="e">
        <f>100*cbo_interest!P15/cbo_ngdp!P15</f>
        <v>#N/A</v>
      </c>
      <c r="Q15" s="10" t="e">
        <f>100*cbo_interest!Q15/cbo_ngdp!Q15</f>
        <v>#N/A</v>
      </c>
      <c r="R15" s="10" t="e">
        <f>100*cbo_interest!R15/cbo_ngdp!R15</f>
        <v>#N/A</v>
      </c>
      <c r="S15" s="10" t="e">
        <f>100*cbo_interest!S15/cbo_ngdp!S15</f>
        <v>#N/A</v>
      </c>
      <c r="T15" s="10" t="e">
        <f>100*cbo_interest!T15/cbo_ngdp!T15</f>
        <v>#N/A</v>
      </c>
      <c r="U15" s="10" t="e">
        <f>100*cbo_interest!U15/cbo_ngdp!U15</f>
        <v>#N/A</v>
      </c>
      <c r="V15" s="10" t="e">
        <f>100*cbo_interest!V15/cbo_ngdp!V15</f>
        <v>#N/A</v>
      </c>
      <c r="W15" s="10" t="e">
        <f>100*cbo_interest!W15/cbo_ngdp!W15</f>
        <v>#N/A</v>
      </c>
      <c r="X15" s="10" t="e">
        <f>100*cbo_interest!X15/cbo_ngdp!X15</f>
        <v>#N/A</v>
      </c>
      <c r="Y15" s="10" t="e">
        <f>100*cbo_interest!Y15/cbo_ngdp!Y15</f>
        <v>#N/A</v>
      </c>
      <c r="Z15" s="10" t="e">
        <f>100*cbo_interest!Z15/cbo_ngdp!Z15</f>
        <v>#N/A</v>
      </c>
      <c r="AA15" s="10" t="e">
        <f>100*cbo_interest!AA15/cbo_ngdp!AA15</f>
        <v>#N/A</v>
      </c>
      <c r="AB15" s="10" t="e">
        <f>100*cbo_interest!AB15/cbo_ngdp!AB15</f>
        <v>#N/A</v>
      </c>
      <c r="AC15" s="10" t="e">
        <f>100*cbo_interest!AC15/cbo_ngdp!AC15</f>
        <v>#N/A</v>
      </c>
      <c r="AD15" s="10" t="e">
        <f>100*cbo_interest!AD15/cbo_ngdp!AD15</f>
        <v>#N/A</v>
      </c>
      <c r="AE15" s="10" t="e">
        <f>100*cbo_interest!AE15/cbo_ngdp!AE15</f>
        <v>#N/A</v>
      </c>
      <c r="AF15" s="10" t="e">
        <f>100*cbo_interest!AF15/cbo_ngdp!AF15</f>
        <v>#N/A</v>
      </c>
      <c r="AG15" s="10" t="e">
        <f>100*cbo_interest!AG15/cbo_ngdp!AG15</f>
        <v>#N/A</v>
      </c>
      <c r="AH15" s="10" t="e">
        <f>100*cbo_interest!AH15/cbo_ngdp!AH15</f>
        <v>#N/A</v>
      </c>
      <c r="AI15" s="10" t="e">
        <f>100*cbo_interest!AI15/cbo_ngdp!AI15</f>
        <v>#N/A</v>
      </c>
      <c r="AJ15" s="10" t="e">
        <f>100*cbo_interest!AJ15/cbo_ngdp!AJ15</f>
        <v>#N/A</v>
      </c>
      <c r="AK15" s="10" t="e">
        <f>100*cbo_interest!AK15/cbo_ngdp!AK15</f>
        <v>#N/A</v>
      </c>
      <c r="AL15" s="10" t="e">
        <f>100*cbo_interest!AL15/cbo_ngdp!AL15</f>
        <v>#N/A</v>
      </c>
      <c r="AM15" s="10" t="e">
        <f>100*cbo_interest!AM15/cbo_ngdp!AM15</f>
        <v>#N/A</v>
      </c>
      <c r="AN15" s="10" t="e">
        <f>100*cbo_interest!AN15/cbo_ngdp!AN15</f>
        <v>#N/A</v>
      </c>
      <c r="AO15" s="10" t="e">
        <f>100*cbo_interest!AO15/cbo_ngdp!AO15</f>
        <v>#N/A</v>
      </c>
      <c r="AP15" s="10" t="e">
        <f>100*cbo_interest!AP15/cbo_ngdp!AP15</f>
        <v>#N/A</v>
      </c>
      <c r="AQ15" s="10" t="e">
        <f>100*cbo_interest!AQ15/cbo_ngdp!AQ15</f>
        <v>#N/A</v>
      </c>
      <c r="AR15" s="10" t="e">
        <f>100*cbo_interest!AR15/cbo_ngdp!AR15</f>
        <v>#N/A</v>
      </c>
      <c r="AS15" s="10" t="e">
        <f>100*cbo_interest!AS15/cbo_ngdp!AS15</f>
        <v>#N/A</v>
      </c>
      <c r="AT15" s="10" t="e">
        <f>100*cbo_interest!AT15/cbo_ngdp!AT15</f>
        <v>#N/A</v>
      </c>
      <c r="AU15" s="10" t="e">
        <v>#N/A</v>
      </c>
      <c r="AV15" s="10" t="e">
        <f>100*cbo_interest!AV15/cbo_ngdp!AV15</f>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f>100*cbo_interest!BI15/cbo_ngdp!BI15</f>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v>2.810838186882755</v>
      </c>
      <c r="CU15" s="20">
        <v>30713</v>
      </c>
      <c r="CV15" s="20" t="str">
        <f ca="1">OFFSET(C$1,0,ROWS($1:9)-1)</f>
        <v>1984A</v>
      </c>
      <c r="CW15" s="19">
        <f t="shared" ca="1" si="2"/>
        <v>1984</v>
      </c>
      <c r="CX15" s="30" cm="1">
        <f t="array" aca="1" ref="CX15" ca="1">INDEX($C$6:$CS$100,MATCH(CW15,YEAR($B$6:$B$100),0),MATCH(CV15,$C$1:$CS$1,0))</f>
        <v>3.0311535223126578</v>
      </c>
      <c r="CY15" s="19">
        <f t="shared" ca="1" si="0"/>
        <v>1989</v>
      </c>
      <c r="CZ15" s="30" cm="1">
        <f t="array" aca="1" ref="CZ15" ca="1">INDEX($C$6:$CS$100,MATCH(CY15,YEAR($B$6:$B$100),0),MATCH(CV15,$C$1:$CS$1,0))</f>
        <v>4.0713887339654207</v>
      </c>
      <c r="DA15" s="19">
        <f t="shared" ca="1" si="3"/>
        <v>1994</v>
      </c>
      <c r="DB15" s="28" t="e" cm="1">
        <f t="array" aca="1" ref="DB15" ca="1">INDEX($C$6:$CS$100,MATCH(DA15,YEAR($B$6:$B$100),0),MATCH(CV15,$C$1:$CS$1,0))</f>
        <v>#N/A</v>
      </c>
      <c r="DG15" s="5"/>
    </row>
    <row r="16" spans="1:111" x14ac:dyDescent="0.3">
      <c r="A16" s="5" t="s">
        <v>1752</v>
      </c>
      <c r="B16" s="16">
        <v>31048</v>
      </c>
      <c r="C16" s="10" t="e">
        <f>100*cbo_interest!C16/cbo_ngdp!C16</f>
        <v>#N/A</v>
      </c>
      <c r="D16" s="10" t="e">
        <f>100*cbo_interest!D16/cbo_ngdp!D16</f>
        <v>#N/A</v>
      </c>
      <c r="E16" s="10" t="e">
        <f>100*cbo_interest!E16/cbo_ngdp!E16</f>
        <v>#N/A</v>
      </c>
      <c r="F16" s="10" t="e">
        <f>100*cbo_interest!F16/cbo_ngdp!F16</f>
        <v>#N/A</v>
      </c>
      <c r="G16" s="10">
        <f>100*cbo_interest!G16/cbo_ngdp!G16</f>
        <v>1.2924064171122995</v>
      </c>
      <c r="H16" s="10">
        <v>1.4</v>
      </c>
      <c r="I16" s="10">
        <v>3.4</v>
      </c>
      <c r="J16" s="10">
        <v>2.8</v>
      </c>
      <c r="K16" s="10">
        <f>100*cbo_interest!K16/cbo_ngdp!K16</f>
        <v>3.2480818414322252</v>
      </c>
      <c r="L16" s="10">
        <f>100*cbo_interest!L16/cbo_ngdp!L16</f>
        <v>3.3722438391699092</v>
      </c>
      <c r="M16" s="10">
        <f>100*cbo_interest!M16/cbo_ngdp!M16</f>
        <v>3.359375</v>
      </c>
      <c r="N16" s="10" t="e">
        <f>100*cbo_interest!N16/cbo_ngdp!N16</f>
        <v>#N/A</v>
      </c>
      <c r="O16" s="10" t="e">
        <f>100*cbo_interest!O16/cbo_ngdp!O16</f>
        <v>#N/A</v>
      </c>
      <c r="P16" s="10" t="e">
        <f>100*cbo_interest!P16/cbo_ngdp!P16</f>
        <v>#N/A</v>
      </c>
      <c r="Q16" s="10" t="e">
        <f>100*cbo_interest!Q16/cbo_ngdp!Q16</f>
        <v>#N/A</v>
      </c>
      <c r="R16" s="10" t="e">
        <f>100*cbo_interest!R16/cbo_ngdp!R16</f>
        <v>#N/A</v>
      </c>
      <c r="S16" s="10" t="e">
        <f>100*cbo_interest!S16/cbo_ngdp!S16</f>
        <v>#N/A</v>
      </c>
      <c r="T16" s="10" t="e">
        <f>100*cbo_interest!T16/cbo_ngdp!T16</f>
        <v>#N/A</v>
      </c>
      <c r="U16" s="10" t="e">
        <f>100*cbo_interest!U16/cbo_ngdp!U16</f>
        <v>#N/A</v>
      </c>
      <c r="V16" s="10" t="e">
        <f>100*cbo_interest!V16/cbo_ngdp!V16</f>
        <v>#N/A</v>
      </c>
      <c r="W16" s="10" t="e">
        <f>100*cbo_interest!W16/cbo_ngdp!W16</f>
        <v>#N/A</v>
      </c>
      <c r="X16" s="10" t="e">
        <f>100*cbo_interest!X16/cbo_ngdp!X16</f>
        <v>#N/A</v>
      </c>
      <c r="Y16" s="10" t="e">
        <f>100*cbo_interest!Y16/cbo_ngdp!Y16</f>
        <v>#N/A</v>
      </c>
      <c r="Z16" s="10" t="e">
        <f>100*cbo_interest!Z16/cbo_ngdp!Z16</f>
        <v>#N/A</v>
      </c>
      <c r="AA16" s="10" t="e">
        <f>100*cbo_interest!AA16/cbo_ngdp!AA16</f>
        <v>#N/A</v>
      </c>
      <c r="AB16" s="10" t="e">
        <f>100*cbo_interest!AB16/cbo_ngdp!AB16</f>
        <v>#N/A</v>
      </c>
      <c r="AC16" s="10" t="e">
        <f>100*cbo_interest!AC16/cbo_ngdp!AC16</f>
        <v>#N/A</v>
      </c>
      <c r="AD16" s="10" t="e">
        <f>100*cbo_interest!AD16/cbo_ngdp!AD16</f>
        <v>#N/A</v>
      </c>
      <c r="AE16" s="10" t="e">
        <f>100*cbo_interest!AE16/cbo_ngdp!AE16</f>
        <v>#N/A</v>
      </c>
      <c r="AF16" s="10" t="e">
        <f>100*cbo_interest!AF16/cbo_ngdp!AF16</f>
        <v>#N/A</v>
      </c>
      <c r="AG16" s="10" t="e">
        <f>100*cbo_interest!AG16/cbo_ngdp!AG16</f>
        <v>#N/A</v>
      </c>
      <c r="AH16" s="10" t="e">
        <f>100*cbo_interest!AH16/cbo_ngdp!AH16</f>
        <v>#N/A</v>
      </c>
      <c r="AI16" s="10" t="e">
        <f>100*cbo_interest!AI16/cbo_ngdp!AI16</f>
        <v>#N/A</v>
      </c>
      <c r="AJ16" s="10" t="e">
        <f>100*cbo_interest!AJ16/cbo_ngdp!AJ16</f>
        <v>#N/A</v>
      </c>
      <c r="AK16" s="10" t="e">
        <f>100*cbo_interest!AK16/cbo_ngdp!AK16</f>
        <v>#N/A</v>
      </c>
      <c r="AL16" s="10" t="e">
        <f>100*cbo_interest!AL16/cbo_ngdp!AL16</f>
        <v>#N/A</v>
      </c>
      <c r="AM16" s="10" t="e">
        <f>100*cbo_interest!AM16/cbo_ngdp!AM16</f>
        <v>#N/A</v>
      </c>
      <c r="AN16" s="10" t="e">
        <f>100*cbo_interest!AN16/cbo_ngdp!AN16</f>
        <v>#N/A</v>
      </c>
      <c r="AO16" s="10" t="e">
        <f>100*cbo_interest!AO16/cbo_ngdp!AO16</f>
        <v>#N/A</v>
      </c>
      <c r="AP16" s="10" t="e">
        <f>100*cbo_interest!AP16/cbo_ngdp!AP16</f>
        <v>#N/A</v>
      </c>
      <c r="AQ16" s="10" t="e">
        <f>100*cbo_interest!AQ16/cbo_ngdp!AQ16</f>
        <v>#N/A</v>
      </c>
      <c r="AR16" s="10" t="e">
        <f>100*cbo_interest!AR16/cbo_ngdp!AR16</f>
        <v>#N/A</v>
      </c>
      <c r="AS16" s="10" t="e">
        <f>100*cbo_interest!AS16/cbo_ngdp!AS16</f>
        <v>#N/A</v>
      </c>
      <c r="AT16" s="10" t="e">
        <f>100*cbo_interest!AT16/cbo_ngdp!AT16</f>
        <v>#N/A</v>
      </c>
      <c r="AU16" s="10" t="e">
        <v>#N/A</v>
      </c>
      <c r="AV16" s="10" t="e">
        <f>100*cbo_interest!AV16/cbo_ngdp!AV16</f>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f>100*cbo_interest!BI16/cbo_ngdp!BI16</f>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v>3.0246189917936692</v>
      </c>
      <c r="CU16" s="20">
        <v>31079</v>
      </c>
      <c r="CV16" s="20" t="str">
        <f ca="1">OFFSET(C$1,0,ROWS($1:10)-1)</f>
        <v>1985A</v>
      </c>
      <c r="CW16" s="19">
        <f t="shared" ca="1" si="2"/>
        <v>1985</v>
      </c>
      <c r="CX16" s="30" cm="1">
        <f t="array" aca="1" ref="CX16" ca="1">INDEX($C$6:$CS$100,MATCH(CW16,YEAR($B$6:$B$100),0),MATCH(CV16,$C$1:$CS$1,0))</f>
        <v>3.3722438391699092</v>
      </c>
      <c r="CY16" s="19">
        <f t="shared" ca="1" si="0"/>
        <v>1990</v>
      </c>
      <c r="CZ16" s="30" cm="1">
        <f t="array" aca="1" ref="CZ16" ca="1">INDEX($C$6:$CS$100,MATCH(CY16,YEAR($B$6:$B$100),0),MATCH(CV16,$C$1:$CS$1,0))</f>
        <v>4.1027470567249376</v>
      </c>
      <c r="DA16" s="19">
        <f t="shared" ca="1" si="3"/>
        <v>1995</v>
      </c>
      <c r="DB16" s="28" t="e" cm="1">
        <f t="array" aca="1" ref="DB16" ca="1">INDEX($C$6:$CS$100,MATCH(DA16,YEAR($B$6:$B$100),0),MATCH(CV16,$C$1:$CS$1,0))</f>
        <v>#N/A</v>
      </c>
      <c r="DG16" s="5"/>
    </row>
    <row r="17" spans="1:111" x14ac:dyDescent="0.3">
      <c r="A17" s="5" t="s">
        <v>1753</v>
      </c>
      <c r="B17" s="16">
        <v>31413</v>
      </c>
      <c r="C17" s="10" t="e">
        <f>100*cbo_interest!C17/cbo_ngdp!C17</f>
        <v>#N/A</v>
      </c>
      <c r="D17" s="10" t="e">
        <f>100*cbo_interest!D17/cbo_ngdp!D17</f>
        <v>#N/A</v>
      </c>
      <c r="E17" s="10" t="e">
        <f>100*cbo_interest!E17/cbo_ngdp!E17</f>
        <v>#N/A</v>
      </c>
      <c r="F17" s="10" t="e">
        <f>100*cbo_interest!F17/cbo_ngdp!F17</f>
        <v>#N/A</v>
      </c>
      <c r="G17" s="10" t="e">
        <f>100*cbo_interest!G17/cbo_ngdp!G17</f>
        <v>#N/A</v>
      </c>
      <c r="H17" s="10">
        <v>1.2</v>
      </c>
      <c r="I17" s="10">
        <v>3.4</v>
      </c>
      <c r="J17" s="10">
        <v>2.8</v>
      </c>
      <c r="K17" s="10">
        <f>100*cbo_interest!K17/cbo_ngdp!K17</f>
        <v>3.4109621265584567</v>
      </c>
      <c r="L17" s="10">
        <f>100*cbo_interest!L17/cbo_ngdp!L17</f>
        <v>3.5113035113035114</v>
      </c>
      <c r="M17" s="10">
        <f>100*cbo_interest!M17/cbo_ngdp!M17</f>
        <v>3.3107781536974383</v>
      </c>
      <c r="N17" s="10">
        <f>100*cbo_interest!N17/cbo_ngdp!N17</f>
        <v>3.3062977099236641</v>
      </c>
      <c r="O17" s="10">
        <f>100*cbo_interest!O17/cbo_ngdp!O17</f>
        <v>3.2901056676272815</v>
      </c>
      <c r="P17" s="10" t="e">
        <f>100*cbo_interest!P17/cbo_ngdp!P17</f>
        <v>#N/A</v>
      </c>
      <c r="Q17" s="10" t="e">
        <f>100*cbo_interest!Q17/cbo_ngdp!Q17</f>
        <v>#N/A</v>
      </c>
      <c r="R17" s="10" t="e">
        <f>100*cbo_interest!R17/cbo_ngdp!R17</f>
        <v>#N/A</v>
      </c>
      <c r="S17" s="10" t="e">
        <f>100*cbo_interest!S17/cbo_ngdp!S17</f>
        <v>#N/A</v>
      </c>
      <c r="T17" s="10" t="e">
        <f>100*cbo_interest!T17/cbo_ngdp!T17</f>
        <v>#N/A</v>
      </c>
      <c r="U17" s="10" t="e">
        <f>100*cbo_interest!U17/cbo_ngdp!U17</f>
        <v>#N/A</v>
      </c>
      <c r="V17" s="10" t="e">
        <f>100*cbo_interest!V17/cbo_ngdp!V17</f>
        <v>#N/A</v>
      </c>
      <c r="W17" s="10" t="e">
        <f>100*cbo_interest!W17/cbo_ngdp!W17</f>
        <v>#N/A</v>
      </c>
      <c r="X17" s="10" t="e">
        <f>100*cbo_interest!X17/cbo_ngdp!X17</f>
        <v>#N/A</v>
      </c>
      <c r="Y17" s="10" t="e">
        <f>100*cbo_interest!Y17/cbo_ngdp!Y17</f>
        <v>#N/A</v>
      </c>
      <c r="Z17" s="10" t="e">
        <f>100*cbo_interest!Z17/cbo_ngdp!Z17</f>
        <v>#N/A</v>
      </c>
      <c r="AA17" s="10" t="e">
        <f>100*cbo_interest!AA17/cbo_ngdp!AA17</f>
        <v>#N/A</v>
      </c>
      <c r="AB17" s="10" t="e">
        <f>100*cbo_interest!AB17/cbo_ngdp!AB17</f>
        <v>#N/A</v>
      </c>
      <c r="AC17" s="10" t="e">
        <f>100*cbo_interest!AC17/cbo_ngdp!AC17</f>
        <v>#N/A</v>
      </c>
      <c r="AD17" s="10" t="e">
        <f>100*cbo_interest!AD17/cbo_ngdp!AD17</f>
        <v>#N/A</v>
      </c>
      <c r="AE17" s="10" t="e">
        <f>100*cbo_interest!AE17/cbo_ngdp!AE17</f>
        <v>#N/A</v>
      </c>
      <c r="AF17" s="10" t="e">
        <f>100*cbo_interest!AF17/cbo_ngdp!AF17</f>
        <v>#N/A</v>
      </c>
      <c r="AG17" s="10" t="e">
        <f>100*cbo_interest!AG17/cbo_ngdp!AG17</f>
        <v>#N/A</v>
      </c>
      <c r="AH17" s="10" t="e">
        <f>100*cbo_interest!AH17/cbo_ngdp!AH17</f>
        <v>#N/A</v>
      </c>
      <c r="AI17" s="10" t="e">
        <f>100*cbo_interest!AI17/cbo_ngdp!AI17</f>
        <v>#N/A</v>
      </c>
      <c r="AJ17" s="10" t="e">
        <f>100*cbo_interest!AJ17/cbo_ngdp!AJ17</f>
        <v>#N/A</v>
      </c>
      <c r="AK17" s="10" t="e">
        <f>100*cbo_interest!AK17/cbo_ngdp!AK17</f>
        <v>#N/A</v>
      </c>
      <c r="AL17" s="10" t="e">
        <f>100*cbo_interest!AL17/cbo_ngdp!AL17</f>
        <v>#N/A</v>
      </c>
      <c r="AM17" s="10" t="e">
        <f>100*cbo_interest!AM17/cbo_ngdp!AM17</f>
        <v>#N/A</v>
      </c>
      <c r="AN17" s="10" t="e">
        <f>100*cbo_interest!AN17/cbo_ngdp!AN17</f>
        <v>#N/A</v>
      </c>
      <c r="AO17" s="10" t="e">
        <f>100*cbo_interest!AO17/cbo_ngdp!AO17</f>
        <v>#N/A</v>
      </c>
      <c r="AP17" s="10" t="e">
        <f>100*cbo_interest!AP17/cbo_ngdp!AP17</f>
        <v>#N/A</v>
      </c>
      <c r="AQ17" s="10" t="e">
        <f>100*cbo_interest!AQ17/cbo_ngdp!AQ17</f>
        <v>#N/A</v>
      </c>
      <c r="AR17" s="10" t="e">
        <f>100*cbo_interest!AR17/cbo_ngdp!AR17</f>
        <v>#N/A</v>
      </c>
      <c r="AS17" s="10" t="e">
        <f>100*cbo_interest!AS17/cbo_ngdp!AS17</f>
        <v>#N/A</v>
      </c>
      <c r="AT17" s="10" t="e">
        <f>100*cbo_interest!AT17/cbo_ngdp!AT17</f>
        <v>#N/A</v>
      </c>
      <c r="AU17" s="10" t="e">
        <v>#N/A</v>
      </c>
      <c r="AV17" s="10" t="e">
        <f>100*cbo_interest!AV17/cbo_ngdp!AV17</f>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f>100*cbo_interest!BI17/cbo_ngdp!BI17</f>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v>3.0048608042421563</v>
      </c>
      <c r="CU17" s="20">
        <v>31260</v>
      </c>
      <c r="CV17" s="20" t="str">
        <f ca="1">OFFSET(C$1,0,ROWS($1:11)-1)</f>
        <v>1985B</v>
      </c>
      <c r="CW17" s="19">
        <f t="shared" ca="1" si="2"/>
        <v>1985</v>
      </c>
      <c r="CX17" s="30" cm="1">
        <f t="array" aca="1" ref="CX17" ca="1">INDEX($C$6:$CS$100,MATCH(CW17,YEAR($B$6:$B$100),0),MATCH(CV17,$C$1:$CS$1,0))</f>
        <v>3.359375</v>
      </c>
      <c r="CY17" s="19">
        <f t="shared" ca="1" si="0"/>
        <v>1990</v>
      </c>
      <c r="CZ17" s="30" cm="1">
        <f t="array" aca="1" ref="CZ17" ca="1">INDEX($C$6:$CS$100,MATCH(CY17,YEAR($B$6:$B$100),0),MATCH(CV17,$C$1:$CS$1,0))</f>
        <v>3.1802751474003932</v>
      </c>
      <c r="DA17" s="19">
        <f t="shared" ca="1" si="3"/>
        <v>1995</v>
      </c>
      <c r="DB17" s="28" t="e" cm="1">
        <f t="array" aca="1" ref="DB17" ca="1">INDEX($C$6:$CS$100,MATCH(DA17,YEAR($B$6:$B$100),0),MATCH(CV17,$C$1:$CS$1,0))</f>
        <v>#N/A</v>
      </c>
      <c r="DG17" s="5"/>
    </row>
    <row r="18" spans="1:111" x14ac:dyDescent="0.3">
      <c r="A18" s="5" t="s">
        <v>1754</v>
      </c>
      <c r="B18" s="16">
        <v>31778</v>
      </c>
      <c r="C18" s="10" t="e">
        <f>100*cbo_interest!C18/cbo_ngdp!C18</f>
        <v>#N/A</v>
      </c>
      <c r="D18" s="10" t="e">
        <f>100*cbo_interest!D18/cbo_ngdp!D18</f>
        <v>#N/A</v>
      </c>
      <c r="E18" s="10" t="e">
        <f>100*cbo_interest!E18/cbo_ngdp!E18</f>
        <v>#N/A</v>
      </c>
      <c r="F18" s="10" t="e">
        <f>100*cbo_interest!F18/cbo_ngdp!F18</f>
        <v>#N/A</v>
      </c>
      <c r="G18" s="10" t="e">
        <f>100*cbo_interest!G18/cbo_ngdp!G18</f>
        <v>#N/A</v>
      </c>
      <c r="H18" s="10" t="e">
        <f>100*cbo_interest!H18/cbo_ngdp!H18</f>
        <v>#N/A</v>
      </c>
      <c r="I18" s="10">
        <v>3.4</v>
      </c>
      <c r="J18" s="10">
        <v>2.8</v>
      </c>
      <c r="K18" s="10">
        <f>100*cbo_interest!K18/cbo_ngdp!K18</f>
        <v>3.6426712922810061</v>
      </c>
      <c r="L18" s="10">
        <f>100*cbo_interest!L18/cbo_ngdp!L18</f>
        <v>3.6359580637965649</v>
      </c>
      <c r="M18" s="10">
        <f>100*cbo_interest!M18/cbo_ngdp!M18</f>
        <v>3.3393097265800091</v>
      </c>
      <c r="N18" s="10">
        <f>100*cbo_interest!N18/cbo_ngdp!N18</f>
        <v>3.2193605683836588</v>
      </c>
      <c r="O18" s="10">
        <f>100*cbo_interest!O18/cbo_ngdp!O18</f>
        <v>3.1426633506669681</v>
      </c>
      <c r="P18" s="10">
        <f>100*cbo_interest!P18/cbo_ngdp!P18</f>
        <v>3.0688792907478972</v>
      </c>
      <c r="Q18" s="10">
        <f>100*cbo_interest!Q18/cbo_ngdp!Q18</f>
        <v>3.1072805624858244</v>
      </c>
      <c r="R18" s="10" t="e">
        <f>100*cbo_interest!R18/cbo_ngdp!R18</f>
        <v>#N/A</v>
      </c>
      <c r="S18" s="10" t="e">
        <f>100*cbo_interest!S18/cbo_ngdp!S18</f>
        <v>#N/A</v>
      </c>
      <c r="T18" s="10" t="e">
        <f>100*cbo_interest!T18/cbo_ngdp!T18</f>
        <v>#N/A</v>
      </c>
      <c r="U18" s="10" t="e">
        <f>100*cbo_interest!U18/cbo_ngdp!U18</f>
        <v>#N/A</v>
      </c>
      <c r="V18" s="10" t="e">
        <f>100*cbo_interest!V18/cbo_ngdp!V18</f>
        <v>#N/A</v>
      </c>
      <c r="W18" s="10" t="e">
        <f>100*cbo_interest!W18/cbo_ngdp!W18</f>
        <v>#N/A</v>
      </c>
      <c r="X18" s="10" t="e">
        <f>100*cbo_interest!X18/cbo_ngdp!X18</f>
        <v>#N/A</v>
      </c>
      <c r="Y18" s="10" t="e">
        <f>100*cbo_interest!Y18/cbo_ngdp!Y18</f>
        <v>#N/A</v>
      </c>
      <c r="Z18" s="10" t="e">
        <f>100*cbo_interest!Z18/cbo_ngdp!Z18</f>
        <v>#N/A</v>
      </c>
      <c r="AA18" s="10" t="e">
        <f>100*cbo_interest!AA18/cbo_ngdp!AA18</f>
        <v>#N/A</v>
      </c>
      <c r="AB18" s="10" t="e">
        <f>100*cbo_interest!AB18/cbo_ngdp!AB18</f>
        <v>#N/A</v>
      </c>
      <c r="AC18" s="10" t="e">
        <f>100*cbo_interest!AC18/cbo_ngdp!AC18</f>
        <v>#N/A</v>
      </c>
      <c r="AD18" s="10" t="e">
        <f>100*cbo_interest!AD18/cbo_ngdp!AD18</f>
        <v>#N/A</v>
      </c>
      <c r="AE18" s="10" t="e">
        <f>100*cbo_interest!AE18/cbo_ngdp!AE18</f>
        <v>#N/A</v>
      </c>
      <c r="AF18" s="10" t="e">
        <f>100*cbo_interest!AF18/cbo_ngdp!AF18</f>
        <v>#N/A</v>
      </c>
      <c r="AG18" s="10" t="e">
        <f>100*cbo_interest!AG18/cbo_ngdp!AG18</f>
        <v>#N/A</v>
      </c>
      <c r="AH18" s="10" t="e">
        <f>100*cbo_interest!AH18/cbo_ngdp!AH18</f>
        <v>#N/A</v>
      </c>
      <c r="AI18" s="10" t="e">
        <f>100*cbo_interest!AI18/cbo_ngdp!AI18</f>
        <v>#N/A</v>
      </c>
      <c r="AJ18" s="10" t="e">
        <f>100*cbo_interest!AJ18/cbo_ngdp!AJ18</f>
        <v>#N/A</v>
      </c>
      <c r="AK18" s="10" t="e">
        <f>100*cbo_interest!AK18/cbo_ngdp!AK18</f>
        <v>#N/A</v>
      </c>
      <c r="AL18" s="10" t="e">
        <f>100*cbo_interest!AL18/cbo_ngdp!AL18</f>
        <v>#N/A</v>
      </c>
      <c r="AM18" s="10" t="e">
        <f>100*cbo_interest!AM18/cbo_ngdp!AM18</f>
        <v>#N/A</v>
      </c>
      <c r="AN18" s="10" t="e">
        <f>100*cbo_interest!AN18/cbo_ngdp!AN18</f>
        <v>#N/A</v>
      </c>
      <c r="AO18" s="10" t="e">
        <f>100*cbo_interest!AO18/cbo_ngdp!AO18</f>
        <v>#N/A</v>
      </c>
      <c r="AP18" s="10" t="e">
        <f>100*cbo_interest!AP18/cbo_ngdp!AP18</f>
        <v>#N/A</v>
      </c>
      <c r="AQ18" s="10" t="e">
        <f>100*cbo_interest!AQ18/cbo_ngdp!AQ18</f>
        <v>#N/A</v>
      </c>
      <c r="AR18" s="10" t="e">
        <f>100*cbo_interest!AR18/cbo_ngdp!AR18</f>
        <v>#N/A</v>
      </c>
      <c r="AS18" s="10" t="e">
        <f>100*cbo_interest!AS18/cbo_ngdp!AS18</f>
        <v>#N/A</v>
      </c>
      <c r="AT18" s="10" t="e">
        <f>100*cbo_interest!AT18/cbo_ngdp!AT18</f>
        <v>#N/A</v>
      </c>
      <c r="AU18" s="10" t="e">
        <v>#N/A</v>
      </c>
      <c r="AV18" s="10" t="e">
        <f>100*cbo_interest!AV18/cbo_ngdp!AV18</f>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f>100*cbo_interest!BI18/cbo_ngdp!BI18</f>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v>2.9152684563758391</v>
      </c>
      <c r="CU18" s="20">
        <v>31444</v>
      </c>
      <c r="CV18" s="20" t="str">
        <f ca="1">OFFSET(C$1,0,ROWS($1:12)-1)</f>
        <v>1986A</v>
      </c>
      <c r="CW18" s="19">
        <f t="shared" ca="1" si="2"/>
        <v>1986</v>
      </c>
      <c r="CX18" s="30" cm="1">
        <f t="array" aca="1" ref="CX18" ca="1">INDEX($C$6:$CS$100,MATCH(CW18,YEAR($B$6:$B$100),0),MATCH(CV18,$C$1:$CS$1,0))</f>
        <v>3.3062977099236641</v>
      </c>
      <c r="CY18" s="19">
        <f t="shared" ca="1" si="0"/>
        <v>1991</v>
      </c>
      <c r="CZ18" s="30" cm="1">
        <f t="array" aca="1" ref="CZ18" ca="1">INDEX($C$6:$CS$100,MATCH(CY18,YEAR($B$6:$B$100),0),MATCH(CV18,$C$1:$CS$1,0))</f>
        <v>2.6509012733586905</v>
      </c>
      <c r="DA18" s="19">
        <f t="shared" ca="1" si="3"/>
        <v>1996</v>
      </c>
      <c r="DB18" s="28" t="e" cm="1">
        <f t="array" aca="1" ref="DB18" ca="1">INDEX($C$6:$CS$100,MATCH(DA18,YEAR($B$6:$B$100),0),MATCH(CV18,$C$1:$CS$1,0))</f>
        <v>#N/A</v>
      </c>
      <c r="DG18" s="5"/>
    </row>
    <row r="19" spans="1:111" x14ac:dyDescent="0.3">
      <c r="A19" s="5" t="s">
        <v>1755</v>
      </c>
      <c r="B19" s="16">
        <v>32143</v>
      </c>
      <c r="C19" s="10" t="e">
        <f>100*cbo_interest!C19/cbo_ngdp!C19</f>
        <v>#N/A</v>
      </c>
      <c r="D19" s="10" t="e">
        <f>100*cbo_interest!D19/cbo_ngdp!D19</f>
        <v>#N/A</v>
      </c>
      <c r="E19" s="10" t="e">
        <f>100*cbo_interest!E19/cbo_ngdp!E19</f>
        <v>#N/A</v>
      </c>
      <c r="F19" s="10" t="e">
        <f>100*cbo_interest!F19/cbo_ngdp!F19</f>
        <v>#N/A</v>
      </c>
      <c r="G19" s="10" t="e">
        <f>100*cbo_interest!G19/cbo_ngdp!G19</f>
        <v>#N/A</v>
      </c>
      <c r="H19" s="10" t="e">
        <f>100*cbo_interest!H19/cbo_ngdp!H19</f>
        <v>#N/A</v>
      </c>
      <c r="I19" s="10" t="e">
        <f>100*cbo_interest!I19/cbo_ngdp!A19</f>
        <v>#N/A</v>
      </c>
      <c r="J19" s="10">
        <v>2.8</v>
      </c>
      <c r="K19" s="10">
        <f>100*cbo_interest!K19/cbo_ngdp!K19</f>
        <v>3.8901142971726488</v>
      </c>
      <c r="L19" s="10">
        <f>100*cbo_interest!L19/cbo_ngdp!L19</f>
        <v>3.8509316770186337</v>
      </c>
      <c r="M19" s="10">
        <f>100*cbo_interest!M19/cbo_ngdp!M19</f>
        <v>3.3451070018699354</v>
      </c>
      <c r="N19" s="10">
        <f>100*cbo_interest!N19/cbo_ngdp!N19</f>
        <v>3.1914014055394793</v>
      </c>
      <c r="O19" s="10">
        <f>100*cbo_interest!O19/cbo_ngdp!O19</f>
        <v>3.0927835051546393</v>
      </c>
      <c r="P19" s="10">
        <f>100*cbo_interest!P19/cbo_ngdp!P19</f>
        <v>3.0012771392081738</v>
      </c>
      <c r="Q19" s="10">
        <f>100*cbo_interest!Q19/cbo_ngdp!Q19</f>
        <v>3.1793132683340399</v>
      </c>
      <c r="R19" s="10">
        <f>100*cbo_interest!R19/cbo_ngdp!R19</f>
        <v>3.2278751603249254</v>
      </c>
      <c r="S19" s="10">
        <f>100*cbo_interest!S19/cbo_ngdp!S19</f>
        <v>3.1662822394631998</v>
      </c>
      <c r="T19" s="10" t="e">
        <f>100*cbo_interest!T19/cbo_ngdp!T19</f>
        <v>#N/A</v>
      </c>
      <c r="U19" s="10" t="e">
        <f>100*cbo_interest!U19/cbo_ngdp!U19</f>
        <v>#N/A</v>
      </c>
      <c r="V19" s="10" t="e">
        <f>100*cbo_interest!V19/cbo_ngdp!V19</f>
        <v>#N/A</v>
      </c>
      <c r="W19" s="10" t="e">
        <f>100*cbo_interest!W19/cbo_ngdp!W19</f>
        <v>#N/A</v>
      </c>
      <c r="X19" s="10" t="e">
        <f>100*cbo_interest!X19/cbo_ngdp!X19</f>
        <v>#N/A</v>
      </c>
      <c r="Y19" s="10" t="e">
        <f>100*cbo_interest!Y19/cbo_ngdp!Y19</f>
        <v>#N/A</v>
      </c>
      <c r="Z19" s="10" t="e">
        <f>100*cbo_interest!Z19/cbo_ngdp!Z19</f>
        <v>#N/A</v>
      </c>
      <c r="AA19" s="10" t="e">
        <f>100*cbo_interest!AA19/cbo_ngdp!AA19</f>
        <v>#N/A</v>
      </c>
      <c r="AB19" s="10" t="e">
        <f>100*cbo_interest!AB19/cbo_ngdp!AB19</f>
        <v>#N/A</v>
      </c>
      <c r="AC19" s="10" t="e">
        <f>100*cbo_interest!AC19/cbo_ngdp!AC19</f>
        <v>#N/A</v>
      </c>
      <c r="AD19" s="10" t="e">
        <f>100*cbo_interest!AD19/cbo_ngdp!AD19</f>
        <v>#N/A</v>
      </c>
      <c r="AE19" s="10" t="e">
        <f>100*cbo_interest!AE19/cbo_ngdp!AE19</f>
        <v>#N/A</v>
      </c>
      <c r="AF19" s="10" t="e">
        <f>100*cbo_interest!AF19/cbo_ngdp!AF19</f>
        <v>#N/A</v>
      </c>
      <c r="AG19" s="10" t="e">
        <f>100*cbo_interest!AG19/cbo_ngdp!AG19</f>
        <v>#N/A</v>
      </c>
      <c r="AH19" s="10" t="e">
        <f>100*cbo_interest!AH19/cbo_ngdp!AH19</f>
        <v>#N/A</v>
      </c>
      <c r="AI19" s="10" t="e">
        <f>100*cbo_interest!AI19/cbo_ngdp!AI19</f>
        <v>#N/A</v>
      </c>
      <c r="AJ19" s="10" t="e">
        <f>100*cbo_interest!AJ19/cbo_ngdp!AJ19</f>
        <v>#N/A</v>
      </c>
      <c r="AK19" s="10" t="e">
        <f>100*cbo_interest!AK19/cbo_ngdp!AK19</f>
        <v>#N/A</v>
      </c>
      <c r="AL19" s="10" t="e">
        <f>100*cbo_interest!AL19/cbo_ngdp!AL19</f>
        <v>#N/A</v>
      </c>
      <c r="AM19" s="10" t="e">
        <f>100*cbo_interest!AM19/cbo_ngdp!AM19</f>
        <v>#N/A</v>
      </c>
      <c r="AN19" s="10" t="e">
        <f>100*cbo_interest!AN19/cbo_ngdp!AN19</f>
        <v>#N/A</v>
      </c>
      <c r="AO19" s="10" t="e">
        <f>100*cbo_interest!AO19/cbo_ngdp!AO19</f>
        <v>#N/A</v>
      </c>
      <c r="AP19" s="10" t="e">
        <f>100*cbo_interest!AP19/cbo_ngdp!AP19</f>
        <v>#N/A</v>
      </c>
      <c r="AQ19" s="10" t="e">
        <f>100*cbo_interest!AQ19/cbo_ngdp!AQ19</f>
        <v>#N/A</v>
      </c>
      <c r="AR19" s="10" t="e">
        <f>100*cbo_interest!AR19/cbo_ngdp!AR19</f>
        <v>#N/A</v>
      </c>
      <c r="AS19" s="10" t="e">
        <f>100*cbo_interest!AS19/cbo_ngdp!AS19</f>
        <v>#N/A</v>
      </c>
      <c r="AT19" s="10" t="e">
        <f>100*cbo_interest!AT19/cbo_ngdp!AT19</f>
        <v>#N/A</v>
      </c>
      <c r="AU19" s="10" t="e">
        <v>#N/A</v>
      </c>
      <c r="AV19" s="10" t="e">
        <f>100*cbo_interest!AV19/cbo_ngdp!AV19</f>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f>100*cbo_interest!BI19/cbo_ngdp!BI19</f>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v>2.9577738859700329</v>
      </c>
      <c r="CU19" s="20">
        <v>31625</v>
      </c>
      <c r="CV19" s="20" t="str">
        <f ca="1">OFFSET(C$1,0,ROWS($1:13)-1)</f>
        <v>1986B</v>
      </c>
      <c r="CW19" s="19">
        <f t="shared" ca="1" si="2"/>
        <v>1986</v>
      </c>
      <c r="CX19" s="30" cm="1">
        <f t="array" aca="1" ref="CX19" ca="1">INDEX($C$6:$CS$100,MATCH(CW19,YEAR($B$6:$B$100),0),MATCH(CV19,$C$1:$CS$1,0))</f>
        <v>3.2901056676272815</v>
      </c>
      <c r="CY19" s="19">
        <f t="shared" ca="1" si="0"/>
        <v>1991</v>
      </c>
      <c r="CZ19" s="30" cm="1">
        <f t="array" aca="1" ref="CZ19" ca="1">INDEX($C$6:$CS$100,MATCH(CY19,YEAR($B$6:$B$100),0),MATCH(CV19,$C$1:$CS$1,0))</f>
        <v>2.5357385976855005</v>
      </c>
      <c r="DA19" s="19">
        <f t="shared" ca="1" si="3"/>
        <v>1996</v>
      </c>
      <c r="DB19" s="28" t="e" cm="1">
        <f t="array" aca="1" ref="DB19" ca="1">INDEX($C$6:$CS$100,MATCH(DA19,YEAR($B$6:$B$100),0),MATCH(CV19,$C$1:$CS$1,0))</f>
        <v>#N/A</v>
      </c>
      <c r="DG19" s="5"/>
    </row>
    <row r="20" spans="1:111" x14ac:dyDescent="0.3">
      <c r="A20" s="5" t="s">
        <v>1756</v>
      </c>
      <c r="B20" s="16">
        <v>32509</v>
      </c>
      <c r="C20" s="10" t="e">
        <f>100*cbo_interest!C20/cbo_ngdp!C20</f>
        <v>#N/A</v>
      </c>
      <c r="D20" s="10" t="e">
        <f>100*cbo_interest!D20/cbo_ngdp!D20</f>
        <v>#N/A</v>
      </c>
      <c r="E20" s="10" t="e">
        <f>100*cbo_interest!E20/cbo_ngdp!E20</f>
        <v>#N/A</v>
      </c>
      <c r="F20" s="10" t="e">
        <f>100*cbo_interest!F20/cbo_ngdp!F20</f>
        <v>#N/A</v>
      </c>
      <c r="G20" s="10" t="e">
        <f>100*cbo_interest!G20/cbo_ngdp!G20</f>
        <v>#N/A</v>
      </c>
      <c r="H20" s="10" t="e">
        <f>100*cbo_interest!H20/cbo_ngdp!H20</f>
        <v>#N/A</v>
      </c>
      <c r="I20" s="10" t="e">
        <f>100*cbo_interest!I20/cbo_ngdp!A20</f>
        <v>#N/A</v>
      </c>
      <c r="J20" s="10" t="e">
        <f>100*cbo_interest!J20/cbo_ngdp!B20</f>
        <v>#N/A</v>
      </c>
      <c r="K20" s="10">
        <f>100*cbo_interest!K20/cbo_ngdp!K20</f>
        <v>4.0713887339654207</v>
      </c>
      <c r="L20" s="10">
        <f>100*cbo_interest!L20/cbo_ngdp!L20</f>
        <v>3.9584934665641813</v>
      </c>
      <c r="M20" s="10">
        <f>100*cbo_interest!M20/cbo_ngdp!M20</f>
        <v>3.2562620423892099</v>
      </c>
      <c r="N20" s="10">
        <f>100*cbo_interest!N20/cbo_ngdp!N20</f>
        <v>3.022631377061757</v>
      </c>
      <c r="O20" s="10">
        <f>100*cbo_interest!O20/cbo_ngdp!O20</f>
        <v>2.9596236769894158</v>
      </c>
      <c r="P20" s="10">
        <f>100*cbo_interest!P20/cbo_ngdp!P20</f>
        <v>2.9207232267037551</v>
      </c>
      <c r="Q20" s="10">
        <f>100*cbo_interest!Q20/cbo_ngdp!Q20</f>
        <v>3.1976166832174777</v>
      </c>
      <c r="R20" s="10">
        <f>100*cbo_interest!R20/cbo_ngdp!R20</f>
        <v>3.3306581059390048</v>
      </c>
      <c r="S20" s="10">
        <f>100*cbo_interest!S20/cbo_ngdp!S20</f>
        <v>3.1948255586044687</v>
      </c>
      <c r="T20" s="10">
        <f>100*cbo_interest!T20/cbo_ngdp!T20</f>
        <v>3.2994923857868019</v>
      </c>
      <c r="U20" s="10">
        <f>100*cbo_interest!U20/cbo_ngdp!U20</f>
        <v>3.2892175943947062</v>
      </c>
      <c r="V20" s="10" t="e">
        <f>100*cbo_interest!V20/cbo_ngdp!V20</f>
        <v>#N/A</v>
      </c>
      <c r="W20" s="10" t="e">
        <f>100*cbo_interest!W20/cbo_ngdp!W20</f>
        <v>#N/A</v>
      </c>
      <c r="X20" s="10" t="e">
        <f>100*cbo_interest!X20/cbo_ngdp!X20</f>
        <v>#N/A</v>
      </c>
      <c r="Y20" s="10" t="e">
        <f>100*cbo_interest!Y20/cbo_ngdp!Y20</f>
        <v>#N/A</v>
      </c>
      <c r="Z20" s="10" t="e">
        <f>100*cbo_interest!Z20/cbo_ngdp!Z20</f>
        <v>#N/A</v>
      </c>
      <c r="AA20" s="10" t="e">
        <f>100*cbo_interest!AA20/cbo_ngdp!AA20</f>
        <v>#N/A</v>
      </c>
      <c r="AB20" s="10" t="e">
        <f>100*cbo_interest!AB20/cbo_ngdp!AB20</f>
        <v>#N/A</v>
      </c>
      <c r="AC20" s="10" t="e">
        <f>100*cbo_interest!AC20/cbo_ngdp!AC20</f>
        <v>#N/A</v>
      </c>
      <c r="AD20" s="10" t="e">
        <f>100*cbo_interest!AD20/cbo_ngdp!AD20</f>
        <v>#N/A</v>
      </c>
      <c r="AE20" s="10" t="e">
        <f>100*cbo_interest!AE20/cbo_ngdp!AE20</f>
        <v>#N/A</v>
      </c>
      <c r="AF20" s="10" t="e">
        <f>100*cbo_interest!AF20/cbo_ngdp!AF20</f>
        <v>#N/A</v>
      </c>
      <c r="AG20" s="10" t="e">
        <f>100*cbo_interest!AG20/cbo_ngdp!AG20</f>
        <v>#N/A</v>
      </c>
      <c r="AH20" s="10" t="e">
        <f>100*cbo_interest!AH20/cbo_ngdp!AH20</f>
        <v>#N/A</v>
      </c>
      <c r="AI20" s="10" t="e">
        <f>100*cbo_interest!AI20/cbo_ngdp!AI20</f>
        <v>#N/A</v>
      </c>
      <c r="AJ20" s="10" t="e">
        <f>100*cbo_interest!AJ20/cbo_ngdp!AJ20</f>
        <v>#N/A</v>
      </c>
      <c r="AK20" s="10" t="e">
        <f>100*cbo_interest!AK20/cbo_ngdp!AK20</f>
        <v>#N/A</v>
      </c>
      <c r="AL20" s="10" t="e">
        <f>100*cbo_interest!AL20/cbo_ngdp!AL20</f>
        <v>#N/A</v>
      </c>
      <c r="AM20" s="10" t="e">
        <f>100*cbo_interest!AM20/cbo_ngdp!AM20</f>
        <v>#N/A</v>
      </c>
      <c r="AN20" s="10" t="e">
        <f>100*cbo_interest!AN20/cbo_ngdp!AN20</f>
        <v>#N/A</v>
      </c>
      <c r="AO20" s="10" t="e">
        <f>100*cbo_interest!AO20/cbo_ngdp!AO20</f>
        <v>#N/A</v>
      </c>
      <c r="AP20" s="10" t="e">
        <f>100*cbo_interest!AP20/cbo_ngdp!AP20</f>
        <v>#N/A</v>
      </c>
      <c r="AQ20" s="10" t="e">
        <f>100*cbo_interest!AQ20/cbo_ngdp!AQ20</f>
        <v>#N/A</v>
      </c>
      <c r="AR20" s="10" t="e">
        <f>100*cbo_interest!AR20/cbo_ngdp!AR20</f>
        <v>#N/A</v>
      </c>
      <c r="AS20" s="10" t="e">
        <f>100*cbo_interest!AS20/cbo_ngdp!AS20</f>
        <v>#N/A</v>
      </c>
      <c r="AT20" s="10" t="e">
        <f>100*cbo_interest!AT20/cbo_ngdp!AT20</f>
        <v>#N/A</v>
      </c>
      <c r="AU20" s="10" t="e">
        <v>#N/A</v>
      </c>
      <c r="AV20" s="10" t="e">
        <f>100*cbo_interest!AV20/cbo_ngdp!AV20</f>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f>100*cbo_interest!BI20/cbo_ngdp!BI20</f>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v>3.0423042304230421</v>
      </c>
      <c r="CU20" s="20">
        <v>31778</v>
      </c>
      <c r="CV20" s="20" t="str">
        <f ca="1">OFFSET(C$1,0,ROWS($1:14)-1)</f>
        <v>1987A</v>
      </c>
      <c r="CW20" s="19">
        <f t="shared" ca="1" si="2"/>
        <v>1987</v>
      </c>
      <c r="CX20" s="30" cm="1">
        <f t="array" aca="1" ref="CX20" ca="1">INDEX($C$6:$CS$100,MATCH(CW20,YEAR($B$6:$B$100),0),MATCH(CV20,$C$1:$CS$1,0))</f>
        <v>3.0688792907478972</v>
      </c>
      <c r="CY20" s="19">
        <f t="shared" ca="1" si="0"/>
        <v>1992</v>
      </c>
      <c r="CZ20" s="30" cm="1">
        <f t="array" aca="1" ref="CZ20" ca="1">INDEX($C$6:$CS$100,MATCH(CY20,YEAR($B$6:$B$100),0),MATCH(CV20,$C$1:$CS$1,0))</f>
        <v>2.489492402198513</v>
      </c>
      <c r="DA20" s="19">
        <f t="shared" ca="1" si="3"/>
        <v>1997</v>
      </c>
      <c r="DB20" s="28" t="e" cm="1">
        <f t="array" aca="1" ref="DB20" ca="1">INDEX($C$6:$CS$100,MATCH(DA20,YEAR($B$6:$B$100),0),MATCH(CV20,$C$1:$CS$1,0))</f>
        <v>#N/A</v>
      </c>
      <c r="DG20" s="5"/>
    </row>
    <row r="21" spans="1:111" x14ac:dyDescent="0.3">
      <c r="A21" t="s">
        <v>1757</v>
      </c>
      <c r="B21" s="16">
        <v>32874</v>
      </c>
      <c r="C21" s="10" t="e">
        <f>100*cbo_interest!C21/cbo_ngdp!C21</f>
        <v>#N/A</v>
      </c>
      <c r="D21" s="10" t="e">
        <f>100*cbo_interest!D21/cbo_ngdp!D21</f>
        <v>#N/A</v>
      </c>
      <c r="E21" s="10" t="e">
        <f>100*cbo_interest!E21/cbo_ngdp!E21</f>
        <v>#N/A</v>
      </c>
      <c r="F21" s="10" t="e">
        <f>100*cbo_interest!F21/cbo_ngdp!F21</f>
        <v>#N/A</v>
      </c>
      <c r="G21" s="10" t="e">
        <f>100*cbo_interest!G21/cbo_ngdp!G21</f>
        <v>#N/A</v>
      </c>
      <c r="H21" s="10" t="e">
        <f>100*cbo_interest!H21/cbo_ngdp!H21</f>
        <v>#N/A</v>
      </c>
      <c r="I21" s="10" t="e">
        <f>100*cbo_interest!I21/cbo_ngdp!A21</f>
        <v>#N/A</v>
      </c>
      <c r="J21" s="10" t="e">
        <f>100*cbo_interest!J21/cbo_ngdp!B21</f>
        <v>#N/A</v>
      </c>
      <c r="K21" s="10" t="e">
        <f>100*cbo_interest!K21/cbo_ngdp!K21</f>
        <v>#N/A</v>
      </c>
      <c r="L21" s="10">
        <f>100*cbo_interest!L21/cbo_ngdp!L21</f>
        <v>4.1027470567249376</v>
      </c>
      <c r="M21" s="10">
        <f>100*cbo_interest!M21/cbo_ngdp!M21</f>
        <v>3.1802751474003932</v>
      </c>
      <c r="N21" s="10">
        <f>100*cbo_interest!N21/cbo_ngdp!N21</f>
        <v>2.8314646734294358</v>
      </c>
      <c r="O21" s="10">
        <f>100*cbo_interest!O21/cbo_ngdp!O21</f>
        <v>2.7387255796969145</v>
      </c>
      <c r="P21" s="10">
        <f>100*cbo_interest!P21/cbo_ngdp!P21</f>
        <v>2.8116907140214575</v>
      </c>
      <c r="Q21" s="10">
        <f>100*cbo_interest!Q21/cbo_ngdp!Q21</f>
        <v>3.1598513011152418</v>
      </c>
      <c r="R21" s="10">
        <f>100*cbo_interest!R21/cbo_ngdp!R21</f>
        <v>3.4547502816372511</v>
      </c>
      <c r="S21" s="10">
        <f>100*cbo_interest!S21/cbo_ngdp!S21</f>
        <v>3.2720588235294117</v>
      </c>
      <c r="T21" s="10">
        <f>100*cbo_interest!T21/cbo_ngdp!T21</f>
        <v>3.3370003667033372</v>
      </c>
      <c r="U21" s="10">
        <f>100*cbo_interest!U21/cbo_ngdp!U21</f>
        <v>3.2948929159802307</v>
      </c>
      <c r="V21" s="10">
        <f>100*cbo_interest!V21/cbo_ngdp!V21</f>
        <v>3.2991202346041058</v>
      </c>
      <c r="W21" s="10">
        <f>100*cbo_interest!W21/cbo_ngdp!W21</f>
        <v>3.3260233918128654</v>
      </c>
      <c r="X21" s="10" t="e">
        <f>100*cbo_interest!X21/cbo_ngdp!X21</f>
        <v>#N/A</v>
      </c>
      <c r="Y21" s="10" t="e">
        <f>100*cbo_interest!Y21/cbo_ngdp!Y21</f>
        <v>#N/A</v>
      </c>
      <c r="Z21" s="10" t="e">
        <f>100*cbo_interest!Z21/cbo_ngdp!Z21</f>
        <v>#N/A</v>
      </c>
      <c r="AA21" s="10" t="e">
        <f>100*cbo_interest!AA21/cbo_ngdp!AA21</f>
        <v>#N/A</v>
      </c>
      <c r="AB21" s="10" t="e">
        <f>100*cbo_interest!AB21/cbo_ngdp!AB21</f>
        <v>#N/A</v>
      </c>
      <c r="AC21" s="10" t="e">
        <f>100*cbo_interest!AC21/cbo_ngdp!AC21</f>
        <v>#N/A</v>
      </c>
      <c r="AD21" s="10" t="e">
        <f>100*cbo_interest!AD21/cbo_ngdp!AD21</f>
        <v>#N/A</v>
      </c>
      <c r="AE21" s="10" t="e">
        <f>100*cbo_interest!AE21/cbo_ngdp!AE21</f>
        <v>#N/A</v>
      </c>
      <c r="AF21" s="10" t="e">
        <f>100*cbo_interest!AF21/cbo_ngdp!AF21</f>
        <v>#N/A</v>
      </c>
      <c r="AG21" s="10" t="e">
        <f>100*cbo_interest!AG21/cbo_ngdp!AG21</f>
        <v>#N/A</v>
      </c>
      <c r="AH21" s="10" t="e">
        <f>100*cbo_interest!AH21/cbo_ngdp!AH21</f>
        <v>#N/A</v>
      </c>
      <c r="AI21" s="10" t="e">
        <f>100*cbo_interest!AI21/cbo_ngdp!AI21</f>
        <v>#N/A</v>
      </c>
      <c r="AJ21" s="10" t="e">
        <f>100*cbo_interest!AJ21/cbo_ngdp!AJ21</f>
        <v>#N/A</v>
      </c>
      <c r="AK21" s="10" t="e">
        <f>100*cbo_interest!AK21/cbo_ngdp!AK21</f>
        <v>#N/A</v>
      </c>
      <c r="AL21" s="10" t="e">
        <f>100*cbo_interest!AL21/cbo_ngdp!AL21</f>
        <v>#N/A</v>
      </c>
      <c r="AM21" s="10" t="e">
        <f>100*cbo_interest!AM21/cbo_ngdp!AM21</f>
        <v>#N/A</v>
      </c>
      <c r="AN21" s="10" t="e">
        <f>100*cbo_interest!AN21/cbo_ngdp!AN21</f>
        <v>#N/A</v>
      </c>
      <c r="AO21" s="10" t="e">
        <f>100*cbo_interest!AO21/cbo_ngdp!AO21</f>
        <v>#N/A</v>
      </c>
      <c r="AP21" s="10" t="e">
        <f>100*cbo_interest!AP21/cbo_ngdp!AP21</f>
        <v>#N/A</v>
      </c>
      <c r="AQ21" s="10" t="e">
        <f>100*cbo_interest!AQ21/cbo_ngdp!AQ21</f>
        <v>#N/A</v>
      </c>
      <c r="AR21" s="10" t="e">
        <f>100*cbo_interest!AR21/cbo_ngdp!AR21</f>
        <v>#N/A</v>
      </c>
      <c r="AS21" s="10" t="e">
        <f>100*cbo_interest!AS21/cbo_ngdp!AS21</f>
        <v>#N/A</v>
      </c>
      <c r="AT21" s="10" t="e">
        <f>100*cbo_interest!AT21/cbo_ngdp!AT21</f>
        <v>#N/A</v>
      </c>
      <c r="AU21" s="10" t="e">
        <v>#N/A</v>
      </c>
      <c r="AV21" s="10" t="e">
        <f>100*cbo_interest!AV21/cbo_ngdp!AV21</f>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f>100*cbo_interest!BI21/cbo_ngdp!BI21</f>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v>3.1191727411425667</v>
      </c>
      <c r="CU21" s="20">
        <v>31990</v>
      </c>
      <c r="CV21" s="20" t="str">
        <f ca="1">OFFSET(C$1,0,ROWS($1:15)-1)</f>
        <v>1987B</v>
      </c>
      <c r="CW21" s="19">
        <f t="shared" ca="1" si="2"/>
        <v>1987</v>
      </c>
      <c r="CX21" s="30" cm="1">
        <f t="array" aca="1" ref="CX21" ca="1">INDEX($C$6:$CS$100,MATCH(CW21,YEAR($B$6:$B$100),0),MATCH(CV21,$C$1:$CS$1,0))</f>
        <v>3.1072805624858244</v>
      </c>
      <c r="CY21" s="19">
        <f t="shared" ca="1" si="0"/>
        <v>1992</v>
      </c>
      <c r="CZ21" s="30" cm="1">
        <f t="array" aca="1" ref="CZ21" ca="1">INDEX($C$6:$CS$100,MATCH(CY21,YEAR($B$6:$B$100),0),MATCH(CV21,$C$1:$CS$1,0))</f>
        <v>2.9962546816479403</v>
      </c>
      <c r="DA21" s="19">
        <f t="shared" ca="1" si="3"/>
        <v>1997</v>
      </c>
      <c r="DB21" s="28" t="e" cm="1">
        <f t="array" aca="1" ref="DB21" ca="1">INDEX($C$6:$CS$100,MATCH(DA21,YEAR($B$6:$B$100),0),MATCH(CV21,$C$1:$CS$1,0))</f>
        <v>#N/A</v>
      </c>
      <c r="DG21" s="5"/>
    </row>
    <row r="22" spans="1:111" x14ac:dyDescent="0.3">
      <c r="A22" t="s">
        <v>1758</v>
      </c>
      <c r="B22" s="16">
        <v>33239</v>
      </c>
      <c r="C22" s="10" t="e">
        <f>100*cbo_interest!C22/cbo_ngdp!C22</f>
        <v>#N/A</v>
      </c>
      <c r="D22" s="10" t="e">
        <f>100*cbo_interest!D22/cbo_ngdp!D22</f>
        <v>#N/A</v>
      </c>
      <c r="E22" s="10" t="e">
        <f>100*cbo_interest!E22/cbo_ngdp!E22</f>
        <v>#N/A</v>
      </c>
      <c r="F22" s="10" t="e">
        <f>100*cbo_interest!F22/cbo_ngdp!F22</f>
        <v>#N/A</v>
      </c>
      <c r="G22" s="10" t="e">
        <f>100*cbo_interest!G22/cbo_ngdp!G22</f>
        <v>#N/A</v>
      </c>
      <c r="H22" s="10" t="e">
        <f>100*cbo_interest!H22/cbo_ngdp!H22</f>
        <v>#N/A</v>
      </c>
      <c r="I22" s="10" t="e">
        <f>100*cbo_interest!I22/cbo_ngdp!A22</f>
        <v>#N/A</v>
      </c>
      <c r="J22" s="10" t="e">
        <f>100*cbo_interest!J22/cbo_ngdp!B22</f>
        <v>#N/A</v>
      </c>
      <c r="K22" s="10" t="e">
        <f>100*cbo_interest!K22/cbo_ngdp!K22</f>
        <v>#N/A</v>
      </c>
      <c r="L22" s="10" t="e">
        <f>100*cbo_interest!L22/cbo_ngdp!L22</f>
        <v>#N/A</v>
      </c>
      <c r="M22" s="10" t="e">
        <f>100*cbo_interest!M22/cbo_ngdp!M22</f>
        <v>#N/A</v>
      </c>
      <c r="N22" s="10">
        <f>100*cbo_interest!N22/cbo_ngdp!N22</f>
        <v>2.6509012733586905</v>
      </c>
      <c r="O22" s="10">
        <f>100*cbo_interest!O22/cbo_ngdp!O22</f>
        <v>2.5357385976855005</v>
      </c>
      <c r="P22" s="10">
        <f>100*cbo_interest!P22/cbo_ngdp!P22</f>
        <v>2.6761049723756907</v>
      </c>
      <c r="Q22" s="10">
        <f>100*cbo_interest!Q22/cbo_ngdp!Q22</f>
        <v>3.1146685227074995</v>
      </c>
      <c r="R22" s="10">
        <f>100*cbo_interest!R22/cbo_ngdp!R22</f>
        <v>3.4464568313697908</v>
      </c>
      <c r="S22" s="10">
        <f>100*cbo_interest!S22/cbo_ngdp!S22</f>
        <v>3.2469775474956823</v>
      </c>
      <c r="T22" s="10">
        <f>100*cbo_interest!T22/cbo_ngdp!T22</f>
        <v>3.3035099793530627</v>
      </c>
      <c r="U22" s="10">
        <f>100*cbo_interest!U22/cbo_ngdp!U22</f>
        <v>3.2440782698249229</v>
      </c>
      <c r="V22" s="10">
        <f>100*cbo_interest!V22/cbo_ngdp!V22</f>
        <v>3.1896551724137931</v>
      </c>
      <c r="W22" s="10">
        <f>100*cbo_interest!W22/cbo_ngdp!W22</f>
        <v>3.3607681755829906</v>
      </c>
      <c r="X22" s="10">
        <f>100*cbo_interest!X22/cbo_ngdp!X22</f>
        <v>3.5206258890469417</v>
      </c>
      <c r="Y22" s="10">
        <f>100*cbo_interest!Y22/cbo_ngdp!Y22</f>
        <v>3.5056340547308174</v>
      </c>
      <c r="Z22" s="10" t="e">
        <f>100*cbo_interest!Z22/cbo_ngdp!Z22</f>
        <v>#N/A</v>
      </c>
      <c r="AA22" s="10" t="e">
        <f>100*cbo_interest!AA22/cbo_ngdp!AA22</f>
        <v>#N/A</v>
      </c>
      <c r="AB22" s="10" t="e">
        <f>100*cbo_interest!AB22/cbo_ngdp!AB22</f>
        <v>#N/A</v>
      </c>
      <c r="AC22" s="10" t="e">
        <f>100*cbo_interest!AC22/cbo_ngdp!AC22</f>
        <v>#N/A</v>
      </c>
      <c r="AD22" s="10" t="e">
        <f>100*cbo_interest!AD22/cbo_ngdp!AD22</f>
        <v>#N/A</v>
      </c>
      <c r="AE22" s="10" t="e">
        <f>100*cbo_interest!AE22/cbo_ngdp!AE22</f>
        <v>#N/A</v>
      </c>
      <c r="AF22" s="10" t="e">
        <f>100*cbo_interest!AF22/cbo_ngdp!AF22</f>
        <v>#N/A</v>
      </c>
      <c r="AG22" s="10" t="e">
        <f>100*cbo_interest!AG22/cbo_ngdp!AG22</f>
        <v>#N/A</v>
      </c>
      <c r="AH22" s="10" t="e">
        <f>100*cbo_interest!AH22/cbo_ngdp!AH22</f>
        <v>#N/A</v>
      </c>
      <c r="AI22" s="10" t="e">
        <f>100*cbo_interest!AI22/cbo_ngdp!AI22</f>
        <v>#N/A</v>
      </c>
      <c r="AJ22" s="10" t="e">
        <f>100*cbo_interest!AJ22/cbo_ngdp!AJ22</f>
        <v>#N/A</v>
      </c>
      <c r="AK22" s="10" t="e">
        <f>100*cbo_interest!AK22/cbo_ngdp!AK22</f>
        <v>#N/A</v>
      </c>
      <c r="AL22" s="10" t="e">
        <f>100*cbo_interest!AL22/cbo_ngdp!AL22</f>
        <v>#N/A</v>
      </c>
      <c r="AM22" s="10" t="e">
        <f>100*cbo_interest!AM22/cbo_ngdp!AM22</f>
        <v>#N/A</v>
      </c>
      <c r="AN22" s="10" t="e">
        <f>100*cbo_interest!AN22/cbo_ngdp!AN22</f>
        <v>#N/A</v>
      </c>
      <c r="AO22" s="10" t="e">
        <f>100*cbo_interest!AO22/cbo_ngdp!AO22</f>
        <v>#N/A</v>
      </c>
      <c r="AP22" s="10" t="e">
        <f>100*cbo_interest!AP22/cbo_ngdp!AP22</f>
        <v>#N/A</v>
      </c>
      <c r="AQ22" s="10" t="e">
        <f>100*cbo_interest!AQ22/cbo_ngdp!AQ22</f>
        <v>#N/A</v>
      </c>
      <c r="AR22" s="10" t="e">
        <f>100*cbo_interest!AR22/cbo_ngdp!AR22</f>
        <v>#N/A</v>
      </c>
      <c r="AS22" s="10" t="e">
        <f>100*cbo_interest!AS22/cbo_ngdp!AS22</f>
        <v>#N/A</v>
      </c>
      <c r="AT22" s="10" t="e">
        <f>100*cbo_interest!AT22/cbo_ngdp!AT22</f>
        <v>#N/A</v>
      </c>
      <c r="AU22" s="10" t="e">
        <v>#N/A</v>
      </c>
      <c r="AV22" s="10" t="e">
        <f>100*cbo_interest!AV22/cbo_ngdp!AV22</f>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f>100*cbo_interest!BI22/cbo_ngdp!BI22</f>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v>3.1839816182504515</v>
      </c>
      <c r="CU22" s="20">
        <v>32174</v>
      </c>
      <c r="CV22" s="20" t="str">
        <f ca="1">OFFSET(C$1,0,ROWS($1:16)-1)</f>
        <v>1988A</v>
      </c>
      <c r="CW22" s="19">
        <f t="shared" ca="1" si="2"/>
        <v>1988</v>
      </c>
      <c r="CX22" s="30" cm="1">
        <f t="array" aca="1" ref="CX22" ca="1">INDEX($C$6:$CS$100,MATCH(CW22,YEAR($B$6:$B$100),0),MATCH(CV22,$C$1:$CS$1,0))</f>
        <v>3.2278751603249254</v>
      </c>
      <c r="CY22" s="19">
        <f t="shared" ca="1" si="0"/>
        <v>1993</v>
      </c>
      <c r="CZ22" s="30" cm="1">
        <f t="array" aca="1" ref="CZ22" ca="1">INDEX($C$6:$CS$100,MATCH(CY22,YEAR($B$6:$B$100),0),MATCH(CV22,$C$1:$CS$1,0))</f>
        <v>3.1706941665384023</v>
      </c>
      <c r="DA22" s="19">
        <f t="shared" ca="1" si="3"/>
        <v>1998</v>
      </c>
      <c r="DB22" s="28" t="e" cm="1">
        <f t="array" aca="1" ref="DB22" ca="1">INDEX($C$6:$CS$100,MATCH(DA22,YEAR($B$6:$B$100),0),MATCH(CV22,$C$1:$CS$1,0))</f>
        <v>#N/A</v>
      </c>
      <c r="DG22" s="5"/>
    </row>
    <row r="23" spans="1:111" x14ac:dyDescent="0.3">
      <c r="A23" t="s">
        <v>1759</v>
      </c>
      <c r="B23" s="16">
        <v>33604</v>
      </c>
      <c r="C23" s="10" t="e">
        <f>100*cbo_interest!C23/cbo_ngdp!C23</f>
        <v>#N/A</v>
      </c>
      <c r="D23" s="10" t="e">
        <f>100*cbo_interest!D23/cbo_ngdp!D23</f>
        <v>#N/A</v>
      </c>
      <c r="E23" s="10" t="e">
        <f>100*cbo_interest!E23/cbo_ngdp!E23</f>
        <v>#N/A</v>
      </c>
      <c r="F23" s="10" t="e">
        <f>100*cbo_interest!F23/cbo_ngdp!F23</f>
        <v>#N/A</v>
      </c>
      <c r="G23" s="10" t="e">
        <f>100*cbo_interest!G23/cbo_ngdp!G23</f>
        <v>#N/A</v>
      </c>
      <c r="H23" s="10" t="e">
        <f>100*cbo_interest!H23/cbo_ngdp!H23</f>
        <v>#N/A</v>
      </c>
      <c r="I23" s="10" t="e">
        <f>100*cbo_interest!I23/cbo_ngdp!A23</f>
        <v>#N/A</v>
      </c>
      <c r="J23" s="10" t="e">
        <f>100*cbo_interest!J23/cbo_ngdp!B23</f>
        <v>#N/A</v>
      </c>
      <c r="K23" s="10" t="e">
        <f>100*cbo_interest!K23/cbo_ngdp!K23</f>
        <v>#N/A</v>
      </c>
      <c r="L23" s="10" t="e">
        <f>100*cbo_interest!L23/cbo_ngdp!L23</f>
        <v>#N/A</v>
      </c>
      <c r="M23" s="10" t="e">
        <f>100*cbo_interest!M23/cbo_ngdp!M23</f>
        <v>#N/A</v>
      </c>
      <c r="N23" s="10" t="e">
        <f>100*cbo_interest!N23/cbo_ngdp!N23</f>
        <v>#N/A</v>
      </c>
      <c r="O23" s="10" t="e">
        <f>100*cbo_interest!O23/cbo_ngdp!O23</f>
        <v>#N/A</v>
      </c>
      <c r="P23" s="10">
        <f>100*cbo_interest!P23/cbo_ngdp!P23</f>
        <v>2.489492402198513</v>
      </c>
      <c r="Q23" s="10">
        <f>100*cbo_interest!Q23/cbo_ngdp!Q23</f>
        <v>2.9962546816479403</v>
      </c>
      <c r="R23" s="10">
        <f>100*cbo_interest!R23/cbo_ngdp!R23</f>
        <v>3.3075530689484944</v>
      </c>
      <c r="S23" s="10">
        <f>100*cbo_interest!S23/cbo_ngdp!S23</f>
        <v>3.1143552311435525</v>
      </c>
      <c r="T23" s="10">
        <f>100*cbo_interest!T23/cbo_ngdp!T23</f>
        <v>3.2018111254851229</v>
      </c>
      <c r="U23" s="10">
        <f>100*cbo_interest!U23/cbo_ngdp!U23</f>
        <v>3.1325301204819276</v>
      </c>
      <c r="V23" s="10">
        <f>100*cbo_interest!V23/cbo_ngdp!V23</f>
        <v>3.1067961165048543</v>
      </c>
      <c r="W23" s="10">
        <f>100*cbo_interest!W23/cbo_ngdp!W23</f>
        <v>3.3306516492357199</v>
      </c>
      <c r="X23" s="10">
        <f>100*cbo_interest!X23/cbo_ngdp!X23</f>
        <v>3.4482758620689653</v>
      </c>
      <c r="Y23" s="10">
        <f>100*cbo_interest!Y23/cbo_ngdp!Y23</f>
        <v>3.5022731099511701</v>
      </c>
      <c r="Z23" s="10">
        <f>100*cbo_interest!Z23/cbo_ngdp!Z23</f>
        <v>3.4382483749572357</v>
      </c>
      <c r="AA23" s="10">
        <f>100*cbo_interest!AA23/cbo_ngdp!AA23</f>
        <v>3.4199726402188784</v>
      </c>
      <c r="AB23" s="10" t="e">
        <f>100*cbo_interest!AB23/cbo_ngdp!AB23</f>
        <v>#N/A</v>
      </c>
      <c r="AC23" s="10" t="e">
        <f>100*cbo_interest!AC23/cbo_ngdp!AC23</f>
        <v>#N/A</v>
      </c>
      <c r="AD23" s="10" t="e">
        <f>100*cbo_interest!AD23/cbo_ngdp!AD23</f>
        <v>#N/A</v>
      </c>
      <c r="AE23" s="10" t="e">
        <f>100*cbo_interest!AE23/cbo_ngdp!AE23</f>
        <v>#N/A</v>
      </c>
      <c r="AF23" s="10" t="e">
        <f>100*cbo_interest!AF23/cbo_ngdp!AF23</f>
        <v>#N/A</v>
      </c>
      <c r="AG23" s="10" t="e">
        <f>100*cbo_interest!AG23/cbo_ngdp!AG23</f>
        <v>#N/A</v>
      </c>
      <c r="AH23" s="10" t="e">
        <f>100*cbo_interest!AH23/cbo_ngdp!AH23</f>
        <v>#N/A</v>
      </c>
      <c r="AI23" s="10" t="e">
        <f>100*cbo_interest!AI23/cbo_ngdp!AI23</f>
        <v>#N/A</v>
      </c>
      <c r="AJ23" s="10" t="e">
        <f>100*cbo_interest!AJ23/cbo_ngdp!AJ23</f>
        <v>#N/A</v>
      </c>
      <c r="AK23" s="10" t="e">
        <f>100*cbo_interest!AK23/cbo_ngdp!AK23</f>
        <v>#N/A</v>
      </c>
      <c r="AL23" s="10" t="e">
        <f>100*cbo_interest!AL23/cbo_ngdp!AL23</f>
        <v>#N/A</v>
      </c>
      <c r="AM23" s="10" t="e">
        <f>100*cbo_interest!AM23/cbo_ngdp!AM23</f>
        <v>#N/A</v>
      </c>
      <c r="AN23" s="10" t="e">
        <f>100*cbo_interest!AN23/cbo_ngdp!AN23</f>
        <v>#N/A</v>
      </c>
      <c r="AO23" s="10" t="e">
        <f>100*cbo_interest!AO23/cbo_ngdp!AO23</f>
        <v>#N/A</v>
      </c>
      <c r="AP23" s="10" t="e">
        <f>100*cbo_interest!AP23/cbo_ngdp!AP23</f>
        <v>#N/A</v>
      </c>
      <c r="AQ23" s="10" t="e">
        <f>100*cbo_interest!AQ23/cbo_ngdp!AQ23</f>
        <v>#N/A</v>
      </c>
      <c r="AR23" s="10" t="e">
        <f>100*cbo_interest!AR23/cbo_ngdp!AR23</f>
        <v>#N/A</v>
      </c>
      <c r="AS23" s="10" t="e">
        <f>100*cbo_interest!AS23/cbo_ngdp!AS23</f>
        <v>#N/A</v>
      </c>
      <c r="AT23" s="10" t="e">
        <f>100*cbo_interest!AT23/cbo_ngdp!AT23</f>
        <v>#N/A</v>
      </c>
      <c r="AU23" s="10" t="e">
        <v>#N/A</v>
      </c>
      <c r="AV23" s="10" t="e">
        <f>100*cbo_interest!AV23/cbo_ngdp!AV23</f>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f>100*cbo_interest!BI23/cbo_ngdp!BI23</f>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v>3.1016209476309227</v>
      </c>
      <c r="CU23" s="20">
        <v>32356</v>
      </c>
      <c r="CV23" s="20" t="str">
        <f ca="1">OFFSET(C$1,0,ROWS($1:17)-1)</f>
        <v>1988B</v>
      </c>
      <c r="CW23" s="19">
        <f t="shared" ca="1" si="2"/>
        <v>1988</v>
      </c>
      <c r="CX23" s="30" cm="1">
        <f t="array" aca="1" ref="CX23" ca="1">INDEX($C$6:$CS$100,MATCH(CW23,YEAR($B$6:$B$100),0),MATCH(CV23,$C$1:$CS$1,0))</f>
        <v>3.1662822394631998</v>
      </c>
      <c r="CY23" s="19">
        <f t="shared" ca="1" si="0"/>
        <v>1993</v>
      </c>
      <c r="CZ23" s="30" cm="1">
        <f t="array" aca="1" ref="CZ23" ca="1">INDEX($C$6:$CS$100,MATCH(CY23,YEAR($B$6:$B$100),0),MATCH(CV23,$C$1:$CS$1,0))</f>
        <v>3.0159939070830162</v>
      </c>
      <c r="DA23" s="19">
        <f t="shared" ca="1" si="3"/>
        <v>1998</v>
      </c>
      <c r="DB23" s="28" t="e" cm="1">
        <f t="array" aca="1" ref="DB23" ca="1">INDEX($C$6:$CS$100,MATCH(DA23,YEAR($B$6:$B$100),0),MATCH(CV23,$C$1:$CS$1,0))</f>
        <v>#N/A</v>
      </c>
      <c r="DG23" s="5"/>
    </row>
    <row r="24" spans="1:111" x14ac:dyDescent="0.3">
      <c r="A24" t="s">
        <v>1760</v>
      </c>
      <c r="B24" s="16">
        <v>33970</v>
      </c>
      <c r="C24" s="10" t="e">
        <f>100*cbo_interest!C24/cbo_ngdp!C24</f>
        <v>#N/A</v>
      </c>
      <c r="D24" s="10" t="e">
        <f>100*cbo_interest!D24/cbo_ngdp!D24</f>
        <v>#N/A</v>
      </c>
      <c r="E24" s="10" t="e">
        <f>100*cbo_interest!E24/cbo_ngdp!E24</f>
        <v>#N/A</v>
      </c>
      <c r="F24" s="10" t="e">
        <f>100*cbo_interest!F24/cbo_ngdp!F24</f>
        <v>#N/A</v>
      </c>
      <c r="G24" s="10" t="e">
        <f>100*cbo_interest!G24/cbo_ngdp!G24</f>
        <v>#N/A</v>
      </c>
      <c r="H24" s="10" t="e">
        <f>100*cbo_interest!H24/cbo_ngdp!H24</f>
        <v>#N/A</v>
      </c>
      <c r="I24" s="10" t="e">
        <f>100*cbo_interest!I24/cbo_ngdp!A24</f>
        <v>#N/A</v>
      </c>
      <c r="J24" s="10" t="e">
        <f>100*cbo_interest!J24/cbo_ngdp!B24</f>
        <v>#N/A</v>
      </c>
      <c r="K24" s="10" t="e">
        <f>100*cbo_interest!K24/cbo_ngdp!K24</f>
        <v>#N/A</v>
      </c>
      <c r="L24" s="10" t="e">
        <f>100*cbo_interest!L24/cbo_ngdp!L24</f>
        <v>#N/A</v>
      </c>
      <c r="M24" s="10" t="e">
        <f>100*cbo_interest!M24/cbo_ngdp!M24</f>
        <v>#N/A</v>
      </c>
      <c r="N24" s="10" t="e">
        <f>100*cbo_interest!N24/cbo_ngdp!N24</f>
        <v>#N/A</v>
      </c>
      <c r="O24" s="10" t="e">
        <f>100*cbo_interest!O24/cbo_ngdp!O24</f>
        <v>#N/A</v>
      </c>
      <c r="P24" s="10" t="e">
        <f>100*cbo_interest!P24/cbo_ngdp!P24</f>
        <v>#N/A</v>
      </c>
      <c r="Q24" s="10" t="e">
        <f>100*cbo_interest!Q24/cbo_ngdp!Q24</f>
        <v>#N/A</v>
      </c>
      <c r="R24" s="10">
        <f>100*cbo_interest!R24/cbo_ngdp!R24</f>
        <v>3.1706941665384023</v>
      </c>
      <c r="S24" s="10">
        <f>100*cbo_interest!S24/cbo_ngdp!S24</f>
        <v>3.0159939070830162</v>
      </c>
      <c r="T24" s="10">
        <f>100*cbo_interest!T24/cbo_ngdp!T24</f>
        <v>3.084637593070962</v>
      </c>
      <c r="U24" s="10">
        <f>100*cbo_interest!U24/cbo_ngdp!U24</f>
        <v>3.0517137702946484</v>
      </c>
      <c r="V24" s="10">
        <f>100*cbo_interest!V24/cbo_ngdp!V24</f>
        <v>3.0229378702719125</v>
      </c>
      <c r="W24" s="10">
        <f>100*cbo_interest!W24/cbo_ngdp!W24</f>
        <v>3.2779456193353473</v>
      </c>
      <c r="X24" s="10">
        <f>100*cbo_interest!X24/cbo_ngdp!X24</f>
        <v>3.4192037470725993</v>
      </c>
      <c r="Y24" s="10">
        <f>100*cbo_interest!Y24/cbo_ngdp!Y24</f>
        <v>3.6262866191607284</v>
      </c>
      <c r="Z24" s="10">
        <f>100*cbo_interest!Z24/cbo_ngdp!Z24</f>
        <v>3.415103415103415</v>
      </c>
      <c r="AA24" s="10">
        <f>100*cbo_interest!AA24/cbo_ngdp!AA24</f>
        <v>3.2940416599386406</v>
      </c>
      <c r="AB24" s="10">
        <f>100*cbo_interest!AB24/cbo_ngdp!AB24</f>
        <v>3.2075166045682812</v>
      </c>
      <c r="AC24" s="10">
        <f>100*cbo_interest!AC24/cbo_ngdp!AC24</f>
        <v>3.199224430441105</v>
      </c>
      <c r="AD24" s="10" t="e">
        <f>100*cbo_interest!AD24/cbo_ngdp!AD24</f>
        <v>#N/A</v>
      </c>
      <c r="AE24" s="10" t="e">
        <f>100*cbo_interest!AE24/cbo_ngdp!AE24</f>
        <v>#N/A</v>
      </c>
      <c r="AF24" s="10" t="e">
        <f>100*cbo_interest!AF24/cbo_ngdp!AF24</f>
        <v>#N/A</v>
      </c>
      <c r="AG24" s="10" t="e">
        <f>100*cbo_interest!AG24/cbo_ngdp!AG24</f>
        <v>#N/A</v>
      </c>
      <c r="AH24" s="10" t="e">
        <f>100*cbo_interest!AH24/cbo_ngdp!AH24</f>
        <v>#N/A</v>
      </c>
      <c r="AI24" s="10" t="e">
        <f>100*cbo_interest!AI24/cbo_ngdp!AI24</f>
        <v>#N/A</v>
      </c>
      <c r="AJ24" s="10" t="e">
        <f>100*cbo_interest!AJ24/cbo_ngdp!AJ24</f>
        <v>#N/A</v>
      </c>
      <c r="AK24" s="10" t="e">
        <f>100*cbo_interest!AK24/cbo_ngdp!AK24</f>
        <v>#N/A</v>
      </c>
      <c r="AL24" s="10" t="e">
        <f>100*cbo_interest!AL24/cbo_ngdp!AL24</f>
        <v>#N/A</v>
      </c>
      <c r="AM24" s="10" t="e">
        <f>100*cbo_interest!AM24/cbo_ngdp!AM24</f>
        <v>#N/A</v>
      </c>
      <c r="AN24" s="10" t="e">
        <f>100*cbo_interest!AN24/cbo_ngdp!AN24</f>
        <v>#N/A</v>
      </c>
      <c r="AO24" s="10" t="e">
        <f>100*cbo_interest!AO24/cbo_ngdp!AO24</f>
        <v>#N/A</v>
      </c>
      <c r="AP24" s="10" t="e">
        <f>100*cbo_interest!AP24/cbo_ngdp!AP24</f>
        <v>#N/A</v>
      </c>
      <c r="AQ24" s="10" t="e">
        <f>100*cbo_interest!AQ24/cbo_ngdp!AQ24</f>
        <v>#N/A</v>
      </c>
      <c r="AR24" s="10" t="e">
        <f>100*cbo_interest!AR24/cbo_ngdp!AR24</f>
        <v>#N/A</v>
      </c>
      <c r="AS24" s="10" t="e">
        <f>100*cbo_interest!AS24/cbo_ngdp!AS24</f>
        <v>#N/A</v>
      </c>
      <c r="AT24" s="10" t="e">
        <f>100*cbo_interest!AT24/cbo_ngdp!AT24</f>
        <v>#N/A</v>
      </c>
      <c r="AU24" s="10" t="e">
        <v>#N/A</v>
      </c>
      <c r="AV24" s="10" t="e">
        <f>100*cbo_interest!AV24/cbo_ngdp!AV24</f>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f>100*cbo_interest!BI24/cbo_ngdp!BI24</f>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v>2.9372693726937271</v>
      </c>
      <c r="CT24" s="3"/>
      <c r="CU24" s="20">
        <v>32509</v>
      </c>
      <c r="CV24" s="20" t="str">
        <f ca="1">OFFSET(C$1,0,ROWS($1:18)-1)</f>
        <v>1989A</v>
      </c>
      <c r="CW24" s="19">
        <f t="shared" ca="1" si="2"/>
        <v>1989</v>
      </c>
      <c r="CX24" s="30" cm="1">
        <f t="array" aca="1" ref="CX24" ca="1">INDEX($C$6:$CS$100,MATCH(CW24,YEAR($B$6:$B$100),0),MATCH(CV24,$C$1:$CS$1,0))</f>
        <v>3.2994923857868019</v>
      </c>
      <c r="CY24" s="19">
        <f t="shared" ca="1" si="0"/>
        <v>1994</v>
      </c>
      <c r="CZ24" s="30" cm="1">
        <f t="array" aca="1" ref="CZ24" ca="1">INDEX($C$6:$CS$100,MATCH(CY24,YEAR($B$6:$B$100),0),MATCH(CV24,$C$1:$CS$1,0))</f>
        <v>2.9403368541250359</v>
      </c>
      <c r="DA24" s="19">
        <f t="shared" ca="1" si="3"/>
        <v>1999</v>
      </c>
      <c r="DB24" s="28" t="e" cm="1">
        <f t="array" aca="1" ref="DB24" ca="1">INDEX($C$6:$CS$100,MATCH(DA24,YEAR($B$6:$B$100),0),MATCH(CV24,$C$1:$CS$1,0))</f>
        <v>#N/A</v>
      </c>
      <c r="DG24" s="5"/>
    </row>
    <row r="25" spans="1:111" x14ac:dyDescent="0.3">
      <c r="A25" t="s">
        <v>1761</v>
      </c>
      <c r="B25" s="16">
        <v>34335</v>
      </c>
      <c r="C25" s="10" t="e">
        <f>100*cbo_interest!C25/cbo_ngdp!C25</f>
        <v>#N/A</v>
      </c>
      <c r="D25" s="10" t="e">
        <f>100*cbo_interest!D25/cbo_ngdp!D25</f>
        <v>#N/A</v>
      </c>
      <c r="E25" s="10" t="e">
        <f>100*cbo_interest!E25/cbo_ngdp!E25</f>
        <v>#N/A</v>
      </c>
      <c r="F25" s="10" t="e">
        <f>100*cbo_interest!F25/cbo_ngdp!F25</f>
        <v>#N/A</v>
      </c>
      <c r="G25" s="10" t="e">
        <f>100*cbo_interest!G25/cbo_ngdp!G25</f>
        <v>#N/A</v>
      </c>
      <c r="H25" s="10" t="e">
        <f>100*cbo_interest!H25/cbo_ngdp!H25</f>
        <v>#N/A</v>
      </c>
      <c r="I25" s="10" t="e">
        <f>100*cbo_interest!I25/cbo_ngdp!A25</f>
        <v>#N/A</v>
      </c>
      <c r="J25" s="10" t="e">
        <f>100*cbo_interest!J25/cbo_ngdp!B25</f>
        <v>#N/A</v>
      </c>
      <c r="K25" s="10" t="e">
        <f>100*cbo_interest!K25/cbo_ngdp!K25</f>
        <v>#N/A</v>
      </c>
      <c r="L25" s="10" t="e">
        <f>100*cbo_interest!L25/cbo_ngdp!L25</f>
        <v>#N/A</v>
      </c>
      <c r="M25" s="10" t="e">
        <f>100*cbo_interest!M25/cbo_ngdp!M25</f>
        <v>#N/A</v>
      </c>
      <c r="N25" s="10" t="e">
        <f>100*cbo_interest!N25/cbo_ngdp!N25</f>
        <v>#N/A</v>
      </c>
      <c r="O25" s="10" t="e">
        <f>100*cbo_interest!O25/cbo_ngdp!O25</f>
        <v>#N/A</v>
      </c>
      <c r="P25" s="10" t="e">
        <f>100*cbo_interest!P25/cbo_ngdp!P25</f>
        <v>#N/A</v>
      </c>
      <c r="Q25" s="10" t="e">
        <f>100*cbo_interest!Q25/cbo_ngdp!Q25</f>
        <v>#N/A</v>
      </c>
      <c r="R25" s="10" t="e">
        <f>100*cbo_interest!R25/cbo_ngdp!R25</f>
        <v>#N/A</v>
      </c>
      <c r="S25" s="10">
        <f>100*cbo_interest!S25/cbo_ngdp!S25</f>
        <v>2.889016018306636</v>
      </c>
      <c r="T25" s="10">
        <f>100*cbo_interest!T25/cbo_ngdp!T25</f>
        <v>2.9403368541250359</v>
      </c>
      <c r="U25" s="10">
        <f>100*cbo_interest!U25/cbo_ngdp!U25</f>
        <v>2.940348902644907</v>
      </c>
      <c r="V25" s="10">
        <f>100*cbo_interest!V25/cbo_ngdp!V25</f>
        <v>2.9243937232524964</v>
      </c>
      <c r="W25" s="10">
        <f>100*cbo_interest!W25/cbo_ngdp!W25</f>
        <v>3.1475967673330496</v>
      </c>
      <c r="X25" s="10">
        <f>100*cbo_interest!X25/cbo_ngdp!X25</f>
        <v>3.3318655511522088</v>
      </c>
      <c r="Y25" s="10">
        <f>100*cbo_interest!Y25/cbo_ngdp!Y25</f>
        <v>3.6721898790864307</v>
      </c>
      <c r="Z25" s="10">
        <f>100*cbo_interest!Z25/cbo_ngdp!Z25</f>
        <v>3.4888989578613501</v>
      </c>
      <c r="AA25" s="10">
        <f>100*cbo_interest!AA25/cbo_ngdp!AA25</f>
        <v>3.3962838866890039</v>
      </c>
      <c r="AB25" s="10">
        <f>100*cbo_interest!AB25/cbo_ngdp!AB25</f>
        <v>3.2421634910878918</v>
      </c>
      <c r="AC25" s="10">
        <f>100*cbo_interest!AC25/cbo_ngdp!AC25</f>
        <v>3.1125421649800673</v>
      </c>
      <c r="AD25" s="10">
        <f>100*cbo_interest!AD25/cbo_ngdp!AD25</f>
        <v>3.0284767214102759</v>
      </c>
      <c r="AE25" s="10">
        <f>100*cbo_interest!AE25/cbo_ngdp!AE25</f>
        <v>3.0253107683091209</v>
      </c>
      <c r="AF25" s="10" t="e">
        <f>100*cbo_interest!AF25/cbo_ngdp!AF25</f>
        <v>#N/A</v>
      </c>
      <c r="AG25" s="10" t="e">
        <f>100*cbo_interest!AG25/cbo_ngdp!AG25</f>
        <v>#N/A</v>
      </c>
      <c r="AH25" s="10" t="e">
        <f>100*cbo_interest!AH25/cbo_ngdp!AH25</f>
        <v>#N/A</v>
      </c>
      <c r="AI25" s="10" t="e">
        <f>100*cbo_interest!AI25/cbo_ngdp!AI25</f>
        <v>#N/A</v>
      </c>
      <c r="AJ25" s="10" t="e">
        <f>100*cbo_interest!AJ25/cbo_ngdp!AJ25</f>
        <v>#N/A</v>
      </c>
      <c r="AK25" s="10" t="e">
        <f>100*cbo_interest!AK25/cbo_ngdp!AK25</f>
        <v>#N/A</v>
      </c>
      <c r="AL25" s="10" t="e">
        <f>100*cbo_interest!AL25/cbo_ngdp!AL25</f>
        <v>#N/A</v>
      </c>
      <c r="AM25" s="10" t="e">
        <f>100*cbo_interest!AM25/cbo_ngdp!AM25</f>
        <v>#N/A</v>
      </c>
      <c r="AN25" s="10" t="e">
        <f>100*cbo_interest!AN25/cbo_ngdp!AN25</f>
        <v>#N/A</v>
      </c>
      <c r="AO25" s="10" t="e">
        <f>100*cbo_interest!AO25/cbo_ngdp!AO25</f>
        <v>#N/A</v>
      </c>
      <c r="AP25" s="10" t="e">
        <f>100*cbo_interest!AP25/cbo_ngdp!AP25</f>
        <v>#N/A</v>
      </c>
      <c r="AQ25" s="10" t="e">
        <f>100*cbo_interest!AQ25/cbo_ngdp!AQ25</f>
        <v>#N/A</v>
      </c>
      <c r="AR25" s="10" t="e">
        <f>100*cbo_interest!AR25/cbo_ngdp!AR25</f>
        <v>#N/A</v>
      </c>
      <c r="AS25" s="10" t="e">
        <f>100*cbo_interest!AS25/cbo_ngdp!AS25</f>
        <v>#N/A</v>
      </c>
      <c r="AT25" s="10" t="e">
        <f>100*cbo_interest!AT25/cbo_ngdp!AT25</f>
        <v>#N/A</v>
      </c>
      <c r="AU25" s="10" t="e">
        <v>#N/A</v>
      </c>
      <c r="AV25" s="10" t="e">
        <f>100*cbo_interest!AV25/cbo_ngdp!AV25</f>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f>100*cbo_interest!BI25/cbo_ngdp!BI25</f>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v>2.828479866239376</v>
      </c>
      <c r="CT25" s="3"/>
      <c r="CU25" s="20">
        <v>32721</v>
      </c>
      <c r="CV25" s="20" t="str">
        <f ca="1">OFFSET(C$1,0,ROWS($1:19)-1)</f>
        <v>1989B</v>
      </c>
      <c r="CW25" s="19">
        <f t="shared" ca="1" si="2"/>
        <v>1989</v>
      </c>
      <c r="CX25" s="30" cm="1">
        <f t="array" aca="1" ref="CX25" ca="1">INDEX($C$6:$CS$100,MATCH(CW25,YEAR($B$6:$B$100),0),MATCH(CV25,$C$1:$CS$1,0))</f>
        <v>3.2892175943947062</v>
      </c>
      <c r="CY25" s="19">
        <f t="shared" ca="1" si="0"/>
        <v>1994</v>
      </c>
      <c r="CZ25" s="30" cm="1">
        <f t="array" aca="1" ref="CZ25" ca="1">INDEX($C$6:$CS$100,MATCH(CY25,YEAR($B$6:$B$100),0),MATCH(CV25,$C$1:$CS$1,0))</f>
        <v>2.940348902644907</v>
      </c>
      <c r="DA25" s="19">
        <f t="shared" ca="1" si="3"/>
        <v>1999</v>
      </c>
      <c r="DB25" s="28" t="e" cm="1">
        <f t="array" aca="1" ref="DB25" ca="1">INDEX($C$6:$CS$100,MATCH(DA25,YEAR($B$6:$B$100),0),MATCH(CV25,$C$1:$CS$1,0))</f>
        <v>#N/A</v>
      </c>
      <c r="DG25" s="5"/>
    </row>
    <row r="26" spans="1:111" x14ac:dyDescent="0.3">
      <c r="A26" t="s">
        <v>1762</v>
      </c>
      <c r="B26" s="16">
        <v>34700</v>
      </c>
      <c r="C26" s="10" t="e">
        <f>100*cbo_interest!C26/cbo_ngdp!C26</f>
        <v>#N/A</v>
      </c>
      <c r="D26" s="10" t="e">
        <f>100*cbo_interest!D26/cbo_ngdp!D26</f>
        <v>#N/A</v>
      </c>
      <c r="E26" s="10" t="e">
        <f>100*cbo_interest!E26/cbo_ngdp!E26</f>
        <v>#N/A</v>
      </c>
      <c r="F26" s="10" t="e">
        <f>100*cbo_interest!F26/cbo_ngdp!F26</f>
        <v>#N/A</v>
      </c>
      <c r="G26" s="10" t="e">
        <f>100*cbo_interest!G26/cbo_ngdp!G26</f>
        <v>#N/A</v>
      </c>
      <c r="H26" s="10" t="e">
        <f>100*cbo_interest!H26/cbo_ngdp!H26</f>
        <v>#N/A</v>
      </c>
      <c r="I26" s="10" t="e">
        <f>100*cbo_interest!I26/cbo_ngdp!A26</f>
        <v>#N/A</v>
      </c>
      <c r="J26" s="10" t="e">
        <f>100*cbo_interest!J26/cbo_ngdp!B26</f>
        <v>#N/A</v>
      </c>
      <c r="K26" s="10" t="e">
        <f>100*cbo_interest!K26/cbo_ngdp!K26</f>
        <v>#N/A</v>
      </c>
      <c r="L26" s="10" t="e">
        <f>100*cbo_interest!L26/cbo_ngdp!L26</f>
        <v>#N/A</v>
      </c>
      <c r="M26" s="10" t="e">
        <f>100*cbo_interest!M26/cbo_ngdp!M26</f>
        <v>#N/A</v>
      </c>
      <c r="N26" s="10" t="e">
        <f>100*cbo_interest!N26/cbo_ngdp!N26</f>
        <v>#N/A</v>
      </c>
      <c r="O26" s="10" t="e">
        <f>100*cbo_interest!O26/cbo_ngdp!O26</f>
        <v>#N/A</v>
      </c>
      <c r="P26" s="10" t="e">
        <f>100*cbo_interest!P26/cbo_ngdp!P26</f>
        <v>#N/A</v>
      </c>
      <c r="Q26" s="10" t="e">
        <f>100*cbo_interest!Q26/cbo_ngdp!Q26</f>
        <v>#N/A</v>
      </c>
      <c r="R26" s="10" t="e">
        <f>100*cbo_interest!R26/cbo_ngdp!R26</f>
        <v>#N/A</v>
      </c>
      <c r="S26" s="10" t="e">
        <f>100*cbo_interest!S26/cbo_ngdp!S26</f>
        <v>#N/A</v>
      </c>
      <c r="T26" s="10" t="e">
        <f>100*cbo_interest!T26/cbo_ngdp!T26</f>
        <v>#N/A</v>
      </c>
      <c r="U26" s="10" t="e">
        <f>100*cbo_interest!U26/cbo_ngdp!U26</f>
        <v>#N/A</v>
      </c>
      <c r="V26" s="10">
        <f>100*cbo_interest!V26/cbo_ngdp!V26</f>
        <v>2.8008576789064592</v>
      </c>
      <c r="W26" s="10">
        <f>100*cbo_interest!W26/cbo_ngdp!W26</f>
        <v>2.9811019430396595</v>
      </c>
      <c r="X26" s="10">
        <f>100*cbo_interest!X26/cbo_ngdp!X26</f>
        <v>3.1741650565829422</v>
      </c>
      <c r="Y26" s="10">
        <f>100*cbo_interest!Y26/cbo_ngdp!Y26</f>
        <v>3.6166619757951026</v>
      </c>
      <c r="Z26" s="10">
        <f>100*cbo_interest!Z26/cbo_ngdp!Z26</f>
        <v>3.4980011422044548</v>
      </c>
      <c r="AA26" s="10">
        <f>100*cbo_interest!AA26/cbo_ngdp!AA26</f>
        <v>3.5173706213060401</v>
      </c>
      <c r="AB26" s="10">
        <f>100*cbo_interest!AB26/cbo_ngdp!AB26</f>
        <v>3.3698030634573306</v>
      </c>
      <c r="AC26" s="10">
        <f>100*cbo_interest!AC26/cbo_ngdp!AC26</f>
        <v>3.1623433401340715</v>
      </c>
      <c r="AD26" s="10">
        <f>100*cbo_interest!AD26/cbo_ngdp!AD26</f>
        <v>3.0259777333713958</v>
      </c>
      <c r="AE26" s="10">
        <f>100*cbo_interest!AE26/cbo_ngdp!AE26</f>
        <v>3.1966053748231964</v>
      </c>
      <c r="AF26" s="10">
        <f>100*cbo_interest!AF26/cbo_ngdp!AF26</f>
        <v>3.3399658897100624</v>
      </c>
      <c r="AG26" s="10">
        <f>100*cbo_interest!AG26/cbo_ngdp!AG26</f>
        <v>3.332379862700229</v>
      </c>
      <c r="AH26" s="10" t="e">
        <f>100*cbo_interest!AH26/cbo_ngdp!AH26</f>
        <v>#N/A</v>
      </c>
      <c r="AI26" s="10" t="e">
        <f>100*cbo_interest!AI26/cbo_ngdp!AI26</f>
        <v>#N/A</v>
      </c>
      <c r="AJ26" s="10" t="e">
        <f>100*cbo_interest!AJ26/cbo_ngdp!AJ26</f>
        <v>#N/A</v>
      </c>
      <c r="AK26" s="10" t="e">
        <f>100*cbo_interest!AK26/cbo_ngdp!AK26</f>
        <v>#N/A</v>
      </c>
      <c r="AL26" s="10" t="e">
        <f>100*cbo_interest!AL26/cbo_ngdp!AL26</f>
        <v>#N/A</v>
      </c>
      <c r="AM26" s="10" t="e">
        <f>100*cbo_interest!AM26/cbo_ngdp!AM26</f>
        <v>#N/A</v>
      </c>
      <c r="AN26" s="10" t="e">
        <f>100*cbo_interest!AN26/cbo_ngdp!AN26</f>
        <v>#N/A</v>
      </c>
      <c r="AO26" s="10" t="e">
        <f>100*cbo_interest!AO26/cbo_ngdp!AO26</f>
        <v>#N/A</v>
      </c>
      <c r="AP26" s="10" t="e">
        <f>100*cbo_interest!AP26/cbo_ngdp!AP26</f>
        <v>#N/A</v>
      </c>
      <c r="AQ26" s="10" t="e">
        <f>100*cbo_interest!AQ26/cbo_ngdp!AQ26</f>
        <v>#N/A</v>
      </c>
      <c r="AR26" s="10" t="e">
        <f>100*cbo_interest!AR26/cbo_ngdp!AR26</f>
        <v>#N/A</v>
      </c>
      <c r="AS26" s="10" t="e">
        <f>100*cbo_interest!AS26/cbo_ngdp!AS26</f>
        <v>#N/A</v>
      </c>
      <c r="AT26" s="10" t="e">
        <f>100*cbo_interest!AT26/cbo_ngdp!AT26</f>
        <v>#N/A</v>
      </c>
      <c r="AU26" s="10" t="e">
        <v>#N/A</v>
      </c>
      <c r="AV26" s="10" t="e">
        <f>100*cbo_interest!AV26/cbo_ngdp!AV26</f>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f>100*cbo_interest!BI26/cbo_ngdp!BI26</f>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v>3.0687830687830688</v>
      </c>
      <c r="CT26" s="3"/>
      <c r="CU26" s="20">
        <v>32874</v>
      </c>
      <c r="CV26" s="20" t="str">
        <f ca="1">OFFSET(C$1,0,ROWS($1:20)-1)</f>
        <v>1990A</v>
      </c>
      <c r="CW26" s="19">
        <f t="shared" ca="1" si="2"/>
        <v>1990</v>
      </c>
      <c r="CX26" s="30" cm="1">
        <f t="array" aca="1" ref="CX26" ca="1">INDEX($C$6:$CS$100,MATCH(CW26,YEAR($B$6:$B$100),0),MATCH(CV26,$C$1:$CS$1,0))</f>
        <v>3.2991202346041058</v>
      </c>
      <c r="CY26" s="19">
        <f t="shared" ca="1" si="0"/>
        <v>1995</v>
      </c>
      <c r="CZ26" s="30" cm="1">
        <f t="array" aca="1" ref="CZ26" ca="1">INDEX($C$6:$CS$100,MATCH(CY26,YEAR($B$6:$B$100),0),MATCH(CV26,$C$1:$CS$1,0))</f>
        <v>2.8008576789064592</v>
      </c>
      <c r="DA26" s="19">
        <f t="shared" ca="1" si="3"/>
        <v>2000</v>
      </c>
      <c r="DB26" s="28" t="e" cm="1">
        <f t="array" aca="1" ref="DB26" ca="1">INDEX($C$6:$CS$100,MATCH(DA26,YEAR($B$6:$B$100),0),MATCH(CV26,$C$1:$CS$1,0))</f>
        <v>#N/A</v>
      </c>
      <c r="DG26" s="5"/>
    </row>
    <row r="27" spans="1:111" x14ac:dyDescent="0.3">
      <c r="A27" t="s">
        <v>1763</v>
      </c>
      <c r="B27" s="16">
        <v>35065</v>
      </c>
      <c r="C27" s="10" t="e">
        <f>100*cbo_interest!C27/cbo_ngdp!C27</f>
        <v>#N/A</v>
      </c>
      <c r="D27" s="10" t="e">
        <f>100*cbo_interest!D27/cbo_ngdp!D27</f>
        <v>#N/A</v>
      </c>
      <c r="E27" s="10" t="e">
        <f>100*cbo_interest!E27/cbo_ngdp!E27</f>
        <v>#N/A</v>
      </c>
      <c r="F27" s="10" t="e">
        <f>100*cbo_interest!F27/cbo_ngdp!F27</f>
        <v>#N/A</v>
      </c>
      <c r="G27" s="10" t="e">
        <f>100*cbo_interest!G27/cbo_ngdp!G27</f>
        <v>#N/A</v>
      </c>
      <c r="H27" s="10" t="e">
        <f>100*cbo_interest!H27/cbo_ngdp!H27</f>
        <v>#N/A</v>
      </c>
      <c r="I27" s="10" t="e">
        <f>100*cbo_interest!I27/cbo_ngdp!A27</f>
        <v>#N/A</v>
      </c>
      <c r="J27" s="10" t="e">
        <f>100*cbo_interest!J27/cbo_ngdp!B27</f>
        <v>#N/A</v>
      </c>
      <c r="K27" s="10" t="e">
        <f>100*cbo_interest!K27/cbo_ngdp!K27</f>
        <v>#N/A</v>
      </c>
      <c r="L27" s="10" t="e">
        <f>100*cbo_interest!L27/cbo_ngdp!L27</f>
        <v>#N/A</v>
      </c>
      <c r="M27" s="10" t="e">
        <f>100*cbo_interest!M27/cbo_ngdp!M27</f>
        <v>#N/A</v>
      </c>
      <c r="N27" s="10" t="e">
        <f>100*cbo_interest!N27/cbo_ngdp!N27</f>
        <v>#N/A</v>
      </c>
      <c r="O27" s="10" t="e">
        <f>100*cbo_interest!O27/cbo_ngdp!O27</f>
        <v>#N/A</v>
      </c>
      <c r="P27" s="10" t="e">
        <f>100*cbo_interest!P27/cbo_ngdp!P27</f>
        <v>#N/A</v>
      </c>
      <c r="Q27" s="10" t="e">
        <f>100*cbo_interest!Q27/cbo_ngdp!Q27</f>
        <v>#N/A</v>
      </c>
      <c r="R27" s="10" t="e">
        <f>100*cbo_interest!R27/cbo_ngdp!R27</f>
        <v>#N/A</v>
      </c>
      <c r="S27" s="10" t="e">
        <f>100*cbo_interest!S27/cbo_ngdp!S27</f>
        <v>#N/A</v>
      </c>
      <c r="T27" s="10" t="e">
        <f>100*cbo_interest!T27/cbo_ngdp!T27</f>
        <v>#N/A</v>
      </c>
      <c r="U27" s="10" t="e">
        <f>100*cbo_interest!U27/cbo_ngdp!U27</f>
        <v>#N/A</v>
      </c>
      <c r="V27" s="10" t="e">
        <f>100*cbo_interest!V27/cbo_ngdp!V27</f>
        <v>#N/A</v>
      </c>
      <c r="W27" s="10" t="e">
        <f>100*cbo_interest!W27/cbo_ngdp!W27</f>
        <v>#N/A</v>
      </c>
      <c r="X27" s="10">
        <f>100*cbo_interest!X27/cbo_ngdp!X27</f>
        <v>3.0240103828682674</v>
      </c>
      <c r="Y27" s="10">
        <f>100*cbo_interest!Y27/cbo_ngdp!Y27</f>
        <v>3.5287874767842928</v>
      </c>
      <c r="Z27" s="10">
        <f>100*cbo_interest!Z27/cbo_ngdp!Z27</f>
        <v>3.506878877798759</v>
      </c>
      <c r="AA27" s="10">
        <f>100*cbo_interest!AA27/cbo_ngdp!AA27</f>
        <v>3.5938781087728886</v>
      </c>
      <c r="AB27" s="10">
        <f>100*cbo_interest!AB27/cbo_ngdp!AB27</f>
        <v>3.4712579838933628</v>
      </c>
      <c r="AC27" s="10">
        <f>100*cbo_interest!AC27/cbo_ngdp!AC27</f>
        <v>3.1838316722037652</v>
      </c>
      <c r="AD27" s="10">
        <f>100*cbo_interest!AD27/cbo_ngdp!AD27</f>
        <v>3.0869212022745733</v>
      </c>
      <c r="AE27" s="10">
        <f>100*cbo_interest!AE27/cbo_ngdp!AE27</f>
        <v>3.296999058000269</v>
      </c>
      <c r="AF27" s="10">
        <f>100*cbo_interest!AF27/cbo_ngdp!AF27</f>
        <v>3.5278154681139755</v>
      </c>
      <c r="AG27" s="10">
        <f>100*cbo_interest!AG27/cbo_ngdp!AG27</f>
        <v>3.3173406442769018</v>
      </c>
      <c r="AH27" s="10">
        <f>100*cbo_interest!AH27/cbo_ngdp!AH27</f>
        <v>3.3160480349344978</v>
      </c>
      <c r="AI27" s="10">
        <f>100*cbo_interest!AI27/cbo_ngdp!AI27</f>
        <v>3.2038446135362433</v>
      </c>
      <c r="AJ27" s="10" t="e">
        <f>100*cbo_interest!AJ27/cbo_ngdp!AJ27</f>
        <v>#N/A</v>
      </c>
      <c r="AK27" s="10" t="e">
        <f>100*cbo_interest!AK27/cbo_ngdp!AK27</f>
        <v>#N/A</v>
      </c>
      <c r="AL27" s="10" t="e">
        <f>100*cbo_interest!AL27/cbo_ngdp!AL27</f>
        <v>#N/A</v>
      </c>
      <c r="AM27" s="10" t="e">
        <f>100*cbo_interest!AM27/cbo_ngdp!AM27</f>
        <v>#N/A</v>
      </c>
      <c r="AN27" s="10" t="e">
        <f>100*cbo_interest!AN27/cbo_ngdp!AN27</f>
        <v>#N/A</v>
      </c>
      <c r="AO27" s="10" t="e">
        <f>100*cbo_interest!AO27/cbo_ngdp!AO27</f>
        <v>#N/A</v>
      </c>
      <c r="AP27" s="10" t="e">
        <f>100*cbo_interest!AP27/cbo_ngdp!AP27</f>
        <v>#N/A</v>
      </c>
      <c r="AQ27" s="10" t="e">
        <f>100*cbo_interest!AQ27/cbo_ngdp!AQ27</f>
        <v>#N/A</v>
      </c>
      <c r="AR27" s="10" t="e">
        <f>100*cbo_interest!AR27/cbo_ngdp!AR27</f>
        <v>#N/A</v>
      </c>
      <c r="AS27" s="10" t="e">
        <f>100*cbo_interest!AS27/cbo_ngdp!AS27</f>
        <v>#N/A</v>
      </c>
      <c r="AT27" s="10" t="e">
        <f>100*cbo_interest!AT27/cbo_ngdp!AT27</f>
        <v>#N/A</v>
      </c>
      <c r="AU27" s="10" t="e">
        <v>#N/A</v>
      </c>
      <c r="AV27" s="10" t="e">
        <f>100*cbo_interest!AV27/cbo_ngdp!AV27</f>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f>100*cbo_interest!BI27/cbo_ngdp!BI27</f>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v>3.0310652748082001</v>
      </c>
      <c r="CT27" s="3"/>
      <c r="CU27" s="20">
        <v>33055</v>
      </c>
      <c r="CV27" s="20" t="str">
        <f ca="1">OFFSET(C$1,0,ROWS($1:21)-1)</f>
        <v>1990B</v>
      </c>
      <c r="CW27" s="19">
        <f t="shared" ca="1" si="2"/>
        <v>1990</v>
      </c>
      <c r="CX27" s="30" cm="1">
        <f t="array" aca="1" ref="CX27" ca="1">INDEX($C$6:$CS$100,MATCH(CW27,YEAR($B$6:$B$100),0),MATCH(CV27,$C$1:$CS$1,0))</f>
        <v>3.3260233918128654</v>
      </c>
      <c r="CY27" s="19">
        <f t="shared" ca="1" si="0"/>
        <v>1995</v>
      </c>
      <c r="CZ27" s="30" cm="1">
        <f t="array" aca="1" ref="CZ27" ca="1">INDEX($C$6:$CS$100,MATCH(CY27,YEAR($B$6:$B$100),0),MATCH(CV27,$C$1:$CS$1,0))</f>
        <v>2.9811019430396595</v>
      </c>
      <c r="DA27" s="19">
        <f t="shared" ca="1" si="3"/>
        <v>2000</v>
      </c>
      <c r="DB27" s="28" t="e" cm="1">
        <f t="array" aca="1" ref="DB27" ca="1">INDEX($C$6:$CS$100,MATCH(DA27,YEAR($B$6:$B$100),0),MATCH(CV27,$C$1:$CS$1,0))</f>
        <v>#N/A</v>
      </c>
      <c r="DG27" s="5"/>
    </row>
    <row r="28" spans="1:111" x14ac:dyDescent="0.3">
      <c r="A28" t="s">
        <v>1764</v>
      </c>
      <c r="B28" s="16">
        <v>35431</v>
      </c>
      <c r="C28" s="10" t="e">
        <f>100*cbo_interest!C28/cbo_ngdp!C28</f>
        <v>#N/A</v>
      </c>
      <c r="D28" s="10" t="e">
        <f>100*cbo_interest!D28/cbo_ngdp!D28</f>
        <v>#N/A</v>
      </c>
      <c r="E28" s="10" t="e">
        <f>100*cbo_interest!E28/cbo_ngdp!E28</f>
        <v>#N/A</v>
      </c>
      <c r="F28" s="10" t="e">
        <f>100*cbo_interest!F28/cbo_ngdp!F28</f>
        <v>#N/A</v>
      </c>
      <c r="G28" s="10" t="e">
        <f>100*cbo_interest!G28/cbo_ngdp!G28</f>
        <v>#N/A</v>
      </c>
      <c r="H28" s="10" t="e">
        <f>100*cbo_interest!H28/cbo_ngdp!H28</f>
        <v>#N/A</v>
      </c>
      <c r="I28" s="10" t="e">
        <f>100*cbo_interest!I28/cbo_ngdp!A28</f>
        <v>#N/A</v>
      </c>
      <c r="J28" s="10" t="e">
        <f>100*cbo_interest!J28/cbo_ngdp!B28</f>
        <v>#N/A</v>
      </c>
      <c r="K28" s="10" t="e">
        <f>100*cbo_interest!K28/cbo_ngdp!K28</f>
        <v>#N/A</v>
      </c>
      <c r="L28" s="10" t="e">
        <f>100*cbo_interest!L28/cbo_ngdp!L28</f>
        <v>#N/A</v>
      </c>
      <c r="M28" s="10" t="e">
        <f>100*cbo_interest!M28/cbo_ngdp!M28</f>
        <v>#N/A</v>
      </c>
      <c r="N28" s="10" t="e">
        <f>100*cbo_interest!N28/cbo_ngdp!N28</f>
        <v>#N/A</v>
      </c>
      <c r="O28" s="10" t="e">
        <f>100*cbo_interest!O28/cbo_ngdp!O28</f>
        <v>#N/A</v>
      </c>
      <c r="P28" s="10" t="e">
        <f>100*cbo_interest!P28/cbo_ngdp!P28</f>
        <v>#N/A</v>
      </c>
      <c r="Q28" s="10" t="e">
        <f>100*cbo_interest!Q28/cbo_ngdp!Q28</f>
        <v>#N/A</v>
      </c>
      <c r="R28" s="10" t="e">
        <f>100*cbo_interest!R28/cbo_ngdp!R28</f>
        <v>#N/A</v>
      </c>
      <c r="S28" s="10" t="e">
        <f>100*cbo_interest!S28/cbo_ngdp!S28</f>
        <v>#N/A</v>
      </c>
      <c r="T28" s="10" t="e">
        <f>100*cbo_interest!T28/cbo_ngdp!T28</f>
        <v>#N/A</v>
      </c>
      <c r="U28" s="10" t="e">
        <f>100*cbo_interest!U28/cbo_ngdp!U28</f>
        <v>#N/A</v>
      </c>
      <c r="V28" s="10" t="e">
        <f>100*cbo_interest!V28/cbo_ngdp!V28</f>
        <v>#N/A</v>
      </c>
      <c r="W28" s="10" t="e">
        <f>100*cbo_interest!W28/cbo_ngdp!W28</f>
        <v>#N/A</v>
      </c>
      <c r="X28" s="10" t="e">
        <f>100*cbo_interest!X28/cbo_ngdp!X28</f>
        <v>#N/A</v>
      </c>
      <c r="Y28" s="10" t="e">
        <f>100*cbo_interest!Y28/cbo_ngdp!Y28</f>
        <v>#N/A</v>
      </c>
      <c r="Z28" s="10">
        <f>100*cbo_interest!Z28/cbo_ngdp!Z28</f>
        <v>3.5418524652822017</v>
      </c>
      <c r="AA28" s="10">
        <f>100*cbo_interest!AA28/cbo_ngdp!AA28</f>
        <v>3.6859182349123945</v>
      </c>
      <c r="AB28" s="10">
        <f>100*cbo_interest!AB28/cbo_ngdp!AB28</f>
        <v>3.5794776614079278</v>
      </c>
      <c r="AC28" s="10">
        <f>100*cbo_interest!AC28/cbo_ngdp!AC28</f>
        <v>3.1837916063675831</v>
      </c>
      <c r="AD28" s="10">
        <f>100*cbo_interest!AD28/cbo_ngdp!AD28</f>
        <v>3.0719794344473006</v>
      </c>
      <c r="AE28" s="10">
        <f>100*cbo_interest!AE28/cbo_ngdp!AE28</f>
        <v>3.2435897435897436</v>
      </c>
      <c r="AF28" s="10">
        <f>100*cbo_interest!AF28/cbo_ngdp!AF28</f>
        <v>3.485220085194269</v>
      </c>
      <c r="AG28" s="10">
        <f>100*cbo_interest!AG28/cbo_ngdp!AG28</f>
        <v>3.3259423503325944</v>
      </c>
      <c r="AH28" s="10">
        <f>100*cbo_interest!AH28/cbo_ngdp!AH28</f>
        <v>3.2362880166363399</v>
      </c>
      <c r="AI28" s="10">
        <f>100*cbo_interest!AI28/cbo_ngdp!AI28</f>
        <v>3.1325608047879792</v>
      </c>
      <c r="AJ28" s="10">
        <f>100*cbo_interest!AJ28/cbo_ngdp!AJ28</f>
        <v>3.1677097969089285</v>
      </c>
      <c r="AK28" s="10">
        <f>100*cbo_interest!AK28/cbo_ngdp!AK28</f>
        <v>3.0798240100565684</v>
      </c>
      <c r="AL28" s="10" t="e">
        <f>100*cbo_interest!AL28/cbo_ngdp!AL28</f>
        <v>#N/A</v>
      </c>
      <c r="AM28" s="10" t="e">
        <f>100*cbo_interest!AM28/cbo_ngdp!AM28</f>
        <v>#N/A</v>
      </c>
      <c r="AN28" s="10" t="e">
        <f>100*cbo_interest!AN28/cbo_ngdp!AN28</f>
        <v>#N/A</v>
      </c>
      <c r="AO28" s="10" t="e">
        <f>100*cbo_interest!AO28/cbo_ngdp!AO28</f>
        <v>#N/A</v>
      </c>
      <c r="AP28" s="10" t="e">
        <f>100*cbo_interest!AP28/cbo_ngdp!AP28</f>
        <v>#N/A</v>
      </c>
      <c r="AQ28" s="10" t="e">
        <f>100*cbo_interest!AQ28/cbo_ngdp!AQ28</f>
        <v>#N/A</v>
      </c>
      <c r="AR28" s="10" t="e">
        <f>100*cbo_interest!AR28/cbo_ngdp!AR28</f>
        <v>#N/A</v>
      </c>
      <c r="AS28" s="10" t="e">
        <f>100*cbo_interest!AS28/cbo_ngdp!AS28</f>
        <v>#N/A</v>
      </c>
      <c r="AT28" s="10" t="e">
        <f>100*cbo_interest!AT28/cbo_ngdp!AT28</f>
        <v>#N/A</v>
      </c>
      <c r="AU28" s="10" t="e">
        <v>#N/A</v>
      </c>
      <c r="AV28" s="10" t="e">
        <f>100*cbo_interest!AV28/cbo_ngdp!AV28</f>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f>100*cbo_interest!BI28/cbo_ngdp!BI28</f>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v>2.8872322802035262</v>
      </c>
      <c r="CT28" s="3"/>
      <c r="CU28" s="20">
        <v>33239</v>
      </c>
      <c r="CV28" s="20" t="str">
        <f ca="1">OFFSET(C$1,0,ROWS($1:22)-1)</f>
        <v>1991A</v>
      </c>
      <c r="CW28" s="19">
        <f t="shared" ca="1" si="2"/>
        <v>1991</v>
      </c>
      <c r="CX28" s="30" cm="1">
        <f t="array" aca="1" ref="CX28" ca="1">INDEX($C$6:$CS$100,MATCH(CW28,YEAR($B$6:$B$100),0),MATCH(CV28,$C$1:$CS$1,0))</f>
        <v>3.5206258890469417</v>
      </c>
      <c r="CY28" s="19">
        <f t="shared" ca="1" si="0"/>
        <v>1996</v>
      </c>
      <c r="CZ28" s="30" cm="1">
        <f t="array" aca="1" ref="CZ28" ca="1">INDEX($C$6:$CS$100,MATCH(CY28,YEAR($B$6:$B$100),0),MATCH(CV28,$C$1:$CS$1,0))</f>
        <v>3.0240103828682674</v>
      </c>
      <c r="DA28" s="19">
        <f t="shared" ca="1" si="3"/>
        <v>2001</v>
      </c>
      <c r="DB28" s="28" t="e" cm="1">
        <f t="array" aca="1" ref="DB28" ca="1">INDEX($C$6:$CS$100,MATCH(DA28,YEAR($B$6:$B$100),0),MATCH(CV28,$C$1:$CS$1,0))</f>
        <v>#N/A</v>
      </c>
    </row>
    <row r="29" spans="1:111" x14ac:dyDescent="0.3">
      <c r="A29" t="s">
        <v>602</v>
      </c>
      <c r="B29" s="16">
        <v>35796</v>
      </c>
      <c r="C29" s="10" t="e">
        <f>100*cbo_interest!C29/cbo_ngdp!C29</f>
        <v>#N/A</v>
      </c>
      <c r="D29" s="10" t="e">
        <f>100*cbo_interest!D29/cbo_ngdp!D29</f>
        <v>#N/A</v>
      </c>
      <c r="E29" s="10" t="e">
        <f>100*cbo_interest!E29/cbo_ngdp!E29</f>
        <v>#N/A</v>
      </c>
      <c r="F29" s="10" t="e">
        <f>100*cbo_interest!F29/cbo_ngdp!F29</f>
        <v>#N/A</v>
      </c>
      <c r="G29" s="10" t="e">
        <f>100*cbo_interest!G29/cbo_ngdp!G29</f>
        <v>#N/A</v>
      </c>
      <c r="H29" s="10" t="e">
        <f>100*cbo_interest!H29/cbo_ngdp!H29</f>
        <v>#N/A</v>
      </c>
      <c r="I29" s="10" t="e">
        <f>100*cbo_interest!I29/cbo_ngdp!A29</f>
        <v>#N/A</v>
      </c>
      <c r="J29" s="10" t="e">
        <f>100*cbo_interest!J29/cbo_ngdp!B29</f>
        <v>#N/A</v>
      </c>
      <c r="K29" s="10" t="e">
        <f>100*cbo_interest!K29/cbo_ngdp!K29</f>
        <v>#N/A</v>
      </c>
      <c r="L29" s="10" t="e">
        <f>100*cbo_interest!L29/cbo_ngdp!L29</f>
        <v>#N/A</v>
      </c>
      <c r="M29" s="10" t="e">
        <f>100*cbo_interest!M29/cbo_ngdp!M29</f>
        <v>#N/A</v>
      </c>
      <c r="N29" s="10" t="e">
        <f>100*cbo_interest!N29/cbo_ngdp!N29</f>
        <v>#N/A</v>
      </c>
      <c r="O29" s="10" t="e">
        <f>100*cbo_interest!O29/cbo_ngdp!O29</f>
        <v>#N/A</v>
      </c>
      <c r="P29" s="10" t="e">
        <f>100*cbo_interest!P29/cbo_ngdp!P29</f>
        <v>#N/A</v>
      </c>
      <c r="Q29" s="10" t="e">
        <f>100*cbo_interest!Q29/cbo_ngdp!Q29</f>
        <v>#N/A</v>
      </c>
      <c r="R29" s="10" t="e">
        <f>100*cbo_interest!R29/cbo_ngdp!R29</f>
        <v>#N/A</v>
      </c>
      <c r="S29" s="10" t="e">
        <f>100*cbo_interest!S29/cbo_ngdp!S29</f>
        <v>#N/A</v>
      </c>
      <c r="T29" s="10" t="e">
        <f>100*cbo_interest!T29/cbo_ngdp!T29</f>
        <v>#N/A</v>
      </c>
      <c r="U29" s="10" t="e">
        <f>100*cbo_interest!U29/cbo_ngdp!U29</f>
        <v>#N/A</v>
      </c>
      <c r="V29" s="10" t="e">
        <f>100*cbo_interest!V29/cbo_ngdp!V29</f>
        <v>#N/A</v>
      </c>
      <c r="W29" s="10" t="e">
        <f>100*cbo_interest!W29/cbo_ngdp!W29</f>
        <v>#N/A</v>
      </c>
      <c r="X29" s="10" t="e">
        <f>100*cbo_interest!X29/cbo_ngdp!X29</f>
        <v>#N/A</v>
      </c>
      <c r="Y29" s="10" t="e">
        <f>100*cbo_interest!Y29/cbo_ngdp!Y29</f>
        <v>#N/A</v>
      </c>
      <c r="Z29" s="10" t="e">
        <f>100*cbo_interest!Z29/cbo_ngdp!Z29</f>
        <v>#N/A</v>
      </c>
      <c r="AA29" s="10" t="e">
        <f>100*cbo_interest!AA29/cbo_ngdp!AA29</f>
        <v>#N/A</v>
      </c>
      <c r="AB29" s="10">
        <f>100*cbo_interest!AB29/cbo_ngdp!AB29</f>
        <v>3.7088784453194461</v>
      </c>
      <c r="AC29" s="10">
        <f>100*cbo_interest!AC29/cbo_ngdp!AC29</f>
        <v>3.1688376753507015</v>
      </c>
      <c r="AD29" s="10">
        <f>100*cbo_interest!AD29/cbo_ngdp!AD29</f>
        <v>3.0421502748930971</v>
      </c>
      <c r="AE29" s="10">
        <f>100*cbo_interest!AE29/cbo_ngdp!AE29</f>
        <v>3.2277784570240859</v>
      </c>
      <c r="AF29" s="10">
        <f>100*cbo_interest!AF29/cbo_ngdp!AF29</f>
        <v>3.4224730127576053</v>
      </c>
      <c r="AG29" s="10">
        <f>100*cbo_interest!AG29/cbo_ngdp!AG29</f>
        <v>3.3614487720168693</v>
      </c>
      <c r="AH29" s="10">
        <f>100*cbo_interest!AH29/cbo_ngdp!AH29</f>
        <v>3.1207430340557276</v>
      </c>
      <c r="AI29" s="10">
        <f>100*cbo_interest!AI29/cbo_ngdp!AI29</f>
        <v>3.1246200607902734</v>
      </c>
      <c r="AJ29" s="10">
        <f>100*cbo_interest!AJ29/cbo_ngdp!AJ29</f>
        <v>3.092153507699829</v>
      </c>
      <c r="AK29" s="10">
        <f>100*cbo_interest!AK29/cbo_ngdp!AK29</f>
        <v>3.0033637674195099</v>
      </c>
      <c r="AL29" s="10">
        <f>100*cbo_interest!AL29/cbo_ngdp!AL29</f>
        <v>2.9155215676902855</v>
      </c>
      <c r="AM29" s="10">
        <f>100*cbo_interest!AM29/cbo_ngdp!AM29</f>
        <v>2.9057996903656069</v>
      </c>
      <c r="AN29" s="10" t="e">
        <f>100*cbo_interest!AN29/cbo_ngdp!AN29</f>
        <v>#N/A</v>
      </c>
      <c r="AO29" s="10" t="e">
        <f>100*cbo_interest!AO29/cbo_ngdp!AO29</f>
        <v>#N/A</v>
      </c>
      <c r="AP29" s="10" t="e">
        <f>100*cbo_interest!AP29/cbo_ngdp!AP29</f>
        <v>#N/A</v>
      </c>
      <c r="AQ29" s="10" t="e">
        <f>100*cbo_interest!AQ29/cbo_ngdp!AQ29</f>
        <v>#N/A</v>
      </c>
      <c r="AR29" s="10" t="e">
        <f>100*cbo_interest!AR29/cbo_ngdp!AR29</f>
        <v>#N/A</v>
      </c>
      <c r="AS29" s="10" t="e">
        <f>100*cbo_interest!AS29/cbo_ngdp!AS29</f>
        <v>#N/A</v>
      </c>
      <c r="AT29" s="10" t="e">
        <f>100*cbo_interest!AT29/cbo_ngdp!AT29</f>
        <v>#N/A</v>
      </c>
      <c r="AU29" s="10" t="e">
        <v>#N/A</v>
      </c>
      <c r="AV29" s="10" t="e">
        <f>100*cbo_interest!AV29/cbo_ngdp!AV29</f>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f>100*cbo_interest!BI29/cbo_ngdp!BI29</f>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v>2.6984660172433097</v>
      </c>
      <c r="CU29" s="20">
        <v>33451</v>
      </c>
      <c r="CV29" s="20" t="str">
        <f ca="1">OFFSET(C$1,0,ROWS($1:23)-1)</f>
        <v>1991B</v>
      </c>
      <c r="CW29" s="19">
        <f t="shared" ca="1" si="2"/>
        <v>1991</v>
      </c>
      <c r="CX29" s="30" cm="1">
        <f t="array" aca="1" ref="CX29" ca="1">INDEX($C$6:$CS$100,MATCH(CW29,YEAR($B$6:$B$100),0),MATCH(CV29,$C$1:$CS$1,0))</f>
        <v>3.5056340547308174</v>
      </c>
      <c r="CY29" s="19">
        <f t="shared" ca="1" si="0"/>
        <v>1996</v>
      </c>
      <c r="CZ29" s="30" cm="1">
        <f t="array" aca="1" ref="CZ29" ca="1">INDEX($C$6:$CS$100,MATCH(CY29,YEAR($B$6:$B$100),0),MATCH(CV29,$C$1:$CS$1,0))</f>
        <v>3.5287874767842928</v>
      </c>
      <c r="DA29" s="19">
        <f t="shared" ca="1" si="3"/>
        <v>2001</v>
      </c>
      <c r="DB29" s="28" t="e" cm="1">
        <f t="array" aca="1" ref="DB29" ca="1">INDEX($C$6:$CS$100,MATCH(DA29,YEAR($B$6:$B$100),0),MATCH(CV29,$C$1:$CS$1,0))</f>
        <v>#N/A</v>
      </c>
    </row>
    <row r="30" spans="1:111" x14ac:dyDescent="0.3">
      <c r="A30" t="s">
        <v>603</v>
      </c>
      <c r="B30" s="16">
        <v>36161</v>
      </c>
      <c r="C30" s="10" t="e">
        <f>100*cbo_interest!C30/cbo_ngdp!C30</f>
        <v>#N/A</v>
      </c>
      <c r="D30" s="10" t="e">
        <f>100*cbo_interest!D30/cbo_ngdp!D30</f>
        <v>#N/A</v>
      </c>
      <c r="E30" s="10" t="e">
        <f>100*cbo_interest!E30/cbo_ngdp!E30</f>
        <v>#N/A</v>
      </c>
      <c r="F30" s="10" t="e">
        <f>100*cbo_interest!F30/cbo_ngdp!F30</f>
        <v>#N/A</v>
      </c>
      <c r="G30" s="10" t="e">
        <f>100*cbo_interest!G30/cbo_ngdp!G30</f>
        <v>#N/A</v>
      </c>
      <c r="H30" s="10" t="e">
        <f>100*cbo_interest!H30/cbo_ngdp!H30</f>
        <v>#N/A</v>
      </c>
      <c r="I30" s="10" t="e">
        <f>100*cbo_interest!I30/cbo_ngdp!A30</f>
        <v>#N/A</v>
      </c>
      <c r="J30" s="10" t="e">
        <f>100*cbo_interest!J30/cbo_ngdp!B30</f>
        <v>#N/A</v>
      </c>
      <c r="K30" s="10" t="e">
        <f>100*cbo_interest!K30/cbo_ngdp!K30</f>
        <v>#N/A</v>
      </c>
      <c r="L30" s="10" t="e">
        <f>100*cbo_interest!L30/cbo_ngdp!L30</f>
        <v>#N/A</v>
      </c>
      <c r="M30" s="10" t="e">
        <f>100*cbo_interest!M30/cbo_ngdp!M30</f>
        <v>#N/A</v>
      </c>
      <c r="N30" s="10" t="e">
        <f>100*cbo_interest!N30/cbo_ngdp!N30</f>
        <v>#N/A</v>
      </c>
      <c r="O30" s="10" t="e">
        <f>100*cbo_interest!O30/cbo_ngdp!O30</f>
        <v>#N/A</v>
      </c>
      <c r="P30" s="10" t="e">
        <f>100*cbo_interest!P30/cbo_ngdp!P30</f>
        <v>#N/A</v>
      </c>
      <c r="Q30" s="10" t="e">
        <f>100*cbo_interest!Q30/cbo_ngdp!Q30</f>
        <v>#N/A</v>
      </c>
      <c r="R30" s="10" t="e">
        <f>100*cbo_interest!R30/cbo_ngdp!R30</f>
        <v>#N/A</v>
      </c>
      <c r="S30" s="10" t="e">
        <f>100*cbo_interest!S30/cbo_ngdp!S30</f>
        <v>#N/A</v>
      </c>
      <c r="T30" s="10" t="e">
        <f>100*cbo_interest!T30/cbo_ngdp!T30</f>
        <v>#N/A</v>
      </c>
      <c r="U30" s="10" t="e">
        <f>100*cbo_interest!U30/cbo_ngdp!U30</f>
        <v>#N/A</v>
      </c>
      <c r="V30" s="10" t="e">
        <f>100*cbo_interest!V30/cbo_ngdp!V30</f>
        <v>#N/A</v>
      </c>
      <c r="W30" s="10" t="e">
        <f>100*cbo_interest!W30/cbo_ngdp!W30</f>
        <v>#N/A</v>
      </c>
      <c r="X30" s="10" t="e">
        <f>100*cbo_interest!X30/cbo_ngdp!X30</f>
        <v>#N/A</v>
      </c>
      <c r="Y30" s="10" t="e">
        <f>100*cbo_interest!Y30/cbo_ngdp!Y30</f>
        <v>#N/A</v>
      </c>
      <c r="Z30" s="10" t="e">
        <f>100*cbo_interest!Z30/cbo_ngdp!Z30</f>
        <v>#N/A</v>
      </c>
      <c r="AA30" s="10" t="e">
        <f>100*cbo_interest!AA30/cbo_ngdp!AA30</f>
        <v>#N/A</v>
      </c>
      <c r="AB30" s="10" t="e">
        <f>100*cbo_interest!AB30/cbo_ngdp!AB30</f>
        <v>#N/A</v>
      </c>
      <c r="AC30" s="10" t="e">
        <f>100*cbo_interest!AC30/cbo_ngdp!AC30</f>
        <v>#N/A</v>
      </c>
      <c r="AD30" s="10">
        <f>100*cbo_interest!AD30/cbo_ngdp!AD30</f>
        <v>3.036295951605398</v>
      </c>
      <c r="AE30" s="10">
        <f>100*cbo_interest!AE30/cbo_ngdp!AE30</f>
        <v>3.2280619974361962</v>
      </c>
      <c r="AF30" s="10">
        <f>100*cbo_interest!AF30/cbo_ngdp!AF30</f>
        <v>3.4297713485767614</v>
      </c>
      <c r="AG30" s="10">
        <f>100*cbo_interest!AG30/cbo_ngdp!AG30</f>
        <v>3.3966269607265009</v>
      </c>
      <c r="AH30" s="10">
        <f>100*cbo_interest!AH30/cbo_ngdp!AH30</f>
        <v>3.0092046259145624</v>
      </c>
      <c r="AI30" s="10">
        <f>100*cbo_interest!AI30/cbo_ngdp!AI30</f>
        <v>3.1413005679842354</v>
      </c>
      <c r="AJ30" s="10">
        <f>100*cbo_interest!AJ30/cbo_ngdp!AJ30</f>
        <v>3.0433768656716418</v>
      </c>
      <c r="AK30" s="10">
        <f>100*cbo_interest!AK30/cbo_ngdp!AK30</f>
        <v>2.8850574712643677</v>
      </c>
      <c r="AL30" s="10">
        <f>100*cbo_interest!AL30/cbo_ngdp!AL30</f>
        <v>2.8411043647611409</v>
      </c>
      <c r="AM30" s="10">
        <f>100*cbo_interest!AM30/cbo_ngdp!AM30</f>
        <v>2.7206218564243256</v>
      </c>
      <c r="AN30" s="10">
        <f>100*cbo_interest!AN30/cbo_ngdp!AN30</f>
        <v>2.6363843871262267</v>
      </c>
      <c r="AO30" s="10">
        <f>100*cbo_interest!AO30/cbo_ngdp!AO30</f>
        <v>2.5872782736413966</v>
      </c>
      <c r="AP30" s="10" t="e">
        <f>100*cbo_interest!AP30/cbo_ngdp!AP30</f>
        <v>#N/A</v>
      </c>
      <c r="AQ30" s="10" t="e">
        <f>100*cbo_interest!AQ30/cbo_ngdp!AQ30</f>
        <v>#N/A</v>
      </c>
      <c r="AR30" s="10" t="e">
        <f>100*cbo_interest!AR30/cbo_ngdp!AR30</f>
        <v>#N/A</v>
      </c>
      <c r="AS30" s="10" t="e">
        <f>100*cbo_interest!AS30/cbo_ngdp!AS30</f>
        <v>#N/A</v>
      </c>
      <c r="AT30" s="10" t="e">
        <f>100*cbo_interest!AT30/cbo_ngdp!AT30</f>
        <v>#N/A</v>
      </c>
      <c r="AU30" s="10" t="e">
        <v>#N/A</v>
      </c>
      <c r="AV30" s="10" t="e">
        <f>100*cbo_interest!AV30/cbo_ngdp!AV30</f>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f>100*cbo_interest!BI30/cbo_ngdp!BI30</f>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v>2.4261603375527425</v>
      </c>
      <c r="CU30" s="20">
        <v>33604</v>
      </c>
      <c r="CV30" s="20" t="str">
        <f ca="1">OFFSET(C$1,0,ROWS($1:24)-1)</f>
        <v>1992A</v>
      </c>
      <c r="CW30" s="19">
        <f t="shared" ca="1" si="2"/>
        <v>1992</v>
      </c>
      <c r="CX30" s="30" cm="1">
        <f t="array" aca="1" ref="CX30" ca="1">INDEX($C$6:$CS$100,MATCH(CW30,YEAR($B$6:$B$100),0),MATCH(CV30,$C$1:$CS$1,0))</f>
        <v>3.4382483749572357</v>
      </c>
      <c r="CY30" s="19">
        <f t="shared" ca="1" si="0"/>
        <v>1997</v>
      </c>
      <c r="CZ30" s="30" cm="1">
        <f t="array" aca="1" ref="CZ30" ca="1">INDEX($C$6:$CS$100,MATCH(CY30,YEAR($B$6:$B$100),0),MATCH(CV30,$C$1:$CS$1,0))</f>
        <v>3.5418524652822017</v>
      </c>
      <c r="DA30" s="19">
        <f t="shared" ca="1" si="3"/>
        <v>2002</v>
      </c>
      <c r="DB30" s="28" t="e" cm="1">
        <f t="array" aca="1" ref="DB30" ca="1">INDEX($C$6:$CS$100,MATCH(DA30,YEAR($B$6:$B$100),0),MATCH(CV30,$C$1:$CS$1,0))</f>
        <v>#N/A</v>
      </c>
    </row>
    <row r="31" spans="1:111" x14ac:dyDescent="0.3">
      <c r="A31" t="s">
        <v>604</v>
      </c>
      <c r="B31" s="16">
        <v>36526</v>
      </c>
      <c r="C31" s="10" t="e">
        <f>100*cbo_interest!C31/cbo_ngdp!C31</f>
        <v>#N/A</v>
      </c>
      <c r="D31" s="10" t="e">
        <f>100*cbo_interest!D31/cbo_ngdp!D31</f>
        <v>#N/A</v>
      </c>
      <c r="E31" s="10" t="e">
        <f>100*cbo_interest!E31/cbo_ngdp!E31</f>
        <v>#N/A</v>
      </c>
      <c r="F31" s="10" t="e">
        <f>100*cbo_interest!F31/cbo_ngdp!F31</f>
        <v>#N/A</v>
      </c>
      <c r="G31" s="10" t="e">
        <f>100*cbo_interest!G31/cbo_ngdp!G31</f>
        <v>#N/A</v>
      </c>
      <c r="H31" s="10" t="e">
        <f>100*cbo_interest!H31/cbo_ngdp!H31</f>
        <v>#N/A</v>
      </c>
      <c r="I31" s="10" t="e">
        <f>100*cbo_interest!I31/cbo_ngdp!A31</f>
        <v>#N/A</v>
      </c>
      <c r="J31" s="10" t="e">
        <f>100*cbo_interest!J31/cbo_ngdp!B31</f>
        <v>#N/A</v>
      </c>
      <c r="K31" s="10" t="e">
        <f>100*cbo_interest!K31/cbo_ngdp!K31</f>
        <v>#N/A</v>
      </c>
      <c r="L31" s="10" t="e">
        <f>100*cbo_interest!L31/cbo_ngdp!L31</f>
        <v>#N/A</v>
      </c>
      <c r="M31" s="10" t="e">
        <f>100*cbo_interest!M31/cbo_ngdp!M31</f>
        <v>#N/A</v>
      </c>
      <c r="N31" s="10" t="e">
        <f>100*cbo_interest!N31/cbo_ngdp!N31</f>
        <v>#N/A</v>
      </c>
      <c r="O31" s="10" t="e">
        <f>100*cbo_interest!O31/cbo_ngdp!O31</f>
        <v>#N/A</v>
      </c>
      <c r="P31" s="10" t="e">
        <f>100*cbo_interest!P31/cbo_ngdp!P31</f>
        <v>#N/A</v>
      </c>
      <c r="Q31" s="10" t="e">
        <f>100*cbo_interest!Q31/cbo_ngdp!Q31</f>
        <v>#N/A</v>
      </c>
      <c r="R31" s="10" t="e">
        <f>100*cbo_interest!R31/cbo_ngdp!R31</f>
        <v>#N/A</v>
      </c>
      <c r="S31" s="10" t="e">
        <f>100*cbo_interest!S31/cbo_ngdp!S31</f>
        <v>#N/A</v>
      </c>
      <c r="T31" s="10" t="e">
        <f>100*cbo_interest!T31/cbo_ngdp!T31</f>
        <v>#N/A</v>
      </c>
      <c r="U31" s="10" t="e">
        <f>100*cbo_interest!U31/cbo_ngdp!U31</f>
        <v>#N/A</v>
      </c>
      <c r="V31" s="10" t="e">
        <f>100*cbo_interest!V31/cbo_ngdp!V31</f>
        <v>#N/A</v>
      </c>
      <c r="W31" s="10" t="e">
        <f>100*cbo_interest!W31/cbo_ngdp!W31</f>
        <v>#N/A</v>
      </c>
      <c r="X31" s="10" t="e">
        <f>100*cbo_interest!X31/cbo_ngdp!X31</f>
        <v>#N/A</v>
      </c>
      <c r="Y31" s="10" t="e">
        <f>100*cbo_interest!Y31/cbo_ngdp!Y31</f>
        <v>#N/A</v>
      </c>
      <c r="Z31" s="10" t="e">
        <f>100*cbo_interest!Z31/cbo_ngdp!Z31</f>
        <v>#N/A</v>
      </c>
      <c r="AA31" s="10" t="e">
        <f>100*cbo_interest!AA31/cbo_ngdp!AA31</f>
        <v>#N/A</v>
      </c>
      <c r="AB31" s="10" t="e">
        <f>100*cbo_interest!AB31/cbo_ngdp!AB31</f>
        <v>#N/A</v>
      </c>
      <c r="AC31" s="10" t="e">
        <f>100*cbo_interest!AC31/cbo_ngdp!AC31</f>
        <v>#N/A</v>
      </c>
      <c r="AD31" s="10" t="e">
        <f>100*cbo_interest!AD31/cbo_ngdp!AD31</f>
        <v>#N/A</v>
      </c>
      <c r="AE31" s="10" t="e">
        <f>100*cbo_interest!AE31/cbo_ngdp!AE31</f>
        <v>#N/A</v>
      </c>
      <c r="AF31" s="10">
        <f>100*cbo_interest!AF31/cbo_ngdp!AF31</f>
        <v>3.4394763119937868</v>
      </c>
      <c r="AG31" s="10">
        <f>100*cbo_interest!AG31/cbo_ngdp!AG31</f>
        <v>3.4200493384166855</v>
      </c>
      <c r="AH31" s="10">
        <f>100*cbo_interest!AH31/cbo_ngdp!AH31</f>
        <v>2.8783449516527995</v>
      </c>
      <c r="AI31" s="10">
        <f>100*cbo_interest!AI31/cbo_ngdp!AI31</f>
        <v>3.1281087653365756</v>
      </c>
      <c r="AJ31" s="10">
        <f>100*cbo_interest!AJ31/cbo_ngdp!AJ31</f>
        <v>2.9696363029696364</v>
      </c>
      <c r="AK31" s="10">
        <f>100*cbo_interest!AK31/cbo_ngdp!AK31</f>
        <v>2.6766125493637563</v>
      </c>
      <c r="AL31" s="10">
        <f>100*cbo_interest!AL31/cbo_ngdp!AL31</f>
        <v>2.6822029240408924</v>
      </c>
      <c r="AM31" s="10">
        <f>100*cbo_interest!AM31/cbo_ngdp!AM31</f>
        <v>2.5452550740537574</v>
      </c>
      <c r="AN31" s="10">
        <f>100*cbo_interest!AN31/cbo_ngdp!AN31</f>
        <v>2.3969213853765807</v>
      </c>
      <c r="AO31" s="10">
        <f>100*cbo_interest!AO31/cbo_ngdp!AO31</f>
        <v>2.3976671346797711</v>
      </c>
      <c r="AP31" s="10">
        <f>100*cbo_interest!AP31/cbo_ngdp!AP31</f>
        <v>2.3374726077428778</v>
      </c>
      <c r="AQ31" s="10">
        <f>100*cbo_interest!AQ31/cbo_ngdp!AQ31</f>
        <v>2.2955523672883786</v>
      </c>
      <c r="AR31" s="10" t="e">
        <f>100*cbo_interest!AR31/cbo_ngdp!AR31</f>
        <v>#N/A</v>
      </c>
      <c r="AS31" s="10" t="e">
        <f>100*cbo_interest!AS31/cbo_ngdp!AS31</f>
        <v>#N/A</v>
      </c>
      <c r="AT31" s="10" t="e">
        <f>100*cbo_interest!AT31/cbo_ngdp!AT31</f>
        <v>#N/A</v>
      </c>
      <c r="AU31" s="10" t="e">
        <v>#N/A</v>
      </c>
      <c r="AV31" s="10" t="e">
        <f>100*cbo_interest!AV31/cbo_ngdp!AV31</f>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f>100*cbo_interest!BI31/cbo_ngdp!BI31</f>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v>2.2042107344074329</v>
      </c>
      <c r="CU31" s="20">
        <v>33817</v>
      </c>
      <c r="CV31" s="20" t="str">
        <f ca="1">OFFSET(C$1,0,ROWS($1:25)-1)</f>
        <v>1992B</v>
      </c>
      <c r="CW31" s="19">
        <f t="shared" ca="1" si="2"/>
        <v>1992</v>
      </c>
      <c r="CX31" s="30" cm="1">
        <f t="array" aca="1" ref="CX31" ca="1">INDEX($C$6:$CS$100,MATCH(CW31,YEAR($B$6:$B$100),0),MATCH(CV31,$C$1:$CS$1,0))</f>
        <v>3.4199726402188784</v>
      </c>
      <c r="CY31" s="19">
        <f t="shared" ca="1" si="0"/>
        <v>1997</v>
      </c>
      <c r="CZ31" s="30" cm="1">
        <f t="array" aca="1" ref="CZ31" ca="1">INDEX($C$6:$CS$100,MATCH(CY31,YEAR($B$6:$B$100),0),MATCH(CV31,$C$1:$CS$1,0))</f>
        <v>3.6859182349123945</v>
      </c>
      <c r="DA31" s="19">
        <f t="shared" ca="1" si="3"/>
        <v>2002</v>
      </c>
      <c r="DB31" s="28" t="e" cm="1">
        <f t="array" aca="1" ref="DB31" ca="1">INDEX($C$6:$CS$100,MATCH(DA31,YEAR($B$6:$B$100),0),MATCH(CV31,$C$1:$CS$1,0))</f>
        <v>#N/A</v>
      </c>
    </row>
    <row r="32" spans="1:111" x14ac:dyDescent="0.3">
      <c r="A32" t="s">
        <v>605</v>
      </c>
      <c r="B32" s="16">
        <v>36892</v>
      </c>
      <c r="C32" s="10" t="e">
        <f>100*cbo_interest!C32/cbo_ngdp!C32</f>
        <v>#N/A</v>
      </c>
      <c r="D32" s="10" t="e">
        <f>100*cbo_interest!D32/cbo_ngdp!D32</f>
        <v>#N/A</v>
      </c>
      <c r="E32" s="10" t="e">
        <f>100*cbo_interest!E32/cbo_ngdp!E32</f>
        <v>#N/A</v>
      </c>
      <c r="F32" s="10" t="e">
        <f>100*cbo_interest!F32/cbo_ngdp!F32</f>
        <v>#N/A</v>
      </c>
      <c r="G32" s="10" t="e">
        <f>100*cbo_interest!G32/cbo_ngdp!G32</f>
        <v>#N/A</v>
      </c>
      <c r="H32" s="10" t="e">
        <f>100*cbo_interest!H32/cbo_ngdp!H32</f>
        <v>#N/A</v>
      </c>
      <c r="I32" s="10" t="e">
        <f>100*cbo_interest!I32/cbo_ngdp!A32</f>
        <v>#N/A</v>
      </c>
      <c r="J32" s="10" t="e">
        <f>100*cbo_interest!J32/cbo_ngdp!B32</f>
        <v>#N/A</v>
      </c>
      <c r="K32" s="10" t="e">
        <f>100*cbo_interest!K32/cbo_ngdp!K32</f>
        <v>#N/A</v>
      </c>
      <c r="L32" s="10" t="e">
        <f>100*cbo_interest!L32/cbo_ngdp!L32</f>
        <v>#N/A</v>
      </c>
      <c r="M32" s="10" t="e">
        <f>100*cbo_interest!M32/cbo_ngdp!M32</f>
        <v>#N/A</v>
      </c>
      <c r="N32" s="10" t="e">
        <f>100*cbo_interest!N32/cbo_ngdp!N32</f>
        <v>#N/A</v>
      </c>
      <c r="O32" s="10" t="e">
        <f>100*cbo_interest!O32/cbo_ngdp!O32</f>
        <v>#N/A</v>
      </c>
      <c r="P32" s="10" t="e">
        <f>100*cbo_interest!P32/cbo_ngdp!P32</f>
        <v>#N/A</v>
      </c>
      <c r="Q32" s="10" t="e">
        <f>100*cbo_interest!Q32/cbo_ngdp!Q32</f>
        <v>#N/A</v>
      </c>
      <c r="R32" s="10" t="e">
        <f>100*cbo_interest!R32/cbo_ngdp!R32</f>
        <v>#N/A</v>
      </c>
      <c r="S32" s="10" t="e">
        <f>100*cbo_interest!S32/cbo_ngdp!S32</f>
        <v>#N/A</v>
      </c>
      <c r="T32" s="10" t="e">
        <f>100*cbo_interest!T32/cbo_ngdp!T32</f>
        <v>#N/A</v>
      </c>
      <c r="U32" s="10" t="e">
        <f>100*cbo_interest!U32/cbo_ngdp!U32</f>
        <v>#N/A</v>
      </c>
      <c r="V32" s="10" t="e">
        <f>100*cbo_interest!V32/cbo_ngdp!V32</f>
        <v>#N/A</v>
      </c>
      <c r="W32" s="10" t="e">
        <f>100*cbo_interest!W32/cbo_ngdp!W32</f>
        <v>#N/A</v>
      </c>
      <c r="X32" s="10" t="e">
        <f>100*cbo_interest!X32/cbo_ngdp!X32</f>
        <v>#N/A</v>
      </c>
      <c r="Y32" s="10" t="e">
        <f>100*cbo_interest!Y32/cbo_ngdp!Y32</f>
        <v>#N/A</v>
      </c>
      <c r="Z32" s="10" t="e">
        <f>100*cbo_interest!Z32/cbo_ngdp!Z32</f>
        <v>#N/A</v>
      </c>
      <c r="AA32" s="10" t="e">
        <f>100*cbo_interest!AA32/cbo_ngdp!AA32</f>
        <v>#N/A</v>
      </c>
      <c r="AB32" s="10" t="e">
        <f>100*cbo_interest!AB32/cbo_ngdp!AB32</f>
        <v>#N/A</v>
      </c>
      <c r="AC32" s="10" t="e">
        <f>100*cbo_interest!AC32/cbo_ngdp!AC32</f>
        <v>#N/A</v>
      </c>
      <c r="AD32" s="10" t="e">
        <f>100*cbo_interest!AD32/cbo_ngdp!AD32</f>
        <v>#N/A</v>
      </c>
      <c r="AE32" s="10" t="e">
        <f>100*cbo_interest!AE32/cbo_ngdp!AE32</f>
        <v>#N/A</v>
      </c>
      <c r="AF32" s="10" t="e">
        <f>100*cbo_interest!AF32/cbo_ngdp!AF32</f>
        <v>#N/A</v>
      </c>
      <c r="AG32" s="10">
        <f>100*cbo_interest!AG32/cbo_ngdp!AG32</f>
        <v>3.4225397163876745</v>
      </c>
      <c r="AH32" s="10">
        <f>100*cbo_interest!AH32/cbo_ngdp!AH32</f>
        <v>2.8069423612599098</v>
      </c>
      <c r="AI32" s="10">
        <f>100*cbo_interest!AI32/cbo_ngdp!AI32</f>
        <v>3.1194014121614502</v>
      </c>
      <c r="AJ32" s="10">
        <f>100*cbo_interest!AJ32/cbo_ngdp!AJ32</f>
        <v>2.8871669674132256</v>
      </c>
      <c r="AK32" s="10">
        <f>100*cbo_interest!AK32/cbo_ngdp!AK32</f>
        <v>2.5013082155939297</v>
      </c>
      <c r="AL32" s="10">
        <f>100*cbo_interest!AL32/cbo_ngdp!AL32</f>
        <v>2.5055268975681653</v>
      </c>
      <c r="AM32" s="10">
        <f>100*cbo_interest!AM32/cbo_ngdp!AM32</f>
        <v>2.3324538258575198</v>
      </c>
      <c r="AN32" s="10">
        <f>100*cbo_interest!AN32/cbo_ngdp!AN32</f>
        <v>2.1844660194174756</v>
      </c>
      <c r="AO32" s="10">
        <f>100*cbo_interest!AO32/cbo_ngdp!AO32</f>
        <v>2.1964359718193123</v>
      </c>
      <c r="AP32" s="10">
        <f>100*cbo_interest!AP32/cbo_ngdp!AP32</f>
        <v>2.1717473600318788</v>
      </c>
      <c r="AQ32" s="10">
        <f>100*cbo_interest!AQ32/cbo_ngdp!AQ32</f>
        <v>2.1158885761428712</v>
      </c>
      <c r="AR32" s="10">
        <f>100*cbo_interest!AR32/cbo_ngdp!AR32</f>
        <v>1.9866266111057274</v>
      </c>
      <c r="AS32" s="10">
        <f>100*cbo_interest!AS32/cbo_ngdp!AS32</f>
        <v>2.0169541069862613</v>
      </c>
      <c r="AT32" s="10" t="e">
        <f>100*cbo_interest!AT32/cbo_ngdp!AT32</f>
        <v>#N/A</v>
      </c>
      <c r="AU32" s="10">
        <v>2.0534290271132378</v>
      </c>
      <c r="AV32" s="10" t="e">
        <f>100*cbo_interest!AV32/cbo_ngdp!AV32</f>
        <v>#N/A</v>
      </c>
      <c r="AW32" s="10" t="e">
        <v>#N/A</v>
      </c>
      <c r="AX32" s="10" t="e">
        <v>#N/A</v>
      </c>
      <c r="AY32" s="10" t="e">
        <v>#N/A</v>
      </c>
      <c r="AZ32" s="10" t="e">
        <v>#N/A</v>
      </c>
      <c r="BA32" s="10" t="e">
        <v>#N/A</v>
      </c>
      <c r="BB32" s="10" t="e">
        <v>#N/A</v>
      </c>
      <c r="BC32" s="10" t="e">
        <v>#N/A</v>
      </c>
      <c r="BD32" s="10" t="e">
        <v>#N/A</v>
      </c>
      <c r="BE32" s="10" t="e">
        <v>#N/A</v>
      </c>
      <c r="BF32" s="10" t="e">
        <v>#N/A</v>
      </c>
      <c r="BG32" s="10" t="e">
        <v>#N/A</v>
      </c>
      <c r="BH32" s="10" t="e">
        <v>#N/A</v>
      </c>
      <c r="BI32" s="10" t="e">
        <f>100*cbo_interest!BI32/cbo_ngdp!BI32</f>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v>1.9570587117613529</v>
      </c>
      <c r="CU32" s="20">
        <v>33970</v>
      </c>
      <c r="CV32" s="20" t="str">
        <f ca="1">OFFSET(C$1,0,ROWS($1:26)-1)</f>
        <v>1993A</v>
      </c>
      <c r="CW32" s="19">
        <f t="shared" ca="1" si="2"/>
        <v>1993</v>
      </c>
      <c r="CX32" s="30" cm="1">
        <f t="array" aca="1" ref="CX32" ca="1">INDEX($C$6:$CS$100,MATCH(CW32,YEAR($B$6:$B$100),0),MATCH(CV32,$C$1:$CS$1,0))</f>
        <v>3.2075166045682812</v>
      </c>
      <c r="CY32" s="19">
        <f t="shared" ca="1" si="0"/>
        <v>1998</v>
      </c>
      <c r="CZ32" s="30" cm="1">
        <f t="array" aca="1" ref="CZ32" ca="1">INDEX($C$6:$CS$100,MATCH(CY32,YEAR($B$6:$B$100),0),MATCH(CV32,$C$1:$CS$1,0))</f>
        <v>3.7088784453194461</v>
      </c>
      <c r="DA32" s="19">
        <f t="shared" ca="1" si="3"/>
        <v>2003</v>
      </c>
      <c r="DB32" s="28" t="e" cm="1">
        <f t="array" aca="1" ref="DB32" ca="1">INDEX($C$6:$CS$100,MATCH(DA32,YEAR($B$6:$B$100),0),MATCH(CV32,$C$1:$CS$1,0))</f>
        <v>#N/A</v>
      </c>
    </row>
    <row r="33" spans="1:106" x14ac:dyDescent="0.3">
      <c r="A33" t="s">
        <v>606</v>
      </c>
      <c r="B33" s="16">
        <v>37257</v>
      </c>
      <c r="C33" s="10" t="e">
        <f>100*cbo_interest!C33/cbo_ngdp!C33</f>
        <v>#N/A</v>
      </c>
      <c r="D33" s="10" t="e">
        <f>100*cbo_interest!D33/cbo_ngdp!D33</f>
        <v>#N/A</v>
      </c>
      <c r="E33" s="10" t="e">
        <f>100*cbo_interest!E33/cbo_ngdp!E33</f>
        <v>#N/A</v>
      </c>
      <c r="F33" s="10" t="e">
        <f>100*cbo_interest!F33/cbo_ngdp!F33</f>
        <v>#N/A</v>
      </c>
      <c r="G33" s="10" t="e">
        <f>100*cbo_interest!G33/cbo_ngdp!G33</f>
        <v>#N/A</v>
      </c>
      <c r="H33" s="10" t="e">
        <f>100*cbo_interest!H33/cbo_ngdp!H33</f>
        <v>#N/A</v>
      </c>
      <c r="I33" s="10" t="e">
        <f>100*cbo_interest!I33/cbo_ngdp!A33</f>
        <v>#N/A</v>
      </c>
      <c r="J33" s="10" t="e">
        <f>100*cbo_interest!J33/cbo_ngdp!B33</f>
        <v>#N/A</v>
      </c>
      <c r="K33" s="10" t="e">
        <f>100*cbo_interest!K33/cbo_ngdp!K33</f>
        <v>#N/A</v>
      </c>
      <c r="L33" s="10" t="e">
        <f>100*cbo_interest!L33/cbo_ngdp!L33</f>
        <v>#N/A</v>
      </c>
      <c r="M33" s="10" t="e">
        <f>100*cbo_interest!M33/cbo_ngdp!M33</f>
        <v>#N/A</v>
      </c>
      <c r="N33" s="10" t="e">
        <f>100*cbo_interest!N33/cbo_ngdp!N33</f>
        <v>#N/A</v>
      </c>
      <c r="O33" s="10" t="e">
        <f>100*cbo_interest!O33/cbo_ngdp!O33</f>
        <v>#N/A</v>
      </c>
      <c r="P33" s="10" t="e">
        <f>100*cbo_interest!P33/cbo_ngdp!P33</f>
        <v>#N/A</v>
      </c>
      <c r="Q33" s="10" t="e">
        <f>100*cbo_interest!Q33/cbo_ngdp!Q33</f>
        <v>#N/A</v>
      </c>
      <c r="R33" s="10" t="e">
        <f>100*cbo_interest!R33/cbo_ngdp!R33</f>
        <v>#N/A</v>
      </c>
      <c r="S33" s="10" t="e">
        <f>100*cbo_interest!S33/cbo_ngdp!S33</f>
        <v>#N/A</v>
      </c>
      <c r="T33" s="10" t="e">
        <f>100*cbo_interest!T33/cbo_ngdp!T33</f>
        <v>#N/A</v>
      </c>
      <c r="U33" s="10" t="e">
        <f>100*cbo_interest!U33/cbo_ngdp!U33</f>
        <v>#N/A</v>
      </c>
      <c r="V33" s="10" t="e">
        <f>100*cbo_interest!V33/cbo_ngdp!V33</f>
        <v>#N/A</v>
      </c>
      <c r="W33" s="10" t="e">
        <f>100*cbo_interest!W33/cbo_ngdp!W33</f>
        <v>#N/A</v>
      </c>
      <c r="X33" s="10" t="e">
        <f>100*cbo_interest!X33/cbo_ngdp!X33</f>
        <v>#N/A</v>
      </c>
      <c r="Y33" s="10" t="e">
        <f>100*cbo_interest!Y33/cbo_ngdp!Y33</f>
        <v>#N/A</v>
      </c>
      <c r="Z33" s="10" t="e">
        <f>100*cbo_interest!Z33/cbo_ngdp!Z33</f>
        <v>#N/A</v>
      </c>
      <c r="AA33" s="10" t="e">
        <f>100*cbo_interest!AA33/cbo_ngdp!AA33</f>
        <v>#N/A</v>
      </c>
      <c r="AB33" s="10" t="e">
        <f>100*cbo_interest!AB33/cbo_ngdp!AB33</f>
        <v>#N/A</v>
      </c>
      <c r="AC33" s="10" t="e">
        <f>100*cbo_interest!AC33/cbo_ngdp!AC33</f>
        <v>#N/A</v>
      </c>
      <c r="AD33" s="10" t="e">
        <f>100*cbo_interest!AD33/cbo_ngdp!AD33</f>
        <v>#N/A</v>
      </c>
      <c r="AE33" s="10" t="e">
        <f>100*cbo_interest!AE33/cbo_ngdp!AE33</f>
        <v>#N/A</v>
      </c>
      <c r="AF33" s="10" t="e">
        <f>100*cbo_interest!AF33/cbo_ngdp!AF33</f>
        <v>#N/A</v>
      </c>
      <c r="AG33" s="10">
        <f>100*cbo_interest!AG33/cbo_ngdp!AG33</f>
        <v>3.4678564185763538</v>
      </c>
      <c r="AH33" s="10">
        <f>100*cbo_interest!AH33/cbo_ngdp!AH33</f>
        <v>2.7664352797060023</v>
      </c>
      <c r="AI33" s="10">
        <f>100*cbo_interest!AI33/cbo_ngdp!AI33</f>
        <v>3.125</v>
      </c>
      <c r="AJ33" s="10">
        <f>100*cbo_interest!AJ33/cbo_ngdp!AJ33</f>
        <v>2.8267477203647418</v>
      </c>
      <c r="AK33" s="10">
        <f>100*cbo_interest!AK33/cbo_ngdp!AK33</f>
        <v>2.350831756151011</v>
      </c>
      <c r="AL33" s="10">
        <f>100*cbo_interest!AL33/cbo_ngdp!AL33</f>
        <v>2.3255813953488373</v>
      </c>
      <c r="AM33" s="10">
        <f>100*cbo_interest!AM33/cbo_ngdp!AM33</f>
        <v>2.1123913482918941</v>
      </c>
      <c r="AN33" s="10">
        <f>100*cbo_interest!AN33/cbo_ngdp!AN33</f>
        <v>1.9689014539579968</v>
      </c>
      <c r="AO33" s="10">
        <f>100*cbo_interest!AO33/cbo_ngdp!AO33</f>
        <v>1.9293883639980109</v>
      </c>
      <c r="AP33" s="10">
        <f>100*cbo_interest!AP33/cbo_ngdp!AP33</f>
        <v>1.991234756097561</v>
      </c>
      <c r="AQ33" s="10">
        <f>100*cbo_interest!AQ33/cbo_ngdp!AQ33</f>
        <v>1.8587016830035139</v>
      </c>
      <c r="AR33" s="10">
        <f>100*cbo_interest!AR33/cbo_ngdp!AR33</f>
        <v>1.6452205882352942</v>
      </c>
      <c r="AS33" s="10">
        <f>100*cbo_interest!AS33/cbo_ngdp!AS33</f>
        <v>1.667753656945868</v>
      </c>
      <c r="AT33" s="10">
        <f>100*cbo_interest!AT33/cbo_ngdp!AT33</f>
        <v>1.6480853126514785</v>
      </c>
      <c r="AU33" s="10">
        <v>1.6466485858194497</v>
      </c>
      <c r="AV33" s="10">
        <f>100*cbo_interest!AV33/cbo_ngdp!AV33</f>
        <v>1.6542517171326303</v>
      </c>
      <c r="AW33" s="10">
        <v>1.6542517171326303</v>
      </c>
      <c r="AX33" s="10" t="e">
        <v>#N/A</v>
      </c>
      <c r="AY33" s="10" t="e">
        <v>#N/A</v>
      </c>
      <c r="AZ33" s="10" t="e">
        <v>#N/A</v>
      </c>
      <c r="BA33" s="10" t="e">
        <v>#N/A</v>
      </c>
      <c r="BB33" s="10" t="e">
        <v>#N/A</v>
      </c>
      <c r="BC33" s="10" t="e">
        <v>#N/A</v>
      </c>
      <c r="BD33" s="10" t="e">
        <v>#N/A</v>
      </c>
      <c r="BE33" s="10" t="e">
        <v>#N/A</v>
      </c>
      <c r="BF33" s="10" t="e">
        <v>#N/A</v>
      </c>
      <c r="BG33" s="10" t="e">
        <v>#N/A</v>
      </c>
      <c r="BH33" s="10" t="e">
        <v>#N/A</v>
      </c>
      <c r="BI33" s="10" t="e">
        <f>100*cbo_interest!BI33/cbo_ngdp!BI33</f>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v>1.5790931757318312</v>
      </c>
      <c r="CU33" s="20">
        <v>34213</v>
      </c>
      <c r="CV33" s="20" t="str">
        <f ca="1">OFFSET(C$1,0,ROWS($1:27)-1)</f>
        <v>1993B</v>
      </c>
      <c r="CW33" s="19">
        <f t="shared" ca="1" si="2"/>
        <v>1993</v>
      </c>
      <c r="CX33" s="30" cm="1">
        <f t="array" aca="1" ref="CX33" ca="1">INDEX($C$6:$CS$100,MATCH(CW33,YEAR($B$6:$B$100),0),MATCH(CV33,$C$1:$CS$1,0))</f>
        <v>3.199224430441105</v>
      </c>
      <c r="CY33" s="19">
        <f t="shared" ca="1" si="0"/>
        <v>1998</v>
      </c>
      <c r="CZ33" s="30" cm="1">
        <f t="array" aca="1" ref="CZ33" ca="1">INDEX($C$6:$CS$100,MATCH(CY33,YEAR($B$6:$B$100),0),MATCH(CV33,$C$1:$CS$1,0))</f>
        <v>3.1688376753507015</v>
      </c>
      <c r="DA33" s="19">
        <f t="shared" ca="1" si="3"/>
        <v>2003</v>
      </c>
      <c r="DB33" s="28" t="e" cm="1">
        <f t="array" aca="1" ref="DB33" ca="1">INDEX($C$6:$CS$100,MATCH(DA33,YEAR($B$6:$B$100),0),MATCH(CV33,$C$1:$CS$1,0))</f>
        <v>#N/A</v>
      </c>
    </row>
    <row r="34" spans="1:106" x14ac:dyDescent="0.3">
      <c r="A34" t="s">
        <v>607</v>
      </c>
      <c r="B34" s="16">
        <v>37622</v>
      </c>
      <c r="C34" s="10" t="e">
        <f>100*cbo_interest!C34/cbo_ngdp!C34</f>
        <v>#N/A</v>
      </c>
      <c r="D34" s="10" t="e">
        <f>100*cbo_interest!D34/cbo_ngdp!D34</f>
        <v>#N/A</v>
      </c>
      <c r="E34" s="10" t="e">
        <f>100*cbo_interest!E34/cbo_ngdp!E34</f>
        <v>#N/A</v>
      </c>
      <c r="F34" s="10" t="e">
        <f>100*cbo_interest!F34/cbo_ngdp!F34</f>
        <v>#N/A</v>
      </c>
      <c r="G34" s="10" t="e">
        <f>100*cbo_interest!G34/cbo_ngdp!G34</f>
        <v>#N/A</v>
      </c>
      <c r="H34" s="10" t="e">
        <f>100*cbo_interest!H34/cbo_ngdp!H34</f>
        <v>#N/A</v>
      </c>
      <c r="I34" s="10" t="e">
        <f>100*cbo_interest!I34/cbo_ngdp!A34</f>
        <v>#N/A</v>
      </c>
      <c r="J34" s="10" t="e">
        <f>100*cbo_interest!J34/cbo_ngdp!B34</f>
        <v>#N/A</v>
      </c>
      <c r="K34" s="10" t="e">
        <f>100*cbo_interest!K34/cbo_ngdp!K34</f>
        <v>#N/A</v>
      </c>
      <c r="L34" s="10" t="e">
        <f>100*cbo_interest!L34/cbo_ngdp!L34</f>
        <v>#N/A</v>
      </c>
      <c r="M34" s="10" t="e">
        <f>100*cbo_interest!M34/cbo_ngdp!M34</f>
        <v>#N/A</v>
      </c>
      <c r="N34" s="10" t="e">
        <f>100*cbo_interest!N34/cbo_ngdp!N34</f>
        <v>#N/A</v>
      </c>
      <c r="O34" s="10" t="e">
        <f>100*cbo_interest!O34/cbo_ngdp!O34</f>
        <v>#N/A</v>
      </c>
      <c r="P34" s="10" t="e">
        <f>100*cbo_interest!P34/cbo_ngdp!P34</f>
        <v>#N/A</v>
      </c>
      <c r="Q34" s="10" t="e">
        <f>100*cbo_interest!Q34/cbo_ngdp!Q34</f>
        <v>#N/A</v>
      </c>
      <c r="R34" s="10" t="e">
        <f>100*cbo_interest!R34/cbo_ngdp!R34</f>
        <v>#N/A</v>
      </c>
      <c r="S34" s="10" t="e">
        <f>100*cbo_interest!S34/cbo_ngdp!S34</f>
        <v>#N/A</v>
      </c>
      <c r="T34" s="10" t="e">
        <f>100*cbo_interest!T34/cbo_ngdp!T34</f>
        <v>#N/A</v>
      </c>
      <c r="U34" s="10" t="e">
        <f>100*cbo_interest!U34/cbo_ngdp!U34</f>
        <v>#N/A</v>
      </c>
      <c r="V34" s="10" t="e">
        <f>100*cbo_interest!V34/cbo_ngdp!V34</f>
        <v>#N/A</v>
      </c>
      <c r="W34" s="10" t="e">
        <f>100*cbo_interest!W34/cbo_ngdp!W34</f>
        <v>#N/A</v>
      </c>
      <c r="X34" s="10" t="e">
        <f>100*cbo_interest!X34/cbo_ngdp!X34</f>
        <v>#N/A</v>
      </c>
      <c r="Y34" s="10" t="e">
        <f>100*cbo_interest!Y34/cbo_ngdp!Y34</f>
        <v>#N/A</v>
      </c>
      <c r="Z34" s="10" t="e">
        <f>100*cbo_interest!Z34/cbo_ngdp!Z34</f>
        <v>#N/A</v>
      </c>
      <c r="AA34" s="10" t="e">
        <f>100*cbo_interest!AA34/cbo_ngdp!AA34</f>
        <v>#N/A</v>
      </c>
      <c r="AB34" s="10" t="e">
        <f>100*cbo_interest!AB34/cbo_ngdp!AB34</f>
        <v>#N/A</v>
      </c>
      <c r="AC34" s="10" t="e">
        <f>100*cbo_interest!AC34/cbo_ngdp!AC34</f>
        <v>#N/A</v>
      </c>
      <c r="AD34" s="10" t="e">
        <f>100*cbo_interest!AD34/cbo_ngdp!AD34</f>
        <v>#N/A</v>
      </c>
      <c r="AE34" s="10" t="e">
        <f>100*cbo_interest!AE34/cbo_ngdp!AE34</f>
        <v>#N/A</v>
      </c>
      <c r="AF34" s="10" t="e">
        <f>100*cbo_interest!AF34/cbo_ngdp!AF34</f>
        <v>#N/A</v>
      </c>
      <c r="AG34" s="10">
        <f>100*cbo_interest!AG34/cbo_ngdp!AG34</f>
        <v>3.5101253616200578</v>
      </c>
      <c r="AH34" s="10">
        <f>100*cbo_interest!AH34/cbo_ngdp!AH34</f>
        <v>2.7426570706088311</v>
      </c>
      <c r="AI34" s="10">
        <f>100*cbo_interest!AI34/cbo_ngdp!AI34</f>
        <v>3.1423644376317301</v>
      </c>
      <c r="AJ34" s="10">
        <f>100*cbo_interest!AJ34/cbo_ngdp!AJ34</f>
        <v>2.7965937681439907</v>
      </c>
      <c r="AK34" s="10">
        <f>100*cbo_interest!AK34/cbo_ngdp!AK34</f>
        <v>2.208112206216831</v>
      </c>
      <c r="AL34" s="10">
        <f>100*cbo_interest!AL34/cbo_ngdp!AL34</f>
        <v>2.1720326765977895</v>
      </c>
      <c r="AM34" s="10">
        <f>100*cbo_interest!AM34/cbo_ngdp!AM34</f>
        <v>1.9117505069035434</v>
      </c>
      <c r="AN34" s="10">
        <f>100*cbo_interest!AN34/cbo_ngdp!AN34</f>
        <v>1.76675033790307</v>
      </c>
      <c r="AO34" s="10">
        <f>100*cbo_interest!AO34/cbo_ngdp!AO34</f>
        <v>1.7086674303169149</v>
      </c>
      <c r="AP34" s="10">
        <f>100*cbo_interest!AP34/cbo_ngdp!AP34</f>
        <v>1.7710425415373379</v>
      </c>
      <c r="AQ34" s="10">
        <f>100*cbo_interest!AQ34/cbo_ngdp!AQ34</f>
        <v>1.5368309485956544</v>
      </c>
      <c r="AR34" s="10">
        <f>100*cbo_interest!AR34/cbo_ngdp!AR34</f>
        <v>1.4202317678835932</v>
      </c>
      <c r="AS34" s="10">
        <f>100*cbo_interest!AS34/cbo_ngdp!AS34</f>
        <v>1.5368309485956544</v>
      </c>
      <c r="AT34" s="10">
        <f>100*cbo_interest!AT34/cbo_ngdp!AT34</f>
        <v>1.5977961432506886</v>
      </c>
      <c r="AU34" s="10">
        <v>1.5223243293418731</v>
      </c>
      <c r="AV34" s="10">
        <f>100*cbo_interest!AV34/cbo_ngdp!AV34</f>
        <v>1.4596504276682782</v>
      </c>
      <c r="AW34" s="10">
        <v>1.4631873252562908</v>
      </c>
      <c r="AX34" s="10">
        <v>1.4128728414442699</v>
      </c>
      <c r="AY34" s="10">
        <v>1.4113089198413431</v>
      </c>
      <c r="AZ34" s="10" t="e">
        <v>#N/A</v>
      </c>
      <c r="BA34" s="10" t="e">
        <v>#N/A</v>
      </c>
      <c r="BB34" s="10" t="e">
        <v>#N/A</v>
      </c>
      <c r="BC34" s="10" t="e">
        <v>#N/A</v>
      </c>
      <c r="BD34" s="10" t="e">
        <v>#N/A</v>
      </c>
      <c r="BE34" s="10" t="e">
        <v>#N/A</v>
      </c>
      <c r="BF34" s="10" t="e">
        <v>#N/A</v>
      </c>
      <c r="BG34" s="10" t="e">
        <v>#N/A</v>
      </c>
      <c r="BH34" s="10" t="e">
        <v>#N/A</v>
      </c>
      <c r="BI34" s="10" t="e">
        <f>100*cbo_interest!BI34/cbo_ngdp!BI34</f>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v>1.3565032361024913</v>
      </c>
      <c r="CU34" s="20">
        <v>34335</v>
      </c>
      <c r="CV34" s="20" t="str">
        <f ca="1">OFFSET(C$1,0,ROWS($1:28)-1)</f>
        <v>1994A</v>
      </c>
      <c r="CW34" s="19">
        <f t="shared" ca="1" si="2"/>
        <v>1994</v>
      </c>
      <c r="CX34" s="30" cm="1">
        <f t="array" aca="1" ref="CX34" ca="1">INDEX($C$6:$CS$100,MATCH(CW34,YEAR($B$6:$B$100),0),MATCH(CV34,$C$1:$CS$1,0))</f>
        <v>3.0284767214102759</v>
      </c>
      <c r="CY34" s="19">
        <f t="shared" ca="1" si="0"/>
        <v>1999</v>
      </c>
      <c r="CZ34" s="30" cm="1">
        <f t="array" aca="1" ref="CZ34" ca="1">INDEX($C$6:$CS$100,MATCH(CY34,YEAR($B$6:$B$100),0),MATCH(CV34,$C$1:$CS$1,0))</f>
        <v>3.036295951605398</v>
      </c>
      <c r="DA34" s="19">
        <f t="shared" ca="1" si="3"/>
        <v>2004</v>
      </c>
      <c r="DB34" s="28" t="e" cm="1">
        <f t="array" aca="1" ref="DB34" ca="1">INDEX($C$6:$CS$100,MATCH(DA34,YEAR($B$6:$B$100),0),MATCH(CV34,$C$1:$CS$1,0))</f>
        <v>#N/A</v>
      </c>
    </row>
    <row r="35" spans="1:106" x14ac:dyDescent="0.3">
      <c r="A35" t="s">
        <v>608</v>
      </c>
      <c r="B35" s="16">
        <v>37987</v>
      </c>
      <c r="C35" s="10" t="e">
        <f>100*cbo_interest!C35/cbo_ngdp!C35</f>
        <v>#N/A</v>
      </c>
      <c r="D35" s="10" t="e">
        <f>100*cbo_interest!D35/cbo_ngdp!D35</f>
        <v>#N/A</v>
      </c>
      <c r="E35" s="10" t="e">
        <f>100*cbo_interest!E35/cbo_ngdp!E35</f>
        <v>#N/A</v>
      </c>
      <c r="F35" s="10" t="e">
        <f>100*cbo_interest!F35/cbo_ngdp!F35</f>
        <v>#N/A</v>
      </c>
      <c r="G35" s="10" t="e">
        <f>100*cbo_interest!G35/cbo_ngdp!G35</f>
        <v>#N/A</v>
      </c>
      <c r="H35" s="10" t="e">
        <f>100*cbo_interest!H35/cbo_ngdp!H35</f>
        <v>#N/A</v>
      </c>
      <c r="I35" s="10" t="e">
        <f>100*cbo_interest!I35/cbo_ngdp!A35</f>
        <v>#N/A</v>
      </c>
      <c r="J35" s="10" t="e">
        <f>100*cbo_interest!J35/cbo_ngdp!B35</f>
        <v>#N/A</v>
      </c>
      <c r="K35" s="10" t="e">
        <f>100*cbo_interest!K35/cbo_ngdp!K35</f>
        <v>#N/A</v>
      </c>
      <c r="L35" s="10" t="e">
        <f>100*cbo_interest!L35/cbo_ngdp!L35</f>
        <v>#N/A</v>
      </c>
      <c r="M35" s="10" t="e">
        <f>100*cbo_interest!M35/cbo_ngdp!M35</f>
        <v>#N/A</v>
      </c>
      <c r="N35" s="10" t="e">
        <f>100*cbo_interest!N35/cbo_ngdp!N35</f>
        <v>#N/A</v>
      </c>
      <c r="O35" s="10" t="e">
        <f>100*cbo_interest!O35/cbo_ngdp!O35</f>
        <v>#N/A</v>
      </c>
      <c r="P35" s="10" t="e">
        <f>100*cbo_interest!P35/cbo_ngdp!P35</f>
        <v>#N/A</v>
      </c>
      <c r="Q35" s="10" t="e">
        <f>100*cbo_interest!Q35/cbo_ngdp!Q35</f>
        <v>#N/A</v>
      </c>
      <c r="R35" s="10" t="e">
        <f>100*cbo_interest!R35/cbo_ngdp!R35</f>
        <v>#N/A</v>
      </c>
      <c r="S35" s="10" t="e">
        <f>100*cbo_interest!S35/cbo_ngdp!S35</f>
        <v>#N/A</v>
      </c>
      <c r="T35" s="10" t="e">
        <f>100*cbo_interest!T35/cbo_ngdp!T35</f>
        <v>#N/A</v>
      </c>
      <c r="U35" s="10" t="e">
        <f>100*cbo_interest!U35/cbo_ngdp!U35</f>
        <v>#N/A</v>
      </c>
      <c r="V35" s="10" t="e">
        <f>100*cbo_interest!V35/cbo_ngdp!V35</f>
        <v>#N/A</v>
      </c>
      <c r="W35" s="10" t="e">
        <f>100*cbo_interest!W35/cbo_ngdp!W35</f>
        <v>#N/A</v>
      </c>
      <c r="X35" s="10" t="e">
        <f>100*cbo_interest!X35/cbo_ngdp!X35</f>
        <v>#N/A</v>
      </c>
      <c r="Y35" s="10" t="e">
        <f>100*cbo_interest!Y35/cbo_ngdp!Y35</f>
        <v>#N/A</v>
      </c>
      <c r="Z35" s="10" t="e">
        <f>100*cbo_interest!Z35/cbo_ngdp!Z35</f>
        <v>#N/A</v>
      </c>
      <c r="AA35" s="10" t="e">
        <f>100*cbo_interest!AA35/cbo_ngdp!AA35</f>
        <v>#N/A</v>
      </c>
      <c r="AB35" s="10" t="e">
        <f>100*cbo_interest!AB35/cbo_ngdp!AB35</f>
        <v>#N/A</v>
      </c>
      <c r="AC35" s="10" t="e">
        <f>100*cbo_interest!AC35/cbo_ngdp!AC35</f>
        <v>#N/A</v>
      </c>
      <c r="AD35" s="10" t="e">
        <f>100*cbo_interest!AD35/cbo_ngdp!AD35</f>
        <v>#N/A</v>
      </c>
      <c r="AE35" s="10" t="e">
        <f>100*cbo_interest!AE35/cbo_ngdp!AE35</f>
        <v>#N/A</v>
      </c>
      <c r="AF35" s="10" t="e">
        <f>100*cbo_interest!AF35/cbo_ngdp!AF35</f>
        <v>#N/A</v>
      </c>
      <c r="AG35" s="10">
        <f>100*cbo_interest!AG35/cbo_ngdp!AG35</f>
        <v>3.5583272193690387</v>
      </c>
      <c r="AH35" s="10">
        <f>100*cbo_interest!AH35/cbo_ngdp!AH35</f>
        <v>2.714722505327527</v>
      </c>
      <c r="AI35" s="10">
        <f>100*cbo_interest!AI35/cbo_ngdp!AI35</f>
        <v>3.1606832922261807</v>
      </c>
      <c r="AJ35" s="10">
        <f>100*cbo_interest!AJ35/cbo_ngdp!AJ35</f>
        <v>2.7739251040221915</v>
      </c>
      <c r="AK35" s="10">
        <f>100*cbo_interest!AK35/cbo_ngdp!AK35</f>
        <v>2.0741275137523671</v>
      </c>
      <c r="AL35" s="10">
        <f>100*cbo_interest!AL35/cbo_ngdp!AL35</f>
        <v>2.035016958474654</v>
      </c>
      <c r="AM35" s="10">
        <f>100*cbo_interest!AM35/cbo_ngdp!AM35</f>
        <v>1.74450803027506</v>
      </c>
      <c r="AN35" s="10">
        <f>100*cbo_interest!AN35/cbo_ngdp!AN35</f>
        <v>1.5686998246747255</v>
      </c>
      <c r="AO35" s="10">
        <f>100*cbo_interest!AO35/cbo_ngdp!AO35</f>
        <v>1.5027948318519198</v>
      </c>
      <c r="AP35" s="10">
        <f>100*cbo_interest!AP35/cbo_ngdp!AP35</f>
        <v>1.54964104360007</v>
      </c>
      <c r="AQ35" s="10">
        <f>100*cbo_interest!AQ35/cbo_ngdp!AQ35</f>
        <v>1.2759844515801926</v>
      </c>
      <c r="AR35" s="10">
        <f>100*cbo_interest!AR35/cbo_ngdp!AR35</f>
        <v>1.1775437432622937</v>
      </c>
      <c r="AS35" s="10">
        <f>100*cbo_interest!AS35/cbo_ngdp!AS35</f>
        <v>1.4102241249055654</v>
      </c>
      <c r="AT35" s="10">
        <f>100*cbo_interest!AT35/cbo_ngdp!AT35</f>
        <v>1.6268605053651783</v>
      </c>
      <c r="AU35" s="10">
        <v>1.6838578859208322</v>
      </c>
      <c r="AV35" s="10">
        <f>100*cbo_interest!AV35/cbo_ngdp!AV35</f>
        <v>1.4590149438500311</v>
      </c>
      <c r="AW35" s="10">
        <v>1.3783903957314363</v>
      </c>
      <c r="AX35" s="10">
        <v>1.360188333769291</v>
      </c>
      <c r="AY35" s="10">
        <v>1.3755515182974305</v>
      </c>
      <c r="AZ35" s="10">
        <v>1.3849216653683025</v>
      </c>
      <c r="BA35" s="10">
        <v>1.3848018002423403</v>
      </c>
      <c r="BB35" s="10" t="e">
        <v>#N/A</v>
      </c>
      <c r="BC35" s="10" t="e">
        <v>#N/A</v>
      </c>
      <c r="BD35" s="10" t="e">
        <v>#N/A</v>
      </c>
      <c r="BE35" s="10" t="e">
        <v>#N/A</v>
      </c>
      <c r="BF35" s="10" t="e">
        <v>#N/A</v>
      </c>
      <c r="BG35" s="10" t="e">
        <v>#N/A</v>
      </c>
      <c r="BH35" s="10" t="e">
        <v>#N/A</v>
      </c>
      <c r="BI35" s="10" t="e">
        <f>100*cbo_interest!BI35/cbo_ngdp!BI35</f>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v>1.3302294645826405</v>
      </c>
      <c r="CU35" s="20">
        <v>34547</v>
      </c>
      <c r="CV35" s="20" t="str">
        <f ca="1">OFFSET(C$1,0,ROWS($1:29)-1)</f>
        <v>1994B</v>
      </c>
      <c r="CW35" s="19">
        <f t="shared" ca="1" si="2"/>
        <v>1994</v>
      </c>
      <c r="CX35" s="30" cm="1">
        <f t="array" aca="1" ref="CX35" ca="1">INDEX($C$6:$CS$100,MATCH(CW35,YEAR($B$6:$B$100),0),MATCH(CV35,$C$1:$CS$1,0))</f>
        <v>3.0253107683091209</v>
      </c>
      <c r="CY35" s="19">
        <f t="shared" ca="1" si="0"/>
        <v>1999</v>
      </c>
      <c r="CZ35" s="30" cm="1">
        <f t="array" aca="1" ref="CZ35" ca="1">INDEX($C$6:$CS$100,MATCH(CY35,YEAR($B$6:$B$100),0),MATCH(CV35,$C$1:$CS$1,0))</f>
        <v>3.2280619974361962</v>
      </c>
      <c r="DA35" s="19">
        <f t="shared" ca="1" si="3"/>
        <v>2004</v>
      </c>
      <c r="DB35" s="28" t="e" cm="1">
        <f t="array" aca="1" ref="DB35" ca="1">INDEX($C$6:$CS$100,MATCH(DA35,YEAR($B$6:$B$100),0),MATCH(CV35,$C$1:$CS$1,0))</f>
        <v>#N/A</v>
      </c>
    </row>
    <row r="36" spans="1:106" x14ac:dyDescent="0.3">
      <c r="A36" t="s">
        <v>609</v>
      </c>
      <c r="B36" s="16">
        <v>38353</v>
      </c>
      <c r="C36" s="10" t="e">
        <f>100*cbo_interest!C36/cbo_ngdp!C36</f>
        <v>#N/A</v>
      </c>
      <c r="D36" s="10" t="e">
        <f>100*cbo_interest!D36/cbo_ngdp!D36</f>
        <v>#N/A</v>
      </c>
      <c r="E36" s="10" t="e">
        <f>100*cbo_interest!E36/cbo_ngdp!E36</f>
        <v>#N/A</v>
      </c>
      <c r="F36" s="10" t="e">
        <f>100*cbo_interest!F36/cbo_ngdp!F36</f>
        <v>#N/A</v>
      </c>
      <c r="G36" s="10" t="e">
        <f>100*cbo_interest!G36/cbo_ngdp!G36</f>
        <v>#N/A</v>
      </c>
      <c r="H36" s="10" t="e">
        <f>100*cbo_interest!H36/cbo_ngdp!H36</f>
        <v>#N/A</v>
      </c>
      <c r="I36" s="10" t="e">
        <f>100*cbo_interest!I36/cbo_ngdp!A36</f>
        <v>#N/A</v>
      </c>
      <c r="J36" s="10" t="e">
        <f>100*cbo_interest!J36/cbo_ngdp!B36</f>
        <v>#N/A</v>
      </c>
      <c r="K36" s="10" t="e">
        <f>100*cbo_interest!K36/cbo_ngdp!K36</f>
        <v>#N/A</v>
      </c>
      <c r="L36" s="10" t="e">
        <f>100*cbo_interest!L36/cbo_ngdp!L36</f>
        <v>#N/A</v>
      </c>
      <c r="M36" s="10" t="e">
        <f>100*cbo_interest!M36/cbo_ngdp!M36</f>
        <v>#N/A</v>
      </c>
      <c r="N36" s="10" t="e">
        <f>100*cbo_interest!N36/cbo_ngdp!N36</f>
        <v>#N/A</v>
      </c>
      <c r="O36" s="10" t="e">
        <f>100*cbo_interest!O36/cbo_ngdp!O36</f>
        <v>#N/A</v>
      </c>
      <c r="P36" s="10" t="e">
        <f>100*cbo_interest!P36/cbo_ngdp!P36</f>
        <v>#N/A</v>
      </c>
      <c r="Q36" s="10" t="e">
        <f>100*cbo_interest!Q36/cbo_ngdp!Q36</f>
        <v>#N/A</v>
      </c>
      <c r="R36" s="10" t="e">
        <f>100*cbo_interest!R36/cbo_ngdp!R36</f>
        <v>#N/A</v>
      </c>
      <c r="S36" s="10" t="e">
        <f>100*cbo_interest!S36/cbo_ngdp!S36</f>
        <v>#N/A</v>
      </c>
      <c r="T36" s="10" t="e">
        <f>100*cbo_interest!T36/cbo_ngdp!T36</f>
        <v>#N/A</v>
      </c>
      <c r="U36" s="10" t="e">
        <f>100*cbo_interest!U36/cbo_ngdp!U36</f>
        <v>#N/A</v>
      </c>
      <c r="V36" s="10" t="e">
        <f>100*cbo_interest!V36/cbo_ngdp!V36</f>
        <v>#N/A</v>
      </c>
      <c r="W36" s="10" t="e">
        <f>100*cbo_interest!W36/cbo_ngdp!W36</f>
        <v>#N/A</v>
      </c>
      <c r="X36" s="10" t="e">
        <f>100*cbo_interest!X36/cbo_ngdp!X36</f>
        <v>#N/A</v>
      </c>
      <c r="Y36" s="10" t="e">
        <f>100*cbo_interest!Y36/cbo_ngdp!Y36</f>
        <v>#N/A</v>
      </c>
      <c r="Z36" s="10" t="e">
        <f>100*cbo_interest!Z36/cbo_ngdp!Z36</f>
        <v>#N/A</v>
      </c>
      <c r="AA36" s="10" t="e">
        <f>100*cbo_interest!AA36/cbo_ngdp!AA36</f>
        <v>#N/A</v>
      </c>
      <c r="AB36" s="10" t="e">
        <f>100*cbo_interest!AB36/cbo_ngdp!AB36</f>
        <v>#N/A</v>
      </c>
      <c r="AC36" s="10" t="e">
        <f>100*cbo_interest!AC36/cbo_ngdp!AC36</f>
        <v>#N/A</v>
      </c>
      <c r="AD36" s="10" t="e">
        <f>100*cbo_interest!AD36/cbo_ngdp!AD36</f>
        <v>#N/A</v>
      </c>
      <c r="AE36" s="10" t="e">
        <f>100*cbo_interest!AE36/cbo_ngdp!AE36</f>
        <v>#N/A</v>
      </c>
      <c r="AF36" s="10" t="e">
        <f>100*cbo_interest!AF36/cbo_ngdp!AF36</f>
        <v>#N/A</v>
      </c>
      <c r="AG36" s="10">
        <f>100*cbo_interest!AG36/cbo_ngdp!AG36</f>
        <v>3.6197121674662016</v>
      </c>
      <c r="AH36" s="10">
        <f>100*cbo_interest!AH36/cbo_ngdp!AH36</f>
        <v>2.7098596522199663</v>
      </c>
      <c r="AI36" s="10">
        <f>100*cbo_interest!AI36/cbo_ngdp!AI36</f>
        <v>3.1791655779113319</v>
      </c>
      <c r="AJ36" s="10">
        <f>100*cbo_interest!AJ36/cbo_ngdp!AJ36</f>
        <v>2.7574016791869198</v>
      </c>
      <c r="AK36" s="10">
        <f>100*cbo_interest!AK36/cbo_ngdp!AK36</f>
        <v>1.9484978540772533</v>
      </c>
      <c r="AL36" s="10">
        <f>100*cbo_interest!AL36/cbo_ngdp!AL36</f>
        <v>1.8895984603271805</v>
      </c>
      <c r="AM36" s="10">
        <f>100*cbo_interest!AM36/cbo_ngdp!AM36</f>
        <v>1.5721603956898074</v>
      </c>
      <c r="AN36" s="10">
        <f>100*cbo_interest!AN36/cbo_ngdp!AN36</f>
        <v>1.3760254035459116</v>
      </c>
      <c r="AO36" s="10">
        <f>100*cbo_interest!AO36/cbo_ngdp!AO36</f>
        <v>1.2999560825647782</v>
      </c>
      <c r="AP36" s="10">
        <f>100*cbo_interest!AP36/cbo_ngdp!AP36</f>
        <v>1.3418316001341832</v>
      </c>
      <c r="AQ36" s="10">
        <f>100*cbo_interest!AQ36/cbo_ngdp!AQ36</f>
        <v>1.0185933710590138</v>
      </c>
      <c r="AR36" s="10">
        <f>100*cbo_interest!AR36/cbo_ngdp!AR36</f>
        <v>0.91656131479140324</v>
      </c>
      <c r="AS36" s="10">
        <f>100*cbo_interest!AS36/cbo_ngdp!AS36</f>
        <v>1.2367350195483922</v>
      </c>
      <c r="AT36" s="10">
        <f>100*cbo_interest!AT36/cbo_ngdp!AT36</f>
        <v>1.5450361604207759</v>
      </c>
      <c r="AU36" s="10">
        <v>1.7439423157541711</v>
      </c>
      <c r="AV36" s="10">
        <f>100*cbo_interest!AV36/cbo_ngdp!AV36</f>
        <v>1.6256075079604491</v>
      </c>
      <c r="AW36" s="10">
        <v>1.5502569719437189</v>
      </c>
      <c r="AX36" s="10">
        <v>1.4887106111984121</v>
      </c>
      <c r="AY36" s="10">
        <v>1.4466840052015604</v>
      </c>
      <c r="AZ36" s="10">
        <v>1.4550805199051746</v>
      </c>
      <c r="BA36" s="10">
        <v>1.4831717056474616</v>
      </c>
      <c r="BB36" s="10">
        <v>1.4967867892296429</v>
      </c>
      <c r="BC36" s="10">
        <v>1.4966650398568406</v>
      </c>
      <c r="BD36" s="10" t="e">
        <v>#N/A</v>
      </c>
      <c r="BE36" s="10" t="e">
        <v>#N/A</v>
      </c>
      <c r="BF36" s="10" t="e">
        <v>#N/A</v>
      </c>
      <c r="BG36" s="10" t="e">
        <v>#N/A</v>
      </c>
      <c r="BH36" s="10" t="e">
        <v>#N/A</v>
      </c>
      <c r="BI36" s="10" t="e">
        <f>100*cbo_interest!BI36/cbo_ngdp!BI36</f>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v>1.4330218068535825</v>
      </c>
      <c r="CU36" s="20">
        <v>34700</v>
      </c>
      <c r="CV36" s="20" t="str">
        <f ca="1">OFFSET(C$1,0,ROWS($1:30)-1)</f>
        <v>1995A</v>
      </c>
      <c r="CW36" s="19">
        <f t="shared" ca="1" si="2"/>
        <v>1995</v>
      </c>
      <c r="CX36" s="30" cm="1">
        <f t="array" aca="1" ref="CX36" ca="1">INDEX($C$6:$CS$100,MATCH(CW36,YEAR($B$6:$B$100),0),MATCH(CV36,$C$1:$CS$1,0))</f>
        <v>3.3399658897100624</v>
      </c>
      <c r="CY36" s="19">
        <f t="shared" ca="1" si="0"/>
        <v>2000</v>
      </c>
      <c r="CZ36" s="30" cm="1">
        <f t="array" aca="1" ref="CZ36" ca="1">INDEX($C$6:$CS$100,MATCH(CY36,YEAR($B$6:$B$100),0),MATCH(CV36,$C$1:$CS$1,0))</f>
        <v>3.4394763119937868</v>
      </c>
      <c r="DA36" s="19">
        <f t="shared" ca="1" si="3"/>
        <v>2005</v>
      </c>
      <c r="DB36" s="28" t="e" cm="1">
        <f t="array" aca="1" ref="DB36" ca="1">INDEX($C$6:$CS$100,MATCH(DA36,YEAR($B$6:$B$100),0),MATCH(CV36,$C$1:$CS$1,0))</f>
        <v>#N/A</v>
      </c>
    </row>
    <row r="37" spans="1:106" x14ac:dyDescent="0.3">
      <c r="A37" t="s">
        <v>610</v>
      </c>
      <c r="B37" s="16">
        <v>38718</v>
      </c>
      <c r="C37" s="10" t="e">
        <f>100*cbo_interest!C37/cbo_ngdp!C37</f>
        <v>#N/A</v>
      </c>
      <c r="D37" s="10" t="e">
        <f>100*cbo_interest!D37/cbo_ngdp!D37</f>
        <v>#N/A</v>
      </c>
      <c r="E37" s="10" t="e">
        <f>100*cbo_interest!E37/cbo_ngdp!E37</f>
        <v>#N/A</v>
      </c>
      <c r="F37" s="10" t="e">
        <f>100*cbo_interest!F37/cbo_ngdp!F37</f>
        <v>#N/A</v>
      </c>
      <c r="G37" s="10" t="e">
        <f>100*cbo_interest!G37/cbo_ngdp!G37</f>
        <v>#N/A</v>
      </c>
      <c r="H37" s="10" t="e">
        <f>100*cbo_interest!H37/cbo_ngdp!H37</f>
        <v>#N/A</v>
      </c>
      <c r="I37" s="10" t="e">
        <f>100*cbo_interest!I37/cbo_ngdp!A37</f>
        <v>#N/A</v>
      </c>
      <c r="J37" s="10" t="e">
        <f>100*cbo_interest!J37/cbo_ngdp!B37</f>
        <v>#N/A</v>
      </c>
      <c r="K37" s="10" t="e">
        <f>100*cbo_interest!K37/cbo_ngdp!K37</f>
        <v>#N/A</v>
      </c>
      <c r="L37" s="10" t="e">
        <f>100*cbo_interest!L37/cbo_ngdp!L37</f>
        <v>#N/A</v>
      </c>
      <c r="M37" s="10" t="e">
        <f>100*cbo_interest!M37/cbo_ngdp!M37</f>
        <v>#N/A</v>
      </c>
      <c r="N37" s="10" t="e">
        <f>100*cbo_interest!N37/cbo_ngdp!N37</f>
        <v>#N/A</v>
      </c>
      <c r="O37" s="10" t="e">
        <f>100*cbo_interest!O37/cbo_ngdp!O37</f>
        <v>#N/A</v>
      </c>
      <c r="P37" s="10" t="e">
        <f>100*cbo_interest!P37/cbo_ngdp!P37</f>
        <v>#N/A</v>
      </c>
      <c r="Q37" s="10" t="e">
        <f>100*cbo_interest!Q37/cbo_ngdp!Q37</f>
        <v>#N/A</v>
      </c>
      <c r="R37" s="10" t="e">
        <f>100*cbo_interest!R37/cbo_ngdp!R37</f>
        <v>#N/A</v>
      </c>
      <c r="S37" s="10" t="e">
        <f>100*cbo_interest!S37/cbo_ngdp!S37</f>
        <v>#N/A</v>
      </c>
      <c r="T37" s="10" t="e">
        <f>100*cbo_interest!T37/cbo_ngdp!T37</f>
        <v>#N/A</v>
      </c>
      <c r="U37" s="10" t="e">
        <f>100*cbo_interest!U37/cbo_ngdp!U37</f>
        <v>#N/A</v>
      </c>
      <c r="V37" s="10" t="e">
        <f>100*cbo_interest!V37/cbo_ngdp!V37</f>
        <v>#N/A</v>
      </c>
      <c r="W37" s="10" t="e">
        <f>100*cbo_interest!W37/cbo_ngdp!W37</f>
        <v>#N/A</v>
      </c>
      <c r="X37" s="10" t="e">
        <f>100*cbo_interest!X37/cbo_ngdp!X37</f>
        <v>#N/A</v>
      </c>
      <c r="Y37" s="10" t="e">
        <f>100*cbo_interest!Y37/cbo_ngdp!Y37</f>
        <v>#N/A</v>
      </c>
      <c r="Z37" s="10" t="e">
        <f>100*cbo_interest!Z37/cbo_ngdp!Z37</f>
        <v>#N/A</v>
      </c>
      <c r="AA37" s="10" t="e">
        <f>100*cbo_interest!AA37/cbo_ngdp!AA37</f>
        <v>#N/A</v>
      </c>
      <c r="AB37" s="10" t="e">
        <f>100*cbo_interest!AB37/cbo_ngdp!AB37</f>
        <v>#N/A</v>
      </c>
      <c r="AC37" s="10" t="e">
        <f>100*cbo_interest!AC37/cbo_ngdp!AC37</f>
        <v>#N/A</v>
      </c>
      <c r="AD37" s="10" t="e">
        <f>100*cbo_interest!AD37/cbo_ngdp!AD37</f>
        <v>#N/A</v>
      </c>
      <c r="AE37" s="10" t="e">
        <f>100*cbo_interest!AE37/cbo_ngdp!AE37</f>
        <v>#N/A</v>
      </c>
      <c r="AF37" s="10" t="e">
        <f>100*cbo_interest!AF37/cbo_ngdp!AF37</f>
        <v>#N/A</v>
      </c>
      <c r="AG37" s="10" t="e">
        <f>100*cbo_interest!AG37/cbo_ngdp!AG37</f>
        <v>#N/A</v>
      </c>
      <c r="AH37" s="10" t="e">
        <f>100*cbo_interest!AH37/cbo_ngdp!AH37</f>
        <v>#N/A</v>
      </c>
      <c r="AI37" s="10">
        <f>100*cbo_interest!AI37/cbo_ngdp!AI37</f>
        <v>3.197408853085292</v>
      </c>
      <c r="AJ37" s="10">
        <f>100*cbo_interest!AJ37/cbo_ngdp!AJ37</f>
        <v>2.746092099704267</v>
      </c>
      <c r="AK37" s="10">
        <f>100*cbo_interest!AK37/cbo_ngdp!AK37</f>
        <v>1.8223420773065293</v>
      </c>
      <c r="AL37" s="10">
        <f>100*cbo_interest!AL37/cbo_ngdp!AL37</f>
        <v>1.7455942537375762</v>
      </c>
      <c r="AM37" s="10">
        <f>100*cbo_interest!AM37/cbo_ngdp!AM37</f>
        <v>1.4041617323633904</v>
      </c>
      <c r="AN37" s="10">
        <f>100*cbo_interest!AN37/cbo_ngdp!AN37</f>
        <v>1.1809363137916491</v>
      </c>
      <c r="AO37" s="10">
        <f>100*cbo_interest!AO37/cbo_ngdp!AO37</f>
        <v>1.1020442500210315</v>
      </c>
      <c r="AP37" s="10">
        <f>100*cbo_interest!AP37/cbo_ngdp!AP37</f>
        <v>1.1402874809282904</v>
      </c>
      <c r="AQ37" s="10">
        <f>100*cbo_interest!AQ37/cbo_ngdp!AQ37</f>
        <v>0.78094796257635501</v>
      </c>
      <c r="AR37" s="10">
        <f>100*cbo_interest!AR37/cbo_ngdp!AR37</f>
        <v>0.67776187965961288</v>
      </c>
      <c r="AS37" s="10">
        <f>100*cbo_interest!AS37/cbo_ngdp!AS37</f>
        <v>1.0540684006976568</v>
      </c>
      <c r="AT37" s="10">
        <f>100*cbo_interest!AT37/cbo_ngdp!AT37</f>
        <v>1.4215418261344996</v>
      </c>
      <c r="AU37" s="10">
        <v>1.6955898742238498</v>
      </c>
      <c r="AV37" s="10">
        <f>100*cbo_interest!AV37/cbo_ngdp!AV37</f>
        <v>1.6849467493244317</v>
      </c>
      <c r="AW37" s="10">
        <v>1.7549457562220805</v>
      </c>
      <c r="AX37" s="10">
        <v>1.7268569626241919</v>
      </c>
      <c r="AY37" s="10">
        <v>1.6809977535053064</v>
      </c>
      <c r="AZ37" s="10">
        <v>1.6527001862197392</v>
      </c>
      <c r="BA37" s="10">
        <v>1.6040718747590037</v>
      </c>
      <c r="BB37" s="10">
        <v>1.6587677725118484</v>
      </c>
      <c r="BC37" s="10">
        <v>1.6783643576441867</v>
      </c>
      <c r="BD37" s="10">
        <v>1.7374665135859166</v>
      </c>
      <c r="BE37" s="10">
        <v>1.7374665135859166</v>
      </c>
      <c r="BF37" s="10" t="e">
        <v>#N/A</v>
      </c>
      <c r="BG37" s="10" t="e">
        <v>#N/A</v>
      </c>
      <c r="BH37" s="10" t="e">
        <v>#N/A</v>
      </c>
      <c r="BI37" s="10" t="e">
        <f>100*cbo_interest!BI37/cbo_ngdp!BI37</f>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v>1.6645889858473271</v>
      </c>
      <c r="CU37" s="20">
        <v>34912</v>
      </c>
      <c r="CV37" s="20" t="str">
        <f ca="1">OFFSET(C$1,0,ROWS($1:31)-1)</f>
        <v>1995B</v>
      </c>
      <c r="CW37" s="19">
        <f t="shared" ca="1" si="2"/>
        <v>1995</v>
      </c>
      <c r="CX37" s="30" cm="1">
        <f t="array" aca="1" ref="CX37" ca="1">INDEX($C$6:$CS$100,MATCH(CW37,YEAR($B$6:$B$100),0),MATCH(CV37,$C$1:$CS$1,0))</f>
        <v>3.332379862700229</v>
      </c>
      <c r="CY37" s="19">
        <f t="shared" ca="1" si="0"/>
        <v>2000</v>
      </c>
      <c r="CZ37" s="30" cm="1">
        <f t="array" aca="1" ref="CZ37" ca="1">INDEX($C$6:$CS$100,MATCH(CY37,YEAR($B$6:$B$100),0),MATCH(CV37,$C$1:$CS$1,0))</f>
        <v>3.4200493384166855</v>
      </c>
      <c r="DA37" s="19">
        <f t="shared" ca="1" si="3"/>
        <v>2005</v>
      </c>
      <c r="DB37" s="28" cm="1">
        <f t="array" aca="1" ref="DB37" ca="1">INDEX($C$6:$CS$100,MATCH(DA37,YEAR($B$6:$B$100),0),MATCH(CV37,$C$1:$CS$1,0))</f>
        <v>3.6197121674662016</v>
      </c>
    </row>
    <row r="38" spans="1:106" x14ac:dyDescent="0.3">
      <c r="A38" t="s">
        <v>611</v>
      </c>
      <c r="B38" s="16">
        <v>39083</v>
      </c>
      <c r="C38" s="10" t="e">
        <f>100*cbo_interest!C38/cbo_ngdp!C38</f>
        <v>#N/A</v>
      </c>
      <c r="D38" s="10" t="e">
        <f>100*cbo_interest!D38/cbo_ngdp!D38</f>
        <v>#N/A</v>
      </c>
      <c r="E38" s="10" t="e">
        <f>100*cbo_interest!E38/cbo_ngdp!E38</f>
        <v>#N/A</v>
      </c>
      <c r="F38" s="10" t="e">
        <f>100*cbo_interest!F38/cbo_ngdp!F38</f>
        <v>#N/A</v>
      </c>
      <c r="G38" s="10" t="e">
        <f>100*cbo_interest!G38/cbo_ngdp!G38</f>
        <v>#N/A</v>
      </c>
      <c r="H38" s="10" t="e">
        <f>100*cbo_interest!H38/cbo_ngdp!H38</f>
        <v>#N/A</v>
      </c>
      <c r="I38" s="10" t="e">
        <f>100*cbo_interest!I38/cbo_ngdp!A38</f>
        <v>#N/A</v>
      </c>
      <c r="J38" s="10" t="e">
        <f>100*cbo_interest!J38/cbo_ngdp!B38</f>
        <v>#N/A</v>
      </c>
      <c r="K38" s="10" t="e">
        <f>100*cbo_interest!K38/cbo_ngdp!K38</f>
        <v>#N/A</v>
      </c>
      <c r="L38" s="10" t="e">
        <f>100*cbo_interest!L38/cbo_ngdp!L38</f>
        <v>#N/A</v>
      </c>
      <c r="M38" s="10" t="e">
        <f>100*cbo_interest!M38/cbo_ngdp!M38</f>
        <v>#N/A</v>
      </c>
      <c r="N38" s="10" t="e">
        <f>100*cbo_interest!N38/cbo_ngdp!N38</f>
        <v>#N/A</v>
      </c>
      <c r="O38" s="10" t="e">
        <f>100*cbo_interest!O38/cbo_ngdp!O38</f>
        <v>#N/A</v>
      </c>
      <c r="P38" s="10" t="e">
        <f>100*cbo_interest!P38/cbo_ngdp!P38</f>
        <v>#N/A</v>
      </c>
      <c r="Q38" s="10" t="e">
        <f>100*cbo_interest!Q38/cbo_ngdp!Q38</f>
        <v>#N/A</v>
      </c>
      <c r="R38" s="10" t="e">
        <f>100*cbo_interest!R38/cbo_ngdp!R38</f>
        <v>#N/A</v>
      </c>
      <c r="S38" s="10" t="e">
        <f>100*cbo_interest!S38/cbo_ngdp!S38</f>
        <v>#N/A</v>
      </c>
      <c r="T38" s="10" t="e">
        <f>100*cbo_interest!T38/cbo_ngdp!T38</f>
        <v>#N/A</v>
      </c>
      <c r="U38" s="10" t="e">
        <f>100*cbo_interest!U38/cbo_ngdp!U38</f>
        <v>#N/A</v>
      </c>
      <c r="V38" s="10" t="e">
        <f>100*cbo_interest!V38/cbo_ngdp!V38</f>
        <v>#N/A</v>
      </c>
      <c r="W38" s="10" t="e">
        <f>100*cbo_interest!W38/cbo_ngdp!W38</f>
        <v>#N/A</v>
      </c>
      <c r="X38" s="10" t="e">
        <f>100*cbo_interest!X38/cbo_ngdp!X38</f>
        <v>#N/A</v>
      </c>
      <c r="Y38" s="10" t="e">
        <f>100*cbo_interest!Y38/cbo_ngdp!Y38</f>
        <v>#N/A</v>
      </c>
      <c r="Z38" s="10" t="e">
        <f>100*cbo_interest!Z38/cbo_ngdp!Z38</f>
        <v>#N/A</v>
      </c>
      <c r="AA38" s="10" t="e">
        <f>100*cbo_interest!AA38/cbo_ngdp!AA38</f>
        <v>#N/A</v>
      </c>
      <c r="AB38" s="10" t="e">
        <f>100*cbo_interest!AB38/cbo_ngdp!AB38</f>
        <v>#N/A</v>
      </c>
      <c r="AC38" s="10" t="e">
        <f>100*cbo_interest!AC38/cbo_ngdp!AC38</f>
        <v>#N/A</v>
      </c>
      <c r="AD38" s="10" t="e">
        <f>100*cbo_interest!AD38/cbo_ngdp!AD38</f>
        <v>#N/A</v>
      </c>
      <c r="AE38" s="10" t="e">
        <f>100*cbo_interest!AE38/cbo_ngdp!AE38</f>
        <v>#N/A</v>
      </c>
      <c r="AF38" s="10" t="e">
        <f>100*cbo_interest!AF38/cbo_ngdp!AF38</f>
        <v>#N/A</v>
      </c>
      <c r="AG38" s="10" t="e">
        <f>100*cbo_interest!AG38/cbo_ngdp!AG38</f>
        <v>#N/A</v>
      </c>
      <c r="AH38" s="10" t="e">
        <f>100*cbo_interest!AH38/cbo_ngdp!AH38</f>
        <v>#N/A</v>
      </c>
      <c r="AI38" s="10" t="e">
        <f>100*cbo_interest!AI38/cbo_ngdp!AI38</f>
        <v>#N/A</v>
      </c>
      <c r="AJ38" s="10">
        <f>100*cbo_interest!AJ38/cbo_ngdp!AJ38</f>
        <v>2.7465869617901286</v>
      </c>
      <c r="AK38" s="10">
        <f>100*cbo_interest!AK38/cbo_ngdp!AK38</f>
        <v>1.7040149393090569</v>
      </c>
      <c r="AL38" s="10">
        <f>100*cbo_interest!AL38/cbo_ngdp!AL38</f>
        <v>1.6109737618629876</v>
      </c>
      <c r="AM38" s="10">
        <f>100*cbo_interest!AM38/cbo_ngdp!AM38</f>
        <v>1.2397698727817843</v>
      </c>
      <c r="AN38" s="10">
        <f>100*cbo_interest!AN38/cbo_ngdp!AN38</f>
        <v>0.99265595997094669</v>
      </c>
      <c r="AO38" s="10">
        <f>100*cbo_interest!AO38/cbo_ngdp!AO38</f>
        <v>0.90191657271702363</v>
      </c>
      <c r="AP38" s="10">
        <f>100*cbo_interest!AP38/cbo_ngdp!AP38</f>
        <v>0.93802860218360762</v>
      </c>
      <c r="AQ38" s="10">
        <f>100*cbo_interest!AQ38/cbo_ngdp!AQ38</f>
        <v>0.59906811626359002</v>
      </c>
      <c r="AR38" s="10">
        <f>100*cbo_interest!AR38/cbo_ngdp!AR38</f>
        <v>0.51679586563307489</v>
      </c>
      <c r="AS38" s="10">
        <f>100*cbo_interest!AS38/cbo_ngdp!AS38</f>
        <v>0.87238644556596967</v>
      </c>
      <c r="AT38" s="10">
        <f>100*cbo_interest!AT38/cbo_ngdp!AT38</f>
        <v>1.2993762993762994</v>
      </c>
      <c r="AU38" s="10">
        <v>1.6013294055442253</v>
      </c>
      <c r="AV38" s="10">
        <f>100*cbo_interest!AV38/cbo_ngdp!AV38</f>
        <v>1.6361305888562165</v>
      </c>
      <c r="AW38" s="10">
        <v>1.9290415311294349</v>
      </c>
      <c r="AX38" s="10">
        <v>1.926563916591115</v>
      </c>
      <c r="AY38" s="10">
        <v>1.8858157077355422</v>
      </c>
      <c r="AZ38" s="10">
        <v>1.8327690269394965</v>
      </c>
      <c r="BA38" s="10">
        <v>1.7356279751006958</v>
      </c>
      <c r="BB38" s="10">
        <v>1.7705536608373849</v>
      </c>
      <c r="BC38" s="10">
        <v>1.8013455834478767</v>
      </c>
      <c r="BD38" s="10">
        <v>1.7222425796995235</v>
      </c>
      <c r="BE38" s="10">
        <v>1.7127031557466657</v>
      </c>
      <c r="BF38" s="10">
        <v>1.7410387710314557</v>
      </c>
      <c r="BG38" s="10">
        <v>1.7372819234716317</v>
      </c>
      <c r="BH38" s="10" t="e">
        <v>#N/A</v>
      </c>
      <c r="BI38" s="10" t="e">
        <f>100*cbo_interest!BI38/cbo_ngdp!BI38</f>
        <v>#N/A</v>
      </c>
      <c r="BJ38" s="10" t="e">
        <v>#N/A</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v>1.6567633694512409</v>
      </c>
      <c r="CU38" s="20">
        <v>35034</v>
      </c>
      <c r="CV38" s="20" t="str">
        <f ca="1">OFFSET(C$1,0,ROWS($1:32)-1)</f>
        <v>1995C</v>
      </c>
      <c r="CW38" s="40">
        <f ca="1">LEFT(CV38,4)+$CW$5+1</f>
        <v>1996</v>
      </c>
      <c r="CX38" s="30" cm="1">
        <f t="array" aca="1" ref="CX38" ca="1">INDEX($C$6:$CS$100,MATCH(CW38,YEAR($B$6:$B$100),0),MATCH(CV38,$C$1:$CS$1,0))</f>
        <v>3.3160480349344978</v>
      </c>
      <c r="CY38" s="19">
        <f t="shared" ca="1" si="0"/>
        <v>2000</v>
      </c>
      <c r="CZ38" s="30" cm="1">
        <f t="array" aca="1" ref="CZ38" ca="1">INDEX($C$6:$CS$100,MATCH(CY38,YEAR($B$6:$B$100),0),MATCH(CV38,$C$1:$CS$1,0))</f>
        <v>2.8783449516527995</v>
      </c>
      <c r="DA38" s="19">
        <f t="shared" ca="1" si="3"/>
        <v>2005</v>
      </c>
      <c r="DB38" s="28" cm="1">
        <f t="array" aca="1" ref="DB38" ca="1">INDEX($C$6:$CS$100,MATCH(DA38,YEAR($B$6:$B$100),0),MATCH(CV38,$C$1:$CS$1,0))</f>
        <v>2.7098596522199663</v>
      </c>
    </row>
    <row r="39" spans="1:106" x14ac:dyDescent="0.3">
      <c r="A39" t="s">
        <v>612</v>
      </c>
      <c r="B39" s="16">
        <v>39448</v>
      </c>
      <c r="C39" s="10" t="e">
        <f>100*cbo_interest!C39/cbo_ngdp!C39</f>
        <v>#N/A</v>
      </c>
      <c r="D39" s="10" t="e">
        <f>100*cbo_interest!D39/cbo_ngdp!D39</f>
        <v>#N/A</v>
      </c>
      <c r="E39" s="10" t="e">
        <f>100*cbo_interest!E39/cbo_ngdp!E39</f>
        <v>#N/A</v>
      </c>
      <c r="F39" s="10" t="e">
        <f>100*cbo_interest!F39/cbo_ngdp!F39</f>
        <v>#N/A</v>
      </c>
      <c r="G39" s="10" t="e">
        <f>100*cbo_interest!G39/cbo_ngdp!G39</f>
        <v>#N/A</v>
      </c>
      <c r="H39" s="10" t="e">
        <f>100*cbo_interest!H39/cbo_ngdp!H39</f>
        <v>#N/A</v>
      </c>
      <c r="I39" s="10" t="e">
        <f>100*cbo_interest!I39/cbo_ngdp!A39</f>
        <v>#N/A</v>
      </c>
      <c r="J39" s="10" t="e">
        <f>100*cbo_interest!J39/cbo_ngdp!B39</f>
        <v>#N/A</v>
      </c>
      <c r="K39" s="10" t="e">
        <f>100*cbo_interest!K39/cbo_ngdp!K39</f>
        <v>#N/A</v>
      </c>
      <c r="L39" s="10" t="e">
        <f>100*cbo_interest!L39/cbo_ngdp!L39</f>
        <v>#N/A</v>
      </c>
      <c r="M39" s="10" t="e">
        <f>100*cbo_interest!M39/cbo_ngdp!M39</f>
        <v>#N/A</v>
      </c>
      <c r="N39" s="10" t="e">
        <f>100*cbo_interest!N39/cbo_ngdp!N39</f>
        <v>#N/A</v>
      </c>
      <c r="O39" s="10" t="e">
        <f>100*cbo_interest!O39/cbo_ngdp!O39</f>
        <v>#N/A</v>
      </c>
      <c r="P39" s="10" t="e">
        <f>100*cbo_interest!P39/cbo_ngdp!P39</f>
        <v>#N/A</v>
      </c>
      <c r="Q39" s="10" t="e">
        <f>100*cbo_interest!Q39/cbo_ngdp!Q39</f>
        <v>#N/A</v>
      </c>
      <c r="R39" s="10" t="e">
        <f>100*cbo_interest!R39/cbo_ngdp!R39</f>
        <v>#N/A</v>
      </c>
      <c r="S39" s="10" t="e">
        <f>100*cbo_interest!S39/cbo_ngdp!S39</f>
        <v>#N/A</v>
      </c>
      <c r="T39" s="10" t="e">
        <f>100*cbo_interest!T39/cbo_ngdp!T39</f>
        <v>#N/A</v>
      </c>
      <c r="U39" s="10" t="e">
        <f>100*cbo_interest!U39/cbo_ngdp!U39</f>
        <v>#N/A</v>
      </c>
      <c r="V39" s="10" t="e">
        <f>100*cbo_interest!V39/cbo_ngdp!V39</f>
        <v>#N/A</v>
      </c>
      <c r="W39" s="10" t="e">
        <f>100*cbo_interest!W39/cbo_ngdp!W39</f>
        <v>#N/A</v>
      </c>
      <c r="X39" s="10" t="e">
        <f>100*cbo_interest!X39/cbo_ngdp!X39</f>
        <v>#N/A</v>
      </c>
      <c r="Y39" s="10" t="e">
        <f>100*cbo_interest!Y39/cbo_ngdp!Y39</f>
        <v>#N/A</v>
      </c>
      <c r="Z39" s="10" t="e">
        <f>100*cbo_interest!Z39/cbo_ngdp!Z39</f>
        <v>#N/A</v>
      </c>
      <c r="AA39" s="10" t="e">
        <f>100*cbo_interest!AA39/cbo_ngdp!AA39</f>
        <v>#N/A</v>
      </c>
      <c r="AB39" s="10" t="e">
        <f>100*cbo_interest!AB39/cbo_ngdp!AB39</f>
        <v>#N/A</v>
      </c>
      <c r="AC39" s="10" t="e">
        <f>100*cbo_interest!AC39/cbo_ngdp!AC39</f>
        <v>#N/A</v>
      </c>
      <c r="AD39" s="10" t="e">
        <f>100*cbo_interest!AD39/cbo_ngdp!AD39</f>
        <v>#N/A</v>
      </c>
      <c r="AE39" s="10" t="e">
        <f>100*cbo_interest!AE39/cbo_ngdp!AE39</f>
        <v>#N/A</v>
      </c>
      <c r="AF39" s="10" t="e">
        <f>100*cbo_interest!AF39/cbo_ngdp!AF39</f>
        <v>#N/A</v>
      </c>
      <c r="AG39" s="10" t="e">
        <f>100*cbo_interest!AG39/cbo_ngdp!AG39</f>
        <v>#N/A</v>
      </c>
      <c r="AH39" s="10" t="e">
        <f>100*cbo_interest!AH39/cbo_ngdp!AH39</f>
        <v>#N/A</v>
      </c>
      <c r="AI39" s="10" t="e">
        <f>100*cbo_interest!AI39/cbo_ngdp!AI39</f>
        <v>#N/A</v>
      </c>
      <c r="AJ39" s="10" t="e">
        <f>100*cbo_interest!AJ39/cbo_ngdp!AJ39</f>
        <v>#N/A</v>
      </c>
      <c r="AK39" s="10" t="e">
        <f>100*cbo_interest!AK39/cbo_ngdp!AK39</f>
        <v>#N/A</v>
      </c>
      <c r="AL39" s="10">
        <f>100*cbo_interest!AL39/cbo_ngdp!AL39</f>
        <v>1.4776449082184477</v>
      </c>
      <c r="AM39" s="10">
        <f>100*cbo_interest!AM39/cbo_ngdp!AM39</f>
        <v>1.0871253300201895</v>
      </c>
      <c r="AN39" s="10">
        <f>100*cbo_interest!AN39/cbo_ngdp!AN39</f>
        <v>0.80333693805036299</v>
      </c>
      <c r="AO39" s="10">
        <f>100*cbo_interest!AO39/cbo_ngdp!AO39</f>
        <v>0.70921985815602839</v>
      </c>
      <c r="AP39" s="10">
        <f>100*cbo_interest!AP39/cbo_ngdp!AP39</f>
        <v>0.74357652948538611</v>
      </c>
      <c r="AQ39" s="10">
        <f>100*cbo_interest!AQ39/cbo_ngdp!AQ39</f>
        <v>0.50930183207186819</v>
      </c>
      <c r="AR39" s="10">
        <f>100*cbo_interest!AR39/cbo_ngdp!AR39</f>
        <v>0.44462685546206993</v>
      </c>
      <c r="AS39" s="10">
        <f>100*cbo_interest!AS39/cbo_ngdp!AS39</f>
        <v>0.6925397696105321</v>
      </c>
      <c r="AT39" s="10">
        <f>100*cbo_interest!AT39/cbo_ngdp!AT39</f>
        <v>1.1647606946209232</v>
      </c>
      <c r="AU39" s="10">
        <v>1.49788575933491</v>
      </c>
      <c r="AV39" s="10">
        <f>100*cbo_interest!AV39/cbo_ngdp!AV39</f>
        <v>1.5531062124248498</v>
      </c>
      <c r="AW39" s="10">
        <v>2.0258620689655173</v>
      </c>
      <c r="AX39" s="10">
        <v>2.027124513057279</v>
      </c>
      <c r="AY39" s="10">
        <v>1.9826430536936428</v>
      </c>
      <c r="AZ39" s="10">
        <v>1.9151464318165934</v>
      </c>
      <c r="BA39" s="10">
        <v>1.8856109101029781</v>
      </c>
      <c r="BB39" s="10">
        <v>1.8127929418251998</v>
      </c>
      <c r="BC39" s="10">
        <v>1.8609139155007237</v>
      </c>
      <c r="BD39" s="10">
        <v>1.7482517482517483</v>
      </c>
      <c r="BE39" s="10">
        <v>1.7568224428859107</v>
      </c>
      <c r="BF39" s="10">
        <v>1.6477712837124145</v>
      </c>
      <c r="BG39" s="10">
        <v>1.7171006333567911</v>
      </c>
      <c r="BH39" s="10">
        <v>1.7505624296962881</v>
      </c>
      <c r="BI39" s="10">
        <f>100*cbo_interest!BI39/cbo_ngdp!BI39</f>
        <v>1.7789340458444662</v>
      </c>
      <c r="BJ39" s="10">
        <v>1.7789340458444662</v>
      </c>
      <c r="BK39" s="10" t="e">
        <v>#N/A</v>
      </c>
      <c r="BL39" s="10" t="e">
        <v>#N/A</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v>1.7098060417652228</v>
      </c>
      <c r="CU39" s="20">
        <v>35186</v>
      </c>
      <c r="CV39" s="20" t="str">
        <f ca="1">OFFSET(C$1,0,ROWS($1:33)-1)</f>
        <v>1996A</v>
      </c>
      <c r="CW39" s="19">
        <f t="shared" ca="1" si="2"/>
        <v>1996</v>
      </c>
      <c r="CX39" s="30" cm="1">
        <f t="array" aca="1" ref="CX39" ca="1">INDEX($C$6:$CS$100,MATCH(CW39,YEAR($B$6:$B$100),0),MATCH(CV39,$C$1:$CS$1,0))</f>
        <v>3.2038446135362433</v>
      </c>
      <c r="CY39" s="19">
        <f t="shared" ca="1" si="0"/>
        <v>2001</v>
      </c>
      <c r="CZ39" s="30" cm="1">
        <f t="array" aca="1" ref="CZ39" ca="1">INDEX($C$6:$CS$100,MATCH(CY39,YEAR($B$6:$B$100),0),MATCH(CV39,$C$1:$CS$1,0))</f>
        <v>3.1194014121614502</v>
      </c>
      <c r="DA39" s="19">
        <f t="shared" ca="1" si="3"/>
        <v>2006</v>
      </c>
      <c r="DB39" s="28" cm="1">
        <f t="array" aca="1" ref="DB39" ca="1">INDEX($C$6:$CS$100,MATCH(DA39,YEAR($B$6:$B$100),0),MATCH(CV39,$C$1:$CS$1,0))</f>
        <v>3.197408853085292</v>
      </c>
    </row>
    <row r="40" spans="1:106" x14ac:dyDescent="0.3">
      <c r="A40" t="s">
        <v>613</v>
      </c>
      <c r="B40" s="16">
        <v>39814</v>
      </c>
      <c r="C40" s="10" t="e">
        <f>100*cbo_interest!C40/cbo_ngdp!C40</f>
        <v>#N/A</v>
      </c>
      <c r="D40" s="10" t="e">
        <f>100*cbo_interest!D40/cbo_ngdp!D40</f>
        <v>#N/A</v>
      </c>
      <c r="E40" s="10" t="e">
        <f>100*cbo_interest!E40/cbo_ngdp!E40</f>
        <v>#N/A</v>
      </c>
      <c r="F40" s="10" t="e">
        <f>100*cbo_interest!F40/cbo_ngdp!F40</f>
        <v>#N/A</v>
      </c>
      <c r="G40" s="10" t="e">
        <f>100*cbo_interest!G40/cbo_ngdp!G40</f>
        <v>#N/A</v>
      </c>
      <c r="H40" s="10" t="e">
        <f>100*cbo_interest!H40/cbo_ngdp!H40</f>
        <v>#N/A</v>
      </c>
      <c r="I40" s="10" t="e">
        <f>100*cbo_interest!I40/cbo_ngdp!A40</f>
        <v>#N/A</v>
      </c>
      <c r="J40" s="10" t="e">
        <f>100*cbo_interest!J40/cbo_ngdp!B40</f>
        <v>#N/A</v>
      </c>
      <c r="K40" s="10" t="e">
        <f>100*cbo_interest!K40/cbo_ngdp!K40</f>
        <v>#N/A</v>
      </c>
      <c r="L40" s="10" t="e">
        <f>100*cbo_interest!L40/cbo_ngdp!L40</f>
        <v>#N/A</v>
      </c>
      <c r="M40" s="10" t="e">
        <f>100*cbo_interest!M40/cbo_ngdp!M40</f>
        <v>#N/A</v>
      </c>
      <c r="N40" s="10" t="e">
        <f>100*cbo_interest!N40/cbo_ngdp!N40</f>
        <v>#N/A</v>
      </c>
      <c r="O40" s="10" t="e">
        <f>100*cbo_interest!O40/cbo_ngdp!O40</f>
        <v>#N/A</v>
      </c>
      <c r="P40" s="10" t="e">
        <f>100*cbo_interest!P40/cbo_ngdp!P40</f>
        <v>#N/A</v>
      </c>
      <c r="Q40" s="10" t="e">
        <f>100*cbo_interest!Q40/cbo_ngdp!Q40</f>
        <v>#N/A</v>
      </c>
      <c r="R40" s="10" t="e">
        <f>100*cbo_interest!R40/cbo_ngdp!R40</f>
        <v>#N/A</v>
      </c>
      <c r="S40" s="10" t="e">
        <f>100*cbo_interest!S40/cbo_ngdp!S40</f>
        <v>#N/A</v>
      </c>
      <c r="T40" s="10" t="e">
        <f>100*cbo_interest!T40/cbo_ngdp!T40</f>
        <v>#N/A</v>
      </c>
      <c r="U40" s="10" t="e">
        <f>100*cbo_interest!U40/cbo_ngdp!U40</f>
        <v>#N/A</v>
      </c>
      <c r="V40" s="10" t="e">
        <f>100*cbo_interest!V40/cbo_ngdp!V40</f>
        <v>#N/A</v>
      </c>
      <c r="W40" s="10" t="e">
        <f>100*cbo_interest!W40/cbo_ngdp!W40</f>
        <v>#N/A</v>
      </c>
      <c r="X40" s="10" t="e">
        <f>100*cbo_interest!X40/cbo_ngdp!X40</f>
        <v>#N/A</v>
      </c>
      <c r="Y40" s="10" t="e">
        <f>100*cbo_interest!Y40/cbo_ngdp!Y40</f>
        <v>#N/A</v>
      </c>
      <c r="Z40" s="10" t="e">
        <f>100*cbo_interest!Z40/cbo_ngdp!Z40</f>
        <v>#N/A</v>
      </c>
      <c r="AA40" s="10" t="e">
        <f>100*cbo_interest!AA40/cbo_ngdp!AA40</f>
        <v>#N/A</v>
      </c>
      <c r="AB40" s="10" t="e">
        <f>100*cbo_interest!AB40/cbo_ngdp!AB40</f>
        <v>#N/A</v>
      </c>
      <c r="AC40" s="10" t="e">
        <f>100*cbo_interest!AC40/cbo_ngdp!AC40</f>
        <v>#N/A</v>
      </c>
      <c r="AD40" s="10" t="e">
        <f>100*cbo_interest!AD40/cbo_ngdp!AD40</f>
        <v>#N/A</v>
      </c>
      <c r="AE40" s="10" t="e">
        <f>100*cbo_interest!AE40/cbo_ngdp!AE40</f>
        <v>#N/A</v>
      </c>
      <c r="AF40" s="10" t="e">
        <f>100*cbo_interest!AF40/cbo_ngdp!AF40</f>
        <v>#N/A</v>
      </c>
      <c r="AG40" s="10" t="e">
        <f>100*cbo_interest!AG40/cbo_ngdp!AG40</f>
        <v>#N/A</v>
      </c>
      <c r="AH40" s="10" t="e">
        <f>100*cbo_interest!AH40/cbo_ngdp!AH40</f>
        <v>#N/A</v>
      </c>
      <c r="AI40" s="10" t="e">
        <f>100*cbo_interest!AI40/cbo_ngdp!AI40</f>
        <v>#N/A</v>
      </c>
      <c r="AJ40" s="10" t="e">
        <f>100*cbo_interest!AJ40/cbo_ngdp!AJ40</f>
        <v>#N/A</v>
      </c>
      <c r="AK40" s="10" t="e">
        <f>100*cbo_interest!AK40/cbo_ngdp!AK40</f>
        <v>#N/A</v>
      </c>
      <c r="AL40" s="10" t="e">
        <f>100*cbo_interest!AL40/cbo_ngdp!AL40</f>
        <v>#N/A</v>
      </c>
      <c r="AM40" s="10" t="e">
        <f>100*cbo_interest!AM40/cbo_ngdp!AM40</f>
        <v>#N/A</v>
      </c>
      <c r="AN40" s="10">
        <f>100*cbo_interest!AN40/cbo_ngdp!AN40</f>
        <v>0.62865172694327343</v>
      </c>
      <c r="AO40" s="10">
        <f>100*cbo_interest!AO40/cbo_ngdp!AO40</f>
        <v>0.52760645017463026</v>
      </c>
      <c r="AP40" s="10">
        <f>100*cbo_interest!AP40/cbo_ngdp!AP40</f>
        <v>0.56330094352908044</v>
      </c>
      <c r="AQ40" s="10">
        <f>100*cbo_interest!AQ40/cbo_ngdp!AQ40</f>
        <v>0.43252010542677571</v>
      </c>
      <c r="AR40" s="10">
        <f>100*cbo_interest!AR40/cbo_ngdp!AR40</f>
        <v>0.37814578171860735</v>
      </c>
      <c r="AS40" s="10">
        <f>100*cbo_interest!AS40/cbo_ngdp!AS40</f>
        <v>0.50870671101545684</v>
      </c>
      <c r="AT40" s="10">
        <f>100*cbo_interest!AT40/cbo_ngdp!AT40</f>
        <v>1.0270524266630865</v>
      </c>
      <c r="AU40" s="10">
        <v>1.3878495135723519</v>
      </c>
      <c r="AV40" s="10">
        <f>100*cbo_interest!AV40/cbo_ngdp!AV40</f>
        <v>1.4545948885263731</v>
      </c>
      <c r="AW40" s="10">
        <v>2.0560109289617485</v>
      </c>
      <c r="AX40" s="10">
        <v>2.0662580067497762</v>
      </c>
      <c r="AY40" s="10">
        <v>2.0342179711706856</v>
      </c>
      <c r="AZ40" s="10">
        <v>1.9229489653336882</v>
      </c>
      <c r="BA40" s="10">
        <v>1.952866410697736</v>
      </c>
      <c r="BB40" s="10">
        <v>1.8147274633123689</v>
      </c>
      <c r="BC40" s="10">
        <v>1.8508794959306905</v>
      </c>
      <c r="BD40" s="10">
        <v>1.6984148128413481</v>
      </c>
      <c r="BE40" s="10">
        <v>1.7658730158730158</v>
      </c>
      <c r="BF40" s="10">
        <v>1.6270591412368349</v>
      </c>
      <c r="BG40" s="10">
        <v>1.5422243358923839</v>
      </c>
      <c r="BH40" s="10">
        <v>1.3677491758434452</v>
      </c>
      <c r="BI40" s="10">
        <f>100*cbo_interest!BI40/cbo_ngdp!BI40</f>
        <v>1.2093618837589812</v>
      </c>
      <c r="BJ40" s="10">
        <v>1.2517680339462518</v>
      </c>
      <c r="BK40" s="10">
        <v>1.3135712278729981</v>
      </c>
      <c r="BL40" s="10">
        <v>1.3141250878425861</v>
      </c>
      <c r="BM40" s="10" t="e">
        <v>#N/A</v>
      </c>
      <c r="BN40" s="10" t="e">
        <v>#N/A</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v>1.2925969447708578</v>
      </c>
      <c r="CU40" s="20">
        <v>35431</v>
      </c>
      <c r="CV40" s="20" t="str">
        <f ca="1">OFFSET(C$1,0,ROWS($1:34)-1)</f>
        <v>1997A</v>
      </c>
      <c r="CW40" s="19">
        <f t="shared" ca="1" si="2"/>
        <v>1997</v>
      </c>
      <c r="CX40" s="30" cm="1">
        <f t="array" aca="1" ref="CX40" ca="1">INDEX($C$6:$CS$100,MATCH(CW40,YEAR($B$6:$B$100),0),MATCH(CV40,$C$1:$CS$1,0))</f>
        <v>3.1677097969089285</v>
      </c>
      <c r="CY40" s="19">
        <f t="shared" ca="1" si="0"/>
        <v>2002</v>
      </c>
      <c r="CZ40" s="30" cm="1">
        <f t="array" aca="1" ref="CZ40" ca="1">INDEX($C$6:$CS$100,MATCH(CY40,YEAR($B$6:$B$100),0),MATCH(CV40,$C$1:$CS$1,0))</f>
        <v>2.8267477203647418</v>
      </c>
      <c r="DA40" s="19">
        <f t="shared" ca="1" si="3"/>
        <v>2007</v>
      </c>
      <c r="DB40" s="28" cm="1">
        <f t="array" aca="1" ref="DB40" ca="1">INDEX($C$6:$CS$100,MATCH(DA40,YEAR($B$6:$B$100),0),MATCH(CV40,$C$1:$CS$1,0))</f>
        <v>2.7465869617901286</v>
      </c>
    </row>
    <row r="41" spans="1:106" x14ac:dyDescent="0.3">
      <c r="A41" t="s">
        <v>614</v>
      </c>
      <c r="B41" s="16">
        <v>40179</v>
      </c>
      <c r="C41" s="10" t="e">
        <f>100*cbo_interest!C41/cbo_ngdp!C41</f>
        <v>#N/A</v>
      </c>
      <c r="D41" s="10" t="e">
        <f>100*cbo_interest!D41/cbo_ngdp!D41</f>
        <v>#N/A</v>
      </c>
      <c r="E41" s="10" t="e">
        <f>100*cbo_interest!E41/cbo_ngdp!E41</f>
        <v>#N/A</v>
      </c>
      <c r="F41" s="10" t="e">
        <f>100*cbo_interest!F41/cbo_ngdp!F41</f>
        <v>#N/A</v>
      </c>
      <c r="G41" s="10" t="e">
        <f>100*cbo_interest!G41/cbo_ngdp!G41</f>
        <v>#N/A</v>
      </c>
      <c r="H41" s="10" t="e">
        <f>100*cbo_interest!H41/cbo_ngdp!H41</f>
        <v>#N/A</v>
      </c>
      <c r="I41" s="10" t="e">
        <f>100*cbo_interest!I41/cbo_ngdp!A41</f>
        <v>#N/A</v>
      </c>
      <c r="J41" s="10" t="e">
        <f>100*cbo_interest!J41/cbo_ngdp!B41</f>
        <v>#N/A</v>
      </c>
      <c r="K41" s="10" t="e">
        <f>100*cbo_interest!K41/cbo_ngdp!K41</f>
        <v>#N/A</v>
      </c>
      <c r="L41" s="10" t="e">
        <f>100*cbo_interest!L41/cbo_ngdp!L41</f>
        <v>#N/A</v>
      </c>
      <c r="M41" s="10" t="e">
        <f>100*cbo_interest!M41/cbo_ngdp!M41</f>
        <v>#N/A</v>
      </c>
      <c r="N41" s="10" t="e">
        <f>100*cbo_interest!N41/cbo_ngdp!N41</f>
        <v>#N/A</v>
      </c>
      <c r="O41" s="10" t="e">
        <f>100*cbo_interest!O41/cbo_ngdp!O41</f>
        <v>#N/A</v>
      </c>
      <c r="P41" s="10" t="e">
        <f>100*cbo_interest!P41/cbo_ngdp!P41</f>
        <v>#N/A</v>
      </c>
      <c r="Q41" s="10" t="e">
        <f>100*cbo_interest!Q41/cbo_ngdp!Q41</f>
        <v>#N/A</v>
      </c>
      <c r="R41" s="10" t="e">
        <f>100*cbo_interest!R41/cbo_ngdp!R41</f>
        <v>#N/A</v>
      </c>
      <c r="S41" s="10" t="e">
        <f>100*cbo_interest!S41/cbo_ngdp!S41</f>
        <v>#N/A</v>
      </c>
      <c r="T41" s="10" t="e">
        <f>100*cbo_interest!T41/cbo_ngdp!T41</f>
        <v>#N/A</v>
      </c>
      <c r="U41" s="10" t="e">
        <f>100*cbo_interest!U41/cbo_ngdp!U41</f>
        <v>#N/A</v>
      </c>
      <c r="V41" s="10" t="e">
        <f>100*cbo_interest!V41/cbo_ngdp!V41</f>
        <v>#N/A</v>
      </c>
      <c r="W41" s="10" t="e">
        <f>100*cbo_interest!W41/cbo_ngdp!W41</f>
        <v>#N/A</v>
      </c>
      <c r="X41" s="10" t="e">
        <f>100*cbo_interest!X41/cbo_ngdp!X41</f>
        <v>#N/A</v>
      </c>
      <c r="Y41" s="10" t="e">
        <f>100*cbo_interest!Y41/cbo_ngdp!Y41</f>
        <v>#N/A</v>
      </c>
      <c r="Z41" s="10" t="e">
        <f>100*cbo_interest!Z41/cbo_ngdp!Z41</f>
        <v>#N/A</v>
      </c>
      <c r="AA41" s="10" t="e">
        <f>100*cbo_interest!AA41/cbo_ngdp!AA41</f>
        <v>#N/A</v>
      </c>
      <c r="AB41" s="10" t="e">
        <f>100*cbo_interest!AB41/cbo_ngdp!AB41</f>
        <v>#N/A</v>
      </c>
      <c r="AC41" s="10" t="e">
        <f>100*cbo_interest!AC41/cbo_ngdp!AC41</f>
        <v>#N/A</v>
      </c>
      <c r="AD41" s="10" t="e">
        <f>100*cbo_interest!AD41/cbo_ngdp!AD41</f>
        <v>#N/A</v>
      </c>
      <c r="AE41" s="10" t="e">
        <f>100*cbo_interest!AE41/cbo_ngdp!AE41</f>
        <v>#N/A</v>
      </c>
      <c r="AF41" s="10" t="e">
        <f>100*cbo_interest!AF41/cbo_ngdp!AF41</f>
        <v>#N/A</v>
      </c>
      <c r="AG41" s="10" t="e">
        <f>100*cbo_interest!AG41/cbo_ngdp!AG41</f>
        <v>#N/A</v>
      </c>
      <c r="AH41" s="10" t="e">
        <f>100*cbo_interest!AH41/cbo_ngdp!AH41</f>
        <v>#N/A</v>
      </c>
      <c r="AI41" s="10" t="e">
        <f>100*cbo_interest!AI41/cbo_ngdp!AI41</f>
        <v>#N/A</v>
      </c>
      <c r="AJ41" s="10" t="e">
        <f>100*cbo_interest!AJ41/cbo_ngdp!AJ41</f>
        <v>#N/A</v>
      </c>
      <c r="AK41" s="10" t="e">
        <f>100*cbo_interest!AK41/cbo_ngdp!AK41</f>
        <v>#N/A</v>
      </c>
      <c r="AL41" s="10" t="e">
        <f>100*cbo_interest!AL41/cbo_ngdp!AL41</f>
        <v>#N/A</v>
      </c>
      <c r="AM41" s="10" t="e">
        <f>100*cbo_interest!AM41/cbo_ngdp!AM41</f>
        <v>#N/A</v>
      </c>
      <c r="AN41" s="10" t="e">
        <f>100*cbo_interest!AN41/cbo_ngdp!AN41</f>
        <v>#N/A</v>
      </c>
      <c r="AO41" s="10" t="e">
        <f>100*cbo_interest!AO41/cbo_ngdp!AO41</f>
        <v>#N/A</v>
      </c>
      <c r="AP41" s="10">
        <f>100*cbo_interest!AP41/cbo_ngdp!AP41</f>
        <v>0.45772751750134627</v>
      </c>
      <c r="AQ41" s="10">
        <f>100*cbo_interest!AQ41/cbo_ngdp!AQ41</f>
        <v>0.38076798967408843</v>
      </c>
      <c r="AR41" s="10">
        <f>100*cbo_interest!AR41/cbo_ngdp!AR41</f>
        <v>0.32900862871686637</v>
      </c>
      <c r="AS41" s="10">
        <f>100*cbo_interest!AS41/cbo_ngdp!AS41</f>
        <v>0.35986846187255694</v>
      </c>
      <c r="AT41" s="10">
        <f>100*cbo_interest!AT41/cbo_ngdp!AT41</f>
        <v>0.88100102145045966</v>
      </c>
      <c r="AU41" s="10">
        <v>1.2600155078831738</v>
      </c>
      <c r="AV41" s="10">
        <f>100*cbo_interest!AV41/cbo_ngdp!AV41</f>
        <v>1.3436692506459949</v>
      </c>
      <c r="AW41" s="10">
        <v>2.0292682926829269</v>
      </c>
      <c r="AX41" s="10">
        <v>2.0807269375123463</v>
      </c>
      <c r="AY41" s="10">
        <v>2.0546180600283397</v>
      </c>
      <c r="AZ41" s="10">
        <v>1.9229548771974361</v>
      </c>
      <c r="BA41" s="10">
        <v>1.9954533973225561</v>
      </c>
      <c r="BB41" s="10">
        <v>1.803882404344298</v>
      </c>
      <c r="BC41" s="10">
        <v>1.8450184501845019</v>
      </c>
      <c r="BD41" s="10">
        <v>1.6643374412399949</v>
      </c>
      <c r="BE41" s="10">
        <v>1.7694099867766513</v>
      </c>
      <c r="BF41" s="10">
        <v>1.7051282051282051</v>
      </c>
      <c r="BG41" s="10">
        <v>1.7126607639113294</v>
      </c>
      <c r="BH41" s="10">
        <v>1.3216163852753944</v>
      </c>
      <c r="BI41" s="10">
        <f>100*cbo_interest!BI41/cbo_ngdp!BI41</f>
        <v>1.1593196806664352</v>
      </c>
      <c r="BJ41" s="10">
        <v>1.3574347253964956</v>
      </c>
      <c r="BK41" s="10">
        <v>1.4182939362795477</v>
      </c>
      <c r="BL41" s="10">
        <v>1.3773353334242466</v>
      </c>
      <c r="BM41" s="10">
        <v>1.3574037070212912</v>
      </c>
      <c r="BN41" s="10">
        <v>1.350606394707828</v>
      </c>
      <c r="BO41" s="10" t="e">
        <v>#N/A</v>
      </c>
      <c r="BP41" s="10" t="e">
        <v>#N/A</v>
      </c>
      <c r="BQ41" s="10" t="e">
        <v>#N/A</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v>1.3168503090567052</v>
      </c>
      <c r="CU41" s="20">
        <v>35674</v>
      </c>
      <c r="CV41" s="20" t="str">
        <f ca="1">OFFSET(C$1,0,ROWS($1:35)-1)</f>
        <v>1997B</v>
      </c>
      <c r="CW41" s="19">
        <f t="shared" ca="1" si="2"/>
        <v>1997</v>
      </c>
      <c r="CX41" s="30" cm="1">
        <f t="array" aca="1" ref="CX41" ca="1">INDEX($C$6:$CS$100,MATCH(CW41,YEAR($B$6:$B$100),0),MATCH(CV41,$C$1:$CS$1,0))</f>
        <v>3.0798240100565684</v>
      </c>
      <c r="CY41" s="19">
        <f t="shared" ca="1" si="0"/>
        <v>2002</v>
      </c>
      <c r="CZ41" s="30" cm="1">
        <f t="array" aca="1" ref="CZ41" ca="1">INDEX($C$6:$CS$100,MATCH(CY41,YEAR($B$6:$B$100),0),MATCH(CV41,$C$1:$CS$1,0))</f>
        <v>2.350831756151011</v>
      </c>
      <c r="DA41" s="19">
        <f t="shared" ca="1" si="3"/>
        <v>2007</v>
      </c>
      <c r="DB41" s="28" cm="1">
        <f t="array" aca="1" ref="DB41" ca="1">INDEX($C$6:$CS$100,MATCH(DA41,YEAR($B$6:$B$100),0),MATCH(CV41,$C$1:$CS$1,0))</f>
        <v>1.7040149393090569</v>
      </c>
    </row>
    <row r="42" spans="1:106" x14ac:dyDescent="0.3">
      <c r="A42" t="s">
        <v>615</v>
      </c>
      <c r="B42" s="16">
        <v>40544</v>
      </c>
      <c r="C42" s="10" t="e">
        <f>100*cbo_interest!C42/cbo_ngdp!C42</f>
        <v>#N/A</v>
      </c>
      <c r="D42" s="10" t="e">
        <f>100*cbo_interest!D42/cbo_ngdp!D42</f>
        <v>#N/A</v>
      </c>
      <c r="E42" s="10" t="e">
        <f>100*cbo_interest!E42/cbo_ngdp!E42</f>
        <v>#N/A</v>
      </c>
      <c r="F42" s="10" t="e">
        <f>100*cbo_interest!F42/cbo_ngdp!F42</f>
        <v>#N/A</v>
      </c>
      <c r="G42" s="10" t="e">
        <f>100*cbo_interest!G42/cbo_ngdp!G42</f>
        <v>#N/A</v>
      </c>
      <c r="H42" s="10" t="e">
        <f>100*cbo_interest!H42/cbo_ngdp!H42</f>
        <v>#N/A</v>
      </c>
      <c r="I42" s="10" t="e">
        <f>100*cbo_interest!I42/cbo_ngdp!A42</f>
        <v>#N/A</v>
      </c>
      <c r="J42" s="10" t="e">
        <f>100*cbo_interest!J42/cbo_ngdp!B42</f>
        <v>#N/A</v>
      </c>
      <c r="K42" s="10" t="e">
        <f>100*cbo_interest!K42/cbo_ngdp!K42</f>
        <v>#N/A</v>
      </c>
      <c r="L42" s="10" t="e">
        <f>100*cbo_interest!L42/cbo_ngdp!L42</f>
        <v>#N/A</v>
      </c>
      <c r="M42" s="10" t="e">
        <f>100*cbo_interest!M42/cbo_ngdp!M42</f>
        <v>#N/A</v>
      </c>
      <c r="N42" s="10" t="e">
        <f>100*cbo_interest!N42/cbo_ngdp!N42</f>
        <v>#N/A</v>
      </c>
      <c r="O42" s="10" t="e">
        <f>100*cbo_interest!O42/cbo_ngdp!O42</f>
        <v>#N/A</v>
      </c>
      <c r="P42" s="10" t="e">
        <f>100*cbo_interest!P42/cbo_ngdp!P42</f>
        <v>#N/A</v>
      </c>
      <c r="Q42" s="10" t="e">
        <f>100*cbo_interest!Q42/cbo_ngdp!Q42</f>
        <v>#N/A</v>
      </c>
      <c r="R42" s="10" t="e">
        <f>100*cbo_interest!R42/cbo_ngdp!R42</f>
        <v>#N/A</v>
      </c>
      <c r="S42" s="10" t="e">
        <f>100*cbo_interest!S42/cbo_ngdp!S42</f>
        <v>#N/A</v>
      </c>
      <c r="T42" s="10" t="e">
        <f>100*cbo_interest!T42/cbo_ngdp!T42</f>
        <v>#N/A</v>
      </c>
      <c r="U42" s="10" t="e">
        <f>100*cbo_interest!U42/cbo_ngdp!U42</f>
        <v>#N/A</v>
      </c>
      <c r="V42" s="10" t="e">
        <f>100*cbo_interest!V42/cbo_ngdp!V42</f>
        <v>#N/A</v>
      </c>
      <c r="W42" s="10" t="e">
        <f>100*cbo_interest!W42/cbo_ngdp!W42</f>
        <v>#N/A</v>
      </c>
      <c r="X42" s="10" t="e">
        <f>100*cbo_interest!X42/cbo_ngdp!X42</f>
        <v>#N/A</v>
      </c>
      <c r="Y42" s="10" t="e">
        <f>100*cbo_interest!Y42/cbo_ngdp!Y42</f>
        <v>#N/A</v>
      </c>
      <c r="Z42" s="10" t="e">
        <f>100*cbo_interest!Z42/cbo_ngdp!Z42</f>
        <v>#N/A</v>
      </c>
      <c r="AA42" s="10" t="e">
        <f>100*cbo_interest!AA42/cbo_ngdp!AA42</f>
        <v>#N/A</v>
      </c>
      <c r="AB42" s="10" t="e">
        <f>100*cbo_interest!AB42/cbo_ngdp!AB42</f>
        <v>#N/A</v>
      </c>
      <c r="AC42" s="10" t="e">
        <f>100*cbo_interest!AC42/cbo_ngdp!AC42</f>
        <v>#N/A</v>
      </c>
      <c r="AD42" s="10" t="e">
        <f>100*cbo_interest!AD42/cbo_ngdp!AD42</f>
        <v>#N/A</v>
      </c>
      <c r="AE42" s="10" t="e">
        <f>100*cbo_interest!AE42/cbo_ngdp!AE42</f>
        <v>#N/A</v>
      </c>
      <c r="AF42" s="10" t="e">
        <f>100*cbo_interest!AF42/cbo_ngdp!AF42</f>
        <v>#N/A</v>
      </c>
      <c r="AG42" s="10" t="e">
        <f>100*cbo_interest!AG42/cbo_ngdp!AG42</f>
        <v>#N/A</v>
      </c>
      <c r="AH42" s="10" t="e">
        <f>100*cbo_interest!AH42/cbo_ngdp!AH42</f>
        <v>#N/A</v>
      </c>
      <c r="AI42" s="10" t="e">
        <f>100*cbo_interest!AI42/cbo_ngdp!AI42</f>
        <v>#N/A</v>
      </c>
      <c r="AJ42" s="10" t="e">
        <f>100*cbo_interest!AJ42/cbo_ngdp!AJ42</f>
        <v>#N/A</v>
      </c>
      <c r="AK42" s="10" t="e">
        <f>100*cbo_interest!AK42/cbo_ngdp!AK42</f>
        <v>#N/A</v>
      </c>
      <c r="AL42" s="10" t="e">
        <f>100*cbo_interest!AL42/cbo_ngdp!AL42</f>
        <v>#N/A</v>
      </c>
      <c r="AM42" s="10" t="e">
        <f>100*cbo_interest!AM42/cbo_ngdp!AM42</f>
        <v>#N/A</v>
      </c>
      <c r="AN42" s="10" t="e">
        <f>100*cbo_interest!AN42/cbo_ngdp!AN42</f>
        <v>#N/A</v>
      </c>
      <c r="AO42" s="10" t="e">
        <f>100*cbo_interest!AO42/cbo_ngdp!AO42</f>
        <v>#N/A</v>
      </c>
      <c r="AP42" s="10" t="e">
        <f>100*cbo_interest!AP42/cbo_ngdp!AP42</f>
        <v>#N/A</v>
      </c>
      <c r="AQ42" s="10" t="e">
        <f>100*cbo_interest!AQ42/cbo_ngdp!AQ42</f>
        <v>#N/A</v>
      </c>
      <c r="AR42" s="10">
        <f>100*cbo_interest!AR42/cbo_ngdp!AR42</f>
        <v>0.30138281527006267</v>
      </c>
      <c r="AS42" s="10">
        <f>100*cbo_interest!AS42/cbo_ngdp!AS42</f>
        <v>0.29524653085326247</v>
      </c>
      <c r="AT42" s="10">
        <f>100*cbo_interest!AT42/cbo_ngdp!AT42</f>
        <v>0.72864169044872185</v>
      </c>
      <c r="AU42" s="10">
        <v>1.1235265225933202</v>
      </c>
      <c r="AV42" s="10">
        <f>100*cbo_interest!AV42/cbo_ngdp!AV42</f>
        <v>1.2246153846153847</v>
      </c>
      <c r="AW42" s="10">
        <v>1.9724599925567547</v>
      </c>
      <c r="AX42" s="10">
        <v>2.0678350775438155</v>
      </c>
      <c r="AY42" s="10">
        <v>2.0468557336621456</v>
      </c>
      <c r="AZ42" s="10">
        <v>1.8855341336243483</v>
      </c>
      <c r="BA42" s="10">
        <v>2.0026541199179637</v>
      </c>
      <c r="BB42" s="10">
        <v>1.783158396946565</v>
      </c>
      <c r="BC42" s="10">
        <v>1.8413343695821127</v>
      </c>
      <c r="BD42" s="10">
        <v>1.633768600060735</v>
      </c>
      <c r="BE42" s="10">
        <v>1.7427884615384615</v>
      </c>
      <c r="BF42" s="10">
        <v>1.7208878078443295</v>
      </c>
      <c r="BG42" s="10">
        <v>1.8791946308724832</v>
      </c>
      <c r="BH42" s="10">
        <v>1.4533923498711765</v>
      </c>
      <c r="BI42" s="10">
        <f>100*cbo_interest!BI42/cbo_ngdp!BI42</f>
        <v>1.34785206825576</v>
      </c>
      <c r="BJ42" s="10">
        <v>1.6007470152737944</v>
      </c>
      <c r="BK42" s="10">
        <v>1.5541622198505869</v>
      </c>
      <c r="BL42" s="10">
        <v>1.4853445999471877</v>
      </c>
      <c r="BM42" s="10">
        <v>1.4966076892377278</v>
      </c>
      <c r="BN42" s="10">
        <v>1.4640609473335542</v>
      </c>
      <c r="BO42" s="10">
        <v>1.5179884980607194</v>
      </c>
      <c r="BP42" s="10">
        <v>1.5380500200615219</v>
      </c>
      <c r="BQ42" s="10">
        <v>1.5381528790209322</v>
      </c>
      <c r="BR42" s="10" t="e">
        <v>#N/A</v>
      </c>
      <c r="BS42" s="10" t="e">
        <v>#N/A</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v>1.4870369173078166</v>
      </c>
      <c r="CU42" s="20">
        <v>35796</v>
      </c>
      <c r="CV42" s="20" t="str">
        <f ca="1">OFFSET(C$1,0,ROWS($1:36)-1)</f>
        <v>1998A</v>
      </c>
      <c r="CW42" s="19">
        <f t="shared" ca="1" si="2"/>
        <v>1998</v>
      </c>
      <c r="CX42" s="30" cm="1">
        <f t="array" aca="1" ref="CX42" ca="1">INDEX($C$6:$CS$100,MATCH(CW42,YEAR($B$6:$B$100),0),MATCH(CV42,$C$1:$CS$1,0))</f>
        <v>2.9155215676902855</v>
      </c>
      <c r="CY42" s="19">
        <f t="shared" ca="1" si="0"/>
        <v>2003</v>
      </c>
      <c r="CZ42" s="30" cm="1">
        <f t="array" aca="1" ref="CZ42" ca="1">INDEX($C$6:$CS$100,MATCH(CY42,YEAR($B$6:$B$100),0),MATCH(CV42,$C$1:$CS$1,0))</f>
        <v>2.1720326765977895</v>
      </c>
      <c r="DA42" s="19">
        <f t="shared" ca="1" si="3"/>
        <v>2008</v>
      </c>
      <c r="DB42" s="28" cm="1">
        <f t="array" aca="1" ref="DB42" ca="1">INDEX($C$6:$CS$100,MATCH(DA42,YEAR($B$6:$B$100),0),MATCH(CV42,$C$1:$CS$1,0))</f>
        <v>1.4776449082184477</v>
      </c>
    </row>
    <row r="43" spans="1:106" x14ac:dyDescent="0.3">
      <c r="A43" t="s">
        <v>616</v>
      </c>
      <c r="B43" s="16">
        <v>40909</v>
      </c>
      <c r="C43" s="10" t="e">
        <f>100*cbo_interest!C43/cbo_ngdp!C43</f>
        <v>#N/A</v>
      </c>
      <c r="D43" s="10" t="e">
        <f>100*cbo_interest!D43/cbo_ngdp!D43</f>
        <v>#N/A</v>
      </c>
      <c r="E43" s="10" t="e">
        <f>100*cbo_interest!E43/cbo_ngdp!E43</f>
        <v>#N/A</v>
      </c>
      <c r="F43" s="10" t="e">
        <f>100*cbo_interest!F43/cbo_ngdp!F43</f>
        <v>#N/A</v>
      </c>
      <c r="G43" s="10" t="e">
        <f>100*cbo_interest!G43/cbo_ngdp!G43</f>
        <v>#N/A</v>
      </c>
      <c r="H43" s="10" t="e">
        <f>100*cbo_interest!H43/cbo_ngdp!H43</f>
        <v>#N/A</v>
      </c>
      <c r="I43" s="10" t="e">
        <f>100*cbo_interest!I43/cbo_ngdp!A43</f>
        <v>#N/A</v>
      </c>
      <c r="J43" s="10" t="e">
        <f>100*cbo_interest!J43/cbo_ngdp!B43</f>
        <v>#N/A</v>
      </c>
      <c r="K43" s="10" t="e">
        <f>100*cbo_interest!K43/cbo_ngdp!K43</f>
        <v>#N/A</v>
      </c>
      <c r="L43" s="10" t="e">
        <f>100*cbo_interest!L43/cbo_ngdp!L43</f>
        <v>#N/A</v>
      </c>
      <c r="M43" s="10" t="e">
        <f>100*cbo_interest!M43/cbo_ngdp!M43</f>
        <v>#N/A</v>
      </c>
      <c r="N43" s="10" t="e">
        <f>100*cbo_interest!N43/cbo_ngdp!N43</f>
        <v>#N/A</v>
      </c>
      <c r="O43" s="10" t="e">
        <f>100*cbo_interest!O43/cbo_ngdp!O43</f>
        <v>#N/A</v>
      </c>
      <c r="P43" s="10" t="e">
        <f>100*cbo_interest!P43/cbo_ngdp!P43</f>
        <v>#N/A</v>
      </c>
      <c r="Q43" s="10" t="e">
        <f>100*cbo_interest!Q43/cbo_ngdp!Q43</f>
        <v>#N/A</v>
      </c>
      <c r="R43" s="10" t="e">
        <f>100*cbo_interest!R43/cbo_ngdp!R43</f>
        <v>#N/A</v>
      </c>
      <c r="S43" s="10" t="e">
        <f>100*cbo_interest!S43/cbo_ngdp!S43</f>
        <v>#N/A</v>
      </c>
      <c r="T43" s="10" t="e">
        <f>100*cbo_interest!T43/cbo_ngdp!T43</f>
        <v>#N/A</v>
      </c>
      <c r="U43" s="10" t="e">
        <f>100*cbo_interest!U43/cbo_ngdp!U43</f>
        <v>#N/A</v>
      </c>
      <c r="V43" s="10" t="e">
        <f>100*cbo_interest!V43/cbo_ngdp!V43</f>
        <v>#N/A</v>
      </c>
      <c r="W43" s="10" t="e">
        <f>100*cbo_interest!W43/cbo_ngdp!W43</f>
        <v>#N/A</v>
      </c>
      <c r="X43" s="10" t="e">
        <f>100*cbo_interest!X43/cbo_ngdp!X43</f>
        <v>#N/A</v>
      </c>
      <c r="Y43" s="10" t="e">
        <f>100*cbo_interest!Y43/cbo_ngdp!Y43</f>
        <v>#N/A</v>
      </c>
      <c r="Z43" s="10" t="e">
        <f>100*cbo_interest!Z43/cbo_ngdp!Z43</f>
        <v>#N/A</v>
      </c>
      <c r="AA43" s="10" t="e">
        <f>100*cbo_interest!AA43/cbo_ngdp!AA43</f>
        <v>#N/A</v>
      </c>
      <c r="AB43" s="10" t="e">
        <f>100*cbo_interest!AB43/cbo_ngdp!AB43</f>
        <v>#N/A</v>
      </c>
      <c r="AC43" s="10" t="e">
        <f>100*cbo_interest!AC43/cbo_ngdp!AC43</f>
        <v>#N/A</v>
      </c>
      <c r="AD43" s="10" t="e">
        <f>100*cbo_interest!AD43/cbo_ngdp!AD43</f>
        <v>#N/A</v>
      </c>
      <c r="AE43" s="10" t="e">
        <f>100*cbo_interest!AE43/cbo_ngdp!AE43</f>
        <v>#N/A</v>
      </c>
      <c r="AF43" s="10" t="e">
        <f>100*cbo_interest!AF43/cbo_ngdp!AF43</f>
        <v>#N/A</v>
      </c>
      <c r="AG43" s="10" t="e">
        <f>100*cbo_interest!AG43/cbo_ngdp!AG43</f>
        <v>#N/A</v>
      </c>
      <c r="AH43" s="10" t="e">
        <f>100*cbo_interest!AH43/cbo_ngdp!AH43</f>
        <v>#N/A</v>
      </c>
      <c r="AI43" s="10" t="e">
        <f>100*cbo_interest!AI43/cbo_ngdp!AI43</f>
        <v>#N/A</v>
      </c>
      <c r="AJ43" s="10" t="e">
        <f>100*cbo_interest!AJ43/cbo_ngdp!AJ43</f>
        <v>#N/A</v>
      </c>
      <c r="AK43" s="10" t="e">
        <f>100*cbo_interest!AK43/cbo_ngdp!AK43</f>
        <v>#N/A</v>
      </c>
      <c r="AL43" s="10" t="e">
        <f>100*cbo_interest!AL43/cbo_ngdp!AL43</f>
        <v>#N/A</v>
      </c>
      <c r="AM43" s="10" t="e">
        <f>100*cbo_interest!AM43/cbo_ngdp!AM43</f>
        <v>#N/A</v>
      </c>
      <c r="AN43" s="10" t="e">
        <f>100*cbo_interest!AN43/cbo_ngdp!AN43</f>
        <v>#N/A</v>
      </c>
      <c r="AO43" s="10" t="e">
        <f>100*cbo_interest!AO43/cbo_ngdp!AO43</f>
        <v>#N/A</v>
      </c>
      <c r="AP43" s="10" t="e">
        <f>100*cbo_interest!AP43/cbo_ngdp!AP43</f>
        <v>#N/A</v>
      </c>
      <c r="AQ43" s="10" t="e">
        <f>100*cbo_interest!AQ43/cbo_ngdp!AQ43</f>
        <v>#N/A</v>
      </c>
      <c r="AR43" s="10" t="e">
        <f>100*cbo_interest!AR43/cbo_ngdp!AR43</f>
        <v>#N/A</v>
      </c>
      <c r="AS43" s="10" t="e">
        <f>100*cbo_interest!AS43/cbo_ngdp!AS43</f>
        <v>#N/A</v>
      </c>
      <c r="AT43" s="10">
        <f>100*cbo_interest!AT43/cbo_ngdp!AT43</f>
        <v>0.5313619036617766</v>
      </c>
      <c r="AU43" s="10">
        <v>0.95682613768961489</v>
      </c>
      <c r="AV43" s="10">
        <f>100*cbo_interest!AV43/cbo_ngdp!AV43</f>
        <v>1.081525891964968</v>
      </c>
      <c r="AW43" s="10">
        <v>1.8697118513697415</v>
      </c>
      <c r="AX43" s="10">
        <v>2.0166646540272914</v>
      </c>
      <c r="AY43" s="10">
        <v>2.0081507294312209</v>
      </c>
      <c r="AZ43" s="10">
        <v>1.8208176282980575</v>
      </c>
      <c r="BA43" s="10">
        <v>1.9675725578443253</v>
      </c>
      <c r="BB43" s="10">
        <v>1.7290572928555124</v>
      </c>
      <c r="BC43" s="10">
        <v>1.8126715462031107</v>
      </c>
      <c r="BD43" s="10">
        <v>1.5576867189770416</v>
      </c>
      <c r="BE43" s="10">
        <v>1.6782573711132824</v>
      </c>
      <c r="BF43" s="10">
        <v>1.6573945294390358</v>
      </c>
      <c r="BG43" s="10">
        <v>1.901118646032574</v>
      </c>
      <c r="BH43" s="10">
        <v>1.8008474576271187</v>
      </c>
      <c r="BI43" s="10">
        <f>100*cbo_interest!BI43/cbo_ngdp!BI43</f>
        <v>1.6229237986560163</v>
      </c>
      <c r="BJ43" s="10">
        <v>1.878887901485337</v>
      </c>
      <c r="BK43" s="10">
        <v>1.7800381436745074</v>
      </c>
      <c r="BL43" s="10">
        <v>1.6429840142095915</v>
      </c>
      <c r="BM43" s="10">
        <v>1.6822787229975149</v>
      </c>
      <c r="BN43" s="10">
        <v>1.5195045648981678</v>
      </c>
      <c r="BO43" s="10">
        <v>1.4444157854010833</v>
      </c>
      <c r="BP43" s="10">
        <v>1.4444157854010833</v>
      </c>
      <c r="BQ43" s="10">
        <v>1.4158836401081221</v>
      </c>
      <c r="BR43" s="10">
        <v>1.4341758312431667</v>
      </c>
      <c r="BS43" s="10">
        <v>1.4148819859798059</v>
      </c>
      <c r="BT43" s="10" t="e">
        <v>#N/A</v>
      </c>
      <c r="BU43" s="10" t="e">
        <v>#N/A</v>
      </c>
      <c r="BV43" s="10" t="e">
        <v>#N/A</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v>1.3656961946737849</v>
      </c>
      <c r="CU43" s="20">
        <v>36008</v>
      </c>
      <c r="CV43" s="20" t="str">
        <f ca="1">OFFSET(C$1,0,ROWS($1:37)-1)</f>
        <v>1998B</v>
      </c>
      <c r="CW43" s="19">
        <f t="shared" ca="1" si="2"/>
        <v>1998</v>
      </c>
      <c r="CX43" s="30" cm="1">
        <f t="array" aca="1" ref="CX43" ca="1">INDEX($C$6:$CS$100,MATCH(CW43,YEAR($B$6:$B$100),0),MATCH(CV43,$C$1:$CS$1,0))</f>
        <v>2.9057996903656069</v>
      </c>
      <c r="CY43" s="19">
        <f t="shared" ca="1" si="0"/>
        <v>2003</v>
      </c>
      <c r="CZ43" s="30" cm="1">
        <f t="array" aca="1" ref="CZ43" ca="1">INDEX($C$6:$CS$100,MATCH(CY43,YEAR($B$6:$B$100),0),MATCH(CV43,$C$1:$CS$1,0))</f>
        <v>1.9117505069035434</v>
      </c>
      <c r="DA43" s="19">
        <f t="shared" ca="1" si="3"/>
        <v>2008</v>
      </c>
      <c r="DB43" s="28" cm="1">
        <f t="array" aca="1" ref="DB43" ca="1">INDEX($C$6:$CS$100,MATCH(DA43,YEAR($B$6:$B$100),0),MATCH(CV43,$C$1:$CS$1,0))</f>
        <v>1.0871253300201895</v>
      </c>
    </row>
    <row r="44" spans="1:106" x14ac:dyDescent="0.3">
      <c r="A44" t="s">
        <v>617</v>
      </c>
      <c r="B44" s="16">
        <v>41275</v>
      </c>
      <c r="C44" s="10" t="e">
        <f>100*cbo_interest!C44/cbo_ngdp!C44</f>
        <v>#N/A</v>
      </c>
      <c r="D44" s="10" t="e">
        <f>100*cbo_interest!D44/cbo_ngdp!D44</f>
        <v>#N/A</v>
      </c>
      <c r="E44" s="10" t="e">
        <f>100*cbo_interest!E44/cbo_ngdp!E44</f>
        <v>#N/A</v>
      </c>
      <c r="F44" s="10" t="e">
        <f>100*cbo_interest!F44/cbo_ngdp!F44</f>
        <v>#N/A</v>
      </c>
      <c r="G44" s="10" t="e">
        <f>100*cbo_interest!G44/cbo_ngdp!G44</f>
        <v>#N/A</v>
      </c>
      <c r="H44" s="10" t="e">
        <f>100*cbo_interest!H44/cbo_ngdp!H44</f>
        <v>#N/A</v>
      </c>
      <c r="I44" s="10" t="e">
        <f>100*cbo_interest!I44/cbo_ngdp!A44</f>
        <v>#N/A</v>
      </c>
      <c r="J44" s="10" t="e">
        <f>100*cbo_interest!J44/cbo_ngdp!B44</f>
        <v>#N/A</v>
      </c>
      <c r="K44" s="10" t="e">
        <f>100*cbo_interest!K44/cbo_ngdp!K44</f>
        <v>#N/A</v>
      </c>
      <c r="L44" s="10" t="e">
        <f>100*cbo_interest!L44/cbo_ngdp!L44</f>
        <v>#N/A</v>
      </c>
      <c r="M44" s="10" t="e">
        <f>100*cbo_interest!M44/cbo_ngdp!M44</f>
        <v>#N/A</v>
      </c>
      <c r="N44" s="10" t="e">
        <f>100*cbo_interest!N44/cbo_ngdp!N44</f>
        <v>#N/A</v>
      </c>
      <c r="O44" s="10" t="e">
        <f>100*cbo_interest!O44/cbo_ngdp!O44</f>
        <v>#N/A</v>
      </c>
      <c r="P44" s="10" t="e">
        <f>100*cbo_interest!P44/cbo_ngdp!P44</f>
        <v>#N/A</v>
      </c>
      <c r="Q44" s="10" t="e">
        <f>100*cbo_interest!Q44/cbo_ngdp!Q44</f>
        <v>#N/A</v>
      </c>
      <c r="R44" s="10" t="e">
        <f>100*cbo_interest!R44/cbo_ngdp!R44</f>
        <v>#N/A</v>
      </c>
      <c r="S44" s="10" t="e">
        <f>100*cbo_interest!S44/cbo_ngdp!S44</f>
        <v>#N/A</v>
      </c>
      <c r="T44" s="10" t="e">
        <f>100*cbo_interest!T44/cbo_ngdp!T44</f>
        <v>#N/A</v>
      </c>
      <c r="U44" s="10" t="e">
        <f>100*cbo_interest!U44/cbo_ngdp!U44</f>
        <v>#N/A</v>
      </c>
      <c r="V44" s="10" t="e">
        <f>100*cbo_interest!V44/cbo_ngdp!V44</f>
        <v>#N/A</v>
      </c>
      <c r="W44" s="10" t="e">
        <f>100*cbo_interest!W44/cbo_ngdp!W44</f>
        <v>#N/A</v>
      </c>
      <c r="X44" s="10" t="e">
        <f>100*cbo_interest!X44/cbo_ngdp!X44</f>
        <v>#N/A</v>
      </c>
      <c r="Y44" s="10" t="e">
        <f>100*cbo_interest!Y44/cbo_ngdp!Y44</f>
        <v>#N/A</v>
      </c>
      <c r="Z44" s="10" t="e">
        <f>100*cbo_interest!Z44/cbo_ngdp!Z44</f>
        <v>#N/A</v>
      </c>
      <c r="AA44" s="10" t="e">
        <f>100*cbo_interest!AA44/cbo_ngdp!AA44</f>
        <v>#N/A</v>
      </c>
      <c r="AB44" s="10" t="e">
        <f>100*cbo_interest!AB44/cbo_ngdp!AB44</f>
        <v>#N/A</v>
      </c>
      <c r="AC44" s="10" t="e">
        <f>100*cbo_interest!AC44/cbo_ngdp!AC44</f>
        <v>#N/A</v>
      </c>
      <c r="AD44" s="10" t="e">
        <f>100*cbo_interest!AD44/cbo_ngdp!AD44</f>
        <v>#N/A</v>
      </c>
      <c r="AE44" s="10" t="e">
        <f>100*cbo_interest!AE44/cbo_ngdp!AE44</f>
        <v>#N/A</v>
      </c>
      <c r="AF44" s="10" t="e">
        <f>100*cbo_interest!AF44/cbo_ngdp!AF44</f>
        <v>#N/A</v>
      </c>
      <c r="AG44" s="10" t="e">
        <f>100*cbo_interest!AG44/cbo_ngdp!AG44</f>
        <v>#N/A</v>
      </c>
      <c r="AH44" s="10" t="e">
        <f>100*cbo_interest!AH44/cbo_ngdp!AH44</f>
        <v>#N/A</v>
      </c>
      <c r="AI44" s="10" t="e">
        <f>100*cbo_interest!AI44/cbo_ngdp!AI44</f>
        <v>#N/A</v>
      </c>
      <c r="AJ44" s="10" t="e">
        <f>100*cbo_interest!AJ44/cbo_ngdp!AJ44</f>
        <v>#N/A</v>
      </c>
      <c r="AK44" s="10" t="e">
        <f>100*cbo_interest!AK44/cbo_ngdp!AK44</f>
        <v>#N/A</v>
      </c>
      <c r="AL44" s="10" t="e">
        <f>100*cbo_interest!AL44/cbo_ngdp!AL44</f>
        <v>#N/A</v>
      </c>
      <c r="AM44" s="10" t="e">
        <f>100*cbo_interest!AM44/cbo_ngdp!AM44</f>
        <v>#N/A</v>
      </c>
      <c r="AN44" s="10" t="e">
        <f>100*cbo_interest!AN44/cbo_ngdp!AN44</f>
        <v>#N/A</v>
      </c>
      <c r="AO44" s="10" t="e">
        <f>100*cbo_interest!AO44/cbo_ngdp!AO44</f>
        <v>#N/A</v>
      </c>
      <c r="AP44" s="10" t="e">
        <f>100*cbo_interest!AP44/cbo_ngdp!AP44</f>
        <v>#N/A</v>
      </c>
      <c r="AQ44" s="10" t="e">
        <f>100*cbo_interest!AQ44/cbo_ngdp!AQ44</f>
        <v>#N/A</v>
      </c>
      <c r="AR44" s="10" t="e">
        <f>100*cbo_interest!AR44/cbo_ngdp!AR44</f>
        <v>#N/A</v>
      </c>
      <c r="AS44" s="10" t="e">
        <f>100*cbo_interest!AS44/cbo_ngdp!AS44</f>
        <v>#N/A</v>
      </c>
      <c r="AT44" s="10" t="e">
        <f>100*cbo_interest!AT44/cbo_ngdp!AT44</f>
        <v>#N/A</v>
      </c>
      <c r="AU44" s="10" t="e">
        <v>#N/A</v>
      </c>
      <c r="AV44" s="10">
        <f>100*cbo_interest!AV44/cbo_ngdp!AV44</f>
        <v>0.89070640300263293</v>
      </c>
      <c r="AW44" s="10">
        <v>1.7203451971346382</v>
      </c>
      <c r="AX44" s="10">
        <v>1.9363042598693716</v>
      </c>
      <c r="AY44" s="10">
        <v>1.9414728023999548</v>
      </c>
      <c r="AZ44" s="10">
        <v>1.7255728790989291</v>
      </c>
      <c r="BA44" s="10">
        <v>1.9110742888704777</v>
      </c>
      <c r="BB44" s="10">
        <v>1.6547430506253071</v>
      </c>
      <c r="BC44" s="10">
        <v>1.7445039921251231</v>
      </c>
      <c r="BD44" s="10">
        <v>1.4521782674011017</v>
      </c>
      <c r="BE44" s="10">
        <v>1.594282572842221</v>
      </c>
      <c r="BF44" s="10">
        <v>1.5795599401429918</v>
      </c>
      <c r="BG44" s="10">
        <v>1.8851186515857175</v>
      </c>
      <c r="BH44" s="10">
        <v>2.1015556207807453</v>
      </c>
      <c r="BI44" s="10">
        <f>100*cbo_interest!BI44/cbo_ngdp!BI44</f>
        <v>1.9398642095053347</v>
      </c>
      <c r="BJ44" s="10">
        <v>2.25328352813592</v>
      </c>
      <c r="BK44" s="10">
        <v>1.9968817462221156</v>
      </c>
      <c r="BL44" s="10">
        <v>1.9515115234959592</v>
      </c>
      <c r="BM44" s="10">
        <v>1.9817073170731707</v>
      </c>
      <c r="BN44" s="10">
        <v>1.6252626374984551</v>
      </c>
      <c r="BO44" s="10">
        <v>1.4515520924971723</v>
      </c>
      <c r="BP44" s="10">
        <v>1.4641196430815635</v>
      </c>
      <c r="BQ44" s="10">
        <v>1.3749605802585936</v>
      </c>
      <c r="BR44" s="10">
        <v>1.3970313084695023</v>
      </c>
      <c r="BS44" s="10">
        <v>1.3907945615566921</v>
      </c>
      <c r="BT44" s="10">
        <v>1.3291634089132134</v>
      </c>
      <c r="BU44" s="10">
        <v>1.3291634089132134</v>
      </c>
      <c r="BV44" s="10">
        <v>1.3287638287638288</v>
      </c>
      <c r="BW44" s="10" t="e">
        <v>#N/A</v>
      </c>
      <c r="BX44" s="10" t="e">
        <v>#N/A</v>
      </c>
      <c r="BY44" s="10" t="e">
        <v>#N/A</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v>1.3243048897411314</v>
      </c>
      <c r="CU44" s="20">
        <v>36161</v>
      </c>
      <c r="CV44" s="20" t="str">
        <f ca="1">OFFSET(C$1,0,ROWS($1:38)-1)</f>
        <v>1999A</v>
      </c>
      <c r="CW44" s="19">
        <f t="shared" ca="1" si="2"/>
        <v>1999</v>
      </c>
      <c r="CX44" s="30" cm="1">
        <f t="array" aca="1" ref="CX44" ca="1">INDEX($C$6:$CS$100,MATCH(CW44,YEAR($B$6:$B$100),0),MATCH(CV44,$C$1:$CS$1,0))</f>
        <v>2.6363843871262267</v>
      </c>
      <c r="CY44" s="19">
        <f t="shared" ca="1" si="0"/>
        <v>2004</v>
      </c>
      <c r="CZ44" s="30" cm="1">
        <f t="array" aca="1" ref="CZ44" ca="1">INDEX($C$6:$CS$100,MATCH(CY44,YEAR($B$6:$B$100),0),MATCH(CV44,$C$1:$CS$1,0))</f>
        <v>1.5686998246747255</v>
      </c>
      <c r="DA44" s="19">
        <f t="shared" ca="1" si="3"/>
        <v>2009</v>
      </c>
      <c r="DB44" s="28" cm="1">
        <f t="array" aca="1" ref="DB44" ca="1">INDEX($C$6:$CS$100,MATCH(DA44,YEAR($B$6:$B$100),0),MATCH(CV44,$C$1:$CS$1,0))</f>
        <v>0.62865172694327343</v>
      </c>
    </row>
    <row r="45" spans="1:106" x14ac:dyDescent="0.3">
      <c r="A45" t="s">
        <v>618</v>
      </c>
      <c r="B45" s="16">
        <v>41640</v>
      </c>
      <c r="C45" s="10" t="e">
        <f>100*cbo_interest!C45/cbo_ngdp!C45</f>
        <v>#N/A</v>
      </c>
      <c r="D45" s="10" t="e">
        <f>100*cbo_interest!D45/cbo_ngdp!D45</f>
        <v>#N/A</v>
      </c>
      <c r="E45" s="10" t="e">
        <f>100*cbo_interest!E45/cbo_ngdp!E45</f>
        <v>#N/A</v>
      </c>
      <c r="F45" s="10" t="e">
        <f>100*cbo_interest!F45/cbo_ngdp!F45</f>
        <v>#N/A</v>
      </c>
      <c r="G45" s="10" t="e">
        <f>100*cbo_interest!G45/cbo_ngdp!G45</f>
        <v>#N/A</v>
      </c>
      <c r="H45" s="10" t="e">
        <f>100*cbo_interest!H45/cbo_ngdp!H45</f>
        <v>#N/A</v>
      </c>
      <c r="I45" s="10" t="e">
        <f>100*cbo_interest!I45/cbo_ngdp!A45</f>
        <v>#N/A</v>
      </c>
      <c r="J45" s="10" t="e">
        <f>100*cbo_interest!J45/cbo_ngdp!B45</f>
        <v>#N/A</v>
      </c>
      <c r="K45" s="10" t="e">
        <f>100*cbo_interest!K45/cbo_ngdp!K45</f>
        <v>#N/A</v>
      </c>
      <c r="L45" s="10" t="e">
        <f>100*cbo_interest!L45/cbo_ngdp!L45</f>
        <v>#N/A</v>
      </c>
      <c r="M45" s="10" t="e">
        <f>100*cbo_interest!M45/cbo_ngdp!M45</f>
        <v>#N/A</v>
      </c>
      <c r="N45" s="10" t="e">
        <f>100*cbo_interest!N45/cbo_ngdp!N45</f>
        <v>#N/A</v>
      </c>
      <c r="O45" s="10" t="e">
        <f>100*cbo_interest!O45/cbo_ngdp!O45</f>
        <v>#N/A</v>
      </c>
      <c r="P45" s="10" t="e">
        <f>100*cbo_interest!P45/cbo_ngdp!P45</f>
        <v>#N/A</v>
      </c>
      <c r="Q45" s="10" t="e">
        <f>100*cbo_interest!Q45/cbo_ngdp!Q45</f>
        <v>#N/A</v>
      </c>
      <c r="R45" s="10" t="e">
        <f>100*cbo_interest!R45/cbo_ngdp!R45</f>
        <v>#N/A</v>
      </c>
      <c r="S45" s="10" t="e">
        <f>100*cbo_interest!S45/cbo_ngdp!S45</f>
        <v>#N/A</v>
      </c>
      <c r="T45" s="10" t="e">
        <f>100*cbo_interest!T45/cbo_ngdp!T45</f>
        <v>#N/A</v>
      </c>
      <c r="U45" s="10" t="e">
        <f>100*cbo_interest!U45/cbo_ngdp!U45</f>
        <v>#N/A</v>
      </c>
      <c r="V45" s="10" t="e">
        <f>100*cbo_interest!V45/cbo_ngdp!V45</f>
        <v>#N/A</v>
      </c>
      <c r="W45" s="10" t="e">
        <f>100*cbo_interest!W45/cbo_ngdp!W45</f>
        <v>#N/A</v>
      </c>
      <c r="X45" s="10" t="e">
        <f>100*cbo_interest!X45/cbo_ngdp!X45</f>
        <v>#N/A</v>
      </c>
      <c r="Y45" s="10" t="e">
        <f>100*cbo_interest!Y45/cbo_ngdp!Y45</f>
        <v>#N/A</v>
      </c>
      <c r="Z45" s="10" t="e">
        <f>100*cbo_interest!Z45/cbo_ngdp!Z45</f>
        <v>#N/A</v>
      </c>
      <c r="AA45" s="10" t="e">
        <f>100*cbo_interest!AA45/cbo_ngdp!AA45</f>
        <v>#N/A</v>
      </c>
      <c r="AB45" s="10" t="e">
        <f>100*cbo_interest!AB45/cbo_ngdp!AB45</f>
        <v>#N/A</v>
      </c>
      <c r="AC45" s="10" t="e">
        <f>100*cbo_interest!AC45/cbo_ngdp!AC45</f>
        <v>#N/A</v>
      </c>
      <c r="AD45" s="10" t="e">
        <f>100*cbo_interest!AD45/cbo_ngdp!AD45</f>
        <v>#N/A</v>
      </c>
      <c r="AE45" s="10" t="e">
        <f>100*cbo_interest!AE45/cbo_ngdp!AE45</f>
        <v>#N/A</v>
      </c>
      <c r="AF45" s="10" t="e">
        <f>100*cbo_interest!AF45/cbo_ngdp!AF45</f>
        <v>#N/A</v>
      </c>
      <c r="AG45" s="10" t="e">
        <f>100*cbo_interest!AG45/cbo_ngdp!AG45</f>
        <v>#N/A</v>
      </c>
      <c r="AH45" s="10" t="e">
        <f>100*cbo_interest!AH45/cbo_ngdp!AH45</f>
        <v>#N/A</v>
      </c>
      <c r="AI45" s="10" t="e">
        <f>100*cbo_interest!AI45/cbo_ngdp!AI45</f>
        <v>#N/A</v>
      </c>
      <c r="AJ45" s="10" t="e">
        <f>100*cbo_interest!AJ45/cbo_ngdp!AJ45</f>
        <v>#N/A</v>
      </c>
      <c r="AK45" s="10" t="e">
        <f>100*cbo_interest!AK45/cbo_ngdp!AK45</f>
        <v>#N/A</v>
      </c>
      <c r="AL45" s="10" t="e">
        <f>100*cbo_interest!AL45/cbo_ngdp!AL45</f>
        <v>#N/A</v>
      </c>
      <c r="AM45" s="10" t="e">
        <f>100*cbo_interest!AM45/cbo_ngdp!AM45</f>
        <v>#N/A</v>
      </c>
      <c r="AN45" s="10" t="e">
        <f>100*cbo_interest!AN45/cbo_ngdp!AN45</f>
        <v>#N/A</v>
      </c>
      <c r="AO45" s="10" t="e">
        <f>100*cbo_interest!AO45/cbo_ngdp!AO45</f>
        <v>#N/A</v>
      </c>
      <c r="AP45" s="10" t="e">
        <f>100*cbo_interest!AP45/cbo_ngdp!AP45</f>
        <v>#N/A</v>
      </c>
      <c r="AQ45" s="10" t="e">
        <f>100*cbo_interest!AQ45/cbo_ngdp!AQ45</f>
        <v>#N/A</v>
      </c>
      <c r="AR45" s="10" t="e">
        <f>100*cbo_interest!AR45/cbo_ngdp!AR45</f>
        <v>#N/A</v>
      </c>
      <c r="AS45" s="10" t="e">
        <f>100*cbo_interest!AS45/cbo_ngdp!AS45</f>
        <v>#N/A</v>
      </c>
      <c r="AT45" s="10" t="e">
        <f>100*cbo_interest!AT45/cbo_ngdp!AT45</f>
        <v>#N/A</v>
      </c>
      <c r="AU45" s="10" t="e">
        <v>#N/A</v>
      </c>
      <c r="AV45" s="10" t="e">
        <f>100*cbo_interest!AV45/cbo_ngdp!AV45</f>
        <v>#N/A</v>
      </c>
      <c r="AW45" s="10" t="e">
        <v>#N/A</v>
      </c>
      <c r="AX45" s="10">
        <v>1.8705035971223021</v>
      </c>
      <c r="AY45" s="10">
        <v>1.8879184072044704</v>
      </c>
      <c r="AZ45" s="10">
        <v>1.6360352703707639</v>
      </c>
      <c r="BA45" s="10">
        <v>1.8568481193461355</v>
      </c>
      <c r="BB45" s="10">
        <v>1.579415302546938</v>
      </c>
      <c r="BC45" s="10">
        <v>1.6955361348055891</v>
      </c>
      <c r="BD45" s="10">
        <v>1.3589852909827329</v>
      </c>
      <c r="BE45" s="10">
        <v>1.5206524598789792</v>
      </c>
      <c r="BF45" s="10">
        <v>1.5114552397114978</v>
      </c>
      <c r="BG45" s="10">
        <v>1.8803782003612026</v>
      </c>
      <c r="BH45" s="10">
        <v>2.1794729233848549</v>
      </c>
      <c r="BI45" s="10">
        <f>100*cbo_interest!BI45/cbo_ngdp!BI45</f>
        <v>2.2330491270807959</v>
      </c>
      <c r="BJ45" s="10">
        <v>2.7484265835209887</v>
      </c>
      <c r="BK45" s="10">
        <v>2.2492332159491082</v>
      </c>
      <c r="BL45" s="10">
        <v>2.3085585585585586</v>
      </c>
      <c r="BM45" s="10">
        <v>2.2829991887820142</v>
      </c>
      <c r="BN45" s="10">
        <v>1.7143867090844822</v>
      </c>
      <c r="BO45" s="10">
        <v>1.4901960784313726</v>
      </c>
      <c r="BP45" s="10">
        <v>1.4962292609351433</v>
      </c>
      <c r="BQ45" s="10">
        <v>1.3853289393384596</v>
      </c>
      <c r="BR45" s="10">
        <v>1.4598101646041091</v>
      </c>
      <c r="BS45" s="10">
        <v>1.4237654691817854</v>
      </c>
      <c r="BT45" s="10">
        <v>1.3489260695883749</v>
      </c>
      <c r="BU45" s="10">
        <v>1.314189775950906</v>
      </c>
      <c r="BV45" s="10">
        <v>1.3432575449206257</v>
      </c>
      <c r="BW45" s="10">
        <v>1.3274592777230305</v>
      </c>
      <c r="BX45" s="10">
        <v>1.3274592777230305</v>
      </c>
      <c r="BY45" s="10">
        <v>1.3265365231999073</v>
      </c>
      <c r="BZ45" s="10" t="e">
        <v>#N/A</v>
      </c>
      <c r="CA45" s="10" t="e">
        <v>#N/A</v>
      </c>
      <c r="CB45" s="10" t="e">
        <v>#N/A</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v>1.313977507459261</v>
      </c>
      <c r="CU45" s="20">
        <v>36342</v>
      </c>
      <c r="CV45" s="20" t="str">
        <f ca="1">OFFSET(C$1,0,ROWS($1:39)-1)</f>
        <v>1999B</v>
      </c>
      <c r="CW45" s="19">
        <f t="shared" ca="1" si="2"/>
        <v>1999</v>
      </c>
      <c r="CX45" s="30" cm="1">
        <f t="array" aca="1" ref="CX45" ca="1">INDEX($C$6:$CS$100,MATCH(CW45,YEAR($B$6:$B$100),0),MATCH(CV45,$C$1:$CS$1,0))</f>
        <v>2.5872782736413966</v>
      </c>
      <c r="CY45" s="19">
        <f t="shared" ca="1" si="0"/>
        <v>2004</v>
      </c>
      <c r="CZ45" s="30" cm="1">
        <f t="array" aca="1" ref="CZ45" ca="1">INDEX($C$6:$CS$100,MATCH(CY45,YEAR($B$6:$B$100),0),MATCH(CV45,$C$1:$CS$1,0))</f>
        <v>1.5027948318519198</v>
      </c>
      <c r="DA45" s="19">
        <f t="shared" ca="1" si="3"/>
        <v>2009</v>
      </c>
      <c r="DB45" s="28" cm="1">
        <f t="array" aca="1" ref="DB45" ca="1">INDEX($C$6:$CS$100,MATCH(DA45,YEAR($B$6:$B$100),0),MATCH(CV45,$C$1:$CS$1,0))</f>
        <v>0.52760645017463026</v>
      </c>
    </row>
    <row r="46" spans="1:106" x14ac:dyDescent="0.3">
      <c r="A46" t="s">
        <v>619</v>
      </c>
      <c r="B46" s="16">
        <v>42005</v>
      </c>
      <c r="C46" s="10" t="e">
        <f>100*cbo_interest!C46/cbo_ngdp!C46</f>
        <v>#N/A</v>
      </c>
      <c r="D46" s="10" t="e">
        <f>100*cbo_interest!D46/cbo_ngdp!D46</f>
        <v>#N/A</v>
      </c>
      <c r="E46" s="10" t="e">
        <f>100*cbo_interest!E46/cbo_ngdp!E46</f>
        <v>#N/A</v>
      </c>
      <c r="F46" s="10" t="e">
        <f>100*cbo_interest!F46/cbo_ngdp!F46</f>
        <v>#N/A</v>
      </c>
      <c r="G46" s="10" t="e">
        <f>100*cbo_interest!G46/cbo_ngdp!G46</f>
        <v>#N/A</v>
      </c>
      <c r="H46" s="10" t="e">
        <f>100*cbo_interest!H46/cbo_ngdp!H46</f>
        <v>#N/A</v>
      </c>
      <c r="I46" s="10" t="e">
        <f>100*cbo_interest!I46/cbo_ngdp!A46</f>
        <v>#N/A</v>
      </c>
      <c r="J46" s="10" t="e">
        <f>100*cbo_interest!J46/cbo_ngdp!B46</f>
        <v>#N/A</v>
      </c>
      <c r="K46" s="10" t="e">
        <f>100*cbo_interest!K46/cbo_ngdp!K46</f>
        <v>#N/A</v>
      </c>
      <c r="L46" s="10" t="e">
        <f>100*cbo_interest!L46/cbo_ngdp!L46</f>
        <v>#N/A</v>
      </c>
      <c r="M46" s="10" t="e">
        <f>100*cbo_interest!M46/cbo_ngdp!M46</f>
        <v>#N/A</v>
      </c>
      <c r="N46" s="10" t="e">
        <f>100*cbo_interest!N46/cbo_ngdp!N46</f>
        <v>#N/A</v>
      </c>
      <c r="O46" s="10" t="e">
        <f>100*cbo_interest!O46/cbo_ngdp!O46</f>
        <v>#N/A</v>
      </c>
      <c r="P46" s="10" t="e">
        <f>100*cbo_interest!P46/cbo_ngdp!P46</f>
        <v>#N/A</v>
      </c>
      <c r="Q46" s="10" t="e">
        <f>100*cbo_interest!Q46/cbo_ngdp!Q46</f>
        <v>#N/A</v>
      </c>
      <c r="R46" s="10" t="e">
        <f>100*cbo_interest!R46/cbo_ngdp!R46</f>
        <v>#N/A</v>
      </c>
      <c r="S46" s="10" t="e">
        <f>100*cbo_interest!S46/cbo_ngdp!S46</f>
        <v>#N/A</v>
      </c>
      <c r="T46" s="10" t="e">
        <f>100*cbo_interest!T46/cbo_ngdp!T46</f>
        <v>#N/A</v>
      </c>
      <c r="U46" s="10" t="e">
        <f>100*cbo_interest!U46/cbo_ngdp!U46</f>
        <v>#N/A</v>
      </c>
      <c r="V46" s="10" t="e">
        <f>100*cbo_interest!V46/cbo_ngdp!V46</f>
        <v>#N/A</v>
      </c>
      <c r="W46" s="10" t="e">
        <f>100*cbo_interest!W46/cbo_ngdp!W46</f>
        <v>#N/A</v>
      </c>
      <c r="X46" s="10" t="e">
        <f>100*cbo_interest!X46/cbo_ngdp!X46</f>
        <v>#N/A</v>
      </c>
      <c r="Y46" s="10" t="e">
        <f>100*cbo_interest!Y46/cbo_ngdp!Y46</f>
        <v>#N/A</v>
      </c>
      <c r="Z46" s="10" t="e">
        <f>100*cbo_interest!Z46/cbo_ngdp!Z46</f>
        <v>#N/A</v>
      </c>
      <c r="AA46" s="10" t="e">
        <f>100*cbo_interest!AA46/cbo_ngdp!AA46</f>
        <v>#N/A</v>
      </c>
      <c r="AB46" s="10" t="e">
        <f>100*cbo_interest!AB46/cbo_ngdp!AB46</f>
        <v>#N/A</v>
      </c>
      <c r="AC46" s="10" t="e">
        <f>100*cbo_interest!AC46/cbo_ngdp!AC46</f>
        <v>#N/A</v>
      </c>
      <c r="AD46" s="10" t="e">
        <f>100*cbo_interest!AD46/cbo_ngdp!AD46</f>
        <v>#N/A</v>
      </c>
      <c r="AE46" s="10" t="e">
        <f>100*cbo_interest!AE46/cbo_ngdp!AE46</f>
        <v>#N/A</v>
      </c>
      <c r="AF46" s="10" t="e">
        <f>100*cbo_interest!AF46/cbo_ngdp!AF46</f>
        <v>#N/A</v>
      </c>
      <c r="AG46" s="10" t="e">
        <f>100*cbo_interest!AG46/cbo_ngdp!AG46</f>
        <v>#N/A</v>
      </c>
      <c r="AH46" s="10" t="e">
        <f>100*cbo_interest!AH46/cbo_ngdp!AH46</f>
        <v>#N/A</v>
      </c>
      <c r="AI46" s="10" t="e">
        <f>100*cbo_interest!AI46/cbo_ngdp!AI46</f>
        <v>#N/A</v>
      </c>
      <c r="AJ46" s="10" t="e">
        <f>100*cbo_interest!AJ46/cbo_ngdp!AJ46</f>
        <v>#N/A</v>
      </c>
      <c r="AK46" s="10" t="e">
        <f>100*cbo_interest!AK46/cbo_ngdp!AK46</f>
        <v>#N/A</v>
      </c>
      <c r="AL46" s="10" t="e">
        <f>100*cbo_interest!AL46/cbo_ngdp!AL46</f>
        <v>#N/A</v>
      </c>
      <c r="AM46" s="10" t="e">
        <f>100*cbo_interest!AM46/cbo_ngdp!AM46</f>
        <v>#N/A</v>
      </c>
      <c r="AN46" s="10" t="e">
        <f>100*cbo_interest!AN46/cbo_ngdp!AN46</f>
        <v>#N/A</v>
      </c>
      <c r="AO46" s="10" t="e">
        <f>100*cbo_interest!AO46/cbo_ngdp!AO46</f>
        <v>#N/A</v>
      </c>
      <c r="AP46" s="10" t="e">
        <f>100*cbo_interest!AP46/cbo_ngdp!AP46</f>
        <v>#N/A</v>
      </c>
      <c r="AQ46" s="10" t="e">
        <f>100*cbo_interest!AQ46/cbo_ngdp!AQ46</f>
        <v>#N/A</v>
      </c>
      <c r="AR46" s="10" t="e">
        <f>100*cbo_interest!AR46/cbo_ngdp!AR46</f>
        <v>#N/A</v>
      </c>
      <c r="AS46" s="10" t="e">
        <f>100*cbo_interest!AS46/cbo_ngdp!AS46</f>
        <v>#N/A</v>
      </c>
      <c r="AT46" s="10" t="e">
        <f>100*cbo_interest!AT46/cbo_ngdp!AT46</f>
        <v>#N/A</v>
      </c>
      <c r="AU46" s="10" t="e">
        <v>#N/A</v>
      </c>
      <c r="AV46" s="10" t="e">
        <f>100*cbo_interest!AV46/cbo_ngdp!AV46</f>
        <v>#N/A</v>
      </c>
      <c r="AW46" s="10" t="e">
        <v>#N/A</v>
      </c>
      <c r="AX46" s="10" t="e">
        <v>#N/A</v>
      </c>
      <c r="AY46" s="10" t="e">
        <v>#N/A</v>
      </c>
      <c r="AZ46" s="10">
        <v>1.5418278037858741</v>
      </c>
      <c r="BA46" s="10">
        <v>1.799381620964063</v>
      </c>
      <c r="BB46" s="10">
        <v>1.5127986775534739</v>
      </c>
      <c r="BC46" s="10">
        <v>1.6490401483634904</v>
      </c>
      <c r="BD46" s="10">
        <v>1.2664692064140537</v>
      </c>
      <c r="BE46" s="10">
        <v>1.441386956959984</v>
      </c>
      <c r="BF46" s="10">
        <v>1.4325628651257303</v>
      </c>
      <c r="BG46" s="10">
        <v>1.8685402983554809</v>
      </c>
      <c r="BH46" s="10">
        <v>2.2158608990670059</v>
      </c>
      <c r="BI46" s="10">
        <f>100*cbo_interest!BI46/cbo_ngdp!BI46</f>
        <v>2.4001782034861057</v>
      </c>
      <c r="BJ46" s="10">
        <v>3.0079360674843221</v>
      </c>
      <c r="BK46" s="10">
        <v>2.4917214049182999</v>
      </c>
      <c r="BL46" s="10">
        <v>2.6409017713365541</v>
      </c>
      <c r="BM46" s="10">
        <v>2.522671063478978</v>
      </c>
      <c r="BN46" s="10">
        <v>1.8530774321641297</v>
      </c>
      <c r="BO46" s="10">
        <v>1.6006357134748552</v>
      </c>
      <c r="BP46" s="10">
        <v>1.6233397661482574</v>
      </c>
      <c r="BQ46" s="10">
        <v>1.3994837969601377</v>
      </c>
      <c r="BR46" s="10">
        <v>1.5426497277676952</v>
      </c>
      <c r="BS46" s="10">
        <v>1.4972776769509981</v>
      </c>
      <c r="BT46" s="10">
        <v>1.4785391150833058</v>
      </c>
      <c r="BU46" s="10">
        <v>1.4675052410901468</v>
      </c>
      <c r="BV46" s="10">
        <v>1.3963838664812238</v>
      </c>
      <c r="BW46" s="10">
        <v>1.2710923623445827</v>
      </c>
      <c r="BX46" s="10">
        <v>1.2710923623445827</v>
      </c>
      <c r="BY46" s="10">
        <v>1.2214938084832185</v>
      </c>
      <c r="BZ46" s="10">
        <v>1.2521055586749017</v>
      </c>
      <c r="CA46" s="10">
        <v>1.2521055586749017</v>
      </c>
      <c r="CB46" s="10">
        <v>1.2521055586749017</v>
      </c>
      <c r="CC46" s="10" t="e">
        <v>#N/A</v>
      </c>
      <c r="CD46" s="10" t="e">
        <v>#N/A</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v>1.2277031490861043</v>
      </c>
      <c r="CU46" s="20">
        <v>36526</v>
      </c>
      <c r="CV46" s="20" t="str">
        <f ca="1">OFFSET(C$1,0,ROWS($1:40)-1)</f>
        <v>2000A</v>
      </c>
      <c r="CW46" s="19">
        <f t="shared" ca="1" si="2"/>
        <v>2000</v>
      </c>
      <c r="CX46" s="30" cm="1">
        <f t="array" aca="1" ref="CX46" ca="1">INDEX($C$6:$CS$100,MATCH(CW46,YEAR($B$6:$B$100),0),MATCH(CV46,$C$1:$CS$1,0))</f>
        <v>2.3374726077428778</v>
      </c>
      <c r="CY46" s="19">
        <f t="shared" ca="1" si="0"/>
        <v>2005</v>
      </c>
      <c r="CZ46" s="30" cm="1">
        <f t="array" aca="1" ref="CZ46" ca="1">INDEX($C$6:$CS$100,MATCH(CY46,YEAR($B$6:$B$100),0),MATCH(CV46,$C$1:$CS$1,0))</f>
        <v>1.3418316001341832</v>
      </c>
      <c r="DA46" s="19">
        <f t="shared" ca="1" si="3"/>
        <v>2010</v>
      </c>
      <c r="DB46" s="28" cm="1">
        <f t="array" aca="1" ref="DB46" ca="1">INDEX($C$6:$CS$100,MATCH(DA46,YEAR($B$6:$B$100),0),MATCH(CV46,$C$1:$CS$1,0))</f>
        <v>0.45772751750134627</v>
      </c>
    </row>
    <row r="47" spans="1:106" x14ac:dyDescent="0.3">
      <c r="A47" t="s">
        <v>620</v>
      </c>
      <c r="B47" s="16">
        <v>42370</v>
      </c>
      <c r="C47" s="10" t="e">
        <f>100*cbo_interest!C47/cbo_ngdp!C47</f>
        <v>#N/A</v>
      </c>
      <c r="D47" s="10" t="e">
        <f>100*cbo_interest!D47/cbo_ngdp!D47</f>
        <v>#N/A</v>
      </c>
      <c r="E47" s="10" t="e">
        <f>100*cbo_interest!E47/cbo_ngdp!E47</f>
        <v>#N/A</v>
      </c>
      <c r="F47" s="10" t="e">
        <f>100*cbo_interest!F47/cbo_ngdp!F47</f>
        <v>#N/A</v>
      </c>
      <c r="G47" s="10" t="e">
        <f>100*cbo_interest!G47/cbo_ngdp!G47</f>
        <v>#N/A</v>
      </c>
      <c r="H47" s="10" t="e">
        <f>100*cbo_interest!H47/cbo_ngdp!H47</f>
        <v>#N/A</v>
      </c>
      <c r="I47" s="10" t="e">
        <f>100*cbo_interest!I47/cbo_ngdp!A47</f>
        <v>#N/A</v>
      </c>
      <c r="J47" s="10" t="e">
        <f>100*cbo_interest!J47/cbo_ngdp!B47</f>
        <v>#N/A</v>
      </c>
      <c r="K47" s="10" t="e">
        <f>100*cbo_interest!K47/cbo_ngdp!K47</f>
        <v>#N/A</v>
      </c>
      <c r="L47" s="10" t="e">
        <f>100*cbo_interest!L47/cbo_ngdp!L47</f>
        <v>#N/A</v>
      </c>
      <c r="M47" s="10" t="e">
        <f>100*cbo_interest!M47/cbo_ngdp!M47</f>
        <v>#N/A</v>
      </c>
      <c r="N47" s="10" t="e">
        <f>100*cbo_interest!N47/cbo_ngdp!N47</f>
        <v>#N/A</v>
      </c>
      <c r="O47" s="10" t="e">
        <f>100*cbo_interest!O47/cbo_ngdp!O47</f>
        <v>#N/A</v>
      </c>
      <c r="P47" s="10" t="e">
        <f>100*cbo_interest!P47/cbo_ngdp!P47</f>
        <v>#N/A</v>
      </c>
      <c r="Q47" s="10" t="e">
        <f>100*cbo_interest!Q47/cbo_ngdp!Q47</f>
        <v>#N/A</v>
      </c>
      <c r="R47" s="10" t="e">
        <f>100*cbo_interest!R47/cbo_ngdp!R47</f>
        <v>#N/A</v>
      </c>
      <c r="S47" s="10" t="e">
        <f>100*cbo_interest!S47/cbo_ngdp!S47</f>
        <v>#N/A</v>
      </c>
      <c r="T47" s="10" t="e">
        <f>100*cbo_interest!T47/cbo_ngdp!T47</f>
        <v>#N/A</v>
      </c>
      <c r="U47" s="10" t="e">
        <f>100*cbo_interest!U47/cbo_ngdp!U47</f>
        <v>#N/A</v>
      </c>
      <c r="V47" s="10" t="e">
        <f>100*cbo_interest!V47/cbo_ngdp!V47</f>
        <v>#N/A</v>
      </c>
      <c r="W47" s="10" t="e">
        <f>100*cbo_interest!W47/cbo_ngdp!W47</f>
        <v>#N/A</v>
      </c>
      <c r="X47" s="10" t="e">
        <f>100*cbo_interest!X47/cbo_ngdp!X47</f>
        <v>#N/A</v>
      </c>
      <c r="Y47" s="10" t="e">
        <f>100*cbo_interest!Y47/cbo_ngdp!Y47</f>
        <v>#N/A</v>
      </c>
      <c r="Z47" s="10" t="e">
        <f>100*cbo_interest!Z47/cbo_ngdp!Z47</f>
        <v>#N/A</v>
      </c>
      <c r="AA47" s="10" t="e">
        <f>100*cbo_interest!AA47/cbo_ngdp!AA47</f>
        <v>#N/A</v>
      </c>
      <c r="AB47" s="10" t="e">
        <f>100*cbo_interest!AB47/cbo_ngdp!AB47</f>
        <v>#N/A</v>
      </c>
      <c r="AC47" s="10" t="e">
        <f>100*cbo_interest!AC47/cbo_ngdp!AC47</f>
        <v>#N/A</v>
      </c>
      <c r="AD47" s="10" t="e">
        <f>100*cbo_interest!AD47/cbo_ngdp!AD47</f>
        <v>#N/A</v>
      </c>
      <c r="AE47" s="10" t="e">
        <f>100*cbo_interest!AE47/cbo_ngdp!AE47</f>
        <v>#N/A</v>
      </c>
      <c r="AF47" s="10" t="e">
        <f>100*cbo_interest!AF47/cbo_ngdp!AF47</f>
        <v>#N/A</v>
      </c>
      <c r="AG47" s="10" t="e">
        <f>100*cbo_interest!AG47/cbo_ngdp!AG47</f>
        <v>#N/A</v>
      </c>
      <c r="AH47" s="10" t="e">
        <f>100*cbo_interest!AH47/cbo_ngdp!AH47</f>
        <v>#N/A</v>
      </c>
      <c r="AI47" s="10" t="e">
        <f>100*cbo_interest!AI47/cbo_ngdp!AI47</f>
        <v>#N/A</v>
      </c>
      <c r="AJ47" s="10" t="e">
        <f>100*cbo_interest!AJ47/cbo_ngdp!AJ47</f>
        <v>#N/A</v>
      </c>
      <c r="AK47" s="10" t="e">
        <f>100*cbo_interest!AK47/cbo_ngdp!AK47</f>
        <v>#N/A</v>
      </c>
      <c r="AL47" s="10" t="e">
        <f>100*cbo_interest!AL47/cbo_ngdp!AL47</f>
        <v>#N/A</v>
      </c>
      <c r="AM47" s="10" t="e">
        <f>100*cbo_interest!AM47/cbo_ngdp!AM47</f>
        <v>#N/A</v>
      </c>
      <c r="AN47" s="10" t="e">
        <f>100*cbo_interest!AN47/cbo_ngdp!AN47</f>
        <v>#N/A</v>
      </c>
      <c r="AO47" s="10" t="e">
        <f>100*cbo_interest!AO47/cbo_ngdp!AO47</f>
        <v>#N/A</v>
      </c>
      <c r="AP47" s="10" t="e">
        <f>100*cbo_interest!AP47/cbo_ngdp!AP47</f>
        <v>#N/A</v>
      </c>
      <c r="AQ47" s="10" t="e">
        <f>100*cbo_interest!AQ47/cbo_ngdp!AQ47</f>
        <v>#N/A</v>
      </c>
      <c r="AR47" s="10" t="e">
        <f>100*cbo_interest!AR47/cbo_ngdp!AR47</f>
        <v>#N/A</v>
      </c>
      <c r="AS47" s="10" t="e">
        <f>100*cbo_interest!AS47/cbo_ngdp!AS47</f>
        <v>#N/A</v>
      </c>
      <c r="AT47" s="10" t="e">
        <f>100*cbo_interest!AT47/cbo_ngdp!AT47</f>
        <v>#N/A</v>
      </c>
      <c r="AU47" s="10" t="e">
        <v>#N/A</v>
      </c>
      <c r="AV47" s="10" t="e">
        <f>100*cbo_interest!AV47/cbo_ngdp!AV47</f>
        <v>#N/A</v>
      </c>
      <c r="AW47" s="10" t="e">
        <v>#N/A</v>
      </c>
      <c r="AX47" s="10" t="e">
        <v>#N/A</v>
      </c>
      <c r="AY47" s="10" t="e">
        <v>#N/A</v>
      </c>
      <c r="AZ47" s="10" t="e">
        <v>#N/A</v>
      </c>
      <c r="BA47" s="10" t="e">
        <v>#N/A</v>
      </c>
      <c r="BB47" s="10">
        <v>1.4396084265079898</v>
      </c>
      <c r="BC47" s="10">
        <v>1.5988860613626543</v>
      </c>
      <c r="BD47" s="10">
        <v>1.1701346389228886</v>
      </c>
      <c r="BE47" s="10">
        <v>1.3717156105100463</v>
      </c>
      <c r="BF47" s="10">
        <v>1.353456669912366</v>
      </c>
      <c r="BG47" s="10">
        <v>1.8458833870495166</v>
      </c>
      <c r="BH47" s="10">
        <v>2.2027102471704816</v>
      </c>
      <c r="BI47" s="10">
        <f>100*cbo_interest!BI47/cbo_ngdp!BI47</f>
        <v>2.4828767123287672</v>
      </c>
      <c r="BJ47" s="10">
        <v>3.1556503198294243</v>
      </c>
      <c r="BK47" s="10">
        <v>2.6998907558653698</v>
      </c>
      <c r="BL47" s="10">
        <v>2.8911215911420958</v>
      </c>
      <c r="BM47" s="10">
        <v>2.7532521811817565</v>
      </c>
      <c r="BN47" s="10">
        <v>2.1297749869178442</v>
      </c>
      <c r="BO47" s="10">
        <v>1.8231394354148844</v>
      </c>
      <c r="BP47" s="10">
        <v>1.8338323353293413</v>
      </c>
      <c r="BQ47" s="10">
        <v>1.5292660599859997</v>
      </c>
      <c r="BR47" s="10">
        <v>1.7188165176670924</v>
      </c>
      <c r="BS47" s="10">
        <v>1.6656023839931886</v>
      </c>
      <c r="BT47" s="10">
        <v>1.7083267830005764</v>
      </c>
      <c r="BU47" s="10">
        <v>1.6926059843840067</v>
      </c>
      <c r="BV47" s="10">
        <v>1.5165926865356161</v>
      </c>
      <c r="BW47" s="10">
        <v>1.4709005947323703</v>
      </c>
      <c r="BX47" s="10">
        <v>1.4709005947323703</v>
      </c>
      <c r="BY47" s="10">
        <v>1.4042072416204874</v>
      </c>
      <c r="BZ47" s="10">
        <v>1.3788255650481238</v>
      </c>
      <c r="CA47" s="10">
        <v>1.3680112468908836</v>
      </c>
      <c r="CB47" s="10">
        <v>1.3502477269015081</v>
      </c>
      <c r="CC47" s="10">
        <v>1.3095690919958702</v>
      </c>
      <c r="CD47" s="10">
        <v>1.3038517955125768</v>
      </c>
      <c r="CE47" s="10" t="e">
        <v>#N/A</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v>1.2874845770076713</v>
      </c>
      <c r="CU47" s="20">
        <v>36708</v>
      </c>
      <c r="CV47" s="20" t="str">
        <f ca="1">OFFSET(C$1,0,ROWS($1:41)-1)</f>
        <v>2000B</v>
      </c>
      <c r="CW47" s="19">
        <f t="shared" ca="1" si="2"/>
        <v>2000</v>
      </c>
      <c r="CX47" s="30" cm="1">
        <f t="array" aca="1" ref="CX47" ca="1">INDEX($C$6:$CS$100,MATCH(CW47,YEAR($B$6:$B$100),0),MATCH(CV47,$C$1:$CS$1,0))</f>
        <v>2.2955523672883786</v>
      </c>
      <c r="CY47" s="19">
        <f t="shared" ca="1" si="0"/>
        <v>2005</v>
      </c>
      <c r="CZ47" s="30" cm="1">
        <f t="array" aca="1" ref="CZ47" ca="1">INDEX($C$6:$CS$100,MATCH(CY47,YEAR($B$6:$B$100),0),MATCH(CV47,$C$1:$CS$1,0))</f>
        <v>1.0185933710590138</v>
      </c>
      <c r="DA47" s="19">
        <f t="shared" ca="1" si="3"/>
        <v>2010</v>
      </c>
      <c r="DB47" s="28" cm="1">
        <f t="array" aca="1" ref="DB47" ca="1">INDEX($C$6:$CS$100,MATCH(DA47,YEAR($B$6:$B$100),0),MATCH(CV47,$C$1:$CS$1,0))</f>
        <v>0.38076798967408843</v>
      </c>
    </row>
    <row r="48" spans="1:106" x14ac:dyDescent="0.3">
      <c r="A48" t="s">
        <v>621</v>
      </c>
      <c r="B48" s="16">
        <v>42736</v>
      </c>
      <c r="C48" s="10" t="e">
        <f>100*cbo_interest!C48/cbo_ngdp!C48</f>
        <v>#N/A</v>
      </c>
      <c r="D48" s="10" t="e">
        <f>100*cbo_interest!D48/cbo_ngdp!D48</f>
        <v>#N/A</v>
      </c>
      <c r="E48" s="10" t="e">
        <f>100*cbo_interest!E48/cbo_ngdp!E48</f>
        <v>#N/A</v>
      </c>
      <c r="F48" s="10" t="e">
        <f>100*cbo_interest!F48/cbo_ngdp!F48</f>
        <v>#N/A</v>
      </c>
      <c r="G48" s="10" t="e">
        <f>100*cbo_interest!G48/cbo_ngdp!G48</f>
        <v>#N/A</v>
      </c>
      <c r="H48" s="10" t="e">
        <f>100*cbo_interest!H48/cbo_ngdp!H48</f>
        <v>#N/A</v>
      </c>
      <c r="I48" s="10" t="e">
        <f>100*cbo_interest!I48/cbo_ngdp!A48</f>
        <v>#N/A</v>
      </c>
      <c r="J48" s="10" t="e">
        <f>100*cbo_interest!J48/cbo_ngdp!B48</f>
        <v>#N/A</v>
      </c>
      <c r="K48" s="10" t="e">
        <f>100*cbo_interest!K48/cbo_ngdp!K48</f>
        <v>#N/A</v>
      </c>
      <c r="L48" s="10" t="e">
        <f>100*cbo_interest!L48/cbo_ngdp!L48</f>
        <v>#N/A</v>
      </c>
      <c r="M48" s="10" t="e">
        <f>100*cbo_interest!M48/cbo_ngdp!M48</f>
        <v>#N/A</v>
      </c>
      <c r="N48" s="10" t="e">
        <f>100*cbo_interest!N48/cbo_ngdp!N48</f>
        <v>#N/A</v>
      </c>
      <c r="O48" s="10" t="e">
        <f>100*cbo_interest!O48/cbo_ngdp!O48</f>
        <v>#N/A</v>
      </c>
      <c r="P48" s="10" t="e">
        <f>100*cbo_interest!P48/cbo_ngdp!P48</f>
        <v>#N/A</v>
      </c>
      <c r="Q48" s="10" t="e">
        <f>100*cbo_interest!Q48/cbo_ngdp!Q48</f>
        <v>#N/A</v>
      </c>
      <c r="R48" s="10" t="e">
        <f>100*cbo_interest!R48/cbo_ngdp!R48</f>
        <v>#N/A</v>
      </c>
      <c r="S48" s="10" t="e">
        <f>100*cbo_interest!S48/cbo_ngdp!S48</f>
        <v>#N/A</v>
      </c>
      <c r="T48" s="10" t="e">
        <f>100*cbo_interest!T48/cbo_ngdp!T48</f>
        <v>#N/A</v>
      </c>
      <c r="U48" s="10" t="e">
        <f>100*cbo_interest!U48/cbo_ngdp!U48</f>
        <v>#N/A</v>
      </c>
      <c r="V48" s="10" t="e">
        <f>100*cbo_interest!V48/cbo_ngdp!V48</f>
        <v>#N/A</v>
      </c>
      <c r="W48" s="10" t="e">
        <f>100*cbo_interest!W48/cbo_ngdp!W48</f>
        <v>#N/A</v>
      </c>
      <c r="X48" s="10" t="e">
        <f>100*cbo_interest!X48/cbo_ngdp!X48</f>
        <v>#N/A</v>
      </c>
      <c r="Y48" s="10" t="e">
        <f>100*cbo_interest!Y48/cbo_ngdp!Y48</f>
        <v>#N/A</v>
      </c>
      <c r="Z48" s="10" t="e">
        <f>100*cbo_interest!Z48/cbo_ngdp!Z48</f>
        <v>#N/A</v>
      </c>
      <c r="AA48" s="10" t="e">
        <f>100*cbo_interest!AA48/cbo_ngdp!AA48</f>
        <v>#N/A</v>
      </c>
      <c r="AB48" s="10" t="e">
        <f>100*cbo_interest!AB48/cbo_ngdp!AB48</f>
        <v>#N/A</v>
      </c>
      <c r="AC48" s="10" t="e">
        <f>100*cbo_interest!AC48/cbo_ngdp!AC48</f>
        <v>#N/A</v>
      </c>
      <c r="AD48" s="10" t="e">
        <f>100*cbo_interest!AD48/cbo_ngdp!AD48</f>
        <v>#N/A</v>
      </c>
      <c r="AE48" s="10" t="e">
        <f>100*cbo_interest!AE48/cbo_ngdp!AE48</f>
        <v>#N/A</v>
      </c>
      <c r="AF48" s="10" t="e">
        <f>100*cbo_interest!AF48/cbo_ngdp!AF48</f>
        <v>#N/A</v>
      </c>
      <c r="AG48" s="10" t="e">
        <f>100*cbo_interest!AG48/cbo_ngdp!AG48</f>
        <v>#N/A</v>
      </c>
      <c r="AH48" s="10" t="e">
        <f>100*cbo_interest!AH48/cbo_ngdp!AH48</f>
        <v>#N/A</v>
      </c>
      <c r="AI48" s="10" t="e">
        <f>100*cbo_interest!AI48/cbo_ngdp!AI48</f>
        <v>#N/A</v>
      </c>
      <c r="AJ48" s="10" t="e">
        <f>100*cbo_interest!AJ48/cbo_ngdp!AJ48</f>
        <v>#N/A</v>
      </c>
      <c r="AK48" s="10" t="e">
        <f>100*cbo_interest!AK48/cbo_ngdp!AK48</f>
        <v>#N/A</v>
      </c>
      <c r="AL48" s="10" t="e">
        <f>100*cbo_interest!AL48/cbo_ngdp!AL48</f>
        <v>#N/A</v>
      </c>
      <c r="AM48" s="10" t="e">
        <f>100*cbo_interest!AM48/cbo_ngdp!AM48</f>
        <v>#N/A</v>
      </c>
      <c r="AN48" s="10" t="e">
        <f>100*cbo_interest!AN48/cbo_ngdp!AN48</f>
        <v>#N/A</v>
      </c>
      <c r="AO48" s="10" t="e">
        <f>100*cbo_interest!AO48/cbo_ngdp!AO48</f>
        <v>#N/A</v>
      </c>
      <c r="AP48" s="10" t="e">
        <f>100*cbo_interest!AP48/cbo_ngdp!AP48</f>
        <v>#N/A</v>
      </c>
      <c r="AQ48" s="10" t="e">
        <f>100*cbo_interest!AQ48/cbo_ngdp!AQ48</f>
        <v>#N/A</v>
      </c>
      <c r="AR48" s="10" t="e">
        <f>100*cbo_interest!AR48/cbo_ngdp!AR48</f>
        <v>#N/A</v>
      </c>
      <c r="AS48" s="10" t="e">
        <f>100*cbo_interest!AS48/cbo_ngdp!AS48</f>
        <v>#N/A</v>
      </c>
      <c r="AT48" s="10" t="e">
        <f>100*cbo_interest!AT48/cbo_ngdp!AT48</f>
        <v>#N/A</v>
      </c>
      <c r="AU48" s="10" t="e">
        <v>#N/A</v>
      </c>
      <c r="AV48" s="10" t="e">
        <f>100*cbo_interest!AV48/cbo_ngdp!AV48</f>
        <v>#N/A</v>
      </c>
      <c r="AW48" s="10" t="e">
        <v>#N/A</v>
      </c>
      <c r="AX48" s="10" t="e">
        <v>#N/A</v>
      </c>
      <c r="AY48" s="10" t="e">
        <v>#N/A</v>
      </c>
      <c r="AZ48" s="10" t="e">
        <v>#N/A</v>
      </c>
      <c r="BA48" s="10" t="e">
        <v>#N/A</v>
      </c>
      <c r="BB48" s="10" t="e">
        <v>#N/A</v>
      </c>
      <c r="BC48" s="10" t="e">
        <v>#N/A</v>
      </c>
      <c r="BD48" s="10">
        <v>1.0706738671049543</v>
      </c>
      <c r="BE48" s="10">
        <v>1.2870966248437428</v>
      </c>
      <c r="BF48" s="10">
        <v>1.2648184448800524</v>
      </c>
      <c r="BG48" s="10">
        <v>1.813325836378971</v>
      </c>
      <c r="BH48" s="10">
        <v>2.1814286409894339</v>
      </c>
      <c r="BI48" s="10">
        <f>100*cbo_interest!BI48/cbo_ngdp!BI48</f>
        <v>2.5159497839061533</v>
      </c>
      <c r="BJ48" s="10">
        <v>3.2780167998360992</v>
      </c>
      <c r="BK48" s="10">
        <v>2.8548612497504493</v>
      </c>
      <c r="BL48" s="10">
        <v>3.0542210020590255</v>
      </c>
      <c r="BM48" s="10">
        <v>2.9551240453252134</v>
      </c>
      <c r="BN48" s="10">
        <v>2.4166167365688036</v>
      </c>
      <c r="BO48" s="10">
        <v>2.0397807996752588</v>
      </c>
      <c r="BP48" s="10">
        <v>2.0347067180840268</v>
      </c>
      <c r="BQ48" s="10">
        <v>1.7974105102817974</v>
      </c>
      <c r="BR48" s="10">
        <v>2.0642316749336138</v>
      </c>
      <c r="BS48" s="10">
        <v>1.9940878801543163</v>
      </c>
      <c r="BT48" s="10">
        <v>2.0147616197885498</v>
      </c>
      <c r="BU48" s="10">
        <v>1.9948134849391581</v>
      </c>
      <c r="BV48" s="10">
        <v>1.7094876564935391</v>
      </c>
      <c r="BW48" s="10">
        <v>1.6801177605197706</v>
      </c>
      <c r="BX48" s="10">
        <v>1.6801177605197706</v>
      </c>
      <c r="BY48" s="10">
        <v>1.5604147418129555</v>
      </c>
      <c r="BZ48" s="10">
        <v>1.5961030211950045</v>
      </c>
      <c r="CA48" s="10">
        <v>1.5857387158625693</v>
      </c>
      <c r="CB48" s="10">
        <v>1.4134645586849544</v>
      </c>
      <c r="CC48" s="10">
        <v>1.409406483269823</v>
      </c>
      <c r="CD48" s="10">
        <v>1.4069037656903767</v>
      </c>
      <c r="CE48" s="10">
        <v>1.3713630201272291</v>
      </c>
      <c r="CF48" s="10" t="e">
        <v>#N/A</v>
      </c>
      <c r="CG48" s="10" t="e">
        <v>#N/A</v>
      </c>
      <c r="CH48" s="10" t="e">
        <v>#N/A</v>
      </c>
      <c r="CI48" s="10" t="e">
        <v>#N/A</v>
      </c>
      <c r="CJ48" s="10" t="e">
        <v>#N/A</v>
      </c>
      <c r="CK48" s="10" t="e">
        <v>#N/A</v>
      </c>
      <c r="CL48" s="10" t="e">
        <v>#N/A</v>
      </c>
      <c r="CM48" s="10" t="e">
        <v>#N/A</v>
      </c>
      <c r="CN48" s="10" t="e">
        <v>#N/A</v>
      </c>
      <c r="CO48" s="10" t="e">
        <v>#N/A</v>
      </c>
      <c r="CP48" s="10" t="e">
        <v>#N/A</v>
      </c>
      <c r="CQ48" s="10" t="e">
        <v>#N/A</v>
      </c>
      <c r="CR48" s="10" t="e">
        <v>#N/A</v>
      </c>
      <c r="CS48" s="10">
        <v>1.3574193548387097</v>
      </c>
      <c r="CU48" s="20">
        <v>36892</v>
      </c>
      <c r="CV48" s="20" t="str">
        <f ca="1">OFFSET(C$1,0,ROWS($1:42)-1)</f>
        <v>2001A</v>
      </c>
      <c r="CW48" s="19">
        <f t="shared" ca="1" si="2"/>
        <v>2001</v>
      </c>
      <c r="CX48" s="30" cm="1">
        <f t="array" aca="1" ref="CX48" ca="1">INDEX($C$6:$CS$100,MATCH(CW48,YEAR($B$6:$B$100),0),MATCH(CV48,$C$1:$CS$1,0))</f>
        <v>1.9866266111057274</v>
      </c>
      <c r="CY48" s="19">
        <f t="shared" ca="1" si="0"/>
        <v>2006</v>
      </c>
      <c r="CZ48" s="30" cm="1">
        <f t="array" aca="1" ref="CZ48" ca="1">INDEX($C$6:$CS$100,MATCH(CY48,YEAR($B$6:$B$100),0),MATCH(CV48,$C$1:$CS$1,0))</f>
        <v>0.67776187965961288</v>
      </c>
      <c r="DA48" s="19">
        <f t="shared" ca="1" si="3"/>
        <v>2011</v>
      </c>
      <c r="DB48" s="28" cm="1">
        <f t="array" aca="1" ref="DB48" ca="1">INDEX($C$6:$CS$100,MATCH(DA48,YEAR($B$6:$B$100),0),MATCH(CV48,$C$1:$CS$1,0))</f>
        <v>0.30138281527006267</v>
      </c>
    </row>
    <row r="49" spans="1:106" x14ac:dyDescent="0.3">
      <c r="A49" t="s">
        <v>622</v>
      </c>
      <c r="B49" s="16">
        <v>43101</v>
      </c>
      <c r="C49" s="10" t="e">
        <f>100*cbo_interest!C49/cbo_ngdp!C49</f>
        <v>#N/A</v>
      </c>
      <c r="D49" s="10" t="e">
        <f>100*cbo_interest!D49/cbo_ngdp!D49</f>
        <v>#N/A</v>
      </c>
      <c r="E49" s="10" t="e">
        <f>100*cbo_interest!E49/cbo_ngdp!E49</f>
        <v>#N/A</v>
      </c>
      <c r="F49" s="10" t="e">
        <f>100*cbo_interest!F49/cbo_ngdp!F49</f>
        <v>#N/A</v>
      </c>
      <c r="G49" s="10" t="e">
        <f>100*cbo_interest!G49/cbo_ngdp!G49</f>
        <v>#N/A</v>
      </c>
      <c r="H49" s="10" t="e">
        <f>100*cbo_interest!H49/cbo_ngdp!H49</f>
        <v>#N/A</v>
      </c>
      <c r="I49" s="10" t="e">
        <f>100*cbo_interest!I49/cbo_ngdp!A49</f>
        <v>#N/A</v>
      </c>
      <c r="J49" s="10" t="e">
        <f>100*cbo_interest!J49/cbo_ngdp!B49</f>
        <v>#N/A</v>
      </c>
      <c r="K49" s="10" t="e">
        <f>100*cbo_interest!K49/cbo_ngdp!K49</f>
        <v>#N/A</v>
      </c>
      <c r="L49" s="10" t="e">
        <f>100*cbo_interest!L49/cbo_ngdp!L49</f>
        <v>#N/A</v>
      </c>
      <c r="M49" s="10" t="e">
        <f>100*cbo_interest!M49/cbo_ngdp!M49</f>
        <v>#N/A</v>
      </c>
      <c r="N49" s="10" t="e">
        <f>100*cbo_interest!N49/cbo_ngdp!N49</f>
        <v>#N/A</v>
      </c>
      <c r="O49" s="10" t="e">
        <f>100*cbo_interest!O49/cbo_ngdp!O49</f>
        <v>#N/A</v>
      </c>
      <c r="P49" s="10" t="e">
        <f>100*cbo_interest!P49/cbo_ngdp!P49</f>
        <v>#N/A</v>
      </c>
      <c r="Q49" s="10" t="e">
        <f>100*cbo_interest!Q49/cbo_ngdp!Q49</f>
        <v>#N/A</v>
      </c>
      <c r="R49" s="10" t="e">
        <f>100*cbo_interest!R49/cbo_ngdp!R49</f>
        <v>#N/A</v>
      </c>
      <c r="S49" s="10" t="e">
        <f>100*cbo_interest!S49/cbo_ngdp!S49</f>
        <v>#N/A</v>
      </c>
      <c r="T49" s="10" t="e">
        <f>100*cbo_interest!T49/cbo_ngdp!T49</f>
        <v>#N/A</v>
      </c>
      <c r="U49" s="10" t="e">
        <f>100*cbo_interest!U49/cbo_ngdp!U49</f>
        <v>#N/A</v>
      </c>
      <c r="V49" s="10" t="e">
        <f>100*cbo_interest!V49/cbo_ngdp!V49</f>
        <v>#N/A</v>
      </c>
      <c r="W49" s="10" t="e">
        <f>100*cbo_interest!W49/cbo_ngdp!W49</f>
        <v>#N/A</v>
      </c>
      <c r="X49" s="10" t="e">
        <f>100*cbo_interest!X49/cbo_ngdp!X49</f>
        <v>#N/A</v>
      </c>
      <c r="Y49" s="10" t="e">
        <f>100*cbo_interest!Y49/cbo_ngdp!Y49</f>
        <v>#N/A</v>
      </c>
      <c r="Z49" s="10" t="e">
        <f>100*cbo_interest!Z49/cbo_ngdp!Z49</f>
        <v>#N/A</v>
      </c>
      <c r="AA49" s="10" t="e">
        <f>100*cbo_interest!AA49/cbo_ngdp!AA49</f>
        <v>#N/A</v>
      </c>
      <c r="AB49" s="10" t="e">
        <f>100*cbo_interest!AB49/cbo_ngdp!AB49</f>
        <v>#N/A</v>
      </c>
      <c r="AC49" s="10" t="e">
        <f>100*cbo_interest!AC49/cbo_ngdp!AC49</f>
        <v>#N/A</v>
      </c>
      <c r="AD49" s="10" t="e">
        <f>100*cbo_interest!AD49/cbo_ngdp!AD49</f>
        <v>#N/A</v>
      </c>
      <c r="AE49" s="10" t="e">
        <f>100*cbo_interest!AE49/cbo_ngdp!AE49</f>
        <v>#N/A</v>
      </c>
      <c r="AF49" s="10" t="e">
        <f>100*cbo_interest!AF49/cbo_ngdp!AF49</f>
        <v>#N/A</v>
      </c>
      <c r="AG49" s="10" t="e">
        <f>100*cbo_interest!AG49/cbo_ngdp!AG49</f>
        <v>#N/A</v>
      </c>
      <c r="AH49" s="10" t="e">
        <f>100*cbo_interest!AH49/cbo_ngdp!AH49</f>
        <v>#N/A</v>
      </c>
      <c r="AI49" s="10" t="e">
        <f>100*cbo_interest!AI49/cbo_ngdp!AI49</f>
        <v>#N/A</v>
      </c>
      <c r="AJ49" s="10" t="e">
        <f>100*cbo_interest!AJ49/cbo_ngdp!AJ49</f>
        <v>#N/A</v>
      </c>
      <c r="AK49" s="10" t="e">
        <f>100*cbo_interest!AK49/cbo_ngdp!AK49</f>
        <v>#N/A</v>
      </c>
      <c r="AL49" s="10" t="e">
        <f>100*cbo_interest!AL49/cbo_ngdp!AL49</f>
        <v>#N/A</v>
      </c>
      <c r="AM49" s="10" t="e">
        <f>100*cbo_interest!AM49/cbo_ngdp!AM49</f>
        <v>#N/A</v>
      </c>
      <c r="AN49" s="10" t="e">
        <f>100*cbo_interest!AN49/cbo_ngdp!AN49</f>
        <v>#N/A</v>
      </c>
      <c r="AO49" s="10" t="e">
        <f>100*cbo_interest!AO49/cbo_ngdp!AO49</f>
        <v>#N/A</v>
      </c>
      <c r="AP49" s="10" t="e">
        <f>100*cbo_interest!AP49/cbo_ngdp!AP49</f>
        <v>#N/A</v>
      </c>
      <c r="AQ49" s="10" t="e">
        <f>100*cbo_interest!AQ49/cbo_ngdp!AQ49</f>
        <v>#N/A</v>
      </c>
      <c r="AR49" s="10" t="e">
        <f>100*cbo_interest!AR49/cbo_ngdp!AR49</f>
        <v>#N/A</v>
      </c>
      <c r="AS49" s="10" t="e">
        <f>100*cbo_interest!AS49/cbo_ngdp!AS49</f>
        <v>#N/A</v>
      </c>
      <c r="AT49" s="10" t="e">
        <f>100*cbo_interest!AT49/cbo_ngdp!AT49</f>
        <v>#N/A</v>
      </c>
      <c r="AU49" s="10" t="e">
        <v>#N/A</v>
      </c>
      <c r="AV49" s="10" t="e">
        <f>100*cbo_interest!AV49/cbo_ngdp!AV49</f>
        <v>#N/A</v>
      </c>
      <c r="AW49" s="10" t="e">
        <v>#N/A</v>
      </c>
      <c r="AX49" s="10" t="e">
        <v>#N/A</v>
      </c>
      <c r="AY49" s="10" t="e">
        <v>#N/A</v>
      </c>
      <c r="AZ49" s="10" t="e">
        <v>#N/A</v>
      </c>
      <c r="BA49" s="10" t="e">
        <v>#N/A</v>
      </c>
      <c r="BB49" s="10" t="e">
        <v>#N/A</v>
      </c>
      <c r="BC49" s="10" t="e">
        <v>#N/A</v>
      </c>
      <c r="BD49" s="10" t="e">
        <v>#N/A</v>
      </c>
      <c r="BE49" s="10" t="e">
        <v>#N/A</v>
      </c>
      <c r="BF49" s="10">
        <v>1.1585774994408409</v>
      </c>
      <c r="BG49" s="10">
        <v>1.7805755395683454</v>
      </c>
      <c r="BH49" s="10">
        <v>2.1124456699537317</v>
      </c>
      <c r="BI49" s="10">
        <f>100*cbo_interest!BI49/cbo_ngdp!BI49</f>
        <v>2.6249319003516418</v>
      </c>
      <c r="BJ49" s="10">
        <v>3.3238132755564309</v>
      </c>
      <c r="BK49" s="10">
        <v>2.9966863564327908</v>
      </c>
      <c r="BL49" s="10">
        <v>3.1747522660029119</v>
      </c>
      <c r="BM49" s="10">
        <v>3.0857415810843087</v>
      </c>
      <c r="BN49" s="10">
        <v>2.6016803513461904</v>
      </c>
      <c r="BO49" s="10">
        <v>2.2215768839843184</v>
      </c>
      <c r="BP49" s="10">
        <v>2.1973767000629203</v>
      </c>
      <c r="BQ49" s="10">
        <v>2.002503128911139</v>
      </c>
      <c r="BR49" s="10">
        <v>2.4686052619013514</v>
      </c>
      <c r="BS49" s="10">
        <v>2.3731079597001385</v>
      </c>
      <c r="BT49" s="10">
        <v>2.3527727402882506</v>
      </c>
      <c r="BU49" s="10">
        <v>2.3432280232891096</v>
      </c>
      <c r="BV49" s="10">
        <v>1.9819126419087936</v>
      </c>
      <c r="BW49" s="10">
        <v>1.970035995719428</v>
      </c>
      <c r="BX49" s="10">
        <v>1.970035995719428</v>
      </c>
      <c r="BY49" s="10">
        <v>1.8026425659413527</v>
      </c>
      <c r="BZ49" s="10">
        <v>1.833358175585035</v>
      </c>
      <c r="CA49" s="10">
        <v>1.8134843742236797</v>
      </c>
      <c r="CB49" s="10">
        <v>1.5129429504900729</v>
      </c>
      <c r="CC49" s="10">
        <v>1.4804777677406404</v>
      </c>
      <c r="CD49" s="10">
        <v>1.5408552499498094</v>
      </c>
      <c r="CE49" s="10">
        <v>1.5719046908421628</v>
      </c>
      <c r="CF49" s="10">
        <v>1.6060486262107136</v>
      </c>
      <c r="CG49" s="10">
        <v>1.6060486262107136</v>
      </c>
      <c r="CH49" s="10">
        <v>1.6060486262107136</v>
      </c>
      <c r="CI49" s="10" t="e">
        <v>#N/A</v>
      </c>
      <c r="CJ49" s="10" t="e">
        <v>#N/A</v>
      </c>
      <c r="CK49" s="10" t="e">
        <v>#N/A</v>
      </c>
      <c r="CL49" s="10" t="e">
        <v>#N/A</v>
      </c>
      <c r="CM49" s="10" t="e">
        <v>#N/A</v>
      </c>
      <c r="CN49" s="10" t="e">
        <v>#N/A</v>
      </c>
      <c r="CO49" s="10" t="e">
        <v>#N/A</v>
      </c>
      <c r="CP49" s="10" t="e">
        <v>#N/A</v>
      </c>
      <c r="CQ49" s="10" t="e">
        <v>#N/A</v>
      </c>
      <c r="CR49" s="10" t="e">
        <v>#N/A</v>
      </c>
      <c r="CS49" s="10">
        <v>1.5903307888040712</v>
      </c>
      <c r="CU49" s="20">
        <v>37104</v>
      </c>
      <c r="CV49" s="20" t="str">
        <f ca="1">OFFSET(C$1,0,ROWS($1:43)-1)</f>
        <v>2001B</v>
      </c>
      <c r="CW49" s="19">
        <f t="shared" ca="1" si="2"/>
        <v>2001</v>
      </c>
      <c r="CX49" s="30" cm="1">
        <f t="array" aca="1" ref="CX49" ca="1">INDEX($C$6:$CS$100,MATCH(CW49,YEAR($B$6:$B$100),0),MATCH(CV49,$C$1:$CS$1,0))</f>
        <v>2.0169541069862613</v>
      </c>
      <c r="CY49" s="19">
        <f t="shared" ca="1" si="0"/>
        <v>2006</v>
      </c>
      <c r="CZ49" s="30" cm="1">
        <f t="array" aca="1" ref="CZ49" ca="1">INDEX($C$6:$CS$100,MATCH(CY49,YEAR($B$6:$B$100),0),MATCH(CV49,$C$1:$CS$1,0))</f>
        <v>1.0540684006976568</v>
      </c>
      <c r="DA49" s="19">
        <f t="shared" ca="1" si="3"/>
        <v>2011</v>
      </c>
      <c r="DB49" s="28" cm="1">
        <f t="array" aca="1" ref="DB49" ca="1">INDEX($C$6:$CS$100,MATCH(DA49,YEAR($B$6:$B$100),0),MATCH(CV49,$C$1:$CS$1,0))</f>
        <v>0.29524653085326247</v>
      </c>
    </row>
    <row r="50" spans="1:106" x14ac:dyDescent="0.3">
      <c r="A50" t="s">
        <v>623</v>
      </c>
      <c r="B50" s="16">
        <v>43466</v>
      </c>
      <c r="C50" s="10" t="e">
        <f>100*cbo_interest!C50/cbo_ngdp!C50</f>
        <v>#N/A</v>
      </c>
      <c r="D50" s="10" t="e">
        <f>100*cbo_interest!D50/cbo_ngdp!D50</f>
        <v>#N/A</v>
      </c>
      <c r="E50" s="10" t="e">
        <f>100*cbo_interest!E50/cbo_ngdp!E50</f>
        <v>#N/A</v>
      </c>
      <c r="F50" s="10" t="e">
        <f>100*cbo_interest!F50/cbo_ngdp!F50</f>
        <v>#N/A</v>
      </c>
      <c r="G50" s="10" t="e">
        <f>100*cbo_interest!G50/cbo_ngdp!G50</f>
        <v>#N/A</v>
      </c>
      <c r="H50" s="10" t="e">
        <f>100*cbo_interest!H50/cbo_ngdp!H50</f>
        <v>#N/A</v>
      </c>
      <c r="I50" s="10" t="e">
        <f>100*cbo_interest!I50/cbo_ngdp!A50</f>
        <v>#N/A</v>
      </c>
      <c r="J50" s="10" t="e">
        <f>100*cbo_interest!J50/cbo_ngdp!B50</f>
        <v>#N/A</v>
      </c>
      <c r="K50" s="10" t="e">
        <f>100*cbo_interest!K50/cbo_ngdp!K50</f>
        <v>#N/A</v>
      </c>
      <c r="L50" s="10" t="e">
        <f>100*cbo_interest!L50/cbo_ngdp!L50</f>
        <v>#N/A</v>
      </c>
      <c r="M50" s="10" t="e">
        <f>100*cbo_interest!M50/cbo_ngdp!M50</f>
        <v>#N/A</v>
      </c>
      <c r="N50" s="10" t="e">
        <f>100*cbo_interest!N50/cbo_ngdp!N50</f>
        <v>#N/A</v>
      </c>
      <c r="O50" s="10" t="e">
        <f>100*cbo_interest!O50/cbo_ngdp!O50</f>
        <v>#N/A</v>
      </c>
      <c r="P50" s="10" t="e">
        <f>100*cbo_interest!P50/cbo_ngdp!P50</f>
        <v>#N/A</v>
      </c>
      <c r="Q50" s="10" t="e">
        <f>100*cbo_interest!Q50/cbo_ngdp!Q50</f>
        <v>#N/A</v>
      </c>
      <c r="R50" s="10" t="e">
        <f>100*cbo_interest!R50/cbo_ngdp!R50</f>
        <v>#N/A</v>
      </c>
      <c r="S50" s="10" t="e">
        <f>100*cbo_interest!S50/cbo_ngdp!S50</f>
        <v>#N/A</v>
      </c>
      <c r="T50" s="10" t="e">
        <f>100*cbo_interest!T50/cbo_ngdp!T50</f>
        <v>#N/A</v>
      </c>
      <c r="U50" s="10" t="e">
        <f>100*cbo_interest!U50/cbo_ngdp!U50</f>
        <v>#N/A</v>
      </c>
      <c r="V50" s="10" t="e">
        <f>100*cbo_interest!V50/cbo_ngdp!V50</f>
        <v>#N/A</v>
      </c>
      <c r="W50" s="10" t="e">
        <f>100*cbo_interest!W50/cbo_ngdp!W50</f>
        <v>#N/A</v>
      </c>
      <c r="X50" s="10" t="e">
        <f>100*cbo_interest!X50/cbo_ngdp!X50</f>
        <v>#N/A</v>
      </c>
      <c r="Y50" s="10" t="e">
        <f>100*cbo_interest!Y50/cbo_ngdp!Y50</f>
        <v>#N/A</v>
      </c>
      <c r="Z50" s="10" t="e">
        <f>100*cbo_interest!Z50/cbo_ngdp!Z50</f>
        <v>#N/A</v>
      </c>
      <c r="AA50" s="10" t="e">
        <f>100*cbo_interest!AA50/cbo_ngdp!AA50</f>
        <v>#N/A</v>
      </c>
      <c r="AB50" s="10" t="e">
        <f>100*cbo_interest!AB50/cbo_ngdp!AB50</f>
        <v>#N/A</v>
      </c>
      <c r="AC50" s="10" t="e">
        <f>100*cbo_interest!AC50/cbo_ngdp!AC50</f>
        <v>#N/A</v>
      </c>
      <c r="AD50" s="10" t="e">
        <f>100*cbo_interest!AD50/cbo_ngdp!AD50</f>
        <v>#N/A</v>
      </c>
      <c r="AE50" s="10" t="e">
        <f>100*cbo_interest!AE50/cbo_ngdp!AE50</f>
        <v>#N/A</v>
      </c>
      <c r="AF50" s="10" t="e">
        <f>100*cbo_interest!AF50/cbo_ngdp!AF50</f>
        <v>#N/A</v>
      </c>
      <c r="AG50" s="10" t="e">
        <f>100*cbo_interest!AG50/cbo_ngdp!AG50</f>
        <v>#N/A</v>
      </c>
      <c r="AH50" s="10" t="e">
        <f>100*cbo_interest!AH50/cbo_ngdp!AH50</f>
        <v>#N/A</v>
      </c>
      <c r="AI50" s="10" t="e">
        <f>100*cbo_interest!AI50/cbo_ngdp!AI50</f>
        <v>#N/A</v>
      </c>
      <c r="AJ50" s="10" t="e">
        <f>100*cbo_interest!AJ50/cbo_ngdp!AJ50</f>
        <v>#N/A</v>
      </c>
      <c r="AK50" s="10" t="e">
        <f>100*cbo_interest!AK50/cbo_ngdp!AK50</f>
        <v>#N/A</v>
      </c>
      <c r="AL50" s="10" t="e">
        <f>100*cbo_interest!AL50/cbo_ngdp!AL50</f>
        <v>#N/A</v>
      </c>
      <c r="AM50" s="10" t="e">
        <f>100*cbo_interest!AM50/cbo_ngdp!AM50</f>
        <v>#N/A</v>
      </c>
      <c r="AN50" s="10" t="e">
        <f>100*cbo_interest!AN50/cbo_ngdp!AN50</f>
        <v>#N/A</v>
      </c>
      <c r="AO50" s="10" t="e">
        <f>100*cbo_interest!AO50/cbo_ngdp!AO50</f>
        <v>#N/A</v>
      </c>
      <c r="AP50" s="10" t="e">
        <f>100*cbo_interest!AP50/cbo_ngdp!AP50</f>
        <v>#N/A</v>
      </c>
      <c r="AQ50" s="10" t="e">
        <f>100*cbo_interest!AQ50/cbo_ngdp!AQ50</f>
        <v>#N/A</v>
      </c>
      <c r="AR50" s="10" t="e">
        <f>100*cbo_interest!AR50/cbo_ngdp!AR50</f>
        <v>#N/A</v>
      </c>
      <c r="AS50" s="10" t="e">
        <f>100*cbo_interest!AS50/cbo_ngdp!AS50</f>
        <v>#N/A</v>
      </c>
      <c r="AT50" s="10" t="e">
        <f>100*cbo_interest!AT50/cbo_ngdp!AT50</f>
        <v>#N/A</v>
      </c>
      <c r="AU50" s="10" t="e">
        <v>#N/A</v>
      </c>
      <c r="AV50" s="10" t="e">
        <f>100*cbo_interest!AV50/cbo_ngdp!AV50</f>
        <v>#N/A</v>
      </c>
      <c r="AW50" s="10" t="e">
        <v>#N/A</v>
      </c>
      <c r="AX50" s="10" t="e">
        <v>#N/A</v>
      </c>
      <c r="AY50" s="10" t="e">
        <v>#N/A</v>
      </c>
      <c r="AZ50" s="10" t="e">
        <v>#N/A</v>
      </c>
      <c r="BA50" s="10" t="e">
        <v>#N/A</v>
      </c>
      <c r="BB50" s="10" t="e">
        <v>#N/A</v>
      </c>
      <c r="BC50" s="10" t="e">
        <v>#N/A</v>
      </c>
      <c r="BD50" s="10" t="e">
        <v>#N/A</v>
      </c>
      <c r="BE50" s="10" t="e">
        <v>#N/A</v>
      </c>
      <c r="BF50" s="10" t="e">
        <v>#N/A</v>
      </c>
      <c r="BG50" s="10" t="e">
        <v>#N/A</v>
      </c>
      <c r="BH50" s="10">
        <v>2.024418709040309</v>
      </c>
      <c r="BI50" s="10">
        <f>100*cbo_interest!BI50/cbo_ngdp!BI50</f>
        <v>2.6996088905847562</v>
      </c>
      <c r="BJ50" s="10">
        <v>3.4195320640333429</v>
      </c>
      <c r="BK50" s="10">
        <v>3.1199520007384502</v>
      </c>
      <c r="BL50" s="10">
        <v>3.2695338887637919</v>
      </c>
      <c r="BM50" s="10">
        <v>3.1890556368960468</v>
      </c>
      <c r="BN50" s="10">
        <v>2.6985069174923519</v>
      </c>
      <c r="BO50" s="10">
        <v>2.373242042931162</v>
      </c>
      <c r="BP50" s="10">
        <v>2.3269800148038491</v>
      </c>
      <c r="BQ50" s="10">
        <v>2.1599264705882355</v>
      </c>
      <c r="BR50" s="10">
        <v>2.7089995431703975</v>
      </c>
      <c r="BS50" s="10">
        <v>2.6176336226587482</v>
      </c>
      <c r="BT50" s="10">
        <v>2.6020944802670689</v>
      </c>
      <c r="BU50" s="10">
        <v>2.5929482782274662</v>
      </c>
      <c r="BV50" s="10">
        <v>2.2687448123213132</v>
      </c>
      <c r="BW50" s="10">
        <v>2.2051952905998879</v>
      </c>
      <c r="BX50" s="10">
        <v>2.2051952905998879</v>
      </c>
      <c r="BY50" s="10">
        <v>2.0580201563530189</v>
      </c>
      <c r="BZ50" s="10">
        <v>2.0950923179948342</v>
      </c>
      <c r="CA50" s="10">
        <v>2.0903090022003252</v>
      </c>
      <c r="CB50" s="10">
        <v>1.6959829432572564</v>
      </c>
      <c r="CC50" s="10">
        <v>1.606892212380814</v>
      </c>
      <c r="CD50" s="10">
        <v>1.7464080112234532</v>
      </c>
      <c r="CE50" s="10">
        <v>1.8451930355791066</v>
      </c>
      <c r="CF50" s="10">
        <v>1.8021833239224543</v>
      </c>
      <c r="CG50" s="10">
        <v>1.7974778844344061</v>
      </c>
      <c r="CH50" s="10">
        <v>1.7582833104882545</v>
      </c>
      <c r="CI50" s="10">
        <v>1.7719132893496701</v>
      </c>
      <c r="CJ50" s="10">
        <v>1.7672007540056551</v>
      </c>
      <c r="CK50" s="10">
        <v>1.7672007540056551</v>
      </c>
      <c r="CL50" s="10" t="e">
        <v>#N/A</v>
      </c>
      <c r="CM50" s="10" t="e">
        <v>#N/A</v>
      </c>
      <c r="CN50" s="10" t="e">
        <v>#N/A</v>
      </c>
      <c r="CO50" s="10" t="e">
        <v>#N/A</v>
      </c>
      <c r="CP50" s="10" t="e">
        <v>#N/A</v>
      </c>
      <c r="CQ50" s="10" t="e">
        <v>#N/A</v>
      </c>
      <c r="CR50" s="10" t="e">
        <v>#N/A</v>
      </c>
      <c r="CS50" s="10">
        <v>1.7617213191769239</v>
      </c>
      <c r="CU50" s="20">
        <v>37257</v>
      </c>
      <c r="CV50" s="20" t="str">
        <f ca="1">OFFSET(C$1,0,ROWS($1:44)-1)</f>
        <v>2002A</v>
      </c>
      <c r="CW50" s="19">
        <f t="shared" ca="1" si="2"/>
        <v>2002</v>
      </c>
      <c r="CX50" s="30" cm="1">
        <f t="array" aca="1" ref="CX50" ca="1">INDEX($C$6:$CS$100,MATCH(CW50,YEAR($B$6:$B$100),0),MATCH(CV50,$C$1:$CS$1,0))</f>
        <v>1.6480853126514785</v>
      </c>
      <c r="CY50" s="19">
        <f t="shared" ca="1" si="0"/>
        <v>2007</v>
      </c>
      <c r="CZ50" s="30" cm="1">
        <f t="array" aca="1" ref="CZ50" ca="1">INDEX($C$6:$CS$100,MATCH(CY50,YEAR($B$6:$B$100),0),MATCH(CV50,$C$1:$CS$1,0))</f>
        <v>1.2993762993762994</v>
      </c>
      <c r="DA50" s="19">
        <f t="shared" ca="1" si="3"/>
        <v>2012</v>
      </c>
      <c r="DB50" s="28" cm="1">
        <f t="array" aca="1" ref="DB50" ca="1">INDEX($C$6:$CS$100,MATCH(DA50,YEAR($B$6:$B$100),0),MATCH(CV50,$C$1:$CS$1,0))</f>
        <v>0.5313619036617766</v>
      </c>
    </row>
    <row r="51" spans="1:106" x14ac:dyDescent="0.3">
      <c r="A51" t="s">
        <v>624</v>
      </c>
      <c r="B51" s="16">
        <v>43831</v>
      </c>
      <c r="C51" s="10" t="e">
        <f>100*cbo_interest!C51/cbo_ngdp!C51</f>
        <v>#N/A</v>
      </c>
      <c r="D51" s="10" t="e">
        <f>100*cbo_interest!D51/cbo_ngdp!D51</f>
        <v>#N/A</v>
      </c>
      <c r="E51" s="10" t="e">
        <f>100*cbo_interest!E51/cbo_ngdp!E51</f>
        <v>#N/A</v>
      </c>
      <c r="F51" s="10" t="e">
        <f>100*cbo_interest!F51/cbo_ngdp!F51</f>
        <v>#N/A</v>
      </c>
      <c r="G51" s="10" t="e">
        <f>100*cbo_interest!G51/cbo_ngdp!G51</f>
        <v>#N/A</v>
      </c>
      <c r="H51" s="10" t="e">
        <f>100*cbo_interest!H51/cbo_ngdp!H51</f>
        <v>#N/A</v>
      </c>
      <c r="I51" s="10" t="e">
        <f>100*cbo_interest!I51/cbo_ngdp!A51</f>
        <v>#N/A</v>
      </c>
      <c r="J51" s="10" t="e">
        <f>100*cbo_interest!J51/cbo_ngdp!B51</f>
        <v>#N/A</v>
      </c>
      <c r="K51" s="10" t="e">
        <f>100*cbo_interest!K51/cbo_ngdp!K51</f>
        <v>#N/A</v>
      </c>
      <c r="L51" s="10" t="e">
        <f>100*cbo_interest!L51/cbo_ngdp!L51</f>
        <v>#N/A</v>
      </c>
      <c r="M51" s="10" t="e">
        <f>100*cbo_interest!M51/cbo_ngdp!M51</f>
        <v>#N/A</v>
      </c>
      <c r="N51" s="10" t="e">
        <f>100*cbo_interest!N51/cbo_ngdp!N51</f>
        <v>#N/A</v>
      </c>
      <c r="O51" s="10" t="e">
        <f>100*cbo_interest!O51/cbo_ngdp!O51</f>
        <v>#N/A</v>
      </c>
      <c r="P51" s="10" t="e">
        <f>100*cbo_interest!P51/cbo_ngdp!P51</f>
        <v>#N/A</v>
      </c>
      <c r="Q51" s="10" t="e">
        <f>100*cbo_interest!Q51/cbo_ngdp!Q51</f>
        <v>#N/A</v>
      </c>
      <c r="R51" s="10" t="e">
        <f>100*cbo_interest!R51/cbo_ngdp!R51</f>
        <v>#N/A</v>
      </c>
      <c r="S51" s="10" t="e">
        <f>100*cbo_interest!S51/cbo_ngdp!S51</f>
        <v>#N/A</v>
      </c>
      <c r="T51" s="10" t="e">
        <f>100*cbo_interest!T51/cbo_ngdp!T51</f>
        <v>#N/A</v>
      </c>
      <c r="U51" s="10" t="e">
        <f>100*cbo_interest!U51/cbo_ngdp!U51</f>
        <v>#N/A</v>
      </c>
      <c r="V51" s="10" t="e">
        <f>100*cbo_interest!V51/cbo_ngdp!V51</f>
        <v>#N/A</v>
      </c>
      <c r="W51" s="10" t="e">
        <f>100*cbo_interest!W51/cbo_ngdp!W51</f>
        <v>#N/A</v>
      </c>
      <c r="X51" s="10" t="e">
        <f>100*cbo_interest!X51/cbo_ngdp!X51</f>
        <v>#N/A</v>
      </c>
      <c r="Y51" s="10" t="e">
        <f>100*cbo_interest!Y51/cbo_ngdp!Y51</f>
        <v>#N/A</v>
      </c>
      <c r="Z51" s="10" t="e">
        <f>100*cbo_interest!Z51/cbo_ngdp!Z51</f>
        <v>#N/A</v>
      </c>
      <c r="AA51" s="10" t="e">
        <f>100*cbo_interest!AA51/cbo_ngdp!AA51</f>
        <v>#N/A</v>
      </c>
      <c r="AB51" s="10" t="e">
        <f>100*cbo_interest!AB51/cbo_ngdp!AB51</f>
        <v>#N/A</v>
      </c>
      <c r="AC51" s="10" t="e">
        <f>100*cbo_interest!AC51/cbo_ngdp!AC51</f>
        <v>#N/A</v>
      </c>
      <c r="AD51" s="10" t="e">
        <f>100*cbo_interest!AD51/cbo_ngdp!AD51</f>
        <v>#N/A</v>
      </c>
      <c r="AE51" s="10" t="e">
        <f>100*cbo_interest!AE51/cbo_ngdp!AE51</f>
        <v>#N/A</v>
      </c>
      <c r="AF51" s="10" t="e">
        <f>100*cbo_interest!AF51/cbo_ngdp!AF51</f>
        <v>#N/A</v>
      </c>
      <c r="AG51" s="10" t="e">
        <f>100*cbo_interest!AG51/cbo_ngdp!AG51</f>
        <v>#N/A</v>
      </c>
      <c r="AH51" s="10" t="e">
        <f>100*cbo_interest!AH51/cbo_ngdp!AH51</f>
        <v>#N/A</v>
      </c>
      <c r="AI51" s="10" t="e">
        <f>100*cbo_interest!AI51/cbo_ngdp!AI51</f>
        <v>#N/A</v>
      </c>
      <c r="AJ51" s="10" t="e">
        <f>100*cbo_interest!AJ51/cbo_ngdp!AJ51</f>
        <v>#N/A</v>
      </c>
      <c r="AK51" s="10" t="e">
        <f>100*cbo_interest!AK51/cbo_ngdp!AK51</f>
        <v>#N/A</v>
      </c>
      <c r="AL51" s="10" t="e">
        <f>100*cbo_interest!AL51/cbo_ngdp!AL51</f>
        <v>#N/A</v>
      </c>
      <c r="AM51" s="10" t="e">
        <f>100*cbo_interest!AM51/cbo_ngdp!AM51</f>
        <v>#N/A</v>
      </c>
      <c r="AN51" s="10" t="e">
        <f>100*cbo_interest!AN51/cbo_ngdp!AN51</f>
        <v>#N/A</v>
      </c>
      <c r="AO51" s="10" t="e">
        <f>100*cbo_interest!AO51/cbo_ngdp!AO51</f>
        <v>#N/A</v>
      </c>
      <c r="AP51" s="10" t="e">
        <f>100*cbo_interest!AP51/cbo_ngdp!AP51</f>
        <v>#N/A</v>
      </c>
      <c r="AQ51" s="10" t="e">
        <f>100*cbo_interest!AQ51/cbo_ngdp!AQ51</f>
        <v>#N/A</v>
      </c>
      <c r="AR51" s="10" t="e">
        <f>100*cbo_interest!AR51/cbo_ngdp!AR51</f>
        <v>#N/A</v>
      </c>
      <c r="AS51" s="10" t="e">
        <f>100*cbo_interest!AS51/cbo_ngdp!AS51</f>
        <v>#N/A</v>
      </c>
      <c r="AT51" s="10" t="e">
        <f>100*cbo_interest!AT51/cbo_ngdp!AT51</f>
        <v>#N/A</v>
      </c>
      <c r="AU51" s="10" t="e">
        <v>#N/A</v>
      </c>
      <c r="AV51" s="10" t="e">
        <f>100*cbo_interest!AV51/cbo_ngdp!AV51</f>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f>100*cbo_interest!BI51/cbo_ngdp!BI51</f>
        <v>#N/A</v>
      </c>
      <c r="BJ51" s="10" t="e">
        <v>#N/A</v>
      </c>
      <c r="BK51" s="10">
        <v>3.2070617459190918</v>
      </c>
      <c r="BL51" s="10">
        <v>3.3601105640494082</v>
      </c>
      <c r="BM51" s="10">
        <v>3.2914055309637549</v>
      </c>
      <c r="BN51" s="10">
        <v>2.7651382569128455</v>
      </c>
      <c r="BO51" s="10">
        <v>2.4642746538070166</v>
      </c>
      <c r="BP51" s="10">
        <v>2.4067601645799228</v>
      </c>
      <c r="BQ51" s="10">
        <v>2.2518362141003649</v>
      </c>
      <c r="BR51" s="10">
        <v>2.9185262973658879</v>
      </c>
      <c r="BS51" s="10">
        <v>2.8178874595256849</v>
      </c>
      <c r="BT51" s="10">
        <v>2.7852098776262117</v>
      </c>
      <c r="BU51" s="10">
        <v>2.7852098776262117</v>
      </c>
      <c r="BV51" s="10">
        <v>2.5024316915730833</v>
      </c>
      <c r="BW51" s="10">
        <v>2.4064530584808423</v>
      </c>
      <c r="BX51" s="10">
        <v>2.4064530584808423</v>
      </c>
      <c r="BY51" s="10">
        <v>2.2700604747720914</v>
      </c>
      <c r="BZ51" s="10">
        <v>2.2938737908797791</v>
      </c>
      <c r="CA51" s="10">
        <v>2.3076923076923075</v>
      </c>
      <c r="CB51" s="10">
        <v>1.8950028074115666</v>
      </c>
      <c r="CC51" s="10">
        <v>1.7775283001216204</v>
      </c>
      <c r="CD51" s="10">
        <v>1.9784845650140319</v>
      </c>
      <c r="CE51" s="10">
        <v>2.2011436870291368</v>
      </c>
      <c r="CF51" s="10">
        <v>2.0795660036166366</v>
      </c>
      <c r="CG51" s="10">
        <v>2.0569620253164556</v>
      </c>
      <c r="CH51" s="10">
        <v>1.7716803706900468</v>
      </c>
      <c r="CI51" s="10">
        <v>1.7276468725973497</v>
      </c>
      <c r="CJ51" s="10">
        <v>1.7321695083894895</v>
      </c>
      <c r="CK51" s="10">
        <v>1.6368831420407768</v>
      </c>
      <c r="CL51" s="10">
        <v>1.6428571428571428</v>
      </c>
      <c r="CM51" s="10">
        <v>1.6428571428571428</v>
      </c>
      <c r="CN51" s="10" t="e">
        <v>#N/A</v>
      </c>
      <c r="CO51" s="10" t="e">
        <v>#N/A</v>
      </c>
      <c r="CP51" s="10" t="e">
        <v>#N/A</v>
      </c>
      <c r="CQ51" s="10" t="e">
        <v>#N/A</v>
      </c>
      <c r="CR51" s="10" t="e">
        <v>#N/A</v>
      </c>
      <c r="CS51" s="10">
        <v>1.6181988742964353</v>
      </c>
      <c r="CU51" s="20">
        <v>37469</v>
      </c>
      <c r="CV51" s="20" t="str">
        <f ca="1">OFFSET(C$1,0,ROWS($1:45)-1)</f>
        <v>2002B</v>
      </c>
      <c r="CW51" s="19">
        <f t="shared" ca="1" si="2"/>
        <v>2002</v>
      </c>
      <c r="CX51" s="30" cm="1">
        <f t="array" aca="1" ref="CX51" ca="1">INDEX($C$6:$CS$100,MATCH(CW51,YEAR($B$6:$B$100),0),MATCH(CV51,$C$1:$CS$1,0))</f>
        <v>1.6466485858194497</v>
      </c>
      <c r="CY51" s="19">
        <f t="shared" ca="1" si="0"/>
        <v>2007</v>
      </c>
      <c r="CZ51" s="30" cm="1">
        <f t="array" aca="1" ref="CZ51" ca="1">INDEX($C$6:$CS$100,MATCH(CY51,YEAR($B$6:$B$100),0),MATCH(CV51,$C$1:$CS$1,0))</f>
        <v>1.6013294055442253</v>
      </c>
      <c r="DA51" s="19">
        <f t="shared" ca="1" si="3"/>
        <v>2012</v>
      </c>
      <c r="DB51" s="28" cm="1">
        <f t="array" aca="1" ref="DB51" ca="1">INDEX($C$6:$CS$100,MATCH(DA51,YEAR($B$6:$B$100),0),MATCH(CV51,$C$1:$CS$1,0))</f>
        <v>0.95682613768961489</v>
      </c>
    </row>
    <row r="52" spans="1:106" x14ac:dyDescent="0.3">
      <c r="A52" t="s">
        <v>625</v>
      </c>
      <c r="B52" s="16">
        <v>44197</v>
      </c>
      <c r="C52" s="10" t="e">
        <f>100*cbo_interest!C52/cbo_ngdp!C52</f>
        <v>#N/A</v>
      </c>
      <c r="D52" s="10" t="e">
        <f>100*cbo_interest!D52/cbo_ngdp!D52</f>
        <v>#N/A</v>
      </c>
      <c r="E52" s="10" t="e">
        <f>100*cbo_interest!E52/cbo_ngdp!E52</f>
        <v>#N/A</v>
      </c>
      <c r="F52" s="10" t="e">
        <f>100*cbo_interest!F52/cbo_ngdp!F52</f>
        <v>#N/A</v>
      </c>
      <c r="G52" s="10" t="e">
        <f>100*cbo_interest!G52/cbo_ngdp!G52</f>
        <v>#N/A</v>
      </c>
      <c r="H52" s="10" t="e">
        <f>100*cbo_interest!H52/cbo_ngdp!H52</f>
        <v>#N/A</v>
      </c>
      <c r="I52" s="10" t="e">
        <f>100*cbo_interest!I52/cbo_ngdp!A52</f>
        <v>#N/A</v>
      </c>
      <c r="J52" s="10" t="e">
        <f>100*cbo_interest!J52/cbo_ngdp!B52</f>
        <v>#N/A</v>
      </c>
      <c r="K52" s="10" t="e">
        <f>100*cbo_interest!K52/cbo_ngdp!K52</f>
        <v>#N/A</v>
      </c>
      <c r="L52" s="10" t="e">
        <f>100*cbo_interest!L52/cbo_ngdp!L52</f>
        <v>#N/A</v>
      </c>
      <c r="M52" s="10" t="e">
        <f>100*cbo_interest!M52/cbo_ngdp!M52</f>
        <v>#N/A</v>
      </c>
      <c r="N52" s="10" t="e">
        <f>100*cbo_interest!N52/cbo_ngdp!N52</f>
        <v>#N/A</v>
      </c>
      <c r="O52" s="10" t="e">
        <f>100*cbo_interest!O52/cbo_ngdp!O52</f>
        <v>#N/A</v>
      </c>
      <c r="P52" s="10" t="e">
        <f>100*cbo_interest!P52/cbo_ngdp!P52</f>
        <v>#N/A</v>
      </c>
      <c r="Q52" s="10" t="e">
        <f>100*cbo_interest!Q52/cbo_ngdp!Q52</f>
        <v>#N/A</v>
      </c>
      <c r="R52" s="10" t="e">
        <f>100*cbo_interest!R52/cbo_ngdp!R52</f>
        <v>#N/A</v>
      </c>
      <c r="S52" s="10" t="e">
        <f>100*cbo_interest!S52/cbo_ngdp!S52</f>
        <v>#N/A</v>
      </c>
      <c r="T52" s="10" t="e">
        <f>100*cbo_interest!T52/cbo_ngdp!T52</f>
        <v>#N/A</v>
      </c>
      <c r="U52" s="10" t="e">
        <f>100*cbo_interest!U52/cbo_ngdp!U52</f>
        <v>#N/A</v>
      </c>
      <c r="V52" s="10" t="e">
        <f>100*cbo_interest!V52/cbo_ngdp!V52</f>
        <v>#N/A</v>
      </c>
      <c r="W52" s="10" t="e">
        <f>100*cbo_interest!W52/cbo_ngdp!W52</f>
        <v>#N/A</v>
      </c>
      <c r="X52" s="10" t="e">
        <f>100*cbo_interest!X52/cbo_ngdp!X52</f>
        <v>#N/A</v>
      </c>
      <c r="Y52" s="10" t="e">
        <f>100*cbo_interest!Y52/cbo_ngdp!Y52</f>
        <v>#N/A</v>
      </c>
      <c r="Z52" s="10" t="e">
        <f>100*cbo_interest!Z52/cbo_ngdp!Z52</f>
        <v>#N/A</v>
      </c>
      <c r="AA52" s="10" t="e">
        <f>100*cbo_interest!AA52/cbo_ngdp!AA52</f>
        <v>#N/A</v>
      </c>
      <c r="AB52" s="10" t="e">
        <f>100*cbo_interest!AB52/cbo_ngdp!AB52</f>
        <v>#N/A</v>
      </c>
      <c r="AC52" s="10" t="e">
        <f>100*cbo_interest!AC52/cbo_ngdp!AC52</f>
        <v>#N/A</v>
      </c>
      <c r="AD52" s="10" t="e">
        <f>100*cbo_interest!AD52/cbo_ngdp!AD52</f>
        <v>#N/A</v>
      </c>
      <c r="AE52" s="10" t="e">
        <f>100*cbo_interest!AE52/cbo_ngdp!AE52</f>
        <v>#N/A</v>
      </c>
      <c r="AF52" s="10" t="e">
        <f>100*cbo_interest!AF52/cbo_ngdp!AF52</f>
        <v>#N/A</v>
      </c>
      <c r="AG52" s="10" t="e">
        <f>100*cbo_interest!AG52/cbo_ngdp!AG52</f>
        <v>#N/A</v>
      </c>
      <c r="AH52" s="10" t="e">
        <f>100*cbo_interest!AH52/cbo_ngdp!AH52</f>
        <v>#N/A</v>
      </c>
      <c r="AI52" s="10" t="e">
        <f>100*cbo_interest!AI52/cbo_ngdp!AI52</f>
        <v>#N/A</v>
      </c>
      <c r="AJ52" s="10" t="e">
        <f>100*cbo_interest!AJ52/cbo_ngdp!AJ52</f>
        <v>#N/A</v>
      </c>
      <c r="AK52" s="10" t="e">
        <f>100*cbo_interest!AK52/cbo_ngdp!AK52</f>
        <v>#N/A</v>
      </c>
      <c r="AL52" s="10" t="e">
        <f>100*cbo_interest!AL52/cbo_ngdp!AL52</f>
        <v>#N/A</v>
      </c>
      <c r="AM52" s="10" t="e">
        <f>100*cbo_interest!AM52/cbo_ngdp!AM52</f>
        <v>#N/A</v>
      </c>
      <c r="AN52" s="10" t="e">
        <f>100*cbo_interest!AN52/cbo_ngdp!AN52</f>
        <v>#N/A</v>
      </c>
      <c r="AO52" s="10" t="e">
        <f>100*cbo_interest!AO52/cbo_ngdp!AO52</f>
        <v>#N/A</v>
      </c>
      <c r="AP52" s="10" t="e">
        <f>100*cbo_interest!AP52/cbo_ngdp!AP52</f>
        <v>#N/A</v>
      </c>
      <c r="AQ52" s="10" t="e">
        <f>100*cbo_interest!AQ52/cbo_ngdp!AQ52</f>
        <v>#N/A</v>
      </c>
      <c r="AR52" s="10" t="e">
        <f>100*cbo_interest!AR52/cbo_ngdp!AR52</f>
        <v>#N/A</v>
      </c>
      <c r="AS52" s="10" t="e">
        <f>100*cbo_interest!AS52/cbo_ngdp!AS52</f>
        <v>#N/A</v>
      </c>
      <c r="AT52" s="10" t="e">
        <f>100*cbo_interest!AT52/cbo_ngdp!AT52</f>
        <v>#N/A</v>
      </c>
      <c r="AU52" s="10" t="e">
        <v>#N/A</v>
      </c>
      <c r="AV52" s="10" t="e">
        <f>100*cbo_interest!AV52/cbo_ngdp!AV52</f>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f>100*cbo_interest!BI52/cbo_ngdp!BI52</f>
        <v>#N/A</v>
      </c>
      <c r="BJ52" s="10" t="e">
        <v>#N/A</v>
      </c>
      <c r="BK52" s="10" t="e">
        <v>#N/A</v>
      </c>
      <c r="BL52" s="10" t="e">
        <v>#N/A</v>
      </c>
      <c r="BM52" s="10">
        <v>3.3263334733305334</v>
      </c>
      <c r="BN52" s="10">
        <v>2.7822073017205202</v>
      </c>
      <c r="BO52" s="10">
        <v>2.4985178284068774</v>
      </c>
      <c r="BP52" s="10">
        <v>2.4265266367409164</v>
      </c>
      <c r="BQ52" s="10">
        <v>2.2808718748682493</v>
      </c>
      <c r="BR52" s="10">
        <v>3.0618236725106955</v>
      </c>
      <c r="BS52" s="10">
        <v>2.9485781394178341</v>
      </c>
      <c r="BT52" s="10">
        <v>2.9214902125868236</v>
      </c>
      <c r="BU52" s="10">
        <v>2.9214902125868236</v>
      </c>
      <c r="BV52" s="10">
        <v>2.65937142130042</v>
      </c>
      <c r="BW52" s="10">
        <v>2.5353444200936788</v>
      </c>
      <c r="BX52" s="10">
        <v>2.5353444200936788</v>
      </c>
      <c r="BY52" s="10">
        <v>2.3917650620647897</v>
      </c>
      <c r="BZ52" s="10">
        <v>2.4388084805028107</v>
      </c>
      <c r="CA52" s="10">
        <v>2.4653653786571064</v>
      </c>
      <c r="CB52" s="10">
        <v>2.05470193304195</v>
      </c>
      <c r="CC52" s="10">
        <v>1.9622879826777337</v>
      </c>
      <c r="CD52" s="10">
        <v>2.1700879765395893</v>
      </c>
      <c r="CE52" s="10">
        <v>2.492130115424974</v>
      </c>
      <c r="CF52" s="10">
        <v>2.2712411177470684</v>
      </c>
      <c r="CG52" s="10">
        <v>2.2538035659793363</v>
      </c>
      <c r="CH52" s="10">
        <v>1.8277219064276344</v>
      </c>
      <c r="CI52" s="10">
        <v>1.7108862738286508</v>
      </c>
      <c r="CJ52" s="10">
        <v>1.7152286247774544</v>
      </c>
      <c r="CK52" s="10">
        <v>1.381149688050674</v>
      </c>
      <c r="CL52" s="10">
        <v>1.3803471368047013</v>
      </c>
      <c r="CM52" s="10">
        <v>1.4776126065800634</v>
      </c>
      <c r="CN52" s="10">
        <v>1.5738877710708696</v>
      </c>
      <c r="CO52" s="10" t="e">
        <v>#N/A</v>
      </c>
      <c r="CP52" s="10" t="e">
        <v>#N/A</v>
      </c>
      <c r="CQ52" s="10" t="e">
        <v>#N/A</v>
      </c>
      <c r="CR52" s="10" t="e">
        <v>#N/A</v>
      </c>
      <c r="CS52" s="10">
        <v>1.5301686663189011</v>
      </c>
      <c r="CU52" s="20">
        <v>37622</v>
      </c>
      <c r="CV52" s="20" t="str">
        <f ca="1">OFFSET(C$1,0,ROWS($1:46)-1)</f>
        <v>2003A</v>
      </c>
      <c r="CW52" s="19">
        <f t="shared" ca="1" si="2"/>
        <v>2003</v>
      </c>
      <c r="CX52" s="30" cm="1">
        <f t="array" aca="1" ref="CX52" ca="1">INDEX($C$6:$CS$100,MATCH(CW52,YEAR($B$6:$B$100),0),MATCH(CV52,$C$1:$CS$1,0))</f>
        <v>1.4596504276682782</v>
      </c>
      <c r="CY52" s="19">
        <f t="shared" ca="1" si="0"/>
        <v>2008</v>
      </c>
      <c r="CZ52" s="30" cm="1">
        <f t="array" aca="1" ref="CZ52" ca="1">INDEX($C$6:$CS$100,MATCH(CY52,YEAR($B$6:$B$100),0),MATCH(CV52,$C$1:$CS$1,0))</f>
        <v>1.5531062124248498</v>
      </c>
      <c r="DA52" s="19">
        <f t="shared" ca="1" si="3"/>
        <v>2013</v>
      </c>
      <c r="DB52" s="28" cm="1">
        <f t="array" aca="1" ref="DB52" ca="1">INDEX($C$6:$CS$100,MATCH(DA52,YEAR($B$6:$B$100),0),MATCH(CV52,$C$1:$CS$1,0))</f>
        <v>0.89070640300263293</v>
      </c>
    </row>
    <row r="53" spans="1:106" x14ac:dyDescent="0.3">
      <c r="A53" t="s">
        <v>626</v>
      </c>
      <c r="B53" s="16">
        <v>44562</v>
      </c>
      <c r="C53" s="10" t="e">
        <f>100*cbo_interest!C53/cbo_ngdp!C53</f>
        <v>#N/A</v>
      </c>
      <c r="D53" s="10" t="e">
        <f>100*cbo_interest!D53/cbo_ngdp!D53</f>
        <v>#N/A</v>
      </c>
      <c r="E53" s="10" t="e">
        <f>100*cbo_interest!E53/cbo_ngdp!E53</f>
        <v>#N/A</v>
      </c>
      <c r="F53" s="10" t="e">
        <f>100*cbo_interest!F53/cbo_ngdp!F53</f>
        <v>#N/A</v>
      </c>
      <c r="G53" s="10" t="e">
        <f>100*cbo_interest!G53/cbo_ngdp!G53</f>
        <v>#N/A</v>
      </c>
      <c r="H53" s="10" t="e">
        <f>100*cbo_interest!H53/cbo_ngdp!H53</f>
        <v>#N/A</v>
      </c>
      <c r="I53" s="10" t="e">
        <f>100*cbo_interest!I53/cbo_ngdp!A53</f>
        <v>#N/A</v>
      </c>
      <c r="J53" s="10" t="e">
        <f>100*cbo_interest!J53/cbo_ngdp!B53</f>
        <v>#N/A</v>
      </c>
      <c r="K53" s="10" t="e">
        <f>100*cbo_interest!K53/cbo_ngdp!K53</f>
        <v>#N/A</v>
      </c>
      <c r="L53" s="10" t="e">
        <f>100*cbo_interest!L53/cbo_ngdp!L53</f>
        <v>#N/A</v>
      </c>
      <c r="M53" s="10" t="e">
        <f>100*cbo_interest!M53/cbo_ngdp!M53</f>
        <v>#N/A</v>
      </c>
      <c r="N53" s="10" t="e">
        <f>100*cbo_interest!N53/cbo_ngdp!N53</f>
        <v>#N/A</v>
      </c>
      <c r="O53" s="10" t="e">
        <f>100*cbo_interest!O53/cbo_ngdp!O53</f>
        <v>#N/A</v>
      </c>
      <c r="P53" s="10" t="e">
        <f>100*cbo_interest!P53/cbo_ngdp!P53</f>
        <v>#N/A</v>
      </c>
      <c r="Q53" s="10" t="e">
        <f>100*cbo_interest!Q53/cbo_ngdp!Q53</f>
        <v>#N/A</v>
      </c>
      <c r="R53" s="10" t="e">
        <f>100*cbo_interest!R53/cbo_ngdp!R53</f>
        <v>#N/A</v>
      </c>
      <c r="S53" s="10" t="e">
        <f>100*cbo_interest!S53/cbo_ngdp!S53</f>
        <v>#N/A</v>
      </c>
      <c r="T53" s="10" t="e">
        <f>100*cbo_interest!T53/cbo_ngdp!T53</f>
        <v>#N/A</v>
      </c>
      <c r="U53" s="10" t="e">
        <f>100*cbo_interest!U53/cbo_ngdp!U53</f>
        <v>#N/A</v>
      </c>
      <c r="V53" s="10" t="e">
        <f>100*cbo_interest!V53/cbo_ngdp!V53</f>
        <v>#N/A</v>
      </c>
      <c r="W53" s="10" t="e">
        <f>100*cbo_interest!W53/cbo_ngdp!W53</f>
        <v>#N/A</v>
      </c>
      <c r="X53" s="10" t="e">
        <f>100*cbo_interest!X53/cbo_ngdp!X53</f>
        <v>#N/A</v>
      </c>
      <c r="Y53" s="10" t="e">
        <f>100*cbo_interest!Y53/cbo_ngdp!Y53</f>
        <v>#N/A</v>
      </c>
      <c r="Z53" s="10" t="e">
        <f>100*cbo_interest!Z53/cbo_ngdp!Z53</f>
        <v>#N/A</v>
      </c>
      <c r="AA53" s="10" t="e">
        <f>100*cbo_interest!AA53/cbo_ngdp!AA53</f>
        <v>#N/A</v>
      </c>
      <c r="AB53" s="10" t="e">
        <f>100*cbo_interest!AB53/cbo_ngdp!AB53</f>
        <v>#N/A</v>
      </c>
      <c r="AC53" s="10" t="e">
        <f>100*cbo_interest!AC53/cbo_ngdp!AC53</f>
        <v>#N/A</v>
      </c>
      <c r="AD53" s="10" t="e">
        <f>100*cbo_interest!AD53/cbo_ngdp!AD53</f>
        <v>#N/A</v>
      </c>
      <c r="AE53" s="10" t="e">
        <f>100*cbo_interest!AE53/cbo_ngdp!AE53</f>
        <v>#N/A</v>
      </c>
      <c r="AF53" s="10" t="e">
        <f>100*cbo_interest!AF53/cbo_ngdp!AF53</f>
        <v>#N/A</v>
      </c>
      <c r="AG53" s="10" t="e">
        <f>100*cbo_interest!AG53/cbo_ngdp!AG53</f>
        <v>#N/A</v>
      </c>
      <c r="AH53" s="10" t="e">
        <f>100*cbo_interest!AH53/cbo_ngdp!AH53</f>
        <v>#N/A</v>
      </c>
      <c r="AI53" s="10" t="e">
        <f>100*cbo_interest!AI53/cbo_ngdp!AI53</f>
        <v>#N/A</v>
      </c>
      <c r="AJ53" s="10" t="e">
        <f>100*cbo_interest!AJ53/cbo_ngdp!AJ53</f>
        <v>#N/A</v>
      </c>
      <c r="AK53" s="10" t="e">
        <f>100*cbo_interest!AK53/cbo_ngdp!AK53</f>
        <v>#N/A</v>
      </c>
      <c r="AL53" s="10" t="e">
        <f>100*cbo_interest!AL53/cbo_ngdp!AL53</f>
        <v>#N/A</v>
      </c>
      <c r="AM53" s="10" t="e">
        <f>100*cbo_interest!AM53/cbo_ngdp!AM53</f>
        <v>#N/A</v>
      </c>
      <c r="AN53" s="10" t="e">
        <f>100*cbo_interest!AN53/cbo_ngdp!AN53</f>
        <v>#N/A</v>
      </c>
      <c r="AO53" s="10" t="e">
        <f>100*cbo_interest!AO53/cbo_ngdp!AO53</f>
        <v>#N/A</v>
      </c>
      <c r="AP53" s="10" t="e">
        <f>100*cbo_interest!AP53/cbo_ngdp!AP53</f>
        <v>#N/A</v>
      </c>
      <c r="AQ53" s="10" t="e">
        <f>100*cbo_interest!AQ53/cbo_ngdp!AQ53</f>
        <v>#N/A</v>
      </c>
      <c r="AR53" s="10" t="e">
        <f>100*cbo_interest!AR53/cbo_ngdp!AR53</f>
        <v>#N/A</v>
      </c>
      <c r="AS53" s="10" t="e">
        <f>100*cbo_interest!AS53/cbo_ngdp!AS53</f>
        <v>#N/A</v>
      </c>
      <c r="AT53" s="10" t="e">
        <f>100*cbo_interest!AT53/cbo_ngdp!AT53</f>
        <v>#N/A</v>
      </c>
      <c r="AU53" s="10" t="e">
        <v>#N/A</v>
      </c>
      <c r="AV53" s="10" t="e">
        <f>100*cbo_interest!AV53/cbo_ngdp!AV53</f>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f>100*cbo_interest!BI53/cbo_ngdp!BI53</f>
        <v>#N/A</v>
      </c>
      <c r="BJ53" s="10" t="e">
        <v>#N/A</v>
      </c>
      <c r="BK53" s="10" t="e">
        <v>#N/A</v>
      </c>
      <c r="BL53" s="10" t="e">
        <v>#N/A</v>
      </c>
      <c r="BM53" s="10" t="e">
        <v>#N/A</v>
      </c>
      <c r="BN53" s="10" t="e">
        <v>#N/A</v>
      </c>
      <c r="BO53" s="10">
        <v>2.5309267896978302</v>
      </c>
      <c r="BP53" s="10">
        <v>2.4498073413100792</v>
      </c>
      <c r="BQ53" s="10">
        <v>2.3048928427011726</v>
      </c>
      <c r="BR53" s="10">
        <v>3.1981655804972244</v>
      </c>
      <c r="BS53" s="10">
        <v>3.0734572371067665</v>
      </c>
      <c r="BT53" s="10">
        <v>3.0509981411137153</v>
      </c>
      <c r="BU53" s="10">
        <v>3.0509981411137153</v>
      </c>
      <c r="BV53" s="10">
        <v>2.7966619173621003</v>
      </c>
      <c r="BW53" s="10">
        <v>2.6668315403322205</v>
      </c>
      <c r="BX53" s="10">
        <v>2.6668315403322205</v>
      </c>
      <c r="BY53" s="10">
        <v>2.5129587393738335</v>
      </c>
      <c r="BZ53" s="10">
        <v>2.5799047942876574</v>
      </c>
      <c r="CA53" s="10">
        <v>2.6054063243794627</v>
      </c>
      <c r="CB53" s="10">
        <v>2.1971830985915495</v>
      </c>
      <c r="CC53" s="10">
        <v>2.1356947519208229</v>
      </c>
      <c r="CD53" s="10">
        <v>2.3310326865477276</v>
      </c>
      <c r="CE53" s="10">
        <v>2.711249789171867</v>
      </c>
      <c r="CF53" s="10">
        <v>2.443435108083102</v>
      </c>
      <c r="CG53" s="10">
        <v>2.4308184035663216</v>
      </c>
      <c r="CH53" s="10">
        <v>1.9218611708180553</v>
      </c>
      <c r="CI53" s="10">
        <v>1.7728717176785416</v>
      </c>
      <c r="CJ53" s="10">
        <v>1.7770530188994815</v>
      </c>
      <c r="CK53" s="10">
        <v>1.2365810572088598</v>
      </c>
      <c r="CL53" s="10">
        <v>1.2217312191317911</v>
      </c>
      <c r="CM53" s="10">
        <v>1.2580684948402747</v>
      </c>
      <c r="CN53" s="10">
        <v>1.6157771118490321</v>
      </c>
      <c r="CO53" s="10">
        <v>1.8987847777422449</v>
      </c>
      <c r="CP53" s="10">
        <v>1.9027822193795971</v>
      </c>
      <c r="CQ53" s="10" t="e">
        <v>#N/A</v>
      </c>
      <c r="CR53" s="10" t="e">
        <v>#N/A</v>
      </c>
      <c r="CS53" s="10">
        <v>1.8653499490555687</v>
      </c>
      <c r="CU53" s="20">
        <v>37834</v>
      </c>
      <c r="CV53" s="20" t="str">
        <f ca="1">OFFSET(C$1,0,ROWS($1:47)-1)</f>
        <v>2003B</v>
      </c>
      <c r="CW53" s="19">
        <f t="shared" ca="1" si="2"/>
        <v>2003</v>
      </c>
      <c r="CX53" s="30" cm="1">
        <f t="array" aca="1" ref="CX53" ca="1">INDEX($C$6:$CS$100,MATCH(CW53,YEAR($B$6:$B$100),0),MATCH(CV53,$C$1:$CS$1,0))</f>
        <v>1.4631873252562908</v>
      </c>
      <c r="CY53" s="19">
        <f t="shared" ca="1" si="0"/>
        <v>2008</v>
      </c>
      <c r="CZ53" s="30" cm="1">
        <f t="array" aca="1" ref="CZ53" ca="1">INDEX($C$6:$CS$100,MATCH(CY53,YEAR($B$6:$B$100),0),MATCH(CV53,$C$1:$CS$1,0))</f>
        <v>2.0258620689655173</v>
      </c>
      <c r="DA53" s="19">
        <f t="shared" ca="1" si="3"/>
        <v>2013</v>
      </c>
      <c r="DB53" s="28" cm="1">
        <f t="array" aca="1" ref="DB53" ca="1">INDEX($C$6:$CS$100,MATCH(DA53,YEAR($B$6:$B$100),0),MATCH(CV53,$C$1:$CS$1,0))</f>
        <v>1.7203451971346382</v>
      </c>
    </row>
    <row r="54" spans="1:106" x14ac:dyDescent="0.3">
      <c r="A54" t="s">
        <v>627</v>
      </c>
      <c r="B54" s="16">
        <v>44927</v>
      </c>
      <c r="C54" s="10" t="e">
        <f>100*cbo_interest!C54/cbo_ngdp!C54</f>
        <v>#N/A</v>
      </c>
      <c r="D54" s="10" t="e">
        <f>100*cbo_interest!D54/cbo_ngdp!D54</f>
        <v>#N/A</v>
      </c>
      <c r="E54" s="10" t="e">
        <f>100*cbo_interest!E54/cbo_ngdp!E54</f>
        <v>#N/A</v>
      </c>
      <c r="F54" s="10" t="e">
        <f>100*cbo_interest!F54/cbo_ngdp!F54</f>
        <v>#N/A</v>
      </c>
      <c r="G54" s="10" t="e">
        <f>100*cbo_interest!G54/cbo_ngdp!G54</f>
        <v>#N/A</v>
      </c>
      <c r="H54" s="10" t="e">
        <f>100*cbo_interest!H54/cbo_ngdp!H54</f>
        <v>#N/A</v>
      </c>
      <c r="I54" s="10" t="e">
        <f>100*cbo_interest!I54/cbo_ngdp!A54</f>
        <v>#N/A</v>
      </c>
      <c r="J54" s="10" t="e">
        <f>100*cbo_interest!J54/cbo_ngdp!B54</f>
        <v>#N/A</v>
      </c>
      <c r="K54" s="10" t="e">
        <f>100*cbo_interest!K54/cbo_ngdp!K54</f>
        <v>#N/A</v>
      </c>
      <c r="L54" s="10" t="e">
        <f>100*cbo_interest!L54/cbo_ngdp!L54</f>
        <v>#N/A</v>
      </c>
      <c r="M54" s="10" t="e">
        <f>100*cbo_interest!M54/cbo_ngdp!M54</f>
        <v>#N/A</v>
      </c>
      <c r="N54" s="10" t="e">
        <f>100*cbo_interest!N54/cbo_ngdp!N54</f>
        <v>#N/A</v>
      </c>
      <c r="O54" s="10" t="e">
        <f>100*cbo_interest!O54/cbo_ngdp!O54</f>
        <v>#N/A</v>
      </c>
      <c r="P54" s="10" t="e">
        <f>100*cbo_interest!P54/cbo_ngdp!P54</f>
        <v>#N/A</v>
      </c>
      <c r="Q54" s="10" t="e">
        <f>100*cbo_interest!Q54/cbo_ngdp!Q54</f>
        <v>#N/A</v>
      </c>
      <c r="R54" s="10" t="e">
        <f>100*cbo_interest!R54/cbo_ngdp!R54</f>
        <v>#N/A</v>
      </c>
      <c r="S54" s="10" t="e">
        <f>100*cbo_interest!S54/cbo_ngdp!S54</f>
        <v>#N/A</v>
      </c>
      <c r="T54" s="10" t="e">
        <f>100*cbo_interest!T54/cbo_ngdp!T54</f>
        <v>#N/A</v>
      </c>
      <c r="U54" s="10" t="e">
        <f>100*cbo_interest!U54/cbo_ngdp!U54</f>
        <v>#N/A</v>
      </c>
      <c r="V54" s="10" t="e">
        <f>100*cbo_interest!V54/cbo_ngdp!V54</f>
        <v>#N/A</v>
      </c>
      <c r="W54" s="10" t="e">
        <f>100*cbo_interest!W54/cbo_ngdp!W54</f>
        <v>#N/A</v>
      </c>
      <c r="X54" s="10" t="e">
        <f>100*cbo_interest!X54/cbo_ngdp!X54</f>
        <v>#N/A</v>
      </c>
      <c r="Y54" s="10" t="e">
        <f>100*cbo_interest!Y54/cbo_ngdp!Y54</f>
        <v>#N/A</v>
      </c>
      <c r="Z54" s="10" t="e">
        <f>100*cbo_interest!Z54/cbo_ngdp!Z54</f>
        <v>#N/A</v>
      </c>
      <c r="AA54" s="10" t="e">
        <f>100*cbo_interest!AA54/cbo_ngdp!AA54</f>
        <v>#N/A</v>
      </c>
      <c r="AB54" s="10" t="e">
        <f>100*cbo_interest!AB54/cbo_ngdp!AB54</f>
        <v>#N/A</v>
      </c>
      <c r="AC54" s="10" t="e">
        <f>100*cbo_interest!AC54/cbo_ngdp!AC54</f>
        <v>#N/A</v>
      </c>
      <c r="AD54" s="10" t="e">
        <f>100*cbo_interest!AD54/cbo_ngdp!AD54</f>
        <v>#N/A</v>
      </c>
      <c r="AE54" s="10" t="e">
        <f>100*cbo_interest!AE54/cbo_ngdp!AE54</f>
        <v>#N/A</v>
      </c>
      <c r="AF54" s="10" t="e">
        <f>100*cbo_interest!AF54/cbo_ngdp!AF54</f>
        <v>#N/A</v>
      </c>
      <c r="AG54" s="10" t="e">
        <f>100*cbo_interest!AG54/cbo_ngdp!AG54</f>
        <v>#N/A</v>
      </c>
      <c r="AH54" s="10" t="e">
        <f>100*cbo_interest!AH54/cbo_ngdp!AH54</f>
        <v>#N/A</v>
      </c>
      <c r="AI54" s="10" t="e">
        <f>100*cbo_interest!AI54/cbo_ngdp!AI54</f>
        <v>#N/A</v>
      </c>
      <c r="AJ54" s="10" t="e">
        <f>100*cbo_interest!AJ54/cbo_ngdp!AJ54</f>
        <v>#N/A</v>
      </c>
      <c r="AK54" s="10" t="e">
        <f>100*cbo_interest!AK54/cbo_ngdp!AK54</f>
        <v>#N/A</v>
      </c>
      <c r="AL54" s="10" t="e">
        <f>100*cbo_interest!AL54/cbo_ngdp!AL54</f>
        <v>#N/A</v>
      </c>
      <c r="AM54" s="10" t="e">
        <f>100*cbo_interest!AM54/cbo_ngdp!AM54</f>
        <v>#N/A</v>
      </c>
      <c r="AN54" s="10" t="e">
        <f>100*cbo_interest!AN54/cbo_ngdp!AN54</f>
        <v>#N/A</v>
      </c>
      <c r="AO54" s="10" t="e">
        <f>100*cbo_interest!AO54/cbo_ngdp!AO54</f>
        <v>#N/A</v>
      </c>
      <c r="AP54" s="10" t="e">
        <f>100*cbo_interest!AP54/cbo_ngdp!AP54</f>
        <v>#N/A</v>
      </c>
      <c r="AQ54" s="10" t="e">
        <f>100*cbo_interest!AQ54/cbo_ngdp!AQ54</f>
        <v>#N/A</v>
      </c>
      <c r="AR54" s="10" t="e">
        <f>100*cbo_interest!AR54/cbo_ngdp!AR54</f>
        <v>#N/A</v>
      </c>
      <c r="AS54" s="10" t="e">
        <f>100*cbo_interest!AS54/cbo_ngdp!AS54</f>
        <v>#N/A</v>
      </c>
      <c r="AT54" s="10" t="e">
        <f>100*cbo_interest!AT54/cbo_ngdp!AT54</f>
        <v>#N/A</v>
      </c>
      <c r="AU54" s="10" t="e">
        <v>#N/A</v>
      </c>
      <c r="AV54" s="10" t="e">
        <f>100*cbo_interest!AV54/cbo_ngdp!AV54</f>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f>100*cbo_interest!BI54/cbo_ngdp!BI54</f>
        <v>#N/A</v>
      </c>
      <c r="BJ54" s="10" t="e">
        <v>#N/A</v>
      </c>
      <c r="BK54" s="10" t="e">
        <v>#N/A</v>
      </c>
      <c r="BL54" s="10" t="e">
        <v>#N/A</v>
      </c>
      <c r="BM54" s="10" t="e">
        <v>#N/A</v>
      </c>
      <c r="BN54" s="10" t="e">
        <v>#N/A</v>
      </c>
      <c r="BO54" s="10" t="e">
        <v>#N/A</v>
      </c>
      <c r="BP54" s="10" t="e">
        <v>#N/A</v>
      </c>
      <c r="BQ54" s="10" t="e">
        <v>#N/A</v>
      </c>
      <c r="BR54" s="10">
        <v>3.3076032419915089</v>
      </c>
      <c r="BS54" s="10">
        <v>3.1763797761482055</v>
      </c>
      <c r="BT54" s="10">
        <v>3.1776208582292234</v>
      </c>
      <c r="BU54" s="10">
        <v>3.1737409792814466</v>
      </c>
      <c r="BV54" s="10">
        <v>2.9162268871428014</v>
      </c>
      <c r="BW54" s="10">
        <v>2.7840392296436902</v>
      </c>
      <c r="BX54" s="10">
        <v>2.7840392296436902</v>
      </c>
      <c r="BY54" s="10">
        <v>2.6248806872414892</v>
      </c>
      <c r="BZ54" s="10">
        <v>2.7187002490100829</v>
      </c>
      <c r="CA54" s="10">
        <v>2.7472751765522307</v>
      </c>
      <c r="CB54" s="10">
        <v>2.3415691012874462</v>
      </c>
      <c r="CC54" s="10">
        <v>2.2966427259061302</v>
      </c>
      <c r="CD54" s="10">
        <v>2.4967642269633834</v>
      </c>
      <c r="CE54" s="10">
        <v>2.8512245643962473</v>
      </c>
      <c r="CF54" s="10">
        <v>2.5818741893644619</v>
      </c>
      <c r="CG54" s="10">
        <v>2.569714656290532</v>
      </c>
      <c r="CH54" s="10">
        <v>2.0559912234366746</v>
      </c>
      <c r="CI54" s="10">
        <v>1.8944737796767301</v>
      </c>
      <c r="CJ54" s="10">
        <v>1.9025353702285461</v>
      </c>
      <c r="CK54" s="10">
        <v>1.1795429815016323</v>
      </c>
      <c r="CL54" s="10">
        <v>1.1551566525388515</v>
      </c>
      <c r="CM54" s="10">
        <v>1.2423095125414103</v>
      </c>
      <c r="CN54" s="10">
        <v>1.6844512195121952</v>
      </c>
      <c r="CO54" s="10">
        <v>2.4392103056635412</v>
      </c>
      <c r="CP54" s="10">
        <v>2.5268694260233251</v>
      </c>
      <c r="CQ54" s="10">
        <v>2.4430933491510345</v>
      </c>
      <c r="CR54" s="10">
        <v>2.4393860754800918</v>
      </c>
      <c r="CS54" s="10">
        <v>2.407610684229784</v>
      </c>
      <c r="CU54" s="20">
        <v>37987</v>
      </c>
      <c r="CV54" s="20" t="str">
        <f ca="1">OFFSET(C$1,0,ROWS($1:48)-1)</f>
        <v>2004A</v>
      </c>
      <c r="CW54" s="19">
        <f t="shared" ca="1" si="2"/>
        <v>2004</v>
      </c>
      <c r="CX54" s="30" cm="1">
        <f t="array" aca="1" ref="CX54" ca="1">INDEX($C$6:$CS$100,MATCH(CW54,YEAR($B$6:$B$100),0),MATCH(CV54,$C$1:$CS$1,0))</f>
        <v>1.360188333769291</v>
      </c>
      <c r="CY54" s="19">
        <f t="shared" ca="1" si="0"/>
        <v>2009</v>
      </c>
      <c r="CZ54" s="30" cm="1">
        <f t="array" aca="1" ref="CZ54" ca="1">INDEX($C$6:$CS$100,MATCH(CY54,YEAR($B$6:$B$100),0),MATCH(CV54,$C$1:$CS$1,0))</f>
        <v>2.0662580067497762</v>
      </c>
      <c r="DA54" s="19">
        <f t="shared" ca="1" si="3"/>
        <v>2014</v>
      </c>
      <c r="DB54" s="28" cm="1">
        <f t="array" aca="1" ref="DB54" ca="1">INDEX($C$6:$CS$100,MATCH(DA54,YEAR($B$6:$B$100),0),MATCH(CV54,$C$1:$CS$1,0))</f>
        <v>1.8705035971223021</v>
      </c>
    </row>
    <row r="55" spans="1:106" x14ac:dyDescent="0.3">
      <c r="A55" t="s">
        <v>628</v>
      </c>
      <c r="B55" s="16">
        <v>45292</v>
      </c>
      <c r="C55" s="10" t="e">
        <f>100*cbo_interest!C55/cbo_ngdp!C55</f>
        <v>#N/A</v>
      </c>
      <c r="D55" s="10" t="e">
        <f>100*cbo_interest!D55/cbo_ngdp!D55</f>
        <v>#N/A</v>
      </c>
      <c r="E55" s="10" t="e">
        <f>100*cbo_interest!E55/cbo_ngdp!E55</f>
        <v>#N/A</v>
      </c>
      <c r="F55" s="10" t="e">
        <f>100*cbo_interest!F55/cbo_ngdp!F55</f>
        <v>#N/A</v>
      </c>
      <c r="G55" s="10" t="e">
        <f>100*cbo_interest!G55/cbo_ngdp!G55</f>
        <v>#N/A</v>
      </c>
      <c r="H55" s="10" t="e">
        <f>100*cbo_interest!H55/cbo_ngdp!H55</f>
        <v>#N/A</v>
      </c>
      <c r="I55" s="10" t="e">
        <f>100*cbo_interest!I55/cbo_ngdp!A55</f>
        <v>#N/A</v>
      </c>
      <c r="J55" s="10" t="e">
        <f>100*cbo_interest!J55/cbo_ngdp!B55</f>
        <v>#N/A</v>
      </c>
      <c r="K55" s="10" t="e">
        <f>100*cbo_interest!K55/cbo_ngdp!K55</f>
        <v>#N/A</v>
      </c>
      <c r="L55" s="10" t="e">
        <f>100*cbo_interest!L55/cbo_ngdp!L55</f>
        <v>#N/A</v>
      </c>
      <c r="M55" s="10" t="e">
        <f>100*cbo_interest!M55/cbo_ngdp!M55</f>
        <v>#N/A</v>
      </c>
      <c r="N55" s="10" t="e">
        <f>100*cbo_interest!N55/cbo_ngdp!N55</f>
        <v>#N/A</v>
      </c>
      <c r="O55" s="10" t="e">
        <f>100*cbo_interest!O55/cbo_ngdp!O55</f>
        <v>#N/A</v>
      </c>
      <c r="P55" s="10" t="e">
        <f>100*cbo_interest!P55/cbo_ngdp!P55</f>
        <v>#N/A</v>
      </c>
      <c r="Q55" s="10" t="e">
        <f>100*cbo_interest!Q55/cbo_ngdp!Q55</f>
        <v>#N/A</v>
      </c>
      <c r="R55" s="10" t="e">
        <f>100*cbo_interest!R55/cbo_ngdp!R55</f>
        <v>#N/A</v>
      </c>
      <c r="S55" s="10" t="e">
        <f>100*cbo_interest!S55/cbo_ngdp!S55</f>
        <v>#N/A</v>
      </c>
      <c r="T55" s="10" t="e">
        <f>100*cbo_interest!T55/cbo_ngdp!T55</f>
        <v>#N/A</v>
      </c>
      <c r="U55" s="10" t="e">
        <f>100*cbo_interest!U55/cbo_ngdp!U55</f>
        <v>#N/A</v>
      </c>
      <c r="V55" s="10" t="e">
        <f>100*cbo_interest!V55/cbo_ngdp!V55</f>
        <v>#N/A</v>
      </c>
      <c r="W55" s="10" t="e">
        <f>100*cbo_interest!W55/cbo_ngdp!W55</f>
        <v>#N/A</v>
      </c>
      <c r="X55" s="10" t="e">
        <f>100*cbo_interest!X55/cbo_ngdp!X55</f>
        <v>#N/A</v>
      </c>
      <c r="Y55" s="10" t="e">
        <f>100*cbo_interest!Y55/cbo_ngdp!Y55</f>
        <v>#N/A</v>
      </c>
      <c r="Z55" s="10" t="e">
        <f>100*cbo_interest!Z55/cbo_ngdp!Z55</f>
        <v>#N/A</v>
      </c>
      <c r="AA55" s="10" t="e">
        <f>100*cbo_interest!AA55/cbo_ngdp!AA55</f>
        <v>#N/A</v>
      </c>
      <c r="AB55" s="10" t="e">
        <f>100*cbo_interest!AB55/cbo_ngdp!AB55</f>
        <v>#N/A</v>
      </c>
      <c r="AC55" s="10" t="e">
        <f>100*cbo_interest!AC55/cbo_ngdp!AC55</f>
        <v>#N/A</v>
      </c>
      <c r="AD55" s="10" t="e">
        <f>100*cbo_interest!AD55/cbo_ngdp!AD55</f>
        <v>#N/A</v>
      </c>
      <c r="AE55" s="10" t="e">
        <f>100*cbo_interest!AE55/cbo_ngdp!AE55</f>
        <v>#N/A</v>
      </c>
      <c r="AF55" s="10" t="e">
        <f>100*cbo_interest!AF55/cbo_ngdp!AF55</f>
        <v>#N/A</v>
      </c>
      <c r="AG55" s="10" t="e">
        <f>100*cbo_interest!AG55/cbo_ngdp!AG55</f>
        <v>#N/A</v>
      </c>
      <c r="AH55" s="10" t="e">
        <f>100*cbo_interest!AH55/cbo_ngdp!AH55</f>
        <v>#N/A</v>
      </c>
      <c r="AI55" s="10" t="e">
        <f>100*cbo_interest!AI55/cbo_ngdp!AI55</f>
        <v>#N/A</v>
      </c>
      <c r="AJ55" s="10" t="e">
        <f>100*cbo_interest!AJ55/cbo_ngdp!AJ55</f>
        <v>#N/A</v>
      </c>
      <c r="AK55" s="10" t="e">
        <f>100*cbo_interest!AK55/cbo_ngdp!AK55</f>
        <v>#N/A</v>
      </c>
      <c r="AL55" s="10" t="e">
        <f>100*cbo_interest!AL55/cbo_ngdp!AL55</f>
        <v>#N/A</v>
      </c>
      <c r="AM55" s="10" t="e">
        <f>100*cbo_interest!AM55/cbo_ngdp!AM55</f>
        <v>#N/A</v>
      </c>
      <c r="AN55" s="10" t="e">
        <f>100*cbo_interest!AN55/cbo_ngdp!AN55</f>
        <v>#N/A</v>
      </c>
      <c r="AO55" s="10" t="e">
        <f>100*cbo_interest!AO55/cbo_ngdp!AO55</f>
        <v>#N/A</v>
      </c>
      <c r="AP55" s="10" t="e">
        <f>100*cbo_interest!AP55/cbo_ngdp!AP55</f>
        <v>#N/A</v>
      </c>
      <c r="AQ55" s="10" t="e">
        <f>100*cbo_interest!AQ55/cbo_ngdp!AQ55</f>
        <v>#N/A</v>
      </c>
      <c r="AR55" s="10" t="e">
        <f>100*cbo_interest!AR55/cbo_ngdp!AR55</f>
        <v>#N/A</v>
      </c>
      <c r="AS55" s="10" t="e">
        <f>100*cbo_interest!AS55/cbo_ngdp!AS55</f>
        <v>#N/A</v>
      </c>
      <c r="AT55" s="10" t="e">
        <f>100*cbo_interest!AT55/cbo_ngdp!AT55</f>
        <v>#N/A</v>
      </c>
      <c r="AU55" s="10" t="e">
        <v>#N/A</v>
      </c>
      <c r="AV55" s="10" t="e">
        <f>100*cbo_interest!AV55/cbo_ngdp!AV55</f>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f>100*cbo_interest!BI55/cbo_ngdp!BI55</f>
        <v>#N/A</v>
      </c>
      <c r="BJ55" s="10" t="e">
        <v>#N/A</v>
      </c>
      <c r="BK55" s="10" t="e">
        <v>#N/A</v>
      </c>
      <c r="BL55" s="10" t="e">
        <v>#N/A</v>
      </c>
      <c r="BM55" s="10" t="e">
        <v>#N/A</v>
      </c>
      <c r="BN55" s="10" t="e">
        <v>#N/A</v>
      </c>
      <c r="BO55" s="10" t="e">
        <v>#N/A</v>
      </c>
      <c r="BP55" s="10" t="e">
        <v>#N/A</v>
      </c>
      <c r="BQ55" s="10" t="e">
        <v>#N/A</v>
      </c>
      <c r="BR55" s="10" t="e">
        <v>#N/A</v>
      </c>
      <c r="BS55" s="10" t="e">
        <v>#N/A</v>
      </c>
      <c r="BT55" s="10">
        <v>3.2799105478941484</v>
      </c>
      <c r="BU55" s="10">
        <v>3.2650018635855385</v>
      </c>
      <c r="BV55" s="10">
        <v>3.0012771392081738</v>
      </c>
      <c r="BW55" s="10">
        <v>2.8802367941712204</v>
      </c>
      <c r="BX55" s="10">
        <v>2.8802367941712204</v>
      </c>
      <c r="BY55" s="10">
        <v>2.7088897367417015</v>
      </c>
      <c r="BZ55" s="10">
        <v>2.818944562063828</v>
      </c>
      <c r="CA55" s="10">
        <v>2.8542303771661568</v>
      </c>
      <c r="CB55" s="10">
        <v>2.4512356310329637</v>
      </c>
      <c r="CC55" s="10">
        <v>2.4258002329410822</v>
      </c>
      <c r="CD55" s="10">
        <v>2.6259787191327044</v>
      </c>
      <c r="CE55" s="10">
        <v>2.8886369854981826</v>
      </c>
      <c r="CF55" s="10">
        <v>2.6674986350518681</v>
      </c>
      <c r="CG55" s="10">
        <v>2.6557990796349737</v>
      </c>
      <c r="CH55" s="10">
        <v>2.1700810842571192</v>
      </c>
      <c r="CI55" s="10">
        <v>2.0020214585600997</v>
      </c>
      <c r="CJ55" s="10">
        <v>2.0136837194837507</v>
      </c>
      <c r="CK55" s="10">
        <v>1.1437635665386543</v>
      </c>
      <c r="CL55" s="10">
        <v>1.1302582878974807</v>
      </c>
      <c r="CM55" s="10">
        <v>1.3134282768890078</v>
      </c>
      <c r="CN55" s="10">
        <v>1.9237111135539189</v>
      </c>
      <c r="CO55" s="10">
        <v>2.7103352160199514</v>
      </c>
      <c r="CP55" s="10">
        <v>2.7323406440255265</v>
      </c>
      <c r="CQ55" s="10">
        <v>3.0876246584093407</v>
      </c>
      <c r="CR55" s="10">
        <v>3.1334527698738892</v>
      </c>
      <c r="CS55" s="10">
        <v>3.0565867536342504</v>
      </c>
      <c r="CU55" s="20">
        <v>38231</v>
      </c>
      <c r="CV55" s="20" t="str">
        <f ca="1">OFFSET(C$1,0,ROWS($1:49)-1)</f>
        <v>2004B</v>
      </c>
      <c r="CW55" s="19">
        <f t="shared" ca="1" si="2"/>
        <v>2004</v>
      </c>
      <c r="CX55" s="30" cm="1">
        <f t="array" aca="1" ref="CX55" ca="1">INDEX($C$6:$CS$100,MATCH(CW55,YEAR($B$6:$B$100),0),MATCH(CV55,$C$1:$CS$1,0))</f>
        <v>1.3755515182974305</v>
      </c>
      <c r="CY55" s="19">
        <f t="shared" ca="1" si="0"/>
        <v>2009</v>
      </c>
      <c r="CZ55" s="30" cm="1">
        <f t="array" aca="1" ref="CZ55" ca="1">INDEX($C$6:$CS$100,MATCH(CY55,YEAR($B$6:$B$100),0),MATCH(CV55,$C$1:$CS$1,0))</f>
        <v>2.0342179711706856</v>
      </c>
      <c r="DA55" s="19">
        <f t="shared" ca="1" si="3"/>
        <v>2014</v>
      </c>
      <c r="DB55" s="28" cm="1">
        <f t="array" aca="1" ref="DB55" ca="1">INDEX($C$6:$CS$100,MATCH(DA55,YEAR($B$6:$B$100),0),MATCH(CV55,$C$1:$CS$1,0))</f>
        <v>1.8879184072044704</v>
      </c>
    </row>
    <row r="56" spans="1:106" x14ac:dyDescent="0.3">
      <c r="A56" t="s">
        <v>629</v>
      </c>
      <c r="B56" s="16">
        <v>45658</v>
      </c>
      <c r="C56" s="10" t="e">
        <f>100*cbo_interest!C56/cbo_ngdp!C56</f>
        <v>#N/A</v>
      </c>
      <c r="D56" s="10" t="e">
        <f>100*cbo_interest!D56/cbo_ngdp!D56</f>
        <v>#N/A</v>
      </c>
      <c r="E56" s="10" t="e">
        <f>100*cbo_interest!E56/cbo_ngdp!E56</f>
        <v>#N/A</v>
      </c>
      <c r="F56" s="10" t="e">
        <f>100*cbo_interest!F56/cbo_ngdp!F56</f>
        <v>#N/A</v>
      </c>
      <c r="G56" s="10" t="e">
        <f>100*cbo_interest!G56/cbo_ngdp!G56</f>
        <v>#N/A</v>
      </c>
      <c r="H56" s="10" t="e">
        <f>100*cbo_interest!H56/cbo_ngdp!H56</f>
        <v>#N/A</v>
      </c>
      <c r="I56" s="10" t="e">
        <f>100*cbo_interest!I56/cbo_ngdp!A56</f>
        <v>#N/A</v>
      </c>
      <c r="J56" s="10" t="e">
        <f>100*cbo_interest!J56/cbo_ngdp!B56</f>
        <v>#N/A</v>
      </c>
      <c r="K56" s="10" t="e">
        <f>100*cbo_interest!K56/cbo_ngdp!K56</f>
        <v>#N/A</v>
      </c>
      <c r="L56" s="10" t="e">
        <f>100*cbo_interest!L56/cbo_ngdp!L56</f>
        <v>#N/A</v>
      </c>
      <c r="M56" s="10" t="e">
        <f>100*cbo_interest!M56/cbo_ngdp!M56</f>
        <v>#N/A</v>
      </c>
      <c r="N56" s="10" t="e">
        <f>100*cbo_interest!N56/cbo_ngdp!N56</f>
        <v>#N/A</v>
      </c>
      <c r="O56" s="10" t="e">
        <f>100*cbo_interest!O56/cbo_ngdp!O56</f>
        <v>#N/A</v>
      </c>
      <c r="P56" s="10" t="e">
        <f>100*cbo_interest!P56/cbo_ngdp!P56</f>
        <v>#N/A</v>
      </c>
      <c r="Q56" s="10" t="e">
        <f>100*cbo_interest!Q56/cbo_ngdp!Q56</f>
        <v>#N/A</v>
      </c>
      <c r="R56" s="10" t="e">
        <f>100*cbo_interest!R56/cbo_ngdp!R56</f>
        <v>#N/A</v>
      </c>
      <c r="S56" s="10" t="e">
        <f>100*cbo_interest!S56/cbo_ngdp!S56</f>
        <v>#N/A</v>
      </c>
      <c r="T56" s="10" t="e">
        <f>100*cbo_interest!T56/cbo_ngdp!T56</f>
        <v>#N/A</v>
      </c>
      <c r="U56" s="10" t="e">
        <f>100*cbo_interest!U56/cbo_ngdp!U56</f>
        <v>#N/A</v>
      </c>
      <c r="V56" s="10" t="e">
        <f>100*cbo_interest!V56/cbo_ngdp!V56</f>
        <v>#N/A</v>
      </c>
      <c r="W56" s="10" t="e">
        <f>100*cbo_interest!W56/cbo_ngdp!W56</f>
        <v>#N/A</v>
      </c>
      <c r="X56" s="10" t="e">
        <f>100*cbo_interest!X56/cbo_ngdp!X56</f>
        <v>#N/A</v>
      </c>
      <c r="Y56" s="10" t="e">
        <f>100*cbo_interest!Y56/cbo_ngdp!Y56</f>
        <v>#N/A</v>
      </c>
      <c r="Z56" s="10" t="e">
        <f>100*cbo_interest!Z56/cbo_ngdp!Z56</f>
        <v>#N/A</v>
      </c>
      <c r="AA56" s="10" t="e">
        <f>100*cbo_interest!AA56/cbo_ngdp!AA56</f>
        <v>#N/A</v>
      </c>
      <c r="AB56" s="10" t="e">
        <f>100*cbo_interest!AB56/cbo_ngdp!AB56</f>
        <v>#N/A</v>
      </c>
      <c r="AC56" s="10" t="e">
        <f>100*cbo_interest!AC56/cbo_ngdp!AC56</f>
        <v>#N/A</v>
      </c>
      <c r="AD56" s="10" t="e">
        <f>100*cbo_interest!AD56/cbo_ngdp!AD56</f>
        <v>#N/A</v>
      </c>
      <c r="AE56" s="10" t="e">
        <f>100*cbo_interest!AE56/cbo_ngdp!AE56</f>
        <v>#N/A</v>
      </c>
      <c r="AF56" s="10" t="e">
        <f>100*cbo_interest!AF56/cbo_ngdp!AF56</f>
        <v>#N/A</v>
      </c>
      <c r="AG56" s="10" t="e">
        <f>100*cbo_interest!AG56/cbo_ngdp!AG56</f>
        <v>#N/A</v>
      </c>
      <c r="AH56" s="10" t="e">
        <f>100*cbo_interest!AH56/cbo_ngdp!AH56</f>
        <v>#N/A</v>
      </c>
      <c r="AI56" s="10" t="e">
        <f>100*cbo_interest!AI56/cbo_ngdp!AI56</f>
        <v>#N/A</v>
      </c>
      <c r="AJ56" s="10" t="e">
        <f>100*cbo_interest!AJ56/cbo_ngdp!AJ56</f>
        <v>#N/A</v>
      </c>
      <c r="AK56" s="10" t="e">
        <f>100*cbo_interest!AK56/cbo_ngdp!AK56</f>
        <v>#N/A</v>
      </c>
      <c r="AL56" s="10" t="e">
        <f>100*cbo_interest!AL56/cbo_ngdp!AL56</f>
        <v>#N/A</v>
      </c>
      <c r="AM56" s="10" t="e">
        <f>100*cbo_interest!AM56/cbo_ngdp!AM56</f>
        <v>#N/A</v>
      </c>
      <c r="AN56" s="10" t="e">
        <f>100*cbo_interest!AN56/cbo_ngdp!AN56</f>
        <v>#N/A</v>
      </c>
      <c r="AO56" s="10" t="e">
        <f>100*cbo_interest!AO56/cbo_ngdp!AO56</f>
        <v>#N/A</v>
      </c>
      <c r="AP56" s="10" t="e">
        <f>100*cbo_interest!AP56/cbo_ngdp!AP56</f>
        <v>#N/A</v>
      </c>
      <c r="AQ56" s="10" t="e">
        <f>100*cbo_interest!AQ56/cbo_ngdp!AQ56</f>
        <v>#N/A</v>
      </c>
      <c r="AR56" s="10" t="e">
        <f>100*cbo_interest!AR56/cbo_ngdp!AR56</f>
        <v>#N/A</v>
      </c>
      <c r="AS56" s="10" t="e">
        <f>100*cbo_interest!AS56/cbo_ngdp!AS56</f>
        <v>#N/A</v>
      </c>
      <c r="AT56" s="10" t="e">
        <f>100*cbo_interest!AT56/cbo_ngdp!AT56</f>
        <v>#N/A</v>
      </c>
      <c r="AU56" s="10" t="e">
        <v>#N/A</v>
      </c>
      <c r="AV56" s="10" t="e">
        <f>100*cbo_interest!AV56/cbo_ngdp!AV56</f>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f>100*cbo_interest!BI56/cbo_ngdp!BI56</f>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2.9428904428904428</v>
      </c>
      <c r="BX56" s="10">
        <v>2.9428904428904428</v>
      </c>
      <c r="BY56" s="10">
        <v>2.7638466888750597</v>
      </c>
      <c r="BZ56" s="10">
        <v>2.9067359463835234</v>
      </c>
      <c r="CA56" s="10">
        <v>2.9443879664143982</v>
      </c>
      <c r="CB56" s="10">
        <v>2.5445586480347999</v>
      </c>
      <c r="CC56" s="10">
        <v>2.5377573486809069</v>
      </c>
      <c r="CD56" s="10">
        <v>2.7262897744825456</v>
      </c>
      <c r="CE56" s="10">
        <v>2.9103214890016922</v>
      </c>
      <c r="CF56" s="10">
        <v>2.7160864345738296</v>
      </c>
      <c r="CG56" s="10">
        <v>2.7048319327731094</v>
      </c>
      <c r="CH56" s="10">
        <v>2.2704986045108244</v>
      </c>
      <c r="CI56" s="10">
        <v>2.1048287247214197</v>
      </c>
      <c r="CJ56" s="10">
        <v>2.1160844933028176</v>
      </c>
      <c r="CK56" s="10">
        <v>1.1475409836065573</v>
      </c>
      <c r="CL56" s="10">
        <v>1.1657586955693551</v>
      </c>
      <c r="CM56" s="10">
        <v>1.4625498596543065</v>
      </c>
      <c r="CN56" s="10">
        <v>2.1364649287255491</v>
      </c>
      <c r="CO56" s="10">
        <v>2.6878713736455784</v>
      </c>
      <c r="CP56" s="10">
        <v>2.7018524991261796</v>
      </c>
      <c r="CQ56" s="10">
        <v>3.2506152584085317</v>
      </c>
      <c r="CR56" s="10">
        <v>3.4196088990609539</v>
      </c>
      <c r="CS56" s="10">
        <v>3.1590124767719669</v>
      </c>
      <c r="CU56" s="20">
        <v>38353</v>
      </c>
      <c r="CV56" s="20" t="str">
        <f ca="1">OFFSET(C$1,0,ROWS($1:50)-1)</f>
        <v>2005A</v>
      </c>
      <c r="CW56" s="19">
        <f t="shared" ca="1" si="2"/>
        <v>2005</v>
      </c>
      <c r="CX56" s="30" cm="1">
        <f t="array" aca="1" ref="CX56" ca="1">INDEX($C$6:$CS$100,MATCH(CW56,YEAR($B$6:$B$100),0),MATCH(CV56,$C$1:$CS$1,0))</f>
        <v>1.4550805199051746</v>
      </c>
      <c r="CY56" s="19">
        <f t="shared" ca="1" si="0"/>
        <v>2010</v>
      </c>
      <c r="CZ56" s="30" cm="1">
        <f t="array" aca="1" ref="CZ56" ca="1">INDEX($C$6:$CS$100,MATCH(CY56,YEAR($B$6:$B$100),0),MATCH(CV56,$C$1:$CS$1,0))</f>
        <v>1.9229548771974361</v>
      </c>
      <c r="DA56" s="19">
        <f t="shared" ca="1" si="3"/>
        <v>2015</v>
      </c>
      <c r="DB56" s="28" cm="1">
        <f t="array" aca="1" ref="DB56" ca="1">INDEX($C$6:$CS$100,MATCH(DA56,YEAR($B$6:$B$100),0),MATCH(CV56,$C$1:$CS$1,0))</f>
        <v>1.5418278037858741</v>
      </c>
    </row>
    <row r="57" spans="1:106" x14ac:dyDescent="0.3">
      <c r="A57" t="s">
        <v>630</v>
      </c>
      <c r="B57" s="16">
        <v>46023</v>
      </c>
      <c r="C57" s="10" t="e">
        <f>100*cbo_interest!C57/cbo_ngdp!C57</f>
        <v>#N/A</v>
      </c>
      <c r="D57" s="10" t="e">
        <f>100*cbo_interest!D57/cbo_ngdp!D57</f>
        <v>#N/A</v>
      </c>
      <c r="E57" s="10" t="e">
        <f>100*cbo_interest!E57/cbo_ngdp!E57</f>
        <v>#N/A</v>
      </c>
      <c r="F57" s="10" t="e">
        <f>100*cbo_interest!F57/cbo_ngdp!F57</f>
        <v>#N/A</v>
      </c>
      <c r="G57" s="10" t="e">
        <f>100*cbo_interest!G57/cbo_ngdp!G57</f>
        <v>#N/A</v>
      </c>
      <c r="H57" s="10" t="e">
        <f>100*cbo_interest!H57/cbo_ngdp!H57</f>
        <v>#N/A</v>
      </c>
      <c r="I57" s="10" t="e">
        <f>100*cbo_interest!I57/cbo_ngdp!A57</f>
        <v>#N/A</v>
      </c>
      <c r="J57" s="10" t="e">
        <f>100*cbo_interest!J57/cbo_ngdp!B57</f>
        <v>#N/A</v>
      </c>
      <c r="K57" s="10" t="e">
        <f>100*cbo_interest!K57/cbo_ngdp!K57</f>
        <v>#N/A</v>
      </c>
      <c r="L57" s="10" t="e">
        <f>100*cbo_interest!L57/cbo_ngdp!L57</f>
        <v>#N/A</v>
      </c>
      <c r="M57" s="10" t="e">
        <f>100*cbo_interest!M57/cbo_ngdp!M57</f>
        <v>#N/A</v>
      </c>
      <c r="N57" s="10" t="e">
        <f>100*cbo_interest!N57/cbo_ngdp!N57</f>
        <v>#N/A</v>
      </c>
      <c r="O57" s="10" t="e">
        <f>100*cbo_interest!O57/cbo_ngdp!O57</f>
        <v>#N/A</v>
      </c>
      <c r="P57" s="10" t="e">
        <f>100*cbo_interest!P57/cbo_ngdp!P57</f>
        <v>#N/A</v>
      </c>
      <c r="Q57" s="10" t="e">
        <f>100*cbo_interest!Q57/cbo_ngdp!Q57</f>
        <v>#N/A</v>
      </c>
      <c r="R57" s="10" t="e">
        <f>100*cbo_interest!R57/cbo_ngdp!R57</f>
        <v>#N/A</v>
      </c>
      <c r="S57" s="10" t="e">
        <f>100*cbo_interest!S57/cbo_ngdp!S57</f>
        <v>#N/A</v>
      </c>
      <c r="T57" s="10" t="e">
        <f>100*cbo_interest!T57/cbo_ngdp!T57</f>
        <v>#N/A</v>
      </c>
      <c r="U57" s="10" t="e">
        <f>100*cbo_interest!U57/cbo_ngdp!U57</f>
        <v>#N/A</v>
      </c>
      <c r="V57" s="10" t="e">
        <f>100*cbo_interest!V57/cbo_ngdp!V57</f>
        <v>#N/A</v>
      </c>
      <c r="W57" s="10" t="e">
        <f>100*cbo_interest!W57/cbo_ngdp!W57</f>
        <v>#N/A</v>
      </c>
      <c r="X57" s="10" t="e">
        <f>100*cbo_interest!X57/cbo_ngdp!X57</f>
        <v>#N/A</v>
      </c>
      <c r="Y57" s="10" t="e">
        <f>100*cbo_interest!Y57/cbo_ngdp!Y57</f>
        <v>#N/A</v>
      </c>
      <c r="Z57" s="10" t="e">
        <f>100*cbo_interest!Z57/cbo_ngdp!Z57</f>
        <v>#N/A</v>
      </c>
      <c r="AA57" s="10" t="e">
        <f>100*cbo_interest!AA57/cbo_ngdp!AA57</f>
        <v>#N/A</v>
      </c>
      <c r="AB57" s="10" t="e">
        <f>100*cbo_interest!AB57/cbo_ngdp!AB57</f>
        <v>#N/A</v>
      </c>
      <c r="AC57" s="10" t="e">
        <f>100*cbo_interest!AC57/cbo_ngdp!AC57</f>
        <v>#N/A</v>
      </c>
      <c r="AD57" s="10" t="e">
        <f>100*cbo_interest!AD57/cbo_ngdp!AD57</f>
        <v>#N/A</v>
      </c>
      <c r="AE57" s="10" t="e">
        <f>100*cbo_interest!AE57/cbo_ngdp!AE57</f>
        <v>#N/A</v>
      </c>
      <c r="AF57" s="10" t="e">
        <f>100*cbo_interest!AF57/cbo_ngdp!AF57</f>
        <v>#N/A</v>
      </c>
      <c r="AG57" s="10" t="e">
        <f>100*cbo_interest!AG57/cbo_ngdp!AG57</f>
        <v>#N/A</v>
      </c>
      <c r="AH57" s="10" t="e">
        <f>100*cbo_interest!AH57/cbo_ngdp!AH57</f>
        <v>#N/A</v>
      </c>
      <c r="AI57" s="10" t="e">
        <f>100*cbo_interest!AI57/cbo_ngdp!AI57</f>
        <v>#N/A</v>
      </c>
      <c r="AJ57" s="10" t="e">
        <f>100*cbo_interest!AJ57/cbo_ngdp!AJ57</f>
        <v>#N/A</v>
      </c>
      <c r="AK57" s="10" t="e">
        <f>100*cbo_interest!AK57/cbo_ngdp!AK57</f>
        <v>#N/A</v>
      </c>
      <c r="AL57" s="10" t="e">
        <f>100*cbo_interest!AL57/cbo_ngdp!AL57</f>
        <v>#N/A</v>
      </c>
      <c r="AM57" s="10" t="e">
        <f>100*cbo_interest!AM57/cbo_ngdp!AM57</f>
        <v>#N/A</v>
      </c>
      <c r="AN57" s="10" t="e">
        <f>100*cbo_interest!AN57/cbo_ngdp!AN57</f>
        <v>#N/A</v>
      </c>
      <c r="AO57" s="10" t="e">
        <f>100*cbo_interest!AO57/cbo_ngdp!AO57</f>
        <v>#N/A</v>
      </c>
      <c r="AP57" s="10" t="e">
        <f>100*cbo_interest!AP57/cbo_ngdp!AP57</f>
        <v>#N/A</v>
      </c>
      <c r="AQ57" s="10" t="e">
        <f>100*cbo_interest!AQ57/cbo_ngdp!AQ57</f>
        <v>#N/A</v>
      </c>
      <c r="AR57" s="10" t="e">
        <f>100*cbo_interest!AR57/cbo_ngdp!AR57</f>
        <v>#N/A</v>
      </c>
      <c r="AS57" s="10" t="e">
        <f>100*cbo_interest!AS57/cbo_ngdp!AS57</f>
        <v>#N/A</v>
      </c>
      <c r="AT57" s="10" t="e">
        <f>100*cbo_interest!AT57/cbo_ngdp!AT57</f>
        <v>#N/A</v>
      </c>
      <c r="AU57" s="10" t="e">
        <v>#N/A</v>
      </c>
      <c r="AV57" s="10" t="e">
        <f>100*cbo_interest!AV57/cbo_ngdp!AV57</f>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f>100*cbo_interest!BI57/cbo_ngdp!BI57</f>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3.0007230657989878</v>
      </c>
      <c r="CA57" s="10">
        <v>3.0332610267534346</v>
      </c>
      <c r="CB57" s="10">
        <v>2.6344026344026346</v>
      </c>
      <c r="CC57" s="10">
        <v>2.6525987294274995</v>
      </c>
      <c r="CD57" s="10">
        <v>2.8298733613102089</v>
      </c>
      <c r="CE57" s="10">
        <v>2.9592871631411186</v>
      </c>
      <c r="CF57" s="10">
        <v>2.7903278273755738</v>
      </c>
      <c r="CG57" s="10">
        <v>2.7758701702389126</v>
      </c>
      <c r="CH57" s="10">
        <v>2.37299222327204</v>
      </c>
      <c r="CI57" s="10">
        <v>2.20532319391635</v>
      </c>
      <c r="CJ57" s="10">
        <v>2.2198080753213834</v>
      </c>
      <c r="CK57" s="10">
        <v>1.2093379257558361</v>
      </c>
      <c r="CL57" s="10">
        <v>1.3194926715157718</v>
      </c>
      <c r="CM57" s="10">
        <v>1.6658937680590733</v>
      </c>
      <c r="CN57" s="10">
        <v>2.3269322763616485</v>
      </c>
      <c r="CO57" s="10">
        <v>2.7662702124816252</v>
      </c>
      <c r="CP57" s="10">
        <v>2.7896565548576775</v>
      </c>
      <c r="CQ57" s="10">
        <v>3.2946498819826906</v>
      </c>
      <c r="CR57" s="10">
        <v>3.438553279751102</v>
      </c>
      <c r="CS57" s="10">
        <v>3.2226157429565108</v>
      </c>
      <c r="CU57" s="20">
        <v>38565</v>
      </c>
      <c r="CV57" s="20" t="str">
        <f ca="1">OFFSET(C$1,0,ROWS($1:51)-1)</f>
        <v>2005B</v>
      </c>
      <c r="CW57" s="19">
        <f t="shared" ca="1" si="2"/>
        <v>2005</v>
      </c>
      <c r="CX57" s="30" cm="1">
        <f t="array" aca="1" ref="CX57" ca="1">INDEX($C$6:$CS$100,MATCH(CW57,YEAR($B$6:$B$100),0),MATCH(CV57,$C$1:$CS$1,0))</f>
        <v>1.4831717056474616</v>
      </c>
      <c r="CY57" s="19">
        <f t="shared" ca="1" si="0"/>
        <v>2010</v>
      </c>
      <c r="CZ57" s="30" cm="1">
        <f t="array" aca="1" ref="CZ57" ca="1">INDEX($C$6:$CS$100,MATCH(CY57,YEAR($B$6:$B$100),0),MATCH(CV57,$C$1:$CS$1,0))</f>
        <v>1.9954533973225561</v>
      </c>
      <c r="DA57" s="19">
        <f t="shared" ca="1" si="3"/>
        <v>2015</v>
      </c>
      <c r="DB57" s="28" cm="1">
        <f t="array" aca="1" ref="DB57" ca="1">INDEX($C$6:$CS$100,MATCH(DA57,YEAR($B$6:$B$100),0),MATCH(CV57,$C$1:$CS$1,0))</f>
        <v>1.799381620964063</v>
      </c>
    </row>
    <row r="58" spans="1:106" x14ac:dyDescent="0.3">
      <c r="A58" t="s">
        <v>631</v>
      </c>
      <c r="B58" s="16">
        <v>46388</v>
      </c>
      <c r="C58" s="10" t="e">
        <f>100*cbo_interest!C58/cbo_ngdp!C58</f>
        <v>#N/A</v>
      </c>
      <c r="D58" s="10" t="e">
        <f>100*cbo_interest!D58/cbo_ngdp!D58</f>
        <v>#N/A</v>
      </c>
      <c r="E58" s="10" t="e">
        <f>100*cbo_interest!E58/cbo_ngdp!E58</f>
        <v>#N/A</v>
      </c>
      <c r="F58" s="10" t="e">
        <f>100*cbo_interest!F58/cbo_ngdp!F58</f>
        <v>#N/A</v>
      </c>
      <c r="G58" s="10" t="e">
        <f>100*cbo_interest!G58/cbo_ngdp!G58</f>
        <v>#N/A</v>
      </c>
      <c r="H58" s="10" t="e">
        <f>100*cbo_interest!H58/cbo_ngdp!H58</f>
        <v>#N/A</v>
      </c>
      <c r="I58" s="10" t="e">
        <f>100*cbo_interest!I58/cbo_ngdp!A58</f>
        <v>#N/A</v>
      </c>
      <c r="J58" s="10" t="e">
        <f>100*cbo_interest!J58/cbo_ngdp!B58</f>
        <v>#N/A</v>
      </c>
      <c r="K58" s="10" t="e">
        <f>100*cbo_interest!K58/cbo_ngdp!K58</f>
        <v>#N/A</v>
      </c>
      <c r="L58" s="10" t="e">
        <f>100*cbo_interest!L58/cbo_ngdp!L58</f>
        <v>#N/A</v>
      </c>
      <c r="M58" s="10" t="e">
        <f>100*cbo_interest!M58/cbo_ngdp!M58</f>
        <v>#N/A</v>
      </c>
      <c r="N58" s="10" t="e">
        <f>100*cbo_interest!N58/cbo_ngdp!N58</f>
        <v>#N/A</v>
      </c>
      <c r="O58" s="10" t="e">
        <f>100*cbo_interest!O58/cbo_ngdp!O58</f>
        <v>#N/A</v>
      </c>
      <c r="P58" s="10" t="e">
        <f>100*cbo_interest!P58/cbo_ngdp!P58</f>
        <v>#N/A</v>
      </c>
      <c r="Q58" s="10" t="e">
        <f>100*cbo_interest!Q58/cbo_ngdp!Q58</f>
        <v>#N/A</v>
      </c>
      <c r="R58" s="10" t="e">
        <f>100*cbo_interest!R58/cbo_ngdp!R58</f>
        <v>#N/A</v>
      </c>
      <c r="S58" s="10" t="e">
        <f>100*cbo_interest!S58/cbo_ngdp!S58</f>
        <v>#N/A</v>
      </c>
      <c r="T58" s="10" t="e">
        <f>100*cbo_interest!T58/cbo_ngdp!T58</f>
        <v>#N/A</v>
      </c>
      <c r="U58" s="10" t="e">
        <f>100*cbo_interest!U58/cbo_ngdp!U58</f>
        <v>#N/A</v>
      </c>
      <c r="V58" s="10" t="e">
        <f>100*cbo_interest!V58/cbo_ngdp!V58</f>
        <v>#N/A</v>
      </c>
      <c r="W58" s="10" t="e">
        <f>100*cbo_interest!W58/cbo_ngdp!W58</f>
        <v>#N/A</v>
      </c>
      <c r="X58" s="10" t="e">
        <f>100*cbo_interest!X58/cbo_ngdp!X58</f>
        <v>#N/A</v>
      </c>
      <c r="Y58" s="10" t="e">
        <f>100*cbo_interest!Y58/cbo_ngdp!Y58</f>
        <v>#N/A</v>
      </c>
      <c r="Z58" s="10" t="e">
        <f>100*cbo_interest!Z58/cbo_ngdp!Z58</f>
        <v>#N/A</v>
      </c>
      <c r="AA58" s="10" t="e">
        <f>100*cbo_interest!AA58/cbo_ngdp!AA58</f>
        <v>#N/A</v>
      </c>
      <c r="AB58" s="10" t="e">
        <f>100*cbo_interest!AB58/cbo_ngdp!AB58</f>
        <v>#N/A</v>
      </c>
      <c r="AC58" s="10" t="e">
        <f>100*cbo_interest!AC58/cbo_ngdp!AC58</f>
        <v>#N/A</v>
      </c>
      <c r="AD58" s="10" t="e">
        <f>100*cbo_interest!AD58/cbo_ngdp!AD58</f>
        <v>#N/A</v>
      </c>
      <c r="AE58" s="10" t="e">
        <f>100*cbo_interest!AE58/cbo_ngdp!AE58</f>
        <v>#N/A</v>
      </c>
      <c r="AF58" s="10" t="e">
        <f>100*cbo_interest!AF58/cbo_ngdp!AF58</f>
        <v>#N/A</v>
      </c>
      <c r="AG58" s="10" t="e">
        <f>100*cbo_interest!AG58/cbo_ngdp!AG58</f>
        <v>#N/A</v>
      </c>
      <c r="AH58" s="10" t="e">
        <f>100*cbo_interest!AH58/cbo_ngdp!AH58</f>
        <v>#N/A</v>
      </c>
      <c r="AI58" s="10" t="e">
        <f>100*cbo_interest!AI58/cbo_ngdp!AI58</f>
        <v>#N/A</v>
      </c>
      <c r="AJ58" s="10" t="e">
        <f>100*cbo_interest!AJ58/cbo_ngdp!AJ58</f>
        <v>#N/A</v>
      </c>
      <c r="AK58" s="10" t="e">
        <f>100*cbo_interest!AK58/cbo_ngdp!AK58</f>
        <v>#N/A</v>
      </c>
      <c r="AL58" s="10" t="e">
        <f>100*cbo_interest!AL58/cbo_ngdp!AL58</f>
        <v>#N/A</v>
      </c>
      <c r="AM58" s="10" t="e">
        <f>100*cbo_interest!AM58/cbo_ngdp!AM58</f>
        <v>#N/A</v>
      </c>
      <c r="AN58" s="10" t="e">
        <f>100*cbo_interest!AN58/cbo_ngdp!AN58</f>
        <v>#N/A</v>
      </c>
      <c r="AO58" s="10" t="e">
        <f>100*cbo_interest!AO58/cbo_ngdp!AO58</f>
        <v>#N/A</v>
      </c>
      <c r="AP58" s="10" t="e">
        <f>100*cbo_interest!AP58/cbo_ngdp!AP58</f>
        <v>#N/A</v>
      </c>
      <c r="AQ58" s="10" t="e">
        <f>100*cbo_interest!AQ58/cbo_ngdp!AQ58</f>
        <v>#N/A</v>
      </c>
      <c r="AR58" s="10" t="e">
        <f>100*cbo_interest!AR58/cbo_ngdp!AR58</f>
        <v>#N/A</v>
      </c>
      <c r="AS58" s="10" t="e">
        <f>100*cbo_interest!AS58/cbo_ngdp!AS58</f>
        <v>#N/A</v>
      </c>
      <c r="AT58" s="10" t="e">
        <f>100*cbo_interest!AT58/cbo_ngdp!AT58</f>
        <v>#N/A</v>
      </c>
      <c r="AU58" s="10" t="e">
        <v>#N/A</v>
      </c>
      <c r="AV58" s="10" t="e">
        <f>100*cbo_interest!AV58/cbo_ngdp!AV58</f>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f>100*cbo_interest!BI58/cbo_ngdp!BI58</f>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2.744327318206182</v>
      </c>
      <c r="CD58" s="10">
        <v>2.9215329118897104</v>
      </c>
      <c r="CE58" s="10">
        <v>3.0128674547546814</v>
      </c>
      <c r="CF58" s="10">
        <v>2.8568445960052893</v>
      </c>
      <c r="CG58" s="10">
        <v>2.8429257429187835</v>
      </c>
      <c r="CH58" s="10">
        <v>2.4630886571968373</v>
      </c>
      <c r="CI58" s="10">
        <v>2.2964436533696295</v>
      </c>
      <c r="CJ58" s="10">
        <v>2.3138938331064809</v>
      </c>
      <c r="CK58" s="10">
        <v>1.3449628027998681</v>
      </c>
      <c r="CL58" s="10">
        <v>1.5303430079155673</v>
      </c>
      <c r="CM58" s="10">
        <v>1.8589148884994675</v>
      </c>
      <c r="CN58" s="10">
        <v>2.4924172491098511</v>
      </c>
      <c r="CO58" s="10">
        <v>2.8895075357588555</v>
      </c>
      <c r="CP58" s="10">
        <v>2.9183066141883458</v>
      </c>
      <c r="CQ58" s="10">
        <v>3.3033127597934246</v>
      </c>
      <c r="CR58" s="10">
        <v>3.3904666583260354</v>
      </c>
      <c r="CS58" s="10">
        <v>3.3038293687380906</v>
      </c>
      <c r="CU58" s="20">
        <v>38718</v>
      </c>
      <c r="CV58" s="20" t="str">
        <f ca="1">OFFSET(C$1,0,ROWS($1:52)-1)</f>
        <v>2006A</v>
      </c>
      <c r="CW58" s="19">
        <f t="shared" ca="1" si="2"/>
        <v>2006</v>
      </c>
      <c r="CX58" s="30" cm="1">
        <f t="array" aca="1" ref="CX58" ca="1">INDEX($C$6:$CS$100,MATCH(CW58,YEAR($B$6:$B$100),0),MATCH(CV58,$C$1:$CS$1,0))</f>
        <v>1.6587677725118484</v>
      </c>
      <c r="CY58" s="19">
        <f t="shared" ca="1" si="0"/>
        <v>2011</v>
      </c>
      <c r="CZ58" s="30" cm="1">
        <f t="array" aca="1" ref="CZ58" ca="1">INDEX($C$6:$CS$100,MATCH(CY58,YEAR($B$6:$B$100),0),MATCH(CV58,$C$1:$CS$1,0))</f>
        <v>1.783158396946565</v>
      </c>
      <c r="DA58" s="19">
        <f t="shared" ca="1" si="3"/>
        <v>2016</v>
      </c>
      <c r="DB58" s="28" cm="1">
        <f t="array" aca="1" ref="DB58" ca="1">INDEX($C$6:$CS$100,MATCH(DA58,YEAR($B$6:$B$100),0),MATCH(CV58,$C$1:$CS$1,0))</f>
        <v>1.4396084265079898</v>
      </c>
    </row>
    <row r="59" spans="1:106" x14ac:dyDescent="0.3">
      <c r="A59" t="s">
        <v>632</v>
      </c>
      <c r="B59" s="16">
        <v>46753</v>
      </c>
      <c r="C59" s="10" t="e">
        <f>100*cbo_interest!C59/cbo_ngdp!C59</f>
        <v>#N/A</v>
      </c>
      <c r="D59" s="10" t="e">
        <f>100*cbo_interest!D59/cbo_ngdp!D59</f>
        <v>#N/A</v>
      </c>
      <c r="E59" s="10" t="e">
        <f>100*cbo_interest!E59/cbo_ngdp!E59</f>
        <v>#N/A</v>
      </c>
      <c r="F59" s="10" t="e">
        <f>100*cbo_interest!F59/cbo_ngdp!F59</f>
        <v>#N/A</v>
      </c>
      <c r="G59" s="10" t="e">
        <f>100*cbo_interest!G59/cbo_ngdp!G59</f>
        <v>#N/A</v>
      </c>
      <c r="H59" s="10" t="e">
        <f>100*cbo_interest!H59/cbo_ngdp!H59</f>
        <v>#N/A</v>
      </c>
      <c r="I59" s="10" t="e">
        <f>100*cbo_interest!I59/cbo_ngdp!A59</f>
        <v>#N/A</v>
      </c>
      <c r="J59" s="10" t="e">
        <f>100*cbo_interest!J59/cbo_ngdp!B59</f>
        <v>#N/A</v>
      </c>
      <c r="K59" s="10" t="e">
        <f>100*cbo_interest!K59/cbo_ngdp!K59</f>
        <v>#N/A</v>
      </c>
      <c r="L59" s="10" t="e">
        <f>100*cbo_interest!L59/cbo_ngdp!L59</f>
        <v>#N/A</v>
      </c>
      <c r="M59" s="10" t="e">
        <f>100*cbo_interest!M59/cbo_ngdp!M59</f>
        <v>#N/A</v>
      </c>
      <c r="N59" s="10" t="e">
        <f>100*cbo_interest!N59/cbo_ngdp!N59</f>
        <v>#N/A</v>
      </c>
      <c r="O59" s="10" t="e">
        <f>100*cbo_interest!O59/cbo_ngdp!O59</f>
        <v>#N/A</v>
      </c>
      <c r="P59" s="10" t="e">
        <f>100*cbo_interest!P59/cbo_ngdp!P59</f>
        <v>#N/A</v>
      </c>
      <c r="Q59" s="10" t="e">
        <f>100*cbo_interest!Q59/cbo_ngdp!Q59</f>
        <v>#N/A</v>
      </c>
      <c r="R59" s="10" t="e">
        <f>100*cbo_interest!R59/cbo_ngdp!R59</f>
        <v>#N/A</v>
      </c>
      <c r="S59" s="10" t="e">
        <f>100*cbo_interest!S59/cbo_ngdp!S59</f>
        <v>#N/A</v>
      </c>
      <c r="T59" s="10" t="e">
        <f>100*cbo_interest!T59/cbo_ngdp!T59</f>
        <v>#N/A</v>
      </c>
      <c r="U59" s="10" t="e">
        <f>100*cbo_interest!U59/cbo_ngdp!U59</f>
        <v>#N/A</v>
      </c>
      <c r="V59" s="10" t="e">
        <f>100*cbo_interest!V59/cbo_ngdp!V59</f>
        <v>#N/A</v>
      </c>
      <c r="W59" s="10" t="e">
        <f>100*cbo_interest!W59/cbo_ngdp!W59</f>
        <v>#N/A</v>
      </c>
      <c r="X59" s="10" t="e">
        <f>100*cbo_interest!X59/cbo_ngdp!X59</f>
        <v>#N/A</v>
      </c>
      <c r="Y59" s="10" t="e">
        <f>100*cbo_interest!Y59/cbo_ngdp!Y59</f>
        <v>#N/A</v>
      </c>
      <c r="Z59" s="10" t="e">
        <f>100*cbo_interest!Z59/cbo_ngdp!Z59</f>
        <v>#N/A</v>
      </c>
      <c r="AA59" s="10" t="e">
        <f>100*cbo_interest!AA59/cbo_ngdp!AA59</f>
        <v>#N/A</v>
      </c>
      <c r="AB59" s="10" t="e">
        <f>100*cbo_interest!AB59/cbo_ngdp!AB59</f>
        <v>#N/A</v>
      </c>
      <c r="AC59" s="10" t="e">
        <f>100*cbo_interest!AC59/cbo_ngdp!AC59</f>
        <v>#N/A</v>
      </c>
      <c r="AD59" s="10" t="e">
        <f>100*cbo_interest!AD59/cbo_ngdp!AD59</f>
        <v>#N/A</v>
      </c>
      <c r="AE59" s="10" t="e">
        <f>100*cbo_interest!AE59/cbo_ngdp!AE59</f>
        <v>#N/A</v>
      </c>
      <c r="AF59" s="10" t="e">
        <f>100*cbo_interest!AF59/cbo_ngdp!AF59</f>
        <v>#N/A</v>
      </c>
      <c r="AG59" s="10" t="e">
        <f>100*cbo_interest!AG59/cbo_ngdp!AG59</f>
        <v>#N/A</v>
      </c>
      <c r="AH59" s="10" t="e">
        <f>100*cbo_interest!AH59/cbo_ngdp!AH59</f>
        <v>#N/A</v>
      </c>
      <c r="AI59" s="10" t="e">
        <f>100*cbo_interest!AI59/cbo_ngdp!AI59</f>
        <v>#N/A</v>
      </c>
      <c r="AJ59" s="10" t="e">
        <f>100*cbo_interest!AJ59/cbo_ngdp!AJ59</f>
        <v>#N/A</v>
      </c>
      <c r="AK59" s="10" t="e">
        <f>100*cbo_interest!AK59/cbo_ngdp!AK59</f>
        <v>#N/A</v>
      </c>
      <c r="AL59" s="10" t="e">
        <f>100*cbo_interest!AL59/cbo_ngdp!AL59</f>
        <v>#N/A</v>
      </c>
      <c r="AM59" s="10" t="e">
        <f>100*cbo_interest!AM59/cbo_ngdp!AM59</f>
        <v>#N/A</v>
      </c>
      <c r="AN59" s="10" t="e">
        <f>100*cbo_interest!AN59/cbo_ngdp!AN59</f>
        <v>#N/A</v>
      </c>
      <c r="AO59" s="10" t="e">
        <f>100*cbo_interest!AO59/cbo_ngdp!AO59</f>
        <v>#N/A</v>
      </c>
      <c r="AP59" s="10" t="e">
        <f>100*cbo_interest!AP59/cbo_ngdp!AP59</f>
        <v>#N/A</v>
      </c>
      <c r="AQ59" s="10" t="e">
        <f>100*cbo_interest!AQ59/cbo_ngdp!AQ59</f>
        <v>#N/A</v>
      </c>
      <c r="AR59" s="10" t="e">
        <f>100*cbo_interest!AR59/cbo_ngdp!AR59</f>
        <v>#N/A</v>
      </c>
      <c r="AS59" s="10" t="e">
        <f>100*cbo_interest!AS59/cbo_ngdp!AS59</f>
        <v>#N/A</v>
      </c>
      <c r="AT59" s="10" t="e">
        <f>100*cbo_interest!AT59/cbo_ngdp!AT59</f>
        <v>#N/A</v>
      </c>
      <c r="AU59" s="10" t="e">
        <v>#N/A</v>
      </c>
      <c r="AV59" s="10" t="e">
        <f>100*cbo_interest!AV59/cbo_ngdp!AV59</f>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f>100*cbo_interest!BI59/cbo_ngdp!BI59</f>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3.0701607220749589</v>
      </c>
      <c r="CF59" s="10">
        <v>2.9334940727345789</v>
      </c>
      <c r="CG59" s="10">
        <v>2.9134016475788629</v>
      </c>
      <c r="CH59" s="10">
        <v>2.5522744873564767</v>
      </c>
      <c r="CI59" s="10">
        <v>2.3909607559605877</v>
      </c>
      <c r="CJ59" s="10">
        <v>2.4111376399771327</v>
      </c>
      <c r="CK59" s="10">
        <v>1.574028529267093</v>
      </c>
      <c r="CL59" s="10">
        <v>1.7487968548769741</v>
      </c>
      <c r="CM59" s="10">
        <v>2.0798145388309321</v>
      </c>
      <c r="CN59" s="10">
        <v>2.6741194778797599</v>
      </c>
      <c r="CO59" s="10">
        <v>3.0591852421214449</v>
      </c>
      <c r="CP59" s="10">
        <v>3.0837817063797077</v>
      </c>
      <c r="CQ59" s="10">
        <v>3.3441273492116332</v>
      </c>
      <c r="CR59" s="10">
        <v>3.4304695757209722</v>
      </c>
      <c r="CS59" s="10">
        <v>3.44735673034207</v>
      </c>
      <c r="CU59" s="20">
        <v>38930</v>
      </c>
      <c r="CV59" s="20" t="str">
        <f ca="1">OFFSET(C$1,0,ROWS($1:53)-1)</f>
        <v>2006B</v>
      </c>
      <c r="CW59" s="19">
        <f t="shared" ca="1" si="2"/>
        <v>2006</v>
      </c>
      <c r="CX59" s="30" cm="1">
        <f t="array" aca="1" ref="CX59" ca="1">INDEX($C$6:$CS$100,MATCH(CW59,YEAR($B$6:$B$100),0),MATCH(CV59,$C$1:$CS$1,0))</f>
        <v>1.6783643576441867</v>
      </c>
      <c r="CY59" s="19">
        <f t="shared" ca="1" si="0"/>
        <v>2011</v>
      </c>
      <c r="CZ59" s="30" cm="1">
        <f t="array" aca="1" ref="CZ59" ca="1">INDEX($C$6:$CS$100,MATCH(CY59,YEAR($B$6:$B$100),0),MATCH(CV59,$C$1:$CS$1,0))</f>
        <v>1.8413343695821127</v>
      </c>
      <c r="DA59" s="19">
        <f t="shared" ca="1" si="3"/>
        <v>2016</v>
      </c>
      <c r="DB59" s="28" cm="1">
        <f t="array" aca="1" ref="DB59" ca="1">INDEX($C$6:$CS$100,MATCH(DA59,YEAR($B$6:$B$100),0),MATCH(CV59,$C$1:$CS$1,0))</f>
        <v>1.5988860613626543</v>
      </c>
    </row>
    <row r="60" spans="1:106" x14ac:dyDescent="0.3">
      <c r="A60" t="s">
        <v>633</v>
      </c>
      <c r="B60" s="16">
        <v>47119</v>
      </c>
      <c r="C60" s="10" t="e">
        <f>100*cbo_interest!C60/cbo_ngdp!C60</f>
        <v>#N/A</v>
      </c>
      <c r="D60" s="10" t="e">
        <f>100*cbo_interest!D60/cbo_ngdp!D60</f>
        <v>#N/A</v>
      </c>
      <c r="E60" s="10" t="e">
        <f>100*cbo_interest!E60/cbo_ngdp!E60</f>
        <v>#N/A</v>
      </c>
      <c r="F60" s="10" t="e">
        <f>100*cbo_interest!F60/cbo_ngdp!F60</f>
        <v>#N/A</v>
      </c>
      <c r="G60" s="10" t="e">
        <f>100*cbo_interest!G60/cbo_ngdp!G60</f>
        <v>#N/A</v>
      </c>
      <c r="H60" s="10" t="e">
        <f>100*cbo_interest!H60/cbo_ngdp!H60</f>
        <v>#N/A</v>
      </c>
      <c r="I60" s="10" t="e">
        <f>100*cbo_interest!I60/cbo_ngdp!A60</f>
        <v>#N/A</v>
      </c>
      <c r="J60" s="10" t="e">
        <f>100*cbo_interest!J60/cbo_ngdp!B60</f>
        <v>#N/A</v>
      </c>
      <c r="K60" s="10" t="e">
        <f>100*cbo_interest!K60/cbo_ngdp!K60</f>
        <v>#N/A</v>
      </c>
      <c r="L60" s="10" t="e">
        <f>100*cbo_interest!L60/cbo_ngdp!L60</f>
        <v>#N/A</v>
      </c>
      <c r="M60" s="10" t="e">
        <f>100*cbo_interest!M60/cbo_ngdp!M60</f>
        <v>#N/A</v>
      </c>
      <c r="N60" s="10" t="e">
        <f>100*cbo_interest!N60/cbo_ngdp!N60</f>
        <v>#N/A</v>
      </c>
      <c r="O60" s="10" t="e">
        <f>100*cbo_interest!O60/cbo_ngdp!O60</f>
        <v>#N/A</v>
      </c>
      <c r="P60" s="10" t="e">
        <f>100*cbo_interest!P60/cbo_ngdp!P60</f>
        <v>#N/A</v>
      </c>
      <c r="Q60" s="10" t="e">
        <f>100*cbo_interest!Q60/cbo_ngdp!Q60</f>
        <v>#N/A</v>
      </c>
      <c r="R60" s="10" t="e">
        <f>100*cbo_interest!R60/cbo_ngdp!R60</f>
        <v>#N/A</v>
      </c>
      <c r="S60" s="10" t="e">
        <f>100*cbo_interest!S60/cbo_ngdp!S60</f>
        <v>#N/A</v>
      </c>
      <c r="T60" s="10" t="e">
        <f>100*cbo_interest!T60/cbo_ngdp!T60</f>
        <v>#N/A</v>
      </c>
      <c r="U60" s="10" t="e">
        <f>100*cbo_interest!U60/cbo_ngdp!U60</f>
        <v>#N/A</v>
      </c>
      <c r="V60" s="10" t="e">
        <f>100*cbo_interest!V60/cbo_ngdp!V60</f>
        <v>#N/A</v>
      </c>
      <c r="W60" s="10" t="e">
        <f>100*cbo_interest!W60/cbo_ngdp!W60</f>
        <v>#N/A</v>
      </c>
      <c r="X60" s="10" t="e">
        <f>100*cbo_interest!X60/cbo_ngdp!X60</f>
        <v>#N/A</v>
      </c>
      <c r="Y60" s="10" t="e">
        <f>100*cbo_interest!Y60/cbo_ngdp!Y60</f>
        <v>#N/A</v>
      </c>
      <c r="Z60" s="10" t="e">
        <f>100*cbo_interest!Z60/cbo_ngdp!Z60</f>
        <v>#N/A</v>
      </c>
      <c r="AA60" s="10" t="e">
        <f>100*cbo_interest!AA60/cbo_ngdp!AA60</f>
        <v>#N/A</v>
      </c>
      <c r="AB60" s="10" t="e">
        <f>100*cbo_interest!AB60/cbo_ngdp!AB60</f>
        <v>#N/A</v>
      </c>
      <c r="AC60" s="10" t="e">
        <f>100*cbo_interest!AC60/cbo_ngdp!AC60</f>
        <v>#N/A</v>
      </c>
      <c r="AD60" s="10" t="e">
        <f>100*cbo_interest!AD60/cbo_ngdp!AD60</f>
        <v>#N/A</v>
      </c>
      <c r="AE60" s="10" t="e">
        <f>100*cbo_interest!AE60/cbo_ngdp!AE60</f>
        <v>#N/A</v>
      </c>
      <c r="AF60" s="10" t="e">
        <f>100*cbo_interest!AF60/cbo_ngdp!AF60</f>
        <v>#N/A</v>
      </c>
      <c r="AG60" s="10" t="e">
        <f>100*cbo_interest!AG60/cbo_ngdp!AG60</f>
        <v>#N/A</v>
      </c>
      <c r="AH60" s="10" t="e">
        <f>100*cbo_interest!AH60/cbo_ngdp!AH60</f>
        <v>#N/A</v>
      </c>
      <c r="AI60" s="10" t="e">
        <f>100*cbo_interest!AI60/cbo_ngdp!AI60</f>
        <v>#N/A</v>
      </c>
      <c r="AJ60" s="10" t="e">
        <f>100*cbo_interest!AJ60/cbo_ngdp!AJ60</f>
        <v>#N/A</v>
      </c>
      <c r="AK60" s="10" t="e">
        <f>100*cbo_interest!AK60/cbo_ngdp!AK60</f>
        <v>#N/A</v>
      </c>
      <c r="AL60" s="10" t="e">
        <f>100*cbo_interest!AL60/cbo_ngdp!AL60</f>
        <v>#N/A</v>
      </c>
      <c r="AM60" s="10" t="e">
        <f>100*cbo_interest!AM60/cbo_ngdp!AM60</f>
        <v>#N/A</v>
      </c>
      <c r="AN60" s="10" t="e">
        <f>100*cbo_interest!AN60/cbo_ngdp!AN60</f>
        <v>#N/A</v>
      </c>
      <c r="AO60" s="10" t="e">
        <f>100*cbo_interest!AO60/cbo_ngdp!AO60</f>
        <v>#N/A</v>
      </c>
      <c r="AP60" s="10" t="e">
        <f>100*cbo_interest!AP60/cbo_ngdp!AP60</f>
        <v>#N/A</v>
      </c>
      <c r="AQ60" s="10" t="e">
        <f>100*cbo_interest!AQ60/cbo_ngdp!AQ60</f>
        <v>#N/A</v>
      </c>
      <c r="AR60" s="10" t="e">
        <f>100*cbo_interest!AR60/cbo_ngdp!AR60</f>
        <v>#N/A</v>
      </c>
      <c r="AS60" s="10" t="e">
        <f>100*cbo_interest!AS60/cbo_ngdp!AS60</f>
        <v>#N/A</v>
      </c>
      <c r="AT60" s="10" t="e">
        <f>100*cbo_interest!AT60/cbo_ngdp!AT60</f>
        <v>#N/A</v>
      </c>
      <c r="AU60" s="10" t="e">
        <v>#N/A</v>
      </c>
      <c r="AV60" s="10" t="e">
        <f>100*cbo_interest!AV60/cbo_ngdp!AV60</f>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f>100*cbo_interest!BI60/cbo_ngdp!BI60</f>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2.9929691027543055</v>
      </c>
      <c r="CG60" s="10">
        <v>2.9703928271947366</v>
      </c>
      <c r="CH60" s="10">
        <v>2.6161377119330891</v>
      </c>
      <c r="CI60" s="10">
        <v>2.4667747163695299</v>
      </c>
      <c r="CJ60" s="10">
        <v>2.4894651539708268</v>
      </c>
      <c r="CK60" s="10">
        <v>1.8451556216417153</v>
      </c>
      <c r="CL60" s="10">
        <v>1.9495150703719426</v>
      </c>
      <c r="CM60" s="10">
        <v>2.2743970611723365</v>
      </c>
      <c r="CN60" s="10">
        <v>2.8273627582834089</v>
      </c>
      <c r="CO60" s="10">
        <v>3.1676081748543372</v>
      </c>
      <c r="CP60" s="10">
        <v>3.2060572003194228</v>
      </c>
      <c r="CQ60" s="10">
        <v>3.4036363636363638</v>
      </c>
      <c r="CR60" s="10">
        <v>3.4909450882198803</v>
      </c>
      <c r="CS60" s="10">
        <v>3.5580791508545668</v>
      </c>
      <c r="CU60" s="20">
        <v>39083</v>
      </c>
      <c r="CV60" s="20" t="str">
        <f ca="1">OFFSET(C$1,0,ROWS($1:54)-1)</f>
        <v>2007A</v>
      </c>
      <c r="CW60" s="19">
        <f t="shared" ca="1" si="2"/>
        <v>2007</v>
      </c>
      <c r="CX60" s="30" cm="1">
        <f t="array" aca="1" ref="CX60" ca="1">INDEX($C$6:$CS$100,MATCH(CW60,YEAR($B$6:$B$100),0),MATCH(CV60,$C$1:$CS$1,0))</f>
        <v>1.7222425796995235</v>
      </c>
      <c r="CY60" s="19">
        <f t="shared" ca="1" si="0"/>
        <v>2012</v>
      </c>
      <c r="CZ60" s="30" cm="1">
        <f t="array" aca="1" ref="CZ60" ca="1">INDEX($C$6:$CS$100,MATCH(CY60,YEAR($B$6:$B$100),0),MATCH(CV60,$C$1:$CS$1,0))</f>
        <v>1.5576867189770416</v>
      </c>
      <c r="DA60" s="19">
        <f t="shared" ca="1" si="3"/>
        <v>2017</v>
      </c>
      <c r="DB60" s="28" cm="1">
        <f t="array" aca="1" ref="DB60" ca="1">INDEX($C$6:$CS$100,MATCH(DA60,YEAR($B$6:$B$100),0),MATCH(CV60,$C$1:$CS$1,0))</f>
        <v>1.0706738671049543</v>
      </c>
    </row>
    <row r="61" spans="1:106" x14ac:dyDescent="0.3">
      <c r="A61" t="s">
        <v>634</v>
      </c>
      <c r="B61" s="16">
        <v>47484</v>
      </c>
      <c r="C61" s="10" t="e">
        <f>100*cbo_interest!C61/cbo_ngdp!C61</f>
        <v>#N/A</v>
      </c>
      <c r="D61" s="10" t="e">
        <f>100*cbo_interest!D61/cbo_ngdp!D61</f>
        <v>#N/A</v>
      </c>
      <c r="E61" s="10" t="e">
        <f>100*cbo_interest!E61/cbo_ngdp!E61</f>
        <v>#N/A</v>
      </c>
      <c r="F61" s="10" t="e">
        <f>100*cbo_interest!F61/cbo_ngdp!F61</f>
        <v>#N/A</v>
      </c>
      <c r="G61" s="10" t="e">
        <f>100*cbo_interest!G61/cbo_ngdp!G61</f>
        <v>#N/A</v>
      </c>
      <c r="H61" s="10" t="e">
        <f>100*cbo_interest!H61/cbo_ngdp!H61</f>
        <v>#N/A</v>
      </c>
      <c r="I61" s="10" t="e">
        <f>100*cbo_interest!I61/cbo_ngdp!A61</f>
        <v>#N/A</v>
      </c>
      <c r="J61" s="10" t="e">
        <f>100*cbo_interest!J61/cbo_ngdp!B61</f>
        <v>#N/A</v>
      </c>
      <c r="K61" s="10" t="e">
        <f>100*cbo_interest!K61/cbo_ngdp!K61</f>
        <v>#N/A</v>
      </c>
      <c r="L61" s="10" t="e">
        <f>100*cbo_interest!L61/cbo_ngdp!L61</f>
        <v>#N/A</v>
      </c>
      <c r="M61" s="10" t="e">
        <f>100*cbo_interest!M61/cbo_ngdp!M61</f>
        <v>#N/A</v>
      </c>
      <c r="N61" s="10" t="e">
        <f>100*cbo_interest!N61/cbo_ngdp!N61</f>
        <v>#N/A</v>
      </c>
      <c r="O61" s="10" t="e">
        <f>100*cbo_interest!O61/cbo_ngdp!O61</f>
        <v>#N/A</v>
      </c>
      <c r="P61" s="10" t="e">
        <f>100*cbo_interest!P61/cbo_ngdp!P61</f>
        <v>#N/A</v>
      </c>
      <c r="Q61" s="10" t="e">
        <f>100*cbo_interest!Q61/cbo_ngdp!Q61</f>
        <v>#N/A</v>
      </c>
      <c r="R61" s="10" t="e">
        <f>100*cbo_interest!R61/cbo_ngdp!R61</f>
        <v>#N/A</v>
      </c>
      <c r="S61" s="10" t="e">
        <f>100*cbo_interest!S61/cbo_ngdp!S61</f>
        <v>#N/A</v>
      </c>
      <c r="T61" s="10" t="e">
        <f>100*cbo_interest!T61/cbo_ngdp!T61</f>
        <v>#N/A</v>
      </c>
      <c r="U61" s="10" t="e">
        <f>100*cbo_interest!U61/cbo_ngdp!U61</f>
        <v>#N/A</v>
      </c>
      <c r="V61" s="10" t="e">
        <f>100*cbo_interest!V61/cbo_ngdp!V61</f>
        <v>#N/A</v>
      </c>
      <c r="W61" s="10" t="e">
        <f>100*cbo_interest!W61/cbo_ngdp!W61</f>
        <v>#N/A</v>
      </c>
      <c r="X61" s="10" t="e">
        <f>100*cbo_interest!X61/cbo_ngdp!X61</f>
        <v>#N/A</v>
      </c>
      <c r="Y61" s="10" t="e">
        <f>100*cbo_interest!Y61/cbo_ngdp!Y61</f>
        <v>#N/A</v>
      </c>
      <c r="Z61" s="10" t="e">
        <f>100*cbo_interest!Z61/cbo_ngdp!Z61</f>
        <v>#N/A</v>
      </c>
      <c r="AA61" s="10" t="e">
        <f>100*cbo_interest!AA61/cbo_ngdp!AA61</f>
        <v>#N/A</v>
      </c>
      <c r="AB61" s="10" t="e">
        <f>100*cbo_interest!AB61/cbo_ngdp!AB61</f>
        <v>#N/A</v>
      </c>
      <c r="AC61" s="10" t="e">
        <f>100*cbo_interest!AC61/cbo_ngdp!AC61</f>
        <v>#N/A</v>
      </c>
      <c r="AD61" s="10" t="e">
        <f>100*cbo_interest!AD61/cbo_ngdp!AD61</f>
        <v>#N/A</v>
      </c>
      <c r="AE61" s="10" t="e">
        <f>100*cbo_interest!AE61/cbo_ngdp!AE61</f>
        <v>#N/A</v>
      </c>
      <c r="AF61" s="10" t="e">
        <f>100*cbo_interest!AF61/cbo_ngdp!AF61</f>
        <v>#N/A</v>
      </c>
      <c r="AG61" s="10" t="e">
        <f>100*cbo_interest!AG61/cbo_ngdp!AG61</f>
        <v>#N/A</v>
      </c>
      <c r="AH61" s="10" t="e">
        <f>100*cbo_interest!AH61/cbo_ngdp!AH61</f>
        <v>#N/A</v>
      </c>
      <c r="AI61" s="10" t="e">
        <f>100*cbo_interest!AI61/cbo_ngdp!AI61</f>
        <v>#N/A</v>
      </c>
      <c r="AJ61" s="10" t="e">
        <f>100*cbo_interest!AJ61/cbo_ngdp!AJ61</f>
        <v>#N/A</v>
      </c>
      <c r="AK61" s="10" t="e">
        <f>100*cbo_interest!AK61/cbo_ngdp!AK61</f>
        <v>#N/A</v>
      </c>
      <c r="AL61" s="10" t="e">
        <f>100*cbo_interest!AL61/cbo_ngdp!AL61</f>
        <v>#N/A</v>
      </c>
      <c r="AM61" s="10" t="e">
        <f>100*cbo_interest!AM61/cbo_ngdp!AM61</f>
        <v>#N/A</v>
      </c>
      <c r="AN61" s="10" t="e">
        <f>100*cbo_interest!AN61/cbo_ngdp!AN61</f>
        <v>#N/A</v>
      </c>
      <c r="AO61" s="10" t="e">
        <f>100*cbo_interest!AO61/cbo_ngdp!AO61</f>
        <v>#N/A</v>
      </c>
      <c r="AP61" s="10" t="e">
        <f>100*cbo_interest!AP61/cbo_ngdp!AP61</f>
        <v>#N/A</v>
      </c>
      <c r="AQ61" s="10" t="e">
        <f>100*cbo_interest!AQ61/cbo_ngdp!AQ61</f>
        <v>#N/A</v>
      </c>
      <c r="AR61" s="10" t="e">
        <f>100*cbo_interest!AR61/cbo_ngdp!AR61</f>
        <v>#N/A</v>
      </c>
      <c r="AS61" s="10" t="e">
        <f>100*cbo_interest!AS61/cbo_ngdp!AS61</f>
        <v>#N/A</v>
      </c>
      <c r="AT61" s="10" t="e">
        <f>100*cbo_interest!AT61/cbo_ngdp!AT61</f>
        <v>#N/A</v>
      </c>
      <c r="AU61" s="10" t="e">
        <v>#N/A</v>
      </c>
      <c r="AV61" s="10" t="e">
        <f>100*cbo_interest!AV61/cbo_ngdp!AV61</f>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f>100*cbo_interest!BI61/cbo_ngdp!BI61</f>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2.559135081086148</v>
      </c>
      <c r="CJ61" s="10">
        <v>2.5872574446145675</v>
      </c>
      <c r="CK61" s="10">
        <v>2.1606143433554603</v>
      </c>
      <c r="CL61" s="10">
        <v>2.1889074359862684</v>
      </c>
      <c r="CM61" s="10">
        <v>2.4900613270054546</v>
      </c>
      <c r="CN61" s="10">
        <v>2.9621131897870336</v>
      </c>
      <c r="CO61" s="10">
        <v>3.2704295107164203</v>
      </c>
      <c r="CP61" s="10">
        <v>3.3159707397603393</v>
      </c>
      <c r="CQ61" s="10">
        <v>3.471717115201701</v>
      </c>
      <c r="CR61" s="10">
        <v>3.5844505525326751</v>
      </c>
      <c r="CS61" s="10">
        <v>3.6489531241413418</v>
      </c>
      <c r="CU61" s="20">
        <v>39295</v>
      </c>
      <c r="CV61" s="20" t="str">
        <f ca="1">OFFSET(C$1,0,ROWS($1:55)-1)</f>
        <v>2007B</v>
      </c>
      <c r="CW61" s="19">
        <f t="shared" ca="1" si="2"/>
        <v>2007</v>
      </c>
      <c r="CX61" s="30" cm="1">
        <f t="array" aca="1" ref="CX61" ca="1">INDEX($C$6:$CS$100,MATCH(CW61,YEAR($B$6:$B$100),0),MATCH(CV61,$C$1:$CS$1,0))</f>
        <v>1.7127031557466657</v>
      </c>
      <c r="CY61" s="19">
        <f t="shared" ca="1" si="0"/>
        <v>2012</v>
      </c>
      <c r="CZ61" s="30" cm="1">
        <f t="array" aca="1" ref="CZ61" ca="1">INDEX($C$6:$CS$100,MATCH(CY61,YEAR($B$6:$B$100),0),MATCH(CV61,$C$1:$CS$1,0))</f>
        <v>1.6782573711132824</v>
      </c>
      <c r="DA61" s="19">
        <f t="shared" ca="1" si="3"/>
        <v>2017</v>
      </c>
      <c r="DB61" s="28" cm="1">
        <f t="array" aca="1" ref="DB61" ca="1">INDEX($C$6:$CS$100,MATCH(DA61,YEAR($B$6:$B$100),0),MATCH(CV61,$C$1:$CS$1,0))</f>
        <v>1.2870966248437428</v>
      </c>
    </row>
    <row r="62" spans="1:106" x14ac:dyDescent="0.3">
      <c r="A62" t="s">
        <v>635</v>
      </c>
      <c r="B62" s="16">
        <v>47849</v>
      </c>
      <c r="C62" s="10" t="e">
        <f>100*cbo_interest!C62/cbo_ngdp!C62</f>
        <v>#N/A</v>
      </c>
      <c r="D62" s="10" t="e">
        <f>100*cbo_interest!D62/cbo_ngdp!D62</f>
        <v>#N/A</v>
      </c>
      <c r="E62" s="10" t="e">
        <f>100*cbo_interest!E62/cbo_ngdp!E62</f>
        <v>#N/A</v>
      </c>
      <c r="F62" s="10" t="e">
        <f>100*cbo_interest!F62/cbo_ngdp!F62</f>
        <v>#N/A</v>
      </c>
      <c r="G62" s="10" t="e">
        <f>100*cbo_interest!G62/cbo_ngdp!G62</f>
        <v>#N/A</v>
      </c>
      <c r="H62" s="10" t="e">
        <f>100*cbo_interest!H62/cbo_ngdp!H62</f>
        <v>#N/A</v>
      </c>
      <c r="I62" s="10" t="e">
        <f>100*cbo_interest!I62/cbo_ngdp!A62</f>
        <v>#N/A</v>
      </c>
      <c r="J62" s="10" t="e">
        <f>100*cbo_interest!J62/cbo_ngdp!B62</f>
        <v>#N/A</v>
      </c>
      <c r="K62" s="10" t="e">
        <f>100*cbo_interest!K62/cbo_ngdp!K62</f>
        <v>#N/A</v>
      </c>
      <c r="L62" s="10" t="e">
        <f>100*cbo_interest!L62/cbo_ngdp!L62</f>
        <v>#N/A</v>
      </c>
      <c r="M62" s="10" t="e">
        <f>100*cbo_interest!M62/cbo_ngdp!M62</f>
        <v>#N/A</v>
      </c>
      <c r="N62" s="10" t="e">
        <f>100*cbo_interest!N62/cbo_ngdp!N62</f>
        <v>#N/A</v>
      </c>
      <c r="O62" s="10" t="e">
        <f>100*cbo_interest!O62/cbo_ngdp!O62</f>
        <v>#N/A</v>
      </c>
      <c r="P62" s="10" t="e">
        <f>100*cbo_interest!P62/cbo_ngdp!P62</f>
        <v>#N/A</v>
      </c>
      <c r="Q62" s="10" t="e">
        <f>100*cbo_interest!Q62/cbo_ngdp!Q62</f>
        <v>#N/A</v>
      </c>
      <c r="R62" s="10" t="e">
        <f>100*cbo_interest!R62/cbo_ngdp!R62</f>
        <v>#N/A</v>
      </c>
      <c r="S62" s="10" t="e">
        <f>100*cbo_interest!S62/cbo_ngdp!S62</f>
        <v>#N/A</v>
      </c>
      <c r="T62" s="10" t="e">
        <f>100*cbo_interest!T62/cbo_ngdp!T62</f>
        <v>#N/A</v>
      </c>
      <c r="U62" s="10" t="e">
        <f>100*cbo_interest!U62/cbo_ngdp!U62</f>
        <v>#N/A</v>
      </c>
      <c r="V62" s="10" t="e">
        <f>100*cbo_interest!V62/cbo_ngdp!V62</f>
        <v>#N/A</v>
      </c>
      <c r="W62" s="10" t="e">
        <f>100*cbo_interest!W62/cbo_ngdp!W62</f>
        <v>#N/A</v>
      </c>
      <c r="X62" s="10" t="e">
        <f>100*cbo_interest!X62/cbo_ngdp!X62</f>
        <v>#N/A</v>
      </c>
      <c r="Y62" s="10" t="e">
        <f>100*cbo_interest!Y62/cbo_ngdp!Y62</f>
        <v>#N/A</v>
      </c>
      <c r="Z62" s="10" t="e">
        <f>100*cbo_interest!Z62/cbo_ngdp!Z62</f>
        <v>#N/A</v>
      </c>
      <c r="AA62" s="10" t="e">
        <f>100*cbo_interest!AA62/cbo_ngdp!AA62</f>
        <v>#N/A</v>
      </c>
      <c r="AB62" s="10" t="e">
        <f>100*cbo_interest!AB62/cbo_ngdp!AB62</f>
        <v>#N/A</v>
      </c>
      <c r="AC62" s="10" t="e">
        <f>100*cbo_interest!AC62/cbo_ngdp!AC62</f>
        <v>#N/A</v>
      </c>
      <c r="AD62" s="10" t="e">
        <f>100*cbo_interest!AD62/cbo_ngdp!AD62</f>
        <v>#N/A</v>
      </c>
      <c r="AE62" s="10" t="e">
        <f>100*cbo_interest!AE62/cbo_ngdp!AE62</f>
        <v>#N/A</v>
      </c>
      <c r="AF62" s="10" t="e">
        <f>100*cbo_interest!AF62/cbo_ngdp!AF62</f>
        <v>#N/A</v>
      </c>
      <c r="AG62" s="10" t="e">
        <f>100*cbo_interest!AG62/cbo_ngdp!AG62</f>
        <v>#N/A</v>
      </c>
      <c r="AH62" s="10" t="e">
        <f>100*cbo_interest!AH62/cbo_ngdp!AH62</f>
        <v>#N/A</v>
      </c>
      <c r="AI62" s="10" t="e">
        <f>100*cbo_interest!AI62/cbo_ngdp!AI62</f>
        <v>#N/A</v>
      </c>
      <c r="AJ62" s="10" t="e">
        <f>100*cbo_interest!AJ62/cbo_ngdp!AJ62</f>
        <v>#N/A</v>
      </c>
      <c r="AK62" s="10" t="e">
        <f>100*cbo_interest!AK62/cbo_ngdp!AK62</f>
        <v>#N/A</v>
      </c>
      <c r="AL62" s="10" t="e">
        <f>100*cbo_interest!AL62/cbo_ngdp!AL62</f>
        <v>#N/A</v>
      </c>
      <c r="AM62" s="10" t="e">
        <f>100*cbo_interest!AM62/cbo_ngdp!AM62</f>
        <v>#N/A</v>
      </c>
      <c r="AN62" s="10" t="e">
        <f>100*cbo_interest!AN62/cbo_ngdp!AN62</f>
        <v>#N/A</v>
      </c>
      <c r="AO62" s="10" t="e">
        <f>100*cbo_interest!AO62/cbo_ngdp!AO62</f>
        <v>#N/A</v>
      </c>
      <c r="AP62" s="10" t="e">
        <f>100*cbo_interest!AP62/cbo_ngdp!AP62</f>
        <v>#N/A</v>
      </c>
      <c r="AQ62" s="10" t="e">
        <f>100*cbo_interest!AQ62/cbo_ngdp!AQ62</f>
        <v>#N/A</v>
      </c>
      <c r="AR62" s="10" t="e">
        <f>100*cbo_interest!AR62/cbo_ngdp!AR62</f>
        <v>#N/A</v>
      </c>
      <c r="AS62" s="10" t="e">
        <f>100*cbo_interest!AS62/cbo_ngdp!AS62</f>
        <v>#N/A</v>
      </c>
      <c r="AT62" s="10" t="e">
        <f>100*cbo_interest!AT62/cbo_ngdp!AT62</f>
        <v>#N/A</v>
      </c>
      <c r="AU62" s="10" t="e">
        <v>#N/A</v>
      </c>
      <c r="AV62" s="10" t="e">
        <f>100*cbo_interest!AV62/cbo_ngdp!AV62</f>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f>100*cbo_interest!BI62/cbo_ngdp!BI62</f>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2.426137916375672</v>
      </c>
      <c r="CM62" s="10">
        <v>2.7027027027027026</v>
      </c>
      <c r="CN62" s="10">
        <v>3.1117277309020897</v>
      </c>
      <c r="CO62" s="10">
        <v>3.3874150405612804</v>
      </c>
      <c r="CP62" s="10">
        <v>3.431265073448805</v>
      </c>
      <c r="CQ62" s="10">
        <v>3.5740237371154828</v>
      </c>
      <c r="CR62" s="10">
        <v>3.7090064293046625</v>
      </c>
      <c r="CS62" s="10">
        <v>3.7494707874682471</v>
      </c>
      <c r="CU62" s="20">
        <v>39448</v>
      </c>
      <c r="CV62" s="20" t="str">
        <f ca="1">OFFSET(C$1,0,ROWS($1:56)-1)</f>
        <v>2008A</v>
      </c>
      <c r="CW62" s="19">
        <f t="shared" ca="1" si="2"/>
        <v>2008</v>
      </c>
      <c r="CX62" s="30" cm="1">
        <f t="array" aca="1" ref="CX62" ca="1">INDEX($C$6:$CS$100,MATCH(CW62,YEAR($B$6:$B$100),0),MATCH(CV62,$C$1:$CS$1,0))</f>
        <v>1.6477712837124145</v>
      </c>
      <c r="CY62" s="19">
        <f t="shared" ca="1" si="0"/>
        <v>2013</v>
      </c>
      <c r="CZ62" s="30" cm="1">
        <f t="array" aca="1" ref="CZ62" ca="1">INDEX($C$6:$CS$100,MATCH(CY62,YEAR($B$6:$B$100),0),MATCH(CV62,$C$1:$CS$1,0))</f>
        <v>1.5795599401429918</v>
      </c>
      <c r="DA62" s="19">
        <f t="shared" ca="1" si="3"/>
        <v>2018</v>
      </c>
      <c r="DB62" s="28" cm="1">
        <f t="array" aca="1" ref="DB62" ca="1">INDEX($C$6:$CS$100,MATCH(DA62,YEAR($B$6:$B$100),0),MATCH(CV62,$C$1:$CS$1,0))</f>
        <v>1.1585774994408409</v>
      </c>
    </row>
    <row r="63" spans="1:106" x14ac:dyDescent="0.3">
      <c r="A63" t="s">
        <v>636</v>
      </c>
      <c r="B63" s="16">
        <v>48214</v>
      </c>
      <c r="C63" s="10" t="e">
        <f>100*cbo_interest!C63/cbo_ngdp!C63</f>
        <v>#N/A</v>
      </c>
      <c r="D63" s="10" t="e">
        <f>100*cbo_interest!D63/cbo_ngdp!D63</f>
        <v>#N/A</v>
      </c>
      <c r="E63" s="10" t="e">
        <f>100*cbo_interest!E63/cbo_ngdp!E63</f>
        <v>#N/A</v>
      </c>
      <c r="F63" s="10" t="e">
        <f>100*cbo_interest!F63/cbo_ngdp!F63</f>
        <v>#N/A</v>
      </c>
      <c r="G63" s="10" t="e">
        <f>100*cbo_interest!G63/cbo_ngdp!G63</f>
        <v>#N/A</v>
      </c>
      <c r="H63" s="10" t="e">
        <f>100*cbo_interest!H63/cbo_ngdp!H63</f>
        <v>#N/A</v>
      </c>
      <c r="I63" s="10" t="e">
        <f>100*cbo_interest!I63/cbo_ngdp!A63</f>
        <v>#N/A</v>
      </c>
      <c r="J63" s="10" t="e">
        <f>100*cbo_interest!J63/cbo_ngdp!B63</f>
        <v>#N/A</v>
      </c>
      <c r="K63" s="10" t="e">
        <f>100*cbo_interest!K63/cbo_ngdp!K63</f>
        <v>#N/A</v>
      </c>
      <c r="L63" s="10" t="e">
        <f>100*cbo_interest!L63/cbo_ngdp!L63</f>
        <v>#N/A</v>
      </c>
      <c r="M63" s="10" t="e">
        <f>100*cbo_interest!M63/cbo_ngdp!M63</f>
        <v>#N/A</v>
      </c>
      <c r="N63" s="10" t="e">
        <f>100*cbo_interest!N63/cbo_ngdp!N63</f>
        <v>#N/A</v>
      </c>
      <c r="O63" s="10" t="e">
        <f>100*cbo_interest!O63/cbo_ngdp!O63</f>
        <v>#N/A</v>
      </c>
      <c r="P63" s="10" t="e">
        <f>100*cbo_interest!P63/cbo_ngdp!P63</f>
        <v>#N/A</v>
      </c>
      <c r="Q63" s="10" t="e">
        <f>100*cbo_interest!Q63/cbo_ngdp!Q63</f>
        <v>#N/A</v>
      </c>
      <c r="R63" s="10" t="e">
        <f>100*cbo_interest!R63/cbo_ngdp!R63</f>
        <v>#N/A</v>
      </c>
      <c r="S63" s="10" t="e">
        <f>100*cbo_interest!S63/cbo_ngdp!S63</f>
        <v>#N/A</v>
      </c>
      <c r="T63" s="10" t="e">
        <f>100*cbo_interest!T63/cbo_ngdp!T63</f>
        <v>#N/A</v>
      </c>
      <c r="U63" s="10" t="e">
        <f>100*cbo_interest!U63/cbo_ngdp!U63</f>
        <v>#N/A</v>
      </c>
      <c r="V63" s="10" t="e">
        <f>100*cbo_interest!V63/cbo_ngdp!V63</f>
        <v>#N/A</v>
      </c>
      <c r="W63" s="10" t="e">
        <f>100*cbo_interest!W63/cbo_ngdp!W63</f>
        <v>#N/A</v>
      </c>
      <c r="X63" s="10" t="e">
        <f>100*cbo_interest!X63/cbo_ngdp!X63</f>
        <v>#N/A</v>
      </c>
      <c r="Y63" s="10" t="e">
        <f>100*cbo_interest!Y63/cbo_ngdp!Y63</f>
        <v>#N/A</v>
      </c>
      <c r="Z63" s="10" t="e">
        <f>100*cbo_interest!Z63/cbo_ngdp!Z63</f>
        <v>#N/A</v>
      </c>
      <c r="AA63" s="10" t="e">
        <f>100*cbo_interest!AA63/cbo_ngdp!AA63</f>
        <v>#N/A</v>
      </c>
      <c r="AB63" s="10" t="e">
        <f>100*cbo_interest!AB63/cbo_ngdp!AB63</f>
        <v>#N/A</v>
      </c>
      <c r="AC63" s="10" t="e">
        <f>100*cbo_interest!AC63/cbo_ngdp!AC63</f>
        <v>#N/A</v>
      </c>
      <c r="AD63" s="10" t="e">
        <f>100*cbo_interest!AD63/cbo_ngdp!AD63</f>
        <v>#N/A</v>
      </c>
      <c r="AE63" s="10" t="e">
        <f>100*cbo_interest!AE63/cbo_ngdp!AE63</f>
        <v>#N/A</v>
      </c>
      <c r="AF63" s="10" t="e">
        <f>100*cbo_interest!AF63/cbo_ngdp!AF63</f>
        <v>#N/A</v>
      </c>
      <c r="AG63" s="10" t="e">
        <f>100*cbo_interest!AG63/cbo_ngdp!AG63</f>
        <v>#N/A</v>
      </c>
      <c r="AH63" s="10" t="e">
        <f>100*cbo_interest!AH63/cbo_ngdp!AH63</f>
        <v>#N/A</v>
      </c>
      <c r="AI63" s="10" t="e">
        <f>100*cbo_interest!AI63/cbo_ngdp!AI63</f>
        <v>#N/A</v>
      </c>
      <c r="AJ63" s="10" t="e">
        <f>100*cbo_interest!AJ63/cbo_ngdp!AJ63</f>
        <v>#N/A</v>
      </c>
      <c r="AK63" s="10" t="e">
        <f>100*cbo_interest!AK63/cbo_ngdp!AK63</f>
        <v>#N/A</v>
      </c>
      <c r="AL63" s="10" t="e">
        <f>100*cbo_interest!AL63/cbo_ngdp!AL63</f>
        <v>#N/A</v>
      </c>
      <c r="AM63" s="10" t="e">
        <f>100*cbo_interest!AM63/cbo_ngdp!AM63</f>
        <v>#N/A</v>
      </c>
      <c r="AN63" s="10" t="e">
        <f>100*cbo_interest!AN63/cbo_ngdp!AN63</f>
        <v>#N/A</v>
      </c>
      <c r="AO63" s="10" t="e">
        <f>100*cbo_interest!AO63/cbo_ngdp!AO63</f>
        <v>#N/A</v>
      </c>
      <c r="AP63" s="10" t="e">
        <f>100*cbo_interest!AP63/cbo_ngdp!AP63</f>
        <v>#N/A</v>
      </c>
      <c r="AQ63" s="10" t="e">
        <f>100*cbo_interest!AQ63/cbo_ngdp!AQ63</f>
        <v>#N/A</v>
      </c>
      <c r="AR63" s="10" t="e">
        <f>100*cbo_interest!AR63/cbo_ngdp!AR63</f>
        <v>#N/A</v>
      </c>
      <c r="AS63" s="10" t="e">
        <f>100*cbo_interest!AS63/cbo_ngdp!AS63</f>
        <v>#N/A</v>
      </c>
      <c r="AT63" s="10" t="e">
        <f>100*cbo_interest!AT63/cbo_ngdp!AT63</f>
        <v>#N/A</v>
      </c>
      <c r="AU63" s="10" t="e">
        <v>#N/A</v>
      </c>
      <c r="AV63" s="10" t="e">
        <f>100*cbo_interest!AV63/cbo_ngdp!AV63</f>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f>100*cbo_interest!BI63/cbo_ngdp!BI63</f>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3.2551799345692474</v>
      </c>
      <c r="CO63" s="10">
        <v>3.5195648729999474</v>
      </c>
      <c r="CP63" s="10">
        <v>3.5644505465490837</v>
      </c>
      <c r="CQ63" s="10">
        <v>3.7037996322101066</v>
      </c>
      <c r="CR63" s="10">
        <v>3.8613655287260618</v>
      </c>
      <c r="CS63" s="10">
        <v>3.8571282991949456</v>
      </c>
      <c r="CU63" s="20">
        <v>39692</v>
      </c>
      <c r="CV63" s="20" t="str">
        <f ca="1">OFFSET(C$1,0,ROWS($1:57)-1)</f>
        <v>2008B</v>
      </c>
      <c r="CW63" s="19">
        <f t="shared" ca="1" si="2"/>
        <v>2008</v>
      </c>
      <c r="CX63" s="30" cm="1">
        <f t="array" aca="1" ref="CX63" ca="1">INDEX($C$6:$CS$100,MATCH(CW63,YEAR($B$6:$B$100),0),MATCH(CV63,$C$1:$CS$1,0))</f>
        <v>1.7171006333567911</v>
      </c>
      <c r="CY63" s="19">
        <f t="shared" ca="1" si="0"/>
        <v>2013</v>
      </c>
      <c r="CZ63" s="30" cm="1">
        <f t="array" aca="1" ref="CZ63" ca="1">INDEX($C$6:$CS$100,MATCH(CY63,YEAR($B$6:$B$100),0),MATCH(CV63,$C$1:$CS$1,0))</f>
        <v>1.8851186515857175</v>
      </c>
      <c r="DA63" s="19">
        <f t="shared" ca="1" si="3"/>
        <v>2018</v>
      </c>
      <c r="DB63" s="28" cm="1">
        <f t="array" aca="1" ref="DB63" ca="1">INDEX($C$6:$CS$100,MATCH(DA63,YEAR($B$6:$B$100),0),MATCH(CV63,$C$1:$CS$1,0))</f>
        <v>1.7805755395683454</v>
      </c>
    </row>
    <row r="64" spans="1:106" x14ac:dyDescent="0.3">
      <c r="A64" t="s">
        <v>637</v>
      </c>
      <c r="B64" s="16">
        <v>48580</v>
      </c>
      <c r="C64" s="10" t="e">
        <f>100*cbo_interest!C64/cbo_ngdp!C64</f>
        <v>#N/A</v>
      </c>
      <c r="D64" s="10" t="e">
        <f>100*cbo_interest!D64/cbo_ngdp!D64</f>
        <v>#N/A</v>
      </c>
      <c r="E64" s="10" t="e">
        <f>100*cbo_interest!E64/cbo_ngdp!E64</f>
        <v>#N/A</v>
      </c>
      <c r="F64" s="10" t="e">
        <f>100*cbo_interest!F64/cbo_ngdp!F64</f>
        <v>#N/A</v>
      </c>
      <c r="G64" s="10" t="e">
        <f>100*cbo_interest!G64/cbo_ngdp!G64</f>
        <v>#N/A</v>
      </c>
      <c r="H64" s="10" t="e">
        <f>100*cbo_interest!H64/cbo_ngdp!H64</f>
        <v>#N/A</v>
      </c>
      <c r="I64" s="10" t="e">
        <f>100*cbo_interest!I64/cbo_ngdp!A64</f>
        <v>#N/A</v>
      </c>
      <c r="J64" s="10" t="e">
        <f>100*cbo_interest!J64/cbo_ngdp!B64</f>
        <v>#N/A</v>
      </c>
      <c r="K64" s="10" t="e">
        <f>100*cbo_interest!K64/cbo_ngdp!K64</f>
        <v>#N/A</v>
      </c>
      <c r="L64" s="10" t="e">
        <f>100*cbo_interest!L64/cbo_ngdp!L64</f>
        <v>#N/A</v>
      </c>
      <c r="M64" s="10" t="e">
        <f>100*cbo_interest!M64/cbo_ngdp!M64</f>
        <v>#N/A</v>
      </c>
      <c r="N64" s="10" t="e">
        <f>100*cbo_interest!N64/cbo_ngdp!N64</f>
        <v>#N/A</v>
      </c>
      <c r="O64" s="10" t="e">
        <f>100*cbo_interest!O64/cbo_ngdp!O64</f>
        <v>#N/A</v>
      </c>
      <c r="P64" s="10" t="e">
        <f>100*cbo_interest!P64/cbo_ngdp!P64</f>
        <v>#N/A</v>
      </c>
      <c r="Q64" s="10" t="e">
        <f>100*cbo_interest!Q64/cbo_ngdp!Q64</f>
        <v>#N/A</v>
      </c>
      <c r="R64" s="10" t="e">
        <f>100*cbo_interest!R64/cbo_ngdp!R64</f>
        <v>#N/A</v>
      </c>
      <c r="S64" s="10" t="e">
        <f>100*cbo_interest!S64/cbo_ngdp!S64</f>
        <v>#N/A</v>
      </c>
      <c r="T64" s="10" t="e">
        <f>100*cbo_interest!T64/cbo_ngdp!T64</f>
        <v>#N/A</v>
      </c>
      <c r="U64" s="10" t="e">
        <f>100*cbo_interest!U64/cbo_ngdp!U64</f>
        <v>#N/A</v>
      </c>
      <c r="V64" s="10" t="e">
        <f>100*cbo_interest!V64/cbo_ngdp!V64</f>
        <v>#N/A</v>
      </c>
      <c r="W64" s="10" t="e">
        <f>100*cbo_interest!W64/cbo_ngdp!W64</f>
        <v>#N/A</v>
      </c>
      <c r="X64" s="10" t="e">
        <f>100*cbo_interest!X64/cbo_ngdp!X64</f>
        <v>#N/A</v>
      </c>
      <c r="Y64" s="10" t="e">
        <f>100*cbo_interest!Y64/cbo_ngdp!Y64</f>
        <v>#N/A</v>
      </c>
      <c r="Z64" s="10" t="e">
        <f>100*cbo_interest!Z64/cbo_ngdp!Z64</f>
        <v>#N/A</v>
      </c>
      <c r="AA64" s="10" t="e">
        <f>100*cbo_interest!AA64/cbo_ngdp!AA64</f>
        <v>#N/A</v>
      </c>
      <c r="AB64" s="10" t="e">
        <f>100*cbo_interest!AB64/cbo_ngdp!AB64</f>
        <v>#N/A</v>
      </c>
      <c r="AC64" s="10" t="e">
        <f>100*cbo_interest!AC64/cbo_ngdp!AC64</f>
        <v>#N/A</v>
      </c>
      <c r="AD64" s="10" t="e">
        <f>100*cbo_interest!AD64/cbo_ngdp!AD64</f>
        <v>#N/A</v>
      </c>
      <c r="AE64" s="10" t="e">
        <f>100*cbo_interest!AE64/cbo_ngdp!AE64</f>
        <v>#N/A</v>
      </c>
      <c r="AF64" s="10" t="e">
        <f>100*cbo_interest!AF64/cbo_ngdp!AF64</f>
        <v>#N/A</v>
      </c>
      <c r="AG64" s="10" t="e">
        <f>100*cbo_interest!AG64/cbo_ngdp!AG64</f>
        <v>#N/A</v>
      </c>
      <c r="AH64" s="10" t="e">
        <f>100*cbo_interest!AH64/cbo_ngdp!AH64</f>
        <v>#N/A</v>
      </c>
      <c r="AI64" s="10" t="e">
        <f>100*cbo_interest!AI64/cbo_ngdp!AI64</f>
        <v>#N/A</v>
      </c>
      <c r="AJ64" s="10" t="e">
        <f>100*cbo_interest!AJ64/cbo_ngdp!AJ64</f>
        <v>#N/A</v>
      </c>
      <c r="AK64" s="10" t="e">
        <f>100*cbo_interest!AK64/cbo_ngdp!AK64</f>
        <v>#N/A</v>
      </c>
      <c r="AL64" s="10" t="e">
        <f>100*cbo_interest!AL64/cbo_ngdp!AL64</f>
        <v>#N/A</v>
      </c>
      <c r="AM64" s="10" t="e">
        <f>100*cbo_interest!AM64/cbo_ngdp!AM64</f>
        <v>#N/A</v>
      </c>
      <c r="AN64" s="10" t="e">
        <f>100*cbo_interest!AN64/cbo_ngdp!AN64</f>
        <v>#N/A</v>
      </c>
      <c r="AO64" s="10" t="e">
        <f>100*cbo_interest!AO64/cbo_ngdp!AO64</f>
        <v>#N/A</v>
      </c>
      <c r="AP64" s="10" t="e">
        <f>100*cbo_interest!AP64/cbo_ngdp!AP64</f>
        <v>#N/A</v>
      </c>
      <c r="AQ64" s="10" t="e">
        <f>100*cbo_interest!AQ64/cbo_ngdp!AQ64</f>
        <v>#N/A</v>
      </c>
      <c r="AR64" s="10" t="e">
        <f>100*cbo_interest!AR64/cbo_ngdp!AR64</f>
        <v>#N/A</v>
      </c>
      <c r="AS64" s="10" t="e">
        <f>100*cbo_interest!AS64/cbo_ngdp!AS64</f>
        <v>#N/A</v>
      </c>
      <c r="AT64" s="10" t="e">
        <f>100*cbo_interest!AT64/cbo_ngdp!AT64</f>
        <v>#N/A</v>
      </c>
      <c r="AU64" s="10" t="e">
        <v>#N/A</v>
      </c>
      <c r="AV64" s="10" t="e">
        <f>100*cbo_interest!AV64/cbo_ngdp!AV64</f>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f>100*cbo_interest!BI64/cbo_ngdp!BI64</f>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3.6372429240480555</v>
      </c>
      <c r="CP64" s="10">
        <v>3.6652412950519242</v>
      </c>
      <c r="CQ64" s="10">
        <v>3.807410362539271</v>
      </c>
      <c r="CR64" s="10">
        <v>3.9959889696665831</v>
      </c>
      <c r="CS64" s="10">
        <v>3.9369113029827316</v>
      </c>
      <c r="CU64" s="20">
        <v>39814</v>
      </c>
      <c r="CV64" s="20" t="str">
        <f ca="1">OFFSET(C$1,0,ROWS($1:58)-1)</f>
        <v>2009A</v>
      </c>
      <c r="CW64" s="19">
        <f t="shared" ca="1" si="2"/>
        <v>2009</v>
      </c>
      <c r="CX64" s="30" cm="1">
        <f t="array" aca="1" ref="CX64" ca="1">INDEX($C$6:$CS$100,MATCH(CW64,YEAR($B$6:$B$100),0),MATCH(CV64,$C$1:$CS$1,0))</f>
        <v>1.3677491758434452</v>
      </c>
      <c r="CY64" s="19">
        <f t="shared" ca="1" si="0"/>
        <v>2014</v>
      </c>
      <c r="CZ64" s="30" cm="1">
        <f t="array" aca="1" ref="CZ64" ca="1">INDEX($C$6:$CS$100,MATCH(CY64,YEAR($B$6:$B$100),0),MATCH(CV64,$C$1:$CS$1,0))</f>
        <v>2.1794729233848549</v>
      </c>
      <c r="DA64" s="19">
        <f t="shared" ca="1" si="3"/>
        <v>2019</v>
      </c>
      <c r="DB64" s="28" cm="1">
        <f t="array" aca="1" ref="DB64" ca="1">INDEX($C$6:$CS$100,MATCH(DA64,YEAR($B$6:$B$100),0),MATCH(CV64,$C$1:$CS$1,0))</f>
        <v>2.024418709040309</v>
      </c>
    </row>
    <row r="65" spans="1:106" x14ac:dyDescent="0.3">
      <c r="A65" t="s">
        <v>638</v>
      </c>
      <c r="B65" s="16">
        <v>48945</v>
      </c>
      <c r="C65" s="10" t="e">
        <f>100*cbo_interest!C65/cbo_ngdp!C65</f>
        <v>#N/A</v>
      </c>
      <c r="D65" s="10" t="e">
        <f>100*cbo_interest!D65/cbo_ngdp!D65</f>
        <v>#N/A</v>
      </c>
      <c r="E65" s="10" t="e">
        <f>100*cbo_interest!E65/cbo_ngdp!E65</f>
        <v>#N/A</v>
      </c>
      <c r="F65" s="10" t="e">
        <f>100*cbo_interest!F65/cbo_ngdp!F65</f>
        <v>#N/A</v>
      </c>
      <c r="G65" s="10" t="e">
        <f>100*cbo_interest!G65/cbo_ngdp!G65</f>
        <v>#N/A</v>
      </c>
      <c r="H65" s="10" t="e">
        <f>100*cbo_interest!H65/cbo_ngdp!H65</f>
        <v>#N/A</v>
      </c>
      <c r="I65" s="10" t="e">
        <f>100*cbo_interest!I65/cbo_ngdp!A65</f>
        <v>#N/A</v>
      </c>
      <c r="J65" s="10" t="e">
        <f>100*cbo_interest!J65/cbo_ngdp!B65</f>
        <v>#N/A</v>
      </c>
      <c r="K65" s="10" t="e">
        <f>100*cbo_interest!K65/cbo_ngdp!K65</f>
        <v>#N/A</v>
      </c>
      <c r="L65" s="10" t="e">
        <f>100*cbo_interest!L65/cbo_ngdp!L65</f>
        <v>#N/A</v>
      </c>
      <c r="M65" s="10" t="e">
        <f>100*cbo_interest!M65/cbo_ngdp!M65</f>
        <v>#N/A</v>
      </c>
      <c r="N65" s="10" t="e">
        <f>100*cbo_interest!N65/cbo_ngdp!N65</f>
        <v>#N/A</v>
      </c>
      <c r="O65" s="10" t="e">
        <f>100*cbo_interest!O65/cbo_ngdp!O65</f>
        <v>#N/A</v>
      </c>
      <c r="P65" s="10" t="e">
        <f>100*cbo_interest!P65/cbo_ngdp!P65</f>
        <v>#N/A</v>
      </c>
      <c r="Q65" s="10" t="e">
        <f>100*cbo_interest!Q65/cbo_ngdp!Q65</f>
        <v>#N/A</v>
      </c>
      <c r="R65" s="10" t="e">
        <f>100*cbo_interest!R65/cbo_ngdp!R65</f>
        <v>#N/A</v>
      </c>
      <c r="S65" s="10" t="e">
        <f>100*cbo_interest!S65/cbo_ngdp!S65</f>
        <v>#N/A</v>
      </c>
      <c r="T65" s="10" t="e">
        <f>100*cbo_interest!T65/cbo_ngdp!T65</f>
        <v>#N/A</v>
      </c>
      <c r="U65" s="10" t="e">
        <f>100*cbo_interest!U65/cbo_ngdp!U65</f>
        <v>#N/A</v>
      </c>
      <c r="V65" s="10" t="e">
        <f>100*cbo_interest!V65/cbo_ngdp!V65</f>
        <v>#N/A</v>
      </c>
      <c r="W65" s="10" t="e">
        <f>100*cbo_interest!W65/cbo_ngdp!W65</f>
        <v>#N/A</v>
      </c>
      <c r="X65" s="10" t="e">
        <f>100*cbo_interest!X65/cbo_ngdp!X65</f>
        <v>#N/A</v>
      </c>
      <c r="Y65" s="10" t="e">
        <f>100*cbo_interest!Y65/cbo_ngdp!Y65</f>
        <v>#N/A</v>
      </c>
      <c r="Z65" s="10" t="e">
        <f>100*cbo_interest!Z65/cbo_ngdp!Z65</f>
        <v>#N/A</v>
      </c>
      <c r="AA65" s="10" t="e">
        <f>100*cbo_interest!AA65/cbo_ngdp!AA65</f>
        <v>#N/A</v>
      </c>
      <c r="AB65" s="10" t="e">
        <f>100*cbo_interest!AB65/cbo_ngdp!AB65</f>
        <v>#N/A</v>
      </c>
      <c r="AC65" s="10" t="e">
        <f>100*cbo_interest!AC65/cbo_ngdp!AC65</f>
        <v>#N/A</v>
      </c>
      <c r="AD65" s="10" t="e">
        <f>100*cbo_interest!AD65/cbo_ngdp!AD65</f>
        <v>#N/A</v>
      </c>
      <c r="AE65" s="10" t="e">
        <f>100*cbo_interest!AE65/cbo_ngdp!AE65</f>
        <v>#N/A</v>
      </c>
      <c r="AF65" s="10" t="e">
        <f>100*cbo_interest!AF65/cbo_ngdp!AF65</f>
        <v>#N/A</v>
      </c>
      <c r="AG65" s="10" t="e">
        <f>100*cbo_interest!AG65/cbo_ngdp!AG65</f>
        <v>#N/A</v>
      </c>
      <c r="AH65" s="10" t="e">
        <f>100*cbo_interest!AH65/cbo_ngdp!AH65</f>
        <v>#N/A</v>
      </c>
      <c r="AI65" s="10" t="e">
        <f>100*cbo_interest!AI65/cbo_ngdp!AI65</f>
        <v>#N/A</v>
      </c>
      <c r="AJ65" s="10" t="e">
        <f>100*cbo_interest!AJ65/cbo_ngdp!AJ65</f>
        <v>#N/A</v>
      </c>
      <c r="AK65" s="10" t="e">
        <f>100*cbo_interest!AK65/cbo_ngdp!AK65</f>
        <v>#N/A</v>
      </c>
      <c r="AL65" s="10" t="e">
        <f>100*cbo_interest!AL65/cbo_ngdp!AL65</f>
        <v>#N/A</v>
      </c>
      <c r="AM65" s="10" t="e">
        <f>100*cbo_interest!AM65/cbo_ngdp!AM65</f>
        <v>#N/A</v>
      </c>
      <c r="AN65" s="10" t="e">
        <f>100*cbo_interest!AN65/cbo_ngdp!AN65</f>
        <v>#N/A</v>
      </c>
      <c r="AO65" s="10" t="e">
        <f>100*cbo_interest!AO65/cbo_ngdp!AO65</f>
        <v>#N/A</v>
      </c>
      <c r="AP65" s="10" t="e">
        <f>100*cbo_interest!AP65/cbo_ngdp!AP65</f>
        <v>#N/A</v>
      </c>
      <c r="AQ65" s="10" t="e">
        <f>100*cbo_interest!AQ65/cbo_ngdp!AQ65</f>
        <v>#N/A</v>
      </c>
      <c r="AR65" s="10" t="e">
        <f>100*cbo_interest!AR65/cbo_ngdp!AR65</f>
        <v>#N/A</v>
      </c>
      <c r="AS65" s="10" t="e">
        <f>100*cbo_interest!AS65/cbo_ngdp!AS65</f>
        <v>#N/A</v>
      </c>
      <c r="AT65" s="10" t="e">
        <f>100*cbo_interest!AT65/cbo_ngdp!AT65</f>
        <v>#N/A</v>
      </c>
      <c r="AU65" s="10" t="e">
        <v>#N/A</v>
      </c>
      <c r="AV65" s="10" t="e">
        <f>100*cbo_interest!AV65/cbo_ngdp!AV65</f>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f>100*cbo_interest!BI65/cbo_ngdp!BI65</f>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3.9091389329107238</v>
      </c>
      <c r="CR65" s="10">
        <v>4.130634330160877</v>
      </c>
      <c r="CS65" s="10">
        <v>4.001889912591543</v>
      </c>
      <c r="CU65" s="20">
        <v>39873</v>
      </c>
      <c r="CV65" s="20" t="str">
        <f ca="1">OFFSET(C$1,0,ROWS($1:59)-1)</f>
        <v>2009B</v>
      </c>
      <c r="CW65" s="19">
        <f t="shared" ca="1" si="2"/>
        <v>2009</v>
      </c>
      <c r="CX65" s="30" cm="1">
        <f t="array" aca="1" ref="CX65" ca="1">INDEX($C$6:$CS$100,MATCH(CW65,YEAR($B$6:$B$100),0),MATCH(CV65,$C$1:$CS$1,0))</f>
        <v>1.2093618837589812</v>
      </c>
      <c r="CY65" s="19">
        <f t="shared" ca="1" si="0"/>
        <v>2014</v>
      </c>
      <c r="CZ65" s="30" cm="1">
        <f t="array" aca="1" ref="CZ65" ca="1">INDEX($C$6:$CS$100,MATCH(CY65,YEAR($B$6:$B$100),0),MATCH(CV65,$C$1:$CS$1,0))</f>
        <v>2.2330491270807959</v>
      </c>
      <c r="DA65" s="19">
        <f t="shared" ca="1" si="3"/>
        <v>2019</v>
      </c>
      <c r="DB65" s="28" cm="1">
        <f t="array" aca="1" ref="DB65" ca="1">INDEX($C$6:$CS$100,MATCH(DA65,YEAR($B$6:$B$100),0),MATCH(CV65,$C$1:$CS$1,0))</f>
        <v>2.6996088905847562</v>
      </c>
    </row>
    <row r="66" spans="1:106" x14ac:dyDescent="0.3">
      <c r="A66" t="s">
        <v>914</v>
      </c>
      <c r="B66" s="16">
        <v>49310</v>
      </c>
      <c r="C66" s="10" t="e">
        <f>100*cbo_interest!C66/cbo_ngdp!C66</f>
        <v>#N/A</v>
      </c>
      <c r="D66" s="10" t="e">
        <f>100*cbo_interest!D66/cbo_ngdp!D66</f>
        <v>#N/A</v>
      </c>
      <c r="E66" s="10" t="e">
        <f>100*cbo_interest!E66/cbo_ngdp!E66</f>
        <v>#N/A</v>
      </c>
      <c r="F66" s="10" t="e">
        <f>100*cbo_interest!F66/cbo_ngdp!F66</f>
        <v>#N/A</v>
      </c>
      <c r="G66" s="10" t="e">
        <f>100*cbo_interest!G66/cbo_ngdp!G66</f>
        <v>#N/A</v>
      </c>
      <c r="H66" s="10" t="e">
        <f>100*cbo_interest!H66/cbo_ngdp!H66</f>
        <v>#N/A</v>
      </c>
      <c r="I66" s="10" t="e">
        <f>100*cbo_interest!I66/cbo_ngdp!A66</f>
        <v>#N/A</v>
      </c>
      <c r="J66" s="10" t="e">
        <f>100*cbo_interest!J66/cbo_ngdp!B66</f>
        <v>#N/A</v>
      </c>
      <c r="K66" s="10" t="e">
        <f>100*cbo_interest!K66/cbo_ngdp!K66</f>
        <v>#N/A</v>
      </c>
      <c r="L66" s="10" t="e">
        <f>100*cbo_interest!L66/cbo_ngdp!L66</f>
        <v>#N/A</v>
      </c>
      <c r="M66" s="10" t="e">
        <f>100*cbo_interest!M66/cbo_ngdp!M66</f>
        <v>#N/A</v>
      </c>
      <c r="N66" s="10" t="e">
        <f>100*cbo_interest!N66/cbo_ngdp!N66</f>
        <v>#N/A</v>
      </c>
      <c r="O66" s="10" t="e">
        <f>100*cbo_interest!O66/cbo_ngdp!O66</f>
        <v>#N/A</v>
      </c>
      <c r="P66" s="10" t="e">
        <f>100*cbo_interest!P66/cbo_ngdp!P66</f>
        <v>#N/A</v>
      </c>
      <c r="Q66" s="10" t="e">
        <f>100*cbo_interest!Q66/cbo_ngdp!Q66</f>
        <v>#N/A</v>
      </c>
      <c r="R66" s="10" t="e">
        <f>100*cbo_interest!R66/cbo_ngdp!R66</f>
        <v>#N/A</v>
      </c>
      <c r="S66" s="10" t="e">
        <f>100*cbo_interest!S66/cbo_ngdp!S66</f>
        <v>#N/A</v>
      </c>
      <c r="T66" s="10" t="e">
        <f>100*cbo_interest!T66/cbo_ngdp!T66</f>
        <v>#N/A</v>
      </c>
      <c r="U66" s="10" t="e">
        <f>100*cbo_interest!U66/cbo_ngdp!U66</f>
        <v>#N/A</v>
      </c>
      <c r="V66" s="10" t="e">
        <f>100*cbo_interest!V66/cbo_ngdp!V66</f>
        <v>#N/A</v>
      </c>
      <c r="W66" s="10" t="e">
        <f>100*cbo_interest!W66/cbo_ngdp!W66</f>
        <v>#N/A</v>
      </c>
      <c r="X66" s="10" t="e">
        <f>100*cbo_interest!X66/cbo_ngdp!X66</f>
        <v>#N/A</v>
      </c>
      <c r="Y66" s="10" t="e">
        <f>100*cbo_interest!Y66/cbo_ngdp!Y66</f>
        <v>#N/A</v>
      </c>
      <c r="Z66" s="10" t="e">
        <f>100*cbo_interest!Z66/cbo_ngdp!Z66</f>
        <v>#N/A</v>
      </c>
      <c r="AA66" s="10" t="e">
        <f>100*cbo_interest!AA66/cbo_ngdp!AA66</f>
        <v>#N/A</v>
      </c>
      <c r="AB66" s="10" t="e">
        <f>100*cbo_interest!AB66/cbo_ngdp!AB66</f>
        <v>#N/A</v>
      </c>
      <c r="AC66" s="10" t="e">
        <f>100*cbo_interest!AC66/cbo_ngdp!AC66</f>
        <v>#N/A</v>
      </c>
      <c r="AD66" s="10" t="e">
        <f>100*cbo_interest!AD66/cbo_ngdp!AD66</f>
        <v>#N/A</v>
      </c>
      <c r="AE66" s="10" t="e">
        <f>100*cbo_interest!AE66/cbo_ngdp!AE66</f>
        <v>#N/A</v>
      </c>
      <c r="AF66" s="10" t="e">
        <f>100*cbo_interest!AF66/cbo_ngdp!AF66</f>
        <v>#N/A</v>
      </c>
      <c r="AG66" s="10" t="e">
        <f>100*cbo_interest!AG66/cbo_ngdp!AG66</f>
        <v>#N/A</v>
      </c>
      <c r="AH66" s="10" t="e">
        <f>100*cbo_interest!AH66/cbo_ngdp!AH66</f>
        <v>#N/A</v>
      </c>
      <c r="AI66" s="10" t="e">
        <f>100*cbo_interest!AI66/cbo_ngdp!AI66</f>
        <v>#N/A</v>
      </c>
      <c r="AJ66" s="10" t="e">
        <f>100*cbo_interest!AJ66/cbo_ngdp!AJ66</f>
        <v>#N/A</v>
      </c>
      <c r="AK66" s="10" t="e">
        <f>100*cbo_interest!AK66/cbo_ngdp!AK66</f>
        <v>#N/A</v>
      </c>
      <c r="AL66" s="10" t="e">
        <f>100*cbo_interest!AL66/cbo_ngdp!AL66</f>
        <v>#N/A</v>
      </c>
      <c r="AM66" s="10" t="e">
        <f>100*cbo_interest!AM66/cbo_ngdp!AM66</f>
        <v>#N/A</v>
      </c>
      <c r="AN66" s="10" t="e">
        <f>100*cbo_interest!AN66/cbo_ngdp!AN66</f>
        <v>#N/A</v>
      </c>
      <c r="AO66" s="10" t="e">
        <f>100*cbo_interest!AO66/cbo_ngdp!AO66</f>
        <v>#N/A</v>
      </c>
      <c r="AP66" s="10" t="e">
        <f>100*cbo_interest!AP66/cbo_ngdp!AP66</f>
        <v>#N/A</v>
      </c>
      <c r="AQ66" s="10" t="e">
        <f>100*cbo_interest!AQ66/cbo_ngdp!AQ66</f>
        <v>#N/A</v>
      </c>
      <c r="AR66" s="10" t="e">
        <f>100*cbo_interest!AR66/cbo_ngdp!AR66</f>
        <v>#N/A</v>
      </c>
      <c r="AS66" s="10" t="e">
        <f>100*cbo_interest!AS66/cbo_ngdp!AS66</f>
        <v>#N/A</v>
      </c>
      <c r="AT66" s="10" t="e">
        <f>100*cbo_interest!AT66/cbo_ngdp!AT66</f>
        <v>#N/A</v>
      </c>
      <c r="AU66" s="10" t="e">
        <v>#N/A</v>
      </c>
      <c r="AV66" s="10" t="e">
        <f>100*cbo_interest!AV66/cbo_ngdp!AV66</f>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f>100*cbo_interest!BI66/cbo_ngdp!BI66</f>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s="10">
        <v>4.0581755280407865</v>
      </c>
      <c r="CU66" s="20">
        <v>40026</v>
      </c>
      <c r="CV66" s="20" t="str">
        <f ca="1">OFFSET(C$1,0,ROWS($1:60)-1)</f>
        <v>2009C</v>
      </c>
      <c r="CW66" s="19">
        <f t="shared" ca="1" si="2"/>
        <v>2009</v>
      </c>
      <c r="CX66" s="30" cm="1">
        <f t="array" aca="1" ref="CX66" ca="1">INDEX($C$6:$CS$100,MATCH(CW66,YEAR($B$6:$B$100),0),MATCH(CV66,$C$1:$CS$1,0))</f>
        <v>1.2517680339462518</v>
      </c>
      <c r="CY66" s="19">
        <f t="shared" ca="1" si="0"/>
        <v>2014</v>
      </c>
      <c r="CZ66" s="30" cm="1">
        <f t="array" aca="1" ref="CZ66" ca="1">INDEX($C$6:$CS$100,MATCH(CY66,YEAR($B$6:$B$100),0),MATCH(CV66,$C$1:$CS$1,0))</f>
        <v>2.7484265835209887</v>
      </c>
      <c r="DA66" s="19">
        <f t="shared" ca="1" si="3"/>
        <v>2019</v>
      </c>
      <c r="DB66" s="28" cm="1">
        <f t="array" aca="1" ref="DB66" ca="1">INDEX($C$6:$CS$100,MATCH(DA66,YEAR($B$6:$B$100),0),MATCH(CV66,$C$1:$CS$1,0))</f>
        <v>3.4195320640333429</v>
      </c>
    </row>
    <row r="67" spans="1:106" x14ac:dyDescent="0.3">
      <c r="CU67" s="20">
        <v>40179</v>
      </c>
      <c r="CV67" s="20" t="str">
        <f ca="1">OFFSET(C$1,0,ROWS($1:61)-1)</f>
        <v>2010A</v>
      </c>
      <c r="CW67" s="19">
        <f t="shared" ca="1" si="2"/>
        <v>2010</v>
      </c>
      <c r="CX67" s="30" cm="1">
        <f t="array" aca="1" ref="CX67" ca="1">INDEX($C$6:$CS$100,MATCH(CW67,YEAR($B$6:$B$100),0),MATCH(CV67,$C$1:$CS$1,0))</f>
        <v>1.4182939362795477</v>
      </c>
      <c r="CY67" s="19">
        <f t="shared" ca="1" si="0"/>
        <v>2015</v>
      </c>
      <c r="CZ67" s="30" cm="1">
        <f t="array" aca="1" ref="CZ67" ca="1">INDEX($C$6:$CS$100,MATCH(CY67,YEAR($B$6:$B$100),0),MATCH(CV67,$C$1:$CS$1,0))</f>
        <v>2.4917214049182999</v>
      </c>
      <c r="DA67" s="19">
        <f t="shared" ca="1" si="3"/>
        <v>2020</v>
      </c>
      <c r="DB67" s="28" cm="1">
        <f t="array" aca="1" ref="DB67" ca="1">INDEX($C$6:$CS$100,MATCH(DA67,YEAR($B$6:$B$100),0),MATCH(CV67,$C$1:$CS$1,0))</f>
        <v>3.2070617459190918</v>
      </c>
    </row>
    <row r="68" spans="1:106" x14ac:dyDescent="0.3">
      <c r="CU68" s="20">
        <v>40391</v>
      </c>
      <c r="CV68" s="20" t="str">
        <f ca="1">OFFSET(C$1,0,ROWS($1:62)-1)</f>
        <v>2010B</v>
      </c>
      <c r="CW68" s="19">
        <f t="shared" ca="1" si="2"/>
        <v>2010</v>
      </c>
      <c r="CX68" s="30" cm="1">
        <f t="array" aca="1" ref="CX68" ca="1">INDEX($C$6:$CS$100,MATCH(CW68,YEAR($B$6:$B$100),0),MATCH(CV68,$C$1:$CS$1,0))</f>
        <v>1.3773353334242466</v>
      </c>
      <c r="CY68" s="19">
        <f t="shared" ca="1" si="0"/>
        <v>2015</v>
      </c>
      <c r="CZ68" s="30" cm="1">
        <f t="array" aca="1" ref="CZ68" ca="1">INDEX($C$6:$CS$100,MATCH(CY68,YEAR($B$6:$B$100),0),MATCH(CV68,$C$1:$CS$1,0))</f>
        <v>2.6409017713365541</v>
      </c>
      <c r="DA68" s="19">
        <f t="shared" ca="1" si="3"/>
        <v>2020</v>
      </c>
      <c r="DB68" s="28" cm="1">
        <f t="array" aca="1" ref="DB68" ca="1">INDEX($C$6:$CS$100,MATCH(DA68,YEAR($B$6:$B$100),0),MATCH(CV68,$C$1:$CS$1,0))</f>
        <v>3.3601105640494082</v>
      </c>
    </row>
    <row r="69" spans="1:106" x14ac:dyDescent="0.3">
      <c r="CU69" s="20">
        <v>40544</v>
      </c>
      <c r="CV69" s="20" t="str">
        <f ca="1">OFFSET(C$1,0,ROWS($1:63)-1)</f>
        <v>2011A</v>
      </c>
      <c r="CW69" s="19">
        <f t="shared" ca="1" si="2"/>
        <v>2011</v>
      </c>
      <c r="CX69" s="30" cm="1">
        <f t="array" aca="1" ref="CX69" ca="1">INDEX($C$6:$CS$100,MATCH(CW69,YEAR($B$6:$B$100),0),MATCH(CV69,$C$1:$CS$1,0))</f>
        <v>1.4966076892377278</v>
      </c>
      <c r="CY69" s="19">
        <f t="shared" ca="1" si="0"/>
        <v>2016</v>
      </c>
      <c r="CZ69" s="30" cm="1">
        <f t="array" aca="1" ref="CZ69" ca="1">INDEX($C$6:$CS$100,MATCH(CY69,YEAR($B$6:$B$100),0),MATCH(CV69,$C$1:$CS$1,0))</f>
        <v>2.7532521811817565</v>
      </c>
      <c r="DA69" s="19">
        <f t="shared" ca="1" si="3"/>
        <v>2021</v>
      </c>
      <c r="DB69" s="28" cm="1">
        <f t="array" aca="1" ref="DB69" ca="1">INDEX($C$6:$CS$100,MATCH(DA69,YEAR($B$6:$B$100),0),MATCH(CV69,$C$1:$CS$1,0))</f>
        <v>3.3263334733305334</v>
      </c>
    </row>
    <row r="70" spans="1:106" x14ac:dyDescent="0.3">
      <c r="CU70" s="20">
        <v>40756</v>
      </c>
      <c r="CV70" s="20" t="str">
        <f ca="1">OFFSET(C$1,0,ROWS($1:64)-1)</f>
        <v>2011B</v>
      </c>
      <c r="CW70" s="19">
        <f t="shared" ca="1" si="2"/>
        <v>2011</v>
      </c>
      <c r="CX70" s="30" cm="1">
        <f t="array" aca="1" ref="CX70" ca="1">INDEX($C$6:$CS$100,MATCH(CW70,YEAR($B$6:$B$100),0),MATCH(CV70,$C$1:$CS$1,0))</f>
        <v>1.4640609473335542</v>
      </c>
      <c r="CY70" s="19">
        <f t="shared" ca="1" si="0"/>
        <v>2016</v>
      </c>
      <c r="CZ70" s="30" cm="1">
        <f t="array" aca="1" ref="CZ70" ca="1">INDEX($C$6:$CS$100,MATCH(CY70,YEAR($B$6:$B$100),0),MATCH(CV70,$C$1:$CS$1,0))</f>
        <v>2.1297749869178442</v>
      </c>
      <c r="DA70" s="19">
        <f t="shared" ca="1" si="3"/>
        <v>2021</v>
      </c>
      <c r="DB70" s="28" cm="1">
        <f t="array" aca="1" ref="DB70" ca="1">INDEX($C$6:$CS$100,MATCH(DA70,YEAR($B$6:$B$100),0),MATCH(CV70,$C$1:$CS$1,0))</f>
        <v>2.7822073017205202</v>
      </c>
    </row>
    <row r="71" spans="1:106" x14ac:dyDescent="0.3">
      <c r="CU71" s="20">
        <v>40909</v>
      </c>
      <c r="CV71" s="20" t="str">
        <f ca="1">OFFSET(C$1,0,ROWS($1:65)-1)</f>
        <v>2012A</v>
      </c>
      <c r="CW71" s="19">
        <f t="shared" ca="1" si="2"/>
        <v>2012</v>
      </c>
      <c r="CX71" s="30" cm="1">
        <f t="array" aca="1" ref="CX71" ca="1">INDEX($C$6:$CS$100,MATCH(CW71,YEAR($B$6:$B$100),0),MATCH(CV71,$C$1:$CS$1,0))</f>
        <v>1.4444157854010833</v>
      </c>
      <c r="CY71" s="19">
        <f t="shared" ca="1" si="0"/>
        <v>2017</v>
      </c>
      <c r="CZ71" s="30" cm="1">
        <f t="array" aca="1" ref="CZ71" ca="1">INDEX($C$6:$CS$100,MATCH(CY71,YEAR($B$6:$B$100),0),MATCH(CV71,$C$1:$CS$1,0))</f>
        <v>2.0397807996752588</v>
      </c>
      <c r="DA71" s="19">
        <f t="shared" ca="1" si="3"/>
        <v>2022</v>
      </c>
      <c r="DB71" s="28" cm="1">
        <f t="array" aca="1" ref="DB71" ca="1">INDEX($C$6:$CS$100,MATCH(DA71,YEAR($B$6:$B$100),0),MATCH(CV71,$C$1:$CS$1,0))</f>
        <v>2.5309267896978302</v>
      </c>
    </row>
    <row r="72" spans="1:106" x14ac:dyDescent="0.3">
      <c r="CU72" s="20">
        <v>40969</v>
      </c>
      <c r="CV72" s="20" t="str">
        <f ca="1">OFFSET(C$1,0,ROWS($1:66)-1)</f>
        <v>2012B</v>
      </c>
      <c r="CW72" s="19">
        <f t="shared" ref="CW72:CW101" ca="1" si="4">LEFT(CV72,4)+$CW$5</f>
        <v>2012</v>
      </c>
      <c r="CX72" s="30" cm="1">
        <f t="array" aca="1" ref="CX72" ca="1">INDEX($C$6:$CS$100,MATCH(CW72,YEAR($B$6:$B$100),0),MATCH(CV72,$C$1:$CS$1,0))</f>
        <v>1.4444157854010833</v>
      </c>
      <c r="CY72" s="19">
        <f t="shared" ref="CY72" ca="1" si="5">LEFT(CV72,4)+$CY$5</f>
        <v>2017</v>
      </c>
      <c r="CZ72" s="30" cm="1">
        <f t="array" aca="1" ref="CZ72" ca="1">INDEX($C$6:$CS$100,MATCH(CY72,YEAR($B$6:$B$100),0),MATCH(CV72,$C$1:$CS$1,0))</f>
        <v>2.0347067180840268</v>
      </c>
      <c r="DA72" s="19">
        <f t="shared" ca="1" si="3"/>
        <v>2022</v>
      </c>
      <c r="DB72" s="28" cm="1">
        <f t="array" aca="1" ref="DB72" ca="1">INDEX($C$6:$CS$100,MATCH(DA72,YEAR($B$6:$B$100),0),MATCH(CV72,$C$1:$CS$1,0))</f>
        <v>2.4498073413100792</v>
      </c>
    </row>
    <row r="73" spans="1:106" x14ac:dyDescent="0.3">
      <c r="CU73" s="20">
        <v>41122</v>
      </c>
      <c r="CV73" s="20" t="str">
        <f ca="1">OFFSET(C$1,0,ROWS($1:67)-1)</f>
        <v>2012C</v>
      </c>
      <c r="CW73" s="19">
        <f t="shared" ca="1" si="4"/>
        <v>2012</v>
      </c>
      <c r="CX73" s="30" cm="1">
        <f t="array" aca="1" ref="CX73" ca="1">INDEX($C$6:$CS$100,MATCH(CW73,YEAR($B$6:$B$100),0),MATCH(CV73,$C$1:$CS$1,0))</f>
        <v>1.4158836401081221</v>
      </c>
      <c r="CY73" s="19">
        <f t="shared" ca="1" si="0"/>
        <v>2017</v>
      </c>
      <c r="CZ73" s="30" cm="1">
        <f t="array" aca="1" ref="CZ73" ca="1">INDEX($C$6:$CS$100,MATCH(CY73,YEAR($B$6:$B$100),0),MATCH(CV73,$C$1:$CS$1,0))</f>
        <v>1.7974105102817974</v>
      </c>
      <c r="DA73" s="19">
        <f t="shared" ca="1" si="3"/>
        <v>2022</v>
      </c>
      <c r="DB73" s="28" cm="1">
        <f t="array" aca="1" ref="DB73" ca="1">INDEX($C$6:$CS$100,MATCH(DA73,YEAR($B$6:$B$100),0),MATCH(CV73,$C$1:$CS$1,0))</f>
        <v>2.3048928427011726</v>
      </c>
    </row>
    <row r="74" spans="1:106" x14ac:dyDescent="0.3">
      <c r="CU74" s="20">
        <v>41306</v>
      </c>
      <c r="CV74" s="20" t="str">
        <f ca="1">OFFSET(C$1,0,ROWS($1:68)-1)</f>
        <v>2013A</v>
      </c>
      <c r="CW74" s="19">
        <f t="shared" ca="1" si="4"/>
        <v>2013</v>
      </c>
      <c r="CX74" s="30" cm="1">
        <f t="array" aca="1" ref="CX74" ca="1">INDEX($C$6:$CS$100,MATCH(CW74,YEAR($B$6:$B$100),0),MATCH(CV74,$C$1:$CS$1,0))</f>
        <v>1.3970313084695023</v>
      </c>
      <c r="CY74" s="19">
        <f t="shared" ca="1" si="0"/>
        <v>2018</v>
      </c>
      <c r="CZ74" s="30" cm="1">
        <f t="array" aca="1" ref="CZ74" ca="1">INDEX($C$6:$CS$100,MATCH(CY74,YEAR($B$6:$B$100),0),MATCH(CV74,$C$1:$CS$1,0))</f>
        <v>2.4686052619013514</v>
      </c>
      <c r="DA74" s="19">
        <f t="shared" ca="1" si="3"/>
        <v>2023</v>
      </c>
      <c r="DB74" s="28" cm="1">
        <f t="array" aca="1" ref="DB74" ca="1">INDEX($C$6:$CS$100,MATCH(DA74,YEAR($B$6:$B$100),0),MATCH(CV74,$C$1:$CS$1,0))</f>
        <v>3.3076032419915089</v>
      </c>
    </row>
    <row r="75" spans="1:106" x14ac:dyDescent="0.3">
      <c r="CU75" s="20">
        <v>41395</v>
      </c>
      <c r="CV75" s="20" t="str">
        <f ca="1">OFFSET(C$1,0,ROWS($1:69)-1)</f>
        <v>2013B</v>
      </c>
      <c r="CW75" s="19">
        <f t="shared" ca="1" si="4"/>
        <v>2013</v>
      </c>
      <c r="CX75" s="30" cm="1">
        <f t="array" aca="1" ref="CX75" ca="1">INDEX($C$6:$CS$100,MATCH(CW75,YEAR($B$6:$B$100),0),MATCH(CV75,$C$1:$CS$1,0))</f>
        <v>1.3907945615566921</v>
      </c>
      <c r="CY75" s="19">
        <f t="shared" ca="1" si="0"/>
        <v>2018</v>
      </c>
      <c r="CZ75" s="30" cm="1">
        <f t="array" aca="1" ref="CZ75" ca="1">INDEX($C$6:$CS$100,MATCH(CY75,YEAR($B$6:$B$100),0),MATCH(CV75,$C$1:$CS$1,0))</f>
        <v>2.3731079597001385</v>
      </c>
      <c r="DA75" s="19">
        <f t="shared" ca="1" si="3"/>
        <v>2023</v>
      </c>
      <c r="DB75" s="28" cm="1">
        <f t="array" aca="1" ref="DB75" ca="1">INDEX($C$6:$CS$100,MATCH(DA75,YEAR($B$6:$B$100),0),MATCH(CV75,$C$1:$CS$1,0))</f>
        <v>3.1763797761482055</v>
      </c>
    </row>
    <row r="76" spans="1:106" x14ac:dyDescent="0.3">
      <c r="CU76" s="20">
        <v>41671</v>
      </c>
      <c r="CV76" s="20" t="str">
        <f ca="1">OFFSET(C$1,0,ROWS($1:70)-1)</f>
        <v>2014A</v>
      </c>
      <c r="CW76" s="19">
        <f t="shared" ca="1" si="4"/>
        <v>2014</v>
      </c>
      <c r="CX76" s="30" cm="1">
        <f t="array" aca="1" ref="CX76" ca="1">INDEX($C$6:$CS$100,MATCH(CW76,YEAR($B$6:$B$100),0),MATCH(CV76,$C$1:$CS$1,0))</f>
        <v>1.3489260695883749</v>
      </c>
      <c r="CY76" s="19">
        <f t="shared" ca="1" si="0"/>
        <v>2019</v>
      </c>
      <c r="CZ76" s="30" cm="1">
        <f t="array" aca="1" ref="CZ76" ca="1">INDEX($C$6:$CS$100,MATCH(CY76,YEAR($B$6:$B$100),0),MATCH(CV76,$C$1:$CS$1,0))</f>
        <v>2.6020944802670689</v>
      </c>
      <c r="DA76" s="19">
        <f t="shared" ca="1" si="3"/>
        <v>2024</v>
      </c>
      <c r="DB76" s="28" cm="1">
        <f t="array" aca="1" ref="DB76" ca="1">INDEX($C$6:$CS$100,MATCH(DA76,YEAR($B$6:$B$100),0),MATCH(CV76,$C$1:$CS$1,0))</f>
        <v>3.2799105478941484</v>
      </c>
    </row>
    <row r="77" spans="1:106" x14ac:dyDescent="0.3">
      <c r="CU77" s="20">
        <v>41730</v>
      </c>
      <c r="CV77" s="20" t="str">
        <f ca="1">OFFSET(C$1,0,ROWS($1:71)-1)</f>
        <v>2014B</v>
      </c>
      <c r="CW77" s="19">
        <f t="shared" ca="1" si="4"/>
        <v>2014</v>
      </c>
      <c r="CX77" s="30" cm="1">
        <f t="array" aca="1" ref="CX77" ca="1">INDEX($C$6:$CS$100,MATCH(CW77,YEAR($B$6:$B$100),0),MATCH(CV77,$C$1:$CS$1,0))</f>
        <v>1.314189775950906</v>
      </c>
      <c r="CY77" s="19">
        <f t="shared" ref="CY77" ca="1" si="6">LEFT(CV77,4)+$CY$5</f>
        <v>2019</v>
      </c>
      <c r="CZ77" s="30" cm="1">
        <f t="array" aca="1" ref="CZ77" ca="1">INDEX($C$6:$CS$100,MATCH(CY77,YEAR($B$6:$B$100),0),MATCH(CV77,$C$1:$CS$1,0))</f>
        <v>2.5929482782274662</v>
      </c>
      <c r="DA77" s="19">
        <f t="shared" ref="DA77:DA100" ca="1" si="7">LEFT(CV77,4)+$DA$5</f>
        <v>2024</v>
      </c>
      <c r="DB77" s="28" cm="1">
        <f t="array" aca="1" ref="DB77" ca="1">INDEX($C$6:$CS$100,MATCH(DA77,YEAR($B$6:$B$100),0),MATCH(CV77,$C$1:$CS$1,0))</f>
        <v>3.2650018635855385</v>
      </c>
    </row>
    <row r="78" spans="1:106" x14ac:dyDescent="0.3">
      <c r="CU78" s="20">
        <v>41852</v>
      </c>
      <c r="CV78" s="20" t="str">
        <f ca="1">OFFSET(C$1,0,ROWS($1:72)-1)</f>
        <v>2014C</v>
      </c>
      <c r="CW78" s="19">
        <f t="shared" ca="1" si="4"/>
        <v>2014</v>
      </c>
      <c r="CX78" s="30" cm="1">
        <f t="array" aca="1" ref="CX78" ca="1">INDEX($C$6:$CS$100,MATCH(CW78,YEAR($B$6:$B$100),0),MATCH(CV78,$C$1:$CS$1,0))</f>
        <v>1.3432575449206257</v>
      </c>
      <c r="CY78" s="19">
        <f t="shared" ca="1" si="0"/>
        <v>2019</v>
      </c>
      <c r="CZ78" s="30" cm="1">
        <f t="array" aca="1" ref="CZ78" ca="1">INDEX($C$6:$CS$100,MATCH(CY78,YEAR($B$6:$B$100),0),MATCH(CV78,$C$1:$CS$1,0))</f>
        <v>2.2687448123213132</v>
      </c>
      <c r="DA78" s="19">
        <f t="shared" ca="1" si="7"/>
        <v>2024</v>
      </c>
      <c r="DB78" s="28" cm="1">
        <f t="array" aca="1" ref="DB78" ca="1">INDEX($C$6:$CS$100,MATCH(DA78,YEAR($B$6:$B$100),0),MATCH(CV78,$C$1:$CS$1,0))</f>
        <v>3.0012771392081738</v>
      </c>
    </row>
    <row r="79" spans="1:106" x14ac:dyDescent="0.3">
      <c r="CU79" s="20">
        <v>42005</v>
      </c>
      <c r="CV79" s="20" t="str">
        <f ca="1">OFFSET(C$1,0,ROWS($1:73)-1)</f>
        <v>2015A</v>
      </c>
      <c r="CW79" s="19">
        <f t="shared" ca="1" si="4"/>
        <v>2015</v>
      </c>
      <c r="CX79" s="30" cm="1">
        <f t="array" aca="1" ref="CX79" ca="1">INDEX($C$6:$CS$100,MATCH(CW79,YEAR($B$6:$B$100),0),MATCH(CV79,$C$1:$CS$1,0))</f>
        <v>1.2710923623445827</v>
      </c>
      <c r="CY79" s="19">
        <f t="shared" ca="1" si="0"/>
        <v>2020</v>
      </c>
      <c r="CZ79" s="30" cm="1">
        <f t="array" aca="1" ref="CZ79" ca="1">INDEX($C$6:$CS$100,MATCH(CY79,YEAR($B$6:$B$100),0),MATCH(CV79,$C$1:$CS$1,0))</f>
        <v>2.4064530584808423</v>
      </c>
      <c r="DA79" s="19">
        <f t="shared" ca="1" si="7"/>
        <v>2025</v>
      </c>
      <c r="DB79" s="28" cm="1">
        <f t="array" aca="1" ref="DB79" ca="1">INDEX($C$6:$CS$100,MATCH(DA79,YEAR($B$6:$B$100),0),MATCH(CV79,$C$1:$CS$1,0))</f>
        <v>2.9428904428904428</v>
      </c>
    </row>
    <row r="80" spans="1:106" x14ac:dyDescent="0.3">
      <c r="CU80" s="20">
        <v>42064</v>
      </c>
      <c r="CV80" s="20" t="str">
        <f ca="1">OFFSET(C$1,0,ROWS($1:74)-1)</f>
        <v>2015B</v>
      </c>
      <c r="CW80" s="19">
        <f t="shared" ca="1" si="4"/>
        <v>2015</v>
      </c>
      <c r="CX80" s="30" cm="1">
        <f t="array" aca="1" ref="CX80" ca="1">INDEX($C$6:$CS$100,MATCH(CW80,YEAR($B$6:$B$100),0),MATCH(CV80,$C$1:$CS$1,0))</f>
        <v>1.2710923623445827</v>
      </c>
      <c r="CY80" s="19">
        <f t="shared" ca="1" si="0"/>
        <v>2020</v>
      </c>
      <c r="CZ80" s="30" cm="1">
        <f t="array" aca="1" ref="CZ80" ca="1">INDEX($C$6:$CS$100,MATCH(CY80,YEAR($B$6:$B$100),0),MATCH(CV80,$C$1:$CS$1,0))</f>
        <v>2.4064530584808423</v>
      </c>
      <c r="DA80" s="19">
        <f t="shared" ca="1" si="7"/>
        <v>2025</v>
      </c>
      <c r="DB80" s="28" cm="1">
        <f t="array" aca="1" ref="DB80" ca="1">INDEX($C$6:$CS$100,MATCH(DA80,YEAR($B$6:$B$100),0),MATCH(CV80,$C$1:$CS$1,0))</f>
        <v>2.9428904428904428</v>
      </c>
    </row>
    <row r="81" spans="99:106" x14ac:dyDescent="0.3">
      <c r="CU81" s="20">
        <v>42217</v>
      </c>
      <c r="CV81" s="20" t="str">
        <f ca="1">OFFSET(C$1,0,ROWS($1:75)-1)</f>
        <v>2015C</v>
      </c>
      <c r="CW81" s="19">
        <f t="shared" ca="1" si="4"/>
        <v>2015</v>
      </c>
      <c r="CX81" s="30" cm="1">
        <f t="array" aca="1" ref="CX81" ca="1">INDEX($C$6:$CS$100,MATCH(CW81,YEAR($B$6:$B$100),0),MATCH(CV81,$C$1:$CS$1,0))</f>
        <v>1.2214938084832185</v>
      </c>
      <c r="CY81" s="19">
        <f t="shared" ca="1" si="0"/>
        <v>2020</v>
      </c>
      <c r="CZ81" s="30" cm="1">
        <f t="array" aca="1" ref="CZ81" ca="1">INDEX($C$6:$CS$100,MATCH(CY81,YEAR($B$6:$B$100),0),MATCH(CV81,$C$1:$CS$1,0))</f>
        <v>2.2700604747720914</v>
      </c>
      <c r="DA81" s="19">
        <f t="shared" ca="1" si="7"/>
        <v>2025</v>
      </c>
      <c r="DB81" s="28" cm="1">
        <f t="array" aca="1" ref="DB81" ca="1">INDEX($C$6:$CS$100,MATCH(DA81,YEAR($B$6:$B$100),0),MATCH(CV81,$C$1:$CS$1,0))</f>
        <v>2.7638466888750597</v>
      </c>
    </row>
    <row r="82" spans="99:106" x14ac:dyDescent="0.3">
      <c r="CU82" s="20">
        <v>42370</v>
      </c>
      <c r="CV82" s="20" t="str">
        <f ca="1">OFFSET(C$1,0,ROWS($1:76)-1)</f>
        <v>2016A</v>
      </c>
      <c r="CW82" s="19">
        <f t="shared" ca="1" si="4"/>
        <v>2016</v>
      </c>
      <c r="CX82" s="30" cm="1">
        <f t="array" aca="1" ref="CX82" ca="1">INDEX($C$6:$CS$100,MATCH(CW82,YEAR($B$6:$B$100),0),MATCH(CV82,$C$1:$CS$1,0))</f>
        <v>1.3788255650481238</v>
      </c>
      <c r="CY82" s="19">
        <f t="shared" ref="CY82" ca="1" si="8">LEFT(CV82,4)+$CY$5</f>
        <v>2021</v>
      </c>
      <c r="CZ82" s="30" cm="1">
        <f t="array" aca="1" ref="CZ82" ca="1">INDEX($C$6:$CS$100,MATCH(CY82,YEAR($B$6:$B$100),0),MATCH(CV82,$C$1:$CS$1,0))</f>
        <v>2.4388084805028107</v>
      </c>
      <c r="DA82" s="19">
        <f t="shared" ca="1" si="7"/>
        <v>2026</v>
      </c>
      <c r="DB82" s="28" cm="1">
        <f t="array" aca="1" ref="DB82" ca="1">INDEX($C$6:$CS$100,MATCH(DA82,YEAR($B$6:$B$100),0),MATCH(CV82,$C$1:$CS$1,0))</f>
        <v>3.0007230657989878</v>
      </c>
    </row>
    <row r="83" spans="99:106" x14ac:dyDescent="0.3">
      <c r="CU83" s="20">
        <v>42430</v>
      </c>
      <c r="CV83" s="20" t="str">
        <f ca="1">OFFSET(C$1,0,ROWS($1:77)-1)</f>
        <v>2016B</v>
      </c>
      <c r="CW83" s="19">
        <f t="shared" ca="1" si="4"/>
        <v>2016</v>
      </c>
      <c r="CX83" s="30" cm="1">
        <f t="array" aca="1" ref="CX83" ca="1">INDEX($C$6:$CS$100,MATCH(CW83,YEAR($B$6:$B$100),0),MATCH(CV83,$C$1:$CS$1,0))</f>
        <v>1.3680112468908836</v>
      </c>
      <c r="CY83" s="19">
        <f t="shared" ca="1" si="0"/>
        <v>2021</v>
      </c>
      <c r="CZ83" s="30" cm="1">
        <f t="array" aca="1" ref="CZ83" ca="1">INDEX($C$6:$CS$100,MATCH(CY83,YEAR($B$6:$B$100),0),MATCH(CV83,$C$1:$CS$1,0))</f>
        <v>2.4653653786571064</v>
      </c>
      <c r="DA83" s="19">
        <f t="shared" ca="1" si="7"/>
        <v>2026</v>
      </c>
      <c r="DB83" s="28" cm="1">
        <f t="array" aca="1" ref="DB83" ca="1">INDEX($C$6:$CS$100,MATCH(DA83,YEAR($B$6:$B$100),0),MATCH(CV83,$C$1:$CS$1,0))</f>
        <v>3.0332610267534346</v>
      </c>
    </row>
    <row r="84" spans="99:106" x14ac:dyDescent="0.3">
      <c r="CU84" s="20">
        <v>42583</v>
      </c>
      <c r="CV84" s="20" t="str">
        <f ca="1">OFFSET(C$1,0,ROWS($1:78)-1)</f>
        <v>2016C</v>
      </c>
      <c r="CW84" s="19">
        <f t="shared" ca="1" si="4"/>
        <v>2016</v>
      </c>
      <c r="CX84" s="30" cm="1">
        <f t="array" aca="1" ref="CX84" ca="1">INDEX($C$6:$CS$100,MATCH(CW84,YEAR($B$6:$B$100),0),MATCH(CV84,$C$1:$CS$1,0))</f>
        <v>1.3502477269015081</v>
      </c>
      <c r="CY84" s="19">
        <f t="shared" ca="1" si="0"/>
        <v>2021</v>
      </c>
      <c r="CZ84" s="30" cm="1">
        <f t="array" aca="1" ref="CZ84" ca="1">INDEX($C$6:$CS$100,MATCH(CY84,YEAR($B$6:$B$100),0),MATCH(CV84,$C$1:$CS$1,0))</f>
        <v>2.05470193304195</v>
      </c>
      <c r="DA84" s="19">
        <f t="shared" ca="1" si="7"/>
        <v>2026</v>
      </c>
      <c r="DB84" s="28" cm="1">
        <f t="array" aca="1" ref="DB84" ca="1">INDEX($C$6:$CS$100,MATCH(DA84,YEAR($B$6:$B$100),0),MATCH(CV84,$C$1:$CS$1,0))</f>
        <v>2.6344026344026346</v>
      </c>
    </row>
    <row r="85" spans="99:106" x14ac:dyDescent="0.3">
      <c r="CU85" s="20">
        <v>42736</v>
      </c>
      <c r="CV85" s="20" t="str">
        <f ca="1">OFFSET(C$1,0,ROWS($1:79)-1)</f>
        <v>2017A</v>
      </c>
      <c r="CW85" s="19">
        <f t="shared" ca="1" si="4"/>
        <v>2017</v>
      </c>
      <c r="CX85" s="30" cm="1">
        <f t="array" aca="1" ref="CX85" ca="1">INDEX($C$6:$CS$100,MATCH(CW85,YEAR($B$6:$B$100),0),MATCH(CV85,$C$1:$CS$1,0))</f>
        <v>1.409406483269823</v>
      </c>
      <c r="CY85" s="19">
        <f t="shared" ca="1" si="0"/>
        <v>2022</v>
      </c>
      <c r="CZ85" s="30" cm="1">
        <f t="array" aca="1" ref="CZ85" ca="1">INDEX($C$6:$CS$100,MATCH(CY85,YEAR($B$6:$B$100),0),MATCH(CV85,$C$1:$CS$1,0))</f>
        <v>2.1356947519208229</v>
      </c>
      <c r="DA85" s="19">
        <f t="shared" ca="1" si="7"/>
        <v>2027</v>
      </c>
      <c r="DB85" s="28" cm="1">
        <f t="array" aca="1" ref="DB85" ca="1">INDEX($C$6:$CS$100,MATCH(DA85,YEAR($B$6:$B$100),0),MATCH(CV85,$C$1:$CS$1,0))</f>
        <v>2.744327318206182</v>
      </c>
    </row>
    <row r="86" spans="99:106" x14ac:dyDescent="0.3">
      <c r="CU86" s="20">
        <v>42887</v>
      </c>
      <c r="CV86" s="20" t="str">
        <f ca="1">OFFSET(C$1,0,ROWS($1:80)-1)</f>
        <v>2017B</v>
      </c>
      <c r="CW86" s="19">
        <f t="shared" ca="1" si="4"/>
        <v>2017</v>
      </c>
      <c r="CX86" s="30" cm="1">
        <f t="array" aca="1" ref="CX86" ca="1">INDEX($C$6:$CS$100,MATCH(CW86,YEAR($B$6:$B$100),0),MATCH(CV86,$C$1:$CS$1,0))</f>
        <v>1.4069037656903767</v>
      </c>
      <c r="CY86" s="19">
        <f t="shared" ca="1" si="0"/>
        <v>2022</v>
      </c>
      <c r="CZ86" s="30" cm="1">
        <f t="array" aca="1" ref="CZ86" ca="1">INDEX($C$6:$CS$100,MATCH(CY86,YEAR($B$6:$B$100),0),MATCH(CV86,$C$1:$CS$1,0))</f>
        <v>2.3310326865477276</v>
      </c>
      <c r="DA86" s="19">
        <f t="shared" ca="1" si="7"/>
        <v>2027</v>
      </c>
      <c r="DB86" s="28" cm="1">
        <f t="array" aca="1" ref="DB86" ca="1">INDEX($C$6:$CS$100,MATCH(DA86,YEAR($B$6:$B$100),0),MATCH(CV86,$C$1:$CS$1,0))</f>
        <v>2.9215329118897104</v>
      </c>
    </row>
    <row r="87" spans="99:106" x14ac:dyDescent="0.3">
      <c r="CU87" s="20">
        <v>43191</v>
      </c>
      <c r="CV87" s="20" t="str">
        <f ca="1">OFFSET(C$1,0,ROWS($1:81)-1)</f>
        <v>2018A</v>
      </c>
      <c r="CW87" s="19">
        <f t="shared" ca="1" si="4"/>
        <v>2018</v>
      </c>
      <c r="CX87" s="30" cm="1">
        <f t="array" aca="1" ref="CX87" ca="1">INDEX($C$6:$CS$100,MATCH(CW87,YEAR($B$6:$B$100),0),MATCH(CV87,$C$1:$CS$1,0))</f>
        <v>1.5719046908421628</v>
      </c>
      <c r="CY87" s="19">
        <f t="shared" ref="CY87" ca="1" si="9">LEFT(CV87,4)+$CY$5</f>
        <v>2023</v>
      </c>
      <c r="CZ87" s="30" cm="1">
        <f t="array" aca="1" ref="CZ87" ca="1">INDEX($C$6:$CS$100,MATCH(CY87,YEAR($B$6:$B$100),0),MATCH(CV87,$C$1:$CS$1,0))</f>
        <v>2.8512245643962473</v>
      </c>
      <c r="DA87" s="19">
        <f t="shared" ca="1" si="7"/>
        <v>2028</v>
      </c>
      <c r="DB87" s="28" cm="1">
        <f t="array" aca="1" ref="DB87" ca="1">INDEX($C$6:$CS$100,MATCH(DA87,YEAR($B$6:$B$100),0),MATCH(CV87,$C$1:$CS$1,0))</f>
        <v>3.0701607220749589</v>
      </c>
    </row>
    <row r="88" spans="99:106" x14ac:dyDescent="0.3">
      <c r="CU88" s="20">
        <v>43466</v>
      </c>
      <c r="CV88" s="20" t="str">
        <f ca="1">OFFSET(C$1,0,ROWS($1:82)-1)</f>
        <v>2019A</v>
      </c>
      <c r="CW88" s="19">
        <f t="shared" ca="1" si="4"/>
        <v>2019</v>
      </c>
      <c r="CX88" s="30" cm="1">
        <f t="array" aca="1" ref="CX88" ca="1">INDEX($C$6:$CS$100,MATCH(CW88,YEAR($B$6:$B$100),0),MATCH(CV88,$C$1:$CS$1,0))</f>
        <v>1.8021833239224543</v>
      </c>
      <c r="CY88" s="19">
        <f t="shared" ca="1" si="0"/>
        <v>2024</v>
      </c>
      <c r="CZ88" s="30" cm="1">
        <f t="array" aca="1" ref="CZ88" ca="1">INDEX($C$6:$CS$100,MATCH(CY88,YEAR($B$6:$B$100),0),MATCH(CV88,$C$1:$CS$1,0))</f>
        <v>2.6674986350518681</v>
      </c>
      <c r="DA88" s="19">
        <f t="shared" ca="1" si="7"/>
        <v>2029</v>
      </c>
      <c r="DB88" s="28" cm="1">
        <f t="array" aca="1" ref="DB88" ca="1">INDEX($C$6:$CS$100,MATCH(DA88,YEAR($B$6:$B$100),0),MATCH(CV88,$C$1:$CS$1,0))</f>
        <v>2.9929691027543055</v>
      </c>
    </row>
    <row r="89" spans="99:106" x14ac:dyDescent="0.3">
      <c r="CU89" s="20">
        <v>43586</v>
      </c>
      <c r="CV89" s="20" t="str">
        <f ca="1">OFFSET(C$1,0,ROWS($1:83)-1)</f>
        <v>2019B</v>
      </c>
      <c r="CW89" s="19">
        <f t="shared" ca="1" si="4"/>
        <v>2019</v>
      </c>
      <c r="CX89" s="30" cm="1">
        <f t="array" aca="1" ref="CX89" ca="1">INDEX($C$6:$CS$100,MATCH(CW89,YEAR($B$6:$B$100),0),MATCH(CV89,$C$1:$CS$1,0))</f>
        <v>1.7974778844344061</v>
      </c>
      <c r="CY89" s="19">
        <f t="shared" ca="1" si="0"/>
        <v>2024</v>
      </c>
      <c r="CZ89" s="30" cm="1">
        <f t="array" aca="1" ref="CZ89" ca="1">INDEX($C$6:$CS$100,MATCH(CY89,YEAR($B$6:$B$100),0),MATCH(CV89,$C$1:$CS$1,0))</f>
        <v>2.6557990796349737</v>
      </c>
      <c r="DA89" s="19">
        <f t="shared" ca="1" si="7"/>
        <v>2029</v>
      </c>
      <c r="DB89" s="28" cm="1">
        <f t="array" aca="1" ref="DB89" ca="1">INDEX($C$6:$CS$100,MATCH(DA89,YEAR($B$6:$B$100),0),MATCH(CV89,$C$1:$CS$1,0))</f>
        <v>2.9703928271947366</v>
      </c>
    </row>
    <row r="90" spans="99:106" x14ac:dyDescent="0.3">
      <c r="CU90" s="20">
        <v>43678</v>
      </c>
      <c r="CV90" s="20" t="str">
        <f ca="1">OFFSET(C$1,0,ROWS($1:84)-1)</f>
        <v>2019C</v>
      </c>
      <c r="CW90" s="19">
        <f t="shared" ca="1" si="4"/>
        <v>2019</v>
      </c>
      <c r="CX90" s="30" cm="1">
        <f t="array" aca="1" ref="CX90" ca="1">INDEX($C$6:$CS$100,MATCH(CW90,YEAR($B$6:$B$100),0),MATCH(CV90,$C$1:$CS$1,0))</f>
        <v>1.7582833104882545</v>
      </c>
      <c r="CY90" s="19">
        <f t="shared" ca="1" si="0"/>
        <v>2024</v>
      </c>
      <c r="CZ90" s="30" cm="1">
        <f t="array" aca="1" ref="CZ90" ca="1">INDEX($C$6:$CS$100,MATCH(CY90,YEAR($B$6:$B$100),0),MATCH(CV90,$C$1:$CS$1,0))</f>
        <v>2.1700810842571192</v>
      </c>
      <c r="DA90" s="19">
        <f t="shared" ca="1" si="7"/>
        <v>2029</v>
      </c>
      <c r="DB90" s="28" cm="1">
        <f t="array" aca="1" ref="DB90" ca="1">INDEX($C$6:$CS$100,MATCH(DA90,YEAR($B$6:$B$100),0),MATCH(CV90,$C$1:$CS$1,0))</f>
        <v>2.6161377119330891</v>
      </c>
    </row>
    <row r="91" spans="99:106" x14ac:dyDescent="0.3">
      <c r="CU91" s="20">
        <v>43831</v>
      </c>
      <c r="CV91" s="20" t="str">
        <f ca="1">OFFSET(C$1,0,ROWS($1:85)-1)</f>
        <v>2020A</v>
      </c>
      <c r="CW91" s="19">
        <f t="shared" ca="1" si="4"/>
        <v>2020</v>
      </c>
      <c r="CX91" s="30" cm="1">
        <f t="array" aca="1" ref="CX91" ca="1">INDEX($C$6:$CS$100,MATCH(CW91,YEAR($B$6:$B$100),0),MATCH(CV91,$C$1:$CS$1,0))</f>
        <v>1.7276468725973497</v>
      </c>
      <c r="CY91" s="19">
        <f t="shared" ca="1" si="0"/>
        <v>2025</v>
      </c>
      <c r="CZ91" s="30" cm="1">
        <f t="array" aca="1" ref="CZ91" ca="1">INDEX($C$6:$CS$100,MATCH(CY91,YEAR($B$6:$B$100),0),MATCH(CV91,$C$1:$CS$1,0))</f>
        <v>2.1048287247214197</v>
      </c>
      <c r="DA91" s="19">
        <f t="shared" ca="1" si="7"/>
        <v>2030</v>
      </c>
      <c r="DB91" s="28" cm="1">
        <f t="array" aca="1" ref="DB91" ca="1">INDEX($C$6:$CS$100,MATCH(DA91,YEAR($B$6:$B$100),0),MATCH(CV91,$C$1:$CS$1,0))</f>
        <v>2.559135081086148</v>
      </c>
    </row>
    <row r="92" spans="99:106" x14ac:dyDescent="0.3">
      <c r="CU92" s="20">
        <v>43891</v>
      </c>
      <c r="CV92" s="20" t="str">
        <f ca="1">OFFSET(C$1,0,ROWS($1:86)-1)</f>
        <v>2020B</v>
      </c>
      <c r="CW92" s="19">
        <f t="shared" ca="1" si="4"/>
        <v>2020</v>
      </c>
      <c r="CX92" s="30" cm="1">
        <f t="array" aca="1" ref="CX92" ca="1">INDEX($C$6:$CS$100,MATCH(CW92,YEAR($B$6:$B$100),0),MATCH(CV92,$C$1:$CS$1,0))</f>
        <v>1.7321695083894895</v>
      </c>
      <c r="CY92" s="19">
        <f t="shared" ref="CY92" ca="1" si="10">LEFT(CV92,4)+$CY$5</f>
        <v>2025</v>
      </c>
      <c r="CZ92" s="30" cm="1">
        <f t="array" aca="1" ref="CZ92" ca="1">INDEX($C$6:$CS$100,MATCH(CY92,YEAR($B$6:$B$100),0),MATCH(CV92,$C$1:$CS$1,0))</f>
        <v>2.1160844933028176</v>
      </c>
      <c r="DA92" s="19">
        <f t="shared" ca="1" si="7"/>
        <v>2030</v>
      </c>
      <c r="DB92" s="28" cm="1">
        <f t="array" aca="1" ref="DB92" ca="1">INDEX($C$6:$CS$100,MATCH(DA92,YEAR($B$6:$B$100),0),MATCH(CV92,$C$1:$CS$1,0))</f>
        <v>2.5872574446145675</v>
      </c>
    </row>
    <row r="93" spans="99:106" x14ac:dyDescent="0.3">
      <c r="CU93" s="20">
        <v>44075</v>
      </c>
      <c r="CV93" s="20" t="str">
        <f ca="1">OFFSET(C$1,0,ROWS($1:87)-1)</f>
        <v>2020C</v>
      </c>
      <c r="CW93" s="19">
        <f t="shared" ca="1" si="4"/>
        <v>2020</v>
      </c>
      <c r="CX93" s="30" cm="1">
        <f t="array" aca="1" ref="CX93" ca="1">INDEX($C$6:$CS$100,MATCH(CW93,YEAR($B$6:$B$100),0),MATCH(CV93,$C$1:$CS$1,0))</f>
        <v>1.6368831420407768</v>
      </c>
      <c r="CY93" s="19">
        <f t="shared" ca="1" si="0"/>
        <v>2025</v>
      </c>
      <c r="CZ93" s="30" cm="1">
        <f t="array" aca="1" ref="CZ93" ca="1">INDEX($C$6:$CS$100,MATCH(CY93,YEAR($B$6:$B$100),0),MATCH(CV93,$C$1:$CS$1,0))</f>
        <v>1.1475409836065573</v>
      </c>
      <c r="DA93" s="19">
        <f t="shared" ca="1" si="7"/>
        <v>2030</v>
      </c>
      <c r="DB93" s="28" cm="1">
        <f t="array" aca="1" ref="DB93" ca="1">INDEX($C$6:$CS$100,MATCH(DA93,YEAR($B$6:$B$100),0),MATCH(CV93,$C$1:$CS$1,0))</f>
        <v>2.1606143433554603</v>
      </c>
    </row>
    <row r="94" spans="99:106" x14ac:dyDescent="0.3">
      <c r="CU94" s="20">
        <v>44228</v>
      </c>
      <c r="CV94" s="20" t="str">
        <f ca="1">OFFSET(C$1,0,ROWS($1:88)-1)</f>
        <v>2021A</v>
      </c>
      <c r="CW94" s="19">
        <f t="shared" ca="1" si="4"/>
        <v>2021</v>
      </c>
      <c r="CX94" s="30" cm="1">
        <f t="array" aca="1" ref="CX94" ca="1">INDEX($C$6:$CS$100,MATCH(CW94,YEAR($B$6:$B$100),0),MATCH(CV94,$C$1:$CS$1,0))</f>
        <v>1.3803471368047013</v>
      </c>
      <c r="CY94" s="19">
        <f t="shared" ca="1" si="0"/>
        <v>2026</v>
      </c>
      <c r="CZ94" s="30" cm="1">
        <f t="array" aca="1" ref="CZ94" ca="1">INDEX($C$6:$CS$100,MATCH(CY94,YEAR($B$6:$B$100),0),MATCH(CV94,$C$1:$CS$1,0))</f>
        <v>1.3194926715157718</v>
      </c>
      <c r="DA94" s="19">
        <f t="shared" ca="1" si="7"/>
        <v>2031</v>
      </c>
      <c r="DB94" s="28" cm="1">
        <f t="array" aca="1" ref="DB94" ca="1">INDEX($C$6:$CS$100,MATCH(DA94,YEAR($B$6:$B$100),0),MATCH(CV94,$C$1:$CS$1,0))</f>
        <v>2.426137916375672</v>
      </c>
    </row>
    <row r="95" spans="99:106" x14ac:dyDescent="0.3">
      <c r="CU95" s="20">
        <v>44378</v>
      </c>
      <c r="CV95" s="20" t="str">
        <f ca="1">OFFSET(C$1,0,ROWS($1:89)-1)</f>
        <v>2021B</v>
      </c>
      <c r="CW95" s="19">
        <f t="shared" ca="1" si="4"/>
        <v>2021</v>
      </c>
      <c r="CX95" s="30" cm="1">
        <f t="array" aca="1" ref="CX95" ca="1">INDEX($C$6:$CS$100,MATCH(CW95,YEAR($B$6:$B$100),0),MATCH(CV95,$C$1:$CS$1,0))</f>
        <v>1.4776126065800634</v>
      </c>
      <c r="CY95" s="19">
        <f t="shared" ca="1" si="0"/>
        <v>2026</v>
      </c>
      <c r="CZ95" s="30" cm="1">
        <f t="array" aca="1" ref="CZ95" ca="1">INDEX($C$6:$CS$100,MATCH(CY95,YEAR($B$6:$B$100),0),MATCH(CV95,$C$1:$CS$1,0))</f>
        <v>1.6658937680590733</v>
      </c>
      <c r="DA95" s="19">
        <f t="shared" ca="1" si="7"/>
        <v>2031</v>
      </c>
      <c r="DB95" s="28" cm="1">
        <f t="array" aca="1" ref="DB95" ca="1">INDEX($C$6:$CS$100,MATCH(DA95,YEAR($B$6:$B$100),0),MATCH(CV95,$C$1:$CS$1,0))</f>
        <v>2.7027027027027026</v>
      </c>
    </row>
    <row r="96" spans="99:106" x14ac:dyDescent="0.3">
      <c r="CU96" s="20">
        <v>44682</v>
      </c>
      <c r="CV96" s="20" t="str">
        <f ca="1">OFFSET(C$1,0,ROWS($1:90)-1)</f>
        <v>2022A</v>
      </c>
      <c r="CW96" s="19">
        <f t="shared" ca="1" si="4"/>
        <v>2022</v>
      </c>
      <c r="CX96" s="30" cm="1">
        <f t="array" aca="1" ref="CX96" ca="1">INDEX($C$6:$CS$100,MATCH(CW96,YEAR($B$6:$B$100),0),MATCH(CV96,$C$1:$CS$1,0))</f>
        <v>1.6157771118490321</v>
      </c>
      <c r="CY96" s="19">
        <f t="shared" ca="1" si="0"/>
        <v>2027</v>
      </c>
      <c r="CZ96" s="30" cm="1">
        <f t="array" aca="1" ref="CZ96" ca="1">INDEX($C$6:$CS$100,MATCH(CY96,YEAR($B$6:$B$100),0),MATCH(CV96,$C$1:$CS$1,0))</f>
        <v>2.4924172491098511</v>
      </c>
      <c r="DA96" s="19">
        <f t="shared" ca="1" si="7"/>
        <v>2032</v>
      </c>
      <c r="DB96" s="28" cm="1">
        <f t="array" aca="1" ref="DB96" ca="1">INDEX($C$6:$CS$100,MATCH(DA96,YEAR($B$6:$B$100),0),MATCH(CV96,$C$1:$CS$1,0))</f>
        <v>3.2551799345692474</v>
      </c>
    </row>
    <row r="97" spans="99:106" x14ac:dyDescent="0.3">
      <c r="CU97" s="20">
        <v>44958</v>
      </c>
      <c r="CV97" s="20" t="str">
        <f ca="1">OFFSET(C$1,0,ROWS($1:91)-1)</f>
        <v>2023A</v>
      </c>
      <c r="CW97" s="19">
        <f t="shared" ca="1" si="4"/>
        <v>2023</v>
      </c>
      <c r="CX97" s="30" cm="1">
        <f t="array" aca="1" ref="CX97" ca="1">INDEX($C$6:$CS$100,MATCH(CW97,YEAR($B$6:$B$100),0),MATCH(CV97,$C$1:$CS$1,0))</f>
        <v>2.4392103056635412</v>
      </c>
      <c r="CY97" s="19">
        <f t="shared" ref="CY97" ca="1" si="11">LEFT(CV97,4)+$CY$5</f>
        <v>2028</v>
      </c>
      <c r="CZ97" s="30" cm="1">
        <f t="array" aca="1" ref="CZ97" ca="1">INDEX($C$6:$CS$100,MATCH(CY97,YEAR($B$6:$B$100),0),MATCH(CV97,$C$1:$CS$1,0))</f>
        <v>3.0591852421214449</v>
      </c>
      <c r="DA97" s="19">
        <f t="shared" ca="1" si="7"/>
        <v>2033</v>
      </c>
      <c r="DB97" s="28" cm="1">
        <f t="array" aca="1" ref="DB97" ca="1">INDEX($C$6:$CS$100,MATCH(DA97,YEAR($B$6:$B$100),0),MATCH(CV97,$C$1:$CS$1,0))</f>
        <v>3.6372429240480555</v>
      </c>
    </row>
    <row r="98" spans="99:106" x14ac:dyDescent="0.3">
      <c r="CU98" s="20">
        <v>45047</v>
      </c>
      <c r="CV98" s="20" t="str">
        <f ca="1">OFFSET(C$1,0,ROWS($1:92)-1)</f>
        <v>2023B</v>
      </c>
      <c r="CW98" s="19">
        <f t="shared" ca="1" si="4"/>
        <v>2023</v>
      </c>
      <c r="CX98" s="30" cm="1">
        <f t="array" aca="1" ref="CX98" ca="1">INDEX($C$6:$CS$100,MATCH(CW98,YEAR($B$6:$B$100),0),MATCH(CV98,$C$1:$CS$1,0))</f>
        <v>2.5268694260233251</v>
      </c>
      <c r="CY98" s="19">
        <f t="shared" ca="1" si="0"/>
        <v>2028</v>
      </c>
      <c r="CZ98" s="30" cm="1">
        <f t="array" aca="1" ref="CZ98" ca="1">INDEX($C$6:$CS$100,MATCH(CY98,YEAR($B$6:$B$100),0),MATCH(CV98,$C$1:$CS$1,0))</f>
        <v>3.0837817063797077</v>
      </c>
      <c r="DA98" s="19">
        <f t="shared" ca="1" si="7"/>
        <v>2033</v>
      </c>
      <c r="DB98" s="28" cm="1">
        <f t="array" aca="1" ref="DB98" ca="1">INDEX($C$6:$CS$100,MATCH(DA98,YEAR($B$6:$B$100),0),MATCH(CV98,$C$1:$CS$1,0))</f>
        <v>3.6652412950519242</v>
      </c>
    </row>
    <row r="99" spans="99:106" x14ac:dyDescent="0.3">
      <c r="CU99" s="20">
        <v>45323</v>
      </c>
      <c r="CV99" s="20" t="str">
        <f ca="1">OFFSET(C$1,0,ROWS($1:93)-1)</f>
        <v>2024A</v>
      </c>
      <c r="CW99" s="19">
        <f t="shared" ca="1" si="4"/>
        <v>2024</v>
      </c>
      <c r="CX99" s="30" cm="1">
        <f t="array" aca="1" ref="CX99" ca="1">INDEX($C$6:$CS$100,MATCH(CW99,YEAR($B$6:$B$100),0),MATCH(CV99,$C$1:$CS$1,0))</f>
        <v>3.0876246584093407</v>
      </c>
      <c r="CY99" s="19">
        <f t="shared" ca="1" si="0"/>
        <v>2029</v>
      </c>
      <c r="CZ99" s="30" cm="1">
        <f t="array" aca="1" ref="CZ99" ca="1">INDEX($C$6:$CS$100,MATCH(CY99,YEAR($B$6:$B$100),0),MATCH(CV99,$C$1:$CS$1,0))</f>
        <v>3.4036363636363638</v>
      </c>
      <c r="DA99" s="19">
        <f t="shared" ca="1" si="7"/>
        <v>2034</v>
      </c>
      <c r="DB99" s="28" cm="1">
        <f t="array" aca="1" ref="DB99" ca="1">INDEX($C$6:$CS$100,MATCH(DA99,YEAR($B$6:$B$100),0),MATCH(CV99,$C$1:$CS$1,0))</f>
        <v>3.9091389329107238</v>
      </c>
    </row>
    <row r="100" spans="99:106" x14ac:dyDescent="0.3">
      <c r="CU100" s="20">
        <v>45444</v>
      </c>
      <c r="CV100" s="20" t="str">
        <f ca="1">OFFSET(C$1,0,ROWS($1:94)-1)</f>
        <v>2024B</v>
      </c>
      <c r="CW100" s="19">
        <f t="shared" ca="1" si="4"/>
        <v>2024</v>
      </c>
      <c r="CX100" s="30" cm="1">
        <f t="array" aca="1" ref="CX100" ca="1">INDEX($C$6:$CS$100,MATCH(CW100,YEAR($B$6:$B$100),0),MATCH(CV100,$C$1:$CS$1,0))</f>
        <v>3.1334527698738892</v>
      </c>
      <c r="CY100" s="19">
        <f t="shared" ca="1" si="0"/>
        <v>2029</v>
      </c>
      <c r="CZ100" s="30" cm="1">
        <f t="array" aca="1" ref="CZ100" ca="1">INDEX($C$6:$CS$100,MATCH(CY100,YEAR($B$6:$B$100),0),MATCH(CV100,$C$1:$CS$1,0))</f>
        <v>3.4909450882198803</v>
      </c>
      <c r="DA100" s="19">
        <f t="shared" ca="1" si="7"/>
        <v>2034</v>
      </c>
      <c r="DB100" s="28" cm="1">
        <f t="array" aca="1" ref="DB100" ca="1">INDEX($C$6:$CS$100,MATCH(DA100,YEAR($B$6:$B$100),0),MATCH(CV100,$C$1:$CS$1,0))</f>
        <v>4.130634330160877</v>
      </c>
    </row>
    <row r="101" spans="99:106" x14ac:dyDescent="0.3">
      <c r="CU101" s="20">
        <v>45658</v>
      </c>
      <c r="CV101" s="20" t="str">
        <f ca="1">OFFSET(C$1,0,ROWS($1:95)-1)</f>
        <v>2025A</v>
      </c>
      <c r="CW101" s="19">
        <f t="shared" ca="1" si="4"/>
        <v>2025</v>
      </c>
      <c r="CX101" s="30" cm="1">
        <f t="array" aca="1" ref="CX101" ca="1">INDEX($C$6:$CS$100,MATCH(CW101,YEAR($B$6:$B$100),0),MATCH(CV101,$C$1:$CS$1,0))</f>
        <v>3.1590124767719669</v>
      </c>
      <c r="CY101" s="19">
        <f t="shared" ref="CY101" ca="1" si="12">LEFT(CV101,4)+$CY$5</f>
        <v>2030</v>
      </c>
      <c r="CZ101" s="30" cm="1">
        <f t="array" aca="1" ref="CZ101" ca="1">INDEX($C$6:$CS$100,MATCH(CY101,YEAR($B$6:$B$100),0),MATCH(CV101,$C$1:$CS$1,0))</f>
        <v>3.6489531241413418</v>
      </c>
      <c r="DA101" s="19">
        <f t="shared" ref="DA101" ca="1" si="13">LEFT(CV101,4)+$DA$5</f>
        <v>2035</v>
      </c>
      <c r="DB101" s="28" cm="1">
        <f t="array" aca="1" ref="DB101" ca="1">INDEX($C$6:$CS$100,MATCH(DA101,YEAR($B$6:$B$100),0),MATCH(CV101,$C$1:$CS$1,0))</f>
        <v>4.0581755280407865</v>
      </c>
    </row>
  </sheetData>
  <hyperlinks>
    <hyperlink ref="L5" r:id="rId1" display="https://www.cbo.gov/sites/default/files/99th-congress-1985-1986/reports/85-cbo-001.pdf" xr:uid="{016F258B-AAB6-4AB4-9A2E-07AC136F13E9}"/>
    <hyperlink ref="N5" r:id="rId2" display="https://www.cbo.gov/sites/default/files/99th-congress-1985-1986/reports/doc05b-entire_1.pdf" xr:uid="{0ED468D9-4A54-4020-9DFF-B30A559B8DDA}"/>
    <hyperlink ref="M5" r:id="rId3" display="https://www.cbo.gov/sites/default/files/99th-congress-1985-1986/reports/85-cbo-014.pdf" xr:uid="{A0643B8C-30C3-4C17-A31D-08C9AF8BA1B0}"/>
    <hyperlink ref="O5" r:id="rId4" display="https://www.cbo.gov/sites/default/files/99th-congress-1985-1986/reports/doc19b-entire0.pdf" xr:uid="{CC6E46D2-61DE-4A19-A548-96FFFAF28F9C}"/>
    <hyperlink ref="P5" r:id="rId5" display="https://www.cbo.gov/sites/default/files/100th-congress-1987-1988/reports/doc01b-entire_0.pdf" xr:uid="{A74FDC21-B61C-4617-85B6-D29982C6A477}"/>
    <hyperlink ref="Q5" r:id="rId6" display="https://www.cbo.gov/sites/default/files/100th-congress-1987-1988/reports/doc11b-entire.pdf" xr:uid="{874CFD5C-4F39-4BF5-8401-AC0494A3CEC6}"/>
    <hyperlink ref="R5" r:id="rId7" display="https://www.cbo.gov/sites/default/files/100th-congress-1987-1988/reports/88-cbo-0110.pdf" xr:uid="{E5C0A554-05B3-4C34-BF20-8BB635B68213}"/>
    <hyperlink ref="S5" r:id="rId8" display="https://www.cbo.gov/sites/default/files/100th-congress-1987-1988/reports/doc05b-entire.pdf" xr:uid="{71D3ED31-624F-4638-BB6B-D1BDDEC39835}"/>
    <hyperlink ref="T5" r:id="rId9" display="https://www.cbo.gov/sites/default/files/101st-congress-1989-1990/reports/89-cbo-032.pdf" xr:uid="{CFCD9B09-3BD6-428C-9720-90D3C97BAD48}"/>
    <hyperlink ref="U5" r:id="rId10" display="https://www.cbo.gov/sites/default/files/101st-congress-1989-1990/reports/89-cbo-038.pdf" xr:uid="{EB6A0E25-3010-48F7-B5F7-E19AA79679C9}"/>
    <hyperlink ref="V5" r:id="rId11" display="https://www.cbo.gov/sites/default/files/101st-congress-1989-1990/reports/90-cbo-006.pdf" xr:uid="{41EB60D9-EEE0-49CC-A239-9914F1882011}"/>
    <hyperlink ref="W5" r:id="rId12" display="https://www.cbo.gov/sites/default/files/101st-congress-1989-1990/reports/199007theeconomicandbudget.pdf" xr:uid="{00F176B1-D0C4-4006-8611-524D446891C9}"/>
    <hyperlink ref="X5" r:id="rId13" display="https://www.cbo.gov/sites/default/files/102nd-congress-1991-1992/reports/91-cbo-002.pdf" xr:uid="{1BD7ADCB-AFB8-4A66-80D0-A0A3590A213E}"/>
    <hyperlink ref="Y5" r:id="rId14" display="https://www.cbo.gov/sites/default/files/cbofiles/attachments/1991_08_theeconoutlookupdate.pdf" xr:uid="{8C9DD81D-21C9-4465-BF17-3EE9CE928420}"/>
    <hyperlink ref="Z5" r:id="rId15" display="https://www.cbo.gov/sites/default/files/102nd-congress-1991-1992/reports/1992_01_econoutlook.pdf" xr:uid="{C5AA7FCC-278A-4FE0-8C0F-B52550AC6F77}"/>
    <hyperlink ref="AA5" r:id="rId16" display="https://www.cbo.gov/sites/default/files/102nd-congress-1991-1992/reports/1992_07_outlookupdate.pdf" xr:uid="{85620A0F-2D9D-4AB4-8C52-07F67BDEB1AD}"/>
    <hyperlink ref="AB5" r:id="rId17" display="https://www.cbo.gov/sites/default/files/103rd-congress-1993-1994/reports/93doc03.pdf" xr:uid="{E7B366A9-28F5-4DE7-B886-87F54AFD27A1}"/>
    <hyperlink ref="AC5" r:id="rId18" display="https://www.cbo.gov/sites/default/files/103rd-congress-1993-1994/reports/09-1993-outlookentirerpt_0.pdf" xr:uid="{A2632883-6EDB-4058-ACD6-B8D4ECDA0351}"/>
    <hyperlink ref="AD5" r:id="rId19" display="https://www.cbo.gov/sites/default/files/103rd-congress-1993-1994/reports/doc06_0.pdf" xr:uid="{6B1FF6D9-EF64-4304-A963-848D45A1EA81}"/>
    <hyperlink ref="AE5" r:id="rId20" display="https://www.cbo.gov/sites/default/files/103rd-congress-1993-1994/reports/doc43.pdf" xr:uid="{FD16AAFB-4B59-4501-A07C-1E6FEA15DEBD}"/>
    <hyperlink ref="AF5" r:id="rId21" display="https://www.cbo.gov/sites/default/files/104th-congress-1995-1996/reports/doc07-entire.pdf" xr:uid="{ECE1DC47-074A-46F9-B624-845978145C04}"/>
    <hyperlink ref="AG5" r:id="rId22" display="https://www.cbo.gov/sites/default/files/104th-congress-1995-1996/reports/entirereport_9.pdf" xr:uid="{77689AA6-7F91-4BA4-A213-FB0532207222}"/>
    <hyperlink ref="AI5" r:id="rId23" display="https://www.cbo.gov/sites/default/files/104th-congress-1995-1996/reports/entirereport_7.pdf" xr:uid="{F54C2210-A034-4E8B-BB59-4881E0DC1466}"/>
    <hyperlink ref="AJ5" r:id="rId24" display="https://www.cbo.gov/sites/default/files/cbofiles/attachments/Eb01-97.pdf" xr:uid="{2246C912-559B-4008-A972-89A6A0362AAA}"/>
    <hyperlink ref="AK5" r:id="rId25" display="https://www.cbo.gov/sites/default/files/105th-congress-1997-1998/reports/Eb09-97.pdf" xr:uid="{062385FC-2BD4-49F2-A3FB-29A7998EBFDF}"/>
    <hyperlink ref="AL5" r:id="rId26" display="https://www.cbo.gov/sites/default/files/105th-congress-1997-1998/reports/eb01-98.pdf" xr:uid="{47982067-CF40-4219-B924-21A4FF6ABAA4}"/>
    <hyperlink ref="AM5" r:id="rId27" display="https://www.cbo.gov/sites/default/files/105th-congress-1997-1998/reports/eb0898.pdf" xr:uid="{28E1C82E-CDB3-4EE3-BD2F-D33EF2410B8A}"/>
    <hyperlink ref="AN5" r:id="rId28" display="https://www.cbo.gov/sites/default/files/106th-congress-1999-2000/reports/eb0199.pdf" xr:uid="{4F7A8945-1FD0-4F7F-94F8-ED07F681AE92}"/>
    <hyperlink ref="AO5" r:id="rId29" display="https://www.cbo.gov/sites/default/files/106th-congress-1999-2000/reports/eb07-99.pdf" xr:uid="{F7F2862F-A664-42FB-A500-A147A6EC922F}"/>
    <hyperlink ref="AH5" r:id="rId30" display="https://www.cbo.gov/sites/default/files/104th-congress-1995-1996/reports/eb1295.pdf" xr:uid="{F672060B-E02F-414C-A843-BE5EE939D264}"/>
    <hyperlink ref="AP5" r:id="rId31" display="https://www.cbo.gov/sites/default/files/106th-congress-1999-2000/reports/eb0100.pdf" xr:uid="{DECE3D78-D01F-498A-8B90-2196B12B23C5}"/>
    <hyperlink ref="AQ5" r:id="rId32" display="https://www.cbo.gov/sites/default/files/106th-congress-1999-2000/reports/eb0700.pdf" xr:uid="{CE2C961D-DB5D-453A-8EA4-EB8AB00FB7C5}"/>
    <hyperlink ref="AR5" r:id="rId33" display="https://www.cbo.gov/sites/default/files/107th-congress-2001-2002/reports/entire-report.pdf" xr:uid="{FE6EE91D-5E39-47A7-B21A-55B6F0FC14E9}"/>
    <hyperlink ref="AS5" r:id="rId34" display="https://www.cbo.gov/sites/default/files/107th-congress-2001-2002/reports/entirereport_2.pdf" xr:uid="{9041DFA0-A0C7-4F0E-889C-8BBB2C5C54E7}"/>
    <hyperlink ref="AT5" r:id="rId35" display="https://www.cbo.gov/sites/default/files/107th-congress-2001-2002/reports/entirereport_4.pdf" xr:uid="{4BBC8044-6ACD-4B7A-9B80-3D1A139855E3}"/>
    <hyperlink ref="BI5" r:id="rId36" display="https://www.cbo.gov/sites/default/files/111th-congress-2009-2010/reports/03-20-presidentbudget.pdf" xr:uid="{B85F6538-52CA-4353-ADD9-EDC6B92FDF14}"/>
    <hyperlink ref="AV5" r:id="rId37" display="https://www.cbo.gov/sites/default/files/108th-congress-2003-2004/reports/entirereport_witherrata.pdf" xr:uid="{131E6373-9EFC-4BD5-B7FB-24BD0BB891E2}"/>
    <hyperlink ref="K5" r:id="rId38" display="https://www.cbo.gov/sites/default/files/98th-congress-1983-1984/reports/84doc05b.pdf" xr:uid="{5F627DD2-08F7-4C08-9B9E-1348A93B0852}"/>
    <hyperlink ref="J5" r:id="rId39" display="https://www.cbo.gov/sites/default/files/98th-congress-1983-1984/reports/doc05a.pdf" xr:uid="{454C4374-4450-45A2-894F-FE491EC515CC}"/>
    <hyperlink ref="I5" r:id="rId40" display="https://www.cbo.gov/sites/default/files/97th-congress-1981-1982/reports/doc04b-entire_1.pdf" xr:uid="{D624D32B-AC64-42C5-AEC0-0E0BBCC6F18F}"/>
    <hyperlink ref="H5" r:id="rId41" display="https://www.cbo.gov/sites/default/files/97th-congress-1981-1982/reports/doc25-entire_0.pdf" xr:uid="{B9EDA250-F4DD-4D36-96AD-B8A159CAD933}"/>
    <hyperlink ref="G5" r:id="rId42" display="https://www.cbo.gov/sites/default/files/96th-congress-1979-1980/reports/80doc06b.pdf" xr:uid="{00F5AD6D-96E8-4A80-9163-D8975EE1F6FE}"/>
    <hyperlink ref="F5" r:id="rId43" display="https://www.cbo.gov/sites/default/files/96th-congress-1979-1980/reports/79doc653.pdf" xr:uid="{BA2C4C3B-5183-4E30-8E25-A58E74BCA85C}"/>
    <hyperlink ref="E5" r:id="rId44" display="https://www.cbo.gov/sites/default/files/95th-congress-1977-1978/reports/1977_12_puppy.pdf" xr:uid="{48387BD7-F2FE-418C-A182-862D3273DB96}"/>
    <hyperlink ref="D5" r:id="rId45" display="https://www.cbo.gov/sites/default/files/94th-congress-1975-1976/reports/1976_12_fiscal.pdf" xr:uid="{1E7F0EA6-A778-4647-B960-CE34EAF78B70}"/>
    <hyperlink ref="C5" r:id="rId46" display="https://www.cbo.gov/sites/default/files/94th-congress-1975-1976/reports/76doc547.pdf" xr:uid="{25D91175-474C-4FE2-8040-3CD8DF4426BD}"/>
  </hyperlinks>
  <pageMargins left="0.7" right="0.7" top="0.75" bottom="0.75" header="0.3" footer="0.3"/>
  <headerFooter>
    <oddHeader>&amp;L&amp;"Calibri"&amp;11&amp;K000000 NONCONFIDENTIAL // EXTERNAL&amp;1#_x000D_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8E8A-3AB4-4509-B1D3-1EFB238B46C8}">
  <dimension ref="A1:DE66"/>
  <sheetViews>
    <sheetView workbookViewId="0">
      <pane xSplit="2" ySplit="5" topLeftCell="C21" activePane="bottomRight" state="frozen"/>
      <selection pane="topRight" activeCell="C1" sqref="C1"/>
      <selection pane="bottomLeft" activeCell="A6" sqref="A6"/>
      <selection pane="bottomRight" activeCell="G34" sqref="G33:G34"/>
    </sheetView>
  </sheetViews>
  <sheetFormatPr defaultRowHeight="14.4" x14ac:dyDescent="0.3"/>
  <cols>
    <col min="4" max="5" width="9.21875" bestFit="1" customWidth="1"/>
    <col min="12" max="33" width="9.21875" bestFit="1" customWidth="1"/>
    <col min="34" max="34" width="9.44140625" bestFit="1" customWidth="1"/>
    <col min="35" max="46" width="9.21875" bestFit="1" customWidth="1"/>
    <col min="83" max="87" width="9.21875" customWidth="1"/>
    <col min="100" max="100" width="21.77734375" bestFit="1" customWidth="1"/>
    <col min="101" max="101" width="23.77734375" bestFit="1" customWidth="1"/>
  </cols>
  <sheetData>
    <row r="1" spans="1:109"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09" x14ac:dyDescent="0.3">
      <c r="A2" t="s">
        <v>1741</v>
      </c>
      <c r="B2" t="s">
        <v>894</v>
      </c>
      <c r="AU2" t="s">
        <v>1912</v>
      </c>
      <c r="AW2" t="s">
        <v>1913</v>
      </c>
      <c r="AX2" t="s">
        <v>1914</v>
      </c>
      <c r="AY2" t="s">
        <v>1915</v>
      </c>
      <c r="AZ2" t="s">
        <v>1916</v>
      </c>
      <c r="BA2" t="s">
        <v>1917</v>
      </c>
      <c r="BB2" t="s">
        <v>1918</v>
      </c>
      <c r="BC2" t="s">
        <v>1919</v>
      </c>
      <c r="BD2" t="s">
        <v>1920</v>
      </c>
      <c r="BE2" t="s">
        <v>1921</v>
      </c>
      <c r="BF2" t="s">
        <v>1922</v>
      </c>
      <c r="BG2" t="s">
        <v>1923</v>
      </c>
      <c r="BH2" t="s">
        <v>1924</v>
      </c>
      <c r="BJ2" t="s">
        <v>1925</v>
      </c>
      <c r="BK2" t="s">
        <v>1926</v>
      </c>
      <c r="BL2" t="s">
        <v>1927</v>
      </c>
      <c r="BM2" t="s">
        <v>1928</v>
      </c>
      <c r="BN2" t="s">
        <v>1929</v>
      </c>
      <c r="BO2" t="s">
        <v>1930</v>
      </c>
      <c r="BP2" t="s">
        <v>1931</v>
      </c>
      <c r="BQ2" t="s">
        <v>1932</v>
      </c>
      <c r="BR2" t="s">
        <v>1933</v>
      </c>
      <c r="BS2" t="s">
        <v>1934</v>
      </c>
      <c r="BT2" t="s">
        <v>1935</v>
      </c>
      <c r="BU2" t="s">
        <v>1936</v>
      </c>
      <c r="BV2" t="s">
        <v>1937</v>
      </c>
      <c r="BW2" t="s">
        <v>1938</v>
      </c>
      <c r="BX2" t="s">
        <v>1939</v>
      </c>
      <c r="BY2" t="s">
        <v>1940</v>
      </c>
      <c r="BZ2" t="s">
        <v>1941</v>
      </c>
      <c r="CA2" t="s">
        <v>1942</v>
      </c>
      <c r="CB2" t="s">
        <v>1943</v>
      </c>
      <c r="CC2" t="s">
        <v>1944</v>
      </c>
      <c r="CD2" t="s">
        <v>1945</v>
      </c>
      <c r="CE2" t="s">
        <v>1946</v>
      </c>
      <c r="CF2" t="s">
        <v>1947</v>
      </c>
      <c r="CG2" t="s">
        <v>1948</v>
      </c>
      <c r="CH2" t="s">
        <v>1949</v>
      </c>
      <c r="CI2" t="s">
        <v>1950</v>
      </c>
      <c r="CJ2" t="s">
        <v>1951</v>
      </c>
      <c r="CK2" t="s">
        <v>1952</v>
      </c>
      <c r="CL2" t="s">
        <v>1953</v>
      </c>
      <c r="CM2" t="s">
        <v>1954</v>
      </c>
      <c r="CN2" t="s">
        <v>1955</v>
      </c>
      <c r="CO2" t="s">
        <v>1956</v>
      </c>
      <c r="CP2" t="s">
        <v>1957</v>
      </c>
      <c r="CQ2" t="s">
        <v>1958</v>
      </c>
      <c r="CR2" t="s">
        <v>1959</v>
      </c>
      <c r="CS2" t="s">
        <v>3154</v>
      </c>
    </row>
    <row r="3" spans="1:109" x14ac:dyDescent="0.3">
      <c r="A3" s="14" t="s">
        <v>642</v>
      </c>
      <c r="C3" t="s">
        <v>3025</v>
      </c>
      <c r="D3" t="s">
        <v>3043</v>
      </c>
      <c r="E3" t="s">
        <v>3043</v>
      </c>
      <c r="F3" t="s">
        <v>3043</v>
      </c>
      <c r="G3" t="s">
        <v>3028</v>
      </c>
      <c r="H3" t="s">
        <v>3028</v>
      </c>
      <c r="I3" t="s">
        <v>3028</v>
      </c>
      <c r="J3" t="s">
        <v>3028</v>
      </c>
      <c r="AU3" t="s">
        <v>1960</v>
      </c>
      <c r="AW3" t="s">
        <v>1961</v>
      </c>
      <c r="AX3" t="s">
        <v>1962</v>
      </c>
      <c r="AY3" t="s">
        <v>1963</v>
      </c>
      <c r="AZ3" t="s">
        <v>1964</v>
      </c>
      <c r="BA3" t="s">
        <v>1965</v>
      </c>
      <c r="BB3" t="s">
        <v>1966</v>
      </c>
      <c r="BC3" t="s">
        <v>1967</v>
      </c>
      <c r="BD3" t="s">
        <v>1968</v>
      </c>
      <c r="BE3" t="s">
        <v>1969</v>
      </c>
      <c r="BF3" t="s">
        <v>1970</v>
      </c>
      <c r="BG3" t="s">
        <v>1971</v>
      </c>
      <c r="BH3" t="s">
        <v>1972</v>
      </c>
      <c r="BJ3" t="s">
        <v>1973</v>
      </c>
      <c r="BK3" t="s">
        <v>1974</v>
      </c>
      <c r="BL3" t="s">
        <v>1975</v>
      </c>
      <c r="BM3" t="s">
        <v>1976</v>
      </c>
      <c r="BN3" t="s">
        <v>1977</v>
      </c>
      <c r="BO3" t="s">
        <v>1978</v>
      </c>
      <c r="BP3" t="s">
        <v>1979</v>
      </c>
      <c r="BQ3" t="s">
        <v>1980</v>
      </c>
      <c r="BR3" t="s">
        <v>1981</v>
      </c>
      <c r="BS3" t="s">
        <v>1982</v>
      </c>
      <c r="BT3" t="s">
        <v>1983</v>
      </c>
      <c r="BU3" t="s">
        <v>1984</v>
      </c>
      <c r="BV3" t="s">
        <v>1985</v>
      </c>
      <c r="BW3" t="s">
        <v>1986</v>
      </c>
      <c r="BX3" t="s">
        <v>1987</v>
      </c>
      <c r="BY3" t="s">
        <v>1988</v>
      </c>
      <c r="BZ3" t="s">
        <v>1989</v>
      </c>
      <c r="CA3" t="s">
        <v>1990</v>
      </c>
      <c r="CB3" t="s">
        <v>1991</v>
      </c>
      <c r="CC3" t="s">
        <v>1992</v>
      </c>
      <c r="CD3" t="s">
        <v>1993</v>
      </c>
      <c r="CE3" t="s">
        <v>1994</v>
      </c>
      <c r="CF3" t="s">
        <v>1996</v>
      </c>
      <c r="CG3" t="s">
        <v>1997</v>
      </c>
      <c r="CH3" t="s">
        <v>1998</v>
      </c>
      <c r="CI3" t="s">
        <v>1999</v>
      </c>
      <c r="CJ3" t="s">
        <v>2001</v>
      </c>
      <c r="CK3" t="s">
        <v>2002</v>
      </c>
      <c r="CL3" t="s">
        <v>2003</v>
      </c>
      <c r="CM3" t="s">
        <v>2004</v>
      </c>
      <c r="CN3" t="s">
        <v>2005</v>
      </c>
      <c r="CO3" t="s">
        <v>2007</v>
      </c>
      <c r="CP3" t="s">
        <v>2008</v>
      </c>
      <c r="CQ3" t="s">
        <v>2009</v>
      </c>
      <c r="CR3" t="s">
        <v>2010</v>
      </c>
      <c r="CS3" t="s">
        <v>3156</v>
      </c>
    </row>
    <row r="4" spans="1:109" x14ac:dyDescent="0.3">
      <c r="A4" s="14" t="s">
        <v>640</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14" t="s">
        <v>1814</v>
      </c>
      <c r="AV4" s="5">
        <v>37622</v>
      </c>
      <c r="AW4" s="14" t="s">
        <v>1814</v>
      </c>
      <c r="AX4" s="14" t="s">
        <v>1814</v>
      </c>
      <c r="AY4" s="14" t="s">
        <v>1814</v>
      </c>
      <c r="AZ4" s="14" t="s">
        <v>1814</v>
      </c>
      <c r="BA4" s="14" t="s">
        <v>1814</v>
      </c>
      <c r="BB4" s="14" t="s">
        <v>1814</v>
      </c>
      <c r="BC4" s="14" t="s">
        <v>1814</v>
      </c>
      <c r="BD4" s="14" t="s">
        <v>1814</v>
      </c>
      <c r="BE4" s="14" t="s">
        <v>1814</v>
      </c>
      <c r="BF4" s="14" t="s">
        <v>1814</v>
      </c>
      <c r="BG4" s="14" t="s">
        <v>1814</v>
      </c>
      <c r="BH4" s="14" t="s">
        <v>1814</v>
      </c>
      <c r="BI4" s="5">
        <v>39873</v>
      </c>
      <c r="BJ4" s="14" t="s">
        <v>1814</v>
      </c>
      <c r="BK4" s="14" t="s">
        <v>1814</v>
      </c>
      <c r="BL4" s="14" t="s">
        <v>1814</v>
      </c>
      <c r="BM4" s="14" t="s">
        <v>1814</v>
      </c>
      <c r="BN4" s="14" t="s">
        <v>1814</v>
      </c>
      <c r="BO4" s="14" t="s">
        <v>1814</v>
      </c>
      <c r="BP4" s="14" t="s">
        <v>1814</v>
      </c>
      <c r="BQ4" s="14" t="s">
        <v>1814</v>
      </c>
      <c r="BR4" s="14" t="s">
        <v>1814</v>
      </c>
      <c r="BS4" s="14" t="s">
        <v>1814</v>
      </c>
      <c r="BT4" s="14" t="s">
        <v>1814</v>
      </c>
      <c r="BU4" s="14" t="s">
        <v>1814</v>
      </c>
      <c r="BV4" s="14" t="s">
        <v>1814</v>
      </c>
      <c r="BW4" s="14" t="s">
        <v>1841</v>
      </c>
      <c r="BX4" s="14" t="s">
        <v>1843</v>
      </c>
      <c r="BY4" s="14" t="s">
        <v>1845</v>
      </c>
      <c r="BZ4" s="14" t="s">
        <v>1847</v>
      </c>
      <c r="CA4" s="14" t="s">
        <v>1849</v>
      </c>
      <c r="CB4" s="14" t="s">
        <v>1851</v>
      </c>
      <c r="CC4" s="14" t="s">
        <v>1853</v>
      </c>
      <c r="CD4" s="14" t="s">
        <v>1855</v>
      </c>
      <c r="CE4" t="s">
        <v>1857</v>
      </c>
      <c r="CF4" t="s">
        <v>1995</v>
      </c>
      <c r="CG4" t="s">
        <v>1861</v>
      </c>
      <c r="CH4" t="s">
        <v>1863</v>
      </c>
      <c r="CI4" t="s">
        <v>1865</v>
      </c>
      <c r="CJ4" t="s">
        <v>2000</v>
      </c>
      <c r="CK4" t="s">
        <v>1867</v>
      </c>
      <c r="CL4" t="s">
        <v>1870</v>
      </c>
      <c r="CM4" t="s">
        <v>1870</v>
      </c>
      <c r="CN4" t="s">
        <v>1870</v>
      </c>
      <c r="CO4" t="s">
        <v>2006</v>
      </c>
      <c r="CP4" t="s">
        <v>1876</v>
      </c>
      <c r="CQ4" t="s">
        <v>1878</v>
      </c>
      <c r="CR4" t="s">
        <v>1880</v>
      </c>
      <c r="CS4" t="s">
        <v>3155</v>
      </c>
    </row>
    <row r="5" spans="1:109" x14ac:dyDescent="0.3">
      <c r="A5" s="14" t="s">
        <v>600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365610</v>
      </c>
      <c r="AS5" s="25">
        <v>37104</v>
      </c>
      <c r="AT5" s="25">
        <v>37257</v>
      </c>
      <c r="AU5" s="14" t="s">
        <v>1813</v>
      </c>
      <c r="AV5" s="25">
        <v>37622</v>
      </c>
      <c r="AW5" s="14" t="s">
        <v>1813</v>
      </c>
      <c r="AX5" s="14" t="s">
        <v>1813</v>
      </c>
      <c r="AY5" s="14" t="s">
        <v>1813</v>
      </c>
      <c r="AZ5" s="14" t="s">
        <v>1813</v>
      </c>
      <c r="BA5" s="14" t="s">
        <v>1813</v>
      </c>
      <c r="BB5" s="14" t="s">
        <v>1813</v>
      </c>
      <c r="BC5" s="14" t="s">
        <v>1813</v>
      </c>
      <c r="BD5" s="14" t="s">
        <v>1813</v>
      </c>
      <c r="BE5" s="14" t="s">
        <v>1813</v>
      </c>
      <c r="BF5" s="14" t="s">
        <v>1813</v>
      </c>
      <c r="BG5" s="14" t="s">
        <v>1813</v>
      </c>
      <c r="BH5" s="14" t="s">
        <v>1813</v>
      </c>
      <c r="BI5" s="25">
        <v>39873</v>
      </c>
      <c r="BJ5" s="14" t="s">
        <v>1813</v>
      </c>
      <c r="BK5" s="14" t="s">
        <v>1813</v>
      </c>
      <c r="BL5" s="14" t="s">
        <v>1813</v>
      </c>
      <c r="BM5" s="14" t="s">
        <v>1813</v>
      </c>
      <c r="BN5" s="14" t="s">
        <v>1813</v>
      </c>
      <c r="BO5" s="14" t="s">
        <v>1813</v>
      </c>
      <c r="BP5" s="14" t="s">
        <v>1813</v>
      </c>
      <c r="BQ5" s="14" t="s">
        <v>1813</v>
      </c>
      <c r="BR5" s="14" t="s">
        <v>1813</v>
      </c>
      <c r="BS5" s="14" t="s">
        <v>1813</v>
      </c>
      <c r="BT5" s="14" t="s">
        <v>1813</v>
      </c>
      <c r="BU5" s="14" t="s">
        <v>1813</v>
      </c>
      <c r="BV5" s="14" t="s">
        <v>1813</v>
      </c>
      <c r="BW5" s="14" t="s">
        <v>1813</v>
      </c>
      <c r="BX5" s="14" t="s">
        <v>1813</v>
      </c>
      <c r="BY5" s="14" t="s">
        <v>1813</v>
      </c>
      <c r="BZ5" s="14" t="s">
        <v>1813</v>
      </c>
      <c r="CA5" s="14" t="s">
        <v>1813</v>
      </c>
      <c r="CB5" s="14" t="s">
        <v>1813</v>
      </c>
      <c r="CC5" s="14" t="s">
        <v>1813</v>
      </c>
      <c r="CD5" s="14" t="s">
        <v>1813</v>
      </c>
      <c r="CE5" t="s">
        <v>1813</v>
      </c>
      <c r="CF5" t="s">
        <v>1813</v>
      </c>
      <c r="CG5" t="s">
        <v>1813</v>
      </c>
      <c r="CH5" t="s">
        <v>1813</v>
      </c>
      <c r="CI5" t="s">
        <v>1813</v>
      </c>
      <c r="CJ5" t="s">
        <v>1813</v>
      </c>
      <c r="CK5" t="s">
        <v>1813</v>
      </c>
      <c r="CL5" t="s">
        <v>1813</v>
      </c>
      <c r="CM5" t="s">
        <v>1813</v>
      </c>
      <c r="CN5" t="s">
        <v>1813</v>
      </c>
      <c r="CO5" t="s">
        <v>1813</v>
      </c>
      <c r="CP5" t="s">
        <v>1813</v>
      </c>
      <c r="CQ5" t="s">
        <v>1813</v>
      </c>
      <c r="CR5" t="s">
        <v>1813</v>
      </c>
      <c r="CS5" t="s">
        <v>1813</v>
      </c>
    </row>
    <row r="6" spans="1:109"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3" t="e">
        <v>#N/A</v>
      </c>
      <c r="Y6" s="3" t="e">
        <v>#N/A</v>
      </c>
      <c r="Z6" s="3" t="e">
        <v>#N/A</v>
      </c>
      <c r="AA6" s="3" t="e">
        <v>#N/A</v>
      </c>
      <c r="AB6" s="3" t="e">
        <v>#N/A</v>
      </c>
      <c r="AC6" s="3" t="e">
        <v>#N/A</v>
      </c>
      <c r="AD6" s="3" t="e">
        <v>#N/A</v>
      </c>
      <c r="AE6" s="3" t="e">
        <v>#N/A</v>
      </c>
      <c r="AF6" s="3" t="e">
        <v>#N/A</v>
      </c>
      <c r="AG6" s="3" t="e">
        <v>#N/A</v>
      </c>
      <c r="AH6" s="3" t="e">
        <v>#N/A</v>
      </c>
      <c r="AI6" s="3" t="e">
        <v>#N/A</v>
      </c>
      <c r="AJ6" s="3" t="e">
        <v>#N/A</v>
      </c>
      <c r="AK6" s="3" t="e">
        <v>#N/A</v>
      </c>
      <c r="AL6" s="3" t="e">
        <v>#N/A</v>
      </c>
      <c r="AM6" s="3" t="e">
        <v>#N/A</v>
      </c>
      <c r="AN6" s="3" t="e">
        <v>#N/A</v>
      </c>
      <c r="AO6" s="3" t="e">
        <v>#N/A</v>
      </c>
      <c r="AP6" s="3" t="e">
        <v>#N/A</v>
      </c>
      <c r="AQ6" s="3" t="e">
        <v>#N/A</v>
      </c>
      <c r="AR6" s="3" t="e">
        <v>#N/A</v>
      </c>
      <c r="AS6" s="3" t="e">
        <v>#N/A</v>
      </c>
      <c r="AT6" s="3" t="e">
        <v>#N/A</v>
      </c>
      <c r="AU6" s="3" t="e">
        <v>#N/A</v>
      </c>
      <c r="AV6" s="3" t="e">
        <v>#N/A</v>
      </c>
      <c r="AW6" s="3" t="e">
        <v>#N/A</v>
      </c>
      <c r="AX6" s="3" t="e">
        <v>#N/A</v>
      </c>
      <c r="AY6" s="3" t="e">
        <v>#N/A</v>
      </c>
      <c r="AZ6" s="3" t="e">
        <v>#N/A</v>
      </c>
      <c r="BA6" s="3" t="e">
        <v>#N/A</v>
      </c>
      <c r="BB6" s="3" t="e">
        <v>#N/A</v>
      </c>
      <c r="BC6" s="3" t="e">
        <v>#N/A</v>
      </c>
      <c r="BD6" s="3" t="e">
        <v>#N/A</v>
      </c>
      <c r="BE6" s="3" t="e">
        <v>#N/A</v>
      </c>
      <c r="BF6" s="3" t="e">
        <v>#N/A</v>
      </c>
      <c r="BG6" s="3" t="e">
        <v>#N/A</v>
      </c>
      <c r="BH6" s="3" t="e">
        <v>#N/A</v>
      </c>
      <c r="BI6" s="3" t="e">
        <v>#N/A</v>
      </c>
      <c r="BJ6" s="3" t="e">
        <v>#N/A</v>
      </c>
      <c r="BK6" s="3" t="e">
        <v>#N/A</v>
      </c>
      <c r="BL6" s="3" t="e">
        <v>#N/A</v>
      </c>
      <c r="BM6" s="3" t="e">
        <v>#N/A</v>
      </c>
      <c r="BN6" s="3" t="e">
        <v>#N/A</v>
      </c>
      <c r="BO6" s="3" t="e">
        <v>#N/A</v>
      </c>
      <c r="BP6" s="3" t="e">
        <v>#N/A</v>
      </c>
      <c r="BQ6" s="3" t="e">
        <v>#N/A</v>
      </c>
      <c r="BR6" s="3" t="e">
        <v>#N/A</v>
      </c>
      <c r="BS6" s="3" t="e">
        <v>#N/A</v>
      </c>
      <c r="BT6" s="3" t="e">
        <v>#N/A</v>
      </c>
      <c r="BU6" s="3" t="e">
        <v>#N/A</v>
      </c>
      <c r="BV6" s="3" t="e">
        <v>#N/A</v>
      </c>
      <c r="BW6" s="3" t="e">
        <v>#N/A</v>
      </c>
      <c r="BX6" s="3" t="e">
        <v>#N/A</v>
      </c>
      <c r="BY6" s="3" t="e">
        <v>#N/A</v>
      </c>
      <c r="BZ6" s="3" t="e">
        <v>#N/A</v>
      </c>
      <c r="CA6" s="3" t="e">
        <v>#N/A</v>
      </c>
      <c r="CB6" s="3" t="e">
        <v>#N/A</v>
      </c>
      <c r="CC6" s="3" t="e">
        <v>#N/A</v>
      </c>
      <c r="CD6" s="3" t="e">
        <v>#N/A</v>
      </c>
      <c r="CE6" s="3" t="e">
        <v>#N/A</v>
      </c>
      <c r="CF6" s="3" t="e">
        <v>#N/A</v>
      </c>
      <c r="CG6" s="3" t="e">
        <v>#N/A</v>
      </c>
      <c r="CH6" s="3" t="e">
        <v>#N/A</v>
      </c>
      <c r="CI6" s="3" t="e">
        <v>#N/A</v>
      </c>
      <c r="CJ6" s="3" t="e">
        <v>#N/A</v>
      </c>
      <c r="CK6" s="3" t="e">
        <v>#N/A</v>
      </c>
      <c r="CL6" s="3" t="e">
        <v>#N/A</v>
      </c>
      <c r="CM6" s="3" t="e">
        <v>#N/A</v>
      </c>
      <c r="CN6" s="3" t="e">
        <v>#N/A</v>
      </c>
      <c r="CO6" s="3" t="e">
        <v>#N/A</v>
      </c>
      <c r="CP6" s="3" t="e">
        <v>#N/A</v>
      </c>
      <c r="CQ6" s="3" t="e">
        <v>#N/A</v>
      </c>
      <c r="CR6" s="3" t="e">
        <v>#N/A</v>
      </c>
      <c r="CS6" s="3">
        <v>1607</v>
      </c>
    </row>
    <row r="7" spans="1:109" x14ac:dyDescent="0.3">
      <c r="A7" t="s">
        <v>1743</v>
      </c>
      <c r="B7" s="16">
        <v>27760</v>
      </c>
      <c r="C7" s="3">
        <v>1695</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3" t="e">
        <v>#N/A</v>
      </c>
      <c r="Y7" s="3" t="e">
        <v>#N/A</v>
      </c>
      <c r="Z7" s="3" t="e">
        <v>#N/A</v>
      </c>
      <c r="AA7" s="3" t="e">
        <v>#N/A</v>
      </c>
      <c r="AB7" s="3" t="e">
        <v>#N/A</v>
      </c>
      <c r="AC7" s="3" t="e">
        <v>#N/A</v>
      </c>
      <c r="AD7" s="3" t="e">
        <v>#N/A</v>
      </c>
      <c r="AE7" s="3" t="e">
        <v>#N/A</v>
      </c>
      <c r="AF7" s="3" t="e">
        <v>#N/A</v>
      </c>
      <c r="AG7" s="3" t="e">
        <v>#N/A</v>
      </c>
      <c r="AH7" s="3" t="e">
        <v>#N/A</v>
      </c>
      <c r="AI7" s="3" t="e">
        <v>#N/A</v>
      </c>
      <c r="AJ7" s="3" t="e">
        <v>#N/A</v>
      </c>
      <c r="AK7" s="3" t="e">
        <v>#N/A</v>
      </c>
      <c r="AL7" s="3" t="e">
        <v>#N/A</v>
      </c>
      <c r="AM7" s="3" t="e">
        <v>#N/A</v>
      </c>
      <c r="AN7" s="3" t="e">
        <v>#N/A</v>
      </c>
      <c r="AO7" s="3" t="e">
        <v>#N/A</v>
      </c>
      <c r="AP7" s="3" t="e">
        <v>#N/A</v>
      </c>
      <c r="AQ7" s="3" t="e">
        <v>#N/A</v>
      </c>
      <c r="AR7" s="3" t="e">
        <v>#N/A</v>
      </c>
      <c r="AS7" s="3" t="e">
        <v>#N/A</v>
      </c>
      <c r="AT7" s="3" t="e">
        <v>#N/A</v>
      </c>
      <c r="AU7" s="3" t="e">
        <v>#N/A</v>
      </c>
      <c r="AV7" s="3" t="e">
        <v>#N/A</v>
      </c>
      <c r="AW7" s="3" t="e">
        <v>#N/A</v>
      </c>
      <c r="AX7" s="3" t="e">
        <v>#N/A</v>
      </c>
      <c r="AY7" s="3" t="e">
        <v>#N/A</v>
      </c>
      <c r="AZ7" s="3" t="e">
        <v>#N/A</v>
      </c>
      <c r="BA7" s="3" t="e">
        <v>#N/A</v>
      </c>
      <c r="BB7" s="3" t="e">
        <v>#N/A</v>
      </c>
      <c r="BC7" s="3" t="e">
        <v>#N/A</v>
      </c>
      <c r="BD7" s="3" t="e">
        <v>#N/A</v>
      </c>
      <c r="BE7" s="3" t="e">
        <v>#N/A</v>
      </c>
      <c r="BF7" s="3" t="e">
        <v>#N/A</v>
      </c>
      <c r="BG7" s="3" t="e">
        <v>#N/A</v>
      </c>
      <c r="BH7" s="3" t="e">
        <v>#N/A</v>
      </c>
      <c r="BI7" s="3" t="e">
        <v>#N/A</v>
      </c>
      <c r="BJ7" s="3" t="e">
        <v>#N/A</v>
      </c>
      <c r="BK7" s="3" t="e">
        <v>#N/A</v>
      </c>
      <c r="BL7" s="3" t="e">
        <v>#N/A</v>
      </c>
      <c r="BM7" s="3" t="e">
        <v>#N/A</v>
      </c>
      <c r="BN7" s="3" t="e">
        <v>#N/A</v>
      </c>
      <c r="BO7" s="3" t="e">
        <v>#N/A</v>
      </c>
      <c r="BP7" s="3" t="e">
        <v>#N/A</v>
      </c>
      <c r="BQ7" s="3" t="e">
        <v>#N/A</v>
      </c>
      <c r="BR7" s="3" t="e">
        <v>#N/A</v>
      </c>
      <c r="BS7" s="3" t="e">
        <v>#N/A</v>
      </c>
      <c r="BT7" s="3" t="e">
        <v>#N/A</v>
      </c>
      <c r="BU7" s="3" t="e">
        <v>#N/A</v>
      </c>
      <c r="BV7" s="3" t="e">
        <v>#N/A</v>
      </c>
      <c r="BW7" s="3" t="e">
        <v>#N/A</v>
      </c>
      <c r="BX7" s="3" t="e">
        <v>#N/A</v>
      </c>
      <c r="BY7" s="3" t="e">
        <v>#N/A</v>
      </c>
      <c r="BZ7" s="3" t="e">
        <v>#N/A</v>
      </c>
      <c r="CA7" s="3" t="e">
        <v>#N/A</v>
      </c>
      <c r="CB7" s="3" t="e">
        <v>#N/A</v>
      </c>
      <c r="CC7" s="3" t="e">
        <v>#N/A</v>
      </c>
      <c r="CD7" s="3" t="e">
        <v>#N/A</v>
      </c>
      <c r="CE7" s="3" t="e">
        <v>#N/A</v>
      </c>
      <c r="CF7" s="3" t="e">
        <v>#N/A</v>
      </c>
      <c r="CG7" s="3" t="e">
        <v>#N/A</v>
      </c>
      <c r="CH7" s="3" t="e">
        <v>#N/A</v>
      </c>
      <c r="CI7" s="3" t="e">
        <v>#N/A</v>
      </c>
      <c r="CJ7" s="3" t="e">
        <v>#N/A</v>
      </c>
      <c r="CK7" s="3" t="e">
        <v>#N/A</v>
      </c>
      <c r="CL7" s="3" t="e">
        <v>#N/A</v>
      </c>
      <c r="CM7" s="3" t="e">
        <v>#N/A</v>
      </c>
      <c r="CN7" s="3" t="e">
        <v>#N/A</v>
      </c>
      <c r="CO7" s="3" t="e">
        <v>#N/A</v>
      </c>
      <c r="CP7" s="3" t="e">
        <v>#N/A</v>
      </c>
      <c r="CQ7" s="3" t="e">
        <v>#N/A</v>
      </c>
      <c r="CR7" s="3" t="e">
        <v>#N/A</v>
      </c>
      <c r="CS7" s="3">
        <v>1786</v>
      </c>
      <c r="CU7" s="5"/>
      <c r="CV7" s="19"/>
      <c r="CW7" s="20"/>
      <c r="CZ7" s="5"/>
    </row>
    <row r="8" spans="1:109" x14ac:dyDescent="0.3">
      <c r="A8" t="s">
        <v>1744</v>
      </c>
      <c r="B8" s="16">
        <v>28126</v>
      </c>
      <c r="C8" s="3">
        <v>1933</v>
      </c>
      <c r="D8" s="3">
        <v>1836</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3" t="e">
        <v>#N/A</v>
      </c>
      <c r="Y8" s="3" t="e">
        <v>#N/A</v>
      </c>
      <c r="Z8" s="3" t="e">
        <v>#N/A</v>
      </c>
      <c r="AA8" s="3" t="e">
        <v>#N/A</v>
      </c>
      <c r="AB8" s="3" t="e">
        <v>#N/A</v>
      </c>
      <c r="AC8" s="3" t="e">
        <v>#N/A</v>
      </c>
      <c r="AD8" s="3" t="e">
        <v>#N/A</v>
      </c>
      <c r="AE8" s="3" t="e">
        <v>#N/A</v>
      </c>
      <c r="AF8" s="3" t="e">
        <v>#N/A</v>
      </c>
      <c r="AG8" s="3" t="e">
        <v>#N/A</v>
      </c>
      <c r="AH8" s="3" t="e">
        <v>#N/A</v>
      </c>
      <c r="AI8" s="3" t="e">
        <v>#N/A</v>
      </c>
      <c r="AJ8" s="3" t="e">
        <v>#N/A</v>
      </c>
      <c r="AK8" s="3" t="e">
        <v>#N/A</v>
      </c>
      <c r="AL8" s="3" t="e">
        <v>#N/A</v>
      </c>
      <c r="AM8" s="3" t="e">
        <v>#N/A</v>
      </c>
      <c r="AN8" s="3" t="e">
        <v>#N/A</v>
      </c>
      <c r="AO8" s="3" t="e">
        <v>#N/A</v>
      </c>
      <c r="AP8" s="3" t="e">
        <v>#N/A</v>
      </c>
      <c r="AQ8" s="3" t="e">
        <v>#N/A</v>
      </c>
      <c r="AR8" s="3" t="e">
        <v>#N/A</v>
      </c>
      <c r="AS8" s="3" t="e">
        <v>#N/A</v>
      </c>
      <c r="AT8" s="3" t="e">
        <v>#N/A</v>
      </c>
      <c r="AU8" s="3" t="e">
        <v>#N/A</v>
      </c>
      <c r="AV8" s="3" t="e">
        <v>#N/A</v>
      </c>
      <c r="AW8" s="3" t="e">
        <v>#N/A</v>
      </c>
      <c r="AX8" s="3" t="e">
        <v>#N/A</v>
      </c>
      <c r="AY8" s="3" t="e">
        <v>#N/A</v>
      </c>
      <c r="AZ8" s="3" t="e">
        <v>#N/A</v>
      </c>
      <c r="BA8" s="3" t="e">
        <v>#N/A</v>
      </c>
      <c r="BB8" s="3" t="e">
        <v>#N/A</v>
      </c>
      <c r="BC8" s="3" t="e">
        <v>#N/A</v>
      </c>
      <c r="BD8" s="3" t="e">
        <v>#N/A</v>
      </c>
      <c r="BE8" s="3" t="e">
        <v>#N/A</v>
      </c>
      <c r="BF8" s="3" t="e">
        <v>#N/A</v>
      </c>
      <c r="BG8" s="3" t="e">
        <v>#N/A</v>
      </c>
      <c r="BH8" s="3" t="e">
        <v>#N/A</v>
      </c>
      <c r="BI8" s="3" t="e">
        <v>#N/A</v>
      </c>
      <c r="BJ8" s="3" t="e">
        <v>#N/A</v>
      </c>
      <c r="BK8" s="3" t="e">
        <v>#N/A</v>
      </c>
      <c r="BL8" s="3" t="e">
        <v>#N/A</v>
      </c>
      <c r="BM8" s="3" t="e">
        <v>#N/A</v>
      </c>
      <c r="BN8" s="3" t="e">
        <v>#N/A</v>
      </c>
      <c r="BO8" s="3" t="e">
        <v>#N/A</v>
      </c>
      <c r="BP8" s="3" t="e">
        <v>#N/A</v>
      </c>
      <c r="BQ8" s="3" t="e">
        <v>#N/A</v>
      </c>
      <c r="BR8" s="3" t="e">
        <v>#N/A</v>
      </c>
      <c r="BS8" s="3" t="e">
        <v>#N/A</v>
      </c>
      <c r="BT8" s="3" t="e">
        <v>#N/A</v>
      </c>
      <c r="BU8" s="3" t="e">
        <v>#N/A</v>
      </c>
      <c r="BV8" s="3" t="e">
        <v>#N/A</v>
      </c>
      <c r="BW8" s="3" t="e">
        <v>#N/A</v>
      </c>
      <c r="BX8" s="3" t="e">
        <v>#N/A</v>
      </c>
      <c r="BY8" s="3" t="e">
        <v>#N/A</v>
      </c>
      <c r="BZ8" s="3" t="e">
        <v>#N/A</v>
      </c>
      <c r="CA8" s="3" t="e">
        <v>#N/A</v>
      </c>
      <c r="CB8" s="3" t="e">
        <v>#N/A</v>
      </c>
      <c r="CC8" s="3" t="e">
        <v>#N/A</v>
      </c>
      <c r="CD8" s="3" t="e">
        <v>#N/A</v>
      </c>
      <c r="CE8" s="3" t="e">
        <v>#N/A</v>
      </c>
      <c r="CF8" s="3" t="e">
        <v>#N/A</v>
      </c>
      <c r="CG8" s="3" t="e">
        <v>#N/A</v>
      </c>
      <c r="CH8" s="3" t="e">
        <v>#N/A</v>
      </c>
      <c r="CI8" s="3" t="e">
        <v>#N/A</v>
      </c>
      <c r="CJ8" s="3" t="e">
        <v>#N/A</v>
      </c>
      <c r="CK8" s="3" t="e">
        <v>#N/A</v>
      </c>
      <c r="CL8" s="3" t="e">
        <v>#N/A</v>
      </c>
      <c r="CM8" s="3" t="e">
        <v>#N/A</v>
      </c>
      <c r="CN8" s="3" t="e">
        <v>#N/A</v>
      </c>
      <c r="CO8" s="3" t="e">
        <v>#N/A</v>
      </c>
      <c r="CP8" s="3" t="e">
        <v>#N/A</v>
      </c>
      <c r="CQ8" s="3" t="e">
        <v>#N/A</v>
      </c>
      <c r="CR8" s="3" t="e">
        <v>#N/A</v>
      </c>
      <c r="CS8" s="3">
        <v>2024</v>
      </c>
      <c r="CU8" s="5"/>
      <c r="CV8" s="19"/>
      <c r="CW8" s="20"/>
      <c r="CZ8" s="5"/>
    </row>
    <row r="9" spans="1:109" x14ac:dyDescent="0.3">
      <c r="A9" t="s">
        <v>1745</v>
      </c>
      <c r="B9" s="16">
        <v>28491</v>
      </c>
      <c r="C9" s="3">
        <v>2205</v>
      </c>
      <c r="D9" s="3">
        <v>2034</v>
      </c>
      <c r="E9" s="3">
        <v>2057</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3" t="e">
        <v>#N/A</v>
      </c>
      <c r="Y9" s="3" t="e">
        <v>#N/A</v>
      </c>
      <c r="Z9" s="3" t="e">
        <v>#N/A</v>
      </c>
      <c r="AA9" s="3" t="e">
        <v>#N/A</v>
      </c>
      <c r="AB9" s="3" t="e">
        <v>#N/A</v>
      </c>
      <c r="AC9" s="3" t="e">
        <v>#N/A</v>
      </c>
      <c r="AD9" s="3" t="e">
        <v>#N/A</v>
      </c>
      <c r="AE9" s="3" t="e">
        <v>#N/A</v>
      </c>
      <c r="AF9" s="3" t="e">
        <v>#N/A</v>
      </c>
      <c r="AG9" s="3" t="e">
        <v>#N/A</v>
      </c>
      <c r="AH9" s="3" t="e">
        <v>#N/A</v>
      </c>
      <c r="AI9" s="3" t="e">
        <v>#N/A</v>
      </c>
      <c r="AJ9" s="3" t="e">
        <v>#N/A</v>
      </c>
      <c r="AK9" s="3" t="e">
        <v>#N/A</v>
      </c>
      <c r="AL9" s="3" t="e">
        <v>#N/A</v>
      </c>
      <c r="AM9" s="3" t="e">
        <v>#N/A</v>
      </c>
      <c r="AN9" s="3" t="e">
        <v>#N/A</v>
      </c>
      <c r="AO9" s="3" t="e">
        <v>#N/A</v>
      </c>
      <c r="AP9" s="3" t="e">
        <v>#N/A</v>
      </c>
      <c r="AQ9" s="3" t="e">
        <v>#N/A</v>
      </c>
      <c r="AR9" s="3" t="e">
        <v>#N/A</v>
      </c>
      <c r="AS9" s="3" t="e">
        <v>#N/A</v>
      </c>
      <c r="AT9" s="3" t="e">
        <v>#N/A</v>
      </c>
      <c r="AU9" s="3" t="e">
        <v>#N/A</v>
      </c>
      <c r="AV9" s="3" t="e">
        <v>#N/A</v>
      </c>
      <c r="AW9" s="3" t="e">
        <v>#N/A</v>
      </c>
      <c r="AX9" s="3" t="e">
        <v>#N/A</v>
      </c>
      <c r="AY9" s="3" t="e">
        <v>#N/A</v>
      </c>
      <c r="AZ9" s="3" t="e">
        <v>#N/A</v>
      </c>
      <c r="BA9" s="3" t="e">
        <v>#N/A</v>
      </c>
      <c r="BB9" s="3" t="e">
        <v>#N/A</v>
      </c>
      <c r="BC9" s="3" t="e">
        <v>#N/A</v>
      </c>
      <c r="BD9" s="3" t="e">
        <v>#N/A</v>
      </c>
      <c r="BE9" s="3" t="e">
        <v>#N/A</v>
      </c>
      <c r="BF9" s="3" t="e">
        <v>#N/A</v>
      </c>
      <c r="BG9" s="3" t="e">
        <v>#N/A</v>
      </c>
      <c r="BH9" s="3" t="e">
        <v>#N/A</v>
      </c>
      <c r="BI9" s="3" t="e">
        <v>#N/A</v>
      </c>
      <c r="BJ9" s="3" t="e">
        <v>#N/A</v>
      </c>
      <c r="BK9" s="3" t="e">
        <v>#N/A</v>
      </c>
      <c r="BL9" s="3" t="e">
        <v>#N/A</v>
      </c>
      <c r="BM9" s="3" t="e">
        <v>#N/A</v>
      </c>
      <c r="BN9" s="3" t="e">
        <v>#N/A</v>
      </c>
      <c r="BO9" s="3" t="e">
        <v>#N/A</v>
      </c>
      <c r="BP9" s="3" t="e">
        <v>#N/A</v>
      </c>
      <c r="BQ9" s="3" t="e">
        <v>#N/A</v>
      </c>
      <c r="BR9" s="3" t="e">
        <v>#N/A</v>
      </c>
      <c r="BS9" s="3" t="e">
        <v>#N/A</v>
      </c>
      <c r="BT9" s="3" t="e">
        <v>#N/A</v>
      </c>
      <c r="BU9" s="3" t="e">
        <v>#N/A</v>
      </c>
      <c r="BV9" s="3" t="e">
        <v>#N/A</v>
      </c>
      <c r="BW9" s="3" t="e">
        <v>#N/A</v>
      </c>
      <c r="BX9" s="3" t="e">
        <v>#N/A</v>
      </c>
      <c r="BY9" s="3" t="e">
        <v>#N/A</v>
      </c>
      <c r="BZ9" s="3" t="e">
        <v>#N/A</v>
      </c>
      <c r="CA9" s="3" t="e">
        <v>#N/A</v>
      </c>
      <c r="CB9" s="3" t="e">
        <v>#N/A</v>
      </c>
      <c r="CC9" s="3" t="e">
        <v>#N/A</v>
      </c>
      <c r="CD9" s="3" t="e">
        <v>#N/A</v>
      </c>
      <c r="CE9" s="3" t="e">
        <v>#N/A</v>
      </c>
      <c r="CF9" s="3" t="e">
        <v>#N/A</v>
      </c>
      <c r="CG9" s="3" t="e">
        <v>#N/A</v>
      </c>
      <c r="CH9" s="3" t="e">
        <v>#N/A</v>
      </c>
      <c r="CI9" s="3" t="e">
        <v>#N/A</v>
      </c>
      <c r="CJ9" s="3" t="e">
        <v>#N/A</v>
      </c>
      <c r="CK9" s="3" t="e">
        <v>#N/A</v>
      </c>
      <c r="CL9" s="3" t="e">
        <v>#N/A</v>
      </c>
      <c r="CM9" s="3" t="e">
        <v>#N/A</v>
      </c>
      <c r="CN9" s="3" t="e">
        <v>#N/A</v>
      </c>
      <c r="CO9" s="3" t="e">
        <v>#N/A</v>
      </c>
      <c r="CP9" s="3" t="e">
        <v>#N/A</v>
      </c>
      <c r="CQ9" s="3" t="e">
        <v>#N/A</v>
      </c>
      <c r="CR9" s="3" t="e">
        <v>#N/A</v>
      </c>
      <c r="CS9" s="3">
        <v>2273</v>
      </c>
      <c r="CT9" s="3"/>
      <c r="CU9" s="5"/>
      <c r="CV9" s="19"/>
      <c r="CW9" s="20"/>
      <c r="CZ9" s="5"/>
    </row>
    <row r="10" spans="1:109" x14ac:dyDescent="0.3">
      <c r="A10" t="s">
        <v>1746</v>
      </c>
      <c r="B10" s="16">
        <v>28856</v>
      </c>
      <c r="C10" s="3">
        <v>2485</v>
      </c>
      <c r="D10" s="3">
        <v>2247</v>
      </c>
      <c r="E10" s="3">
        <v>2274</v>
      </c>
      <c r="F10" s="3">
        <v>2300</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3" t="e">
        <v>#N/A</v>
      </c>
      <c r="Y10" s="3" t="e">
        <v>#N/A</v>
      </c>
      <c r="Z10" s="3" t="e">
        <v>#N/A</v>
      </c>
      <c r="AA10" s="3" t="e">
        <v>#N/A</v>
      </c>
      <c r="AB10" s="3"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3" t="e">
        <v>#N/A</v>
      </c>
      <c r="AQ10" s="3" t="e">
        <v>#N/A</v>
      </c>
      <c r="AR10" s="3" t="e">
        <v>#N/A</v>
      </c>
      <c r="AS10" s="3" t="e">
        <v>#N/A</v>
      </c>
      <c r="AT10" s="3" t="e">
        <v>#N/A</v>
      </c>
      <c r="AU10" s="3" t="e">
        <v>#N/A</v>
      </c>
      <c r="AV10" s="3" t="e">
        <v>#N/A</v>
      </c>
      <c r="AW10" s="3" t="e">
        <v>#N/A</v>
      </c>
      <c r="AX10" s="3" t="e">
        <v>#N/A</v>
      </c>
      <c r="AY10" s="3" t="e">
        <v>#N/A</v>
      </c>
      <c r="AZ10" s="3" t="e">
        <v>#N/A</v>
      </c>
      <c r="BA10" s="3" t="e">
        <v>#N/A</v>
      </c>
      <c r="BB10" s="3" t="e">
        <v>#N/A</v>
      </c>
      <c r="BC10" s="3" t="e">
        <v>#N/A</v>
      </c>
      <c r="BD10" s="3" t="e">
        <v>#N/A</v>
      </c>
      <c r="BE10" s="3" t="e">
        <v>#N/A</v>
      </c>
      <c r="BF10" s="3" t="e">
        <v>#N/A</v>
      </c>
      <c r="BG10" s="3" t="e">
        <v>#N/A</v>
      </c>
      <c r="BH10" s="3" t="e">
        <v>#N/A</v>
      </c>
      <c r="BI10" s="3" t="e">
        <v>#N/A</v>
      </c>
      <c r="BJ10" s="3" t="e">
        <v>#N/A</v>
      </c>
      <c r="BK10" s="3" t="e">
        <v>#N/A</v>
      </c>
      <c r="BL10" s="3" t="e">
        <v>#N/A</v>
      </c>
      <c r="BM10" s="3" t="e">
        <v>#N/A</v>
      </c>
      <c r="BN10" s="3" t="e">
        <v>#N/A</v>
      </c>
      <c r="BO10" s="3" t="e">
        <v>#N/A</v>
      </c>
      <c r="BP10" s="3" t="e">
        <v>#N/A</v>
      </c>
      <c r="BQ10" s="3" t="e">
        <v>#N/A</v>
      </c>
      <c r="BR10" s="3" t="e">
        <v>#N/A</v>
      </c>
      <c r="BS10" s="3" t="e">
        <v>#N/A</v>
      </c>
      <c r="BT10" s="3" t="e">
        <v>#N/A</v>
      </c>
      <c r="BU10" s="3" t="e">
        <v>#N/A</v>
      </c>
      <c r="BV10" s="3" t="e">
        <v>#N/A</v>
      </c>
      <c r="BW10" s="3" t="e">
        <v>#N/A</v>
      </c>
      <c r="BX10" s="3" t="e">
        <v>#N/A</v>
      </c>
      <c r="BY10" s="3" t="e">
        <v>#N/A</v>
      </c>
      <c r="BZ10" s="3" t="e">
        <v>#N/A</v>
      </c>
      <c r="CA10" s="3" t="e">
        <v>#N/A</v>
      </c>
      <c r="CB10" s="3" t="e">
        <v>#N/A</v>
      </c>
      <c r="CC10" s="3" t="e">
        <v>#N/A</v>
      </c>
      <c r="CD10" s="3" t="e">
        <v>#N/A</v>
      </c>
      <c r="CE10" s="3" t="e">
        <v>#N/A</v>
      </c>
      <c r="CF10" s="3" t="e">
        <v>#N/A</v>
      </c>
      <c r="CG10" s="3" t="e">
        <v>#N/A</v>
      </c>
      <c r="CH10" s="3" t="e">
        <v>#N/A</v>
      </c>
      <c r="CI10" s="3" t="e">
        <v>#N/A</v>
      </c>
      <c r="CJ10" s="3" t="e">
        <v>#N/A</v>
      </c>
      <c r="CK10" s="3" t="e">
        <v>#N/A</v>
      </c>
      <c r="CL10" s="3" t="e">
        <v>#N/A</v>
      </c>
      <c r="CM10" s="3" t="e">
        <v>#N/A</v>
      </c>
      <c r="CN10" s="3" t="e">
        <v>#N/A</v>
      </c>
      <c r="CO10" s="3" t="e">
        <v>#N/A</v>
      </c>
      <c r="CP10" s="3" t="e">
        <v>#N/A</v>
      </c>
      <c r="CQ10" s="3" t="e">
        <v>#N/A</v>
      </c>
      <c r="CR10" s="3" t="e">
        <v>#N/A</v>
      </c>
      <c r="CS10" s="3">
        <v>2566</v>
      </c>
      <c r="CU10" s="5"/>
      <c r="CV10" s="19"/>
      <c r="CW10" s="20"/>
      <c r="CZ10" s="5"/>
    </row>
    <row r="11" spans="1:109" x14ac:dyDescent="0.3">
      <c r="A11" t="s">
        <v>1747</v>
      </c>
      <c r="B11" s="16">
        <v>29221</v>
      </c>
      <c r="C11" s="3">
        <v>2780</v>
      </c>
      <c r="D11" s="3">
        <v>2484</v>
      </c>
      <c r="E11" s="3">
        <v>2519</v>
      </c>
      <c r="F11" s="3">
        <v>2525</v>
      </c>
      <c r="G11" s="3">
        <f>cbo_revenues!G11/(cbo_revenues_gdp!G11/100)</f>
        <v>2504.8543689320386</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3" t="e">
        <v>#N/A</v>
      </c>
      <c r="Y11" s="3" t="e">
        <v>#N/A</v>
      </c>
      <c r="Z11" s="3" t="e">
        <v>#N/A</v>
      </c>
      <c r="AA11" s="3" t="e">
        <v>#N/A</v>
      </c>
      <c r="AB11" s="3"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3" t="e">
        <v>#N/A</v>
      </c>
      <c r="AQ11" s="3" t="e">
        <v>#N/A</v>
      </c>
      <c r="AR11" s="3" t="e">
        <v>#N/A</v>
      </c>
      <c r="AS11" s="3" t="e">
        <v>#N/A</v>
      </c>
      <c r="AT11" s="3" t="e">
        <v>#N/A</v>
      </c>
      <c r="AU11" s="3" t="e">
        <v>#N/A</v>
      </c>
      <c r="AV11" s="3" t="e">
        <v>#N/A</v>
      </c>
      <c r="AW11" s="3" t="e">
        <v>#N/A</v>
      </c>
      <c r="AX11" s="3" t="e">
        <v>#N/A</v>
      </c>
      <c r="AY11" s="3" t="e">
        <v>#N/A</v>
      </c>
      <c r="AZ11" s="3" t="e">
        <v>#N/A</v>
      </c>
      <c r="BA11" s="3" t="e">
        <v>#N/A</v>
      </c>
      <c r="BB11" s="3" t="e">
        <v>#N/A</v>
      </c>
      <c r="BC11" s="3" t="e">
        <v>#N/A</v>
      </c>
      <c r="BD11" s="3" t="e">
        <v>#N/A</v>
      </c>
      <c r="BE11" s="3" t="e">
        <v>#N/A</v>
      </c>
      <c r="BF11" s="3" t="e">
        <v>#N/A</v>
      </c>
      <c r="BG11" s="3" t="e">
        <v>#N/A</v>
      </c>
      <c r="BH11" s="3" t="e">
        <v>#N/A</v>
      </c>
      <c r="BI11" s="3" t="e">
        <v>#N/A</v>
      </c>
      <c r="BJ11" s="3" t="e">
        <v>#N/A</v>
      </c>
      <c r="BK11" s="3" t="e">
        <v>#N/A</v>
      </c>
      <c r="BL11" s="3" t="e">
        <v>#N/A</v>
      </c>
      <c r="BM11" s="3" t="e">
        <v>#N/A</v>
      </c>
      <c r="BN11" s="3" t="e">
        <v>#N/A</v>
      </c>
      <c r="BO11" s="3" t="e">
        <v>#N/A</v>
      </c>
      <c r="BP11" s="3" t="e">
        <v>#N/A</v>
      </c>
      <c r="BQ11" s="3" t="e">
        <v>#N/A</v>
      </c>
      <c r="BR11" s="3" t="e">
        <v>#N/A</v>
      </c>
      <c r="BS11" s="3" t="e">
        <v>#N/A</v>
      </c>
      <c r="BT11" s="3" t="e">
        <v>#N/A</v>
      </c>
      <c r="BU11" s="3" t="e">
        <v>#N/A</v>
      </c>
      <c r="BV11" s="3" t="e">
        <v>#N/A</v>
      </c>
      <c r="BW11" s="3" t="e">
        <v>#N/A</v>
      </c>
      <c r="BX11" s="3" t="e">
        <v>#N/A</v>
      </c>
      <c r="BY11" s="3" t="e">
        <v>#N/A</v>
      </c>
      <c r="BZ11" s="3" t="e">
        <v>#N/A</v>
      </c>
      <c r="CA11" s="3" t="e">
        <v>#N/A</v>
      </c>
      <c r="CB11" s="3" t="e">
        <v>#N/A</v>
      </c>
      <c r="CC11" s="3" t="e">
        <v>#N/A</v>
      </c>
      <c r="CD11" s="3" t="e">
        <v>#N/A</v>
      </c>
      <c r="CE11" s="3" t="e">
        <v>#N/A</v>
      </c>
      <c r="CF11" s="3" t="e">
        <v>#N/A</v>
      </c>
      <c r="CG11" s="3" t="e">
        <v>#N/A</v>
      </c>
      <c r="CH11" s="3" t="e">
        <v>#N/A</v>
      </c>
      <c r="CI11" s="3" t="e">
        <v>#N/A</v>
      </c>
      <c r="CJ11" s="3" t="e">
        <v>#N/A</v>
      </c>
      <c r="CK11" s="3" t="e">
        <v>#N/A</v>
      </c>
      <c r="CL11" s="3" t="e">
        <v>#N/A</v>
      </c>
      <c r="CM11" s="3" t="e">
        <v>#N/A</v>
      </c>
      <c r="CN11" s="3" t="e">
        <v>#N/A</v>
      </c>
      <c r="CO11" s="3" t="e">
        <v>#N/A</v>
      </c>
      <c r="CP11" s="3" t="e">
        <v>#N/A</v>
      </c>
      <c r="CQ11" s="3" t="e">
        <v>#N/A</v>
      </c>
      <c r="CR11" s="3" t="e">
        <v>#N/A</v>
      </c>
      <c r="CS11" s="3">
        <v>2792</v>
      </c>
      <c r="CU11" s="5"/>
      <c r="CV11" s="19"/>
      <c r="CW11" s="20"/>
      <c r="CZ11" s="5"/>
    </row>
    <row r="12" spans="1:109" x14ac:dyDescent="0.3">
      <c r="A12" t="s">
        <v>1748</v>
      </c>
      <c r="B12" s="16">
        <v>29587</v>
      </c>
      <c r="C12" s="3">
        <v>3075</v>
      </c>
      <c r="D12" s="3">
        <v>2740</v>
      </c>
      <c r="E12" s="3">
        <v>2783</v>
      </c>
      <c r="F12" s="3">
        <v>2814</v>
      </c>
      <c r="G12" s="3">
        <f>cbo_revenues!G12/(cbo_revenues_gdp!G12/100)</f>
        <v>2763.2850241545893</v>
      </c>
      <c r="H12" s="3">
        <f>cbo_deficit!H12/(cbo_deficit_gdp!H12/100)</f>
        <v>2823.5294117647059</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3" t="e">
        <v>#N/A</v>
      </c>
      <c r="Y12" s="3" t="e">
        <v>#N/A</v>
      </c>
      <c r="Z12" s="3" t="e">
        <v>#N/A</v>
      </c>
      <c r="AA12" s="3" t="e">
        <v>#N/A</v>
      </c>
      <c r="AB12" s="3"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3" t="e">
        <v>#N/A</v>
      </c>
      <c r="AQ12" s="3" t="e">
        <v>#N/A</v>
      </c>
      <c r="AR12" s="3" t="e">
        <v>#N/A</v>
      </c>
      <c r="AS12" s="3" t="e">
        <v>#N/A</v>
      </c>
      <c r="AT12" s="3" t="e">
        <v>#N/A</v>
      </c>
      <c r="AU12" s="3" t="e">
        <v>#N/A</v>
      </c>
      <c r="AV12" s="3" t="e">
        <v>#N/A</v>
      </c>
      <c r="AW12" s="3" t="e">
        <v>#N/A</v>
      </c>
      <c r="AX12" s="3" t="e">
        <v>#N/A</v>
      </c>
      <c r="AY12" s="3" t="e">
        <v>#N/A</v>
      </c>
      <c r="AZ12" s="3" t="e">
        <v>#N/A</v>
      </c>
      <c r="BA12" s="3" t="e">
        <v>#N/A</v>
      </c>
      <c r="BB12" s="3" t="e">
        <v>#N/A</v>
      </c>
      <c r="BC12" s="3" t="e">
        <v>#N/A</v>
      </c>
      <c r="BD12" s="3" t="e">
        <v>#N/A</v>
      </c>
      <c r="BE12" s="3" t="e">
        <v>#N/A</v>
      </c>
      <c r="BF12" s="3" t="e">
        <v>#N/A</v>
      </c>
      <c r="BG12" s="3" t="e">
        <v>#N/A</v>
      </c>
      <c r="BH12" s="3" t="e">
        <v>#N/A</v>
      </c>
      <c r="BI12" s="3" t="e">
        <v>#N/A</v>
      </c>
      <c r="BJ12" s="3" t="e">
        <v>#N/A</v>
      </c>
      <c r="BK12" s="3" t="e">
        <v>#N/A</v>
      </c>
      <c r="BL12" s="3" t="e">
        <v>#N/A</v>
      </c>
      <c r="BM12" s="3" t="e">
        <v>#N/A</v>
      </c>
      <c r="BN12" s="3" t="e">
        <v>#N/A</v>
      </c>
      <c r="BO12" s="3" t="e">
        <v>#N/A</v>
      </c>
      <c r="BP12" s="3" t="e">
        <v>#N/A</v>
      </c>
      <c r="BQ12" s="3" t="e">
        <v>#N/A</v>
      </c>
      <c r="BR12" s="3" t="e">
        <v>#N/A</v>
      </c>
      <c r="BS12" s="3" t="e">
        <v>#N/A</v>
      </c>
      <c r="BT12" s="3" t="e">
        <v>#N/A</v>
      </c>
      <c r="BU12" s="3" t="e">
        <v>#N/A</v>
      </c>
      <c r="BV12" s="3" t="e">
        <v>#N/A</v>
      </c>
      <c r="BW12" s="3" t="e">
        <v>#N/A</v>
      </c>
      <c r="BX12" s="3" t="e">
        <v>#N/A</v>
      </c>
      <c r="BY12" s="3" t="e">
        <v>#N/A</v>
      </c>
      <c r="BZ12" s="3" t="e">
        <v>#N/A</v>
      </c>
      <c r="CA12" s="3" t="e">
        <v>#N/A</v>
      </c>
      <c r="CB12" s="3" t="e">
        <v>#N/A</v>
      </c>
      <c r="CC12" s="3" t="e">
        <v>#N/A</v>
      </c>
      <c r="CD12" s="3" t="e">
        <v>#N/A</v>
      </c>
      <c r="CE12" s="3" t="e">
        <v>#N/A</v>
      </c>
      <c r="CF12" s="3" t="e">
        <v>#N/A</v>
      </c>
      <c r="CG12" s="3" t="e">
        <v>#N/A</v>
      </c>
      <c r="CH12" s="3" t="e">
        <v>#N/A</v>
      </c>
      <c r="CI12" s="3" t="e">
        <v>#N/A</v>
      </c>
      <c r="CJ12" s="3" t="e">
        <v>#N/A</v>
      </c>
      <c r="CK12" s="3" t="e">
        <v>#N/A</v>
      </c>
      <c r="CL12" s="3" t="e">
        <v>#N/A</v>
      </c>
      <c r="CM12" s="3" t="e">
        <v>#N/A</v>
      </c>
      <c r="CN12" s="3" t="e">
        <v>#N/A</v>
      </c>
      <c r="CO12" s="3" t="e">
        <v>#N/A</v>
      </c>
      <c r="CP12" s="3" t="e">
        <v>#N/A</v>
      </c>
      <c r="CQ12" s="3" t="e">
        <v>#N/A</v>
      </c>
      <c r="CR12" s="3" t="e">
        <v>#N/A</v>
      </c>
      <c r="CS12" s="3">
        <v>3133</v>
      </c>
      <c r="CU12" s="5"/>
      <c r="CV12" s="19"/>
      <c r="CW12" s="20"/>
      <c r="CZ12" s="5"/>
    </row>
    <row r="13" spans="1:109" x14ac:dyDescent="0.3">
      <c r="A13" t="s">
        <v>1749</v>
      </c>
      <c r="B13" s="16">
        <v>29952</v>
      </c>
      <c r="C13" s="3" t="e">
        <v>#N/A</v>
      </c>
      <c r="D13" s="3">
        <v>3026</v>
      </c>
      <c r="E13" s="3">
        <v>3079</v>
      </c>
      <c r="F13" s="3">
        <v>3141</v>
      </c>
      <c r="G13" s="3">
        <f>cbo_revenues!G13/(cbo_revenues_gdp!G13/100)</f>
        <v>3114.2857142857142</v>
      </c>
      <c r="H13" s="3">
        <f>cbo_deficit!H13/(cbo_deficit_gdp!H13/100)</f>
        <v>3333.333333333333</v>
      </c>
      <c r="I13" s="3">
        <f>cbo_deficit!I13/(cbo_deficit_gdp!I13/100)</f>
        <v>3071.4285714285711</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3" t="e">
        <v>#N/A</v>
      </c>
      <c r="Y13" s="3" t="e">
        <v>#N/A</v>
      </c>
      <c r="Z13" s="3" t="e">
        <v>#N/A</v>
      </c>
      <c r="AA13" s="3" t="e">
        <v>#N/A</v>
      </c>
      <c r="AB13" s="3"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3" t="e">
        <v>#N/A</v>
      </c>
      <c r="AQ13" s="3" t="e">
        <v>#N/A</v>
      </c>
      <c r="AR13" s="3" t="e">
        <v>#N/A</v>
      </c>
      <c r="AS13" s="3" t="e">
        <v>#N/A</v>
      </c>
      <c r="AT13" s="3" t="e">
        <v>#N/A</v>
      </c>
      <c r="AU13" s="3" t="e">
        <v>#N/A</v>
      </c>
      <c r="AV13" s="3" t="e">
        <v>#N/A</v>
      </c>
      <c r="AW13" s="3" t="e">
        <v>#N/A</v>
      </c>
      <c r="AX13" s="3" t="e">
        <v>#N/A</v>
      </c>
      <c r="AY13" s="3" t="e">
        <v>#N/A</v>
      </c>
      <c r="AZ13" s="3" t="e">
        <v>#N/A</v>
      </c>
      <c r="BA13" s="3" t="e">
        <v>#N/A</v>
      </c>
      <c r="BB13" s="3" t="e">
        <v>#N/A</v>
      </c>
      <c r="BC13" s="3" t="e">
        <v>#N/A</v>
      </c>
      <c r="BD13" s="3" t="e">
        <v>#N/A</v>
      </c>
      <c r="BE13" s="3" t="e">
        <v>#N/A</v>
      </c>
      <c r="BF13" s="3" t="e">
        <v>#N/A</v>
      </c>
      <c r="BG13" s="3" t="e">
        <v>#N/A</v>
      </c>
      <c r="BH13" s="3" t="e">
        <v>#N/A</v>
      </c>
      <c r="BI13" s="3" t="e">
        <v>#N/A</v>
      </c>
      <c r="BJ13" s="3" t="e">
        <v>#N/A</v>
      </c>
      <c r="BK13" s="3" t="e">
        <v>#N/A</v>
      </c>
      <c r="BL13" s="3" t="e">
        <v>#N/A</v>
      </c>
      <c r="BM13" s="3" t="e">
        <v>#N/A</v>
      </c>
      <c r="BN13" s="3" t="e">
        <v>#N/A</v>
      </c>
      <c r="BO13" s="3" t="e">
        <v>#N/A</v>
      </c>
      <c r="BP13" s="3" t="e">
        <v>#N/A</v>
      </c>
      <c r="BQ13" s="3" t="e">
        <v>#N/A</v>
      </c>
      <c r="BR13" s="3" t="e">
        <v>#N/A</v>
      </c>
      <c r="BS13" s="3" t="e">
        <v>#N/A</v>
      </c>
      <c r="BT13" s="3" t="e">
        <v>#N/A</v>
      </c>
      <c r="BU13" s="3" t="e">
        <v>#N/A</v>
      </c>
      <c r="BV13" s="3" t="e">
        <v>#N/A</v>
      </c>
      <c r="BW13" s="3" t="e">
        <v>#N/A</v>
      </c>
      <c r="BX13" s="3" t="e">
        <v>#N/A</v>
      </c>
      <c r="BY13" s="3" t="e">
        <v>#N/A</v>
      </c>
      <c r="BZ13" s="3" t="e">
        <v>#N/A</v>
      </c>
      <c r="CA13" s="3" t="e">
        <v>#N/A</v>
      </c>
      <c r="CB13" s="3" t="e">
        <v>#N/A</v>
      </c>
      <c r="CC13" s="3" t="e">
        <v>#N/A</v>
      </c>
      <c r="CD13" s="3" t="e">
        <v>#N/A</v>
      </c>
      <c r="CE13" s="3" t="e">
        <v>#N/A</v>
      </c>
      <c r="CF13" s="3" t="e">
        <v>#N/A</v>
      </c>
      <c r="CG13" s="3" t="e">
        <v>#N/A</v>
      </c>
      <c r="CH13" s="3" t="e">
        <v>#N/A</v>
      </c>
      <c r="CI13" s="3" t="e">
        <v>#N/A</v>
      </c>
      <c r="CJ13" s="3" t="e">
        <v>#N/A</v>
      </c>
      <c r="CK13" s="3" t="e">
        <v>#N/A</v>
      </c>
      <c r="CL13" s="3" t="e">
        <v>#N/A</v>
      </c>
      <c r="CM13" s="3" t="e">
        <v>#N/A</v>
      </c>
      <c r="CN13" s="3" t="e">
        <v>#N/A</v>
      </c>
      <c r="CO13" s="3" t="e">
        <v>#N/A</v>
      </c>
      <c r="CP13" s="3" t="e">
        <v>#N/A</v>
      </c>
      <c r="CQ13" s="3" t="e">
        <v>#N/A</v>
      </c>
      <c r="CR13" s="3" t="e">
        <v>#N/A</v>
      </c>
      <c r="CS13" s="3">
        <v>3313</v>
      </c>
      <c r="CU13" s="5"/>
      <c r="CV13" s="19"/>
      <c r="CW13" s="20"/>
      <c r="CZ13" s="5"/>
      <c r="DE13" s="5"/>
    </row>
    <row r="14" spans="1:109" x14ac:dyDescent="0.3">
      <c r="A14" t="s">
        <v>1750</v>
      </c>
      <c r="B14" s="16">
        <v>30317</v>
      </c>
      <c r="C14" s="3" t="e">
        <v>#N/A</v>
      </c>
      <c r="D14" s="3" t="e">
        <v>#N/A</v>
      </c>
      <c r="E14" s="3">
        <v>3387</v>
      </c>
      <c r="F14" s="3">
        <v>3499</v>
      </c>
      <c r="G14" s="3">
        <f>cbo_revenues!G14/(cbo_revenues_gdp!G14/100)</f>
        <v>3502.3923444976076</v>
      </c>
      <c r="H14" s="3">
        <f>cbo_deficit!H14/(cbo_deficit_gdp!H14/100)</f>
        <v>3600</v>
      </c>
      <c r="I14" s="3">
        <f>cbo_deficit!I14/(cbo_deficit_gdp!I14/100)</f>
        <v>3450.9803921568628</v>
      </c>
      <c r="J14" s="3">
        <f>cbo_deficit!J14/(cbo_deficit_gdp!J14/100)</f>
        <v>3181.8181818181815</v>
      </c>
      <c r="K14" s="3" t="e">
        <v>#N/A</v>
      </c>
      <c r="L14" s="3" t="e">
        <v>#N/A</v>
      </c>
      <c r="M14" s="3" t="e">
        <v>#N/A</v>
      </c>
      <c r="N14" s="3" t="e">
        <v>#N/A</v>
      </c>
      <c r="O14" s="3" t="e">
        <v>#N/A</v>
      </c>
      <c r="P14" s="3" t="e">
        <v>#N/A</v>
      </c>
      <c r="Q14" s="3" t="e">
        <v>#N/A</v>
      </c>
      <c r="R14" s="3" t="e">
        <v>#N/A</v>
      </c>
      <c r="S14" s="3" t="e">
        <v>#N/A</v>
      </c>
      <c r="T14" s="3" t="e">
        <v>#N/A</v>
      </c>
      <c r="U14" s="3" t="e">
        <v>#N/A</v>
      </c>
      <c r="V14" s="3" t="e">
        <v>#N/A</v>
      </c>
      <c r="W14" s="3" t="e">
        <v>#N/A</v>
      </c>
      <c r="X14" s="3" t="e">
        <v>#N/A</v>
      </c>
      <c r="Y14" s="3" t="e">
        <v>#N/A</v>
      </c>
      <c r="Z14" s="3" t="e">
        <v>#N/A</v>
      </c>
      <c r="AA14" s="3" t="e">
        <v>#N/A</v>
      </c>
      <c r="AB14" s="3"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3" t="e">
        <v>#N/A</v>
      </c>
      <c r="AQ14" s="3" t="e">
        <v>#N/A</v>
      </c>
      <c r="AR14" s="3" t="e">
        <v>#N/A</v>
      </c>
      <c r="AS14" s="3" t="e">
        <v>#N/A</v>
      </c>
      <c r="AT14" s="3" t="e">
        <v>#N/A</v>
      </c>
      <c r="AU14" s="3" t="e">
        <v>#N/A</v>
      </c>
      <c r="AV14" s="3" t="e">
        <v>#N/A</v>
      </c>
      <c r="AW14" s="3" t="e">
        <v>#N/A</v>
      </c>
      <c r="AX14" s="3" t="e">
        <v>#N/A</v>
      </c>
      <c r="AY14" s="3" t="e">
        <v>#N/A</v>
      </c>
      <c r="AZ14" s="3" t="e">
        <v>#N/A</v>
      </c>
      <c r="BA14" s="3" t="e">
        <v>#N/A</v>
      </c>
      <c r="BB14" s="3" t="e">
        <v>#N/A</v>
      </c>
      <c r="BC14" s="3" t="e">
        <v>#N/A</v>
      </c>
      <c r="BD14" s="3" t="e">
        <v>#N/A</v>
      </c>
      <c r="BE14" s="3" t="e">
        <v>#N/A</v>
      </c>
      <c r="BF14" s="3" t="e">
        <v>#N/A</v>
      </c>
      <c r="BG14" s="3" t="e">
        <v>#N/A</v>
      </c>
      <c r="BH14" s="3" t="e">
        <v>#N/A</v>
      </c>
      <c r="BI14" s="3" t="e">
        <v>#N/A</v>
      </c>
      <c r="BJ14" s="3" t="e">
        <v>#N/A</v>
      </c>
      <c r="BK14" s="3" t="e">
        <v>#N/A</v>
      </c>
      <c r="BL14" s="3" t="e">
        <v>#N/A</v>
      </c>
      <c r="BM14" s="3" t="e">
        <v>#N/A</v>
      </c>
      <c r="BN14" s="3" t="e">
        <v>#N/A</v>
      </c>
      <c r="BO14" s="3" t="e">
        <v>#N/A</v>
      </c>
      <c r="BP14" s="3" t="e">
        <v>#N/A</v>
      </c>
      <c r="BQ14" s="3" t="e">
        <v>#N/A</v>
      </c>
      <c r="BR14" s="3" t="e">
        <v>#N/A</v>
      </c>
      <c r="BS14" s="3" t="e">
        <v>#N/A</v>
      </c>
      <c r="BT14" s="3" t="e">
        <v>#N/A</v>
      </c>
      <c r="BU14" s="3" t="e">
        <v>#N/A</v>
      </c>
      <c r="BV14" s="3" t="e">
        <v>#N/A</v>
      </c>
      <c r="BW14" s="3" t="e">
        <v>#N/A</v>
      </c>
      <c r="BX14" s="3" t="e">
        <v>#N/A</v>
      </c>
      <c r="BY14" s="3" t="e">
        <v>#N/A</v>
      </c>
      <c r="BZ14" s="3" t="e">
        <v>#N/A</v>
      </c>
      <c r="CA14" s="3" t="e">
        <v>#N/A</v>
      </c>
      <c r="CB14" s="3" t="e">
        <v>#N/A</v>
      </c>
      <c r="CC14" s="3" t="e">
        <v>#N/A</v>
      </c>
      <c r="CD14" s="3" t="e">
        <v>#N/A</v>
      </c>
      <c r="CE14" s="3" t="e">
        <v>#N/A</v>
      </c>
      <c r="CF14" s="3" t="e">
        <v>#N/A</v>
      </c>
      <c r="CG14" s="3" t="e">
        <v>#N/A</v>
      </c>
      <c r="CH14" s="3" t="e">
        <v>#N/A</v>
      </c>
      <c r="CI14" s="3" t="e">
        <v>#N/A</v>
      </c>
      <c r="CJ14" s="3" t="e">
        <v>#N/A</v>
      </c>
      <c r="CK14" s="3" t="e">
        <v>#N/A</v>
      </c>
      <c r="CL14" s="3" t="e">
        <v>#N/A</v>
      </c>
      <c r="CM14" s="3" t="e">
        <v>#N/A</v>
      </c>
      <c r="CN14" s="3" t="e">
        <v>#N/A</v>
      </c>
      <c r="CO14" s="3" t="e">
        <v>#N/A</v>
      </c>
      <c r="CP14" s="3" t="e">
        <v>#N/A</v>
      </c>
      <c r="CQ14" s="3" t="e">
        <v>#N/A</v>
      </c>
      <c r="CR14" s="3" t="e">
        <v>#N/A</v>
      </c>
      <c r="CS14" s="3">
        <v>3536</v>
      </c>
      <c r="CU14" s="5"/>
      <c r="CV14" s="19"/>
      <c r="CW14" s="20"/>
      <c r="CZ14" s="5"/>
      <c r="DE14" s="5"/>
    </row>
    <row r="15" spans="1:109" x14ac:dyDescent="0.3">
      <c r="A15" t="s">
        <v>1751</v>
      </c>
      <c r="B15" s="16">
        <v>30682</v>
      </c>
      <c r="C15" s="3" t="e">
        <v>#N/A</v>
      </c>
      <c r="D15" s="3" t="e">
        <v>#N/A</v>
      </c>
      <c r="E15" s="3" t="e">
        <v>#N/A</v>
      </c>
      <c r="F15" s="3">
        <v>3887</v>
      </c>
      <c r="G15" s="3">
        <f>cbo_revenues!G15/(cbo_revenues_gdp!G15/100)</f>
        <v>3928.5714285714289</v>
      </c>
      <c r="H15" s="3">
        <f>cbo_deficit!H15/(cbo_deficit_gdp!H15/100)</f>
        <v>4000</v>
      </c>
      <c r="I15" s="3">
        <f>cbo_deficit!I15/(cbo_deficit_gdp!I15/100)</f>
        <v>3814.8148148148143</v>
      </c>
      <c r="J15" s="3">
        <f>cbo_deficit!J15/(cbo_deficit_gdp!J15/100)</f>
        <v>3475.4098360655739</v>
      </c>
      <c r="K15">
        <v>3563</v>
      </c>
      <c r="L15" s="3" t="e">
        <v>#N/A</v>
      </c>
      <c r="M15" s="3" t="e">
        <v>#N/A</v>
      </c>
      <c r="N15" s="3" t="e">
        <v>#N/A</v>
      </c>
      <c r="O15" s="3" t="e">
        <v>#N/A</v>
      </c>
      <c r="P15" s="3" t="e">
        <v>#N/A</v>
      </c>
      <c r="Q15" s="3" t="e">
        <v>#N/A</v>
      </c>
      <c r="R15" s="3" t="e">
        <v>#N/A</v>
      </c>
      <c r="S15" s="3" t="e">
        <v>#N/A</v>
      </c>
      <c r="T15" s="3" t="e">
        <v>#N/A</v>
      </c>
      <c r="U15" s="3" t="e">
        <v>#N/A</v>
      </c>
      <c r="V15" s="3" t="e">
        <v>#N/A</v>
      </c>
      <c r="W15" s="3" t="e">
        <v>#N/A</v>
      </c>
      <c r="X15" s="3" t="e">
        <v>#N/A</v>
      </c>
      <c r="Y15" s="3" t="e">
        <v>#N/A</v>
      </c>
      <c r="Z15" s="3" t="e">
        <v>#N/A</v>
      </c>
      <c r="AA15" s="3" t="e">
        <v>#N/A</v>
      </c>
      <c r="AB15" s="3"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3" t="e">
        <v>#N/A</v>
      </c>
      <c r="AQ15" s="3" t="e">
        <v>#N/A</v>
      </c>
      <c r="AR15" s="3" t="e">
        <v>#N/A</v>
      </c>
      <c r="AS15" s="3" t="e">
        <v>#N/A</v>
      </c>
      <c r="AT15" s="3" t="e">
        <v>#N/A</v>
      </c>
      <c r="AU15" s="3" t="e">
        <v>#N/A</v>
      </c>
      <c r="AV15" s="3" t="e">
        <v>#N/A</v>
      </c>
      <c r="AW15" s="3" t="e">
        <v>#N/A</v>
      </c>
      <c r="AX15" s="3" t="e">
        <v>#N/A</v>
      </c>
      <c r="AY15" s="3" t="e">
        <v>#N/A</v>
      </c>
      <c r="AZ15" s="3" t="e">
        <v>#N/A</v>
      </c>
      <c r="BA15" s="3" t="e">
        <v>#N/A</v>
      </c>
      <c r="BB15" s="3" t="e">
        <v>#N/A</v>
      </c>
      <c r="BC15" s="3" t="e">
        <v>#N/A</v>
      </c>
      <c r="BD15" s="3" t="e">
        <v>#N/A</v>
      </c>
      <c r="BE15" s="3" t="e">
        <v>#N/A</v>
      </c>
      <c r="BF15" s="3" t="e">
        <v>#N/A</v>
      </c>
      <c r="BG15" s="3" t="e">
        <v>#N/A</v>
      </c>
      <c r="BH15" s="3" t="e">
        <v>#N/A</v>
      </c>
      <c r="BI15" s="3" t="e">
        <v>#N/A</v>
      </c>
      <c r="BJ15" s="3" t="e">
        <v>#N/A</v>
      </c>
      <c r="BK15" s="3" t="e">
        <v>#N/A</v>
      </c>
      <c r="BL15" s="3" t="e">
        <v>#N/A</v>
      </c>
      <c r="BM15" s="3" t="e">
        <v>#N/A</v>
      </c>
      <c r="BN15" s="3" t="e">
        <v>#N/A</v>
      </c>
      <c r="BO15" s="3" t="e">
        <v>#N/A</v>
      </c>
      <c r="BP15" s="3" t="e">
        <v>#N/A</v>
      </c>
      <c r="BQ15" s="3" t="e">
        <v>#N/A</v>
      </c>
      <c r="BR15" s="3" t="e">
        <v>#N/A</v>
      </c>
      <c r="BS15" s="3" t="e">
        <v>#N/A</v>
      </c>
      <c r="BT15" s="3" t="e">
        <v>#N/A</v>
      </c>
      <c r="BU15" s="3" t="e">
        <v>#N/A</v>
      </c>
      <c r="BV15" s="3" t="e">
        <v>#N/A</v>
      </c>
      <c r="BW15" s="3" t="e">
        <v>#N/A</v>
      </c>
      <c r="BX15" s="3" t="e">
        <v>#N/A</v>
      </c>
      <c r="BY15" s="3" t="e">
        <v>#N/A</v>
      </c>
      <c r="BZ15" s="3" t="e">
        <v>#N/A</v>
      </c>
      <c r="CA15" s="3" t="e">
        <v>#N/A</v>
      </c>
      <c r="CB15" s="3" t="e">
        <v>#N/A</v>
      </c>
      <c r="CC15" s="3" t="e">
        <v>#N/A</v>
      </c>
      <c r="CD15" s="3" t="e">
        <v>#N/A</v>
      </c>
      <c r="CE15" s="3" t="e">
        <v>#N/A</v>
      </c>
      <c r="CF15" s="3" t="e">
        <v>#N/A</v>
      </c>
      <c r="CG15" s="3" t="e">
        <v>#N/A</v>
      </c>
      <c r="CH15" s="3" t="e">
        <v>#N/A</v>
      </c>
      <c r="CI15" s="3" t="e">
        <v>#N/A</v>
      </c>
      <c r="CJ15" s="3" t="e">
        <v>#N/A</v>
      </c>
      <c r="CK15" s="3" t="e">
        <v>#N/A</v>
      </c>
      <c r="CL15" s="3" t="e">
        <v>#N/A</v>
      </c>
      <c r="CM15" s="3" t="e">
        <v>#N/A</v>
      </c>
      <c r="CN15" s="3" t="e">
        <v>#N/A</v>
      </c>
      <c r="CO15" s="3" t="e">
        <v>#N/A</v>
      </c>
      <c r="CP15" s="3" t="e">
        <v>#N/A</v>
      </c>
      <c r="CQ15" s="3" t="e">
        <v>#N/A</v>
      </c>
      <c r="CR15" s="3" t="e">
        <v>#N/A</v>
      </c>
      <c r="CS15" s="3">
        <v>3949</v>
      </c>
      <c r="CU15" s="5"/>
      <c r="CV15" s="19"/>
      <c r="CW15" s="20"/>
      <c r="CZ15" s="5"/>
      <c r="DE15" s="5"/>
    </row>
    <row r="16" spans="1:109" x14ac:dyDescent="0.3">
      <c r="A16" s="5" t="s">
        <v>1752</v>
      </c>
      <c r="B16" s="16">
        <v>31048</v>
      </c>
      <c r="C16" s="3" t="e">
        <v>#N/A</v>
      </c>
      <c r="D16" s="3" t="e">
        <v>#N/A</v>
      </c>
      <c r="E16" s="3" t="e">
        <v>#N/A</v>
      </c>
      <c r="F16" s="3" t="e">
        <v>#N/A</v>
      </c>
      <c r="G16" s="3">
        <f>cbo_revenues!G16/(cbo_revenues_gdp!G16/100)</f>
        <v>4410.3773584905657</v>
      </c>
      <c r="H16" s="3">
        <f>cbo_deficit!H16/(cbo_deficit_gdp!H16/100)</f>
        <v>4451.6129032258068</v>
      </c>
      <c r="I16" s="3">
        <f>cbo_deficit!I16/(cbo_deficit_gdp!I16/100)</f>
        <v>4185.1851851851843</v>
      </c>
      <c r="J16" s="3">
        <f>cbo_deficit!J16/(cbo_deficit_gdp!J16/100)</f>
        <v>3850</v>
      </c>
      <c r="K16">
        <v>3910</v>
      </c>
      <c r="L16">
        <v>3855</v>
      </c>
      <c r="M16">
        <v>3840</v>
      </c>
      <c r="N16" s="3" t="e">
        <v>#N/A</v>
      </c>
      <c r="O16" s="3" t="e">
        <v>#N/A</v>
      </c>
      <c r="P16" s="3" t="e">
        <v>#N/A</v>
      </c>
      <c r="Q16" s="3" t="e">
        <v>#N/A</v>
      </c>
      <c r="R16" s="3" t="e">
        <v>#N/A</v>
      </c>
      <c r="S16" s="3" t="e">
        <v>#N/A</v>
      </c>
      <c r="T16" s="3" t="e">
        <v>#N/A</v>
      </c>
      <c r="U16" s="3" t="e">
        <v>#N/A</v>
      </c>
      <c r="V16" s="3" t="e">
        <v>#N/A</v>
      </c>
      <c r="W16" s="3" t="e">
        <v>#N/A</v>
      </c>
      <c r="X16" s="3" t="e">
        <v>#N/A</v>
      </c>
      <c r="Y16" s="3" t="e">
        <v>#N/A</v>
      </c>
      <c r="Z16" s="3" t="e">
        <v>#N/A</v>
      </c>
      <c r="AA16" s="3" t="e">
        <v>#N/A</v>
      </c>
      <c r="AB16" s="3"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3" t="e">
        <v>#N/A</v>
      </c>
      <c r="AQ16" s="3" t="e">
        <v>#N/A</v>
      </c>
      <c r="AR16" s="3" t="e">
        <v>#N/A</v>
      </c>
      <c r="AS16" s="3" t="e">
        <v>#N/A</v>
      </c>
      <c r="AT16" s="3" t="e">
        <v>#N/A</v>
      </c>
      <c r="AU16" s="3" t="e">
        <v>#N/A</v>
      </c>
      <c r="AV16" s="3" t="e">
        <v>#N/A</v>
      </c>
      <c r="AW16" s="3" t="e">
        <v>#N/A</v>
      </c>
      <c r="AX16" s="3" t="e">
        <v>#N/A</v>
      </c>
      <c r="AY16" s="3" t="e">
        <v>#N/A</v>
      </c>
      <c r="AZ16" s="3" t="e">
        <v>#N/A</v>
      </c>
      <c r="BA16" s="3" t="e">
        <v>#N/A</v>
      </c>
      <c r="BB16" s="3" t="e">
        <v>#N/A</v>
      </c>
      <c r="BC16" s="3" t="e">
        <v>#N/A</v>
      </c>
      <c r="BD16" s="3" t="e">
        <v>#N/A</v>
      </c>
      <c r="BE16" s="3" t="e">
        <v>#N/A</v>
      </c>
      <c r="BF16" s="3" t="e">
        <v>#N/A</v>
      </c>
      <c r="BG16" s="3" t="e">
        <v>#N/A</v>
      </c>
      <c r="BH16" s="3" t="e">
        <v>#N/A</v>
      </c>
      <c r="BI16" s="3" t="e">
        <v>#N/A</v>
      </c>
      <c r="BJ16" s="3" t="e">
        <v>#N/A</v>
      </c>
      <c r="BK16" s="3" t="e">
        <v>#N/A</v>
      </c>
      <c r="BL16" s="3" t="e">
        <v>#N/A</v>
      </c>
      <c r="BM16" s="3" t="e">
        <v>#N/A</v>
      </c>
      <c r="BN16" s="3" t="e">
        <v>#N/A</v>
      </c>
      <c r="BO16" s="3" t="e">
        <v>#N/A</v>
      </c>
      <c r="BP16" s="3" t="e">
        <v>#N/A</v>
      </c>
      <c r="BQ16" s="3" t="e">
        <v>#N/A</v>
      </c>
      <c r="BR16" s="3" t="e">
        <v>#N/A</v>
      </c>
      <c r="BS16" s="3" t="e">
        <v>#N/A</v>
      </c>
      <c r="BT16" s="3" t="e">
        <v>#N/A</v>
      </c>
      <c r="BU16" s="3" t="e">
        <v>#N/A</v>
      </c>
      <c r="BV16" s="3" t="e">
        <v>#N/A</v>
      </c>
      <c r="BW16" s="3" t="e">
        <v>#N/A</v>
      </c>
      <c r="BX16" s="3" t="e">
        <v>#N/A</v>
      </c>
      <c r="BY16" s="3" t="e">
        <v>#N/A</v>
      </c>
      <c r="BZ16" s="3" t="e">
        <v>#N/A</v>
      </c>
      <c r="CA16" s="3" t="e">
        <v>#N/A</v>
      </c>
      <c r="CB16" s="3" t="e">
        <v>#N/A</v>
      </c>
      <c r="CC16" s="3" t="e">
        <v>#N/A</v>
      </c>
      <c r="CD16" s="3" t="e">
        <v>#N/A</v>
      </c>
      <c r="CE16" s="3" t="e">
        <v>#N/A</v>
      </c>
      <c r="CF16" s="3" t="e">
        <v>#N/A</v>
      </c>
      <c r="CG16" s="3" t="e">
        <v>#N/A</v>
      </c>
      <c r="CH16" s="3" t="e">
        <v>#N/A</v>
      </c>
      <c r="CI16" s="3" t="e">
        <v>#N/A</v>
      </c>
      <c r="CJ16" s="3" t="e">
        <v>#N/A</v>
      </c>
      <c r="CK16" s="3" t="e">
        <v>#N/A</v>
      </c>
      <c r="CL16" s="3" t="e">
        <v>#N/A</v>
      </c>
      <c r="CM16" s="3" t="e">
        <v>#N/A</v>
      </c>
      <c r="CN16" s="3" t="e">
        <v>#N/A</v>
      </c>
      <c r="CO16" s="3" t="e">
        <v>#N/A</v>
      </c>
      <c r="CP16" s="3" t="e">
        <v>#N/A</v>
      </c>
      <c r="CQ16" s="3" t="e">
        <v>#N/A</v>
      </c>
      <c r="CR16" s="3" t="e">
        <v>#N/A</v>
      </c>
      <c r="CS16" s="3">
        <v>4265</v>
      </c>
      <c r="CU16" s="5"/>
      <c r="CV16" s="19"/>
      <c r="CW16" s="20"/>
      <c r="CZ16" s="5"/>
      <c r="DE16" s="5"/>
    </row>
    <row r="17" spans="1:109" x14ac:dyDescent="0.3">
      <c r="A17" s="5" t="s">
        <v>1753</v>
      </c>
      <c r="B17" s="16">
        <v>31413</v>
      </c>
      <c r="C17" s="3" t="e">
        <v>#N/A</v>
      </c>
      <c r="D17" s="3" t="e">
        <v>#N/A</v>
      </c>
      <c r="E17" s="3" t="e">
        <v>#N/A</v>
      </c>
      <c r="F17" s="3" t="e">
        <v>#N/A</v>
      </c>
      <c r="G17" s="3" t="e">
        <v>#N/A</v>
      </c>
      <c r="H17" s="3">
        <f>cbo_deficit!H17/(cbo_deficit_gdp!H17/100)</f>
        <v>4860.4651162790706</v>
      </c>
      <c r="I17" s="3">
        <f>cbo_deficit!I17/(cbo_deficit_gdp!I17/100)</f>
        <v>4535.7142857142862</v>
      </c>
      <c r="J17" s="3">
        <f>cbo_deficit!J17/(cbo_deficit_gdp!J17/100)</f>
        <v>4166.666666666667</v>
      </c>
      <c r="K17">
        <v>4251</v>
      </c>
      <c r="L17">
        <v>4158</v>
      </c>
      <c r="M17">
        <v>4138</v>
      </c>
      <c r="N17">
        <v>4192</v>
      </c>
      <c r="O17">
        <v>4164</v>
      </c>
      <c r="P17" s="3" t="e">
        <v>#N/A</v>
      </c>
      <c r="Q17" s="3" t="e">
        <v>#N/A</v>
      </c>
      <c r="R17" s="3" t="e">
        <v>#N/A</v>
      </c>
      <c r="S17" s="3" t="e">
        <v>#N/A</v>
      </c>
      <c r="T17" s="3" t="e">
        <v>#N/A</v>
      </c>
      <c r="U17" s="3" t="e">
        <v>#N/A</v>
      </c>
      <c r="V17" s="3" t="e">
        <v>#N/A</v>
      </c>
      <c r="W17" s="3" t="e">
        <v>#N/A</v>
      </c>
      <c r="X17" s="3" t="e">
        <v>#N/A</v>
      </c>
      <c r="Y17" s="3" t="e">
        <v>#N/A</v>
      </c>
      <c r="Z17" s="3" t="e">
        <v>#N/A</v>
      </c>
      <c r="AA17" s="3" t="e">
        <v>#N/A</v>
      </c>
      <c r="AB17" s="3"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3" t="e">
        <v>#N/A</v>
      </c>
      <c r="AQ17" s="3" t="e">
        <v>#N/A</v>
      </c>
      <c r="AR17" s="3" t="e">
        <v>#N/A</v>
      </c>
      <c r="AS17" s="3" t="e">
        <v>#N/A</v>
      </c>
      <c r="AT17" s="3" t="e">
        <v>#N/A</v>
      </c>
      <c r="AU17" s="3" t="e">
        <v>#N/A</v>
      </c>
      <c r="AV17" s="3" t="e">
        <v>#N/A</v>
      </c>
      <c r="AW17" s="3" t="e">
        <v>#N/A</v>
      </c>
      <c r="AX17" s="3" t="e">
        <v>#N/A</v>
      </c>
      <c r="AY17" s="3" t="e">
        <v>#N/A</v>
      </c>
      <c r="AZ17" s="3" t="e">
        <v>#N/A</v>
      </c>
      <c r="BA17" s="3" t="e">
        <v>#N/A</v>
      </c>
      <c r="BB17" s="3" t="e">
        <v>#N/A</v>
      </c>
      <c r="BC17" s="3" t="e">
        <v>#N/A</v>
      </c>
      <c r="BD17" s="3" t="e">
        <v>#N/A</v>
      </c>
      <c r="BE17" s="3" t="e">
        <v>#N/A</v>
      </c>
      <c r="BF17" s="3" t="e">
        <v>#N/A</v>
      </c>
      <c r="BG17" s="3" t="e">
        <v>#N/A</v>
      </c>
      <c r="BH17" s="3" t="e">
        <v>#N/A</v>
      </c>
      <c r="BI17" s="3" t="e">
        <v>#N/A</v>
      </c>
      <c r="BJ17" s="3" t="e">
        <v>#N/A</v>
      </c>
      <c r="BK17" s="3" t="e">
        <v>#N/A</v>
      </c>
      <c r="BL17" s="3" t="e">
        <v>#N/A</v>
      </c>
      <c r="BM17" s="3" t="e">
        <v>#N/A</v>
      </c>
      <c r="BN17" s="3" t="e">
        <v>#N/A</v>
      </c>
      <c r="BO17" s="3" t="e">
        <v>#N/A</v>
      </c>
      <c r="BP17" s="3" t="e">
        <v>#N/A</v>
      </c>
      <c r="BQ17" s="3" t="e">
        <v>#N/A</v>
      </c>
      <c r="BR17" s="3" t="e">
        <v>#N/A</v>
      </c>
      <c r="BS17" s="3" t="e">
        <v>#N/A</v>
      </c>
      <c r="BT17" s="3" t="e">
        <v>#N/A</v>
      </c>
      <c r="BU17" s="3" t="e">
        <v>#N/A</v>
      </c>
      <c r="BV17" s="3" t="e">
        <v>#N/A</v>
      </c>
      <c r="BW17" s="3" t="e">
        <v>#N/A</v>
      </c>
      <c r="BX17" s="3" t="e">
        <v>#N/A</v>
      </c>
      <c r="BY17" s="3" t="e">
        <v>#N/A</v>
      </c>
      <c r="BZ17" s="3" t="e">
        <v>#N/A</v>
      </c>
      <c r="CA17" s="3" t="e">
        <v>#N/A</v>
      </c>
      <c r="CB17" s="3" t="e">
        <v>#N/A</v>
      </c>
      <c r="CC17" s="3" t="e">
        <v>#N/A</v>
      </c>
      <c r="CD17" s="3" t="e">
        <v>#N/A</v>
      </c>
      <c r="CE17" s="3" t="e">
        <v>#N/A</v>
      </c>
      <c r="CF17" s="3" t="e">
        <v>#N/A</v>
      </c>
      <c r="CG17" s="3" t="e">
        <v>#N/A</v>
      </c>
      <c r="CH17" s="3" t="e">
        <v>#N/A</v>
      </c>
      <c r="CI17" s="3" t="e">
        <v>#N/A</v>
      </c>
      <c r="CJ17" s="3" t="e">
        <v>#N/A</v>
      </c>
      <c r="CK17" s="3" t="e">
        <v>#N/A</v>
      </c>
      <c r="CL17" s="3" t="e">
        <v>#N/A</v>
      </c>
      <c r="CM17" s="3" t="e">
        <v>#N/A</v>
      </c>
      <c r="CN17" s="3" t="e">
        <v>#N/A</v>
      </c>
      <c r="CO17" s="3" t="e">
        <v>#N/A</v>
      </c>
      <c r="CP17" s="3" t="e">
        <v>#N/A</v>
      </c>
      <c r="CQ17" s="3" t="e">
        <v>#N/A</v>
      </c>
      <c r="CR17" s="3" t="e">
        <v>#N/A</v>
      </c>
      <c r="CS17" s="3">
        <v>4526</v>
      </c>
      <c r="CU17" s="5"/>
      <c r="CV17" s="19"/>
      <c r="CW17" s="20"/>
      <c r="CZ17" s="5"/>
      <c r="DE17" s="5"/>
    </row>
    <row r="18" spans="1:109" x14ac:dyDescent="0.3">
      <c r="A18" s="5" t="s">
        <v>1754</v>
      </c>
      <c r="B18" s="16">
        <v>31778</v>
      </c>
      <c r="C18" s="3" t="e">
        <v>#N/A</v>
      </c>
      <c r="D18" s="3" t="e">
        <v>#N/A</v>
      </c>
      <c r="E18" s="3" t="e">
        <v>#N/A</v>
      </c>
      <c r="F18" s="3" t="e">
        <v>#N/A</v>
      </c>
      <c r="G18" s="3" t="e">
        <v>#N/A</v>
      </c>
      <c r="H18" s="3" t="e">
        <v>#N/A</v>
      </c>
      <c r="I18" s="3">
        <f>cbo_deficit!I18/(cbo_deficit_gdp!I18/100)</f>
        <v>4999.9999999999991</v>
      </c>
      <c r="J18" s="3">
        <f>cbo_deficit!J18/(cbo_deficit_gdp!J18/100)</f>
        <v>4450</v>
      </c>
      <c r="K18">
        <v>4612</v>
      </c>
      <c r="L18">
        <v>4483</v>
      </c>
      <c r="M18">
        <v>4462</v>
      </c>
      <c r="N18">
        <v>4504</v>
      </c>
      <c r="O18">
        <v>4423</v>
      </c>
      <c r="P18">
        <v>4399</v>
      </c>
      <c r="Q18">
        <v>4409</v>
      </c>
      <c r="R18" s="3" t="e">
        <v>#N/A</v>
      </c>
      <c r="S18" s="3" t="e">
        <v>#N/A</v>
      </c>
      <c r="T18" s="3" t="e">
        <v>#N/A</v>
      </c>
      <c r="U18" s="3" t="e">
        <v>#N/A</v>
      </c>
      <c r="V18" s="3" t="e">
        <v>#N/A</v>
      </c>
      <c r="W18" s="3" t="e">
        <v>#N/A</v>
      </c>
      <c r="X18" s="3" t="e">
        <v>#N/A</v>
      </c>
      <c r="Y18" s="3" t="e">
        <v>#N/A</v>
      </c>
      <c r="Z18" s="3" t="e">
        <v>#N/A</v>
      </c>
      <c r="AA18" s="3" t="e">
        <v>#N/A</v>
      </c>
      <c r="AB18" s="3"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3" t="e">
        <v>#N/A</v>
      </c>
      <c r="AQ18" s="3" t="e">
        <v>#N/A</v>
      </c>
      <c r="AR18" s="3" t="e">
        <v>#N/A</v>
      </c>
      <c r="AS18" s="3" t="e">
        <v>#N/A</v>
      </c>
      <c r="AT18" s="3" t="e">
        <v>#N/A</v>
      </c>
      <c r="AU18" s="3" t="e">
        <v>#N/A</v>
      </c>
      <c r="AV18" s="3" t="e">
        <v>#N/A</v>
      </c>
      <c r="AW18" s="3" t="e">
        <v>#N/A</v>
      </c>
      <c r="AX18" s="3" t="e">
        <v>#N/A</v>
      </c>
      <c r="AY18" s="3" t="e">
        <v>#N/A</v>
      </c>
      <c r="AZ18" s="3" t="e">
        <v>#N/A</v>
      </c>
      <c r="BA18" s="3" t="e">
        <v>#N/A</v>
      </c>
      <c r="BB18" s="3" t="e">
        <v>#N/A</v>
      </c>
      <c r="BC18" s="3" t="e">
        <v>#N/A</v>
      </c>
      <c r="BD18" s="3" t="e">
        <v>#N/A</v>
      </c>
      <c r="BE18" s="3" t="e">
        <v>#N/A</v>
      </c>
      <c r="BF18" s="3" t="e">
        <v>#N/A</v>
      </c>
      <c r="BG18" s="3" t="e">
        <v>#N/A</v>
      </c>
      <c r="BH18" s="3" t="e">
        <v>#N/A</v>
      </c>
      <c r="BI18" s="3" t="e">
        <v>#N/A</v>
      </c>
      <c r="BJ18" s="3" t="e">
        <v>#N/A</v>
      </c>
      <c r="BK18" s="3" t="e">
        <v>#N/A</v>
      </c>
      <c r="BL18" s="3" t="e">
        <v>#N/A</v>
      </c>
      <c r="BM18" s="3" t="e">
        <v>#N/A</v>
      </c>
      <c r="BN18" s="3" t="e">
        <v>#N/A</v>
      </c>
      <c r="BO18" s="3" t="e">
        <v>#N/A</v>
      </c>
      <c r="BP18" s="3" t="e">
        <v>#N/A</v>
      </c>
      <c r="BQ18" s="3" t="e">
        <v>#N/A</v>
      </c>
      <c r="BR18" s="3" t="e">
        <v>#N/A</v>
      </c>
      <c r="BS18" s="3" t="e">
        <v>#N/A</v>
      </c>
      <c r="BT18" s="3" t="e">
        <v>#N/A</v>
      </c>
      <c r="BU18" s="3" t="e">
        <v>#N/A</v>
      </c>
      <c r="BV18" s="3" t="e">
        <v>#N/A</v>
      </c>
      <c r="BW18" s="3" t="e">
        <v>#N/A</v>
      </c>
      <c r="BX18" s="3" t="e">
        <v>#N/A</v>
      </c>
      <c r="BY18" s="3" t="e">
        <v>#N/A</v>
      </c>
      <c r="BZ18" s="3" t="e">
        <v>#N/A</v>
      </c>
      <c r="CA18" s="3" t="e">
        <v>#N/A</v>
      </c>
      <c r="CB18" s="3" t="e">
        <v>#N/A</v>
      </c>
      <c r="CC18" s="3" t="e">
        <v>#N/A</v>
      </c>
      <c r="CD18" s="3" t="e">
        <v>#N/A</v>
      </c>
      <c r="CE18" s="3" t="e">
        <v>#N/A</v>
      </c>
      <c r="CF18" s="3" t="e">
        <v>#N/A</v>
      </c>
      <c r="CG18" s="3" t="e">
        <v>#N/A</v>
      </c>
      <c r="CH18" s="3" t="e">
        <v>#N/A</v>
      </c>
      <c r="CI18" s="3" t="e">
        <v>#N/A</v>
      </c>
      <c r="CJ18" s="3" t="e">
        <v>#N/A</v>
      </c>
      <c r="CK18" s="3" t="e">
        <v>#N/A</v>
      </c>
      <c r="CL18" s="3" t="e">
        <v>#N/A</v>
      </c>
      <c r="CM18" s="3" t="e">
        <v>#N/A</v>
      </c>
      <c r="CN18" s="3" t="e">
        <v>#N/A</v>
      </c>
      <c r="CO18" s="3" t="e">
        <v>#N/A</v>
      </c>
      <c r="CP18" s="3" t="e">
        <v>#N/A</v>
      </c>
      <c r="CQ18" s="3" t="e">
        <v>#N/A</v>
      </c>
      <c r="CR18" s="3" t="e">
        <v>#N/A</v>
      </c>
      <c r="CS18" s="3">
        <v>4768</v>
      </c>
      <c r="CU18" s="5"/>
      <c r="CV18" s="19"/>
      <c r="CW18" s="20"/>
      <c r="CZ18" s="5"/>
      <c r="DE18" s="5"/>
    </row>
    <row r="19" spans="1:109" x14ac:dyDescent="0.3">
      <c r="A19" s="5" t="s">
        <v>1755</v>
      </c>
      <c r="B19" s="16">
        <v>32143</v>
      </c>
      <c r="C19" s="3" t="e">
        <v>#N/A</v>
      </c>
      <c r="D19" s="3" t="e">
        <v>#N/A</v>
      </c>
      <c r="E19" s="3" t="e">
        <v>#N/A</v>
      </c>
      <c r="F19" s="3" t="e">
        <v>#N/A</v>
      </c>
      <c r="G19" s="3" t="e">
        <v>#N/A</v>
      </c>
      <c r="H19" s="3" t="e">
        <v>#N/A</v>
      </c>
      <c r="I19" s="3" t="e">
        <v>#N/A</v>
      </c>
      <c r="J19" s="3">
        <f>cbo_deficit!J19/(cbo_deficit_gdp!J19/100)</f>
        <v>4813.5593220338978</v>
      </c>
      <c r="K19">
        <v>4987</v>
      </c>
      <c r="L19">
        <v>4830</v>
      </c>
      <c r="M19">
        <v>4813</v>
      </c>
      <c r="N19">
        <v>4838</v>
      </c>
      <c r="O19">
        <v>4753</v>
      </c>
      <c r="P19">
        <v>4698</v>
      </c>
      <c r="Q19">
        <v>4718</v>
      </c>
      <c r="R19">
        <v>4678</v>
      </c>
      <c r="S19">
        <v>4769</v>
      </c>
      <c r="T19" s="3" t="e">
        <v>#N/A</v>
      </c>
      <c r="U19" s="3" t="e">
        <v>#N/A</v>
      </c>
      <c r="V19" s="3" t="e">
        <v>#N/A</v>
      </c>
      <c r="W19" s="3" t="e">
        <v>#N/A</v>
      </c>
      <c r="X19" s="3" t="e">
        <v>#N/A</v>
      </c>
      <c r="Y19" s="3" t="e">
        <v>#N/A</v>
      </c>
      <c r="Z19" s="3" t="e">
        <v>#N/A</v>
      </c>
      <c r="AA19" s="3" t="e">
        <v>#N/A</v>
      </c>
      <c r="AB19" s="3"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3" t="e">
        <v>#N/A</v>
      </c>
      <c r="AQ19" s="3" t="e">
        <v>#N/A</v>
      </c>
      <c r="AR19" s="3" t="e">
        <v>#N/A</v>
      </c>
      <c r="AS19" s="3" t="e">
        <v>#N/A</v>
      </c>
      <c r="AT19" s="3" t="e">
        <v>#N/A</v>
      </c>
      <c r="AU19" s="3" t="e">
        <v>#N/A</v>
      </c>
      <c r="AV19" s="3" t="e">
        <v>#N/A</v>
      </c>
      <c r="AW19" s="3" t="e">
        <v>#N/A</v>
      </c>
      <c r="AX19" s="3" t="e">
        <v>#N/A</v>
      </c>
      <c r="AY19" s="3" t="e">
        <v>#N/A</v>
      </c>
      <c r="AZ19" s="3" t="e">
        <v>#N/A</v>
      </c>
      <c r="BA19" s="3" t="e">
        <v>#N/A</v>
      </c>
      <c r="BB19" s="3" t="e">
        <v>#N/A</v>
      </c>
      <c r="BC19" s="3" t="e">
        <v>#N/A</v>
      </c>
      <c r="BD19" s="3" t="e">
        <v>#N/A</v>
      </c>
      <c r="BE19" s="3" t="e">
        <v>#N/A</v>
      </c>
      <c r="BF19" s="3" t="e">
        <v>#N/A</v>
      </c>
      <c r="BG19" s="3" t="e">
        <v>#N/A</v>
      </c>
      <c r="BH19" s="3" t="e">
        <v>#N/A</v>
      </c>
      <c r="BI19" s="3" t="e">
        <v>#N/A</v>
      </c>
      <c r="BJ19" s="3" t="e">
        <v>#N/A</v>
      </c>
      <c r="BK19" s="3" t="e">
        <v>#N/A</v>
      </c>
      <c r="BL19" s="3" t="e">
        <v>#N/A</v>
      </c>
      <c r="BM19" s="3" t="e">
        <v>#N/A</v>
      </c>
      <c r="BN19" s="3" t="e">
        <v>#N/A</v>
      </c>
      <c r="BO19" s="3" t="e">
        <v>#N/A</v>
      </c>
      <c r="BP19" s="3" t="e">
        <v>#N/A</v>
      </c>
      <c r="BQ19" s="3" t="e">
        <v>#N/A</v>
      </c>
      <c r="BR19" s="3" t="e">
        <v>#N/A</v>
      </c>
      <c r="BS19" s="3" t="e">
        <v>#N/A</v>
      </c>
      <c r="BT19" s="3" t="e">
        <v>#N/A</v>
      </c>
      <c r="BU19" s="3" t="e">
        <v>#N/A</v>
      </c>
      <c r="BV19" s="3" t="e">
        <v>#N/A</v>
      </c>
      <c r="BW19" s="3" t="e">
        <v>#N/A</v>
      </c>
      <c r="BX19" s="3" t="e">
        <v>#N/A</v>
      </c>
      <c r="BY19" s="3" t="e">
        <v>#N/A</v>
      </c>
      <c r="BZ19" s="3" t="e">
        <v>#N/A</v>
      </c>
      <c r="CA19" s="3" t="e">
        <v>#N/A</v>
      </c>
      <c r="CB19" s="3" t="e">
        <v>#N/A</v>
      </c>
      <c r="CC19" s="3" t="e">
        <v>#N/A</v>
      </c>
      <c r="CD19" s="3" t="e">
        <v>#N/A</v>
      </c>
      <c r="CE19" s="3" t="e">
        <v>#N/A</v>
      </c>
      <c r="CF19" s="3" t="e">
        <v>#N/A</v>
      </c>
      <c r="CG19" s="3" t="e">
        <v>#N/A</v>
      </c>
      <c r="CH19" s="3" t="e">
        <v>#N/A</v>
      </c>
      <c r="CI19" s="3" t="e">
        <v>#N/A</v>
      </c>
      <c r="CJ19" s="3" t="e">
        <v>#N/A</v>
      </c>
      <c r="CK19" s="3" t="e">
        <v>#N/A</v>
      </c>
      <c r="CL19" s="3" t="e">
        <v>#N/A</v>
      </c>
      <c r="CM19" s="3" t="e">
        <v>#N/A</v>
      </c>
      <c r="CN19" s="3" t="e">
        <v>#N/A</v>
      </c>
      <c r="CO19" s="3" t="e">
        <v>#N/A</v>
      </c>
      <c r="CP19" s="3" t="e">
        <v>#N/A</v>
      </c>
      <c r="CQ19" s="3" t="e">
        <v>#N/A</v>
      </c>
      <c r="CR19" s="3" t="e">
        <v>#N/A</v>
      </c>
      <c r="CS19" s="3">
        <v>5139</v>
      </c>
      <c r="CU19" s="5"/>
      <c r="CV19" s="19"/>
      <c r="CW19" s="20"/>
      <c r="CZ19" s="5"/>
      <c r="DE19" s="5"/>
    </row>
    <row r="20" spans="1:109" x14ac:dyDescent="0.3">
      <c r="A20" s="5" t="s">
        <v>1756</v>
      </c>
      <c r="B20" s="16">
        <v>32509</v>
      </c>
      <c r="C20" s="3" t="e">
        <v>#N/A</v>
      </c>
      <c r="D20" s="3" t="e">
        <v>#N/A</v>
      </c>
      <c r="E20" s="3" t="e">
        <v>#N/A</v>
      </c>
      <c r="F20" s="3" t="e">
        <v>#N/A</v>
      </c>
      <c r="G20" s="3" t="e">
        <v>#N/A</v>
      </c>
      <c r="H20" s="3" t="e">
        <v>#N/A</v>
      </c>
      <c r="I20" s="3" t="e">
        <v>#N/A</v>
      </c>
      <c r="J20" s="3" t="e">
        <v>#N/A</v>
      </c>
      <c r="K20">
        <v>5379</v>
      </c>
      <c r="L20">
        <v>5204</v>
      </c>
      <c r="M20">
        <v>5190</v>
      </c>
      <c r="N20">
        <v>5214</v>
      </c>
      <c r="O20">
        <v>5102</v>
      </c>
      <c r="P20">
        <v>5033</v>
      </c>
      <c r="Q20">
        <v>5035</v>
      </c>
      <c r="R20">
        <v>4984</v>
      </c>
      <c r="S20">
        <v>5102</v>
      </c>
      <c r="T20">
        <v>5122</v>
      </c>
      <c r="U20">
        <v>5138</v>
      </c>
      <c r="V20" s="3" t="e">
        <v>#N/A</v>
      </c>
      <c r="W20" s="3" t="e">
        <v>#N/A</v>
      </c>
      <c r="X20" s="3" t="e">
        <v>#N/A</v>
      </c>
      <c r="Y20" s="3" t="e">
        <v>#N/A</v>
      </c>
      <c r="Z20" s="3" t="e">
        <v>#N/A</v>
      </c>
      <c r="AA20" s="3" t="e">
        <v>#N/A</v>
      </c>
      <c r="AB20" s="3"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3" t="e">
        <v>#N/A</v>
      </c>
      <c r="AQ20" s="3" t="e">
        <v>#N/A</v>
      </c>
      <c r="AR20" s="3" t="e">
        <v>#N/A</v>
      </c>
      <c r="AS20" s="3" t="e">
        <v>#N/A</v>
      </c>
      <c r="AT20" s="3" t="e">
        <v>#N/A</v>
      </c>
      <c r="AU20" s="3" t="e">
        <v>#N/A</v>
      </c>
      <c r="AV20" s="3" t="e">
        <v>#N/A</v>
      </c>
      <c r="AW20" s="3" t="e">
        <v>#N/A</v>
      </c>
      <c r="AX20" s="3" t="e">
        <v>#N/A</v>
      </c>
      <c r="AY20" s="3" t="e">
        <v>#N/A</v>
      </c>
      <c r="AZ20" s="3" t="e">
        <v>#N/A</v>
      </c>
      <c r="BA20" s="3" t="e">
        <v>#N/A</v>
      </c>
      <c r="BB20" s="3" t="e">
        <v>#N/A</v>
      </c>
      <c r="BC20" s="3" t="e">
        <v>#N/A</v>
      </c>
      <c r="BD20" s="3" t="e">
        <v>#N/A</v>
      </c>
      <c r="BE20" s="3" t="e">
        <v>#N/A</v>
      </c>
      <c r="BF20" s="3" t="e">
        <v>#N/A</v>
      </c>
      <c r="BG20" s="3" t="e">
        <v>#N/A</v>
      </c>
      <c r="BH20" s="3" t="e">
        <v>#N/A</v>
      </c>
      <c r="BI20" s="3" t="e">
        <v>#N/A</v>
      </c>
      <c r="BJ20" s="3" t="e">
        <v>#N/A</v>
      </c>
      <c r="BK20" s="3" t="e">
        <v>#N/A</v>
      </c>
      <c r="BL20" s="3" t="e">
        <v>#N/A</v>
      </c>
      <c r="BM20" s="3" t="e">
        <v>#N/A</v>
      </c>
      <c r="BN20" s="3" t="e">
        <v>#N/A</v>
      </c>
      <c r="BO20" s="3" t="e">
        <v>#N/A</v>
      </c>
      <c r="BP20" s="3" t="e">
        <v>#N/A</v>
      </c>
      <c r="BQ20" s="3" t="e">
        <v>#N/A</v>
      </c>
      <c r="BR20" s="3" t="e">
        <v>#N/A</v>
      </c>
      <c r="BS20" s="3" t="e">
        <v>#N/A</v>
      </c>
      <c r="BT20" s="3" t="e">
        <v>#N/A</v>
      </c>
      <c r="BU20" s="3" t="e">
        <v>#N/A</v>
      </c>
      <c r="BV20" s="3" t="e">
        <v>#N/A</v>
      </c>
      <c r="BW20" s="3" t="e">
        <v>#N/A</v>
      </c>
      <c r="BX20" s="3" t="e">
        <v>#N/A</v>
      </c>
      <c r="BY20" s="3" t="e">
        <v>#N/A</v>
      </c>
      <c r="BZ20" s="3" t="e">
        <v>#N/A</v>
      </c>
      <c r="CA20" s="3" t="e">
        <v>#N/A</v>
      </c>
      <c r="CB20" s="3" t="e">
        <v>#N/A</v>
      </c>
      <c r="CC20" s="3" t="e">
        <v>#N/A</v>
      </c>
      <c r="CD20" s="3" t="e">
        <v>#N/A</v>
      </c>
      <c r="CE20" s="3" t="e">
        <v>#N/A</v>
      </c>
      <c r="CF20" s="3" t="e">
        <v>#N/A</v>
      </c>
      <c r="CG20" s="3" t="e">
        <v>#N/A</v>
      </c>
      <c r="CH20" s="3" t="e">
        <v>#N/A</v>
      </c>
      <c r="CI20" s="3" t="e">
        <v>#N/A</v>
      </c>
      <c r="CJ20" s="3" t="e">
        <v>#N/A</v>
      </c>
      <c r="CK20" s="3" t="e">
        <v>#N/A</v>
      </c>
      <c r="CL20" s="3" t="e">
        <v>#N/A</v>
      </c>
      <c r="CM20" s="3" t="e">
        <v>#N/A</v>
      </c>
      <c r="CN20" s="3" t="e">
        <v>#N/A</v>
      </c>
      <c r="CO20" s="3" t="e">
        <v>#N/A</v>
      </c>
      <c r="CP20" s="3" t="e">
        <v>#N/A</v>
      </c>
      <c r="CQ20" s="3" t="e">
        <v>#N/A</v>
      </c>
      <c r="CR20" s="3" t="e">
        <v>#N/A</v>
      </c>
      <c r="CS20" s="3">
        <v>5555</v>
      </c>
      <c r="CU20" s="5"/>
      <c r="CV20" s="19"/>
      <c r="CW20" s="20"/>
      <c r="CZ20" s="5"/>
      <c r="DE20" s="5"/>
    </row>
    <row r="21" spans="1:109" x14ac:dyDescent="0.3">
      <c r="A21" t="s">
        <v>1757</v>
      </c>
      <c r="B21" s="16">
        <v>32874</v>
      </c>
      <c r="C21" s="3" t="e">
        <v>#N/A</v>
      </c>
      <c r="D21" s="3" t="e">
        <v>#N/A</v>
      </c>
      <c r="E21" s="3" t="e">
        <v>#N/A</v>
      </c>
      <c r="F21" s="3" t="e">
        <v>#N/A</v>
      </c>
      <c r="G21" s="3" t="e">
        <v>#N/A</v>
      </c>
      <c r="H21" s="3" t="e">
        <v>#N/A</v>
      </c>
      <c r="I21" s="3" t="e">
        <v>#N/A</v>
      </c>
      <c r="J21" s="3" t="e">
        <v>#N/A</v>
      </c>
      <c r="K21" s="3" t="e">
        <v>#N/A</v>
      </c>
      <c r="L21">
        <v>5606</v>
      </c>
      <c r="M21">
        <v>5597</v>
      </c>
      <c r="N21">
        <v>5619</v>
      </c>
      <c r="O21">
        <v>5477</v>
      </c>
      <c r="P21">
        <v>5406</v>
      </c>
      <c r="Q21">
        <v>5380</v>
      </c>
      <c r="R21">
        <v>5326</v>
      </c>
      <c r="S21">
        <v>5440</v>
      </c>
      <c r="T21">
        <v>5454</v>
      </c>
      <c r="U21">
        <v>5463</v>
      </c>
      <c r="V21">
        <v>5456</v>
      </c>
      <c r="W21">
        <v>5472</v>
      </c>
      <c r="X21" s="3" t="e">
        <v>#N/A</v>
      </c>
      <c r="Y21" s="3" t="e">
        <v>#N/A</v>
      </c>
      <c r="Z21" s="3" t="e">
        <v>#N/A</v>
      </c>
      <c r="AA21" s="3" t="e">
        <v>#N/A</v>
      </c>
      <c r="AB21" s="3"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3" t="e">
        <v>#N/A</v>
      </c>
      <c r="AQ21" s="3" t="e">
        <v>#N/A</v>
      </c>
      <c r="AR21" s="3" t="e">
        <v>#N/A</v>
      </c>
      <c r="AS21" s="3" t="e">
        <v>#N/A</v>
      </c>
      <c r="AT21" s="3" t="e">
        <v>#N/A</v>
      </c>
      <c r="AU21" s="3" t="e">
        <v>#N/A</v>
      </c>
      <c r="AV21" s="3" t="e">
        <v>#N/A</v>
      </c>
      <c r="AW21" s="3" t="e">
        <v>#N/A</v>
      </c>
      <c r="AX21" s="3" t="e">
        <v>#N/A</v>
      </c>
      <c r="AY21" s="3" t="e">
        <v>#N/A</v>
      </c>
      <c r="AZ21" s="3" t="e">
        <v>#N/A</v>
      </c>
      <c r="BA21" s="3" t="e">
        <v>#N/A</v>
      </c>
      <c r="BB21" s="3" t="e">
        <v>#N/A</v>
      </c>
      <c r="BC21" s="3" t="e">
        <v>#N/A</v>
      </c>
      <c r="BD21" s="3" t="e">
        <v>#N/A</v>
      </c>
      <c r="BE21" s="3" t="e">
        <v>#N/A</v>
      </c>
      <c r="BF21" s="3" t="e">
        <v>#N/A</v>
      </c>
      <c r="BG21" s="3" t="e">
        <v>#N/A</v>
      </c>
      <c r="BH21" s="3" t="e">
        <v>#N/A</v>
      </c>
      <c r="BI21" s="3" t="e">
        <v>#N/A</v>
      </c>
      <c r="BJ21" s="3" t="e">
        <v>#N/A</v>
      </c>
      <c r="BK21" s="3" t="e">
        <v>#N/A</v>
      </c>
      <c r="BL21" s="3" t="e">
        <v>#N/A</v>
      </c>
      <c r="BM21" s="3" t="e">
        <v>#N/A</v>
      </c>
      <c r="BN21" s="3" t="e">
        <v>#N/A</v>
      </c>
      <c r="BO21" s="3" t="e">
        <v>#N/A</v>
      </c>
      <c r="BP21" s="3" t="e">
        <v>#N/A</v>
      </c>
      <c r="BQ21" s="3" t="e">
        <v>#N/A</v>
      </c>
      <c r="BR21" s="3" t="e">
        <v>#N/A</v>
      </c>
      <c r="BS21" s="3" t="e">
        <v>#N/A</v>
      </c>
      <c r="BT21" s="3" t="e">
        <v>#N/A</v>
      </c>
      <c r="BU21" s="3" t="e">
        <v>#N/A</v>
      </c>
      <c r="BV21" s="3" t="e">
        <v>#N/A</v>
      </c>
      <c r="BW21" s="3" t="e">
        <v>#N/A</v>
      </c>
      <c r="BX21" s="3" t="e">
        <v>#N/A</v>
      </c>
      <c r="BY21" s="3" t="e">
        <v>#N/A</v>
      </c>
      <c r="BZ21" s="3" t="e">
        <v>#N/A</v>
      </c>
      <c r="CA21" s="3" t="e">
        <v>#N/A</v>
      </c>
      <c r="CB21" s="3" t="e">
        <v>#N/A</v>
      </c>
      <c r="CC21" s="3" t="e">
        <v>#N/A</v>
      </c>
      <c r="CD21" s="3" t="e">
        <v>#N/A</v>
      </c>
      <c r="CE21" s="3" t="e">
        <v>#N/A</v>
      </c>
      <c r="CF21" s="3" t="e">
        <v>#N/A</v>
      </c>
      <c r="CG21" s="3" t="e">
        <v>#N/A</v>
      </c>
      <c r="CH21" s="3" t="e">
        <v>#N/A</v>
      </c>
      <c r="CI21" s="3" t="e">
        <v>#N/A</v>
      </c>
      <c r="CJ21" s="3" t="e">
        <v>#N/A</v>
      </c>
      <c r="CK21" s="3" t="e">
        <v>#N/A</v>
      </c>
      <c r="CL21" s="3" t="e">
        <v>#N/A</v>
      </c>
      <c r="CM21" s="3" t="e">
        <v>#N/A</v>
      </c>
      <c r="CN21" s="3" t="e">
        <v>#N/A</v>
      </c>
      <c r="CO21" s="3" t="e">
        <v>#N/A</v>
      </c>
      <c r="CP21" s="3" t="e">
        <v>#N/A</v>
      </c>
      <c r="CQ21" s="3" t="e">
        <v>#N/A</v>
      </c>
      <c r="CR21" s="3" t="e">
        <v>#N/A</v>
      </c>
      <c r="CS21" s="3">
        <v>5899</v>
      </c>
      <c r="CU21" s="5"/>
      <c r="CV21" s="19"/>
      <c r="CW21" s="20"/>
      <c r="CZ21" s="5"/>
      <c r="DE21" s="5"/>
    </row>
    <row r="22" spans="1:109" x14ac:dyDescent="0.3">
      <c r="A22" t="s">
        <v>1758</v>
      </c>
      <c r="B22" s="16">
        <v>33239</v>
      </c>
      <c r="C22" s="3" t="e">
        <v>#N/A</v>
      </c>
      <c r="D22" s="3" t="e">
        <v>#N/A</v>
      </c>
      <c r="E22" s="3" t="e">
        <v>#N/A</v>
      </c>
      <c r="F22" s="3" t="e">
        <v>#N/A</v>
      </c>
      <c r="G22" s="3" t="e">
        <v>#N/A</v>
      </c>
      <c r="H22" s="3" t="e">
        <v>#N/A</v>
      </c>
      <c r="I22" s="3" t="e">
        <v>#N/A</v>
      </c>
      <c r="J22" s="3" t="e">
        <v>#N/A</v>
      </c>
      <c r="K22" s="3" t="e">
        <v>#N/A</v>
      </c>
      <c r="L22" s="3" t="e">
        <v>#N/A</v>
      </c>
      <c r="M22" s="3" t="e">
        <v>#N/A</v>
      </c>
      <c r="N22">
        <v>6047</v>
      </c>
      <c r="O22">
        <v>5876</v>
      </c>
      <c r="P22">
        <v>5792</v>
      </c>
      <c r="Q22">
        <v>5747</v>
      </c>
      <c r="R22">
        <v>5687</v>
      </c>
      <c r="S22">
        <v>5790</v>
      </c>
      <c r="T22">
        <v>5812</v>
      </c>
      <c r="U22">
        <v>5826</v>
      </c>
      <c r="V22">
        <v>5800</v>
      </c>
      <c r="W22">
        <v>5832</v>
      </c>
      <c r="X22">
        <v>5624</v>
      </c>
      <c r="Y22">
        <v>5591</v>
      </c>
      <c r="Z22" s="3" t="e">
        <v>#N/A</v>
      </c>
      <c r="AA22" s="3" t="e">
        <v>#N/A</v>
      </c>
      <c r="AB22" s="3"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3" t="e">
        <v>#N/A</v>
      </c>
      <c r="AQ22" s="3" t="e">
        <v>#N/A</v>
      </c>
      <c r="AR22" s="3" t="e">
        <v>#N/A</v>
      </c>
      <c r="AS22" s="3" t="e">
        <v>#N/A</v>
      </c>
      <c r="AT22" s="3" t="e">
        <v>#N/A</v>
      </c>
      <c r="AU22" s="3" t="e">
        <v>#N/A</v>
      </c>
      <c r="AV22" s="3" t="e">
        <v>#N/A</v>
      </c>
      <c r="AW22" s="3" t="e">
        <v>#N/A</v>
      </c>
      <c r="AX22" s="3" t="e">
        <v>#N/A</v>
      </c>
      <c r="AY22" s="3" t="e">
        <v>#N/A</v>
      </c>
      <c r="AZ22" s="3" t="e">
        <v>#N/A</v>
      </c>
      <c r="BA22" s="3" t="e">
        <v>#N/A</v>
      </c>
      <c r="BB22" s="3" t="e">
        <v>#N/A</v>
      </c>
      <c r="BC22" s="3" t="e">
        <v>#N/A</v>
      </c>
      <c r="BD22" s="3" t="e">
        <v>#N/A</v>
      </c>
      <c r="BE22" s="3" t="e">
        <v>#N/A</v>
      </c>
      <c r="BF22" s="3" t="e">
        <v>#N/A</v>
      </c>
      <c r="BG22" s="3" t="e">
        <v>#N/A</v>
      </c>
      <c r="BH22" s="3" t="e">
        <v>#N/A</v>
      </c>
      <c r="BI22" s="3" t="e">
        <v>#N/A</v>
      </c>
      <c r="BJ22" s="3" t="e">
        <v>#N/A</v>
      </c>
      <c r="BK22" s="3" t="e">
        <v>#N/A</v>
      </c>
      <c r="BL22" s="3" t="e">
        <v>#N/A</v>
      </c>
      <c r="BM22" s="3" t="e">
        <v>#N/A</v>
      </c>
      <c r="BN22" s="3" t="e">
        <v>#N/A</v>
      </c>
      <c r="BO22" s="3" t="e">
        <v>#N/A</v>
      </c>
      <c r="BP22" s="3" t="e">
        <v>#N/A</v>
      </c>
      <c r="BQ22" s="3" t="e">
        <v>#N/A</v>
      </c>
      <c r="BR22" s="3" t="e">
        <v>#N/A</v>
      </c>
      <c r="BS22" s="3" t="e">
        <v>#N/A</v>
      </c>
      <c r="BT22" s="3" t="e">
        <v>#N/A</v>
      </c>
      <c r="BU22" s="3" t="e">
        <v>#N/A</v>
      </c>
      <c r="BV22" s="3" t="e">
        <v>#N/A</v>
      </c>
      <c r="BW22" s="3" t="e">
        <v>#N/A</v>
      </c>
      <c r="BX22" s="3" t="e">
        <v>#N/A</v>
      </c>
      <c r="BY22" s="3" t="e">
        <v>#N/A</v>
      </c>
      <c r="BZ22" s="3" t="e">
        <v>#N/A</v>
      </c>
      <c r="CA22" s="3" t="e">
        <v>#N/A</v>
      </c>
      <c r="CB22" s="3" t="e">
        <v>#N/A</v>
      </c>
      <c r="CC22" s="3" t="e">
        <v>#N/A</v>
      </c>
      <c r="CD22" s="3" t="e">
        <v>#N/A</v>
      </c>
      <c r="CE22" s="3" t="e">
        <v>#N/A</v>
      </c>
      <c r="CF22" s="3" t="e">
        <v>#N/A</v>
      </c>
      <c r="CG22" s="3" t="e">
        <v>#N/A</v>
      </c>
      <c r="CH22" s="3" t="e">
        <v>#N/A</v>
      </c>
      <c r="CI22" s="3" t="e">
        <v>#N/A</v>
      </c>
      <c r="CJ22" s="3" t="e">
        <v>#N/A</v>
      </c>
      <c r="CK22" s="3" t="e">
        <v>#N/A</v>
      </c>
      <c r="CL22" s="3" t="e">
        <v>#N/A</v>
      </c>
      <c r="CM22" s="3" t="e">
        <v>#N/A</v>
      </c>
      <c r="CN22" s="3" t="e">
        <v>#N/A</v>
      </c>
      <c r="CO22" s="3" t="e">
        <v>#N/A</v>
      </c>
      <c r="CP22" s="3" t="e">
        <v>#N/A</v>
      </c>
      <c r="CQ22" s="3" t="e">
        <v>#N/A</v>
      </c>
      <c r="CR22" s="3" t="e">
        <v>#N/A</v>
      </c>
      <c r="CS22" s="3">
        <v>6093</v>
      </c>
      <c r="CU22" s="5"/>
      <c r="CV22" s="19"/>
      <c r="CW22" s="20"/>
      <c r="CZ22" s="5"/>
      <c r="DE22" s="5"/>
    </row>
    <row r="23" spans="1:109" x14ac:dyDescent="0.3">
      <c r="A23" t="s">
        <v>1759</v>
      </c>
      <c r="B23" s="16">
        <v>33604</v>
      </c>
      <c r="C23" s="3" t="e">
        <v>#N/A</v>
      </c>
      <c r="D23" s="3" t="e">
        <v>#N/A</v>
      </c>
      <c r="E23" s="3" t="e">
        <v>#N/A</v>
      </c>
      <c r="F23" s="3" t="e">
        <v>#N/A</v>
      </c>
      <c r="G23" s="3" t="e">
        <v>#N/A</v>
      </c>
      <c r="H23" s="3" t="e">
        <v>#N/A</v>
      </c>
      <c r="I23" s="3" t="e">
        <v>#N/A</v>
      </c>
      <c r="J23" s="3" t="e">
        <v>#N/A</v>
      </c>
      <c r="K23" s="3" t="e">
        <v>#N/A</v>
      </c>
      <c r="L23" s="3" t="e">
        <v>#N/A</v>
      </c>
      <c r="M23" s="3" t="e">
        <v>#N/A</v>
      </c>
      <c r="N23" s="3" t="e">
        <v>#N/A</v>
      </c>
      <c r="O23" s="3" t="e">
        <v>#N/A</v>
      </c>
      <c r="P23">
        <v>6186</v>
      </c>
      <c r="Q23">
        <v>6141</v>
      </c>
      <c r="R23">
        <v>6077</v>
      </c>
      <c r="S23">
        <v>6165</v>
      </c>
      <c r="T23">
        <v>6184</v>
      </c>
      <c r="U23">
        <v>6225</v>
      </c>
      <c r="V23">
        <v>6180</v>
      </c>
      <c r="W23">
        <v>6215</v>
      </c>
      <c r="X23">
        <v>6003</v>
      </c>
      <c r="Y23">
        <v>5939</v>
      </c>
      <c r="Z23">
        <v>5846</v>
      </c>
      <c r="AA23">
        <v>5848</v>
      </c>
      <c r="AB23" s="3"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3" t="e">
        <v>#N/A</v>
      </c>
      <c r="AQ23" s="3" t="e">
        <v>#N/A</v>
      </c>
      <c r="AR23" s="3" t="e">
        <v>#N/A</v>
      </c>
      <c r="AS23" s="3" t="e">
        <v>#N/A</v>
      </c>
      <c r="AT23" s="3" t="e">
        <v>#N/A</v>
      </c>
      <c r="AU23" s="3" t="e">
        <v>#N/A</v>
      </c>
      <c r="AV23" s="3" t="e">
        <v>#N/A</v>
      </c>
      <c r="AW23" s="3" t="e">
        <v>#N/A</v>
      </c>
      <c r="AX23" s="3" t="e">
        <v>#N/A</v>
      </c>
      <c r="AY23" s="3" t="e">
        <v>#N/A</v>
      </c>
      <c r="AZ23" s="3" t="e">
        <v>#N/A</v>
      </c>
      <c r="BA23" s="3" t="e">
        <v>#N/A</v>
      </c>
      <c r="BB23" s="3" t="e">
        <v>#N/A</v>
      </c>
      <c r="BC23" s="3" t="e">
        <v>#N/A</v>
      </c>
      <c r="BD23" s="3" t="e">
        <v>#N/A</v>
      </c>
      <c r="BE23" s="3" t="e">
        <v>#N/A</v>
      </c>
      <c r="BF23" s="3" t="e">
        <v>#N/A</v>
      </c>
      <c r="BG23" s="3" t="e">
        <v>#N/A</v>
      </c>
      <c r="BH23" s="3" t="e">
        <v>#N/A</v>
      </c>
      <c r="BI23" s="3" t="e">
        <v>#N/A</v>
      </c>
      <c r="BJ23" s="3" t="e">
        <v>#N/A</v>
      </c>
      <c r="BK23" s="3" t="e">
        <v>#N/A</v>
      </c>
      <c r="BL23" s="3" t="e">
        <v>#N/A</v>
      </c>
      <c r="BM23" s="3" t="e">
        <v>#N/A</v>
      </c>
      <c r="BN23" s="3" t="e">
        <v>#N/A</v>
      </c>
      <c r="BO23" s="3" t="e">
        <v>#N/A</v>
      </c>
      <c r="BP23" s="3" t="e">
        <v>#N/A</v>
      </c>
      <c r="BQ23" s="3" t="e">
        <v>#N/A</v>
      </c>
      <c r="BR23" s="3" t="e">
        <v>#N/A</v>
      </c>
      <c r="BS23" s="3" t="e">
        <v>#N/A</v>
      </c>
      <c r="BT23" s="3" t="e">
        <v>#N/A</v>
      </c>
      <c r="BU23" s="3" t="e">
        <v>#N/A</v>
      </c>
      <c r="BV23" s="3" t="e">
        <v>#N/A</v>
      </c>
      <c r="BW23" s="3" t="e">
        <v>#N/A</v>
      </c>
      <c r="BX23" s="3" t="e">
        <v>#N/A</v>
      </c>
      <c r="BY23" s="3" t="e">
        <v>#N/A</v>
      </c>
      <c r="BZ23" s="3" t="e">
        <v>#N/A</v>
      </c>
      <c r="CA23" s="3" t="e">
        <v>#N/A</v>
      </c>
      <c r="CB23" s="3" t="e">
        <v>#N/A</v>
      </c>
      <c r="CC23" s="3" t="e">
        <v>#N/A</v>
      </c>
      <c r="CD23" s="3" t="e">
        <v>#N/A</v>
      </c>
      <c r="CE23" s="3" t="e">
        <v>#N/A</v>
      </c>
      <c r="CF23" s="3" t="e">
        <v>#N/A</v>
      </c>
      <c r="CG23" s="3" t="e">
        <v>#N/A</v>
      </c>
      <c r="CH23" s="3" t="e">
        <v>#N/A</v>
      </c>
      <c r="CI23" s="3" t="e">
        <v>#N/A</v>
      </c>
      <c r="CJ23" s="3" t="e">
        <v>#N/A</v>
      </c>
      <c r="CK23" s="3" t="e">
        <v>#N/A</v>
      </c>
      <c r="CL23" s="3" t="e">
        <v>#N/A</v>
      </c>
      <c r="CM23" s="3" t="e">
        <v>#N/A</v>
      </c>
      <c r="CN23" s="3" t="e">
        <v>#N/A</v>
      </c>
      <c r="CO23" s="3" t="e">
        <v>#N/A</v>
      </c>
      <c r="CP23" s="3" t="e">
        <v>#N/A</v>
      </c>
      <c r="CQ23" s="3" t="e">
        <v>#N/A</v>
      </c>
      <c r="CR23" s="3" t="e">
        <v>#N/A</v>
      </c>
      <c r="CS23" s="3">
        <v>6416</v>
      </c>
      <c r="CU23" s="5"/>
      <c r="CV23" s="19"/>
      <c r="CW23" s="20"/>
      <c r="CZ23" s="5"/>
      <c r="DE23" s="5"/>
    </row>
    <row r="24" spans="1:109" x14ac:dyDescent="0.3">
      <c r="A24" t="s">
        <v>1760</v>
      </c>
      <c r="B24" s="16">
        <v>33970</v>
      </c>
      <c r="C24" s="3" t="e">
        <v>#N/A</v>
      </c>
      <c r="D24" s="3" t="e">
        <v>#N/A</v>
      </c>
      <c r="E24" s="3" t="e">
        <v>#N/A</v>
      </c>
      <c r="F24" s="3" t="e">
        <v>#N/A</v>
      </c>
      <c r="G24" s="3" t="e">
        <v>#N/A</v>
      </c>
      <c r="H24" s="3" t="e">
        <v>#N/A</v>
      </c>
      <c r="I24" s="3" t="e">
        <v>#N/A</v>
      </c>
      <c r="J24" s="3" t="e">
        <v>#N/A</v>
      </c>
      <c r="K24" s="3" t="e">
        <v>#N/A</v>
      </c>
      <c r="L24" s="3" t="e">
        <v>#N/A</v>
      </c>
      <c r="M24" s="3" t="e">
        <v>#N/A</v>
      </c>
      <c r="N24" s="3" t="e">
        <v>#N/A</v>
      </c>
      <c r="O24" s="3" t="e">
        <v>#N/A</v>
      </c>
      <c r="P24" s="3" t="e">
        <v>#N/A</v>
      </c>
      <c r="Q24" s="3" t="e">
        <v>#N/A</v>
      </c>
      <c r="R24">
        <v>6497</v>
      </c>
      <c r="S24">
        <v>6565</v>
      </c>
      <c r="T24">
        <v>6581</v>
      </c>
      <c r="U24">
        <v>6652</v>
      </c>
      <c r="V24">
        <v>6583</v>
      </c>
      <c r="W24">
        <v>6620</v>
      </c>
      <c r="X24">
        <v>6405</v>
      </c>
      <c r="Y24">
        <v>6315</v>
      </c>
      <c r="Z24">
        <v>6237</v>
      </c>
      <c r="AA24">
        <v>6193</v>
      </c>
      <c r="AB24">
        <v>6173</v>
      </c>
      <c r="AC24">
        <v>6189</v>
      </c>
      <c r="AD24" s="3" t="e">
        <v>#N/A</v>
      </c>
      <c r="AE24" s="3" t="e">
        <v>#N/A</v>
      </c>
      <c r="AF24" s="3" t="e">
        <v>#N/A</v>
      </c>
      <c r="AG24" s="3" t="e">
        <v>#N/A</v>
      </c>
      <c r="AH24" s="3" t="e">
        <v>#N/A</v>
      </c>
      <c r="AI24" s="3" t="e">
        <v>#N/A</v>
      </c>
      <c r="AJ24" s="3" t="e">
        <v>#N/A</v>
      </c>
      <c r="AK24" s="3" t="e">
        <v>#N/A</v>
      </c>
      <c r="AL24" s="3" t="e">
        <v>#N/A</v>
      </c>
      <c r="AM24" s="3" t="e">
        <v>#N/A</v>
      </c>
      <c r="AN24" s="3" t="e">
        <v>#N/A</v>
      </c>
      <c r="AO24" s="3" t="e">
        <v>#N/A</v>
      </c>
      <c r="AP24" s="3" t="e">
        <v>#N/A</v>
      </c>
      <c r="AQ24" s="3" t="e">
        <v>#N/A</v>
      </c>
      <c r="AR24" s="3" t="e">
        <v>#N/A</v>
      </c>
      <c r="AS24" s="3" t="e">
        <v>#N/A</v>
      </c>
      <c r="AT24" s="3" t="e">
        <v>#N/A</v>
      </c>
      <c r="AU24" s="3" t="e">
        <v>#N/A</v>
      </c>
      <c r="AV24" s="3" t="e">
        <v>#N/A</v>
      </c>
      <c r="AW24" s="3" t="e">
        <v>#N/A</v>
      </c>
      <c r="AX24" s="3" t="e">
        <v>#N/A</v>
      </c>
      <c r="AY24" s="3" t="e">
        <v>#N/A</v>
      </c>
      <c r="AZ24" s="3" t="e">
        <v>#N/A</v>
      </c>
      <c r="BA24" s="3" t="e">
        <v>#N/A</v>
      </c>
      <c r="BB24" s="3" t="e">
        <v>#N/A</v>
      </c>
      <c r="BC24" s="3" t="e">
        <v>#N/A</v>
      </c>
      <c r="BD24" s="3" t="e">
        <v>#N/A</v>
      </c>
      <c r="BE24" s="3" t="e">
        <v>#N/A</v>
      </c>
      <c r="BF24" s="3" t="e">
        <v>#N/A</v>
      </c>
      <c r="BG24" s="3" t="e">
        <v>#N/A</v>
      </c>
      <c r="BH24" s="3" t="e">
        <v>#N/A</v>
      </c>
      <c r="BI24" s="3" t="e">
        <v>#N/A</v>
      </c>
      <c r="BJ24" s="3" t="e">
        <v>#N/A</v>
      </c>
      <c r="BK24" s="3" t="e">
        <v>#N/A</v>
      </c>
      <c r="BL24" s="3" t="e">
        <v>#N/A</v>
      </c>
      <c r="BM24" s="3" t="e">
        <v>#N/A</v>
      </c>
      <c r="BN24" s="3" t="e">
        <v>#N/A</v>
      </c>
      <c r="BO24" s="3" t="e">
        <v>#N/A</v>
      </c>
      <c r="BP24" s="3" t="e">
        <v>#N/A</v>
      </c>
      <c r="BQ24" s="3" t="e">
        <v>#N/A</v>
      </c>
      <c r="BR24" s="3" t="e">
        <v>#N/A</v>
      </c>
      <c r="BS24" s="3" t="e">
        <v>#N/A</v>
      </c>
      <c r="BT24" s="3" t="e">
        <v>#N/A</v>
      </c>
      <c r="BU24" s="3" t="e">
        <v>#N/A</v>
      </c>
      <c r="BV24" s="3" t="e">
        <v>#N/A</v>
      </c>
      <c r="BW24" s="3" t="e">
        <v>#N/A</v>
      </c>
      <c r="BX24" s="3" t="e">
        <v>#N/A</v>
      </c>
      <c r="BY24" s="3" t="e">
        <v>#N/A</v>
      </c>
      <c r="BZ24" s="3" t="e">
        <v>#N/A</v>
      </c>
      <c r="CA24" s="3" t="e">
        <v>#N/A</v>
      </c>
      <c r="CB24" s="3" t="e">
        <v>#N/A</v>
      </c>
      <c r="CC24" s="3" t="e">
        <v>#N/A</v>
      </c>
      <c r="CD24" s="3" t="e">
        <v>#N/A</v>
      </c>
      <c r="CE24" s="3" t="e">
        <v>#N/A</v>
      </c>
      <c r="CF24" s="3" t="e">
        <v>#N/A</v>
      </c>
      <c r="CG24" s="3" t="e">
        <v>#N/A</v>
      </c>
      <c r="CH24" s="3" t="e">
        <v>#N/A</v>
      </c>
      <c r="CI24" s="3" t="e">
        <v>#N/A</v>
      </c>
      <c r="CJ24" s="3" t="e">
        <v>#N/A</v>
      </c>
      <c r="CK24" s="3" t="e">
        <v>#N/A</v>
      </c>
      <c r="CL24" s="3" t="e">
        <v>#N/A</v>
      </c>
      <c r="CM24" s="3" t="e">
        <v>#N/A</v>
      </c>
      <c r="CN24" s="3" t="e">
        <v>#N/A</v>
      </c>
      <c r="CO24" s="3" t="e">
        <v>#N/A</v>
      </c>
      <c r="CP24" s="3" t="e">
        <v>#N/A</v>
      </c>
      <c r="CQ24" s="3" t="e">
        <v>#N/A</v>
      </c>
      <c r="CR24" s="3" t="e">
        <v>#N/A</v>
      </c>
      <c r="CS24" s="3">
        <v>6775</v>
      </c>
      <c r="CT24" s="3"/>
      <c r="CU24" s="5"/>
      <c r="CV24" s="19"/>
      <c r="CW24" s="20"/>
      <c r="CZ24" s="5"/>
      <c r="DE24" s="5"/>
    </row>
    <row r="25" spans="1:109" x14ac:dyDescent="0.3">
      <c r="A25" t="s">
        <v>1761</v>
      </c>
      <c r="B25" s="16">
        <v>34335</v>
      </c>
      <c r="C25" s="3" t="e">
        <v>#N/A</v>
      </c>
      <c r="D25" s="3" t="e">
        <v>#N/A</v>
      </c>
      <c r="E25" s="3" t="e">
        <v>#N/A</v>
      </c>
      <c r="F25" s="3" t="e">
        <v>#N/A</v>
      </c>
      <c r="G25" s="3" t="e">
        <v>#N/A</v>
      </c>
      <c r="H25" s="3" t="e">
        <v>#N/A</v>
      </c>
      <c r="I25" s="3" t="e">
        <v>#N/A</v>
      </c>
      <c r="J25" s="3" t="e">
        <v>#N/A</v>
      </c>
      <c r="K25" s="3" t="e">
        <v>#N/A</v>
      </c>
      <c r="L25" s="3" t="e">
        <v>#N/A</v>
      </c>
      <c r="M25" s="3" t="e">
        <v>#N/A</v>
      </c>
      <c r="N25" s="3" t="e">
        <v>#N/A</v>
      </c>
      <c r="O25" s="3" t="e">
        <v>#N/A</v>
      </c>
      <c r="P25" s="3" t="e">
        <v>#N/A</v>
      </c>
      <c r="Q25" s="3" t="e">
        <v>#N/A</v>
      </c>
      <c r="R25" s="3" t="e">
        <v>#N/A</v>
      </c>
      <c r="S25">
        <v>6992</v>
      </c>
      <c r="T25">
        <v>7006</v>
      </c>
      <c r="U25">
        <v>7108</v>
      </c>
      <c r="V25">
        <v>7010</v>
      </c>
      <c r="W25">
        <v>7053</v>
      </c>
      <c r="X25">
        <v>6813</v>
      </c>
      <c r="Y25">
        <v>6699</v>
      </c>
      <c r="Z25">
        <v>6621</v>
      </c>
      <c r="AA25">
        <v>6566</v>
      </c>
      <c r="AB25">
        <v>6508</v>
      </c>
      <c r="AC25">
        <v>6522</v>
      </c>
      <c r="AD25">
        <v>6637</v>
      </c>
      <c r="AE25">
        <v>6677</v>
      </c>
      <c r="AF25" s="3" t="e">
        <v>#N/A</v>
      </c>
      <c r="AG25" s="3" t="e">
        <v>#N/A</v>
      </c>
      <c r="AH25" s="3" t="e">
        <v>#N/A</v>
      </c>
      <c r="AI25" s="3" t="e">
        <v>#N/A</v>
      </c>
      <c r="AJ25" s="3" t="e">
        <v>#N/A</v>
      </c>
      <c r="AK25" s="3" t="e">
        <v>#N/A</v>
      </c>
      <c r="AL25" s="3" t="e">
        <v>#N/A</v>
      </c>
      <c r="AM25" s="3" t="e">
        <v>#N/A</v>
      </c>
      <c r="AN25" s="3" t="e">
        <v>#N/A</v>
      </c>
      <c r="AO25" s="3" t="e">
        <v>#N/A</v>
      </c>
      <c r="AP25" s="3" t="e">
        <v>#N/A</v>
      </c>
      <c r="AQ25" s="3" t="e">
        <v>#N/A</v>
      </c>
      <c r="AR25" s="3" t="e">
        <v>#N/A</v>
      </c>
      <c r="AS25" s="3" t="e">
        <v>#N/A</v>
      </c>
      <c r="AT25" s="3" t="e">
        <v>#N/A</v>
      </c>
      <c r="AU25" s="3" t="e">
        <v>#N/A</v>
      </c>
      <c r="AV25" s="3" t="e">
        <v>#N/A</v>
      </c>
      <c r="AW25" s="3" t="e">
        <v>#N/A</v>
      </c>
      <c r="AX25" s="3" t="e">
        <v>#N/A</v>
      </c>
      <c r="AY25" s="3" t="e">
        <v>#N/A</v>
      </c>
      <c r="AZ25" s="3" t="e">
        <v>#N/A</v>
      </c>
      <c r="BA25" s="3" t="e">
        <v>#N/A</v>
      </c>
      <c r="BB25" s="3" t="e">
        <v>#N/A</v>
      </c>
      <c r="BC25" s="3" t="e">
        <v>#N/A</v>
      </c>
      <c r="BD25" s="3" t="e">
        <v>#N/A</v>
      </c>
      <c r="BE25" s="3" t="e">
        <v>#N/A</v>
      </c>
      <c r="BF25" s="3" t="e">
        <v>#N/A</v>
      </c>
      <c r="BG25" s="3" t="e">
        <v>#N/A</v>
      </c>
      <c r="BH25" s="3" t="e">
        <v>#N/A</v>
      </c>
      <c r="BI25" s="3" t="e">
        <v>#N/A</v>
      </c>
      <c r="BJ25" s="3" t="e">
        <v>#N/A</v>
      </c>
      <c r="BK25" s="3" t="e">
        <v>#N/A</v>
      </c>
      <c r="BL25" s="3" t="e">
        <v>#N/A</v>
      </c>
      <c r="BM25" s="3" t="e">
        <v>#N/A</v>
      </c>
      <c r="BN25" s="3" t="e">
        <v>#N/A</v>
      </c>
      <c r="BO25" s="3" t="e">
        <v>#N/A</v>
      </c>
      <c r="BP25" s="3" t="e">
        <v>#N/A</v>
      </c>
      <c r="BQ25" s="3" t="e">
        <v>#N/A</v>
      </c>
      <c r="BR25" s="3" t="e">
        <v>#N/A</v>
      </c>
      <c r="BS25" s="3" t="e">
        <v>#N/A</v>
      </c>
      <c r="BT25" s="3" t="e">
        <v>#N/A</v>
      </c>
      <c r="BU25" s="3" t="e">
        <v>#N/A</v>
      </c>
      <c r="BV25" s="3" t="e">
        <v>#N/A</v>
      </c>
      <c r="BW25" s="3" t="e">
        <v>#N/A</v>
      </c>
      <c r="BX25" s="3" t="e">
        <v>#N/A</v>
      </c>
      <c r="BY25" s="3" t="e">
        <v>#N/A</v>
      </c>
      <c r="BZ25" s="3" t="e">
        <v>#N/A</v>
      </c>
      <c r="CA25" s="3" t="e">
        <v>#N/A</v>
      </c>
      <c r="CB25" s="3" t="e">
        <v>#N/A</v>
      </c>
      <c r="CC25" s="3" t="e">
        <v>#N/A</v>
      </c>
      <c r="CD25" s="3" t="e">
        <v>#N/A</v>
      </c>
      <c r="CE25" s="3" t="e">
        <v>#N/A</v>
      </c>
      <c r="CF25" s="3" t="e">
        <v>#N/A</v>
      </c>
      <c r="CG25" s="3" t="e">
        <v>#N/A</v>
      </c>
      <c r="CH25" s="3" t="e">
        <v>#N/A</v>
      </c>
      <c r="CI25" s="3" t="e">
        <v>#N/A</v>
      </c>
      <c r="CJ25" s="3" t="e">
        <v>#N/A</v>
      </c>
      <c r="CK25" s="3" t="e">
        <v>#N/A</v>
      </c>
      <c r="CL25" s="3" t="e">
        <v>#N/A</v>
      </c>
      <c r="CM25" s="3" t="e">
        <v>#N/A</v>
      </c>
      <c r="CN25" s="3" t="e">
        <v>#N/A</v>
      </c>
      <c r="CO25" s="3" t="e">
        <v>#N/A</v>
      </c>
      <c r="CP25" s="3" t="e">
        <v>#N/A</v>
      </c>
      <c r="CQ25" s="3" t="e">
        <v>#N/A</v>
      </c>
      <c r="CR25" s="3" t="e">
        <v>#N/A</v>
      </c>
      <c r="CS25" s="3">
        <v>7177</v>
      </c>
      <c r="CT25" s="3"/>
      <c r="CU25" s="5"/>
      <c r="CV25" s="19"/>
      <c r="CW25" s="20"/>
      <c r="CZ25" s="5"/>
      <c r="DE25" s="5"/>
    </row>
    <row r="26" spans="1:109" x14ac:dyDescent="0.3">
      <c r="A26" t="s">
        <v>1762</v>
      </c>
      <c r="B26" s="16">
        <v>34700</v>
      </c>
      <c r="C26" s="3" t="e">
        <v>#N/A</v>
      </c>
      <c r="D26" s="3" t="e">
        <v>#N/A</v>
      </c>
      <c r="E26" s="3" t="e">
        <v>#N/A</v>
      </c>
      <c r="F26" s="3" t="e">
        <v>#N/A</v>
      </c>
      <c r="G26" s="3" t="e">
        <v>#N/A</v>
      </c>
      <c r="H26" s="3" t="e">
        <v>#N/A</v>
      </c>
      <c r="I26" s="3" t="e">
        <v>#N/A</v>
      </c>
      <c r="J26" s="3" t="e">
        <v>#N/A</v>
      </c>
      <c r="K26" s="3" t="e">
        <v>#N/A</v>
      </c>
      <c r="L26" s="3" t="e">
        <v>#N/A</v>
      </c>
      <c r="M26" s="3" t="e">
        <v>#N/A</v>
      </c>
      <c r="N26" s="3" t="e">
        <v>#N/A</v>
      </c>
      <c r="O26" s="3" t="e">
        <v>#N/A</v>
      </c>
      <c r="P26" s="3" t="e">
        <v>#N/A</v>
      </c>
      <c r="Q26" s="3" t="e">
        <v>#N/A</v>
      </c>
      <c r="R26" s="3" t="e">
        <v>#N/A</v>
      </c>
      <c r="S26" s="3" t="e">
        <v>#N/A</v>
      </c>
      <c r="T26" s="3" t="e">
        <v>#N/A</v>
      </c>
      <c r="U26" s="3" t="e">
        <v>#N/A</v>
      </c>
      <c r="V26">
        <v>7462</v>
      </c>
      <c r="W26">
        <v>7514</v>
      </c>
      <c r="X26">
        <v>7246</v>
      </c>
      <c r="Y26">
        <v>7106</v>
      </c>
      <c r="Z26">
        <v>7004</v>
      </c>
      <c r="AA26">
        <v>6937</v>
      </c>
      <c r="AB26">
        <v>6855</v>
      </c>
      <c r="AC26">
        <v>6862</v>
      </c>
      <c r="AD26">
        <v>7006</v>
      </c>
      <c r="AE26">
        <v>7070</v>
      </c>
      <c r="AF26">
        <v>7036</v>
      </c>
      <c r="AG26">
        <v>6992</v>
      </c>
      <c r="AH26" s="3" t="e">
        <v>#N/A</v>
      </c>
      <c r="AI26" s="3" t="e">
        <v>#N/A</v>
      </c>
      <c r="AJ26" s="3" t="e">
        <v>#N/A</v>
      </c>
      <c r="AK26" s="3" t="e">
        <v>#N/A</v>
      </c>
      <c r="AL26" s="3" t="e">
        <v>#N/A</v>
      </c>
      <c r="AM26" s="3" t="e">
        <v>#N/A</v>
      </c>
      <c r="AN26" s="3" t="e">
        <v>#N/A</v>
      </c>
      <c r="AO26" s="3" t="e">
        <v>#N/A</v>
      </c>
      <c r="AP26" s="3" t="e">
        <v>#N/A</v>
      </c>
      <c r="AQ26" s="3" t="e">
        <v>#N/A</v>
      </c>
      <c r="AR26" s="3" t="e">
        <v>#N/A</v>
      </c>
      <c r="AS26" s="3" t="e">
        <v>#N/A</v>
      </c>
      <c r="AT26" s="3" t="e">
        <v>#N/A</v>
      </c>
      <c r="AU26" s="3" t="e">
        <v>#N/A</v>
      </c>
      <c r="AV26" s="3" t="e">
        <v>#N/A</v>
      </c>
      <c r="AW26" s="3" t="e">
        <v>#N/A</v>
      </c>
      <c r="AX26" s="3" t="e">
        <v>#N/A</v>
      </c>
      <c r="AY26" s="3" t="e">
        <v>#N/A</v>
      </c>
      <c r="AZ26" s="3" t="e">
        <v>#N/A</v>
      </c>
      <c r="BA26" s="3" t="e">
        <v>#N/A</v>
      </c>
      <c r="BB26" s="3" t="e">
        <v>#N/A</v>
      </c>
      <c r="BC26" s="3" t="e">
        <v>#N/A</v>
      </c>
      <c r="BD26" s="3" t="e">
        <v>#N/A</v>
      </c>
      <c r="BE26" s="3" t="e">
        <v>#N/A</v>
      </c>
      <c r="BF26" s="3" t="e">
        <v>#N/A</v>
      </c>
      <c r="BG26" s="3" t="e">
        <v>#N/A</v>
      </c>
      <c r="BH26" s="3" t="e">
        <v>#N/A</v>
      </c>
      <c r="BI26" s="3" t="e">
        <v>#N/A</v>
      </c>
      <c r="BJ26" s="3" t="e">
        <v>#N/A</v>
      </c>
      <c r="BK26" s="3" t="e">
        <v>#N/A</v>
      </c>
      <c r="BL26" s="3" t="e">
        <v>#N/A</v>
      </c>
      <c r="BM26" s="3" t="e">
        <v>#N/A</v>
      </c>
      <c r="BN26" s="3" t="e">
        <v>#N/A</v>
      </c>
      <c r="BO26" s="3" t="e">
        <v>#N/A</v>
      </c>
      <c r="BP26" s="3" t="e">
        <v>#N/A</v>
      </c>
      <c r="BQ26" s="3" t="e">
        <v>#N/A</v>
      </c>
      <c r="BR26" s="3" t="e">
        <v>#N/A</v>
      </c>
      <c r="BS26" s="3" t="e">
        <v>#N/A</v>
      </c>
      <c r="BT26" s="3" t="e">
        <v>#N/A</v>
      </c>
      <c r="BU26" s="3" t="e">
        <v>#N/A</v>
      </c>
      <c r="BV26" s="3" t="e">
        <v>#N/A</v>
      </c>
      <c r="BW26" s="3" t="e">
        <v>#N/A</v>
      </c>
      <c r="BX26" s="3" t="e">
        <v>#N/A</v>
      </c>
      <c r="BY26" s="3" t="e">
        <v>#N/A</v>
      </c>
      <c r="BZ26" s="3" t="e">
        <v>#N/A</v>
      </c>
      <c r="CA26" s="3" t="e">
        <v>#N/A</v>
      </c>
      <c r="CB26" s="3" t="e">
        <v>#N/A</v>
      </c>
      <c r="CC26" s="3" t="e">
        <v>#N/A</v>
      </c>
      <c r="CD26" s="3" t="e">
        <v>#N/A</v>
      </c>
      <c r="CE26" s="3" t="e">
        <v>#N/A</v>
      </c>
      <c r="CF26" s="3" t="e">
        <v>#N/A</v>
      </c>
      <c r="CG26" s="3" t="e">
        <v>#N/A</v>
      </c>
      <c r="CH26" s="3" t="e">
        <v>#N/A</v>
      </c>
      <c r="CI26" s="3" t="e">
        <v>#N/A</v>
      </c>
      <c r="CJ26" s="3" t="e">
        <v>#N/A</v>
      </c>
      <c r="CK26" s="3" t="e">
        <v>#N/A</v>
      </c>
      <c r="CL26" s="3" t="e">
        <v>#N/A</v>
      </c>
      <c r="CM26" s="3" t="e">
        <v>#N/A</v>
      </c>
      <c r="CN26" s="3" t="e">
        <v>#N/A</v>
      </c>
      <c r="CO26" s="3" t="e">
        <v>#N/A</v>
      </c>
      <c r="CP26" s="3" t="e">
        <v>#N/A</v>
      </c>
      <c r="CQ26" s="3" t="e">
        <v>#N/A</v>
      </c>
      <c r="CR26" s="3" t="e">
        <v>#N/A</v>
      </c>
      <c r="CS26" s="3">
        <v>7560</v>
      </c>
      <c r="CT26" s="3"/>
      <c r="CU26" s="5"/>
      <c r="CV26" s="19"/>
      <c r="CW26" s="20"/>
      <c r="CZ26" s="5"/>
      <c r="DE26" s="5"/>
    </row>
    <row r="27" spans="1:109" x14ac:dyDescent="0.3">
      <c r="A27" t="s">
        <v>1763</v>
      </c>
      <c r="B27" s="16">
        <v>35065</v>
      </c>
      <c r="C27" s="3" t="e">
        <v>#N/A</v>
      </c>
      <c r="D27" s="3" t="e">
        <v>#N/A</v>
      </c>
      <c r="E27" s="3" t="e">
        <v>#N/A</v>
      </c>
      <c r="F27" s="3" t="e">
        <v>#N/A</v>
      </c>
      <c r="G27" s="3" t="e">
        <v>#N/A</v>
      </c>
      <c r="H27" s="3" t="e">
        <v>#N/A</v>
      </c>
      <c r="I27" s="3" t="e">
        <v>#N/A</v>
      </c>
      <c r="J27" s="3" t="e">
        <v>#N/A</v>
      </c>
      <c r="K27" s="3" t="e">
        <v>#N/A</v>
      </c>
      <c r="L27" s="3" t="e">
        <v>#N/A</v>
      </c>
      <c r="M27" s="3" t="e">
        <v>#N/A</v>
      </c>
      <c r="N27" s="3" t="e">
        <v>#N/A</v>
      </c>
      <c r="O27" s="3" t="e">
        <v>#N/A</v>
      </c>
      <c r="P27" s="3" t="e">
        <v>#N/A</v>
      </c>
      <c r="Q27" s="3" t="e">
        <v>#N/A</v>
      </c>
      <c r="R27" s="3" t="e">
        <v>#N/A</v>
      </c>
      <c r="S27" s="3" t="e">
        <v>#N/A</v>
      </c>
      <c r="T27" s="3" t="e">
        <v>#N/A</v>
      </c>
      <c r="U27" s="3" t="e">
        <v>#N/A</v>
      </c>
      <c r="V27" s="3" t="e">
        <v>#N/A</v>
      </c>
      <c r="W27" s="3" t="e">
        <v>#N/A</v>
      </c>
      <c r="X27">
        <v>7705</v>
      </c>
      <c r="Y27">
        <v>7538</v>
      </c>
      <c r="Z27">
        <v>7414</v>
      </c>
      <c r="AA27">
        <v>7318</v>
      </c>
      <c r="AB27">
        <v>7202</v>
      </c>
      <c r="AC27">
        <v>7224</v>
      </c>
      <c r="AD27">
        <v>7386</v>
      </c>
      <c r="AE27">
        <v>7431</v>
      </c>
      <c r="AF27">
        <v>7370</v>
      </c>
      <c r="AG27">
        <v>7295</v>
      </c>
      <c r="AH27">
        <v>7328</v>
      </c>
      <c r="AI27">
        <v>7491</v>
      </c>
      <c r="AJ27" s="3" t="e">
        <v>#N/A</v>
      </c>
      <c r="AK27" s="3" t="e">
        <v>#N/A</v>
      </c>
      <c r="AL27" s="3" t="e">
        <v>#N/A</v>
      </c>
      <c r="AM27" s="3" t="e">
        <v>#N/A</v>
      </c>
      <c r="AN27" s="3" t="e">
        <v>#N/A</v>
      </c>
      <c r="AO27" s="3" t="e">
        <v>#N/A</v>
      </c>
      <c r="AP27" s="3" t="e">
        <v>#N/A</v>
      </c>
      <c r="AQ27" s="3" t="e">
        <v>#N/A</v>
      </c>
      <c r="AR27" s="3" t="e">
        <v>#N/A</v>
      </c>
      <c r="AS27" s="3" t="e">
        <v>#N/A</v>
      </c>
      <c r="AT27" s="3" t="e">
        <v>#N/A</v>
      </c>
      <c r="AU27" s="3" t="e">
        <v>#N/A</v>
      </c>
      <c r="AV27" s="3" t="e">
        <v>#N/A</v>
      </c>
      <c r="AW27" s="3" t="e">
        <v>#N/A</v>
      </c>
      <c r="AX27" s="3" t="e">
        <v>#N/A</v>
      </c>
      <c r="AY27" s="3" t="e">
        <v>#N/A</v>
      </c>
      <c r="AZ27" s="3" t="e">
        <v>#N/A</v>
      </c>
      <c r="BA27" s="3" t="e">
        <v>#N/A</v>
      </c>
      <c r="BB27" s="3" t="e">
        <v>#N/A</v>
      </c>
      <c r="BC27" s="3" t="e">
        <v>#N/A</v>
      </c>
      <c r="BD27" s="3" t="e">
        <v>#N/A</v>
      </c>
      <c r="BE27" s="3" t="e">
        <v>#N/A</v>
      </c>
      <c r="BF27" s="3" t="e">
        <v>#N/A</v>
      </c>
      <c r="BG27" s="3" t="e">
        <v>#N/A</v>
      </c>
      <c r="BH27" s="3" t="e">
        <v>#N/A</v>
      </c>
      <c r="BI27" s="3" t="e">
        <v>#N/A</v>
      </c>
      <c r="BJ27" s="3" t="e">
        <v>#N/A</v>
      </c>
      <c r="BK27" s="3" t="e">
        <v>#N/A</v>
      </c>
      <c r="BL27" s="3" t="e">
        <v>#N/A</v>
      </c>
      <c r="BM27" s="3" t="e">
        <v>#N/A</v>
      </c>
      <c r="BN27" s="3" t="e">
        <v>#N/A</v>
      </c>
      <c r="BO27" s="3" t="e">
        <v>#N/A</v>
      </c>
      <c r="BP27" s="3" t="e">
        <v>#N/A</v>
      </c>
      <c r="BQ27" s="3" t="e">
        <v>#N/A</v>
      </c>
      <c r="BR27" s="3" t="e">
        <v>#N/A</v>
      </c>
      <c r="BS27" s="3" t="e">
        <v>#N/A</v>
      </c>
      <c r="BT27" s="3" t="e">
        <v>#N/A</v>
      </c>
      <c r="BU27" s="3" t="e">
        <v>#N/A</v>
      </c>
      <c r="BV27" s="3" t="e">
        <v>#N/A</v>
      </c>
      <c r="BW27" s="3" t="e">
        <v>#N/A</v>
      </c>
      <c r="BX27" s="3" t="e">
        <v>#N/A</v>
      </c>
      <c r="BY27" s="3" t="e">
        <v>#N/A</v>
      </c>
      <c r="BZ27" s="3" t="e">
        <v>#N/A</v>
      </c>
      <c r="CA27" s="3" t="e">
        <v>#N/A</v>
      </c>
      <c r="CB27" s="3" t="e">
        <v>#N/A</v>
      </c>
      <c r="CC27" s="3" t="e">
        <v>#N/A</v>
      </c>
      <c r="CD27" s="3" t="e">
        <v>#N/A</v>
      </c>
      <c r="CE27" s="3" t="e">
        <v>#N/A</v>
      </c>
      <c r="CF27" s="3" t="e">
        <v>#N/A</v>
      </c>
      <c r="CG27" s="3" t="e">
        <v>#N/A</v>
      </c>
      <c r="CH27" s="3" t="e">
        <v>#N/A</v>
      </c>
      <c r="CI27" s="3" t="e">
        <v>#N/A</v>
      </c>
      <c r="CJ27" s="3" t="e">
        <v>#N/A</v>
      </c>
      <c r="CK27" s="3" t="e">
        <v>#N/A</v>
      </c>
      <c r="CL27" s="3" t="e">
        <v>#N/A</v>
      </c>
      <c r="CM27" s="3" t="e">
        <v>#N/A</v>
      </c>
      <c r="CN27" s="3" t="e">
        <v>#N/A</v>
      </c>
      <c r="CO27" s="3" t="e">
        <v>#N/A</v>
      </c>
      <c r="CP27" s="3" t="e">
        <v>#N/A</v>
      </c>
      <c r="CQ27" s="3" t="e">
        <v>#N/A</v>
      </c>
      <c r="CR27" s="3" t="e">
        <v>#N/A</v>
      </c>
      <c r="CS27" s="3">
        <v>7951</v>
      </c>
      <c r="CT27" s="3"/>
      <c r="CU27" s="5"/>
      <c r="CV27" s="19"/>
      <c r="CW27" s="20"/>
      <c r="CZ27" s="5"/>
      <c r="DE27" s="5"/>
    </row>
    <row r="28" spans="1:109" x14ac:dyDescent="0.3">
      <c r="A28" t="s">
        <v>1764</v>
      </c>
      <c r="B28" s="16">
        <v>35431</v>
      </c>
      <c r="C28" s="3" t="e">
        <v>#N/A</v>
      </c>
      <c r="D28" s="3" t="e">
        <v>#N/A</v>
      </c>
      <c r="E28" s="3" t="e">
        <v>#N/A</v>
      </c>
      <c r="F28" s="3" t="e">
        <v>#N/A</v>
      </c>
      <c r="G28" s="3" t="e">
        <v>#N/A</v>
      </c>
      <c r="H28" s="3" t="e">
        <v>#N/A</v>
      </c>
      <c r="I28" s="3" t="e">
        <v>#N/A</v>
      </c>
      <c r="J28" s="3" t="e">
        <v>#N/A</v>
      </c>
      <c r="K28" s="3" t="e">
        <v>#N/A</v>
      </c>
      <c r="L28" s="3" t="e">
        <v>#N/A</v>
      </c>
      <c r="M28" s="3" t="e">
        <v>#N/A</v>
      </c>
      <c r="N28" s="3" t="e">
        <v>#N/A</v>
      </c>
      <c r="O28" s="3" t="e">
        <v>#N/A</v>
      </c>
      <c r="P28" s="3" t="e">
        <v>#N/A</v>
      </c>
      <c r="Q28" s="3" t="e">
        <v>#N/A</v>
      </c>
      <c r="R28" s="3" t="e">
        <v>#N/A</v>
      </c>
      <c r="S28" s="3" t="e">
        <v>#N/A</v>
      </c>
      <c r="T28" s="3" t="e">
        <v>#N/A</v>
      </c>
      <c r="U28" s="3" t="e">
        <v>#N/A</v>
      </c>
      <c r="V28" s="3" t="e">
        <v>#N/A</v>
      </c>
      <c r="W28" s="3" t="e">
        <v>#N/A</v>
      </c>
      <c r="X28" s="3" t="e">
        <v>#N/A</v>
      </c>
      <c r="Y28" s="3" t="e">
        <v>#N/A</v>
      </c>
      <c r="Z28">
        <v>7849</v>
      </c>
      <c r="AA28">
        <v>7705</v>
      </c>
      <c r="AB28">
        <v>7543</v>
      </c>
      <c r="AC28">
        <v>7601</v>
      </c>
      <c r="AD28">
        <v>7780</v>
      </c>
      <c r="AE28">
        <v>7800</v>
      </c>
      <c r="AF28">
        <v>7747</v>
      </c>
      <c r="AG28">
        <v>7667</v>
      </c>
      <c r="AH28">
        <v>7694</v>
      </c>
      <c r="AI28">
        <v>7853</v>
      </c>
      <c r="AJ28">
        <v>7829</v>
      </c>
      <c r="AK28">
        <v>7955</v>
      </c>
      <c r="AL28" s="3" t="e">
        <v>#N/A</v>
      </c>
      <c r="AM28" s="3" t="e">
        <v>#N/A</v>
      </c>
      <c r="AN28" s="3" t="e">
        <v>#N/A</v>
      </c>
      <c r="AO28" s="3" t="e">
        <v>#N/A</v>
      </c>
      <c r="AP28" s="3" t="e">
        <v>#N/A</v>
      </c>
      <c r="AQ28" s="3" t="e">
        <v>#N/A</v>
      </c>
      <c r="AR28" s="3" t="e">
        <v>#N/A</v>
      </c>
      <c r="AS28" s="3" t="e">
        <v>#N/A</v>
      </c>
      <c r="AT28" s="3" t="e">
        <v>#N/A</v>
      </c>
      <c r="AU28" s="3" t="e">
        <v>#N/A</v>
      </c>
      <c r="AV28" s="3" t="e">
        <v>#N/A</v>
      </c>
      <c r="AW28" s="3" t="e">
        <v>#N/A</v>
      </c>
      <c r="AX28" s="3" t="e">
        <v>#N/A</v>
      </c>
      <c r="AY28" s="3" t="e">
        <v>#N/A</v>
      </c>
      <c r="AZ28" s="3" t="e">
        <v>#N/A</v>
      </c>
      <c r="BA28" s="3" t="e">
        <v>#N/A</v>
      </c>
      <c r="BB28" s="3" t="e">
        <v>#N/A</v>
      </c>
      <c r="BC28" s="3" t="e">
        <v>#N/A</v>
      </c>
      <c r="BD28" s="3" t="e">
        <v>#N/A</v>
      </c>
      <c r="BE28" s="3" t="e">
        <v>#N/A</v>
      </c>
      <c r="BF28" s="3" t="e">
        <v>#N/A</v>
      </c>
      <c r="BG28" s="3" t="e">
        <v>#N/A</v>
      </c>
      <c r="BH28" s="3" t="e">
        <v>#N/A</v>
      </c>
      <c r="BI28" s="3" t="e">
        <v>#N/A</v>
      </c>
      <c r="BJ28" s="3" t="e">
        <v>#N/A</v>
      </c>
      <c r="BK28" s="3" t="e">
        <v>#N/A</v>
      </c>
      <c r="BL28" s="3" t="e">
        <v>#N/A</v>
      </c>
      <c r="BM28" s="3" t="e">
        <v>#N/A</v>
      </c>
      <c r="BN28" s="3" t="e">
        <v>#N/A</v>
      </c>
      <c r="BO28" s="3" t="e">
        <v>#N/A</v>
      </c>
      <c r="BP28" s="3" t="e">
        <v>#N/A</v>
      </c>
      <c r="BQ28" s="3" t="e">
        <v>#N/A</v>
      </c>
      <c r="BR28" s="3" t="e">
        <v>#N/A</v>
      </c>
      <c r="BS28" s="3" t="e">
        <v>#N/A</v>
      </c>
      <c r="BT28" s="3" t="e">
        <v>#N/A</v>
      </c>
      <c r="BU28" s="3" t="e">
        <v>#N/A</v>
      </c>
      <c r="BV28" s="3" t="e">
        <v>#N/A</v>
      </c>
      <c r="BW28" s="3" t="e">
        <v>#N/A</v>
      </c>
      <c r="BX28" s="3" t="e">
        <v>#N/A</v>
      </c>
      <c r="BY28" s="3" t="e">
        <v>#N/A</v>
      </c>
      <c r="BZ28" s="3" t="e">
        <v>#N/A</v>
      </c>
      <c r="CA28" s="3" t="e">
        <v>#N/A</v>
      </c>
      <c r="CB28" s="3" t="e">
        <v>#N/A</v>
      </c>
      <c r="CC28" s="3" t="e">
        <v>#N/A</v>
      </c>
      <c r="CD28" s="3" t="e">
        <v>#N/A</v>
      </c>
      <c r="CE28" s="3" t="e">
        <v>#N/A</v>
      </c>
      <c r="CF28" s="3" t="e">
        <v>#N/A</v>
      </c>
      <c r="CG28" s="3" t="e">
        <v>#N/A</v>
      </c>
      <c r="CH28" s="3" t="e">
        <v>#N/A</v>
      </c>
      <c r="CI28" s="3" t="e">
        <v>#N/A</v>
      </c>
      <c r="CJ28" s="3" t="e">
        <v>#N/A</v>
      </c>
      <c r="CK28" s="3" t="e">
        <v>#N/A</v>
      </c>
      <c r="CL28" s="3" t="e">
        <v>#N/A</v>
      </c>
      <c r="CM28" s="3" t="e">
        <v>#N/A</v>
      </c>
      <c r="CN28" s="3" t="e">
        <v>#N/A</v>
      </c>
      <c r="CO28" s="3" t="e">
        <v>#N/A</v>
      </c>
      <c r="CP28" s="3" t="e">
        <v>#N/A</v>
      </c>
      <c r="CQ28" s="3" t="e">
        <v>#N/A</v>
      </c>
      <c r="CR28" s="3" t="e">
        <v>#N/A</v>
      </c>
      <c r="CS28" s="3">
        <v>8451</v>
      </c>
      <c r="CT28" s="3"/>
      <c r="CU28" s="5"/>
      <c r="CV28" s="19"/>
      <c r="CW28" s="20"/>
      <c r="CZ28" s="5"/>
    </row>
    <row r="29" spans="1:109" x14ac:dyDescent="0.3">
      <c r="A29" t="s">
        <v>602</v>
      </c>
      <c r="B29" s="16">
        <v>35796</v>
      </c>
      <c r="C29" s="3" t="e">
        <v>#N/A</v>
      </c>
      <c r="D29" s="3" t="e">
        <v>#N/A</v>
      </c>
      <c r="E29" s="3" t="e">
        <v>#N/A</v>
      </c>
      <c r="F29" s="3" t="e">
        <v>#N/A</v>
      </c>
      <c r="G29" s="3" t="e">
        <v>#N/A</v>
      </c>
      <c r="H29" s="3" t="e">
        <v>#N/A</v>
      </c>
      <c r="I29" s="3" t="e">
        <v>#N/A</v>
      </c>
      <c r="J29" s="3" t="e">
        <v>#N/A</v>
      </c>
      <c r="K29" s="3" t="e">
        <v>#N/A</v>
      </c>
      <c r="L29" s="3" t="e">
        <v>#N/A</v>
      </c>
      <c r="M29" s="3" t="e">
        <v>#N/A</v>
      </c>
      <c r="N29" s="3" t="e">
        <v>#N/A</v>
      </c>
      <c r="O29" s="3" t="e">
        <v>#N/A</v>
      </c>
      <c r="P29" s="3" t="e">
        <v>#N/A</v>
      </c>
      <c r="Q29" s="3" t="e">
        <v>#N/A</v>
      </c>
      <c r="R29" s="3" t="e">
        <v>#N/A</v>
      </c>
      <c r="S29" s="3" t="e">
        <v>#N/A</v>
      </c>
      <c r="T29" s="3" t="e">
        <v>#N/A</v>
      </c>
      <c r="U29" s="3" t="e">
        <v>#N/A</v>
      </c>
      <c r="V29" s="3" t="e">
        <v>#N/A</v>
      </c>
      <c r="W29" s="3" t="e">
        <v>#N/A</v>
      </c>
      <c r="X29" s="3" t="e">
        <v>#N/A</v>
      </c>
      <c r="Y29" s="3" t="e">
        <v>#N/A</v>
      </c>
      <c r="Z29" s="3" t="e">
        <v>#N/A</v>
      </c>
      <c r="AA29" s="3" t="e">
        <v>#N/A</v>
      </c>
      <c r="AB29">
        <v>7873</v>
      </c>
      <c r="AC29">
        <v>7984</v>
      </c>
      <c r="AD29">
        <v>8185</v>
      </c>
      <c r="AE29">
        <v>8179</v>
      </c>
      <c r="AF29">
        <v>8152</v>
      </c>
      <c r="AG29">
        <v>8062</v>
      </c>
      <c r="AH29">
        <v>8075</v>
      </c>
      <c r="AI29">
        <v>8225</v>
      </c>
      <c r="AJ29">
        <v>8182</v>
      </c>
      <c r="AK29">
        <v>8324</v>
      </c>
      <c r="AL29">
        <v>8369</v>
      </c>
      <c r="AM29">
        <v>8397</v>
      </c>
      <c r="AN29" s="3" t="e">
        <v>#N/A</v>
      </c>
      <c r="AO29" s="3" t="e">
        <v>#N/A</v>
      </c>
      <c r="AP29" s="3" t="e">
        <v>#N/A</v>
      </c>
      <c r="AQ29" s="3" t="e">
        <v>#N/A</v>
      </c>
      <c r="AR29" s="3" t="e">
        <v>#N/A</v>
      </c>
      <c r="AS29" s="3" t="e">
        <v>#N/A</v>
      </c>
      <c r="AT29" s="3" t="e">
        <v>#N/A</v>
      </c>
      <c r="AU29" s="3" t="e">
        <v>#N/A</v>
      </c>
      <c r="AV29" s="3" t="e">
        <v>#N/A</v>
      </c>
      <c r="AW29" s="3" t="e">
        <v>#N/A</v>
      </c>
      <c r="AX29" s="3" t="e">
        <v>#N/A</v>
      </c>
      <c r="AY29" s="3" t="e">
        <v>#N/A</v>
      </c>
      <c r="AZ29" s="3" t="e">
        <v>#N/A</v>
      </c>
      <c r="BA29" s="3" t="e">
        <v>#N/A</v>
      </c>
      <c r="BB29" s="3" t="e">
        <v>#N/A</v>
      </c>
      <c r="BC29" s="3" t="e">
        <v>#N/A</v>
      </c>
      <c r="BD29" s="3" t="e">
        <v>#N/A</v>
      </c>
      <c r="BE29" s="3" t="e">
        <v>#N/A</v>
      </c>
      <c r="BF29" s="3" t="e">
        <v>#N/A</v>
      </c>
      <c r="BG29" s="3" t="e">
        <v>#N/A</v>
      </c>
      <c r="BH29" s="3" t="e">
        <v>#N/A</v>
      </c>
      <c r="BI29" s="3" t="e">
        <v>#N/A</v>
      </c>
      <c r="BJ29" s="3" t="e">
        <v>#N/A</v>
      </c>
      <c r="BK29" s="3" t="e">
        <v>#N/A</v>
      </c>
      <c r="BL29" s="3" t="e">
        <v>#N/A</v>
      </c>
      <c r="BM29" s="3" t="e">
        <v>#N/A</v>
      </c>
      <c r="BN29" s="3" t="e">
        <v>#N/A</v>
      </c>
      <c r="BO29" s="3" t="e">
        <v>#N/A</v>
      </c>
      <c r="BP29" s="3" t="e">
        <v>#N/A</v>
      </c>
      <c r="BQ29" s="3" t="e">
        <v>#N/A</v>
      </c>
      <c r="BR29" s="3" t="e">
        <v>#N/A</v>
      </c>
      <c r="BS29" s="3" t="e">
        <v>#N/A</v>
      </c>
      <c r="BT29" s="3" t="e">
        <v>#N/A</v>
      </c>
      <c r="BU29" s="3" t="e">
        <v>#N/A</v>
      </c>
      <c r="BV29" s="3" t="e">
        <v>#N/A</v>
      </c>
      <c r="BW29" s="3" t="e">
        <v>#N/A</v>
      </c>
      <c r="BX29" s="3" t="e">
        <v>#N/A</v>
      </c>
      <c r="BY29" s="3" t="e">
        <v>#N/A</v>
      </c>
      <c r="BZ29" s="3" t="e">
        <v>#N/A</v>
      </c>
      <c r="CA29" s="3" t="e">
        <v>#N/A</v>
      </c>
      <c r="CB29" s="3" t="e">
        <v>#N/A</v>
      </c>
      <c r="CC29" s="3" t="e">
        <v>#N/A</v>
      </c>
      <c r="CD29" s="3" t="e">
        <v>#N/A</v>
      </c>
      <c r="CE29" s="3" t="e">
        <v>#N/A</v>
      </c>
      <c r="CF29" s="3" t="e">
        <v>#N/A</v>
      </c>
      <c r="CG29" s="3" t="e">
        <v>#N/A</v>
      </c>
      <c r="CH29" s="3" t="e">
        <v>#N/A</v>
      </c>
      <c r="CI29" s="3" t="e">
        <v>#N/A</v>
      </c>
      <c r="CJ29" s="3" t="e">
        <v>#N/A</v>
      </c>
      <c r="CK29" s="3" t="e">
        <v>#N/A</v>
      </c>
      <c r="CL29" s="3" t="e">
        <v>#N/A</v>
      </c>
      <c r="CM29" s="3" t="e">
        <v>#N/A</v>
      </c>
      <c r="CN29" s="3" t="e">
        <v>#N/A</v>
      </c>
      <c r="CO29" s="3" t="e">
        <v>#N/A</v>
      </c>
      <c r="CP29" s="3" t="e">
        <v>#N/A</v>
      </c>
      <c r="CQ29" s="3" t="e">
        <v>#N/A</v>
      </c>
      <c r="CR29" s="3" t="e">
        <v>#N/A</v>
      </c>
      <c r="CS29" s="3">
        <v>8931</v>
      </c>
      <c r="CU29" s="5"/>
      <c r="CV29" s="19"/>
      <c r="CW29" s="20"/>
      <c r="CZ29" s="5"/>
    </row>
    <row r="30" spans="1:109"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t="e">
        <v>#N/A</v>
      </c>
      <c r="O30" s="3" t="e">
        <v>#N/A</v>
      </c>
      <c r="P30" s="3" t="e">
        <v>#N/A</v>
      </c>
      <c r="Q30" s="3" t="e">
        <v>#N/A</v>
      </c>
      <c r="R30" s="3" t="e">
        <v>#N/A</v>
      </c>
      <c r="S30" s="3" t="e">
        <v>#N/A</v>
      </c>
      <c r="T30" s="3" t="e">
        <v>#N/A</v>
      </c>
      <c r="U30" s="3" t="e">
        <v>#N/A</v>
      </c>
      <c r="V30" s="3" t="e">
        <v>#N/A</v>
      </c>
      <c r="W30" s="3" t="e">
        <v>#N/A</v>
      </c>
      <c r="X30" s="3" t="e">
        <v>#N/A</v>
      </c>
      <c r="Y30" s="3" t="e">
        <v>#N/A</v>
      </c>
      <c r="Z30" s="3" t="e">
        <v>#N/A</v>
      </c>
      <c r="AA30" s="3" t="e">
        <v>#N/A</v>
      </c>
      <c r="AB30" s="3" t="e">
        <v>#N/A</v>
      </c>
      <c r="AC30" s="3" t="e">
        <v>#N/A</v>
      </c>
      <c r="AD30">
        <v>8596</v>
      </c>
      <c r="AE30">
        <v>8581</v>
      </c>
      <c r="AF30">
        <v>8572</v>
      </c>
      <c r="AG30">
        <v>8479</v>
      </c>
      <c r="AH30">
        <v>8474</v>
      </c>
      <c r="AI30">
        <v>8627</v>
      </c>
      <c r="AJ30">
        <v>8576</v>
      </c>
      <c r="AK30">
        <v>8700</v>
      </c>
      <c r="AL30">
        <v>8729</v>
      </c>
      <c r="AM30">
        <v>8748</v>
      </c>
      <c r="AN30">
        <v>8762</v>
      </c>
      <c r="AO30">
        <v>8851</v>
      </c>
      <c r="AP30" s="3" t="e">
        <v>#N/A</v>
      </c>
      <c r="AQ30" s="3" t="e">
        <v>#N/A</v>
      </c>
      <c r="AR30" s="3" t="e">
        <v>#N/A</v>
      </c>
      <c r="AS30" s="3" t="e">
        <v>#N/A</v>
      </c>
      <c r="AT30" s="3" t="e">
        <v>#N/A</v>
      </c>
      <c r="AU30" s="3" t="e">
        <v>#N/A</v>
      </c>
      <c r="AV30" s="3" t="e">
        <v>#N/A</v>
      </c>
      <c r="AW30" s="3" t="e">
        <v>#N/A</v>
      </c>
      <c r="AX30" s="3" t="e">
        <v>#N/A</v>
      </c>
      <c r="AY30" s="3" t="e">
        <v>#N/A</v>
      </c>
      <c r="AZ30" s="3" t="e">
        <v>#N/A</v>
      </c>
      <c r="BA30" s="3" t="e">
        <v>#N/A</v>
      </c>
      <c r="BB30" s="3" t="e">
        <v>#N/A</v>
      </c>
      <c r="BC30" s="3" t="e">
        <v>#N/A</v>
      </c>
      <c r="BD30" s="3" t="e">
        <v>#N/A</v>
      </c>
      <c r="BE30" s="3" t="e">
        <v>#N/A</v>
      </c>
      <c r="BF30" s="3" t="e">
        <v>#N/A</v>
      </c>
      <c r="BG30" s="3" t="e">
        <v>#N/A</v>
      </c>
      <c r="BH30" s="3" t="e">
        <v>#N/A</v>
      </c>
      <c r="BI30" s="3" t="e">
        <v>#N/A</v>
      </c>
      <c r="BJ30" s="3" t="e">
        <v>#N/A</v>
      </c>
      <c r="BK30" s="3" t="e">
        <v>#N/A</v>
      </c>
      <c r="BL30" s="3" t="e">
        <v>#N/A</v>
      </c>
      <c r="BM30" s="3" t="e">
        <v>#N/A</v>
      </c>
      <c r="BN30" s="3" t="e">
        <v>#N/A</v>
      </c>
      <c r="BO30" s="3" t="e">
        <v>#N/A</v>
      </c>
      <c r="BP30" s="3" t="e">
        <v>#N/A</v>
      </c>
      <c r="BQ30" s="3" t="e">
        <v>#N/A</v>
      </c>
      <c r="BR30" s="3" t="e">
        <v>#N/A</v>
      </c>
      <c r="BS30" s="3" t="e">
        <v>#N/A</v>
      </c>
      <c r="BT30" s="3" t="e">
        <v>#N/A</v>
      </c>
      <c r="BU30" s="3" t="e">
        <v>#N/A</v>
      </c>
      <c r="BV30" s="3" t="e">
        <v>#N/A</v>
      </c>
      <c r="BW30" s="3" t="e">
        <v>#N/A</v>
      </c>
      <c r="BX30" s="3" t="e">
        <v>#N/A</v>
      </c>
      <c r="BY30" s="3" t="e">
        <v>#N/A</v>
      </c>
      <c r="BZ30" s="3" t="e">
        <v>#N/A</v>
      </c>
      <c r="CA30" s="3" t="e">
        <v>#N/A</v>
      </c>
      <c r="CB30" s="3" t="e">
        <v>#N/A</v>
      </c>
      <c r="CC30" s="3" t="e">
        <v>#N/A</v>
      </c>
      <c r="CD30" s="3" t="e">
        <v>#N/A</v>
      </c>
      <c r="CE30" s="3" t="e">
        <v>#N/A</v>
      </c>
      <c r="CF30" s="3" t="e">
        <v>#N/A</v>
      </c>
      <c r="CG30" s="3" t="e">
        <v>#N/A</v>
      </c>
      <c r="CH30" s="3" t="e">
        <v>#N/A</v>
      </c>
      <c r="CI30" s="3" t="e">
        <v>#N/A</v>
      </c>
      <c r="CJ30" s="3" t="e">
        <v>#N/A</v>
      </c>
      <c r="CK30" s="3" t="e">
        <v>#N/A</v>
      </c>
      <c r="CL30" s="3" t="e">
        <v>#N/A</v>
      </c>
      <c r="CM30" s="3" t="e">
        <v>#N/A</v>
      </c>
      <c r="CN30" s="3" t="e">
        <v>#N/A</v>
      </c>
      <c r="CO30" s="3" t="e">
        <v>#N/A</v>
      </c>
      <c r="CP30" s="3" t="e">
        <v>#N/A</v>
      </c>
      <c r="CQ30" s="3" t="e">
        <v>#N/A</v>
      </c>
      <c r="CR30" s="3" t="e">
        <v>#N/A</v>
      </c>
      <c r="CS30" s="3">
        <v>9480</v>
      </c>
      <c r="CU30" s="5"/>
      <c r="CV30" s="19"/>
      <c r="CW30" s="20"/>
      <c r="CZ30" s="5"/>
    </row>
    <row r="31" spans="1:109"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t="e">
        <v>#N/A</v>
      </c>
      <c r="P31" s="3" t="e">
        <v>#N/A</v>
      </c>
      <c r="Q31" s="3" t="e">
        <v>#N/A</v>
      </c>
      <c r="R31" s="3" t="e">
        <v>#N/A</v>
      </c>
      <c r="S31" s="3" t="e">
        <v>#N/A</v>
      </c>
      <c r="T31" s="3" t="e">
        <v>#N/A</v>
      </c>
      <c r="U31" s="3" t="e">
        <v>#N/A</v>
      </c>
      <c r="V31" s="3" t="e">
        <v>#N/A</v>
      </c>
      <c r="W31" s="3" t="e">
        <v>#N/A</v>
      </c>
      <c r="X31" s="3" t="e">
        <v>#N/A</v>
      </c>
      <c r="Y31" s="3" t="e">
        <v>#N/A</v>
      </c>
      <c r="Z31" s="3" t="e">
        <v>#N/A</v>
      </c>
      <c r="AA31" s="3" t="e">
        <v>#N/A</v>
      </c>
      <c r="AB31" s="3" t="e">
        <v>#N/A</v>
      </c>
      <c r="AC31" s="3" t="e">
        <v>#N/A</v>
      </c>
      <c r="AD31" s="3" t="e">
        <v>#N/A</v>
      </c>
      <c r="AE31" s="3" t="e">
        <v>#N/A</v>
      </c>
      <c r="AF31">
        <v>9013</v>
      </c>
      <c r="AG31">
        <v>8918</v>
      </c>
      <c r="AH31">
        <v>8894</v>
      </c>
      <c r="AI31">
        <v>9047</v>
      </c>
      <c r="AJ31">
        <v>8991</v>
      </c>
      <c r="AK31">
        <v>9116</v>
      </c>
      <c r="AL31">
        <v>9097</v>
      </c>
      <c r="AM31">
        <v>9115</v>
      </c>
      <c r="AN31">
        <v>9095</v>
      </c>
      <c r="AO31">
        <v>9259</v>
      </c>
      <c r="AP31">
        <v>9583</v>
      </c>
      <c r="AQ31">
        <v>9758</v>
      </c>
      <c r="AR31" s="3" t="e">
        <v>#N/A</v>
      </c>
      <c r="AS31" s="3" t="e">
        <v>#N/A</v>
      </c>
      <c r="AT31" s="3" t="e">
        <v>#N/A</v>
      </c>
      <c r="AU31" s="3" t="e">
        <v>#N/A</v>
      </c>
      <c r="AV31" s="3" t="e">
        <v>#N/A</v>
      </c>
      <c r="AW31" s="3" t="e">
        <v>#N/A</v>
      </c>
      <c r="AX31" s="3" t="e">
        <v>#N/A</v>
      </c>
      <c r="AY31" s="3" t="e">
        <v>#N/A</v>
      </c>
      <c r="AZ31" s="3" t="e">
        <v>#N/A</v>
      </c>
      <c r="BA31" s="3" t="e">
        <v>#N/A</v>
      </c>
      <c r="BB31" s="3" t="e">
        <v>#N/A</v>
      </c>
      <c r="BC31" s="3" t="e">
        <v>#N/A</v>
      </c>
      <c r="BD31" s="3" t="e">
        <v>#N/A</v>
      </c>
      <c r="BE31" s="3" t="e">
        <v>#N/A</v>
      </c>
      <c r="BF31" s="3" t="e">
        <v>#N/A</v>
      </c>
      <c r="BG31" s="3" t="e">
        <v>#N/A</v>
      </c>
      <c r="BH31" s="3" t="e">
        <v>#N/A</v>
      </c>
      <c r="BI31" s="3" t="e">
        <v>#N/A</v>
      </c>
      <c r="BJ31" s="3" t="e">
        <v>#N/A</v>
      </c>
      <c r="BK31" s="3" t="e">
        <v>#N/A</v>
      </c>
      <c r="BL31" s="3" t="e">
        <v>#N/A</v>
      </c>
      <c r="BM31" s="3" t="e">
        <v>#N/A</v>
      </c>
      <c r="BN31" s="3" t="e">
        <v>#N/A</v>
      </c>
      <c r="BO31" s="3" t="e">
        <v>#N/A</v>
      </c>
      <c r="BP31" s="3" t="e">
        <v>#N/A</v>
      </c>
      <c r="BQ31" s="3" t="e">
        <v>#N/A</v>
      </c>
      <c r="BR31" s="3" t="e">
        <v>#N/A</v>
      </c>
      <c r="BS31" s="3" t="e">
        <v>#N/A</v>
      </c>
      <c r="BT31" s="3" t="e">
        <v>#N/A</v>
      </c>
      <c r="BU31" s="3" t="e">
        <v>#N/A</v>
      </c>
      <c r="BV31" s="3" t="e">
        <v>#N/A</v>
      </c>
      <c r="BW31" s="3" t="e">
        <v>#N/A</v>
      </c>
      <c r="BX31" s="3" t="e">
        <v>#N/A</v>
      </c>
      <c r="BY31" s="3" t="e">
        <v>#N/A</v>
      </c>
      <c r="BZ31" s="3" t="e">
        <v>#N/A</v>
      </c>
      <c r="CA31" s="3" t="e">
        <v>#N/A</v>
      </c>
      <c r="CB31" s="3" t="e">
        <v>#N/A</v>
      </c>
      <c r="CC31" s="3" t="e">
        <v>#N/A</v>
      </c>
      <c r="CD31" s="3" t="e">
        <v>#N/A</v>
      </c>
      <c r="CE31" s="3" t="e">
        <v>#N/A</v>
      </c>
      <c r="CF31" s="3" t="e">
        <v>#N/A</v>
      </c>
      <c r="CG31" s="3" t="e">
        <v>#N/A</v>
      </c>
      <c r="CH31" s="3" t="e">
        <v>#N/A</v>
      </c>
      <c r="CI31" s="3" t="e">
        <v>#N/A</v>
      </c>
      <c r="CJ31" s="3" t="e">
        <v>#N/A</v>
      </c>
      <c r="CK31" s="3" t="e">
        <v>#N/A</v>
      </c>
      <c r="CL31" s="3" t="e">
        <v>#N/A</v>
      </c>
      <c r="CM31" s="3" t="e">
        <v>#N/A</v>
      </c>
      <c r="CN31" s="3" t="e">
        <v>#N/A</v>
      </c>
      <c r="CO31" s="3" t="e">
        <v>#N/A</v>
      </c>
      <c r="CP31" s="3" t="e">
        <v>#N/A</v>
      </c>
      <c r="CQ31" s="3" t="e">
        <v>#N/A</v>
      </c>
      <c r="CR31" s="3" t="e">
        <v>#N/A</v>
      </c>
      <c r="CS31" s="3">
        <v>10117</v>
      </c>
      <c r="CU31" s="5"/>
      <c r="CV31" s="19"/>
      <c r="CW31" s="20"/>
      <c r="CZ31" s="5"/>
    </row>
    <row r="32" spans="1:109"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t="e">
        <v>#N/A</v>
      </c>
      <c r="Q32" s="3" t="e">
        <v>#N/A</v>
      </c>
      <c r="R32" s="3" t="e">
        <v>#N/A</v>
      </c>
      <c r="S32" s="3" t="e">
        <v>#N/A</v>
      </c>
      <c r="T32" s="3" t="e">
        <v>#N/A</v>
      </c>
      <c r="U32" s="3" t="e">
        <v>#N/A</v>
      </c>
      <c r="V32" s="3" t="e">
        <v>#N/A</v>
      </c>
      <c r="W32" s="3" t="e">
        <v>#N/A</v>
      </c>
      <c r="X32" s="3" t="e">
        <v>#N/A</v>
      </c>
      <c r="Y32" s="3" t="e">
        <v>#N/A</v>
      </c>
      <c r="Z32" s="3" t="e">
        <v>#N/A</v>
      </c>
      <c r="AA32" s="3" t="e">
        <v>#N/A</v>
      </c>
      <c r="AB32" s="3" t="e">
        <v>#N/A</v>
      </c>
      <c r="AC32" s="3" t="e">
        <v>#N/A</v>
      </c>
      <c r="AD32" s="3" t="e">
        <v>#N/A</v>
      </c>
      <c r="AE32" s="3" t="e">
        <v>#N/A</v>
      </c>
      <c r="AF32" s="3" t="e">
        <v>#N/A</v>
      </c>
      <c r="AG32">
        <v>9379</v>
      </c>
      <c r="AH32">
        <v>9334</v>
      </c>
      <c r="AI32">
        <v>9489</v>
      </c>
      <c r="AJ32">
        <v>9421</v>
      </c>
      <c r="AK32">
        <v>9555</v>
      </c>
      <c r="AL32">
        <v>9499</v>
      </c>
      <c r="AM32">
        <v>9475</v>
      </c>
      <c r="AN32">
        <v>9476</v>
      </c>
      <c r="AO32">
        <v>9652</v>
      </c>
      <c r="AP32">
        <v>10038</v>
      </c>
      <c r="AQ32">
        <v>10303</v>
      </c>
      <c r="AR32">
        <v>10319</v>
      </c>
      <c r="AS32">
        <v>10263</v>
      </c>
      <c r="AT32" s="3" t="e">
        <v>#N/A</v>
      </c>
      <c r="AU32" s="3">
        <v>10032</v>
      </c>
      <c r="AV32" s="3" t="e">
        <v>#N/A</v>
      </c>
      <c r="AW32" s="3" t="e">
        <v>#N/A</v>
      </c>
      <c r="AX32" s="3" t="e">
        <v>#N/A</v>
      </c>
      <c r="AY32" s="3" t="e">
        <v>#N/A</v>
      </c>
      <c r="AZ32" s="3" t="e">
        <v>#N/A</v>
      </c>
      <c r="BA32" s="3" t="e">
        <v>#N/A</v>
      </c>
      <c r="BB32" s="3" t="e">
        <v>#N/A</v>
      </c>
      <c r="BC32" s="3" t="e">
        <v>#N/A</v>
      </c>
      <c r="BD32" s="3" t="e">
        <v>#N/A</v>
      </c>
      <c r="BE32" s="3" t="e">
        <v>#N/A</v>
      </c>
      <c r="BF32" s="3" t="e">
        <v>#N/A</v>
      </c>
      <c r="BG32" s="3" t="e">
        <v>#N/A</v>
      </c>
      <c r="BH32" s="3" t="e">
        <v>#N/A</v>
      </c>
      <c r="BI32" s="3" t="e">
        <v>#N/A</v>
      </c>
      <c r="BJ32" s="3" t="e">
        <v>#N/A</v>
      </c>
      <c r="BK32" s="3" t="e">
        <v>#N/A</v>
      </c>
      <c r="BL32" s="3" t="e">
        <v>#N/A</v>
      </c>
      <c r="BM32" s="3" t="e">
        <v>#N/A</v>
      </c>
      <c r="BN32" s="3" t="e">
        <v>#N/A</v>
      </c>
      <c r="BO32" s="3" t="e">
        <v>#N/A</v>
      </c>
      <c r="BP32" s="3" t="e">
        <v>#N/A</v>
      </c>
      <c r="BQ32" s="3" t="e">
        <v>#N/A</v>
      </c>
      <c r="BR32" s="3" t="e">
        <v>#N/A</v>
      </c>
      <c r="BS32" s="3" t="e">
        <v>#N/A</v>
      </c>
      <c r="BT32" s="3" t="e">
        <v>#N/A</v>
      </c>
      <c r="BU32" s="3" t="e">
        <v>#N/A</v>
      </c>
      <c r="BV32" s="3" t="e">
        <v>#N/A</v>
      </c>
      <c r="BW32" s="3" t="e">
        <v>#N/A</v>
      </c>
      <c r="BX32" s="3" t="e">
        <v>#N/A</v>
      </c>
      <c r="BY32" s="3" t="e">
        <v>#N/A</v>
      </c>
      <c r="BZ32" s="3" t="e">
        <v>#N/A</v>
      </c>
      <c r="CA32" s="3" t="e">
        <v>#N/A</v>
      </c>
      <c r="CB32" s="3" t="e">
        <v>#N/A</v>
      </c>
      <c r="CC32" s="3" t="e">
        <v>#N/A</v>
      </c>
      <c r="CD32" s="3" t="e">
        <v>#N/A</v>
      </c>
      <c r="CE32" s="3" t="e">
        <v>#N/A</v>
      </c>
      <c r="CF32" s="3" t="e">
        <v>#N/A</v>
      </c>
      <c r="CG32" s="3" t="e">
        <v>#N/A</v>
      </c>
      <c r="CH32" s="3" t="e">
        <v>#N/A</v>
      </c>
      <c r="CI32" s="3" t="e">
        <v>#N/A</v>
      </c>
      <c r="CJ32" s="3" t="e">
        <v>#N/A</v>
      </c>
      <c r="CK32" s="3" t="e">
        <v>#N/A</v>
      </c>
      <c r="CL32" s="3" t="e">
        <v>#N/A</v>
      </c>
      <c r="CM32" s="3" t="e">
        <v>#N/A</v>
      </c>
      <c r="CN32" s="3" t="e">
        <v>#N/A</v>
      </c>
      <c r="CO32" s="3" t="e">
        <v>#N/A</v>
      </c>
      <c r="CP32" s="3" t="e">
        <v>#N/A</v>
      </c>
      <c r="CQ32" s="3" t="e">
        <v>#N/A</v>
      </c>
      <c r="CR32" s="3" t="e">
        <v>#N/A</v>
      </c>
      <c r="CS32" s="3">
        <v>10526</v>
      </c>
      <c r="CU32" s="5"/>
      <c r="CV32" s="19"/>
      <c r="CW32" s="20"/>
      <c r="CZ32" s="5"/>
    </row>
    <row r="33" spans="1:104"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t="e">
        <v>#N/A</v>
      </c>
      <c r="Q33" s="3" t="e">
        <v>#N/A</v>
      </c>
      <c r="R33" s="3" t="e">
        <v>#N/A</v>
      </c>
      <c r="S33" s="3" t="e">
        <v>#N/A</v>
      </c>
      <c r="T33" s="3" t="e">
        <v>#N/A</v>
      </c>
      <c r="U33" s="3" t="e">
        <v>#N/A</v>
      </c>
      <c r="V33" s="3" t="e">
        <v>#N/A</v>
      </c>
      <c r="W33" s="3" t="e">
        <v>#N/A</v>
      </c>
      <c r="X33" s="3" t="e">
        <v>#N/A</v>
      </c>
      <c r="Y33" s="3" t="e">
        <v>#N/A</v>
      </c>
      <c r="Z33" s="3" t="e">
        <v>#N/A</v>
      </c>
      <c r="AA33" s="3" t="e">
        <v>#N/A</v>
      </c>
      <c r="AB33" s="3" t="e">
        <v>#N/A</v>
      </c>
      <c r="AC33" s="3" t="e">
        <v>#N/A</v>
      </c>
      <c r="AD33" s="3" t="e">
        <v>#N/A</v>
      </c>
      <c r="AE33" s="3" t="e">
        <v>#N/A</v>
      </c>
      <c r="AF33" s="3" t="e">
        <v>#N/A</v>
      </c>
      <c r="AG33">
        <v>9862</v>
      </c>
      <c r="AH33">
        <v>9796</v>
      </c>
      <c r="AI33">
        <v>9952</v>
      </c>
      <c r="AJ33">
        <v>9870</v>
      </c>
      <c r="AK33">
        <v>10039</v>
      </c>
      <c r="AL33">
        <v>9933</v>
      </c>
      <c r="AM33">
        <v>9894</v>
      </c>
      <c r="AN33">
        <v>9904</v>
      </c>
      <c r="AO33">
        <v>10055</v>
      </c>
      <c r="AP33">
        <v>10496</v>
      </c>
      <c r="AQ33">
        <v>10814</v>
      </c>
      <c r="AR33">
        <v>10880</v>
      </c>
      <c r="AS33">
        <v>10733</v>
      </c>
      <c r="AT33">
        <v>10315</v>
      </c>
      <c r="AU33" s="3">
        <v>10324</v>
      </c>
      <c r="AV33" s="3">
        <v>10337</v>
      </c>
      <c r="AW33" s="3">
        <v>10337</v>
      </c>
      <c r="AX33" s="3" t="e">
        <v>#N/A</v>
      </c>
      <c r="AY33" s="3" t="e">
        <v>#N/A</v>
      </c>
      <c r="AZ33" s="3" t="e">
        <v>#N/A</v>
      </c>
      <c r="BA33" s="3" t="e">
        <v>#N/A</v>
      </c>
      <c r="BB33" s="3" t="e">
        <v>#N/A</v>
      </c>
      <c r="BC33" s="3" t="e">
        <v>#N/A</v>
      </c>
      <c r="BD33" s="3" t="e">
        <v>#N/A</v>
      </c>
      <c r="BE33" s="3" t="e">
        <v>#N/A</v>
      </c>
      <c r="BF33" s="3" t="e">
        <v>#N/A</v>
      </c>
      <c r="BG33" s="3" t="e">
        <v>#N/A</v>
      </c>
      <c r="BH33" s="3" t="e">
        <v>#N/A</v>
      </c>
      <c r="BI33" s="3" t="e">
        <v>#N/A</v>
      </c>
      <c r="BJ33" s="3" t="e">
        <v>#N/A</v>
      </c>
      <c r="BK33" s="3" t="e">
        <v>#N/A</v>
      </c>
      <c r="BL33" s="3" t="e">
        <v>#N/A</v>
      </c>
      <c r="BM33" s="3" t="e">
        <v>#N/A</v>
      </c>
      <c r="BN33" s="3" t="e">
        <v>#N/A</v>
      </c>
      <c r="BO33" s="3" t="e">
        <v>#N/A</v>
      </c>
      <c r="BP33" s="3" t="e">
        <v>#N/A</v>
      </c>
      <c r="BQ33" s="3" t="e">
        <v>#N/A</v>
      </c>
      <c r="BR33" s="3" t="e">
        <v>#N/A</v>
      </c>
      <c r="BS33" s="3" t="e">
        <v>#N/A</v>
      </c>
      <c r="BT33" s="3" t="e">
        <v>#N/A</v>
      </c>
      <c r="BU33" s="3" t="e">
        <v>#N/A</v>
      </c>
      <c r="BV33" s="3" t="e">
        <v>#N/A</v>
      </c>
      <c r="BW33" s="3" t="e">
        <v>#N/A</v>
      </c>
      <c r="BX33" s="3" t="e">
        <v>#N/A</v>
      </c>
      <c r="BY33" s="3" t="e">
        <v>#N/A</v>
      </c>
      <c r="BZ33" s="3" t="e">
        <v>#N/A</v>
      </c>
      <c r="CA33" s="3" t="e">
        <v>#N/A</v>
      </c>
      <c r="CB33" s="3" t="e">
        <v>#N/A</v>
      </c>
      <c r="CC33" s="3" t="e">
        <v>#N/A</v>
      </c>
      <c r="CD33" s="3" t="e">
        <v>#N/A</v>
      </c>
      <c r="CE33" s="3" t="e">
        <v>#N/A</v>
      </c>
      <c r="CF33" s="3" t="e">
        <v>#N/A</v>
      </c>
      <c r="CG33" s="3" t="e">
        <v>#N/A</v>
      </c>
      <c r="CH33" s="3" t="e">
        <v>#N/A</v>
      </c>
      <c r="CI33" s="3" t="e">
        <v>#N/A</v>
      </c>
      <c r="CJ33" s="3" t="e">
        <v>#N/A</v>
      </c>
      <c r="CK33" s="3" t="e">
        <v>#N/A</v>
      </c>
      <c r="CL33" s="3" t="e">
        <v>#N/A</v>
      </c>
      <c r="CM33" s="3" t="e">
        <v>#N/A</v>
      </c>
      <c r="CN33" s="3" t="e">
        <v>#N/A</v>
      </c>
      <c r="CO33" s="3" t="e">
        <v>#N/A</v>
      </c>
      <c r="CP33" s="3" t="e">
        <v>#N/A</v>
      </c>
      <c r="CQ33" s="3" t="e">
        <v>#N/A</v>
      </c>
      <c r="CR33" s="3" t="e">
        <v>#N/A</v>
      </c>
      <c r="CS33" s="3">
        <v>10829</v>
      </c>
      <c r="CU33" s="5"/>
      <c r="CV33" s="19"/>
      <c r="CW33" s="20"/>
      <c r="CZ33" s="5"/>
    </row>
    <row r="34" spans="1:104"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t="e">
        <v>#N/A</v>
      </c>
      <c r="S34" s="3" t="e">
        <v>#N/A</v>
      </c>
      <c r="T34" s="3" t="e">
        <v>#N/A</v>
      </c>
      <c r="U34" s="3" t="e">
        <v>#N/A</v>
      </c>
      <c r="V34" s="3" t="e">
        <v>#N/A</v>
      </c>
      <c r="W34" s="3" t="e">
        <v>#N/A</v>
      </c>
      <c r="X34" s="3" t="e">
        <v>#N/A</v>
      </c>
      <c r="Y34" s="3" t="e">
        <v>#N/A</v>
      </c>
      <c r="Z34" s="3" t="e">
        <v>#N/A</v>
      </c>
      <c r="AA34" s="3" t="e">
        <v>#N/A</v>
      </c>
      <c r="AB34" s="3" t="e">
        <v>#N/A</v>
      </c>
      <c r="AC34" s="3" t="e">
        <v>#N/A</v>
      </c>
      <c r="AD34" s="3" t="e">
        <v>#N/A</v>
      </c>
      <c r="AE34" s="3" t="e">
        <v>#N/A</v>
      </c>
      <c r="AF34" s="3" t="e">
        <v>#N/A</v>
      </c>
      <c r="AG34">
        <v>10370</v>
      </c>
      <c r="AH34">
        <v>10282</v>
      </c>
      <c r="AI34">
        <v>10438</v>
      </c>
      <c r="AJ34">
        <v>10334</v>
      </c>
      <c r="AK34">
        <v>10552</v>
      </c>
      <c r="AL34">
        <v>10405</v>
      </c>
      <c r="AM34">
        <v>10357</v>
      </c>
      <c r="AN34">
        <v>10358</v>
      </c>
      <c r="AO34">
        <v>10476</v>
      </c>
      <c r="AP34">
        <v>10954</v>
      </c>
      <c r="AQ34">
        <v>11322</v>
      </c>
      <c r="AR34">
        <v>11477</v>
      </c>
      <c r="AS34">
        <v>11322</v>
      </c>
      <c r="AT34">
        <v>10890</v>
      </c>
      <c r="AU34" s="3">
        <v>10773</v>
      </c>
      <c r="AV34" s="3">
        <v>10756</v>
      </c>
      <c r="AW34" s="3">
        <v>10730</v>
      </c>
      <c r="AX34" s="3">
        <v>10829</v>
      </c>
      <c r="AY34" s="3">
        <v>10841</v>
      </c>
      <c r="AZ34" s="3" t="e">
        <v>#N/A</v>
      </c>
      <c r="BA34" s="3" t="e">
        <v>#N/A</v>
      </c>
      <c r="BB34" s="3" t="e">
        <v>#N/A</v>
      </c>
      <c r="BC34" s="3" t="e">
        <v>#N/A</v>
      </c>
      <c r="BD34" s="3" t="e">
        <v>#N/A</v>
      </c>
      <c r="BE34" s="3" t="e">
        <v>#N/A</v>
      </c>
      <c r="BF34" s="3" t="e">
        <v>#N/A</v>
      </c>
      <c r="BG34" s="3" t="e">
        <v>#N/A</v>
      </c>
      <c r="BH34" s="3" t="e">
        <v>#N/A</v>
      </c>
      <c r="BI34" s="3" t="e">
        <v>#N/A</v>
      </c>
      <c r="BJ34" s="3" t="e">
        <v>#N/A</v>
      </c>
      <c r="BK34" s="3" t="e">
        <v>#N/A</v>
      </c>
      <c r="BL34" s="3" t="e">
        <v>#N/A</v>
      </c>
      <c r="BM34" s="3" t="e">
        <v>#N/A</v>
      </c>
      <c r="BN34" s="3" t="e">
        <v>#N/A</v>
      </c>
      <c r="BO34" s="3" t="e">
        <v>#N/A</v>
      </c>
      <c r="BP34" s="3" t="e">
        <v>#N/A</v>
      </c>
      <c r="BQ34" s="3" t="e">
        <v>#N/A</v>
      </c>
      <c r="BR34" s="3" t="e">
        <v>#N/A</v>
      </c>
      <c r="BS34" s="3" t="e">
        <v>#N/A</v>
      </c>
      <c r="BT34" s="3" t="e">
        <v>#N/A</v>
      </c>
      <c r="BU34" s="3" t="e">
        <v>#N/A</v>
      </c>
      <c r="BV34" s="3" t="e">
        <v>#N/A</v>
      </c>
      <c r="BW34" s="3" t="e">
        <v>#N/A</v>
      </c>
      <c r="BX34" s="3" t="e">
        <v>#N/A</v>
      </c>
      <c r="BY34" s="3" t="e">
        <v>#N/A</v>
      </c>
      <c r="BZ34" s="3" t="e">
        <v>#N/A</v>
      </c>
      <c r="CA34" s="3" t="e">
        <v>#N/A</v>
      </c>
      <c r="CB34" s="3" t="e">
        <v>#N/A</v>
      </c>
      <c r="CC34" s="3" t="e">
        <v>#N/A</v>
      </c>
      <c r="CD34" s="3" t="e">
        <v>#N/A</v>
      </c>
      <c r="CE34" s="3" t="e">
        <v>#N/A</v>
      </c>
      <c r="CF34" s="3" t="e">
        <v>#N/A</v>
      </c>
      <c r="CG34" s="3" t="e">
        <v>#N/A</v>
      </c>
      <c r="CH34" s="3" t="e">
        <v>#N/A</v>
      </c>
      <c r="CI34" s="3" t="e">
        <v>#N/A</v>
      </c>
      <c r="CJ34" s="3" t="e">
        <v>#N/A</v>
      </c>
      <c r="CK34" s="3" t="e">
        <v>#N/A</v>
      </c>
      <c r="CL34" s="3" t="e">
        <v>#N/A</v>
      </c>
      <c r="CM34" s="3" t="e">
        <v>#N/A</v>
      </c>
      <c r="CN34" s="3" t="e">
        <v>#N/A</v>
      </c>
      <c r="CO34" s="3" t="e">
        <v>#N/A</v>
      </c>
      <c r="CP34" s="3" t="e">
        <v>#N/A</v>
      </c>
      <c r="CQ34" s="3" t="e">
        <v>#N/A</v>
      </c>
      <c r="CR34" s="3" t="e">
        <v>#N/A</v>
      </c>
      <c r="CS34" s="3">
        <v>11279</v>
      </c>
      <c r="CU34" s="5"/>
      <c r="CV34" s="19"/>
      <c r="CW34" s="20"/>
      <c r="CZ34" s="5"/>
    </row>
    <row r="35" spans="1:104"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t="e">
        <v>#N/A</v>
      </c>
      <c r="T35" s="3" t="e">
        <v>#N/A</v>
      </c>
      <c r="U35" s="3" t="e">
        <v>#N/A</v>
      </c>
      <c r="V35" s="3" t="e">
        <v>#N/A</v>
      </c>
      <c r="W35" s="3" t="e">
        <v>#N/A</v>
      </c>
      <c r="X35" s="3" t="e">
        <v>#N/A</v>
      </c>
      <c r="Y35" s="3" t="e">
        <v>#N/A</v>
      </c>
      <c r="Z35" s="3" t="e">
        <v>#N/A</v>
      </c>
      <c r="AA35" s="3" t="e">
        <v>#N/A</v>
      </c>
      <c r="AB35" s="3" t="e">
        <v>#N/A</v>
      </c>
      <c r="AC35" s="3" t="e">
        <v>#N/A</v>
      </c>
      <c r="AD35" s="3" t="e">
        <v>#N/A</v>
      </c>
      <c r="AE35" s="3" t="e">
        <v>#N/A</v>
      </c>
      <c r="AF35" s="3" t="e">
        <v>#N/A</v>
      </c>
      <c r="AG35">
        <v>10904</v>
      </c>
      <c r="AH35">
        <v>10793</v>
      </c>
      <c r="AI35">
        <v>10947</v>
      </c>
      <c r="AJ35">
        <v>10815</v>
      </c>
      <c r="AK35">
        <v>11089</v>
      </c>
      <c r="AL35">
        <v>10909</v>
      </c>
      <c r="AM35">
        <v>10834</v>
      </c>
      <c r="AN35">
        <v>10837</v>
      </c>
      <c r="AO35">
        <v>10913</v>
      </c>
      <c r="AP35">
        <v>11422</v>
      </c>
      <c r="AQ35">
        <v>11834</v>
      </c>
      <c r="AR35">
        <v>12059</v>
      </c>
      <c r="AS35">
        <v>11913</v>
      </c>
      <c r="AT35">
        <v>11556</v>
      </c>
      <c r="AU35" s="3">
        <v>11343</v>
      </c>
      <c r="AV35" s="3">
        <v>11309</v>
      </c>
      <c r="AW35" s="3">
        <v>11245</v>
      </c>
      <c r="AX35" s="3">
        <v>11469</v>
      </c>
      <c r="AY35" s="3">
        <v>11559</v>
      </c>
      <c r="AZ35" s="3">
        <v>11553</v>
      </c>
      <c r="BA35" s="3">
        <v>11554</v>
      </c>
      <c r="BB35" s="3" t="e">
        <v>#N/A</v>
      </c>
      <c r="BC35" s="3" t="e">
        <v>#N/A</v>
      </c>
      <c r="BD35" s="3" t="e">
        <v>#N/A</v>
      </c>
      <c r="BE35" s="3" t="e">
        <v>#N/A</v>
      </c>
      <c r="BF35" s="3" t="e">
        <v>#N/A</v>
      </c>
      <c r="BG35" s="3" t="e">
        <v>#N/A</v>
      </c>
      <c r="BH35" s="3" t="e">
        <v>#N/A</v>
      </c>
      <c r="BI35" s="3" t="e">
        <v>#N/A</v>
      </c>
      <c r="BJ35" s="3" t="e">
        <v>#N/A</v>
      </c>
      <c r="BK35" s="3" t="e">
        <v>#N/A</v>
      </c>
      <c r="BL35" s="3" t="e">
        <v>#N/A</v>
      </c>
      <c r="BM35" s="3" t="e">
        <v>#N/A</v>
      </c>
      <c r="BN35" s="3" t="e">
        <v>#N/A</v>
      </c>
      <c r="BO35" s="3" t="e">
        <v>#N/A</v>
      </c>
      <c r="BP35" s="3" t="e">
        <v>#N/A</v>
      </c>
      <c r="BQ35" s="3" t="e">
        <v>#N/A</v>
      </c>
      <c r="BR35" s="3" t="e">
        <v>#N/A</v>
      </c>
      <c r="BS35" s="3" t="e">
        <v>#N/A</v>
      </c>
      <c r="BT35" s="3" t="e">
        <v>#N/A</v>
      </c>
      <c r="BU35" s="3" t="e">
        <v>#N/A</v>
      </c>
      <c r="BV35" s="3" t="e">
        <v>#N/A</v>
      </c>
      <c r="BW35" s="3" t="e">
        <v>#N/A</v>
      </c>
      <c r="BX35" s="3" t="e">
        <v>#N/A</v>
      </c>
      <c r="BY35" s="3" t="e">
        <v>#N/A</v>
      </c>
      <c r="BZ35" s="3" t="e">
        <v>#N/A</v>
      </c>
      <c r="CA35" s="3" t="e">
        <v>#N/A</v>
      </c>
      <c r="CB35" s="3" t="e">
        <v>#N/A</v>
      </c>
      <c r="CC35" s="3" t="e">
        <v>#N/A</v>
      </c>
      <c r="CD35" s="3" t="e">
        <v>#N/A</v>
      </c>
      <c r="CE35" s="3" t="e">
        <v>#N/A</v>
      </c>
      <c r="CF35" s="3" t="e">
        <v>#N/A</v>
      </c>
      <c r="CG35" s="3" t="e">
        <v>#N/A</v>
      </c>
      <c r="CH35" s="3" t="e">
        <v>#N/A</v>
      </c>
      <c r="CI35" s="3" t="e">
        <v>#N/A</v>
      </c>
      <c r="CJ35" s="3" t="e">
        <v>#N/A</v>
      </c>
      <c r="CK35" s="3" t="e">
        <v>#N/A</v>
      </c>
      <c r="CL35" s="3" t="e">
        <v>#N/A</v>
      </c>
      <c r="CM35" s="3" t="e">
        <v>#N/A</v>
      </c>
      <c r="CN35" s="3" t="e">
        <v>#N/A</v>
      </c>
      <c r="CO35" s="3" t="e">
        <v>#N/A</v>
      </c>
      <c r="CP35" s="3" t="e">
        <v>#N/A</v>
      </c>
      <c r="CQ35" s="3" t="e">
        <v>#N/A</v>
      </c>
      <c r="CR35" s="3" t="e">
        <v>#N/A</v>
      </c>
      <c r="CS35" s="3">
        <v>12028</v>
      </c>
      <c r="CU35" s="5"/>
      <c r="CV35" s="19"/>
      <c r="CW35" s="20"/>
      <c r="CZ35" s="5"/>
    </row>
    <row r="36" spans="1:104"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t="e">
        <v>#N/A</v>
      </c>
      <c r="U36" s="3" t="e">
        <v>#N/A</v>
      </c>
      <c r="V36" s="3" t="e">
        <v>#N/A</v>
      </c>
      <c r="W36" s="3" t="e">
        <v>#N/A</v>
      </c>
      <c r="X36" s="3" t="e">
        <v>#N/A</v>
      </c>
      <c r="Y36" s="3" t="e">
        <v>#N/A</v>
      </c>
      <c r="Z36" s="3" t="e">
        <v>#N/A</v>
      </c>
      <c r="AA36" s="3" t="e">
        <v>#N/A</v>
      </c>
      <c r="AB36" s="3" t="e">
        <v>#N/A</v>
      </c>
      <c r="AC36" s="3" t="e">
        <v>#N/A</v>
      </c>
      <c r="AD36" s="3" t="e">
        <v>#N/A</v>
      </c>
      <c r="AE36" s="3" t="e">
        <v>#N/A</v>
      </c>
      <c r="AF36" s="3" t="e">
        <v>#N/A</v>
      </c>
      <c r="AG36">
        <v>11465</v>
      </c>
      <c r="AH36">
        <v>11329</v>
      </c>
      <c r="AI36">
        <v>11481</v>
      </c>
      <c r="AJ36">
        <v>11315</v>
      </c>
      <c r="AK36">
        <v>11650</v>
      </c>
      <c r="AL36">
        <v>11431</v>
      </c>
      <c r="AM36">
        <v>11322</v>
      </c>
      <c r="AN36">
        <v>11337</v>
      </c>
      <c r="AO36">
        <v>11385</v>
      </c>
      <c r="AP36">
        <v>11924</v>
      </c>
      <c r="AQ36">
        <v>12370</v>
      </c>
      <c r="AR36">
        <v>12656</v>
      </c>
      <c r="AS36">
        <v>12533</v>
      </c>
      <c r="AT36">
        <v>12168</v>
      </c>
      <c r="AU36" s="3">
        <v>11927</v>
      </c>
      <c r="AV36" s="3">
        <v>11934</v>
      </c>
      <c r="AW36" s="3">
        <v>11869</v>
      </c>
      <c r="AX36" s="3">
        <v>12091</v>
      </c>
      <c r="AY36" s="3">
        <v>12304</v>
      </c>
      <c r="AZ36" s="3">
        <v>12233</v>
      </c>
      <c r="BA36" s="3">
        <v>12271</v>
      </c>
      <c r="BB36" s="3">
        <v>12293</v>
      </c>
      <c r="BC36" s="3">
        <v>12294</v>
      </c>
      <c r="BD36" s="3" t="e">
        <v>#N/A</v>
      </c>
      <c r="BE36" s="3" t="e">
        <v>#N/A</v>
      </c>
      <c r="BF36" s="3" t="e">
        <v>#N/A</v>
      </c>
      <c r="BG36" s="3" t="e">
        <v>#N/A</v>
      </c>
      <c r="BH36" s="3" t="e">
        <v>#N/A</v>
      </c>
      <c r="BI36" s="3" t="e">
        <v>#N/A</v>
      </c>
      <c r="BJ36" s="3" t="e">
        <v>#N/A</v>
      </c>
      <c r="BK36" s="3" t="e">
        <v>#N/A</v>
      </c>
      <c r="BL36" s="3" t="e">
        <v>#N/A</v>
      </c>
      <c r="BM36" s="3" t="e">
        <v>#N/A</v>
      </c>
      <c r="BN36" s="3" t="e">
        <v>#N/A</v>
      </c>
      <c r="BO36" s="3" t="e">
        <v>#N/A</v>
      </c>
      <c r="BP36" s="3" t="e">
        <v>#N/A</v>
      </c>
      <c r="BQ36" s="3" t="e">
        <v>#N/A</v>
      </c>
      <c r="BR36" s="3" t="e">
        <v>#N/A</v>
      </c>
      <c r="BS36" s="3" t="e">
        <v>#N/A</v>
      </c>
      <c r="BT36" s="3" t="e">
        <v>#N/A</v>
      </c>
      <c r="BU36" s="3" t="e">
        <v>#N/A</v>
      </c>
      <c r="BV36" s="3" t="e">
        <v>#N/A</v>
      </c>
      <c r="BW36" s="3" t="e">
        <v>#N/A</v>
      </c>
      <c r="BX36" s="3" t="e">
        <v>#N/A</v>
      </c>
      <c r="BY36" s="3" t="e">
        <v>#N/A</v>
      </c>
      <c r="BZ36" s="3" t="e">
        <v>#N/A</v>
      </c>
      <c r="CA36" s="3" t="e">
        <v>#N/A</v>
      </c>
      <c r="CB36" s="3" t="e">
        <v>#N/A</v>
      </c>
      <c r="CC36" s="3" t="e">
        <v>#N/A</v>
      </c>
      <c r="CD36" s="3" t="e">
        <v>#N/A</v>
      </c>
      <c r="CE36" s="3" t="e">
        <v>#N/A</v>
      </c>
      <c r="CF36" s="3" t="e">
        <v>#N/A</v>
      </c>
      <c r="CG36" s="3" t="e">
        <v>#N/A</v>
      </c>
      <c r="CH36" s="3" t="e">
        <v>#N/A</v>
      </c>
      <c r="CI36" s="3" t="e">
        <v>#N/A</v>
      </c>
      <c r="CJ36" s="3" t="e">
        <v>#N/A</v>
      </c>
      <c r="CK36" s="3" t="e">
        <v>#N/A</v>
      </c>
      <c r="CL36" s="3" t="e">
        <v>#N/A</v>
      </c>
      <c r="CM36" s="3" t="e">
        <v>#N/A</v>
      </c>
      <c r="CN36" s="3" t="e">
        <v>#N/A</v>
      </c>
      <c r="CO36" s="3" t="e">
        <v>#N/A</v>
      </c>
      <c r="CP36" s="3" t="e">
        <v>#N/A</v>
      </c>
      <c r="CQ36" s="3" t="e">
        <v>#N/A</v>
      </c>
      <c r="CR36" s="3" t="e">
        <v>#N/A</v>
      </c>
      <c r="CS36" s="3">
        <v>12840</v>
      </c>
      <c r="CU36" s="5"/>
      <c r="CV36" s="19"/>
      <c r="CW36" s="20"/>
      <c r="CZ36" s="5"/>
    </row>
    <row r="37" spans="1:104"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t="e">
        <v>#N/A</v>
      </c>
      <c r="V37" s="3" t="e">
        <v>#N/A</v>
      </c>
      <c r="W37" s="3" t="e">
        <v>#N/A</v>
      </c>
      <c r="X37" s="3" t="e">
        <v>#N/A</v>
      </c>
      <c r="Y37" s="3" t="e">
        <v>#N/A</v>
      </c>
      <c r="Z37" s="3" t="e">
        <v>#N/A</v>
      </c>
      <c r="AA37" s="3" t="e">
        <v>#N/A</v>
      </c>
      <c r="AB37" s="3" t="e">
        <v>#N/A</v>
      </c>
      <c r="AC37" s="3" t="e">
        <v>#N/A</v>
      </c>
      <c r="AD37" s="3" t="e">
        <v>#N/A</v>
      </c>
      <c r="AE37" s="3" t="e">
        <v>#N/A</v>
      </c>
      <c r="AF37" s="3" t="e">
        <v>#N/A</v>
      </c>
      <c r="AG37" s="3" t="e">
        <v>#N/A</v>
      </c>
      <c r="AH37" s="3" t="e">
        <v>#N/A</v>
      </c>
      <c r="AI37">
        <v>12041</v>
      </c>
      <c r="AJ37">
        <v>11835</v>
      </c>
      <c r="AK37">
        <v>12237</v>
      </c>
      <c r="AL37">
        <v>11973</v>
      </c>
      <c r="AM37">
        <v>11822</v>
      </c>
      <c r="AN37">
        <v>11855</v>
      </c>
      <c r="AO37">
        <v>11887</v>
      </c>
      <c r="AP37">
        <v>12453</v>
      </c>
      <c r="AQ37">
        <v>12933</v>
      </c>
      <c r="AR37">
        <v>13279</v>
      </c>
      <c r="AS37">
        <v>13187</v>
      </c>
      <c r="AT37">
        <v>12803</v>
      </c>
      <c r="AU37" s="3">
        <v>12562</v>
      </c>
      <c r="AV37" s="3">
        <v>12582</v>
      </c>
      <c r="AW37" s="3">
        <v>12536</v>
      </c>
      <c r="AX37" s="3">
        <v>12682</v>
      </c>
      <c r="AY37" s="3">
        <v>12909</v>
      </c>
      <c r="AZ37" s="3">
        <v>12888</v>
      </c>
      <c r="BA37" s="3">
        <v>12967</v>
      </c>
      <c r="BB37" s="3">
        <v>13082</v>
      </c>
      <c r="BC37" s="3">
        <v>13108</v>
      </c>
      <c r="BD37" s="3">
        <v>13065</v>
      </c>
      <c r="BE37" s="3">
        <v>13065</v>
      </c>
      <c r="BF37" s="3" t="e">
        <v>#N/A</v>
      </c>
      <c r="BG37" s="3" t="e">
        <v>#N/A</v>
      </c>
      <c r="BH37" s="3" t="e">
        <v>#N/A</v>
      </c>
      <c r="BI37" s="3" t="e">
        <v>#N/A</v>
      </c>
      <c r="BJ37" s="3" t="e">
        <v>#N/A</v>
      </c>
      <c r="BK37" s="3" t="e">
        <v>#N/A</v>
      </c>
      <c r="BL37" s="3" t="e">
        <v>#N/A</v>
      </c>
      <c r="BM37" s="3" t="e">
        <v>#N/A</v>
      </c>
      <c r="BN37" s="3" t="e">
        <v>#N/A</v>
      </c>
      <c r="BO37" s="3" t="e">
        <v>#N/A</v>
      </c>
      <c r="BP37" s="3" t="e">
        <v>#N/A</v>
      </c>
      <c r="BQ37" s="3" t="e">
        <v>#N/A</v>
      </c>
      <c r="BR37" s="3" t="e">
        <v>#N/A</v>
      </c>
      <c r="BS37" s="3" t="e">
        <v>#N/A</v>
      </c>
      <c r="BT37" s="3" t="e">
        <v>#N/A</v>
      </c>
      <c r="BU37" s="3" t="e">
        <v>#N/A</v>
      </c>
      <c r="BV37" s="3" t="e">
        <v>#N/A</v>
      </c>
      <c r="BW37" s="3" t="e">
        <v>#N/A</v>
      </c>
      <c r="BX37" s="3" t="e">
        <v>#N/A</v>
      </c>
      <c r="BY37" s="3" t="e">
        <v>#N/A</v>
      </c>
      <c r="BZ37" s="3" t="e">
        <v>#N/A</v>
      </c>
      <c r="CA37" s="3" t="e">
        <v>#N/A</v>
      </c>
      <c r="CB37" s="3" t="e">
        <v>#N/A</v>
      </c>
      <c r="CC37" s="3" t="e">
        <v>#N/A</v>
      </c>
      <c r="CD37" s="3" t="e">
        <v>#N/A</v>
      </c>
      <c r="CE37" s="3" t="e">
        <v>#N/A</v>
      </c>
      <c r="CF37" s="3" t="e">
        <v>#N/A</v>
      </c>
      <c r="CG37" s="3" t="e">
        <v>#N/A</v>
      </c>
      <c r="CH37" s="3" t="e">
        <v>#N/A</v>
      </c>
      <c r="CI37" s="3" t="e">
        <v>#N/A</v>
      </c>
      <c r="CJ37" s="3" t="e">
        <v>#N/A</v>
      </c>
      <c r="CK37" s="3" t="e">
        <v>#N/A</v>
      </c>
      <c r="CL37" s="3" t="e">
        <v>#N/A</v>
      </c>
      <c r="CM37" s="3" t="e">
        <v>#N/A</v>
      </c>
      <c r="CN37" s="3" t="e">
        <v>#N/A</v>
      </c>
      <c r="CO37" s="3" t="e">
        <v>#N/A</v>
      </c>
      <c r="CP37" s="3" t="e">
        <v>#N/A</v>
      </c>
      <c r="CQ37" s="3" t="e">
        <v>#N/A</v>
      </c>
      <c r="CR37" s="3" t="e">
        <v>#N/A</v>
      </c>
      <c r="CS37" s="3">
        <v>13637</v>
      </c>
      <c r="CU37" s="5"/>
      <c r="CV37" s="19"/>
      <c r="CW37" s="20"/>
    </row>
    <row r="38" spans="1:104"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t="e">
        <v>#N/A</v>
      </c>
      <c r="W38" s="3" t="e">
        <v>#N/A</v>
      </c>
      <c r="X38" s="3" t="e">
        <v>#N/A</v>
      </c>
      <c r="Y38" s="3" t="e">
        <v>#N/A</v>
      </c>
      <c r="Z38" s="3" t="e">
        <v>#N/A</v>
      </c>
      <c r="AA38" s="3" t="e">
        <v>#N/A</v>
      </c>
      <c r="AB38" s="3" t="e">
        <v>#N/A</v>
      </c>
      <c r="AC38" s="3" t="e">
        <v>#N/A</v>
      </c>
      <c r="AD38" s="3" t="e">
        <v>#N/A</v>
      </c>
      <c r="AE38" s="3" t="e">
        <v>#N/A</v>
      </c>
      <c r="AF38" s="3" t="e">
        <v>#N/A</v>
      </c>
      <c r="AG38" s="3" t="e">
        <v>#N/A</v>
      </c>
      <c r="AH38" s="3" t="e">
        <v>#N/A</v>
      </c>
      <c r="AI38" s="3" t="e">
        <v>#N/A</v>
      </c>
      <c r="AJ38">
        <v>12379</v>
      </c>
      <c r="AK38">
        <v>12852</v>
      </c>
      <c r="AL38">
        <v>12539</v>
      </c>
      <c r="AM38">
        <v>12341</v>
      </c>
      <c r="AN38">
        <v>12391</v>
      </c>
      <c r="AO38">
        <v>12418</v>
      </c>
      <c r="AP38">
        <v>13006</v>
      </c>
      <c r="AQ38">
        <v>13521</v>
      </c>
      <c r="AR38">
        <v>13932</v>
      </c>
      <c r="AS38">
        <v>13870</v>
      </c>
      <c r="AT38">
        <v>13468</v>
      </c>
      <c r="AU38" s="3">
        <v>13239</v>
      </c>
      <c r="AV38" s="3">
        <v>13263</v>
      </c>
      <c r="AW38" s="3">
        <v>13219</v>
      </c>
      <c r="AX38" s="3">
        <v>13236</v>
      </c>
      <c r="AY38" s="3">
        <v>13522</v>
      </c>
      <c r="AZ38" s="3">
        <v>13586</v>
      </c>
      <c r="BA38" s="3">
        <v>13655</v>
      </c>
      <c r="BB38" s="3">
        <v>13781</v>
      </c>
      <c r="BC38" s="3">
        <v>13823</v>
      </c>
      <c r="BD38" s="3">
        <v>13645</v>
      </c>
      <c r="BE38" s="3">
        <v>13721</v>
      </c>
      <c r="BF38" s="3">
        <v>13670</v>
      </c>
      <c r="BG38" s="3">
        <v>13642</v>
      </c>
      <c r="BH38" s="3" t="e">
        <v>#N/A</v>
      </c>
      <c r="BI38" s="3" t="e">
        <v>#N/A</v>
      </c>
      <c r="BJ38" s="3" t="e">
        <v>#N/A</v>
      </c>
      <c r="BK38" s="3" t="e">
        <v>#N/A</v>
      </c>
      <c r="BL38" s="3" t="e">
        <v>#N/A</v>
      </c>
      <c r="BM38" s="3" t="e">
        <v>#N/A</v>
      </c>
      <c r="BN38" s="3" t="e">
        <v>#N/A</v>
      </c>
      <c r="BO38" s="3" t="e">
        <v>#N/A</v>
      </c>
      <c r="BP38" s="3" t="e">
        <v>#N/A</v>
      </c>
      <c r="BQ38" s="3" t="e">
        <v>#N/A</v>
      </c>
      <c r="BR38" s="3" t="e">
        <v>#N/A</v>
      </c>
      <c r="BS38" s="3" t="e">
        <v>#N/A</v>
      </c>
      <c r="BT38" s="3" t="e">
        <v>#N/A</v>
      </c>
      <c r="BU38" s="3" t="e">
        <v>#N/A</v>
      </c>
      <c r="BV38" s="3" t="e">
        <v>#N/A</v>
      </c>
      <c r="BW38" s="3" t="e">
        <v>#N/A</v>
      </c>
      <c r="BX38" s="3" t="e">
        <v>#N/A</v>
      </c>
      <c r="BY38" s="3" t="e">
        <v>#N/A</v>
      </c>
      <c r="BZ38" s="3" t="e">
        <v>#N/A</v>
      </c>
      <c r="CA38" s="3" t="e">
        <v>#N/A</v>
      </c>
      <c r="CB38" s="3" t="e">
        <v>#N/A</v>
      </c>
      <c r="CC38" s="3" t="e">
        <v>#N/A</v>
      </c>
      <c r="CD38" s="3" t="e">
        <v>#N/A</v>
      </c>
      <c r="CE38" s="3" t="e">
        <v>#N/A</v>
      </c>
      <c r="CF38" s="3" t="e">
        <v>#N/A</v>
      </c>
      <c r="CG38" s="3" t="e">
        <v>#N/A</v>
      </c>
      <c r="CH38" s="3" t="e">
        <v>#N/A</v>
      </c>
      <c r="CI38" s="3" t="e">
        <v>#N/A</v>
      </c>
      <c r="CJ38" s="3" t="e">
        <v>#N/A</v>
      </c>
      <c r="CK38" s="3" t="e">
        <v>#N/A</v>
      </c>
      <c r="CL38" s="3" t="e">
        <v>#N/A</v>
      </c>
      <c r="CM38" s="3" t="e">
        <v>#N/A</v>
      </c>
      <c r="CN38" s="3" t="e">
        <v>#N/A</v>
      </c>
      <c r="CO38" s="3" t="e">
        <v>#N/A</v>
      </c>
      <c r="CP38" s="3" t="e">
        <v>#N/A</v>
      </c>
      <c r="CQ38" s="3" t="e">
        <v>#N/A</v>
      </c>
      <c r="CR38" s="3" t="e">
        <v>#N/A</v>
      </c>
      <c r="CS38" s="3">
        <v>14305</v>
      </c>
      <c r="CU38" s="5"/>
      <c r="CV38" s="19"/>
      <c r="CW38" s="20"/>
    </row>
    <row r="39" spans="1:104"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t="e">
        <v>#N/A</v>
      </c>
      <c r="X39" s="3" t="e">
        <v>#N/A</v>
      </c>
      <c r="Y39" s="3" t="e">
        <v>#N/A</v>
      </c>
      <c r="Z39" s="3" t="e">
        <v>#N/A</v>
      </c>
      <c r="AA39" s="3" t="e">
        <v>#N/A</v>
      </c>
      <c r="AB39" s="3" t="e">
        <v>#N/A</v>
      </c>
      <c r="AC39" s="3" t="e">
        <v>#N/A</v>
      </c>
      <c r="AD39" s="3" t="e">
        <v>#N/A</v>
      </c>
      <c r="AE39" s="3" t="e">
        <v>#N/A</v>
      </c>
      <c r="AF39" s="3" t="e">
        <v>#N/A</v>
      </c>
      <c r="AG39" s="3" t="e">
        <v>#N/A</v>
      </c>
      <c r="AH39" s="3" t="e">
        <v>#N/A</v>
      </c>
      <c r="AI39" s="3" t="e">
        <v>#N/A</v>
      </c>
      <c r="AJ39" s="3" t="e">
        <v>#N/A</v>
      </c>
      <c r="AK39" s="3" t="e">
        <v>#N/A</v>
      </c>
      <c r="AL39">
        <v>13129</v>
      </c>
      <c r="AM39">
        <v>12878</v>
      </c>
      <c r="AN39">
        <v>12946</v>
      </c>
      <c r="AO39">
        <v>12972</v>
      </c>
      <c r="AP39">
        <v>13583</v>
      </c>
      <c r="AQ39">
        <v>14137</v>
      </c>
      <c r="AR39">
        <v>14619</v>
      </c>
      <c r="AS39">
        <v>14584</v>
      </c>
      <c r="AT39">
        <v>14166</v>
      </c>
      <c r="AU39" s="3">
        <v>13953</v>
      </c>
      <c r="AV39" s="3">
        <v>13972</v>
      </c>
      <c r="AW39" s="3">
        <v>13920</v>
      </c>
      <c r="AX39" s="3">
        <v>13862</v>
      </c>
      <c r="AY39" s="3">
        <v>14173</v>
      </c>
      <c r="AZ39" s="3">
        <v>14307</v>
      </c>
      <c r="BA39" s="3">
        <v>14372</v>
      </c>
      <c r="BB39" s="3">
        <v>14508</v>
      </c>
      <c r="BC39" s="3">
        <v>14509</v>
      </c>
      <c r="BD39" s="3">
        <v>14300</v>
      </c>
      <c r="BE39" s="3">
        <v>14401</v>
      </c>
      <c r="BF39" s="3">
        <v>14201</v>
      </c>
      <c r="BG39" s="3">
        <v>14210</v>
      </c>
      <c r="BH39" s="3">
        <v>14224</v>
      </c>
      <c r="BI39">
        <v>14222</v>
      </c>
      <c r="BJ39" s="3">
        <v>14222</v>
      </c>
      <c r="BK39" s="3" t="e">
        <v>#N/A</v>
      </c>
      <c r="BL39" s="3" t="e">
        <v>#N/A</v>
      </c>
      <c r="BM39" s="3" t="e">
        <v>#N/A</v>
      </c>
      <c r="BN39" s="3" t="e">
        <v>#N/A</v>
      </c>
      <c r="BO39" s="3" t="e">
        <v>#N/A</v>
      </c>
      <c r="BP39" s="3" t="e">
        <v>#N/A</v>
      </c>
      <c r="BQ39" s="3" t="e">
        <v>#N/A</v>
      </c>
      <c r="BR39" s="3" t="e">
        <v>#N/A</v>
      </c>
      <c r="BS39" s="3" t="e">
        <v>#N/A</v>
      </c>
      <c r="BT39" s="3" t="e">
        <v>#N/A</v>
      </c>
      <c r="BU39" s="3" t="e">
        <v>#N/A</v>
      </c>
      <c r="BV39" s="3" t="e">
        <v>#N/A</v>
      </c>
      <c r="BW39" s="3" t="e">
        <v>#N/A</v>
      </c>
      <c r="BX39" s="3" t="e">
        <v>#N/A</v>
      </c>
      <c r="BY39" s="3" t="e">
        <v>#N/A</v>
      </c>
      <c r="BZ39" s="3" t="e">
        <v>#N/A</v>
      </c>
      <c r="CA39" s="3" t="e">
        <v>#N/A</v>
      </c>
      <c r="CB39" s="3" t="e">
        <v>#N/A</v>
      </c>
      <c r="CC39" s="3" t="e">
        <v>#N/A</v>
      </c>
      <c r="CD39" s="3" t="e">
        <v>#N/A</v>
      </c>
      <c r="CE39" s="3" t="e">
        <v>#N/A</v>
      </c>
      <c r="CF39" s="3" t="e">
        <v>#N/A</v>
      </c>
      <c r="CG39" s="3" t="e">
        <v>#N/A</v>
      </c>
      <c r="CH39" s="3" t="e">
        <v>#N/A</v>
      </c>
      <c r="CI39" s="3" t="e">
        <v>#N/A</v>
      </c>
      <c r="CJ39" s="3" t="e">
        <v>#N/A</v>
      </c>
      <c r="CK39" s="3" t="e">
        <v>#N/A</v>
      </c>
      <c r="CL39" s="3" t="e">
        <v>#N/A</v>
      </c>
      <c r="CM39" s="3" t="e">
        <v>#N/A</v>
      </c>
      <c r="CN39" s="3" t="e">
        <v>#N/A</v>
      </c>
      <c r="CO39" s="3" t="e">
        <v>#N/A</v>
      </c>
      <c r="CP39" s="3" t="e">
        <v>#N/A</v>
      </c>
      <c r="CQ39" s="3" t="e">
        <v>#N/A</v>
      </c>
      <c r="CR39" s="3" t="e">
        <v>#N/A</v>
      </c>
      <c r="CS39" s="3">
        <v>14797</v>
      </c>
      <c r="CU39" s="5"/>
      <c r="CV39" s="19"/>
      <c r="CW39" s="20"/>
    </row>
    <row r="40" spans="1:104"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t="e">
        <v>#N/A</v>
      </c>
      <c r="Y40" s="3" t="e">
        <v>#N/A</v>
      </c>
      <c r="Z40" s="3" t="e">
        <v>#N/A</v>
      </c>
      <c r="AA40" s="3" t="e">
        <v>#N/A</v>
      </c>
      <c r="AB40" s="3" t="e">
        <v>#N/A</v>
      </c>
      <c r="AC40" s="3" t="e">
        <v>#N/A</v>
      </c>
      <c r="AD40" s="3" t="e">
        <v>#N/A</v>
      </c>
      <c r="AE40" s="3" t="e">
        <v>#N/A</v>
      </c>
      <c r="AF40" s="3" t="e">
        <v>#N/A</v>
      </c>
      <c r="AG40" s="3" t="e">
        <v>#N/A</v>
      </c>
      <c r="AH40" s="3" t="e">
        <v>#N/A</v>
      </c>
      <c r="AI40" s="3" t="e">
        <v>#N/A</v>
      </c>
      <c r="AJ40" s="3" t="e">
        <v>#N/A</v>
      </c>
      <c r="AK40" s="3" t="e">
        <v>#N/A</v>
      </c>
      <c r="AL40" s="3" t="e">
        <v>#N/A</v>
      </c>
      <c r="AM40" s="3" t="e">
        <v>#N/A</v>
      </c>
      <c r="AN40">
        <v>13521</v>
      </c>
      <c r="AO40">
        <v>13457</v>
      </c>
      <c r="AP40">
        <v>14202</v>
      </c>
      <c r="AQ40">
        <v>14797</v>
      </c>
      <c r="AR40">
        <v>15338</v>
      </c>
      <c r="AS40">
        <v>15333</v>
      </c>
      <c r="AT40">
        <v>14897</v>
      </c>
      <c r="AU40" s="3">
        <v>14699</v>
      </c>
      <c r="AV40" s="3">
        <v>14712</v>
      </c>
      <c r="AW40" s="3">
        <v>14640</v>
      </c>
      <c r="AX40" s="3">
        <v>14519</v>
      </c>
      <c r="AY40" s="3">
        <v>14846</v>
      </c>
      <c r="AZ40" s="3">
        <v>15029</v>
      </c>
      <c r="BA40" s="3">
        <v>15106</v>
      </c>
      <c r="BB40" s="3">
        <v>15264</v>
      </c>
      <c r="BC40" s="3">
        <v>15236</v>
      </c>
      <c r="BD40" s="3">
        <v>15014</v>
      </c>
      <c r="BE40" s="3">
        <v>15120</v>
      </c>
      <c r="BF40" s="3">
        <v>14812</v>
      </c>
      <c r="BG40" s="3">
        <v>14719</v>
      </c>
      <c r="BH40" s="3">
        <v>14257</v>
      </c>
      <c r="BI40">
        <v>14057</v>
      </c>
      <c r="BJ40" s="3">
        <v>14140</v>
      </c>
      <c r="BK40" s="3">
        <v>14236</v>
      </c>
      <c r="BL40" s="3">
        <v>14230</v>
      </c>
      <c r="BM40" s="3" t="e">
        <v>#N/A</v>
      </c>
      <c r="BN40" s="3" t="e">
        <v>#N/A</v>
      </c>
      <c r="BO40" s="3" t="e">
        <v>#N/A</v>
      </c>
      <c r="BP40" s="3" t="e">
        <v>#N/A</v>
      </c>
      <c r="BQ40" s="3" t="e">
        <v>#N/A</v>
      </c>
      <c r="BR40" s="3" t="e">
        <v>#N/A</v>
      </c>
      <c r="BS40" s="3" t="e">
        <v>#N/A</v>
      </c>
      <c r="BT40" s="3" t="e">
        <v>#N/A</v>
      </c>
      <c r="BU40" s="3" t="e">
        <v>#N/A</v>
      </c>
      <c r="BV40" s="3" t="e">
        <v>#N/A</v>
      </c>
      <c r="BW40" s="3" t="e">
        <v>#N/A</v>
      </c>
      <c r="BX40" s="3" t="e">
        <v>#N/A</v>
      </c>
      <c r="BY40" s="3" t="e">
        <v>#N/A</v>
      </c>
      <c r="BZ40" s="3" t="e">
        <v>#N/A</v>
      </c>
      <c r="CA40" s="3" t="e">
        <v>#N/A</v>
      </c>
      <c r="CB40" s="3" t="e">
        <v>#N/A</v>
      </c>
      <c r="CC40" s="3" t="e">
        <v>#N/A</v>
      </c>
      <c r="CD40" s="3" t="e">
        <v>#N/A</v>
      </c>
      <c r="CE40" s="3" t="e">
        <v>#N/A</v>
      </c>
      <c r="CF40" s="3" t="e">
        <v>#N/A</v>
      </c>
      <c r="CG40" s="3" t="e">
        <v>#N/A</v>
      </c>
      <c r="CH40" s="3" t="e">
        <v>#N/A</v>
      </c>
      <c r="CI40" s="3" t="e">
        <v>#N/A</v>
      </c>
      <c r="CJ40" s="3" t="e">
        <v>#N/A</v>
      </c>
      <c r="CK40" s="3" t="e">
        <v>#N/A</v>
      </c>
      <c r="CL40" s="3" t="e">
        <v>#N/A</v>
      </c>
      <c r="CM40" s="3" t="e">
        <v>#N/A</v>
      </c>
      <c r="CN40" s="3" t="e">
        <v>#N/A</v>
      </c>
      <c r="CO40" s="3" t="e">
        <v>#N/A</v>
      </c>
      <c r="CP40" s="3" t="e">
        <v>#N/A</v>
      </c>
      <c r="CQ40" s="3" t="e">
        <v>#N/A</v>
      </c>
      <c r="CR40" s="3" t="e">
        <v>#N/A</v>
      </c>
      <c r="CS40" s="3">
        <v>14467</v>
      </c>
      <c r="CU40" s="5"/>
      <c r="CV40" s="19"/>
      <c r="CW40" s="20"/>
    </row>
    <row r="41" spans="1:104"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3" t="e">
        <v>#N/A</v>
      </c>
      <c r="Y41" s="3" t="e">
        <v>#N/A</v>
      </c>
      <c r="Z41" s="3" t="e">
        <v>#N/A</v>
      </c>
      <c r="AA41" s="3" t="e">
        <v>#N/A</v>
      </c>
      <c r="AB41" s="3" t="e">
        <v>#N/A</v>
      </c>
      <c r="AC41" s="3" t="e">
        <v>#N/A</v>
      </c>
      <c r="AD41" s="3" t="e">
        <v>#N/A</v>
      </c>
      <c r="AE41" s="3" t="e">
        <v>#N/A</v>
      </c>
      <c r="AF41" s="3" t="e">
        <v>#N/A</v>
      </c>
      <c r="AG41" s="3" t="e">
        <v>#N/A</v>
      </c>
      <c r="AH41" s="3" t="e">
        <v>#N/A</v>
      </c>
      <c r="AI41" s="3" t="e">
        <v>#N/A</v>
      </c>
      <c r="AJ41" s="3" t="e">
        <v>#N/A</v>
      </c>
      <c r="AK41" s="3" t="e">
        <v>#N/A</v>
      </c>
      <c r="AL41" s="3" t="e">
        <v>#N/A</v>
      </c>
      <c r="AM41" s="3" t="e">
        <v>#N/A</v>
      </c>
      <c r="AN41" s="3" t="e">
        <v>#N/A</v>
      </c>
      <c r="AO41" s="3" t="e">
        <v>#N/A</v>
      </c>
      <c r="AP41">
        <v>14856</v>
      </c>
      <c r="AQ41">
        <v>15495</v>
      </c>
      <c r="AR41">
        <v>16109</v>
      </c>
      <c r="AS41">
        <v>16117</v>
      </c>
      <c r="AT41">
        <v>15664</v>
      </c>
      <c r="AU41" s="3">
        <v>15476</v>
      </c>
      <c r="AV41" s="3">
        <v>15480</v>
      </c>
      <c r="AW41" s="3">
        <v>15375</v>
      </c>
      <c r="AX41" s="3">
        <v>15187</v>
      </c>
      <c r="AY41" s="3">
        <v>15526</v>
      </c>
      <c r="AZ41" s="3">
        <v>15757</v>
      </c>
      <c r="BA41" s="3">
        <v>15836</v>
      </c>
      <c r="BB41" s="3">
        <v>16021</v>
      </c>
      <c r="BC41" s="3">
        <v>15989</v>
      </c>
      <c r="BD41" s="3">
        <v>15742</v>
      </c>
      <c r="BE41" s="3">
        <v>15881</v>
      </c>
      <c r="BF41" s="3">
        <v>15600</v>
      </c>
      <c r="BG41" s="3">
        <v>15473</v>
      </c>
      <c r="BH41" s="3">
        <v>14452</v>
      </c>
      <c r="BI41">
        <v>14405</v>
      </c>
      <c r="BJ41" s="3">
        <v>14439</v>
      </c>
      <c r="BK41" s="3">
        <v>14595</v>
      </c>
      <c r="BL41" s="3">
        <v>14666</v>
      </c>
      <c r="BM41" s="3">
        <v>14513</v>
      </c>
      <c r="BN41" s="3">
        <v>14512</v>
      </c>
      <c r="BO41" s="3" t="e">
        <v>#N/A</v>
      </c>
      <c r="BP41" s="3" t="e">
        <v>#N/A</v>
      </c>
      <c r="BQ41" s="3" t="e">
        <v>#N/A</v>
      </c>
      <c r="BR41" s="3" t="e">
        <v>#N/A</v>
      </c>
      <c r="BS41" s="3" t="e">
        <v>#N/A</v>
      </c>
      <c r="BT41" s="3" t="e">
        <v>#N/A</v>
      </c>
      <c r="BU41" s="3" t="e">
        <v>#N/A</v>
      </c>
      <c r="BV41" s="3" t="e">
        <v>#N/A</v>
      </c>
      <c r="BW41" s="3" t="e">
        <v>#N/A</v>
      </c>
      <c r="BX41" s="3" t="e">
        <v>#N/A</v>
      </c>
      <c r="BY41" s="3" t="e">
        <v>#N/A</v>
      </c>
      <c r="BZ41" s="3" t="e">
        <v>#N/A</v>
      </c>
      <c r="CA41" s="3" t="e">
        <v>#N/A</v>
      </c>
      <c r="CB41" s="3" t="e">
        <v>#N/A</v>
      </c>
      <c r="CC41" s="3" t="e">
        <v>#N/A</v>
      </c>
      <c r="CD41" s="3" t="e">
        <v>#N/A</v>
      </c>
      <c r="CE41" s="3" t="e">
        <v>#N/A</v>
      </c>
      <c r="CF41" s="3" t="e">
        <v>#N/A</v>
      </c>
      <c r="CG41" s="3" t="e">
        <v>#N/A</v>
      </c>
      <c r="CH41" s="3" t="e">
        <v>#N/A</v>
      </c>
      <c r="CI41" s="3" t="e">
        <v>#N/A</v>
      </c>
      <c r="CJ41" s="3" t="e">
        <v>#N/A</v>
      </c>
      <c r="CK41" s="3" t="e">
        <v>#N/A</v>
      </c>
      <c r="CL41" s="3" t="e">
        <v>#N/A</v>
      </c>
      <c r="CM41" s="3" t="e">
        <v>#N/A</v>
      </c>
      <c r="CN41" s="3" t="e">
        <v>#N/A</v>
      </c>
      <c r="CO41" s="3" t="e">
        <v>#N/A</v>
      </c>
      <c r="CP41" s="3" t="e">
        <v>#N/A</v>
      </c>
      <c r="CQ41" s="3" t="e">
        <v>#N/A</v>
      </c>
      <c r="CR41" s="3" t="e">
        <v>#N/A</v>
      </c>
      <c r="CS41" s="3">
        <v>14884</v>
      </c>
      <c r="CU41" s="5"/>
      <c r="CV41" s="19"/>
      <c r="CW41" s="20"/>
    </row>
    <row r="42" spans="1:104"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3" t="e">
        <v>#N/A</v>
      </c>
      <c r="Y42" s="3" t="e">
        <v>#N/A</v>
      </c>
      <c r="Z42" s="3" t="e">
        <v>#N/A</v>
      </c>
      <c r="AA42" s="3" t="e">
        <v>#N/A</v>
      </c>
      <c r="AB42" s="3" t="e">
        <v>#N/A</v>
      </c>
      <c r="AC42" s="3" t="e">
        <v>#N/A</v>
      </c>
      <c r="AD42" s="3" t="e">
        <v>#N/A</v>
      </c>
      <c r="AE42" s="3" t="e">
        <v>#N/A</v>
      </c>
      <c r="AF42" s="3" t="e">
        <v>#N/A</v>
      </c>
      <c r="AG42" s="3" t="e">
        <v>#N/A</v>
      </c>
      <c r="AH42" s="3" t="e">
        <v>#N/A</v>
      </c>
      <c r="AI42" s="3" t="e">
        <v>#N/A</v>
      </c>
      <c r="AJ42" s="3" t="e">
        <v>#N/A</v>
      </c>
      <c r="AK42" s="3" t="e">
        <v>#N/A</v>
      </c>
      <c r="AL42" s="3" t="e">
        <v>#N/A</v>
      </c>
      <c r="AM42" s="3" t="e">
        <v>#N/A</v>
      </c>
      <c r="AN42" s="3" t="e">
        <v>#N/A</v>
      </c>
      <c r="AO42" s="3" t="e">
        <v>#N/A</v>
      </c>
      <c r="AP42" s="3" t="e">
        <v>#N/A</v>
      </c>
      <c r="AQ42" s="3" t="e">
        <v>#N/A</v>
      </c>
      <c r="AR42">
        <v>16922</v>
      </c>
      <c r="AS42">
        <v>16935</v>
      </c>
      <c r="AT42">
        <v>16469</v>
      </c>
      <c r="AU42" s="3">
        <v>16288</v>
      </c>
      <c r="AV42" s="3">
        <v>16250</v>
      </c>
      <c r="AW42" s="3">
        <v>16122</v>
      </c>
      <c r="AX42" s="3">
        <v>15862</v>
      </c>
      <c r="AY42" s="3">
        <v>16220</v>
      </c>
      <c r="AZ42" s="3">
        <v>16494</v>
      </c>
      <c r="BA42" s="3">
        <v>16578</v>
      </c>
      <c r="BB42" s="3">
        <v>16768</v>
      </c>
      <c r="BC42" s="3">
        <v>16727</v>
      </c>
      <c r="BD42" s="3">
        <v>16465</v>
      </c>
      <c r="BE42" s="3">
        <v>16640</v>
      </c>
      <c r="BF42" s="3">
        <v>16445</v>
      </c>
      <c r="BG42" s="3">
        <v>16390</v>
      </c>
      <c r="BH42" s="3">
        <v>15137</v>
      </c>
      <c r="BI42">
        <v>15061</v>
      </c>
      <c r="BJ42" s="3">
        <v>14993</v>
      </c>
      <c r="BK42" s="3">
        <v>14992</v>
      </c>
      <c r="BL42" s="3">
        <v>15148</v>
      </c>
      <c r="BM42" s="3">
        <v>15034</v>
      </c>
      <c r="BN42" s="3">
        <v>15095</v>
      </c>
      <c r="BO42" s="3">
        <v>14954</v>
      </c>
      <c r="BP42" s="3">
        <v>14954</v>
      </c>
      <c r="BQ42" s="3">
        <v>14953</v>
      </c>
      <c r="BR42" s="3" t="e">
        <v>#N/A</v>
      </c>
      <c r="BS42" s="3" t="e">
        <v>#N/A</v>
      </c>
      <c r="BT42" s="3" t="e">
        <v>#N/A</v>
      </c>
      <c r="BU42" s="3" t="e">
        <v>#N/A</v>
      </c>
      <c r="BV42" s="3" t="e">
        <v>#N/A</v>
      </c>
      <c r="BW42" s="3" t="e">
        <v>#N/A</v>
      </c>
      <c r="BX42" s="3" t="e">
        <v>#N/A</v>
      </c>
      <c r="BY42" s="3" t="e">
        <v>#N/A</v>
      </c>
      <c r="BZ42" s="3" t="e">
        <v>#N/A</v>
      </c>
      <c r="CA42" s="3" t="e">
        <v>#N/A</v>
      </c>
      <c r="CB42" s="3" t="e">
        <v>#N/A</v>
      </c>
      <c r="CC42" s="3" t="e">
        <v>#N/A</v>
      </c>
      <c r="CD42" s="3" t="e">
        <v>#N/A</v>
      </c>
      <c r="CE42" s="3" t="e">
        <v>#N/A</v>
      </c>
      <c r="CF42" s="3" t="e">
        <v>#N/A</v>
      </c>
      <c r="CG42" s="3" t="e">
        <v>#N/A</v>
      </c>
      <c r="CH42" s="3" t="e">
        <v>#N/A</v>
      </c>
      <c r="CI42" s="3" t="e">
        <v>#N/A</v>
      </c>
      <c r="CJ42" s="3" t="e">
        <v>#N/A</v>
      </c>
      <c r="CK42" s="3" t="e">
        <v>#N/A</v>
      </c>
      <c r="CL42" s="3" t="e">
        <v>#N/A</v>
      </c>
      <c r="CM42" s="3" t="e">
        <v>#N/A</v>
      </c>
      <c r="CN42" s="3" t="e">
        <v>#N/A</v>
      </c>
      <c r="CO42" s="3" t="e">
        <v>#N/A</v>
      </c>
      <c r="CP42" s="3" t="e">
        <v>#N/A</v>
      </c>
      <c r="CQ42" s="3" t="e">
        <v>#N/A</v>
      </c>
      <c r="CR42" s="3" t="e">
        <v>#N/A</v>
      </c>
      <c r="CS42" s="3">
        <v>15467</v>
      </c>
      <c r="CU42" s="5"/>
      <c r="CV42" s="19"/>
      <c r="CW42" s="20"/>
    </row>
    <row r="43" spans="1:104"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3" t="e">
        <v>#N/A</v>
      </c>
      <c r="Y43" s="3" t="e">
        <v>#N/A</v>
      </c>
      <c r="Z43" s="3" t="e">
        <v>#N/A</v>
      </c>
      <c r="AA43" s="3" t="e">
        <v>#N/A</v>
      </c>
      <c r="AB43" s="3" t="e">
        <v>#N/A</v>
      </c>
      <c r="AC43" s="3" t="e">
        <v>#N/A</v>
      </c>
      <c r="AD43" s="3" t="e">
        <v>#N/A</v>
      </c>
      <c r="AE43" s="3" t="e">
        <v>#N/A</v>
      </c>
      <c r="AF43" s="3" t="e">
        <v>#N/A</v>
      </c>
      <c r="AG43" s="3" t="e">
        <v>#N/A</v>
      </c>
      <c r="AH43" s="3" t="e">
        <v>#N/A</v>
      </c>
      <c r="AI43" s="3" t="e">
        <v>#N/A</v>
      </c>
      <c r="AJ43" s="3" t="e">
        <v>#N/A</v>
      </c>
      <c r="AK43" s="3" t="e">
        <v>#N/A</v>
      </c>
      <c r="AL43" s="3" t="e">
        <v>#N/A</v>
      </c>
      <c r="AM43" s="3" t="e">
        <v>#N/A</v>
      </c>
      <c r="AN43" s="3" t="e">
        <v>#N/A</v>
      </c>
      <c r="AO43" s="3" t="e">
        <v>#N/A</v>
      </c>
      <c r="AP43" s="3" t="e">
        <v>#N/A</v>
      </c>
      <c r="AQ43" s="3" t="e">
        <v>#N/A</v>
      </c>
      <c r="AR43" s="3" t="e">
        <v>#N/A</v>
      </c>
      <c r="AS43" s="3" t="e">
        <v>#N/A</v>
      </c>
      <c r="AT43">
        <v>17314</v>
      </c>
      <c r="AU43" s="3">
        <v>17140</v>
      </c>
      <c r="AV43" s="3">
        <v>17013</v>
      </c>
      <c r="AW43" s="3">
        <v>16901</v>
      </c>
      <c r="AX43" s="3">
        <v>16562</v>
      </c>
      <c r="AY43" s="3">
        <v>16931</v>
      </c>
      <c r="AZ43" s="3">
        <v>17245</v>
      </c>
      <c r="BA43" s="3">
        <v>17331</v>
      </c>
      <c r="BB43" s="3">
        <v>17524</v>
      </c>
      <c r="BC43" s="3">
        <v>17488</v>
      </c>
      <c r="BD43" s="3">
        <v>17205</v>
      </c>
      <c r="BE43" s="3">
        <v>17399</v>
      </c>
      <c r="BF43" s="3">
        <v>17256</v>
      </c>
      <c r="BG43" s="3">
        <v>17253</v>
      </c>
      <c r="BH43" s="3">
        <v>16048</v>
      </c>
      <c r="BI43">
        <v>15774</v>
      </c>
      <c r="BJ43" s="3">
        <v>15754</v>
      </c>
      <c r="BK43" s="3">
        <v>15730</v>
      </c>
      <c r="BL43" s="3">
        <v>15764</v>
      </c>
      <c r="BM43" s="3">
        <v>15693</v>
      </c>
      <c r="BN43" s="3">
        <v>15663</v>
      </c>
      <c r="BO43" s="3">
        <v>15508</v>
      </c>
      <c r="BP43" s="3">
        <v>15508</v>
      </c>
      <c r="BQ43" s="3">
        <v>15538</v>
      </c>
      <c r="BR43" s="3">
        <v>15549</v>
      </c>
      <c r="BS43" s="3">
        <v>15549</v>
      </c>
      <c r="BT43" s="3" t="e">
        <v>#N/A</v>
      </c>
      <c r="BU43" s="3" t="e">
        <v>#N/A</v>
      </c>
      <c r="BV43" s="3" t="e">
        <v>#N/A</v>
      </c>
      <c r="BW43" s="3" t="e">
        <v>#N/A</v>
      </c>
      <c r="BX43" s="3" t="e">
        <v>#N/A</v>
      </c>
      <c r="BY43" s="3" t="e">
        <v>#N/A</v>
      </c>
      <c r="BZ43" s="3" t="e">
        <v>#N/A</v>
      </c>
      <c r="CA43" s="3" t="e">
        <v>#N/A</v>
      </c>
      <c r="CB43" s="3" t="e">
        <v>#N/A</v>
      </c>
      <c r="CC43" s="3" t="e">
        <v>#N/A</v>
      </c>
      <c r="CD43" s="3" t="e">
        <v>#N/A</v>
      </c>
      <c r="CE43" s="3" t="e">
        <v>#N/A</v>
      </c>
      <c r="CF43" s="3" t="e">
        <v>#N/A</v>
      </c>
      <c r="CG43" s="3" t="e">
        <v>#N/A</v>
      </c>
      <c r="CH43" s="3" t="e">
        <v>#N/A</v>
      </c>
      <c r="CI43" s="3" t="e">
        <v>#N/A</v>
      </c>
      <c r="CJ43" s="3" t="e">
        <v>#N/A</v>
      </c>
      <c r="CK43" s="3" t="e">
        <v>#N/A</v>
      </c>
      <c r="CL43" s="3" t="e">
        <v>#N/A</v>
      </c>
      <c r="CM43" s="3" t="e">
        <v>#N/A</v>
      </c>
      <c r="CN43" s="3" t="e">
        <v>#N/A</v>
      </c>
      <c r="CO43" s="3" t="e">
        <v>#N/A</v>
      </c>
      <c r="CP43" s="3" t="e">
        <v>#N/A</v>
      </c>
      <c r="CQ43" s="3" t="e">
        <v>#N/A</v>
      </c>
      <c r="CR43" s="3" t="e">
        <v>#N/A</v>
      </c>
      <c r="CS43" s="3">
        <v>16109</v>
      </c>
      <c r="CU43" s="5"/>
      <c r="CV43" s="19"/>
      <c r="CW43" s="20"/>
    </row>
    <row r="44" spans="1:104"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3" t="e">
        <v>#N/A</v>
      </c>
      <c r="Y44" s="3" t="e">
        <v>#N/A</v>
      </c>
      <c r="Z44" s="3" t="e">
        <v>#N/A</v>
      </c>
      <c r="AA44" s="3" t="e">
        <v>#N/A</v>
      </c>
      <c r="AB44" s="3" t="e">
        <v>#N/A</v>
      </c>
      <c r="AC44" s="3" t="e">
        <v>#N/A</v>
      </c>
      <c r="AD44" s="3" t="e">
        <v>#N/A</v>
      </c>
      <c r="AE44" s="3" t="e">
        <v>#N/A</v>
      </c>
      <c r="AF44" s="3" t="e">
        <v>#N/A</v>
      </c>
      <c r="AG44" s="3" t="e">
        <v>#N/A</v>
      </c>
      <c r="AH44" s="3" t="e">
        <v>#N/A</v>
      </c>
      <c r="AI44" s="3" t="e">
        <v>#N/A</v>
      </c>
      <c r="AJ44" s="3" t="e">
        <v>#N/A</v>
      </c>
      <c r="AK44" s="3" t="e">
        <v>#N/A</v>
      </c>
      <c r="AL44" s="3" t="e">
        <v>#N/A</v>
      </c>
      <c r="AM44" s="3" t="e">
        <v>#N/A</v>
      </c>
      <c r="AN44" s="3" t="e">
        <v>#N/A</v>
      </c>
      <c r="AO44" s="3" t="e">
        <v>#N/A</v>
      </c>
      <c r="AP44" s="3" t="e">
        <v>#N/A</v>
      </c>
      <c r="AQ44" s="3" t="e">
        <v>#N/A</v>
      </c>
      <c r="AR44" s="3" t="e">
        <v>#N/A</v>
      </c>
      <c r="AS44" s="3" t="e">
        <v>#N/A</v>
      </c>
      <c r="AT44" s="3" t="e">
        <v>#N/A</v>
      </c>
      <c r="AU44" s="3" t="e">
        <v>#N/A</v>
      </c>
      <c r="AV44" s="3">
        <v>17851</v>
      </c>
      <c r="AW44" s="3">
        <v>17729</v>
      </c>
      <c r="AX44" s="3">
        <v>17301</v>
      </c>
      <c r="AY44" s="3">
        <v>17667</v>
      </c>
      <c r="AZ44" s="3">
        <v>18023</v>
      </c>
      <c r="BA44" s="3">
        <v>18105</v>
      </c>
      <c r="BB44" s="3">
        <v>18311</v>
      </c>
      <c r="BC44" s="3">
        <v>18286</v>
      </c>
      <c r="BD44" s="3">
        <v>17973</v>
      </c>
      <c r="BE44" s="3">
        <v>18190</v>
      </c>
      <c r="BF44" s="3">
        <v>18043</v>
      </c>
      <c r="BG44" s="3">
        <v>18036</v>
      </c>
      <c r="BH44" s="3">
        <v>17035</v>
      </c>
      <c r="BI44">
        <v>16496</v>
      </c>
      <c r="BJ44" s="3">
        <v>16598</v>
      </c>
      <c r="BK44" s="3">
        <v>16676</v>
      </c>
      <c r="BL44" s="3">
        <v>16705</v>
      </c>
      <c r="BM44" s="3">
        <v>16400</v>
      </c>
      <c r="BN44" s="3">
        <v>16182</v>
      </c>
      <c r="BO44" s="3">
        <v>15914</v>
      </c>
      <c r="BP44" s="3">
        <v>15914</v>
      </c>
      <c r="BQ44" s="3">
        <v>15855</v>
      </c>
      <c r="BR44" s="3">
        <v>16034</v>
      </c>
      <c r="BS44" s="3">
        <v>16034</v>
      </c>
      <c r="BT44" s="3">
        <v>16627</v>
      </c>
      <c r="BU44" s="3">
        <v>16627</v>
      </c>
      <c r="BV44" s="3">
        <v>16632</v>
      </c>
      <c r="BW44" s="3" t="e">
        <v>#N/A</v>
      </c>
      <c r="BX44" s="3" t="e">
        <v>#N/A</v>
      </c>
      <c r="BY44" s="3" t="e">
        <v>#N/A</v>
      </c>
      <c r="BZ44" s="3" t="e">
        <v>#N/A</v>
      </c>
      <c r="CA44" s="3" t="e">
        <v>#N/A</v>
      </c>
      <c r="CB44" s="3" t="e">
        <v>#N/A</v>
      </c>
      <c r="CC44" s="3" t="e">
        <v>#N/A</v>
      </c>
      <c r="CD44" s="3" t="e">
        <v>#N/A</v>
      </c>
      <c r="CE44" s="3" t="e">
        <v>#N/A</v>
      </c>
      <c r="CF44" s="3" t="e">
        <v>#N/A</v>
      </c>
      <c r="CG44" s="3" t="e">
        <v>#N/A</v>
      </c>
      <c r="CH44" s="3" t="e">
        <v>#N/A</v>
      </c>
      <c r="CI44" s="3" t="e">
        <v>#N/A</v>
      </c>
      <c r="CJ44" s="3" t="e">
        <v>#N/A</v>
      </c>
      <c r="CK44" s="3" t="e">
        <v>#N/A</v>
      </c>
      <c r="CL44" s="3" t="e">
        <v>#N/A</v>
      </c>
      <c r="CM44" s="3" t="e">
        <v>#N/A</v>
      </c>
      <c r="CN44" s="3" t="e">
        <v>#N/A</v>
      </c>
      <c r="CO44" s="3" t="e">
        <v>#N/A</v>
      </c>
      <c r="CP44" s="3" t="e">
        <v>#N/A</v>
      </c>
      <c r="CQ44" s="3" t="e">
        <v>#N/A</v>
      </c>
      <c r="CR44" s="3" t="e">
        <v>#N/A</v>
      </c>
      <c r="CS44" s="3">
        <v>16688</v>
      </c>
      <c r="CU44" s="5"/>
      <c r="CV44" s="19"/>
      <c r="CW44" s="20"/>
    </row>
    <row r="45" spans="1:104"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3" t="e">
        <v>#N/A</v>
      </c>
      <c r="Y45" s="3" t="e">
        <v>#N/A</v>
      </c>
      <c r="Z45" s="3" t="e">
        <v>#N/A</v>
      </c>
      <c r="AA45" s="3" t="e">
        <v>#N/A</v>
      </c>
      <c r="AB45" s="3" t="e">
        <v>#N/A</v>
      </c>
      <c r="AC45" s="3" t="e">
        <v>#N/A</v>
      </c>
      <c r="AD45" s="3" t="e">
        <v>#N/A</v>
      </c>
      <c r="AE45" s="3" t="e">
        <v>#N/A</v>
      </c>
      <c r="AF45" s="3" t="e">
        <v>#N/A</v>
      </c>
      <c r="AG45" s="3" t="e">
        <v>#N/A</v>
      </c>
      <c r="AH45" s="3" t="e">
        <v>#N/A</v>
      </c>
      <c r="AI45" s="3" t="e">
        <v>#N/A</v>
      </c>
      <c r="AJ45" s="3" t="e">
        <v>#N/A</v>
      </c>
      <c r="AK45" s="3" t="e">
        <v>#N/A</v>
      </c>
      <c r="AL45" s="3" t="e">
        <v>#N/A</v>
      </c>
      <c r="AM45" s="3" t="e">
        <v>#N/A</v>
      </c>
      <c r="AN45" s="3" t="e">
        <v>#N/A</v>
      </c>
      <c r="AO45" s="3" t="e">
        <v>#N/A</v>
      </c>
      <c r="AP45" s="3" t="e">
        <v>#N/A</v>
      </c>
      <c r="AQ45" s="3" t="e">
        <v>#N/A</v>
      </c>
      <c r="AR45" s="3" t="e">
        <v>#N/A</v>
      </c>
      <c r="AS45" s="3" t="e">
        <v>#N/A</v>
      </c>
      <c r="AT45" s="3" t="e">
        <v>#N/A</v>
      </c>
      <c r="AU45" s="3" t="e">
        <v>#N/A</v>
      </c>
      <c r="AV45" s="3" t="e">
        <v>#N/A</v>
      </c>
      <c r="AW45" s="3" t="e">
        <v>#N/A</v>
      </c>
      <c r="AX45" s="3">
        <v>18070</v>
      </c>
      <c r="AY45" s="3">
        <v>18433</v>
      </c>
      <c r="AZ45" s="3">
        <v>18826</v>
      </c>
      <c r="BA45" s="3">
        <v>18903</v>
      </c>
      <c r="BB45" s="3">
        <v>19121</v>
      </c>
      <c r="BC45" s="3">
        <v>19109</v>
      </c>
      <c r="BD45" s="3">
        <v>18764</v>
      </c>
      <c r="BE45" s="3">
        <v>19005</v>
      </c>
      <c r="BF45" s="3">
        <v>18856</v>
      </c>
      <c r="BG45" s="3">
        <v>18826</v>
      </c>
      <c r="BH45" s="3">
        <v>17986</v>
      </c>
      <c r="BI45">
        <v>17241</v>
      </c>
      <c r="BJ45" s="3">
        <v>17319</v>
      </c>
      <c r="BK45" s="3">
        <v>17606</v>
      </c>
      <c r="BL45" s="3">
        <v>17760</v>
      </c>
      <c r="BM45" s="3">
        <v>17258</v>
      </c>
      <c r="BN45" s="3">
        <v>16974</v>
      </c>
      <c r="BO45" s="3">
        <v>16575</v>
      </c>
      <c r="BP45" s="3">
        <v>16575</v>
      </c>
      <c r="BQ45" s="3">
        <v>16386</v>
      </c>
      <c r="BR45" s="3">
        <v>16646</v>
      </c>
      <c r="BS45" s="3">
        <v>16646</v>
      </c>
      <c r="BT45" s="3">
        <v>17273</v>
      </c>
      <c r="BU45" s="3">
        <v>17273</v>
      </c>
      <c r="BV45" s="3">
        <v>17197</v>
      </c>
      <c r="BW45" s="3">
        <v>17251</v>
      </c>
      <c r="BX45" s="3">
        <v>17251</v>
      </c>
      <c r="BY45" s="3">
        <v>17263</v>
      </c>
      <c r="BZ45" s="3" t="e">
        <v>#N/A</v>
      </c>
      <c r="CA45" s="3" t="e">
        <v>#N/A</v>
      </c>
      <c r="CB45" s="3" t="e">
        <v>#N/A</v>
      </c>
      <c r="CC45" s="3" t="e">
        <v>#N/A</v>
      </c>
      <c r="CD45" s="3" t="e">
        <v>#N/A</v>
      </c>
      <c r="CE45" s="3" t="e">
        <v>#N/A</v>
      </c>
      <c r="CF45" s="3" t="e">
        <v>#N/A</v>
      </c>
      <c r="CG45" s="3" t="e">
        <v>#N/A</v>
      </c>
      <c r="CH45" s="3" t="e">
        <v>#N/A</v>
      </c>
      <c r="CI45" s="3" t="e">
        <v>#N/A</v>
      </c>
      <c r="CJ45" s="3" t="e">
        <v>#N/A</v>
      </c>
      <c r="CK45" s="3" t="e">
        <v>#N/A</v>
      </c>
      <c r="CL45" s="3" t="e">
        <v>#N/A</v>
      </c>
      <c r="CM45" s="3" t="e">
        <v>#N/A</v>
      </c>
      <c r="CN45" s="3" t="e">
        <v>#N/A</v>
      </c>
      <c r="CO45" s="3" t="e">
        <v>#N/A</v>
      </c>
      <c r="CP45" s="3" t="e">
        <v>#N/A</v>
      </c>
      <c r="CQ45" s="3" t="e">
        <v>#N/A</v>
      </c>
      <c r="CR45" s="3" t="e">
        <v>#N/A</v>
      </c>
      <c r="CS45" s="3">
        <v>17428</v>
      </c>
      <c r="CU45" s="5"/>
      <c r="CV45" s="19"/>
      <c r="CW45" s="20"/>
    </row>
    <row r="46" spans="1:104"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3" t="e">
        <v>#N/A</v>
      </c>
      <c r="Y46" s="3" t="e">
        <v>#N/A</v>
      </c>
      <c r="Z46" s="3" t="e">
        <v>#N/A</v>
      </c>
      <c r="AA46" s="3" t="e">
        <v>#N/A</v>
      </c>
      <c r="AB46" s="3" t="e">
        <v>#N/A</v>
      </c>
      <c r="AC46" s="3" t="e">
        <v>#N/A</v>
      </c>
      <c r="AD46" s="3" t="e">
        <v>#N/A</v>
      </c>
      <c r="AE46" s="3" t="e">
        <v>#N/A</v>
      </c>
      <c r="AF46" s="3" t="e">
        <v>#N/A</v>
      </c>
      <c r="AG46" s="3" t="e">
        <v>#N/A</v>
      </c>
      <c r="AH46" s="3" t="e">
        <v>#N/A</v>
      </c>
      <c r="AI46" s="3" t="e">
        <v>#N/A</v>
      </c>
      <c r="AJ46" s="3" t="e">
        <v>#N/A</v>
      </c>
      <c r="AK46" s="3" t="e">
        <v>#N/A</v>
      </c>
      <c r="AL46" s="3" t="e">
        <v>#N/A</v>
      </c>
      <c r="AM46" s="3" t="e">
        <v>#N/A</v>
      </c>
      <c r="AN46" s="3" t="e">
        <v>#N/A</v>
      </c>
      <c r="AO46" s="3" t="e">
        <v>#N/A</v>
      </c>
      <c r="AP46" s="3" t="e">
        <v>#N/A</v>
      </c>
      <c r="AQ46" s="3" t="e">
        <v>#N/A</v>
      </c>
      <c r="AR46" s="3" t="e">
        <v>#N/A</v>
      </c>
      <c r="AS46" s="3" t="e">
        <v>#N/A</v>
      </c>
      <c r="AT46" s="3" t="e">
        <v>#N/A</v>
      </c>
      <c r="AU46" s="3" t="e">
        <v>#N/A</v>
      </c>
      <c r="AV46" s="3" t="e">
        <v>#N/A</v>
      </c>
      <c r="AW46" s="3" t="e">
        <v>#N/A</v>
      </c>
      <c r="AX46" s="3" t="e">
        <v>#N/A</v>
      </c>
      <c r="AY46" s="3" t="e">
        <v>#N/A</v>
      </c>
      <c r="AZ46" s="3">
        <v>19652</v>
      </c>
      <c r="BA46" s="3">
        <v>19729</v>
      </c>
      <c r="BB46" s="3">
        <v>19963</v>
      </c>
      <c r="BC46" s="3">
        <v>19951</v>
      </c>
      <c r="BD46" s="3">
        <v>19582</v>
      </c>
      <c r="BE46" s="3">
        <v>19842</v>
      </c>
      <c r="BF46" s="3">
        <v>19685</v>
      </c>
      <c r="BG46" s="3">
        <v>19641</v>
      </c>
      <c r="BH46" s="3">
        <v>18864</v>
      </c>
      <c r="BI46">
        <v>17957</v>
      </c>
      <c r="BJ46" s="3">
        <v>18019</v>
      </c>
      <c r="BK46" s="3">
        <v>18421</v>
      </c>
      <c r="BL46" s="3">
        <v>18630</v>
      </c>
      <c r="BM46" s="3">
        <v>18195</v>
      </c>
      <c r="BN46" s="3">
        <v>18132</v>
      </c>
      <c r="BO46" s="3">
        <v>17618</v>
      </c>
      <c r="BP46" s="3">
        <v>17618</v>
      </c>
      <c r="BQ46" s="3">
        <v>17435</v>
      </c>
      <c r="BR46" s="3">
        <v>17632</v>
      </c>
      <c r="BS46" s="3">
        <v>17632</v>
      </c>
      <c r="BT46" s="3">
        <v>18126</v>
      </c>
      <c r="BU46" s="3">
        <v>18126</v>
      </c>
      <c r="BV46" s="3">
        <v>17975</v>
      </c>
      <c r="BW46" s="3">
        <v>18016</v>
      </c>
      <c r="BX46" s="3">
        <v>18016</v>
      </c>
      <c r="BY46" s="3">
        <v>17847</v>
      </c>
      <c r="BZ46" s="3">
        <v>17810</v>
      </c>
      <c r="CA46" s="3">
        <v>17810</v>
      </c>
      <c r="CB46" s="3">
        <v>17810</v>
      </c>
      <c r="CC46" s="3" t="e">
        <v>#N/A</v>
      </c>
      <c r="CD46" s="3" t="e">
        <v>#N/A</v>
      </c>
      <c r="CE46" s="3" t="e">
        <v>#N/A</v>
      </c>
      <c r="CF46" s="3" t="e">
        <v>#N/A</v>
      </c>
      <c r="CG46" s="3" t="e">
        <v>#N/A</v>
      </c>
      <c r="CH46" s="3" t="e">
        <v>#N/A</v>
      </c>
      <c r="CI46" s="3" t="e">
        <v>#N/A</v>
      </c>
      <c r="CJ46" s="3" t="e">
        <v>#N/A</v>
      </c>
      <c r="CK46" s="3" t="e">
        <v>#N/A</v>
      </c>
      <c r="CL46" s="3" t="e">
        <v>#N/A</v>
      </c>
      <c r="CM46" s="3" t="e">
        <v>#N/A</v>
      </c>
      <c r="CN46" s="3" t="e">
        <v>#N/A</v>
      </c>
      <c r="CO46" s="3" t="e">
        <v>#N/A</v>
      </c>
      <c r="CP46" s="3" t="e">
        <v>#N/A</v>
      </c>
      <c r="CQ46" s="3" t="e">
        <v>#N/A</v>
      </c>
      <c r="CR46" s="3" t="e">
        <v>#N/A</v>
      </c>
      <c r="CS46" s="3">
        <v>18164</v>
      </c>
      <c r="CU46" s="5"/>
      <c r="CV46" s="19"/>
      <c r="CW46" s="20"/>
    </row>
    <row r="47" spans="1:104"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3" t="e">
        <v>#N/A</v>
      </c>
      <c r="Y47" s="3" t="e">
        <v>#N/A</v>
      </c>
      <c r="Z47" s="3" t="e">
        <v>#N/A</v>
      </c>
      <c r="AA47" s="3" t="e">
        <v>#N/A</v>
      </c>
      <c r="AB47" s="3" t="e">
        <v>#N/A</v>
      </c>
      <c r="AC47" s="3" t="e">
        <v>#N/A</v>
      </c>
      <c r="AD47" s="3" t="e">
        <v>#N/A</v>
      </c>
      <c r="AE47" s="3" t="e">
        <v>#N/A</v>
      </c>
      <c r="AF47" s="3" t="e">
        <v>#N/A</v>
      </c>
      <c r="AG47" s="3" t="e">
        <v>#N/A</v>
      </c>
      <c r="AH47" s="3" t="e">
        <v>#N/A</v>
      </c>
      <c r="AI47" s="3" t="e">
        <v>#N/A</v>
      </c>
      <c r="AJ47" s="3" t="e">
        <v>#N/A</v>
      </c>
      <c r="AK47" s="3" t="e">
        <v>#N/A</v>
      </c>
      <c r="AL47" s="3" t="e">
        <v>#N/A</v>
      </c>
      <c r="AM47" s="3" t="e">
        <v>#N/A</v>
      </c>
      <c r="AN47" s="3" t="e">
        <v>#N/A</v>
      </c>
      <c r="AO47" s="3" t="e">
        <v>#N/A</v>
      </c>
      <c r="AP47" s="3" t="e">
        <v>#N/A</v>
      </c>
      <c r="AQ47" s="3" t="e">
        <v>#N/A</v>
      </c>
      <c r="AR47" s="3" t="e">
        <v>#N/A</v>
      </c>
      <c r="AS47" s="3" t="e">
        <v>#N/A</v>
      </c>
      <c r="AT47" s="3" t="e">
        <v>#N/A</v>
      </c>
      <c r="AU47" s="3" t="e">
        <v>#N/A</v>
      </c>
      <c r="AV47" s="3" t="e">
        <v>#N/A</v>
      </c>
      <c r="AW47" s="3" t="e">
        <v>#N/A</v>
      </c>
      <c r="AX47" s="3" t="e">
        <v>#N/A</v>
      </c>
      <c r="AY47" s="3" t="e">
        <v>#N/A</v>
      </c>
      <c r="AZ47" s="3" t="e">
        <v>#N/A</v>
      </c>
      <c r="BA47" s="3" t="e">
        <v>#N/A</v>
      </c>
      <c r="BB47" s="3">
        <v>20839</v>
      </c>
      <c r="BC47" s="3">
        <v>20827</v>
      </c>
      <c r="BD47" s="3">
        <v>20425</v>
      </c>
      <c r="BE47" s="3">
        <v>20704</v>
      </c>
      <c r="BF47" s="3">
        <v>20540</v>
      </c>
      <c r="BG47" s="3">
        <v>20478</v>
      </c>
      <c r="BH47" s="3">
        <v>19703</v>
      </c>
      <c r="BI47">
        <v>18688</v>
      </c>
      <c r="BJ47" s="3">
        <v>18760</v>
      </c>
      <c r="BK47" s="3">
        <v>19223</v>
      </c>
      <c r="BL47" s="3">
        <v>19508</v>
      </c>
      <c r="BM47" s="3">
        <v>19141</v>
      </c>
      <c r="BN47" s="3">
        <v>19110</v>
      </c>
      <c r="BO47" s="3">
        <v>18704</v>
      </c>
      <c r="BP47" s="3">
        <v>18704</v>
      </c>
      <c r="BQ47" s="3">
        <v>18571</v>
      </c>
      <c r="BR47" s="3">
        <v>18792</v>
      </c>
      <c r="BS47" s="3">
        <v>18792</v>
      </c>
      <c r="BT47" s="3">
        <v>19083</v>
      </c>
      <c r="BU47" s="3">
        <v>19083</v>
      </c>
      <c r="BV47" s="3">
        <v>18924</v>
      </c>
      <c r="BW47" s="3">
        <v>18832</v>
      </c>
      <c r="BX47" s="3">
        <v>18832</v>
      </c>
      <c r="BY47" s="3">
        <v>18587</v>
      </c>
      <c r="BZ47" s="3">
        <v>18494</v>
      </c>
      <c r="CA47" s="3">
        <v>18494</v>
      </c>
      <c r="CB47" s="3">
        <v>18367</v>
      </c>
      <c r="CC47" s="3">
        <v>18403</v>
      </c>
      <c r="CD47" s="3">
        <v>18407</v>
      </c>
      <c r="CE47" s="3" t="e">
        <v>#N/A</v>
      </c>
      <c r="CF47" s="3" t="e">
        <v>#N/A</v>
      </c>
      <c r="CG47" s="3" t="e">
        <v>#N/A</v>
      </c>
      <c r="CH47" s="3" t="e">
        <v>#N/A</v>
      </c>
      <c r="CI47" s="3" t="e">
        <v>#N/A</v>
      </c>
      <c r="CJ47" s="3" t="e">
        <v>#N/A</v>
      </c>
      <c r="CK47" s="3" t="e">
        <v>#N/A</v>
      </c>
      <c r="CL47" s="3" t="e">
        <v>#N/A</v>
      </c>
      <c r="CM47" s="3" t="e">
        <v>#N/A</v>
      </c>
      <c r="CN47" s="3" t="e">
        <v>#N/A</v>
      </c>
      <c r="CO47" s="3" t="e">
        <v>#N/A</v>
      </c>
      <c r="CP47" s="3" t="e">
        <v>#N/A</v>
      </c>
      <c r="CQ47" s="3" t="e">
        <v>#N/A</v>
      </c>
      <c r="CR47" s="3" t="e">
        <v>#N/A</v>
      </c>
      <c r="CS47" s="3">
        <v>18641</v>
      </c>
      <c r="CU47" s="5"/>
      <c r="CV47" s="19"/>
      <c r="CW47" s="20"/>
    </row>
    <row r="48" spans="1:104"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3" t="e">
        <v>#N/A</v>
      </c>
      <c r="Y48" s="3" t="e">
        <v>#N/A</v>
      </c>
      <c r="Z48" s="3" t="e">
        <v>#N/A</v>
      </c>
      <c r="AA48" s="3" t="e">
        <v>#N/A</v>
      </c>
      <c r="AB48" s="3" t="e">
        <v>#N/A</v>
      </c>
      <c r="AC48" s="3" t="e">
        <v>#N/A</v>
      </c>
      <c r="AD48" s="3" t="e">
        <v>#N/A</v>
      </c>
      <c r="AE48" s="3" t="e">
        <v>#N/A</v>
      </c>
      <c r="AF48" s="3" t="e">
        <v>#N/A</v>
      </c>
      <c r="AG48" s="3" t="e">
        <v>#N/A</v>
      </c>
      <c r="AH48" s="3" t="e">
        <v>#N/A</v>
      </c>
      <c r="AI48" s="3" t="e">
        <v>#N/A</v>
      </c>
      <c r="AJ48" s="3" t="e">
        <v>#N/A</v>
      </c>
      <c r="AK48" s="3" t="e">
        <v>#N/A</v>
      </c>
      <c r="AL48" s="3" t="e">
        <v>#N/A</v>
      </c>
      <c r="AM48" s="3" t="e">
        <v>#N/A</v>
      </c>
      <c r="AN48" s="3" t="e">
        <v>#N/A</v>
      </c>
      <c r="AO48" s="3" t="e">
        <v>#N/A</v>
      </c>
      <c r="AP48" s="3" t="e">
        <v>#N/A</v>
      </c>
      <c r="AQ48" s="3" t="e">
        <v>#N/A</v>
      </c>
      <c r="AR48" s="3" t="e">
        <v>#N/A</v>
      </c>
      <c r="AS48" s="3" t="e">
        <v>#N/A</v>
      </c>
      <c r="AT48" s="3" t="e">
        <v>#N/A</v>
      </c>
      <c r="AU48" s="3" t="e">
        <v>#N/A</v>
      </c>
      <c r="AV48" s="3" t="e">
        <v>#N/A</v>
      </c>
      <c r="AW48" s="3" t="e">
        <v>#N/A</v>
      </c>
      <c r="AX48" s="3" t="e">
        <v>#N/A</v>
      </c>
      <c r="AY48" s="3" t="e">
        <v>#N/A</v>
      </c>
      <c r="AZ48" s="3" t="e">
        <v>#N/A</v>
      </c>
      <c r="BA48" s="3" t="e">
        <v>#N/A</v>
      </c>
      <c r="BB48" s="3" t="e">
        <v>#N/A</v>
      </c>
      <c r="BC48" s="3" t="e">
        <v>#N/A</v>
      </c>
      <c r="BD48" s="3">
        <v>21295</v>
      </c>
      <c r="BE48" s="3">
        <v>21599</v>
      </c>
      <c r="BF48" s="3">
        <v>21426</v>
      </c>
      <c r="BG48" s="3">
        <v>21342</v>
      </c>
      <c r="BH48" s="3">
        <v>20537</v>
      </c>
      <c r="BI48">
        <v>19436</v>
      </c>
      <c r="BJ48" s="3">
        <v>19524</v>
      </c>
      <c r="BK48" s="3">
        <v>20036</v>
      </c>
      <c r="BL48" s="3">
        <v>20398</v>
      </c>
      <c r="BM48" s="3">
        <v>20033</v>
      </c>
      <c r="BN48" s="3">
        <v>20028</v>
      </c>
      <c r="BO48" s="3">
        <v>19708</v>
      </c>
      <c r="BP48" s="3">
        <v>19708</v>
      </c>
      <c r="BQ48" s="3">
        <v>19695</v>
      </c>
      <c r="BR48" s="3">
        <v>19959</v>
      </c>
      <c r="BS48" s="3">
        <v>19959</v>
      </c>
      <c r="BT48" s="3">
        <v>20052</v>
      </c>
      <c r="BU48" s="3">
        <v>20052</v>
      </c>
      <c r="BV48" s="3">
        <v>19889</v>
      </c>
      <c r="BW48" s="3">
        <v>19701</v>
      </c>
      <c r="BX48" s="3">
        <v>19701</v>
      </c>
      <c r="BY48" s="3">
        <v>19482</v>
      </c>
      <c r="BZ48" s="3">
        <v>19297</v>
      </c>
      <c r="CA48" s="3">
        <v>19297</v>
      </c>
      <c r="CB48" s="3">
        <v>19102</v>
      </c>
      <c r="CC48" s="3">
        <v>19157</v>
      </c>
      <c r="CD48" s="3">
        <v>19120</v>
      </c>
      <c r="CE48" s="3">
        <v>19178</v>
      </c>
      <c r="CF48" s="3" t="e">
        <v>#N/A</v>
      </c>
      <c r="CG48" s="3" t="e">
        <v>#N/A</v>
      </c>
      <c r="CH48" s="3" t="e">
        <v>#N/A</v>
      </c>
      <c r="CI48" s="3" t="e">
        <v>#N/A</v>
      </c>
      <c r="CJ48" s="3" t="e">
        <v>#N/A</v>
      </c>
      <c r="CK48" s="3" t="e">
        <v>#N/A</v>
      </c>
      <c r="CL48" s="3" t="e">
        <v>#N/A</v>
      </c>
      <c r="CM48" s="3" t="e">
        <v>#N/A</v>
      </c>
      <c r="CN48" s="3" t="e">
        <v>#N/A</v>
      </c>
      <c r="CO48" s="3" t="e">
        <v>#N/A</v>
      </c>
      <c r="CP48" s="3" t="e">
        <v>#N/A</v>
      </c>
      <c r="CQ48" s="3" t="e">
        <v>#N/A</v>
      </c>
      <c r="CR48" s="3" t="e">
        <v>#N/A</v>
      </c>
      <c r="CS48" s="3">
        <v>19375</v>
      </c>
      <c r="CU48" s="5"/>
      <c r="CV48" s="19"/>
      <c r="CW48" s="20"/>
    </row>
    <row r="49" spans="1:101"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3" t="e">
        <v>#N/A</v>
      </c>
      <c r="Y49" s="3" t="e">
        <v>#N/A</v>
      </c>
      <c r="Z49" s="3" t="e">
        <v>#N/A</v>
      </c>
      <c r="AA49" s="3" t="e">
        <v>#N/A</v>
      </c>
      <c r="AB49" s="3" t="e">
        <v>#N/A</v>
      </c>
      <c r="AC49" s="3" t="e">
        <v>#N/A</v>
      </c>
      <c r="AD49" s="3" t="e">
        <v>#N/A</v>
      </c>
      <c r="AE49" s="3" t="e">
        <v>#N/A</v>
      </c>
      <c r="AF49" s="3" t="e">
        <v>#N/A</v>
      </c>
      <c r="AG49" s="3" t="e">
        <v>#N/A</v>
      </c>
      <c r="AH49" s="3" t="e">
        <v>#N/A</v>
      </c>
      <c r="AI49" s="3" t="e">
        <v>#N/A</v>
      </c>
      <c r="AJ49" s="3" t="e">
        <v>#N/A</v>
      </c>
      <c r="AK49" s="3" t="e">
        <v>#N/A</v>
      </c>
      <c r="AL49" s="3" t="e">
        <v>#N/A</v>
      </c>
      <c r="AM49" s="3" t="e">
        <v>#N/A</v>
      </c>
      <c r="AN49" s="3" t="e">
        <v>#N/A</v>
      </c>
      <c r="AO49" s="3" t="e">
        <v>#N/A</v>
      </c>
      <c r="AP49" s="3" t="e">
        <v>#N/A</v>
      </c>
      <c r="AQ49" s="3" t="e">
        <v>#N/A</v>
      </c>
      <c r="AR49" s="3" t="e">
        <v>#N/A</v>
      </c>
      <c r="AS49" s="3" t="e">
        <v>#N/A</v>
      </c>
      <c r="AT49" s="3" t="e">
        <v>#N/A</v>
      </c>
      <c r="AU49" s="3" t="e">
        <v>#N/A</v>
      </c>
      <c r="AV49" s="3" t="e">
        <v>#N/A</v>
      </c>
      <c r="AW49" s="3" t="e">
        <v>#N/A</v>
      </c>
      <c r="AX49" s="3" t="e">
        <v>#N/A</v>
      </c>
      <c r="AY49" s="3" t="e">
        <v>#N/A</v>
      </c>
      <c r="AZ49" s="3" t="e">
        <v>#N/A</v>
      </c>
      <c r="BA49" s="3" t="e">
        <v>#N/A</v>
      </c>
      <c r="BB49" s="3" t="e">
        <v>#N/A</v>
      </c>
      <c r="BC49" s="3" t="e">
        <v>#N/A</v>
      </c>
      <c r="BD49" s="3" t="e">
        <v>#N/A</v>
      </c>
      <c r="BE49" s="3" t="e">
        <v>#N/A</v>
      </c>
      <c r="BF49" s="3">
        <v>22355</v>
      </c>
      <c r="BG49" s="3">
        <v>22240</v>
      </c>
      <c r="BH49" s="3">
        <v>21397</v>
      </c>
      <c r="BI49">
        <v>20191</v>
      </c>
      <c r="BJ49" s="3">
        <v>20308</v>
      </c>
      <c r="BK49" s="3">
        <v>20823</v>
      </c>
      <c r="BL49" s="3">
        <v>21293</v>
      </c>
      <c r="BM49" s="3">
        <v>20935</v>
      </c>
      <c r="BN49" s="3">
        <v>20948</v>
      </c>
      <c r="BO49" s="3">
        <v>20661</v>
      </c>
      <c r="BP49" s="3">
        <v>20661</v>
      </c>
      <c r="BQ49" s="3">
        <v>20774</v>
      </c>
      <c r="BR49" s="3">
        <v>20943</v>
      </c>
      <c r="BS49" s="3">
        <v>20943</v>
      </c>
      <c r="BT49" s="3">
        <v>20954</v>
      </c>
      <c r="BU49" s="3">
        <v>20954</v>
      </c>
      <c r="BV49" s="3">
        <v>20788</v>
      </c>
      <c r="BW49" s="3">
        <v>20558</v>
      </c>
      <c r="BX49" s="3">
        <v>20558</v>
      </c>
      <c r="BY49" s="3">
        <v>20359</v>
      </c>
      <c r="BZ49" s="3">
        <v>20127</v>
      </c>
      <c r="CA49" s="3">
        <v>20127</v>
      </c>
      <c r="CB49" s="3">
        <v>19895</v>
      </c>
      <c r="CC49" s="3">
        <v>19926</v>
      </c>
      <c r="CD49" s="3">
        <v>19924</v>
      </c>
      <c r="CE49" s="3">
        <v>20103</v>
      </c>
      <c r="CF49" s="3">
        <v>20236</v>
      </c>
      <c r="CG49" s="3">
        <v>20236</v>
      </c>
      <c r="CH49" s="3">
        <v>20236</v>
      </c>
      <c r="CI49" s="3" t="e">
        <v>#N/A</v>
      </c>
      <c r="CJ49" s="3" t="e">
        <v>#N/A</v>
      </c>
      <c r="CK49" s="3" t="e">
        <v>#N/A</v>
      </c>
      <c r="CL49" s="3" t="e">
        <v>#N/A</v>
      </c>
      <c r="CM49" s="3" t="e">
        <v>#N/A</v>
      </c>
      <c r="CN49" s="3" t="e">
        <v>#N/A</v>
      </c>
      <c r="CO49" s="3" t="e">
        <v>#N/A</v>
      </c>
      <c r="CP49" s="3" t="e">
        <v>#N/A</v>
      </c>
      <c r="CQ49" s="3" t="e">
        <v>#N/A</v>
      </c>
      <c r="CR49" s="3" t="e">
        <v>#N/A</v>
      </c>
      <c r="CS49" s="3">
        <v>20436</v>
      </c>
      <c r="CU49" s="5"/>
      <c r="CV49" s="19"/>
      <c r="CW49" s="20"/>
    </row>
    <row r="50" spans="1:101"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3" t="e">
        <v>#N/A</v>
      </c>
      <c r="Y50" s="3" t="e">
        <v>#N/A</v>
      </c>
      <c r="Z50" s="3" t="e">
        <v>#N/A</v>
      </c>
      <c r="AA50" s="3" t="e">
        <v>#N/A</v>
      </c>
      <c r="AB50" s="3" t="e">
        <v>#N/A</v>
      </c>
      <c r="AC50" s="3" t="e">
        <v>#N/A</v>
      </c>
      <c r="AD50" s="3" t="e">
        <v>#N/A</v>
      </c>
      <c r="AE50" s="3" t="e">
        <v>#N/A</v>
      </c>
      <c r="AF50" s="3" t="e">
        <v>#N/A</v>
      </c>
      <c r="AG50" s="3" t="e">
        <v>#N/A</v>
      </c>
      <c r="AH50" s="3" t="e">
        <v>#N/A</v>
      </c>
      <c r="AI50" s="3" t="e">
        <v>#N/A</v>
      </c>
      <c r="AJ50" s="3" t="e">
        <v>#N/A</v>
      </c>
      <c r="AK50" s="3" t="e">
        <v>#N/A</v>
      </c>
      <c r="AL50" s="3" t="e">
        <v>#N/A</v>
      </c>
      <c r="AM50" s="3" t="e">
        <v>#N/A</v>
      </c>
      <c r="AN50" s="3" t="e">
        <v>#N/A</v>
      </c>
      <c r="AO50" s="3" t="e">
        <v>#N/A</v>
      </c>
      <c r="AP50" s="3" t="e">
        <v>#N/A</v>
      </c>
      <c r="AQ50" s="3" t="e">
        <v>#N/A</v>
      </c>
      <c r="AR50" s="3" t="e">
        <v>#N/A</v>
      </c>
      <c r="AS50" s="3" t="e">
        <v>#N/A</v>
      </c>
      <c r="AT50" s="3" t="e">
        <v>#N/A</v>
      </c>
      <c r="AU50" s="3" t="e">
        <v>#N/A</v>
      </c>
      <c r="AV50" s="3" t="e">
        <v>#N/A</v>
      </c>
      <c r="AW50" s="3" t="e">
        <v>#N/A</v>
      </c>
      <c r="AX50" s="3" t="e">
        <v>#N/A</v>
      </c>
      <c r="AY50" s="3" t="e">
        <v>#N/A</v>
      </c>
      <c r="AZ50" s="3" t="e">
        <v>#N/A</v>
      </c>
      <c r="BA50" s="3" t="e">
        <v>#N/A</v>
      </c>
      <c r="BB50" s="3" t="e">
        <v>#N/A</v>
      </c>
      <c r="BC50" s="3" t="e">
        <v>#N/A</v>
      </c>
      <c r="BD50" s="3" t="e">
        <v>#N/A</v>
      </c>
      <c r="BE50" s="3" t="e">
        <v>#N/A</v>
      </c>
      <c r="BF50" s="3" t="e">
        <v>#N/A</v>
      </c>
      <c r="BG50" s="3" t="e">
        <v>#N/A</v>
      </c>
      <c r="BH50" s="3">
        <v>22278</v>
      </c>
      <c r="BI50">
        <v>20966</v>
      </c>
      <c r="BJ50" s="3">
        <v>21114</v>
      </c>
      <c r="BK50" s="3">
        <v>21667</v>
      </c>
      <c r="BL50" s="3">
        <v>22205</v>
      </c>
      <c r="BM50" s="3">
        <v>21856</v>
      </c>
      <c r="BN50" s="3">
        <v>21901</v>
      </c>
      <c r="BO50" s="3">
        <v>21616</v>
      </c>
      <c r="BP50" s="3">
        <v>21616</v>
      </c>
      <c r="BQ50" s="3">
        <v>21760</v>
      </c>
      <c r="BR50" s="3">
        <v>21890</v>
      </c>
      <c r="BS50" s="3">
        <v>21890</v>
      </c>
      <c r="BT50" s="3">
        <v>21867</v>
      </c>
      <c r="BU50" s="3">
        <v>21867</v>
      </c>
      <c r="BV50" s="3">
        <v>21686</v>
      </c>
      <c r="BW50" s="3">
        <v>21404</v>
      </c>
      <c r="BX50" s="3">
        <v>21404</v>
      </c>
      <c r="BY50" s="3">
        <v>21234</v>
      </c>
      <c r="BZ50" s="3">
        <v>20906</v>
      </c>
      <c r="CA50" s="3">
        <v>20906</v>
      </c>
      <c r="CB50" s="3">
        <v>20637</v>
      </c>
      <c r="CC50" s="3">
        <v>20661</v>
      </c>
      <c r="CD50" s="3">
        <v>20671</v>
      </c>
      <c r="CE50" s="3">
        <v>21136</v>
      </c>
      <c r="CF50" s="3">
        <v>21252</v>
      </c>
      <c r="CG50" s="3">
        <v>21252</v>
      </c>
      <c r="CH50" s="3">
        <v>21157</v>
      </c>
      <c r="CI50" s="3">
        <v>21220</v>
      </c>
      <c r="CJ50" s="3">
        <v>21220</v>
      </c>
      <c r="CK50" s="3">
        <v>21220</v>
      </c>
      <c r="CL50" s="3" t="e">
        <v>#N/A</v>
      </c>
      <c r="CM50" s="3" t="e">
        <v>#N/A</v>
      </c>
      <c r="CN50" s="3" t="e">
        <v>#N/A</v>
      </c>
      <c r="CO50" s="3" t="e">
        <v>#N/A</v>
      </c>
      <c r="CP50" s="3" t="e">
        <v>#N/A</v>
      </c>
      <c r="CQ50" s="3" t="e">
        <v>#N/A</v>
      </c>
      <c r="CR50" s="3" t="e">
        <v>#N/A</v>
      </c>
      <c r="CS50" s="3">
        <v>21286</v>
      </c>
      <c r="CU50" s="5"/>
      <c r="CV50" s="19"/>
      <c r="CW50" s="20"/>
    </row>
    <row r="51" spans="1:101"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3" t="e">
        <v>#N/A</v>
      </c>
      <c r="Y51" s="3" t="e">
        <v>#N/A</v>
      </c>
      <c r="Z51" s="3" t="e">
        <v>#N/A</v>
      </c>
      <c r="AA51" s="3" t="e">
        <v>#N/A</v>
      </c>
      <c r="AB51" s="3" t="e">
        <v>#N/A</v>
      </c>
      <c r="AC51" s="3" t="e">
        <v>#N/A</v>
      </c>
      <c r="AD51" s="3" t="e">
        <v>#N/A</v>
      </c>
      <c r="AE51" s="3" t="e">
        <v>#N/A</v>
      </c>
      <c r="AF51" s="3" t="e">
        <v>#N/A</v>
      </c>
      <c r="AG51" s="3" t="e">
        <v>#N/A</v>
      </c>
      <c r="AH51" s="3" t="e">
        <v>#N/A</v>
      </c>
      <c r="AI51" s="3" t="e">
        <v>#N/A</v>
      </c>
      <c r="AJ51" s="3" t="e">
        <v>#N/A</v>
      </c>
      <c r="AK51" s="3" t="e">
        <v>#N/A</v>
      </c>
      <c r="AL51" s="3" t="e">
        <v>#N/A</v>
      </c>
      <c r="AM51" s="3" t="e">
        <v>#N/A</v>
      </c>
      <c r="AN51" s="3" t="e">
        <v>#N/A</v>
      </c>
      <c r="AO51" s="3" t="e">
        <v>#N/A</v>
      </c>
      <c r="AP51" s="3" t="e">
        <v>#N/A</v>
      </c>
      <c r="AQ51" s="3" t="e">
        <v>#N/A</v>
      </c>
      <c r="AR51" s="3" t="e">
        <v>#N/A</v>
      </c>
      <c r="AS51" s="3" t="e">
        <v>#N/A</v>
      </c>
      <c r="AT51" s="3" t="e">
        <v>#N/A</v>
      </c>
      <c r="AU51" s="3" t="e">
        <v>#N/A</v>
      </c>
      <c r="AV51" s="3" t="e">
        <v>#N/A</v>
      </c>
      <c r="AW51" s="3" t="e">
        <v>#N/A</v>
      </c>
      <c r="AX51" s="3" t="e">
        <v>#N/A</v>
      </c>
      <c r="AY51" s="3" t="e">
        <v>#N/A</v>
      </c>
      <c r="AZ51" s="3" t="e">
        <v>#N/A</v>
      </c>
      <c r="BA51" s="3" t="e">
        <v>#N/A</v>
      </c>
      <c r="BB51" s="3" t="e">
        <v>#N/A</v>
      </c>
      <c r="BC51" s="3" t="e">
        <v>#N/A</v>
      </c>
      <c r="BD51" s="3" t="e">
        <v>#N/A</v>
      </c>
      <c r="BE51" s="3" t="e">
        <v>#N/A</v>
      </c>
      <c r="BF51" s="3" t="e">
        <v>#N/A</v>
      </c>
      <c r="BG51" s="3" t="e">
        <v>#N/A</v>
      </c>
      <c r="BH51" s="3" t="e">
        <v>#N/A</v>
      </c>
      <c r="BI51" s="3" t="e">
        <v>#N/A</v>
      </c>
      <c r="BJ51" s="3" t="e">
        <v>#N/A</v>
      </c>
      <c r="BK51" s="3">
        <v>22544</v>
      </c>
      <c r="BL51" s="3">
        <v>23154</v>
      </c>
      <c r="BM51" s="3">
        <v>22817</v>
      </c>
      <c r="BN51" s="3">
        <v>22856</v>
      </c>
      <c r="BO51" s="3">
        <v>22603</v>
      </c>
      <c r="BP51" s="3">
        <v>22603</v>
      </c>
      <c r="BQ51" s="3">
        <v>22737</v>
      </c>
      <c r="BR51" s="3">
        <v>22854</v>
      </c>
      <c r="BS51" s="3">
        <v>22854</v>
      </c>
      <c r="BT51" s="3">
        <v>22799</v>
      </c>
      <c r="BU51" s="3">
        <v>22799</v>
      </c>
      <c r="BV51" s="3">
        <v>22618</v>
      </c>
      <c r="BW51" s="3">
        <v>22315</v>
      </c>
      <c r="BX51" s="3">
        <v>22315</v>
      </c>
      <c r="BY51" s="3">
        <v>22158</v>
      </c>
      <c r="BZ51" s="3">
        <v>21710</v>
      </c>
      <c r="CA51" s="3">
        <v>21710</v>
      </c>
      <c r="CB51" s="3">
        <v>21372</v>
      </c>
      <c r="CC51" s="3">
        <v>21378</v>
      </c>
      <c r="CD51" s="3">
        <v>21380</v>
      </c>
      <c r="CE51" s="3">
        <v>22034</v>
      </c>
      <c r="CF51" s="3">
        <v>22120</v>
      </c>
      <c r="CG51" s="3">
        <v>22120</v>
      </c>
      <c r="CH51" s="3">
        <v>22013</v>
      </c>
      <c r="CI51" s="3">
        <v>22111</v>
      </c>
      <c r="CJ51" s="3">
        <v>22111</v>
      </c>
      <c r="CK51" s="3">
        <v>20649</v>
      </c>
      <c r="CL51" s="3">
        <v>21000</v>
      </c>
      <c r="CM51" s="3">
        <v>21000</v>
      </c>
      <c r="CN51" s="3" t="e">
        <v>#N/A</v>
      </c>
      <c r="CO51" s="3" t="e">
        <v>#N/A</v>
      </c>
      <c r="CP51" s="3" t="e">
        <v>#N/A</v>
      </c>
      <c r="CQ51" s="3" t="e">
        <v>#N/A</v>
      </c>
      <c r="CR51" s="3" t="e">
        <v>#N/A</v>
      </c>
      <c r="CS51" s="3">
        <v>21320</v>
      </c>
      <c r="CU51" s="5"/>
      <c r="CV51" s="19"/>
      <c r="CW51" s="20"/>
    </row>
    <row r="52" spans="1:101"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3" t="e">
        <v>#N/A</v>
      </c>
      <c r="Y52" s="3" t="e">
        <v>#N/A</v>
      </c>
      <c r="Z52" s="3" t="e">
        <v>#N/A</v>
      </c>
      <c r="AA52" s="3" t="e">
        <v>#N/A</v>
      </c>
      <c r="AB52" s="3" t="e">
        <v>#N/A</v>
      </c>
      <c r="AC52" s="3" t="e">
        <v>#N/A</v>
      </c>
      <c r="AD52" s="3" t="e">
        <v>#N/A</v>
      </c>
      <c r="AE52" s="3" t="e">
        <v>#N/A</v>
      </c>
      <c r="AF52" s="3" t="e">
        <v>#N/A</v>
      </c>
      <c r="AG52" s="3" t="e">
        <v>#N/A</v>
      </c>
      <c r="AH52" s="3" t="e">
        <v>#N/A</v>
      </c>
      <c r="AI52" s="3" t="e">
        <v>#N/A</v>
      </c>
      <c r="AJ52" s="3" t="e">
        <v>#N/A</v>
      </c>
      <c r="AK52" s="3" t="e">
        <v>#N/A</v>
      </c>
      <c r="AL52" s="3" t="e">
        <v>#N/A</v>
      </c>
      <c r="AM52" s="3" t="e">
        <v>#N/A</v>
      </c>
      <c r="AN52" s="3" t="e">
        <v>#N/A</v>
      </c>
      <c r="AO52" s="3" t="e">
        <v>#N/A</v>
      </c>
      <c r="AP52" s="3" t="e">
        <v>#N/A</v>
      </c>
      <c r="AQ52" s="3" t="e">
        <v>#N/A</v>
      </c>
      <c r="AR52" s="3" t="e">
        <v>#N/A</v>
      </c>
      <c r="AS52" s="3" t="e">
        <v>#N/A</v>
      </c>
      <c r="AT52" s="3" t="e">
        <v>#N/A</v>
      </c>
      <c r="AU52" s="3" t="e">
        <v>#N/A</v>
      </c>
      <c r="AV52" s="3" t="e">
        <v>#N/A</v>
      </c>
      <c r="AW52" s="3" t="e">
        <v>#N/A</v>
      </c>
      <c r="AX52" s="3" t="e">
        <v>#N/A</v>
      </c>
      <c r="AY52" s="3" t="e">
        <v>#N/A</v>
      </c>
      <c r="AZ52" s="3" t="e">
        <v>#N/A</v>
      </c>
      <c r="BA52" s="3" t="e">
        <v>#N/A</v>
      </c>
      <c r="BB52" s="3" t="e">
        <v>#N/A</v>
      </c>
      <c r="BC52" s="3" t="e">
        <v>#N/A</v>
      </c>
      <c r="BD52" s="3" t="e">
        <v>#N/A</v>
      </c>
      <c r="BE52" s="3" t="e">
        <v>#N/A</v>
      </c>
      <c r="BF52" s="3" t="e">
        <v>#N/A</v>
      </c>
      <c r="BG52" s="3" t="e">
        <v>#N/A</v>
      </c>
      <c r="BH52" s="3" t="e">
        <v>#N/A</v>
      </c>
      <c r="BI52" s="3" t="e">
        <v>#N/A</v>
      </c>
      <c r="BJ52" s="3" t="e">
        <v>#N/A</v>
      </c>
      <c r="BK52" s="3" t="e">
        <v>#N/A</v>
      </c>
      <c r="BL52" s="3" t="e">
        <v>#N/A</v>
      </c>
      <c r="BM52" s="3">
        <v>23810</v>
      </c>
      <c r="BN52" s="3">
        <v>23830</v>
      </c>
      <c r="BO52" s="3">
        <v>23614</v>
      </c>
      <c r="BP52" s="3">
        <v>23614</v>
      </c>
      <c r="BQ52" s="3">
        <v>23719</v>
      </c>
      <c r="BR52" s="3">
        <v>23842</v>
      </c>
      <c r="BS52" s="3">
        <v>23842</v>
      </c>
      <c r="BT52" s="3">
        <v>23755</v>
      </c>
      <c r="BU52" s="3">
        <v>23755</v>
      </c>
      <c r="BV52" s="3">
        <v>23577</v>
      </c>
      <c r="BW52" s="3">
        <v>23271</v>
      </c>
      <c r="BX52" s="3">
        <v>23271</v>
      </c>
      <c r="BY52" s="3">
        <v>23121</v>
      </c>
      <c r="BZ52" s="3">
        <v>22593</v>
      </c>
      <c r="CA52" s="3">
        <v>22593</v>
      </c>
      <c r="CB52" s="3">
        <v>22193</v>
      </c>
      <c r="CC52" s="3">
        <v>22168</v>
      </c>
      <c r="CD52" s="3">
        <v>22165</v>
      </c>
      <c r="CE52" s="3">
        <v>22872</v>
      </c>
      <c r="CF52" s="3">
        <v>22939</v>
      </c>
      <c r="CG52" s="3">
        <v>22939</v>
      </c>
      <c r="CH52" s="3">
        <v>22870</v>
      </c>
      <c r="CI52" s="3">
        <v>23029</v>
      </c>
      <c r="CJ52" s="3">
        <v>23029</v>
      </c>
      <c r="CK52" s="3">
        <v>20997</v>
      </c>
      <c r="CL52" s="3">
        <v>21951</v>
      </c>
      <c r="CM52" s="3">
        <v>22401</v>
      </c>
      <c r="CN52" s="3">
        <v>22365</v>
      </c>
      <c r="CO52" s="3" t="e">
        <v>#N/A</v>
      </c>
      <c r="CP52" s="3" t="e">
        <v>#N/A</v>
      </c>
      <c r="CQ52" s="3" t="e">
        <v>#N/A</v>
      </c>
      <c r="CR52" s="3" t="e">
        <v>#N/A</v>
      </c>
      <c r="CS52" s="3">
        <v>23004</v>
      </c>
      <c r="CU52" s="5"/>
      <c r="CV52" s="19"/>
      <c r="CW52" s="20"/>
    </row>
    <row r="53" spans="1:101"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3" t="e">
        <v>#N/A</v>
      </c>
      <c r="Y53" s="3" t="e">
        <v>#N/A</v>
      </c>
      <c r="Z53" s="3" t="e">
        <v>#N/A</v>
      </c>
      <c r="AA53" s="3" t="e">
        <v>#N/A</v>
      </c>
      <c r="AB53" s="3" t="e">
        <v>#N/A</v>
      </c>
      <c r="AC53" s="3" t="e">
        <v>#N/A</v>
      </c>
      <c r="AD53" s="3" t="e">
        <v>#N/A</v>
      </c>
      <c r="AE53" s="3" t="e">
        <v>#N/A</v>
      </c>
      <c r="AF53" s="3" t="e">
        <v>#N/A</v>
      </c>
      <c r="AG53" s="3" t="e">
        <v>#N/A</v>
      </c>
      <c r="AH53" s="3" t="e">
        <v>#N/A</v>
      </c>
      <c r="AI53" s="3" t="e">
        <v>#N/A</v>
      </c>
      <c r="AJ53" s="3" t="e">
        <v>#N/A</v>
      </c>
      <c r="AK53" s="3" t="e">
        <v>#N/A</v>
      </c>
      <c r="AL53" s="3" t="e">
        <v>#N/A</v>
      </c>
      <c r="AM53" s="3" t="e">
        <v>#N/A</v>
      </c>
      <c r="AN53" s="3" t="e">
        <v>#N/A</v>
      </c>
      <c r="AO53" s="3" t="e">
        <v>#N/A</v>
      </c>
      <c r="AP53" s="3" t="e">
        <v>#N/A</v>
      </c>
      <c r="AQ53" s="3" t="e">
        <v>#N/A</v>
      </c>
      <c r="AR53" s="3" t="e">
        <v>#N/A</v>
      </c>
      <c r="AS53" s="3" t="e">
        <v>#N/A</v>
      </c>
      <c r="AT53" s="3" t="e">
        <v>#N/A</v>
      </c>
      <c r="AU53" s="3" t="e">
        <v>#N/A</v>
      </c>
      <c r="AV53" s="3" t="e">
        <v>#N/A</v>
      </c>
      <c r="AW53" s="3" t="e">
        <v>#N/A</v>
      </c>
      <c r="AX53" s="3" t="e">
        <v>#N/A</v>
      </c>
      <c r="AY53" s="3" t="e">
        <v>#N/A</v>
      </c>
      <c r="AZ53" s="3" t="e">
        <v>#N/A</v>
      </c>
      <c r="BA53" s="3" t="e">
        <v>#N/A</v>
      </c>
      <c r="BB53" s="3" t="e">
        <v>#N/A</v>
      </c>
      <c r="BC53" s="3" t="e">
        <v>#N/A</v>
      </c>
      <c r="BD53" s="3" t="e">
        <v>#N/A</v>
      </c>
      <c r="BE53" s="3" t="e">
        <v>#N/A</v>
      </c>
      <c r="BF53" s="3" t="e">
        <v>#N/A</v>
      </c>
      <c r="BG53" s="3" t="e">
        <v>#N/A</v>
      </c>
      <c r="BH53" s="3" t="e">
        <v>#N/A</v>
      </c>
      <c r="BI53" s="3" t="e">
        <v>#N/A</v>
      </c>
      <c r="BJ53" s="3" t="e">
        <v>#N/A</v>
      </c>
      <c r="BK53" s="3" t="e">
        <v>#N/A</v>
      </c>
      <c r="BL53" s="3" t="e">
        <v>#N/A</v>
      </c>
      <c r="BM53" s="3" t="e">
        <v>#N/A</v>
      </c>
      <c r="BN53" s="3" t="e">
        <v>#N/A</v>
      </c>
      <c r="BO53" s="3">
        <v>24655</v>
      </c>
      <c r="BP53" s="3">
        <v>24655</v>
      </c>
      <c r="BQ53" s="3">
        <v>24730</v>
      </c>
      <c r="BR53" s="3">
        <v>24858</v>
      </c>
      <c r="BS53" s="3">
        <v>24858</v>
      </c>
      <c r="BT53" s="3">
        <v>24746</v>
      </c>
      <c r="BU53" s="3">
        <v>24746</v>
      </c>
      <c r="BV53" s="3">
        <v>24565</v>
      </c>
      <c r="BW53" s="3">
        <v>24261</v>
      </c>
      <c r="BX53" s="3">
        <v>24261</v>
      </c>
      <c r="BY53" s="3">
        <v>24115</v>
      </c>
      <c r="BZ53" s="3">
        <v>23528</v>
      </c>
      <c r="CA53" s="3">
        <v>23528</v>
      </c>
      <c r="CB53" s="3">
        <v>23075</v>
      </c>
      <c r="CC53" s="3">
        <v>23037</v>
      </c>
      <c r="CD53" s="3">
        <v>23037</v>
      </c>
      <c r="CE53" s="3">
        <v>23716</v>
      </c>
      <c r="CF53" s="3">
        <v>23778</v>
      </c>
      <c r="CG53" s="3">
        <v>23778</v>
      </c>
      <c r="CH53" s="3">
        <v>23727</v>
      </c>
      <c r="CI53" s="3">
        <v>23916</v>
      </c>
      <c r="CJ53" s="3">
        <v>23916</v>
      </c>
      <c r="CK53" s="3">
        <v>22077</v>
      </c>
      <c r="CL53" s="3">
        <v>23082</v>
      </c>
      <c r="CM53" s="3">
        <v>24323</v>
      </c>
      <c r="CN53" s="3">
        <v>24694</v>
      </c>
      <c r="CO53" s="3">
        <v>25016</v>
      </c>
      <c r="CP53" s="3">
        <v>25016</v>
      </c>
      <c r="CQ53" s="3" t="e">
        <v>#N/A</v>
      </c>
      <c r="CR53" s="3" t="e">
        <v>#N/A</v>
      </c>
      <c r="CS53" s="3">
        <v>25518</v>
      </c>
      <c r="CU53" s="5"/>
      <c r="CV53" s="19"/>
      <c r="CW53" s="20"/>
    </row>
    <row r="54" spans="1:101"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3" t="e">
        <v>#N/A</v>
      </c>
      <c r="Y54" s="3" t="e">
        <v>#N/A</v>
      </c>
      <c r="Z54" s="3" t="e">
        <v>#N/A</v>
      </c>
      <c r="AA54" s="3" t="e">
        <v>#N/A</v>
      </c>
      <c r="AB54" s="3" t="e">
        <v>#N/A</v>
      </c>
      <c r="AC54" s="3" t="e">
        <v>#N/A</v>
      </c>
      <c r="AD54" s="3" t="e">
        <v>#N/A</v>
      </c>
      <c r="AE54" s="3" t="e">
        <v>#N/A</v>
      </c>
      <c r="AF54" s="3" t="e">
        <v>#N/A</v>
      </c>
      <c r="AG54" s="3" t="e">
        <v>#N/A</v>
      </c>
      <c r="AH54" s="3" t="e">
        <v>#N/A</v>
      </c>
      <c r="AI54" s="3" t="e">
        <v>#N/A</v>
      </c>
      <c r="AJ54" s="3" t="e">
        <v>#N/A</v>
      </c>
      <c r="AK54" s="3" t="e">
        <v>#N/A</v>
      </c>
      <c r="AL54" s="3" t="e">
        <v>#N/A</v>
      </c>
      <c r="AM54" s="3" t="e">
        <v>#N/A</v>
      </c>
      <c r="AN54" s="3" t="e">
        <v>#N/A</v>
      </c>
      <c r="AO54" s="3" t="e">
        <v>#N/A</v>
      </c>
      <c r="AP54" s="3" t="e">
        <v>#N/A</v>
      </c>
      <c r="AQ54" s="3" t="e">
        <v>#N/A</v>
      </c>
      <c r="AR54" s="3" t="e">
        <v>#N/A</v>
      </c>
      <c r="AS54" s="3" t="e">
        <v>#N/A</v>
      </c>
      <c r="AT54" s="3" t="e">
        <v>#N/A</v>
      </c>
      <c r="AU54" s="3" t="e">
        <v>#N/A</v>
      </c>
      <c r="AV54" s="3" t="e">
        <v>#N/A</v>
      </c>
      <c r="AW54" s="3" t="e">
        <v>#N/A</v>
      </c>
      <c r="AX54" s="3" t="e">
        <v>#N/A</v>
      </c>
      <c r="AY54" s="3" t="e">
        <v>#N/A</v>
      </c>
      <c r="AZ54" s="3" t="e">
        <v>#N/A</v>
      </c>
      <c r="BA54" s="3" t="e">
        <v>#N/A</v>
      </c>
      <c r="BB54" s="3" t="e">
        <v>#N/A</v>
      </c>
      <c r="BC54" s="3" t="e">
        <v>#N/A</v>
      </c>
      <c r="BD54" s="3" t="e">
        <v>#N/A</v>
      </c>
      <c r="BE54" s="3" t="e">
        <v>#N/A</v>
      </c>
      <c r="BF54" s="3" t="e">
        <v>#N/A</v>
      </c>
      <c r="BG54" s="3" t="e">
        <v>#N/A</v>
      </c>
      <c r="BH54" s="3" t="e">
        <v>#N/A</v>
      </c>
      <c r="BI54" s="3" t="e">
        <v>#N/A</v>
      </c>
      <c r="BJ54" s="3" t="e">
        <v>#N/A</v>
      </c>
      <c r="BK54" s="3" t="e">
        <v>#N/A</v>
      </c>
      <c r="BL54" s="3" t="e">
        <v>#N/A</v>
      </c>
      <c r="BM54" s="3" t="e">
        <v>#N/A</v>
      </c>
      <c r="BN54" s="3" t="e">
        <v>#N/A</v>
      </c>
      <c r="BO54" s="3" t="e">
        <v>#N/A</v>
      </c>
      <c r="BP54" s="3" t="e">
        <v>#N/A</v>
      </c>
      <c r="BQ54" s="3" t="e">
        <v>#N/A</v>
      </c>
      <c r="BR54" s="3">
        <v>25910</v>
      </c>
      <c r="BS54" s="3">
        <v>25910</v>
      </c>
      <c r="BT54" s="3">
        <v>25774</v>
      </c>
      <c r="BU54" s="3">
        <v>25774</v>
      </c>
      <c r="BV54" s="3">
        <v>25581</v>
      </c>
      <c r="BW54" s="3">
        <v>25287</v>
      </c>
      <c r="BX54" s="3">
        <v>25287</v>
      </c>
      <c r="BY54" s="3">
        <v>25144</v>
      </c>
      <c r="BZ54" s="3">
        <v>24497</v>
      </c>
      <c r="CA54" s="3">
        <v>24497</v>
      </c>
      <c r="CB54" s="3">
        <v>24001</v>
      </c>
      <c r="CC54" s="3">
        <v>23948</v>
      </c>
      <c r="CD54" s="3">
        <v>23951</v>
      </c>
      <c r="CE54" s="3">
        <v>24621</v>
      </c>
      <c r="CF54" s="3">
        <v>24672</v>
      </c>
      <c r="CG54" s="3">
        <v>24672</v>
      </c>
      <c r="CH54" s="3">
        <v>24611</v>
      </c>
      <c r="CI54" s="3">
        <v>24809</v>
      </c>
      <c r="CJ54" s="3">
        <v>24809</v>
      </c>
      <c r="CK54" s="3">
        <v>22975</v>
      </c>
      <c r="CL54" s="3">
        <v>24066</v>
      </c>
      <c r="CM54" s="3">
        <v>25356</v>
      </c>
      <c r="CN54" s="3">
        <v>26240</v>
      </c>
      <c r="CO54" s="3">
        <v>26238</v>
      </c>
      <c r="CP54" s="3">
        <v>26238</v>
      </c>
      <c r="CQ54" s="3">
        <v>26974</v>
      </c>
      <c r="CR54" s="3">
        <v>26974</v>
      </c>
      <c r="CS54" s="3">
        <v>27330</v>
      </c>
      <c r="CU54" s="5"/>
      <c r="CV54" s="19"/>
      <c r="CW54" s="20"/>
    </row>
    <row r="55" spans="1:101"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3" t="e">
        <v>#N/A</v>
      </c>
      <c r="Y55" s="3" t="e">
        <v>#N/A</v>
      </c>
      <c r="Z55" s="3" t="e">
        <v>#N/A</v>
      </c>
      <c r="AA55" s="3" t="e">
        <v>#N/A</v>
      </c>
      <c r="AB55" s="3" t="e">
        <v>#N/A</v>
      </c>
      <c r="AC55" s="3" t="e">
        <v>#N/A</v>
      </c>
      <c r="AD55" s="3" t="e">
        <v>#N/A</v>
      </c>
      <c r="AE55" s="3" t="e">
        <v>#N/A</v>
      </c>
      <c r="AF55" s="3" t="e">
        <v>#N/A</v>
      </c>
      <c r="AG55" s="3" t="e">
        <v>#N/A</v>
      </c>
      <c r="AH55" s="3" t="e">
        <v>#N/A</v>
      </c>
      <c r="AI55" s="3" t="e">
        <v>#N/A</v>
      </c>
      <c r="AJ55" s="3" t="e">
        <v>#N/A</v>
      </c>
      <c r="AK55" s="3" t="e">
        <v>#N/A</v>
      </c>
      <c r="AL55" s="3" t="e">
        <v>#N/A</v>
      </c>
      <c r="AM55" s="3" t="e">
        <v>#N/A</v>
      </c>
      <c r="AN55" s="3" t="e">
        <v>#N/A</v>
      </c>
      <c r="AO55" s="3" t="e">
        <v>#N/A</v>
      </c>
      <c r="AP55" s="3" t="e">
        <v>#N/A</v>
      </c>
      <c r="AQ55" s="3" t="e">
        <v>#N/A</v>
      </c>
      <c r="AR55" s="3" t="e">
        <v>#N/A</v>
      </c>
      <c r="AS55" s="3" t="e">
        <v>#N/A</v>
      </c>
      <c r="AT55" s="3" t="e">
        <v>#N/A</v>
      </c>
      <c r="AU55" s="3" t="e">
        <v>#N/A</v>
      </c>
      <c r="AV55" s="3" t="e">
        <v>#N/A</v>
      </c>
      <c r="AW55" s="3" t="e">
        <v>#N/A</v>
      </c>
      <c r="AX55" s="3" t="e">
        <v>#N/A</v>
      </c>
      <c r="AY55" s="3" t="e">
        <v>#N/A</v>
      </c>
      <c r="AZ55" s="3" t="e">
        <v>#N/A</v>
      </c>
      <c r="BA55" s="3" t="e">
        <v>#N/A</v>
      </c>
      <c r="BB55" s="3" t="e">
        <v>#N/A</v>
      </c>
      <c r="BC55" s="3" t="e">
        <v>#N/A</v>
      </c>
      <c r="BD55" s="3" t="e">
        <v>#N/A</v>
      </c>
      <c r="BE55" s="3" t="e">
        <v>#N/A</v>
      </c>
      <c r="BF55" s="3" t="e">
        <v>#N/A</v>
      </c>
      <c r="BG55" s="3" t="e">
        <v>#N/A</v>
      </c>
      <c r="BH55" s="3" t="e">
        <v>#N/A</v>
      </c>
      <c r="BI55" s="3" t="e">
        <v>#N/A</v>
      </c>
      <c r="BJ55" s="3" t="e">
        <v>#N/A</v>
      </c>
      <c r="BK55" s="3" t="e">
        <v>#N/A</v>
      </c>
      <c r="BL55" s="3" t="e">
        <v>#N/A</v>
      </c>
      <c r="BM55" s="3" t="e">
        <v>#N/A</v>
      </c>
      <c r="BN55" s="3" t="e">
        <v>#N/A</v>
      </c>
      <c r="BO55" s="3" t="e">
        <v>#N/A</v>
      </c>
      <c r="BP55" s="3" t="e">
        <v>#N/A</v>
      </c>
      <c r="BQ55" s="3" t="e">
        <v>#N/A</v>
      </c>
      <c r="BR55" s="3" t="e">
        <v>#N/A</v>
      </c>
      <c r="BS55" s="3" t="e">
        <v>#N/A</v>
      </c>
      <c r="BT55" s="3">
        <v>26830</v>
      </c>
      <c r="BU55" s="3">
        <v>26830</v>
      </c>
      <c r="BV55" s="3">
        <v>26622</v>
      </c>
      <c r="BW55" s="3">
        <v>26352</v>
      </c>
      <c r="BX55" s="3">
        <v>26352</v>
      </c>
      <c r="BY55" s="3">
        <v>26210</v>
      </c>
      <c r="BZ55" s="3">
        <v>25506</v>
      </c>
      <c r="CA55" s="3">
        <v>25506</v>
      </c>
      <c r="CB55" s="3">
        <v>24967</v>
      </c>
      <c r="CC55" s="3">
        <v>24899</v>
      </c>
      <c r="CD55" s="3">
        <v>24905</v>
      </c>
      <c r="CE55" s="3">
        <v>25583</v>
      </c>
      <c r="CF55" s="3">
        <v>25642</v>
      </c>
      <c r="CG55" s="3">
        <v>25642</v>
      </c>
      <c r="CH55" s="3">
        <v>25529</v>
      </c>
      <c r="CI55" s="3">
        <v>25724</v>
      </c>
      <c r="CJ55" s="3">
        <v>25724</v>
      </c>
      <c r="CK55" s="3">
        <v>23956</v>
      </c>
      <c r="CL55" s="3">
        <v>25127</v>
      </c>
      <c r="CM55" s="3">
        <v>26191</v>
      </c>
      <c r="CN55" s="3">
        <v>27291</v>
      </c>
      <c r="CO55" s="3">
        <v>27266</v>
      </c>
      <c r="CP55" s="3">
        <v>27266</v>
      </c>
      <c r="CQ55" s="3">
        <v>28177</v>
      </c>
      <c r="CR55" s="3">
        <v>28467</v>
      </c>
      <c r="CS55" s="3">
        <v>28823</v>
      </c>
      <c r="CU55" s="5"/>
      <c r="CV55" s="19"/>
      <c r="CW55" s="20"/>
    </row>
    <row r="56" spans="1:101"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3" t="e">
        <v>#N/A</v>
      </c>
      <c r="Y56" s="3" t="e">
        <v>#N/A</v>
      </c>
      <c r="Z56" s="3" t="e">
        <v>#N/A</v>
      </c>
      <c r="AA56" s="3" t="e">
        <v>#N/A</v>
      </c>
      <c r="AB56" s="3" t="e">
        <v>#N/A</v>
      </c>
      <c r="AC56" s="3" t="e">
        <v>#N/A</v>
      </c>
      <c r="AD56" s="3" t="e">
        <v>#N/A</v>
      </c>
      <c r="AE56" s="3" t="e">
        <v>#N/A</v>
      </c>
      <c r="AF56" s="3" t="e">
        <v>#N/A</v>
      </c>
      <c r="AG56" s="3" t="e">
        <v>#N/A</v>
      </c>
      <c r="AH56" s="3" t="e">
        <v>#N/A</v>
      </c>
      <c r="AI56" s="3" t="e">
        <v>#N/A</v>
      </c>
      <c r="AJ56" s="3" t="e">
        <v>#N/A</v>
      </c>
      <c r="AK56" s="3" t="e">
        <v>#N/A</v>
      </c>
      <c r="AL56" s="3" t="e">
        <v>#N/A</v>
      </c>
      <c r="AM56" s="3" t="e">
        <v>#N/A</v>
      </c>
      <c r="AN56" s="3" t="e">
        <v>#N/A</v>
      </c>
      <c r="AO56" s="3" t="e">
        <v>#N/A</v>
      </c>
      <c r="AP56" s="3" t="e">
        <v>#N/A</v>
      </c>
      <c r="AQ56" s="3" t="e">
        <v>#N/A</v>
      </c>
      <c r="AR56" s="3" t="e">
        <v>#N/A</v>
      </c>
      <c r="AS56" s="3" t="e">
        <v>#N/A</v>
      </c>
      <c r="AT56" s="3" t="e">
        <v>#N/A</v>
      </c>
      <c r="AU56" s="3" t="e">
        <v>#N/A</v>
      </c>
      <c r="AV56" s="3" t="e">
        <v>#N/A</v>
      </c>
      <c r="AW56" s="3" t="e">
        <v>#N/A</v>
      </c>
      <c r="AX56" s="3" t="e">
        <v>#N/A</v>
      </c>
      <c r="AY56" s="3" t="e">
        <v>#N/A</v>
      </c>
      <c r="AZ56" s="3" t="e">
        <v>#N/A</v>
      </c>
      <c r="BA56" s="3" t="e">
        <v>#N/A</v>
      </c>
      <c r="BB56" s="3" t="e">
        <v>#N/A</v>
      </c>
      <c r="BC56" s="3" t="e">
        <v>#N/A</v>
      </c>
      <c r="BD56" s="3" t="e">
        <v>#N/A</v>
      </c>
      <c r="BE56" s="3" t="e">
        <v>#N/A</v>
      </c>
      <c r="BF56" s="3" t="e">
        <v>#N/A</v>
      </c>
      <c r="BG56" s="3" t="e">
        <v>#N/A</v>
      </c>
      <c r="BH56" s="3" t="e">
        <v>#N/A</v>
      </c>
      <c r="BI56" s="3" t="e">
        <v>#N/A</v>
      </c>
      <c r="BJ56" s="3" t="e">
        <v>#N/A</v>
      </c>
      <c r="BK56" s="3" t="e">
        <v>#N/A</v>
      </c>
      <c r="BL56" s="3" t="e">
        <v>#N/A</v>
      </c>
      <c r="BM56" s="3" t="e">
        <v>#N/A</v>
      </c>
      <c r="BN56" s="3" t="e">
        <v>#N/A</v>
      </c>
      <c r="BO56" s="3" t="e">
        <v>#N/A</v>
      </c>
      <c r="BP56" s="3" t="e">
        <v>#N/A</v>
      </c>
      <c r="BQ56" s="3" t="e">
        <v>#N/A</v>
      </c>
      <c r="BR56" s="3" t="e">
        <v>#N/A</v>
      </c>
      <c r="BS56" s="3" t="e">
        <v>#N/A</v>
      </c>
      <c r="BT56" s="3" t="e">
        <v>#N/A</v>
      </c>
      <c r="BU56" s="3" t="e">
        <v>#N/A</v>
      </c>
      <c r="BV56" s="3" t="e">
        <v>#N/A</v>
      </c>
      <c r="BW56" s="3">
        <v>27456</v>
      </c>
      <c r="BX56" s="3">
        <v>27456</v>
      </c>
      <c r="BY56" s="3">
        <v>27317</v>
      </c>
      <c r="BZ56" s="3">
        <v>26559</v>
      </c>
      <c r="CA56" s="3">
        <v>26559</v>
      </c>
      <c r="CB56" s="3">
        <v>25977</v>
      </c>
      <c r="CC56" s="3">
        <v>25889</v>
      </c>
      <c r="CD56" s="3">
        <v>25896</v>
      </c>
      <c r="CE56" s="3">
        <v>26595</v>
      </c>
      <c r="CF56" s="3">
        <v>26656</v>
      </c>
      <c r="CG56" s="3">
        <v>26656</v>
      </c>
      <c r="CH56" s="3">
        <v>26514</v>
      </c>
      <c r="CI56" s="3">
        <v>26653</v>
      </c>
      <c r="CJ56" s="3">
        <v>26653</v>
      </c>
      <c r="CK56" s="3">
        <v>25010</v>
      </c>
      <c r="CL56" s="3">
        <v>26249</v>
      </c>
      <c r="CM56" s="3">
        <v>27076</v>
      </c>
      <c r="CN56" s="3">
        <v>28271</v>
      </c>
      <c r="CO56" s="3">
        <v>28610</v>
      </c>
      <c r="CP56" s="3">
        <v>28610</v>
      </c>
      <c r="CQ56" s="3">
        <v>29256</v>
      </c>
      <c r="CR56" s="3">
        <v>29711</v>
      </c>
      <c r="CS56" s="3">
        <v>30136</v>
      </c>
    </row>
    <row r="57" spans="1:101"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3" t="e">
        <v>#N/A</v>
      </c>
      <c r="Y57" s="3" t="e">
        <v>#N/A</v>
      </c>
      <c r="Z57" s="3" t="e">
        <v>#N/A</v>
      </c>
      <c r="AA57" s="3" t="e">
        <v>#N/A</v>
      </c>
      <c r="AB57" s="3" t="e">
        <v>#N/A</v>
      </c>
      <c r="AC57" s="3" t="e">
        <v>#N/A</v>
      </c>
      <c r="AD57" s="3" t="e">
        <v>#N/A</v>
      </c>
      <c r="AE57" s="3" t="e">
        <v>#N/A</v>
      </c>
      <c r="AF57" s="3" t="e">
        <v>#N/A</v>
      </c>
      <c r="AG57" s="3" t="e">
        <v>#N/A</v>
      </c>
      <c r="AH57" s="3" t="e">
        <v>#N/A</v>
      </c>
      <c r="AI57" s="3" t="e">
        <v>#N/A</v>
      </c>
      <c r="AJ57" s="3" t="e">
        <v>#N/A</v>
      </c>
      <c r="AK57" s="3" t="e">
        <v>#N/A</v>
      </c>
      <c r="AL57" s="3" t="e">
        <v>#N/A</v>
      </c>
      <c r="AM57" s="3" t="e">
        <v>#N/A</v>
      </c>
      <c r="AN57" s="3" t="e">
        <v>#N/A</v>
      </c>
      <c r="AO57" s="3" t="e">
        <v>#N/A</v>
      </c>
      <c r="AP57" s="3" t="e">
        <v>#N/A</v>
      </c>
      <c r="AQ57" s="3" t="e">
        <v>#N/A</v>
      </c>
      <c r="AR57" s="3" t="e">
        <v>#N/A</v>
      </c>
      <c r="AS57" s="3" t="e">
        <v>#N/A</v>
      </c>
      <c r="AT57" s="3" t="e">
        <v>#N/A</v>
      </c>
      <c r="AU57" s="3" t="e">
        <v>#N/A</v>
      </c>
      <c r="AV57" s="3" t="e">
        <v>#N/A</v>
      </c>
      <c r="AW57" s="3" t="e">
        <v>#N/A</v>
      </c>
      <c r="AX57" s="3" t="e">
        <v>#N/A</v>
      </c>
      <c r="AY57" s="3" t="e">
        <v>#N/A</v>
      </c>
      <c r="AZ57" s="3" t="e">
        <v>#N/A</v>
      </c>
      <c r="BA57" s="3" t="e">
        <v>#N/A</v>
      </c>
      <c r="BB57" s="3" t="e">
        <v>#N/A</v>
      </c>
      <c r="BC57" s="3" t="e">
        <v>#N/A</v>
      </c>
      <c r="BD57" s="3" t="e">
        <v>#N/A</v>
      </c>
      <c r="BE57" s="3" t="e">
        <v>#N/A</v>
      </c>
      <c r="BF57" s="3" t="e">
        <v>#N/A</v>
      </c>
      <c r="BG57" s="3" t="e">
        <v>#N/A</v>
      </c>
      <c r="BH57" s="3" t="e">
        <v>#N/A</v>
      </c>
      <c r="BI57" s="3" t="e">
        <v>#N/A</v>
      </c>
      <c r="BJ57" s="3" t="e">
        <v>#N/A</v>
      </c>
      <c r="BK57" s="3" t="e">
        <v>#N/A</v>
      </c>
      <c r="BL57" s="3" t="e">
        <v>#N/A</v>
      </c>
      <c r="BM57" s="3" t="e">
        <v>#N/A</v>
      </c>
      <c r="BN57" s="3" t="e">
        <v>#N/A</v>
      </c>
      <c r="BO57" s="3" t="e">
        <v>#N/A</v>
      </c>
      <c r="BP57" s="3" t="e">
        <v>#N/A</v>
      </c>
      <c r="BQ57" s="3" t="e">
        <v>#N/A</v>
      </c>
      <c r="BR57" s="3" t="e">
        <v>#N/A</v>
      </c>
      <c r="BS57" s="3" t="e">
        <v>#N/A</v>
      </c>
      <c r="BT57" s="3" t="e">
        <v>#N/A</v>
      </c>
      <c r="BU57" s="3" t="e">
        <v>#N/A</v>
      </c>
      <c r="BV57" s="3" t="e">
        <v>#N/A</v>
      </c>
      <c r="BW57" s="3" t="e">
        <v>#N/A</v>
      </c>
      <c r="BX57" s="3" t="e">
        <v>#N/A</v>
      </c>
      <c r="BY57" s="3" t="e">
        <v>#N/A</v>
      </c>
      <c r="BZ57" s="3">
        <v>27660</v>
      </c>
      <c r="CA57" s="3">
        <v>27660</v>
      </c>
      <c r="CB57" s="3">
        <v>27027</v>
      </c>
      <c r="CC57" s="3">
        <v>26917</v>
      </c>
      <c r="CD57" s="3">
        <v>26927</v>
      </c>
      <c r="CE57" s="3">
        <v>27608</v>
      </c>
      <c r="CF57" s="3">
        <v>27667</v>
      </c>
      <c r="CG57" s="3">
        <v>27667</v>
      </c>
      <c r="CH57" s="3">
        <v>27518</v>
      </c>
      <c r="CI57" s="3">
        <v>27615</v>
      </c>
      <c r="CJ57" s="3">
        <v>27615</v>
      </c>
      <c r="CK57" s="3">
        <v>26130</v>
      </c>
      <c r="CL57" s="3">
        <v>27359</v>
      </c>
      <c r="CM57" s="3">
        <v>28033</v>
      </c>
      <c r="CN57" s="3">
        <v>29266</v>
      </c>
      <c r="CO57" s="3">
        <v>29932</v>
      </c>
      <c r="CP57" s="3">
        <v>29932</v>
      </c>
      <c r="CQ57" s="3">
        <v>30504</v>
      </c>
      <c r="CR57" s="3">
        <v>30856</v>
      </c>
      <c r="CS57" s="3">
        <v>31341</v>
      </c>
    </row>
    <row r="58" spans="1:101"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3" t="e">
        <v>#N/A</v>
      </c>
      <c r="Y58" s="3" t="e">
        <v>#N/A</v>
      </c>
      <c r="Z58" s="3" t="e">
        <v>#N/A</v>
      </c>
      <c r="AA58" s="3" t="e">
        <v>#N/A</v>
      </c>
      <c r="AB58" s="3" t="e">
        <v>#N/A</v>
      </c>
      <c r="AC58" s="3" t="e">
        <v>#N/A</v>
      </c>
      <c r="AD58" s="3" t="e">
        <v>#N/A</v>
      </c>
      <c r="AE58" s="3" t="e">
        <v>#N/A</v>
      </c>
      <c r="AF58" s="3" t="e">
        <v>#N/A</v>
      </c>
      <c r="AG58" s="3" t="e">
        <v>#N/A</v>
      </c>
      <c r="AH58" s="3" t="e">
        <v>#N/A</v>
      </c>
      <c r="AI58" s="3" t="e">
        <v>#N/A</v>
      </c>
      <c r="AJ58" s="3" t="e">
        <v>#N/A</v>
      </c>
      <c r="AK58" s="3" t="e">
        <v>#N/A</v>
      </c>
      <c r="AL58" s="3" t="e">
        <v>#N/A</v>
      </c>
      <c r="AM58" s="3" t="e">
        <v>#N/A</v>
      </c>
      <c r="AN58" s="3" t="e">
        <v>#N/A</v>
      </c>
      <c r="AO58" s="3" t="e">
        <v>#N/A</v>
      </c>
      <c r="AP58" s="3" t="e">
        <v>#N/A</v>
      </c>
      <c r="AQ58" s="3" t="e">
        <v>#N/A</v>
      </c>
      <c r="AR58" s="3" t="e">
        <v>#N/A</v>
      </c>
      <c r="AS58" s="3" t="e">
        <v>#N/A</v>
      </c>
      <c r="AT58" s="3" t="e">
        <v>#N/A</v>
      </c>
      <c r="AU58" s="3" t="e">
        <v>#N/A</v>
      </c>
      <c r="AV58" s="3" t="e">
        <v>#N/A</v>
      </c>
      <c r="AW58" s="3" t="e">
        <v>#N/A</v>
      </c>
      <c r="AX58" s="3" t="e">
        <v>#N/A</v>
      </c>
      <c r="AY58" s="3" t="e">
        <v>#N/A</v>
      </c>
      <c r="AZ58" s="3" t="e">
        <v>#N/A</v>
      </c>
      <c r="BA58" s="3" t="e">
        <v>#N/A</v>
      </c>
      <c r="BB58" s="3" t="e">
        <v>#N/A</v>
      </c>
      <c r="BC58" s="3" t="e">
        <v>#N/A</v>
      </c>
      <c r="BD58" s="3" t="e">
        <v>#N/A</v>
      </c>
      <c r="BE58" s="3" t="e">
        <v>#N/A</v>
      </c>
      <c r="BF58" s="3" t="e">
        <v>#N/A</v>
      </c>
      <c r="BG58" s="3" t="e">
        <v>#N/A</v>
      </c>
      <c r="BH58" s="3" t="e">
        <v>#N/A</v>
      </c>
      <c r="BI58" s="3" t="e">
        <v>#N/A</v>
      </c>
      <c r="BJ58" s="3" t="e">
        <v>#N/A</v>
      </c>
      <c r="BK58" s="3" t="e">
        <v>#N/A</v>
      </c>
      <c r="BL58" s="3" t="e">
        <v>#N/A</v>
      </c>
      <c r="BM58" s="3" t="e">
        <v>#N/A</v>
      </c>
      <c r="BN58" s="3" t="e">
        <v>#N/A</v>
      </c>
      <c r="BO58" s="3" t="e">
        <v>#N/A</v>
      </c>
      <c r="BP58" s="3" t="e">
        <v>#N/A</v>
      </c>
      <c r="BQ58" s="3" t="e">
        <v>#N/A</v>
      </c>
      <c r="BR58" s="3" t="e">
        <v>#N/A</v>
      </c>
      <c r="BS58" s="3" t="e">
        <v>#N/A</v>
      </c>
      <c r="BT58" s="3" t="e">
        <v>#N/A</v>
      </c>
      <c r="BU58" s="3" t="e">
        <v>#N/A</v>
      </c>
      <c r="BV58" s="3" t="e">
        <v>#N/A</v>
      </c>
      <c r="BW58" s="3" t="e">
        <v>#N/A</v>
      </c>
      <c r="BX58" s="3" t="e">
        <v>#N/A</v>
      </c>
      <c r="BY58" s="3" t="e">
        <v>#N/A</v>
      </c>
      <c r="BZ58" s="3" t="e">
        <v>#N/A</v>
      </c>
      <c r="CA58" s="3" t="e">
        <v>#N/A</v>
      </c>
      <c r="CB58" s="3" t="e">
        <v>#N/A</v>
      </c>
      <c r="CC58" s="3">
        <v>27985</v>
      </c>
      <c r="CD58" s="3">
        <v>27999</v>
      </c>
      <c r="CE58" s="3">
        <v>28677</v>
      </c>
      <c r="CF58" s="3">
        <v>28738</v>
      </c>
      <c r="CG58" s="3">
        <v>28738</v>
      </c>
      <c r="CH58" s="3">
        <v>28582</v>
      </c>
      <c r="CI58" s="3">
        <v>28653</v>
      </c>
      <c r="CJ58" s="3">
        <v>28653</v>
      </c>
      <c r="CK58" s="3">
        <v>27287</v>
      </c>
      <c r="CL58" s="3">
        <v>28425</v>
      </c>
      <c r="CM58" s="3">
        <v>29103</v>
      </c>
      <c r="CN58" s="3">
        <v>30332</v>
      </c>
      <c r="CO58" s="3">
        <v>31251</v>
      </c>
      <c r="CP58" s="3">
        <v>31251</v>
      </c>
      <c r="CQ58" s="3">
        <v>31756</v>
      </c>
      <c r="CR58" s="3">
        <v>31972</v>
      </c>
      <c r="CS58" s="3">
        <v>32538</v>
      </c>
    </row>
    <row r="59" spans="1:101"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3" t="e">
        <v>#N/A</v>
      </c>
      <c r="Y59" s="3" t="e">
        <v>#N/A</v>
      </c>
      <c r="Z59" s="3" t="e">
        <v>#N/A</v>
      </c>
      <c r="AA59" s="3" t="e">
        <v>#N/A</v>
      </c>
      <c r="AB59" s="3" t="e">
        <v>#N/A</v>
      </c>
      <c r="AC59" s="3" t="e">
        <v>#N/A</v>
      </c>
      <c r="AD59" s="3" t="e">
        <v>#N/A</v>
      </c>
      <c r="AE59" s="3" t="e">
        <v>#N/A</v>
      </c>
      <c r="AF59" s="3" t="e">
        <v>#N/A</v>
      </c>
      <c r="AG59" s="3" t="e">
        <v>#N/A</v>
      </c>
      <c r="AH59" s="3" t="e">
        <v>#N/A</v>
      </c>
      <c r="AI59" s="3" t="e">
        <v>#N/A</v>
      </c>
      <c r="AJ59" s="3" t="e">
        <v>#N/A</v>
      </c>
      <c r="AK59" s="3" t="e">
        <v>#N/A</v>
      </c>
      <c r="AL59" s="3" t="e">
        <v>#N/A</v>
      </c>
      <c r="AM59" s="3" t="e">
        <v>#N/A</v>
      </c>
      <c r="AN59" s="3" t="e">
        <v>#N/A</v>
      </c>
      <c r="AO59" s="3" t="e">
        <v>#N/A</v>
      </c>
      <c r="AP59" s="3" t="e">
        <v>#N/A</v>
      </c>
      <c r="AQ59" s="3" t="e">
        <v>#N/A</v>
      </c>
      <c r="AR59" s="3" t="e">
        <v>#N/A</v>
      </c>
      <c r="AS59" s="3" t="e">
        <v>#N/A</v>
      </c>
      <c r="AT59" s="3" t="e">
        <v>#N/A</v>
      </c>
      <c r="AU59" s="3" t="e">
        <v>#N/A</v>
      </c>
      <c r="AV59" s="3" t="e">
        <v>#N/A</v>
      </c>
      <c r="AW59" s="3" t="e">
        <v>#N/A</v>
      </c>
      <c r="AX59" s="3" t="e">
        <v>#N/A</v>
      </c>
      <c r="AY59" s="3" t="e">
        <v>#N/A</v>
      </c>
      <c r="AZ59" s="3" t="e">
        <v>#N/A</v>
      </c>
      <c r="BA59" s="3" t="e">
        <v>#N/A</v>
      </c>
      <c r="BB59" s="3" t="e">
        <v>#N/A</v>
      </c>
      <c r="BC59" s="3" t="e">
        <v>#N/A</v>
      </c>
      <c r="BD59" s="3" t="e">
        <v>#N/A</v>
      </c>
      <c r="BE59" s="3" t="e">
        <v>#N/A</v>
      </c>
      <c r="BF59" s="3" t="e">
        <v>#N/A</v>
      </c>
      <c r="BG59" s="3" t="e">
        <v>#N/A</v>
      </c>
      <c r="BH59" s="3" t="e">
        <v>#N/A</v>
      </c>
      <c r="BI59" s="3" t="e">
        <v>#N/A</v>
      </c>
      <c r="BJ59" s="3" t="e">
        <v>#N/A</v>
      </c>
      <c r="BK59" s="3" t="e">
        <v>#N/A</v>
      </c>
      <c r="BL59" s="3" t="e">
        <v>#N/A</v>
      </c>
      <c r="BM59" s="3" t="e">
        <v>#N/A</v>
      </c>
      <c r="BN59" s="3" t="e">
        <v>#N/A</v>
      </c>
      <c r="BO59" s="3" t="e">
        <v>#N/A</v>
      </c>
      <c r="BP59" s="3" t="e">
        <v>#N/A</v>
      </c>
      <c r="BQ59" s="3" t="e">
        <v>#N/A</v>
      </c>
      <c r="BR59" s="3" t="e">
        <v>#N/A</v>
      </c>
      <c r="BS59" s="3" t="e">
        <v>#N/A</v>
      </c>
      <c r="BT59" s="3" t="e">
        <v>#N/A</v>
      </c>
      <c r="BU59" s="3" t="e">
        <v>#N/A</v>
      </c>
      <c r="BV59" s="3" t="e">
        <v>#N/A</v>
      </c>
      <c r="BW59" s="3" t="e">
        <v>#N/A</v>
      </c>
      <c r="BX59" s="3" t="e">
        <v>#N/A</v>
      </c>
      <c r="BY59" s="3" t="e">
        <v>#N/A</v>
      </c>
      <c r="BZ59" s="3" t="e">
        <v>#N/A</v>
      </c>
      <c r="CA59" s="3" t="e">
        <v>#N/A</v>
      </c>
      <c r="CB59" s="3" t="e">
        <v>#N/A</v>
      </c>
      <c r="CC59" s="3" t="e">
        <v>#N/A</v>
      </c>
      <c r="CD59" s="3" t="e">
        <v>#N/A</v>
      </c>
      <c r="CE59" s="3">
        <v>29803</v>
      </c>
      <c r="CF59" s="3">
        <v>29862</v>
      </c>
      <c r="CG59" s="3">
        <v>29862</v>
      </c>
      <c r="CH59" s="3">
        <v>29699</v>
      </c>
      <c r="CI59" s="3">
        <v>29737</v>
      </c>
      <c r="CJ59" s="3">
        <v>29737</v>
      </c>
      <c r="CK59" s="3">
        <v>28462</v>
      </c>
      <c r="CL59" s="3">
        <v>29506</v>
      </c>
      <c r="CM59" s="3">
        <v>30195</v>
      </c>
      <c r="CN59" s="3">
        <v>31487</v>
      </c>
      <c r="CO59" s="3">
        <v>32525</v>
      </c>
      <c r="CP59" s="3">
        <v>32525</v>
      </c>
      <c r="CQ59" s="3">
        <v>33043</v>
      </c>
      <c r="CR59" s="3">
        <v>33115</v>
      </c>
      <c r="CS59" s="3">
        <v>33765</v>
      </c>
    </row>
    <row r="60" spans="1:101"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3" t="e">
        <v>#N/A</v>
      </c>
      <c r="Y60" s="3" t="e">
        <v>#N/A</v>
      </c>
      <c r="Z60" s="3" t="e">
        <v>#N/A</v>
      </c>
      <c r="AA60" s="3" t="e">
        <v>#N/A</v>
      </c>
      <c r="AB60" s="3" t="e">
        <v>#N/A</v>
      </c>
      <c r="AC60" s="3" t="e">
        <v>#N/A</v>
      </c>
      <c r="AD60" s="3" t="e">
        <v>#N/A</v>
      </c>
      <c r="AE60" s="3" t="e">
        <v>#N/A</v>
      </c>
      <c r="AF60" s="3" t="e">
        <v>#N/A</v>
      </c>
      <c r="AG60" s="3" t="e">
        <v>#N/A</v>
      </c>
      <c r="AH60" s="3" t="e">
        <v>#N/A</v>
      </c>
      <c r="AI60" s="3" t="e">
        <v>#N/A</v>
      </c>
      <c r="AJ60" s="3" t="e">
        <v>#N/A</v>
      </c>
      <c r="AK60" s="3" t="e">
        <v>#N/A</v>
      </c>
      <c r="AL60" s="3" t="e">
        <v>#N/A</v>
      </c>
      <c r="AM60" s="3" t="e">
        <v>#N/A</v>
      </c>
      <c r="AN60" s="3" t="e">
        <v>#N/A</v>
      </c>
      <c r="AO60" s="3" t="e">
        <v>#N/A</v>
      </c>
      <c r="AP60" s="3" t="e">
        <v>#N/A</v>
      </c>
      <c r="AQ60" s="3" t="e">
        <v>#N/A</v>
      </c>
      <c r="AR60" s="3" t="e">
        <v>#N/A</v>
      </c>
      <c r="AS60" s="3" t="e">
        <v>#N/A</v>
      </c>
      <c r="AT60" s="3" t="e">
        <v>#N/A</v>
      </c>
      <c r="AU60" s="3" t="e">
        <v>#N/A</v>
      </c>
      <c r="AV60" s="3" t="e">
        <v>#N/A</v>
      </c>
      <c r="AW60" s="3" t="e">
        <v>#N/A</v>
      </c>
      <c r="AX60" s="3" t="e">
        <v>#N/A</v>
      </c>
      <c r="AY60" s="3" t="e">
        <v>#N/A</v>
      </c>
      <c r="AZ60" s="3" t="e">
        <v>#N/A</v>
      </c>
      <c r="BA60" s="3" t="e">
        <v>#N/A</v>
      </c>
      <c r="BB60" s="3" t="e">
        <v>#N/A</v>
      </c>
      <c r="BC60" s="3" t="e">
        <v>#N/A</v>
      </c>
      <c r="BD60" s="3" t="e">
        <v>#N/A</v>
      </c>
      <c r="BE60" s="3" t="e">
        <v>#N/A</v>
      </c>
      <c r="BF60" s="3" t="e">
        <v>#N/A</v>
      </c>
      <c r="BG60" s="3" t="e">
        <v>#N/A</v>
      </c>
      <c r="BH60" s="3" t="e">
        <v>#N/A</v>
      </c>
      <c r="BI60" s="3" t="e">
        <v>#N/A</v>
      </c>
      <c r="BJ60" s="3" t="e">
        <v>#N/A</v>
      </c>
      <c r="BK60" s="3" t="e">
        <v>#N/A</v>
      </c>
      <c r="BL60" s="3" t="e">
        <v>#N/A</v>
      </c>
      <c r="BM60" s="3" t="e">
        <v>#N/A</v>
      </c>
      <c r="BN60" s="3" t="e">
        <v>#N/A</v>
      </c>
      <c r="BO60" s="3" t="e">
        <v>#N/A</v>
      </c>
      <c r="BP60" s="3" t="e">
        <v>#N/A</v>
      </c>
      <c r="BQ60" s="3" t="e">
        <v>#N/A</v>
      </c>
      <c r="BR60" s="3" t="e">
        <v>#N/A</v>
      </c>
      <c r="BS60" s="3" t="e">
        <v>#N/A</v>
      </c>
      <c r="BT60" s="3" t="e">
        <v>#N/A</v>
      </c>
      <c r="BU60" s="3" t="e">
        <v>#N/A</v>
      </c>
      <c r="BV60" s="3" t="e">
        <v>#N/A</v>
      </c>
      <c r="BW60" s="3" t="e">
        <v>#N/A</v>
      </c>
      <c r="BX60" s="3" t="e">
        <v>#N/A</v>
      </c>
      <c r="BY60" s="3" t="e">
        <v>#N/A</v>
      </c>
      <c r="BZ60" s="3" t="e">
        <v>#N/A</v>
      </c>
      <c r="CA60" s="3" t="e">
        <v>#N/A</v>
      </c>
      <c r="CB60" s="3" t="e">
        <v>#N/A</v>
      </c>
      <c r="CC60" s="3" t="e">
        <v>#N/A</v>
      </c>
      <c r="CD60" s="3" t="e">
        <v>#N/A</v>
      </c>
      <c r="CE60" s="3" t="e">
        <v>#N/A</v>
      </c>
      <c r="CF60" s="3">
        <v>31006</v>
      </c>
      <c r="CG60" s="3">
        <v>31006</v>
      </c>
      <c r="CH60" s="3">
        <v>30847</v>
      </c>
      <c r="CI60" s="3">
        <v>30850</v>
      </c>
      <c r="CJ60" s="3">
        <v>30850</v>
      </c>
      <c r="CK60" s="3">
        <v>29591</v>
      </c>
      <c r="CL60" s="3">
        <v>30623</v>
      </c>
      <c r="CM60" s="3">
        <v>31305</v>
      </c>
      <c r="CN60" s="3">
        <v>32716</v>
      </c>
      <c r="CO60" s="3">
        <v>33811</v>
      </c>
      <c r="CP60" s="3">
        <v>33811</v>
      </c>
      <c r="CQ60" s="3">
        <v>34375</v>
      </c>
      <c r="CR60" s="3">
        <v>34346</v>
      </c>
      <c r="CS60" s="3">
        <v>35047</v>
      </c>
    </row>
    <row r="61" spans="1:101"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3" t="e">
        <v>#N/A</v>
      </c>
      <c r="Y61" s="3" t="e">
        <v>#N/A</v>
      </c>
      <c r="Z61" s="3" t="e">
        <v>#N/A</v>
      </c>
      <c r="AA61" s="3" t="e">
        <v>#N/A</v>
      </c>
      <c r="AB61" s="3" t="e">
        <v>#N/A</v>
      </c>
      <c r="AC61" s="3" t="e">
        <v>#N/A</v>
      </c>
      <c r="AD61" s="3" t="e">
        <v>#N/A</v>
      </c>
      <c r="AE61" s="3" t="e">
        <v>#N/A</v>
      </c>
      <c r="AF61" s="3" t="e">
        <v>#N/A</v>
      </c>
      <c r="AG61" s="3" t="e">
        <v>#N/A</v>
      </c>
      <c r="AH61" s="3" t="e">
        <v>#N/A</v>
      </c>
      <c r="AI61" s="3" t="e">
        <v>#N/A</v>
      </c>
      <c r="AJ61" s="3" t="e">
        <v>#N/A</v>
      </c>
      <c r="AK61" s="3" t="e">
        <v>#N/A</v>
      </c>
      <c r="AL61" s="3" t="e">
        <v>#N/A</v>
      </c>
      <c r="AM61" s="3" t="e">
        <v>#N/A</v>
      </c>
      <c r="AN61" s="3" t="e">
        <v>#N/A</v>
      </c>
      <c r="AO61" s="3" t="e">
        <v>#N/A</v>
      </c>
      <c r="AP61" s="3" t="e">
        <v>#N/A</v>
      </c>
      <c r="AQ61" s="3" t="e">
        <v>#N/A</v>
      </c>
      <c r="AR61" s="3" t="e">
        <v>#N/A</v>
      </c>
      <c r="AS61" s="3" t="e">
        <v>#N/A</v>
      </c>
      <c r="AT61" s="3" t="e">
        <v>#N/A</v>
      </c>
      <c r="AU61" s="3" t="e">
        <v>#N/A</v>
      </c>
      <c r="AV61" s="3" t="e">
        <v>#N/A</v>
      </c>
      <c r="AW61" s="3" t="e">
        <v>#N/A</v>
      </c>
      <c r="AX61" s="3" t="e">
        <v>#N/A</v>
      </c>
      <c r="AY61" s="3" t="e">
        <v>#N/A</v>
      </c>
      <c r="AZ61" s="3" t="e">
        <v>#N/A</v>
      </c>
      <c r="BA61" s="3" t="e">
        <v>#N/A</v>
      </c>
      <c r="BB61" s="3" t="e">
        <v>#N/A</v>
      </c>
      <c r="BC61" s="3" t="e">
        <v>#N/A</v>
      </c>
      <c r="BD61" s="3" t="e">
        <v>#N/A</v>
      </c>
      <c r="BE61" s="3" t="e">
        <v>#N/A</v>
      </c>
      <c r="BF61" s="3" t="e">
        <v>#N/A</v>
      </c>
      <c r="BG61" s="3" t="e">
        <v>#N/A</v>
      </c>
      <c r="BH61" s="3" t="e">
        <v>#N/A</v>
      </c>
      <c r="BI61" s="3" t="e">
        <v>#N/A</v>
      </c>
      <c r="BJ61" s="3" t="e">
        <v>#N/A</v>
      </c>
      <c r="BK61" s="3" t="e">
        <v>#N/A</v>
      </c>
      <c r="BL61" s="3" t="e">
        <v>#N/A</v>
      </c>
      <c r="BM61" s="3" t="e">
        <v>#N/A</v>
      </c>
      <c r="BN61" s="3" t="e">
        <v>#N/A</v>
      </c>
      <c r="BO61" s="3" t="e">
        <v>#N/A</v>
      </c>
      <c r="BP61" s="3" t="e">
        <v>#N/A</v>
      </c>
      <c r="BQ61" s="3" t="e">
        <v>#N/A</v>
      </c>
      <c r="BR61" s="3" t="e">
        <v>#N/A</v>
      </c>
      <c r="BS61" s="3" t="e">
        <v>#N/A</v>
      </c>
      <c r="BT61" s="3" t="e">
        <v>#N/A</v>
      </c>
      <c r="BU61" s="3" t="e">
        <v>#N/A</v>
      </c>
      <c r="BV61" s="3" t="e">
        <v>#N/A</v>
      </c>
      <c r="BW61" s="3" t="e">
        <v>#N/A</v>
      </c>
      <c r="BX61" s="3" t="e">
        <v>#N/A</v>
      </c>
      <c r="BY61" s="3" t="e">
        <v>#N/A</v>
      </c>
      <c r="BZ61" s="3" t="e">
        <v>#N/A</v>
      </c>
      <c r="CA61" s="3" t="e">
        <v>#N/A</v>
      </c>
      <c r="CB61" s="3" t="e">
        <v>#N/A</v>
      </c>
      <c r="CC61" s="3" t="e">
        <v>#N/A</v>
      </c>
      <c r="CD61" s="3" t="e">
        <v>#N/A</v>
      </c>
      <c r="CE61" s="3" t="e">
        <v>#N/A</v>
      </c>
      <c r="CF61" s="3" t="e">
        <v>#N/A</v>
      </c>
      <c r="CG61" s="3" t="e">
        <v>#N/A</v>
      </c>
      <c r="CH61" s="3" t="e">
        <v>#N/A</v>
      </c>
      <c r="CI61" s="3">
        <v>32003</v>
      </c>
      <c r="CJ61" s="3">
        <v>32003</v>
      </c>
      <c r="CK61" s="3">
        <v>30732</v>
      </c>
      <c r="CL61" s="3">
        <v>31751</v>
      </c>
      <c r="CM61" s="3">
        <v>32449</v>
      </c>
      <c r="CN61" s="3">
        <v>33996</v>
      </c>
      <c r="CO61" s="3">
        <v>35133</v>
      </c>
      <c r="CP61" s="3">
        <v>35133</v>
      </c>
      <c r="CQ61" s="3">
        <v>35746</v>
      </c>
      <c r="CR61" s="3">
        <v>35654</v>
      </c>
      <c r="CS61" s="3">
        <v>36394</v>
      </c>
    </row>
    <row r="62" spans="1:101"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3" t="e">
        <v>#N/A</v>
      </c>
      <c r="Y62" s="3" t="e">
        <v>#N/A</v>
      </c>
      <c r="Z62" s="3" t="e">
        <v>#N/A</v>
      </c>
      <c r="AA62" s="3" t="e">
        <v>#N/A</v>
      </c>
      <c r="AB62" s="3" t="e">
        <v>#N/A</v>
      </c>
      <c r="AC62" s="3" t="e">
        <v>#N/A</v>
      </c>
      <c r="AD62" s="3" t="e">
        <v>#N/A</v>
      </c>
      <c r="AE62" s="3" t="e">
        <v>#N/A</v>
      </c>
      <c r="AF62" s="3" t="e">
        <v>#N/A</v>
      </c>
      <c r="AG62" s="3" t="e">
        <v>#N/A</v>
      </c>
      <c r="AH62" s="3" t="e">
        <v>#N/A</v>
      </c>
      <c r="AI62" s="3" t="e">
        <v>#N/A</v>
      </c>
      <c r="AJ62" s="3" t="e">
        <v>#N/A</v>
      </c>
      <c r="AK62" s="3" t="e">
        <v>#N/A</v>
      </c>
      <c r="AL62" s="3" t="e">
        <v>#N/A</v>
      </c>
      <c r="AM62" s="3" t="e">
        <v>#N/A</v>
      </c>
      <c r="AN62" s="3" t="e">
        <v>#N/A</v>
      </c>
      <c r="AO62" s="3" t="e">
        <v>#N/A</v>
      </c>
      <c r="AP62" s="3" t="e">
        <v>#N/A</v>
      </c>
      <c r="AQ62" s="3" t="e">
        <v>#N/A</v>
      </c>
      <c r="AR62" s="3" t="e">
        <v>#N/A</v>
      </c>
      <c r="AS62" s="3" t="e">
        <v>#N/A</v>
      </c>
      <c r="AT62" s="3" t="e">
        <v>#N/A</v>
      </c>
      <c r="AU62" s="3" t="e">
        <v>#N/A</v>
      </c>
      <c r="AV62" s="3" t="e">
        <v>#N/A</v>
      </c>
      <c r="AW62" s="3" t="e">
        <v>#N/A</v>
      </c>
      <c r="AX62" s="3" t="e">
        <v>#N/A</v>
      </c>
      <c r="AY62" s="3" t="e">
        <v>#N/A</v>
      </c>
      <c r="AZ62" s="3" t="e">
        <v>#N/A</v>
      </c>
      <c r="BA62" s="3" t="e">
        <v>#N/A</v>
      </c>
      <c r="BB62" s="3" t="e">
        <v>#N/A</v>
      </c>
      <c r="BC62" s="3" t="e">
        <v>#N/A</v>
      </c>
      <c r="BD62" s="3" t="e">
        <v>#N/A</v>
      </c>
      <c r="BE62" s="3" t="e">
        <v>#N/A</v>
      </c>
      <c r="BF62" s="3" t="e">
        <v>#N/A</v>
      </c>
      <c r="BG62" s="3" t="e">
        <v>#N/A</v>
      </c>
      <c r="BH62" s="3" t="e">
        <v>#N/A</v>
      </c>
      <c r="BI62" s="3" t="e">
        <v>#N/A</v>
      </c>
      <c r="BJ62" s="3" t="e">
        <v>#N/A</v>
      </c>
      <c r="BK62" s="3" t="e">
        <v>#N/A</v>
      </c>
      <c r="BL62" s="3" t="e">
        <v>#N/A</v>
      </c>
      <c r="BM62" s="3" t="e">
        <v>#N/A</v>
      </c>
      <c r="BN62" s="3" t="e">
        <v>#N/A</v>
      </c>
      <c r="BO62" s="3" t="e">
        <v>#N/A</v>
      </c>
      <c r="BP62" s="3" t="e">
        <v>#N/A</v>
      </c>
      <c r="BQ62" s="3" t="e">
        <v>#N/A</v>
      </c>
      <c r="BR62" s="3" t="e">
        <v>#N/A</v>
      </c>
      <c r="BS62" s="3" t="e">
        <v>#N/A</v>
      </c>
      <c r="BT62" s="3" t="e">
        <v>#N/A</v>
      </c>
      <c r="BU62" s="3" t="e">
        <v>#N/A</v>
      </c>
      <c r="BV62" s="3" t="e">
        <v>#N/A</v>
      </c>
      <c r="BW62" s="3" t="e">
        <v>#N/A</v>
      </c>
      <c r="BX62" s="3" t="e">
        <v>#N/A</v>
      </c>
      <c r="BY62" s="3" t="e">
        <v>#N/A</v>
      </c>
      <c r="BZ62" s="3" t="e">
        <v>#N/A</v>
      </c>
      <c r="CA62" s="3" t="e">
        <v>#N/A</v>
      </c>
      <c r="CB62" s="3" t="e">
        <v>#N/A</v>
      </c>
      <c r="CC62" s="3" t="e">
        <v>#N/A</v>
      </c>
      <c r="CD62" s="3" t="e">
        <v>#N/A</v>
      </c>
      <c r="CE62" s="3" t="e">
        <v>#N/A</v>
      </c>
      <c r="CF62" s="3" t="e">
        <v>#N/A</v>
      </c>
      <c r="CG62" s="3" t="e">
        <v>#N/A</v>
      </c>
      <c r="CH62" s="3" t="e">
        <v>#N/A</v>
      </c>
      <c r="CI62" s="3" t="e">
        <v>#N/A</v>
      </c>
      <c r="CJ62" s="3" t="e">
        <v>#N/A</v>
      </c>
      <c r="CK62" s="3" t="e">
        <v>#N/A</v>
      </c>
      <c r="CL62" s="3">
        <v>32933</v>
      </c>
      <c r="CM62" s="3">
        <v>33670</v>
      </c>
      <c r="CN62" s="3">
        <v>35318</v>
      </c>
      <c r="CO62" s="3">
        <v>36488</v>
      </c>
      <c r="CP62" s="3">
        <v>36488</v>
      </c>
      <c r="CQ62" s="3">
        <v>37157</v>
      </c>
      <c r="CR62" s="3">
        <v>37018</v>
      </c>
      <c r="CS62" s="3">
        <v>37792</v>
      </c>
    </row>
    <row r="63" spans="1:101"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3" t="e">
        <v>#N/A</v>
      </c>
      <c r="Y63" s="3" t="e">
        <v>#N/A</v>
      </c>
      <c r="Z63" s="3" t="e">
        <v>#N/A</v>
      </c>
      <c r="AA63" s="3" t="e">
        <v>#N/A</v>
      </c>
      <c r="AB63" s="3"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t="e">
        <v>#N/A</v>
      </c>
      <c r="AQ63" s="3" t="e">
        <v>#N/A</v>
      </c>
      <c r="AR63" s="3" t="e">
        <v>#N/A</v>
      </c>
      <c r="AS63" s="3" t="e">
        <v>#N/A</v>
      </c>
      <c r="AT63" s="3" t="e">
        <v>#N/A</v>
      </c>
      <c r="AU63" s="3" t="e">
        <v>#N/A</v>
      </c>
      <c r="AV63" s="3" t="e">
        <v>#N/A</v>
      </c>
      <c r="AW63" s="3" t="e">
        <v>#N/A</v>
      </c>
      <c r="AX63" s="3" t="e">
        <v>#N/A</v>
      </c>
      <c r="AY63" s="3" t="e">
        <v>#N/A</v>
      </c>
      <c r="AZ63" s="3" t="e">
        <v>#N/A</v>
      </c>
      <c r="BA63" s="3" t="e">
        <v>#N/A</v>
      </c>
      <c r="BB63" s="3" t="e">
        <v>#N/A</v>
      </c>
      <c r="BC63" s="3" t="e">
        <v>#N/A</v>
      </c>
      <c r="BD63" s="3" t="e">
        <v>#N/A</v>
      </c>
      <c r="BE63" s="3" t="e">
        <v>#N/A</v>
      </c>
      <c r="BF63" s="3" t="e">
        <v>#N/A</v>
      </c>
      <c r="BG63" s="3" t="e">
        <v>#N/A</v>
      </c>
      <c r="BH63" s="3" t="e">
        <v>#N/A</v>
      </c>
      <c r="BI63" s="3" t="e">
        <v>#N/A</v>
      </c>
      <c r="BJ63" s="3" t="e">
        <v>#N/A</v>
      </c>
      <c r="BK63" s="3" t="e">
        <v>#N/A</v>
      </c>
      <c r="BL63" s="3" t="e">
        <v>#N/A</v>
      </c>
      <c r="BM63" s="3" t="e">
        <v>#N/A</v>
      </c>
      <c r="BN63" s="3" t="e">
        <v>#N/A</v>
      </c>
      <c r="BO63" s="3" t="e">
        <v>#N/A</v>
      </c>
      <c r="BP63" s="3" t="e">
        <v>#N/A</v>
      </c>
      <c r="BQ63" s="3" t="e">
        <v>#N/A</v>
      </c>
      <c r="BR63" s="3" t="e">
        <v>#N/A</v>
      </c>
      <c r="BS63" s="3" t="e">
        <v>#N/A</v>
      </c>
      <c r="BT63" s="3" t="e">
        <v>#N/A</v>
      </c>
      <c r="BU63" s="3" t="e">
        <v>#N/A</v>
      </c>
      <c r="BV63" s="3" t="e">
        <v>#N/A</v>
      </c>
      <c r="BW63" s="3" t="e">
        <v>#N/A</v>
      </c>
      <c r="BX63" s="3" t="e">
        <v>#N/A</v>
      </c>
      <c r="BY63" s="3" t="e">
        <v>#N/A</v>
      </c>
      <c r="BZ63" s="3" t="e">
        <v>#N/A</v>
      </c>
      <c r="CA63" s="3" t="e">
        <v>#N/A</v>
      </c>
      <c r="CB63" s="3" t="e">
        <v>#N/A</v>
      </c>
      <c r="CC63" s="3" t="e">
        <v>#N/A</v>
      </c>
      <c r="CD63" s="3" t="e">
        <v>#N/A</v>
      </c>
      <c r="CE63" s="3" t="e">
        <v>#N/A</v>
      </c>
      <c r="CF63" s="3" t="e">
        <v>#N/A</v>
      </c>
      <c r="CG63" s="3" t="e">
        <v>#N/A</v>
      </c>
      <c r="CH63" s="3" t="e">
        <v>#N/A</v>
      </c>
      <c r="CI63" s="3" t="e">
        <v>#N/A</v>
      </c>
      <c r="CJ63" s="3" t="e">
        <v>#N/A</v>
      </c>
      <c r="CK63" s="3" t="e">
        <v>#N/A</v>
      </c>
      <c r="CL63" s="3" t="e">
        <v>#N/A</v>
      </c>
      <c r="CM63" s="3" t="e">
        <v>#N/A</v>
      </c>
      <c r="CN63" s="3">
        <v>36680</v>
      </c>
      <c r="CO63" s="3">
        <v>37874</v>
      </c>
      <c r="CP63" s="3">
        <v>37874</v>
      </c>
      <c r="CQ63" s="3">
        <v>38609</v>
      </c>
      <c r="CR63" s="3">
        <v>38432</v>
      </c>
      <c r="CS63" s="3">
        <v>39252</v>
      </c>
    </row>
    <row r="64" spans="1:101"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3" t="e">
        <v>#N/A</v>
      </c>
      <c r="Y64" s="3" t="e">
        <v>#N/A</v>
      </c>
      <c r="Z64" s="3" t="e">
        <v>#N/A</v>
      </c>
      <c r="AA64" s="3" t="e">
        <v>#N/A</v>
      </c>
      <c r="AB64" s="3"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3" t="e">
        <v>#N/A</v>
      </c>
      <c r="AQ64" s="3" t="e">
        <v>#N/A</v>
      </c>
      <c r="AR64" s="3" t="e">
        <v>#N/A</v>
      </c>
      <c r="AS64" s="3" t="e">
        <v>#N/A</v>
      </c>
      <c r="AT64" s="3" t="e">
        <v>#N/A</v>
      </c>
      <c r="AU64" s="3" t="e">
        <v>#N/A</v>
      </c>
      <c r="AV64" s="3" t="e">
        <v>#N/A</v>
      </c>
      <c r="AW64" s="3" t="e">
        <v>#N/A</v>
      </c>
      <c r="AX64" s="3" t="e">
        <v>#N/A</v>
      </c>
      <c r="AY64" s="3" t="e">
        <v>#N/A</v>
      </c>
      <c r="AZ64" s="3" t="e">
        <v>#N/A</v>
      </c>
      <c r="BA64" s="3" t="e">
        <v>#N/A</v>
      </c>
      <c r="BB64" s="3" t="e">
        <v>#N/A</v>
      </c>
      <c r="BC64" s="3" t="e">
        <v>#N/A</v>
      </c>
      <c r="BD64" s="3" t="e">
        <v>#N/A</v>
      </c>
      <c r="BE64" s="3" t="e">
        <v>#N/A</v>
      </c>
      <c r="BF64" s="3" t="e">
        <v>#N/A</v>
      </c>
      <c r="BG64" s="3" t="e">
        <v>#N/A</v>
      </c>
      <c r="BH64" s="3" t="e">
        <v>#N/A</v>
      </c>
      <c r="BI64" s="3" t="e">
        <v>#N/A</v>
      </c>
      <c r="BJ64" s="3" t="e">
        <v>#N/A</v>
      </c>
      <c r="BK64" s="3" t="e">
        <v>#N/A</v>
      </c>
      <c r="BL64" s="3" t="e">
        <v>#N/A</v>
      </c>
      <c r="BM64" s="3" t="e">
        <v>#N/A</v>
      </c>
      <c r="BN64" s="3" t="e">
        <v>#N/A</v>
      </c>
      <c r="BO64" s="3" t="e">
        <v>#N/A</v>
      </c>
      <c r="BP64" s="3" t="e">
        <v>#N/A</v>
      </c>
      <c r="BQ64" s="3" t="e">
        <v>#N/A</v>
      </c>
      <c r="BR64" s="3" t="e">
        <v>#N/A</v>
      </c>
      <c r="BS64" s="3" t="e">
        <v>#N/A</v>
      </c>
      <c r="BT64" s="3" t="e">
        <v>#N/A</v>
      </c>
      <c r="BU64" s="3" t="e">
        <v>#N/A</v>
      </c>
      <c r="BV64" s="3" t="e">
        <v>#N/A</v>
      </c>
      <c r="BW64" s="3" t="e">
        <v>#N/A</v>
      </c>
      <c r="BX64" s="3" t="e">
        <v>#N/A</v>
      </c>
      <c r="BY64" s="3" t="e">
        <v>#N/A</v>
      </c>
      <c r="BZ64" s="3" t="e">
        <v>#N/A</v>
      </c>
      <c r="CA64" s="3" t="e">
        <v>#N/A</v>
      </c>
      <c r="CB64" s="3" t="e">
        <v>#N/A</v>
      </c>
      <c r="CC64" s="3" t="e">
        <v>#N/A</v>
      </c>
      <c r="CD64" s="3" t="e">
        <v>#N/A</v>
      </c>
      <c r="CE64" s="3" t="e">
        <v>#N/A</v>
      </c>
      <c r="CF64" s="3" t="e">
        <v>#N/A</v>
      </c>
      <c r="CG64" s="3" t="e">
        <v>#N/A</v>
      </c>
      <c r="CH64" s="3" t="e">
        <v>#N/A</v>
      </c>
      <c r="CI64" s="3" t="e">
        <v>#N/A</v>
      </c>
      <c r="CJ64" s="3" t="e">
        <v>#N/A</v>
      </c>
      <c r="CK64" s="3" t="e">
        <v>#N/A</v>
      </c>
      <c r="CL64" s="3" t="e">
        <v>#N/A</v>
      </c>
      <c r="CM64" s="3" t="e">
        <v>#N/A</v>
      </c>
      <c r="CN64" s="3" t="e">
        <v>#N/A</v>
      </c>
      <c r="CO64" s="3">
        <v>39288</v>
      </c>
      <c r="CP64" s="3">
        <v>39288</v>
      </c>
      <c r="CQ64" s="3">
        <v>40106</v>
      </c>
      <c r="CR64" s="3">
        <v>39890</v>
      </c>
      <c r="CS64" s="3">
        <v>40768</v>
      </c>
    </row>
    <row r="65" spans="1:97"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3" t="e">
        <v>#N/A</v>
      </c>
      <c r="Y65" s="3" t="e">
        <v>#N/A</v>
      </c>
      <c r="Z65" s="3" t="e">
        <v>#N/A</v>
      </c>
      <c r="AA65" s="3" t="e">
        <v>#N/A</v>
      </c>
      <c r="AB65" s="3"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3" t="e">
        <v>#N/A</v>
      </c>
      <c r="AQ65" s="3" t="e">
        <v>#N/A</v>
      </c>
      <c r="AR65" s="3" t="e">
        <v>#N/A</v>
      </c>
      <c r="AS65" s="3" t="e">
        <v>#N/A</v>
      </c>
      <c r="AT65" s="3" t="e">
        <v>#N/A</v>
      </c>
      <c r="AU65" s="3" t="e">
        <v>#N/A</v>
      </c>
      <c r="AV65" s="3" t="e">
        <v>#N/A</v>
      </c>
      <c r="AW65" s="3" t="e">
        <v>#N/A</v>
      </c>
      <c r="AX65" s="3" t="e">
        <v>#N/A</v>
      </c>
      <c r="AY65" s="3" t="e">
        <v>#N/A</v>
      </c>
      <c r="AZ65" s="3" t="e">
        <v>#N/A</v>
      </c>
      <c r="BA65" s="3" t="e">
        <v>#N/A</v>
      </c>
      <c r="BB65" s="3" t="e">
        <v>#N/A</v>
      </c>
      <c r="BC65" s="3" t="e">
        <v>#N/A</v>
      </c>
      <c r="BD65" s="3" t="e">
        <v>#N/A</v>
      </c>
      <c r="BE65" s="3" t="e">
        <v>#N/A</v>
      </c>
      <c r="BF65" s="3" t="e">
        <v>#N/A</v>
      </c>
      <c r="BG65" s="3" t="e">
        <v>#N/A</v>
      </c>
      <c r="BH65" s="3" t="e">
        <v>#N/A</v>
      </c>
      <c r="BI65" s="3" t="e">
        <v>#N/A</v>
      </c>
      <c r="BJ65" s="3" t="e">
        <v>#N/A</v>
      </c>
      <c r="BK65" s="3" t="e">
        <v>#N/A</v>
      </c>
      <c r="BL65" s="3" t="e">
        <v>#N/A</v>
      </c>
      <c r="BM65" s="3" t="e">
        <v>#N/A</v>
      </c>
      <c r="BN65" s="3" t="e">
        <v>#N/A</v>
      </c>
      <c r="BO65" s="3" t="e">
        <v>#N/A</v>
      </c>
      <c r="BP65" s="3" t="e">
        <v>#N/A</v>
      </c>
      <c r="BQ65" s="3" t="e">
        <v>#N/A</v>
      </c>
      <c r="BR65" s="3" t="e">
        <v>#N/A</v>
      </c>
      <c r="BS65" s="3" t="e">
        <v>#N/A</v>
      </c>
      <c r="BT65" s="3" t="e">
        <v>#N/A</v>
      </c>
      <c r="BU65" s="3" t="e">
        <v>#N/A</v>
      </c>
      <c r="BV65" s="3" t="e">
        <v>#N/A</v>
      </c>
      <c r="BW65" s="3" t="e">
        <v>#N/A</v>
      </c>
      <c r="BX65" s="3" t="e">
        <v>#N/A</v>
      </c>
      <c r="BY65" s="3" t="e">
        <v>#N/A</v>
      </c>
      <c r="BZ65" s="3" t="e">
        <v>#N/A</v>
      </c>
      <c r="CA65" s="3" t="e">
        <v>#N/A</v>
      </c>
      <c r="CB65" s="3" t="e">
        <v>#N/A</v>
      </c>
      <c r="CC65" s="3" t="e">
        <v>#N/A</v>
      </c>
      <c r="CD65" s="3" t="e">
        <v>#N/A</v>
      </c>
      <c r="CE65" s="3" t="e">
        <v>#N/A</v>
      </c>
      <c r="CF65" s="3" t="e">
        <v>#N/A</v>
      </c>
      <c r="CG65" s="3" t="e">
        <v>#N/A</v>
      </c>
      <c r="CH65" s="3" t="e">
        <v>#N/A</v>
      </c>
      <c r="CI65" s="3" t="e">
        <v>#N/A</v>
      </c>
      <c r="CJ65" s="3" t="e">
        <v>#N/A</v>
      </c>
      <c r="CK65" s="3" t="e">
        <v>#N/A</v>
      </c>
      <c r="CL65" s="3" t="e">
        <v>#N/A</v>
      </c>
      <c r="CM65" s="3" t="e">
        <v>#N/A</v>
      </c>
      <c r="CN65" s="3" t="e">
        <v>#N/A</v>
      </c>
      <c r="CO65" s="3" t="e">
        <v>#N/A</v>
      </c>
      <c r="CP65" s="3" t="e">
        <v>#N/A</v>
      </c>
      <c r="CQ65" s="3">
        <v>41646</v>
      </c>
      <c r="CR65" s="3">
        <v>41398</v>
      </c>
      <c r="CS65" s="3">
        <v>42330</v>
      </c>
    </row>
    <row r="66" spans="1:97"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3" t="e">
        <v>#N/A</v>
      </c>
      <c r="Y66" s="3" t="e">
        <v>#N/A</v>
      </c>
      <c r="Z66" s="3" t="e">
        <v>#N/A</v>
      </c>
      <c r="AA66" s="3" t="e">
        <v>#N/A</v>
      </c>
      <c r="AB66" s="3"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3" t="e">
        <v>#N/A</v>
      </c>
      <c r="AQ66" s="3" t="e">
        <v>#N/A</v>
      </c>
      <c r="AR66" s="3" t="e">
        <v>#N/A</v>
      </c>
      <c r="AS66" s="3" t="e">
        <v>#N/A</v>
      </c>
      <c r="AT66" s="3" t="e">
        <v>#N/A</v>
      </c>
      <c r="AU66" s="3" t="e">
        <v>#N/A</v>
      </c>
      <c r="AV66" s="3" t="e">
        <v>#N/A</v>
      </c>
      <c r="AW66" s="3" t="e">
        <v>#N/A</v>
      </c>
      <c r="AX66" s="3" t="e">
        <v>#N/A</v>
      </c>
      <c r="AY66" s="3" t="e">
        <v>#N/A</v>
      </c>
      <c r="AZ66" s="3" t="e">
        <v>#N/A</v>
      </c>
      <c r="BA66" s="3" t="e">
        <v>#N/A</v>
      </c>
      <c r="BB66" s="3" t="e">
        <v>#N/A</v>
      </c>
      <c r="BC66" s="3" t="e">
        <v>#N/A</v>
      </c>
      <c r="BD66" s="3" t="e">
        <v>#N/A</v>
      </c>
      <c r="BE66" s="3" t="e">
        <v>#N/A</v>
      </c>
      <c r="BF66" s="3" t="e">
        <v>#N/A</v>
      </c>
      <c r="BG66" s="3" t="e">
        <v>#N/A</v>
      </c>
      <c r="BH66" s="3" t="e">
        <v>#N/A</v>
      </c>
      <c r="BI66" s="3" t="e">
        <v>#N/A</v>
      </c>
      <c r="BJ66" s="3" t="e">
        <v>#N/A</v>
      </c>
      <c r="BK66" s="3" t="e">
        <v>#N/A</v>
      </c>
      <c r="BL66" s="3" t="e">
        <v>#N/A</v>
      </c>
      <c r="BM66" s="3" t="e">
        <v>#N/A</v>
      </c>
      <c r="BN66" s="3" t="e">
        <v>#N/A</v>
      </c>
      <c r="BO66" s="3" t="e">
        <v>#N/A</v>
      </c>
      <c r="BP66" s="3" t="e">
        <v>#N/A</v>
      </c>
      <c r="BQ66" s="3" t="e">
        <v>#N/A</v>
      </c>
      <c r="BR66" s="3" t="e">
        <v>#N/A</v>
      </c>
      <c r="BS66" s="3" t="e">
        <v>#N/A</v>
      </c>
      <c r="BT66" s="3" t="e">
        <v>#N/A</v>
      </c>
      <c r="BU66" s="3" t="e">
        <v>#N/A</v>
      </c>
      <c r="BV66" s="3" t="e">
        <v>#N/A</v>
      </c>
      <c r="BW66" s="3" t="e">
        <v>#N/A</v>
      </c>
      <c r="BX66" s="3" t="e">
        <v>#N/A</v>
      </c>
      <c r="BY66" s="3" t="e">
        <v>#N/A</v>
      </c>
      <c r="BZ66" s="3" t="e">
        <v>#N/A</v>
      </c>
      <c r="CA66" s="3" t="e">
        <v>#N/A</v>
      </c>
      <c r="CB66" s="3" t="e">
        <v>#N/A</v>
      </c>
      <c r="CC66" s="3" t="e">
        <v>#N/A</v>
      </c>
      <c r="CD66" s="3" t="e">
        <v>#N/A</v>
      </c>
      <c r="CE66" s="3" t="e">
        <v>#N/A</v>
      </c>
      <c r="CF66" s="3" t="e">
        <v>#N/A</v>
      </c>
      <c r="CG66" s="3" t="e">
        <v>#N/A</v>
      </c>
      <c r="CH66" s="3" t="e">
        <v>#N/A</v>
      </c>
      <c r="CI66" s="3" t="e">
        <v>#N/A</v>
      </c>
      <c r="CJ66" s="3" t="e">
        <v>#N/A</v>
      </c>
      <c r="CK66" s="3" t="e">
        <v>#N/A</v>
      </c>
      <c r="CL66" s="3" t="e">
        <v>#N/A</v>
      </c>
      <c r="CM66" s="3" t="e">
        <v>#N/A</v>
      </c>
      <c r="CN66" s="3" t="e">
        <v>#N/A</v>
      </c>
      <c r="CO66" s="3" t="e">
        <v>#N/A</v>
      </c>
      <c r="CP66" s="3" t="e">
        <v>#N/A</v>
      </c>
      <c r="CQ66" s="3" t="e">
        <v>#N/A</v>
      </c>
      <c r="CR66" s="3" t="e">
        <v>#N/A</v>
      </c>
      <c r="CS66" s="3">
        <v>43936</v>
      </c>
    </row>
  </sheetData>
  <hyperlinks>
    <hyperlink ref="L5" r:id="rId1" display="https://www.cbo.gov/sites/default/files/99th-congress-1985-1986/reports/85-cbo-001.pdf" xr:uid="{B26C30A3-8B1E-4336-BF9D-E0F7750D0EE5}"/>
    <hyperlink ref="N5" r:id="rId2" display="https://www.cbo.gov/sites/default/files/99th-congress-1985-1986/reports/doc05b-entire_1.pdf" xr:uid="{77D390A0-3B1D-45D9-9ED4-40D15408AB61}"/>
    <hyperlink ref="M5" r:id="rId3" display="https://www.cbo.gov/sites/default/files/99th-congress-1985-1986/reports/85-cbo-014.pdf" xr:uid="{C15A992F-D5A6-4C6D-84B1-91F62A7E06EC}"/>
    <hyperlink ref="O5" r:id="rId4" display="https://www.cbo.gov/sites/default/files/99th-congress-1985-1986/reports/doc19b-entire0.pdf" xr:uid="{2CAAB928-34F0-48BF-AA0E-0C5E004516A6}"/>
    <hyperlink ref="P5" r:id="rId5" display="https://www.cbo.gov/sites/default/files/100th-congress-1987-1988/reports/doc01b-entire_0.pdf" xr:uid="{B8BA150A-B1FA-4EF3-A1B9-610353DBD8EA}"/>
    <hyperlink ref="Q5" r:id="rId6" display="https://www.cbo.gov/sites/default/files/100th-congress-1987-1988/reports/doc11b-entire.pdf" xr:uid="{ED0D629F-D77E-46B8-8330-E1C84D81C3F9}"/>
    <hyperlink ref="R5" r:id="rId7" display="https://www.cbo.gov/sites/default/files/100th-congress-1987-1988/reports/88-cbo-0110.pdf" xr:uid="{4EF11DE6-6D79-4ADB-9102-64CD0AB5D74C}"/>
    <hyperlink ref="S5" r:id="rId8" display="https://www.cbo.gov/sites/default/files/100th-congress-1987-1988/reports/doc05b-entire.pdf" xr:uid="{A7BE98D2-E654-49F8-9879-5C15D53C62B5}"/>
    <hyperlink ref="T5" r:id="rId9" display="https://www.cbo.gov/sites/default/files/101st-congress-1989-1990/reports/89-cbo-032.pdf" xr:uid="{69F8970B-81C6-4619-AF1E-56C23F95D54D}"/>
    <hyperlink ref="U5" r:id="rId10" display="https://www.cbo.gov/sites/default/files/101st-congress-1989-1990/reports/89-cbo-038.pdf" xr:uid="{54D64B91-3A9C-43F6-9A0E-69991E770F77}"/>
    <hyperlink ref="V5" r:id="rId11" display="https://www.cbo.gov/sites/default/files/101st-congress-1989-1990/reports/90-cbo-006.pdf" xr:uid="{197EC193-D18D-4283-9465-689E0F5A32D6}"/>
    <hyperlink ref="W5" r:id="rId12" display="https://www.cbo.gov/sites/default/files/101st-congress-1989-1990/reports/199007theeconomicandbudget.pdf" xr:uid="{21B08845-4251-4C98-A7A6-67069264BCBF}"/>
    <hyperlink ref="X5" r:id="rId13" display="https://www.cbo.gov/sites/default/files/102nd-congress-1991-1992/reports/91-cbo-002.pdf" xr:uid="{ECA5FE24-B378-4A39-8B44-CFA7DBA694C8}"/>
    <hyperlink ref="Y5" r:id="rId14" display="https://www.cbo.gov/sites/default/files/cbofiles/attachments/1991_08_theeconoutlookupdate.pdf" xr:uid="{93794E86-A67A-44E1-8E4F-B64E22DCEFFA}"/>
    <hyperlink ref="Z5" r:id="rId15" display="https://www.cbo.gov/sites/default/files/102nd-congress-1991-1992/reports/1992_01_econoutlook.pdf" xr:uid="{29141031-AF9A-4974-8246-AA1B6F028D97}"/>
    <hyperlink ref="AA5" r:id="rId16" display="https://www.cbo.gov/sites/default/files/102nd-congress-1991-1992/reports/1992_07_outlookupdate.pdf" xr:uid="{F158A954-7F27-4EA8-A37C-1F9EFDC0DF73}"/>
    <hyperlink ref="AB5" r:id="rId17" display="https://www.cbo.gov/sites/default/files/103rd-congress-1993-1994/reports/93doc03.pdf" xr:uid="{EF465136-7293-4638-B0C2-44F5EDFB03EA}"/>
    <hyperlink ref="AC5" r:id="rId18" display="https://www.cbo.gov/sites/default/files/103rd-congress-1993-1994/reports/09-1993-outlookentirerpt_0.pdf" xr:uid="{17FAC406-226B-4CB3-B618-14C86D5F0DE7}"/>
    <hyperlink ref="AD5" r:id="rId19" display="https://www.cbo.gov/sites/default/files/103rd-congress-1993-1994/reports/doc06_0.pdf" xr:uid="{2D025A44-A897-4C7E-82C9-272AAB3A318A}"/>
    <hyperlink ref="AE5" r:id="rId20" display="https://www.cbo.gov/sites/default/files/103rd-congress-1993-1994/reports/doc43.pdf" xr:uid="{A3F9A197-F46E-455E-8B5A-E0716F0126E1}"/>
    <hyperlink ref="AF5" r:id="rId21" display="https://www.cbo.gov/sites/default/files/104th-congress-1995-1996/reports/doc07-entire.pdf" xr:uid="{E7C0ECA1-BEE0-4C00-8A94-661F59C9E949}"/>
    <hyperlink ref="AG5" r:id="rId22" display="https://www.cbo.gov/sites/default/files/104th-congress-1995-1996/reports/entirereport_9.pdf" xr:uid="{B7F2E8C1-48A2-4325-AC10-F263EA808703}"/>
    <hyperlink ref="AI5" r:id="rId23" display="https://www.cbo.gov/sites/default/files/104th-congress-1995-1996/reports/entirereport_7.pdf" xr:uid="{7FB8B9FB-B53F-4DBF-BA30-52412DB33AE3}"/>
    <hyperlink ref="AJ5" r:id="rId24" display="https://www.cbo.gov/sites/default/files/cbofiles/attachments/Eb01-97.pdf" xr:uid="{2C167493-ABF5-4697-9A5B-F9E7FAD1139E}"/>
    <hyperlink ref="AK5" r:id="rId25" display="https://www.cbo.gov/sites/default/files/105th-congress-1997-1998/reports/Eb09-97.pdf" xr:uid="{A450BDA6-E2D1-4BC0-8F9B-5E716C8FCC20}"/>
    <hyperlink ref="AL5" r:id="rId26" display="https://www.cbo.gov/sites/default/files/105th-congress-1997-1998/reports/eb01-98.pdf" xr:uid="{58C88204-42B8-4A43-BD64-BB97C68B2355}"/>
    <hyperlink ref="AM5" r:id="rId27" display="https://www.cbo.gov/sites/default/files/105th-congress-1997-1998/reports/eb0898.pdf" xr:uid="{2138A8ED-E24C-4379-BC26-85DA2383770F}"/>
    <hyperlink ref="AN5" r:id="rId28" display="https://www.cbo.gov/sites/default/files/106th-congress-1999-2000/reports/eb0199.pdf" xr:uid="{91B5087E-B2FE-4FE0-8181-CA26A51A794C}"/>
    <hyperlink ref="AO5" r:id="rId29" display="https://www.cbo.gov/sites/default/files/106th-congress-1999-2000/reports/eb07-99.pdf" xr:uid="{F09D8248-E0C4-4AB8-AE12-BCF58FCF0A22}"/>
    <hyperlink ref="AH5" r:id="rId30" display="https://www.cbo.gov/sites/default/files/104th-congress-1995-1996/reports/eb1295.pdf" xr:uid="{48864B13-CF18-4A0F-BFCF-72008D30AAB8}"/>
    <hyperlink ref="AP5" r:id="rId31" display="https://www.cbo.gov/sites/default/files/106th-congress-1999-2000/reports/eb0100.pdf" xr:uid="{AB499AA2-ECFA-4D60-978F-2C4BC36F3C97}"/>
    <hyperlink ref="AQ5" r:id="rId32" display="https://www.cbo.gov/sites/default/files/106th-congress-1999-2000/reports/eb0700.pdf" xr:uid="{2F96E13E-629C-4A94-B044-8B1E66D276EF}"/>
    <hyperlink ref="AR5" r:id="rId33" display="https://www.cbo.gov/sites/default/files/107th-congress-2001-2002/reports/entire-report.pdf" xr:uid="{99A48139-06BE-4E43-A1AF-5BB84308E826}"/>
    <hyperlink ref="AS5" r:id="rId34" display="https://www.cbo.gov/sites/default/files/107th-congress-2001-2002/reports/entirereport_2.pdf" xr:uid="{36ACA933-2527-46BC-BB58-3C41303ED76E}"/>
    <hyperlink ref="AT5" r:id="rId35" display="https://www.cbo.gov/sites/default/files/107th-congress-2001-2002/reports/entirereport_4.pdf" xr:uid="{CADF9A4B-A1DF-43E1-8F39-1368284796F3}"/>
    <hyperlink ref="BI5" r:id="rId36" display="https://www.cbo.gov/sites/default/files/111th-congress-2009-2010/reports/03-20-presidentbudget.pdf" xr:uid="{7BEA8777-B7EF-4265-895F-F034464E5100}"/>
    <hyperlink ref="AV5" r:id="rId37" display="https://www.cbo.gov/sites/default/files/108th-congress-2003-2004/reports/entirereport_witherrata.pdf" xr:uid="{1BD18860-F0F7-4FA4-99BA-E8E8A47F59F6}"/>
    <hyperlink ref="K5" r:id="rId38" display="https://www.cbo.gov/sites/default/files/98th-congress-1983-1984/reports/84doc05b.pdf" xr:uid="{D231C4C7-FAB6-4321-871C-0C6F1E03FF9D}"/>
    <hyperlink ref="J5" r:id="rId39" display="https://www.cbo.gov/sites/default/files/98th-congress-1983-1984/reports/doc05a.pdf" xr:uid="{CF06DFF5-2F0C-4951-AF3B-287705FDD262}"/>
    <hyperlink ref="I5" r:id="rId40" display="https://www.cbo.gov/sites/default/files/97th-congress-1981-1982/reports/doc04b-entire_1.pdf" xr:uid="{015A3AD8-DDFF-4EBF-A948-0468F2FE0E63}"/>
    <hyperlink ref="H5" r:id="rId41" display="https://www.cbo.gov/sites/default/files/97th-congress-1981-1982/reports/doc25-entire_0.pdf" xr:uid="{CA19C039-CEA1-47F1-8C5D-CDDCA7B2AE43}"/>
    <hyperlink ref="G5" r:id="rId42" display="https://www.cbo.gov/sites/default/files/96th-congress-1979-1980/reports/80doc06b.pdf" xr:uid="{C1361C9B-90B9-42FC-AB9E-820C197DC350}"/>
    <hyperlink ref="F5" r:id="rId43" display="https://www.cbo.gov/sites/default/files/96th-congress-1979-1980/reports/79doc653.pdf" xr:uid="{6F520374-8E17-4316-98C6-4E5C79CD85DF}"/>
    <hyperlink ref="E5" r:id="rId44" display="https://www.cbo.gov/sites/default/files/95th-congress-1977-1978/reports/1977_12_puppy.pdf" xr:uid="{312019DE-EA8B-4C10-B4D1-E38E9976BEDA}"/>
    <hyperlink ref="D5" r:id="rId45" display="https://www.cbo.gov/sites/default/files/94th-congress-1975-1976/reports/1976_12_fiscal.pdf" xr:uid="{2DB6B2BC-27D3-45F4-AE55-6E310E2ACABA}"/>
    <hyperlink ref="C5" r:id="rId46" display="https://www.cbo.gov/sites/default/files/94th-congress-1975-1976/reports/76doc547.pdf" xr:uid="{10B8B548-468A-4AB6-B271-568566F568D3}"/>
  </hyperlinks>
  <pageMargins left="0.7" right="0.7" top="0.75" bottom="0.75" header="0.3" footer="0.3"/>
  <headerFooter>
    <oddHeader>&amp;L&amp;"Calibri"&amp;11&amp;K000000 NONCONFIDENTIAL // EXTERNAL&amp;1#_x000D_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BB0F6-B33B-4898-81CA-1F7BC94D7891}">
  <dimension ref="A1:DG101"/>
  <sheetViews>
    <sheetView workbookViewId="0">
      <pane xSplit="2" ySplit="5" topLeftCell="CL6" activePane="bottomRight" state="frozen"/>
      <selection pane="topRight" activeCell="C1" sqref="C1"/>
      <selection pane="bottomLeft" activeCell="A6" sqref="A6"/>
      <selection pane="bottomRight" activeCell="CX7" sqref="CX7:CX101"/>
    </sheetView>
  </sheetViews>
  <sheetFormatPr defaultRowHeight="14.4" x14ac:dyDescent="0.3"/>
  <cols>
    <col min="4" max="5" width="9.5546875" bestFit="1" customWidth="1"/>
    <col min="34" max="34" width="9.21875" bestFit="1" customWidth="1"/>
    <col min="83" max="87" width="9.21875" customWidth="1"/>
    <col min="99" max="99" width="9.5546875" bestFit="1" customWidth="1"/>
    <col min="100" max="100" width="21.77734375" bestFit="1" customWidth="1"/>
    <col min="101" max="101" width="21.77734375" customWidth="1"/>
    <col min="102" max="102" width="9.21875" customWidth="1"/>
    <col min="103" max="103" width="23.77734375" bestFit="1" customWidth="1"/>
    <col min="105" max="105" width="20.21875" bestFit="1" customWidth="1"/>
  </cols>
  <sheetData>
    <row r="1" spans="1:111" x14ac:dyDescent="0.3">
      <c r="C1" s="17" t="s">
        <v>3041</v>
      </c>
      <c r="D1" s="17" t="s">
        <v>3042</v>
      </c>
      <c r="E1" s="17" t="s">
        <v>3040</v>
      </c>
      <c r="F1" s="17" t="s">
        <v>3039</v>
      </c>
      <c r="G1" s="17" t="s">
        <v>3034</v>
      </c>
      <c r="H1" s="17" t="s">
        <v>3033</v>
      </c>
      <c r="I1" s="17" t="s">
        <v>3029</v>
      </c>
      <c r="J1" s="17" t="s">
        <v>3026</v>
      </c>
      <c r="K1" s="17" t="s">
        <v>3024</v>
      </c>
      <c r="L1" s="17" t="s">
        <v>1882</v>
      </c>
      <c r="M1" s="17" t="s">
        <v>2011</v>
      </c>
      <c r="N1" s="17" t="s">
        <v>1883</v>
      </c>
      <c r="O1" s="17" t="s">
        <v>1884</v>
      </c>
      <c r="P1" s="17" t="s">
        <v>1885</v>
      </c>
      <c r="Q1" s="17" t="s">
        <v>1886</v>
      </c>
      <c r="R1" s="17" t="s">
        <v>1887</v>
      </c>
      <c r="S1" s="17" t="s">
        <v>1888</v>
      </c>
      <c r="T1" s="17" t="s">
        <v>1889</v>
      </c>
      <c r="U1" s="17" t="s">
        <v>2012</v>
      </c>
      <c r="V1" s="17" t="s">
        <v>1890</v>
      </c>
      <c r="W1" s="17" t="s">
        <v>1891</v>
      </c>
      <c r="X1" s="17" t="s">
        <v>1892</v>
      </c>
      <c r="Y1" s="17" t="s">
        <v>1893</v>
      </c>
      <c r="Z1" s="17" t="s">
        <v>1894</v>
      </c>
      <c r="AA1" s="17" t="s">
        <v>2013</v>
      </c>
      <c r="AB1" s="17" t="s">
        <v>1895</v>
      </c>
      <c r="AC1" s="17" t="s">
        <v>1896</v>
      </c>
      <c r="AD1" s="17" t="s">
        <v>1897</v>
      </c>
      <c r="AE1" s="17" t="s">
        <v>2014</v>
      </c>
      <c r="AF1" s="17" t="s">
        <v>1898</v>
      </c>
      <c r="AG1" s="17" t="s">
        <v>1899</v>
      </c>
      <c r="AH1" s="17" t="s">
        <v>2015</v>
      </c>
      <c r="AI1" s="17" t="s">
        <v>1900</v>
      </c>
      <c r="AJ1" s="17" t="s">
        <v>1901</v>
      </c>
      <c r="AK1" s="17" t="s">
        <v>1902</v>
      </c>
      <c r="AL1" s="17" t="s">
        <v>1903</v>
      </c>
      <c r="AM1" s="17" t="s">
        <v>1904</v>
      </c>
      <c r="AN1" s="17" t="s">
        <v>1905</v>
      </c>
      <c r="AO1" s="17" t="s">
        <v>1906</v>
      </c>
      <c r="AP1" s="17" t="s">
        <v>1907</v>
      </c>
      <c r="AQ1" s="17" t="s">
        <v>1908</v>
      </c>
      <c r="AR1" s="17" t="s">
        <v>1909</v>
      </c>
      <c r="AS1" s="17" t="s">
        <v>1910</v>
      </c>
      <c r="AT1" s="17" t="s">
        <v>1911</v>
      </c>
      <c r="AU1" s="17" t="s">
        <v>1104</v>
      </c>
      <c r="AV1" s="17" t="s">
        <v>1100</v>
      </c>
      <c r="AW1" s="17" t="s">
        <v>1101</v>
      </c>
      <c r="AX1" s="17" t="s">
        <v>1097</v>
      </c>
      <c r="AY1" s="17" t="s">
        <v>1098</v>
      </c>
      <c r="AZ1" s="17" t="s">
        <v>1081</v>
      </c>
      <c r="BA1" s="17" t="s">
        <v>1082</v>
      </c>
      <c r="BB1" s="17" t="s">
        <v>1085</v>
      </c>
      <c r="BC1" s="17" t="s">
        <v>1086</v>
      </c>
      <c r="BD1" s="17" t="s">
        <v>1089</v>
      </c>
      <c r="BE1" s="17" t="s">
        <v>1090</v>
      </c>
      <c r="BF1" s="17" t="s">
        <v>1093</v>
      </c>
      <c r="BG1" s="17" t="s">
        <v>1094</v>
      </c>
      <c r="BH1" s="17" t="s">
        <v>1069</v>
      </c>
      <c r="BI1" s="17" t="s">
        <v>1070</v>
      </c>
      <c r="BJ1" s="17" t="s">
        <v>2594</v>
      </c>
      <c r="BK1" s="17" t="s">
        <v>1071</v>
      </c>
      <c r="BL1" s="17" t="s">
        <v>1072</v>
      </c>
      <c r="BM1" s="17" t="s">
        <v>1073</v>
      </c>
      <c r="BN1" s="17" t="s">
        <v>1074</v>
      </c>
      <c r="BO1" s="17" t="s">
        <v>1057</v>
      </c>
      <c r="BP1" s="17" t="s">
        <v>1058</v>
      </c>
      <c r="BQ1" s="17" t="s">
        <v>1059</v>
      </c>
      <c r="BR1" s="17" t="s">
        <v>1008</v>
      </c>
      <c r="BS1" s="17" t="s">
        <v>1009</v>
      </c>
      <c r="BT1" s="17" t="s">
        <v>1005</v>
      </c>
      <c r="BU1" s="17" t="s">
        <v>1006</v>
      </c>
      <c r="BV1" s="17" t="s">
        <v>1007</v>
      </c>
      <c r="BW1" s="17" t="s">
        <v>999</v>
      </c>
      <c r="BX1" s="17" t="s">
        <v>1000</v>
      </c>
      <c r="BY1" s="17" t="s">
        <v>1001</v>
      </c>
      <c r="BZ1" s="17" t="s">
        <v>1002</v>
      </c>
      <c r="CA1" s="17" t="s">
        <v>1003</v>
      </c>
      <c r="CB1" s="17" t="s">
        <v>1004</v>
      </c>
      <c r="CC1" s="17" t="s">
        <v>989</v>
      </c>
      <c r="CD1" s="17" t="s">
        <v>990</v>
      </c>
      <c r="CE1" s="18" t="s">
        <v>964</v>
      </c>
      <c r="CF1" s="18" t="s">
        <v>965</v>
      </c>
      <c r="CG1" s="18" t="s">
        <v>966</v>
      </c>
      <c r="CH1" s="18" t="s">
        <v>967</v>
      </c>
      <c r="CI1" s="18" t="s">
        <v>968</v>
      </c>
      <c r="CJ1" s="18" t="s">
        <v>969</v>
      </c>
      <c r="CK1" s="18" t="s">
        <v>970</v>
      </c>
      <c r="CL1" s="18" t="s">
        <v>971</v>
      </c>
      <c r="CM1" s="18" t="s">
        <v>972</v>
      </c>
      <c r="CN1" s="18" t="s">
        <v>973</v>
      </c>
      <c r="CO1" s="18" t="s">
        <v>987</v>
      </c>
      <c r="CP1" s="18" t="s">
        <v>988</v>
      </c>
      <c r="CQ1" s="18" t="s">
        <v>974</v>
      </c>
      <c r="CR1" s="18" t="s">
        <v>975</v>
      </c>
      <c r="CS1" s="18" t="s">
        <v>3121</v>
      </c>
    </row>
    <row r="2" spans="1:111" x14ac:dyDescent="0.3">
      <c r="A2" t="s">
        <v>2305</v>
      </c>
      <c r="CS2" s="16"/>
    </row>
    <row r="3" spans="1:111" x14ac:dyDescent="0.3">
      <c r="A3" s="14" t="s">
        <v>1738</v>
      </c>
      <c r="C3" t="s">
        <v>3025</v>
      </c>
      <c r="D3" t="s">
        <v>3043</v>
      </c>
      <c r="E3" t="s">
        <v>3043</v>
      </c>
      <c r="F3" t="s">
        <v>3043</v>
      </c>
      <c r="G3" t="s">
        <v>3025</v>
      </c>
      <c r="H3" t="s">
        <v>3025</v>
      </c>
      <c r="I3" t="s">
        <v>3025</v>
      </c>
      <c r="J3" t="s">
        <v>3025</v>
      </c>
      <c r="K3" t="s">
        <v>3025</v>
      </c>
    </row>
    <row r="4" spans="1:111" x14ac:dyDescent="0.3">
      <c r="A4" s="14" t="s">
        <v>1739</v>
      </c>
      <c r="B4" s="14"/>
      <c r="C4" s="5">
        <v>27760</v>
      </c>
      <c r="D4" s="5">
        <v>28095</v>
      </c>
      <c r="E4" s="5">
        <v>28460</v>
      </c>
      <c r="F4" s="5">
        <v>28856</v>
      </c>
      <c r="G4" s="5">
        <v>29252</v>
      </c>
      <c r="H4" s="5">
        <v>29768</v>
      </c>
      <c r="I4" s="5">
        <v>29983</v>
      </c>
      <c r="J4" s="5">
        <v>30348</v>
      </c>
      <c r="K4" s="5">
        <v>30713</v>
      </c>
      <c r="L4" s="5">
        <v>31079</v>
      </c>
      <c r="M4" s="5">
        <v>31260</v>
      </c>
      <c r="N4" s="5">
        <v>31444</v>
      </c>
      <c r="O4" s="5">
        <v>31625</v>
      </c>
      <c r="P4" s="5">
        <v>31778</v>
      </c>
      <c r="Q4" s="5">
        <v>31990</v>
      </c>
      <c r="R4" s="5">
        <v>32174</v>
      </c>
      <c r="S4" s="5">
        <v>32356</v>
      </c>
      <c r="T4" s="5">
        <v>32509</v>
      </c>
      <c r="U4" s="5">
        <v>32721</v>
      </c>
      <c r="V4" s="5">
        <v>32874</v>
      </c>
      <c r="W4" s="5">
        <v>33055</v>
      </c>
      <c r="X4" s="5">
        <v>33239</v>
      </c>
      <c r="Y4" s="5">
        <v>33451</v>
      </c>
      <c r="Z4" s="5">
        <v>33604</v>
      </c>
      <c r="AA4" s="5">
        <v>33817</v>
      </c>
      <c r="AB4" s="5">
        <v>33970</v>
      </c>
      <c r="AC4" s="5">
        <v>34213</v>
      </c>
      <c r="AD4" s="5">
        <v>34335</v>
      </c>
      <c r="AE4" s="5">
        <v>34547</v>
      </c>
      <c r="AF4" s="5">
        <v>34700</v>
      </c>
      <c r="AG4" s="5">
        <v>34912</v>
      </c>
      <c r="AH4" s="5">
        <v>35034</v>
      </c>
      <c r="AI4" s="5">
        <v>35186</v>
      </c>
      <c r="AJ4" s="5">
        <v>35431</v>
      </c>
      <c r="AK4" s="5">
        <v>35674</v>
      </c>
      <c r="AL4" s="5">
        <v>35796</v>
      </c>
      <c r="AM4" s="5">
        <v>36008</v>
      </c>
      <c r="AN4" s="5">
        <v>36161</v>
      </c>
      <c r="AO4" s="5">
        <v>36342</v>
      </c>
      <c r="AP4" s="5">
        <v>36526</v>
      </c>
      <c r="AQ4" s="5">
        <v>36708</v>
      </c>
      <c r="AR4" s="5">
        <v>36892</v>
      </c>
      <c r="AS4" s="5">
        <v>37104</v>
      </c>
      <c r="AT4" s="5">
        <v>37257</v>
      </c>
      <c r="AU4" s="5">
        <v>37469</v>
      </c>
      <c r="AV4" s="21">
        <v>37622</v>
      </c>
      <c r="AW4" s="21">
        <v>37834</v>
      </c>
      <c r="AX4" s="21">
        <v>37987</v>
      </c>
      <c r="AY4" s="21">
        <v>38231</v>
      </c>
      <c r="AZ4" s="21">
        <v>38353</v>
      </c>
      <c r="BA4" s="21">
        <v>38565</v>
      </c>
      <c r="BB4" s="21">
        <v>38718</v>
      </c>
      <c r="BC4" s="21">
        <v>38930</v>
      </c>
      <c r="BD4" s="21">
        <v>39083</v>
      </c>
      <c r="BE4" s="21">
        <v>39295</v>
      </c>
      <c r="BF4" s="21">
        <v>39448</v>
      </c>
      <c r="BG4" s="21">
        <v>39692</v>
      </c>
      <c r="BH4" s="5">
        <v>39814</v>
      </c>
      <c r="BI4" s="5">
        <v>39873</v>
      </c>
      <c r="BJ4" s="5">
        <v>40026</v>
      </c>
      <c r="BK4" s="5">
        <v>40179</v>
      </c>
      <c r="BL4" s="5">
        <v>40391</v>
      </c>
      <c r="BM4" s="5">
        <v>40544</v>
      </c>
      <c r="BN4" s="5">
        <v>40756</v>
      </c>
      <c r="BO4" s="5">
        <v>40909</v>
      </c>
      <c r="BP4" s="5">
        <v>40969</v>
      </c>
      <c r="BQ4" s="5">
        <v>41122</v>
      </c>
      <c r="BR4" s="5">
        <v>41306</v>
      </c>
      <c r="BS4" s="5">
        <v>41395</v>
      </c>
      <c r="BT4" s="5">
        <v>41671</v>
      </c>
      <c r="BU4" s="5">
        <v>41730</v>
      </c>
      <c r="BV4" s="5">
        <v>41852</v>
      </c>
      <c r="BW4" s="5">
        <v>42005</v>
      </c>
      <c r="BX4" s="5">
        <v>42064</v>
      </c>
      <c r="BY4" s="5">
        <v>42217</v>
      </c>
      <c r="BZ4" s="5">
        <v>42370</v>
      </c>
      <c r="CA4" s="5">
        <v>42430</v>
      </c>
      <c r="CB4" s="5">
        <v>42583</v>
      </c>
      <c r="CC4" s="5">
        <v>42736</v>
      </c>
      <c r="CD4" s="5">
        <v>42887</v>
      </c>
      <c r="CE4" s="5">
        <v>43191</v>
      </c>
      <c r="CF4" s="5">
        <v>43466</v>
      </c>
      <c r="CG4" s="5">
        <v>43586</v>
      </c>
      <c r="CH4" s="5">
        <v>43678</v>
      </c>
      <c r="CI4" s="5">
        <v>43831</v>
      </c>
      <c r="CJ4" s="5">
        <v>43891</v>
      </c>
      <c r="CK4" s="5">
        <v>44075</v>
      </c>
      <c r="CL4" s="5">
        <v>44228</v>
      </c>
      <c r="CM4" s="5">
        <v>44378</v>
      </c>
      <c r="CN4" s="5">
        <v>44682</v>
      </c>
      <c r="CO4" s="5">
        <v>44958</v>
      </c>
      <c r="CP4" s="5">
        <v>45047</v>
      </c>
      <c r="CQ4" s="5">
        <v>45323</v>
      </c>
      <c r="CR4" s="5">
        <v>45444</v>
      </c>
      <c r="CS4" s="5">
        <v>45658</v>
      </c>
    </row>
    <row r="5" spans="1:111" x14ac:dyDescent="0.3">
      <c r="A5" s="14" t="s">
        <v>1740</v>
      </c>
      <c r="B5" s="14"/>
      <c r="C5" s="25">
        <v>27760</v>
      </c>
      <c r="D5" s="25">
        <v>28095</v>
      </c>
      <c r="E5" s="25">
        <v>28460</v>
      </c>
      <c r="F5" s="25">
        <v>28856</v>
      </c>
      <c r="G5" s="25">
        <v>29252</v>
      </c>
      <c r="H5" s="25">
        <v>29768</v>
      </c>
      <c r="I5" s="25">
        <v>29983</v>
      </c>
      <c r="J5" s="25">
        <v>30348</v>
      </c>
      <c r="K5" s="25">
        <v>30713</v>
      </c>
      <c r="L5" s="26">
        <v>31079</v>
      </c>
      <c r="M5" s="26">
        <v>31260</v>
      </c>
      <c r="N5" s="26">
        <v>31444</v>
      </c>
      <c r="O5" s="26">
        <v>31625</v>
      </c>
      <c r="P5" s="26">
        <v>31778</v>
      </c>
      <c r="Q5" s="26">
        <v>31990</v>
      </c>
      <c r="R5" s="26">
        <v>32174</v>
      </c>
      <c r="S5" s="26">
        <v>32356</v>
      </c>
      <c r="T5" s="26">
        <v>32509</v>
      </c>
      <c r="U5" s="26">
        <v>32721</v>
      </c>
      <c r="V5" s="26">
        <v>32874</v>
      </c>
      <c r="W5" s="26">
        <v>33055</v>
      </c>
      <c r="X5" s="26">
        <v>33239</v>
      </c>
      <c r="Y5" s="26">
        <v>33451</v>
      </c>
      <c r="Z5" s="26">
        <v>33604</v>
      </c>
      <c r="AA5" s="26">
        <v>33817</v>
      </c>
      <c r="AB5" s="26">
        <v>33970</v>
      </c>
      <c r="AC5" s="26">
        <v>34213</v>
      </c>
      <c r="AD5" s="26">
        <v>34335</v>
      </c>
      <c r="AE5" s="26">
        <v>34547</v>
      </c>
      <c r="AF5" s="26">
        <v>34700</v>
      </c>
      <c r="AG5" s="26">
        <v>34912</v>
      </c>
      <c r="AH5" s="26">
        <v>35034</v>
      </c>
      <c r="AI5" s="26">
        <v>35186</v>
      </c>
      <c r="AJ5" s="26">
        <v>35431</v>
      </c>
      <c r="AK5" s="26">
        <v>35674</v>
      </c>
      <c r="AL5" s="26">
        <v>35796</v>
      </c>
      <c r="AM5" s="26">
        <v>36008</v>
      </c>
      <c r="AN5" s="26">
        <v>36161</v>
      </c>
      <c r="AO5" s="26">
        <v>36342</v>
      </c>
      <c r="AP5" s="25">
        <v>36526</v>
      </c>
      <c r="AQ5" s="25">
        <v>36708</v>
      </c>
      <c r="AR5" s="25">
        <v>36892</v>
      </c>
      <c r="AS5" s="25">
        <v>37104</v>
      </c>
      <c r="AT5" s="25">
        <v>37257</v>
      </c>
      <c r="AU5" s="25">
        <v>37469</v>
      </c>
      <c r="AV5" s="25">
        <v>37622</v>
      </c>
      <c r="AW5" s="25">
        <v>37834</v>
      </c>
      <c r="AX5" s="25">
        <v>37987</v>
      </c>
      <c r="AY5" s="25">
        <v>38231</v>
      </c>
      <c r="AZ5" s="25">
        <v>38353</v>
      </c>
      <c r="BA5" s="25">
        <v>38565</v>
      </c>
      <c r="BB5" s="25">
        <v>38718</v>
      </c>
      <c r="BC5" s="25">
        <v>38930</v>
      </c>
      <c r="BD5" s="25">
        <v>39083</v>
      </c>
      <c r="BE5" s="25">
        <v>39295</v>
      </c>
      <c r="BF5" s="25">
        <v>39448</v>
      </c>
      <c r="BG5" s="25">
        <v>39692</v>
      </c>
      <c r="BH5" s="25">
        <v>39814</v>
      </c>
      <c r="BI5" s="25">
        <v>39873</v>
      </c>
      <c r="BJ5" s="25">
        <v>40026</v>
      </c>
      <c r="BK5" s="25">
        <v>40179</v>
      </c>
      <c r="BL5" s="25">
        <v>40391</v>
      </c>
      <c r="BM5" s="25">
        <v>40544</v>
      </c>
      <c r="BN5" s="25">
        <v>40756</v>
      </c>
      <c r="BO5" s="25">
        <v>40909</v>
      </c>
      <c r="BP5" t="s">
        <v>1737</v>
      </c>
      <c r="BQ5" s="25">
        <v>41122</v>
      </c>
      <c r="BR5" s="25">
        <v>41306</v>
      </c>
      <c r="BS5" t="s">
        <v>1737</v>
      </c>
      <c r="BT5" s="25">
        <v>41671</v>
      </c>
      <c r="BU5" t="s">
        <v>1737</v>
      </c>
      <c r="BV5" s="25">
        <v>41852</v>
      </c>
      <c r="BW5" s="25">
        <v>42005</v>
      </c>
      <c r="BX5" t="s">
        <v>1737</v>
      </c>
      <c r="BY5" s="25">
        <v>42217</v>
      </c>
      <c r="BZ5" s="25">
        <v>42370</v>
      </c>
      <c r="CA5" t="s">
        <v>1737</v>
      </c>
      <c r="CB5" s="25">
        <v>42583</v>
      </c>
      <c r="CC5" s="25">
        <v>42736</v>
      </c>
      <c r="CD5" s="25">
        <v>42887</v>
      </c>
      <c r="CE5" s="25">
        <v>43191</v>
      </c>
      <c r="CF5" s="25">
        <v>43466</v>
      </c>
      <c r="CG5" t="s">
        <v>1737</v>
      </c>
      <c r="CH5" s="25">
        <v>43678</v>
      </c>
      <c r="CI5" s="25">
        <v>43831</v>
      </c>
      <c r="CJ5" t="s">
        <v>1737</v>
      </c>
      <c r="CK5" s="25">
        <v>44075</v>
      </c>
      <c r="CL5" s="25">
        <v>44228</v>
      </c>
      <c r="CM5" s="25">
        <v>44440</v>
      </c>
      <c r="CN5" s="25">
        <v>44682</v>
      </c>
      <c r="CO5" s="25">
        <v>44958</v>
      </c>
      <c r="CP5" t="s">
        <v>1737</v>
      </c>
      <c r="CQ5" s="25">
        <v>45323</v>
      </c>
      <c r="CR5" s="25">
        <v>45444</v>
      </c>
      <c r="CS5" s="25">
        <v>45658</v>
      </c>
      <c r="CU5" s="28"/>
      <c r="CV5" s="28" t="s">
        <v>986</v>
      </c>
      <c r="CW5" s="29">
        <v>0</v>
      </c>
      <c r="CX5" s="28"/>
      <c r="CY5" s="29">
        <v>5</v>
      </c>
      <c r="CZ5" s="28"/>
      <c r="DA5" s="29">
        <v>10</v>
      </c>
      <c r="DB5" s="28"/>
    </row>
    <row r="6" spans="1:111" x14ac:dyDescent="0.3">
      <c r="A6" t="s">
        <v>1742</v>
      </c>
      <c r="B6" s="16">
        <v>27395</v>
      </c>
      <c r="C6" s="10" t="e">
        <v>#N/A</v>
      </c>
      <c r="D6" s="10" t="e">
        <v>#N/A</v>
      </c>
      <c r="E6" s="10" t="e">
        <v>#N/A</v>
      </c>
      <c r="F6" s="10" t="e">
        <v>#N/A</v>
      </c>
      <c r="G6" s="10" t="e">
        <v>#N/A</v>
      </c>
      <c r="H6" s="10" t="e">
        <v>#N/A</v>
      </c>
      <c r="I6" s="10" t="e">
        <v>#N/A</v>
      </c>
      <c r="J6" s="10" t="e">
        <v>#N/A</v>
      </c>
      <c r="K6" s="10" t="e">
        <v>#N/A</v>
      </c>
      <c r="L6" s="10" t="e">
        <v>#N/A</v>
      </c>
      <c r="M6" s="10" t="e">
        <v>#N/A</v>
      </c>
      <c r="N6" s="10" t="e">
        <v>#N/A</v>
      </c>
      <c r="O6" s="10" t="e">
        <v>#N/A</v>
      </c>
      <c r="P6" s="10" t="e">
        <v>#N/A</v>
      </c>
      <c r="Q6" s="10" t="e">
        <v>#N/A</v>
      </c>
      <c r="R6" s="10" t="e">
        <v>#N/A</v>
      </c>
      <c r="S6" s="10" t="e">
        <v>#N/A</v>
      </c>
      <c r="T6" s="10" t="e">
        <v>#N/A</v>
      </c>
      <c r="U6" s="10" t="e">
        <v>#N/A</v>
      </c>
      <c r="V6" s="10" t="e">
        <v>#N/A</v>
      </c>
      <c r="W6" s="10" t="e">
        <v>#N/A</v>
      </c>
      <c r="X6" s="10" t="e">
        <v>#N/A</v>
      </c>
      <c r="Y6" s="10" t="e">
        <v>#N/A</v>
      </c>
      <c r="Z6" s="10" t="e">
        <v>#N/A</v>
      </c>
      <c r="AA6" s="10" t="e">
        <v>#N/A</v>
      </c>
      <c r="AB6" s="10" t="e">
        <v>#N/A</v>
      </c>
      <c r="AC6" s="10" t="e">
        <v>#N/A</v>
      </c>
      <c r="AD6" s="10" t="e">
        <v>#N/A</v>
      </c>
      <c r="AE6" s="10" t="e">
        <v>#N/A</v>
      </c>
      <c r="AF6" s="10" t="e">
        <v>#N/A</v>
      </c>
      <c r="AG6" s="10" t="e">
        <v>#N/A</v>
      </c>
      <c r="AH6" s="10" t="e">
        <v>#N/A</v>
      </c>
      <c r="AI6" s="10" t="e">
        <v>#N/A</v>
      </c>
      <c r="AJ6" s="10" t="e">
        <v>#N/A</v>
      </c>
      <c r="AK6" s="10" t="e">
        <v>#N/A</v>
      </c>
      <c r="AL6" s="10" t="e">
        <v>#N/A</v>
      </c>
      <c r="AM6" s="10" t="e">
        <v>#N/A</v>
      </c>
      <c r="AN6" s="10" t="e">
        <v>#N/A</v>
      </c>
      <c r="AO6" s="10" t="e">
        <v>#N/A</v>
      </c>
      <c r="AP6" s="10" t="e">
        <v>#N/A</v>
      </c>
      <c r="AQ6" s="10" t="e">
        <v>#N/A</v>
      </c>
      <c r="AR6" s="10" t="e">
        <v>#N/A</v>
      </c>
      <c r="AS6" s="10" t="e">
        <v>#N/A</v>
      </c>
      <c r="AT6" s="10" t="e">
        <v>#N/A</v>
      </c>
      <c r="AU6" s="10" t="e">
        <v>#N/A</v>
      </c>
      <c r="AV6" s="10" t="e">
        <v>#N/A</v>
      </c>
      <c r="AW6" s="10" t="e">
        <v>#N/A</v>
      </c>
      <c r="AX6" s="10" t="e">
        <v>#N/A</v>
      </c>
      <c r="AY6" s="10" t="e">
        <v>#N/A</v>
      </c>
      <c r="AZ6" s="10" t="e">
        <v>#N/A</v>
      </c>
      <c r="BA6" s="10" t="e">
        <v>#N/A</v>
      </c>
      <c r="BB6" s="10" t="e">
        <v>#N/A</v>
      </c>
      <c r="BC6" s="10" t="e">
        <v>#N/A</v>
      </c>
      <c r="BD6" s="10" t="e">
        <v>#N/A</v>
      </c>
      <c r="BE6" s="10" t="e">
        <v>#N/A</v>
      </c>
      <c r="BF6" s="10" t="e">
        <v>#N/A</v>
      </c>
      <c r="BG6" s="10" t="e">
        <v>#N/A</v>
      </c>
      <c r="BH6" s="10" t="e">
        <v>#N/A</v>
      </c>
      <c r="BI6" s="10" t="e">
        <v>#N/A</v>
      </c>
      <c r="BJ6" s="10" t="e">
        <v>#N/A</v>
      </c>
      <c r="BK6" s="10" t="e">
        <v>#N/A</v>
      </c>
      <c r="BL6" s="10" t="e">
        <v>#N/A</v>
      </c>
      <c r="BM6" s="10" t="e">
        <v>#N/A</v>
      </c>
      <c r="BN6" s="10" t="e">
        <v>#N/A</v>
      </c>
      <c r="BO6" s="10" t="e">
        <v>#N/A</v>
      </c>
      <c r="BP6" s="10" t="e">
        <v>#N/A</v>
      </c>
      <c r="BQ6" s="10" t="e">
        <v>#N/A</v>
      </c>
      <c r="BR6" s="10" t="e">
        <v>#N/A</v>
      </c>
      <c r="BS6" s="10" t="e">
        <v>#N/A</v>
      </c>
      <c r="BT6" s="10" t="e">
        <v>#N/A</v>
      </c>
      <c r="BU6" s="10" t="e">
        <v>#N/A</v>
      </c>
      <c r="BV6" s="10" t="e">
        <v>#N/A</v>
      </c>
      <c r="BW6" s="10" t="e">
        <v>#N/A</v>
      </c>
      <c r="BX6" s="10" t="e">
        <v>#N/A</v>
      </c>
      <c r="BY6" s="10" t="e">
        <v>#N/A</v>
      </c>
      <c r="BZ6" s="10" t="e">
        <v>#N/A</v>
      </c>
      <c r="CA6" s="10" t="e">
        <v>#N/A</v>
      </c>
      <c r="CB6" s="10" t="e">
        <v>#N/A</v>
      </c>
      <c r="CC6" s="10" t="e">
        <v>#N/A</v>
      </c>
      <c r="CD6" s="10" t="e">
        <v>#N/A</v>
      </c>
      <c r="CE6" s="10" t="e">
        <v>#N/A</v>
      </c>
      <c r="CF6" s="10" t="e">
        <v>#N/A</v>
      </c>
      <c r="CG6" s="10" t="e">
        <v>#N/A</v>
      </c>
      <c r="CH6" s="10" t="e">
        <v>#N/A</v>
      </c>
      <c r="CI6" s="10" t="e">
        <v>#N/A</v>
      </c>
      <c r="CJ6" s="10" t="e">
        <v>#N/A</v>
      </c>
      <c r="CK6" s="10" t="e">
        <v>#N/A</v>
      </c>
      <c r="CL6" s="10" t="e">
        <v>#N/A</v>
      </c>
      <c r="CM6" s="10" t="e">
        <v>#N/A</v>
      </c>
      <c r="CN6" s="10" t="e">
        <v>#N/A</v>
      </c>
      <c r="CO6" s="10" t="e">
        <v>#N/A</v>
      </c>
      <c r="CP6" s="10" t="e">
        <v>#N/A</v>
      </c>
      <c r="CQ6" s="10" t="e">
        <v>#N/A</v>
      </c>
      <c r="CR6" s="10" t="e">
        <v>#N/A</v>
      </c>
      <c r="CS6" s="10" t="e">
        <v>#N/A</v>
      </c>
      <c r="CU6" s="28"/>
      <c r="CV6" s="28" t="s">
        <v>963</v>
      </c>
      <c r="CW6" s="28" t="s">
        <v>976</v>
      </c>
      <c r="CX6" s="28" t="s">
        <v>977</v>
      </c>
      <c r="CY6" s="28" t="s">
        <v>976</v>
      </c>
      <c r="CZ6" s="28" t="s">
        <v>977</v>
      </c>
      <c r="DA6" s="28" t="s">
        <v>976</v>
      </c>
      <c r="DB6" s="28" t="s">
        <v>977</v>
      </c>
    </row>
    <row r="7" spans="1:111" x14ac:dyDescent="0.3">
      <c r="A7" t="s">
        <v>1743</v>
      </c>
      <c r="B7" s="16">
        <v>27760</v>
      </c>
      <c r="C7" s="34">
        <v>6.7</v>
      </c>
      <c r="D7" s="10" t="e">
        <v>#N/A</v>
      </c>
      <c r="E7" s="10" t="e">
        <v>#N/A</v>
      </c>
      <c r="F7" s="10" t="e">
        <v>#N/A</v>
      </c>
      <c r="G7" s="10" t="e">
        <v>#N/A</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c r="W7" s="10" t="e">
        <v>#N/A</v>
      </c>
      <c r="X7" s="10" t="e">
        <v>#N/A</v>
      </c>
      <c r="Y7" s="10" t="e">
        <v>#N/A</v>
      </c>
      <c r="Z7" s="10" t="e">
        <v>#N/A</v>
      </c>
      <c r="AA7" s="10" t="e">
        <v>#N/A</v>
      </c>
      <c r="AB7" s="10" t="e">
        <v>#N/A</v>
      </c>
      <c r="AC7" s="10" t="e">
        <v>#N/A</v>
      </c>
      <c r="AD7" s="10" t="e">
        <v>#N/A</v>
      </c>
      <c r="AE7" s="10" t="e">
        <v>#N/A</v>
      </c>
      <c r="AF7" s="10" t="e">
        <v>#N/A</v>
      </c>
      <c r="AG7" s="10" t="e">
        <v>#N/A</v>
      </c>
      <c r="AH7" s="10" t="e">
        <v>#N/A</v>
      </c>
      <c r="AI7" s="10" t="e">
        <v>#N/A</v>
      </c>
      <c r="AJ7" s="10" t="e">
        <v>#N/A</v>
      </c>
      <c r="AK7" s="10" t="e">
        <v>#N/A</v>
      </c>
      <c r="AL7" s="10" t="e">
        <v>#N/A</v>
      </c>
      <c r="AM7" s="10" t="e">
        <v>#N/A</v>
      </c>
      <c r="AN7" s="10" t="e">
        <v>#N/A</v>
      </c>
      <c r="AO7" s="10" t="e">
        <v>#N/A</v>
      </c>
      <c r="AP7" s="10" t="e">
        <v>#N/A</v>
      </c>
      <c r="AQ7" s="10" t="e">
        <v>#N/A</v>
      </c>
      <c r="AR7" s="10" t="e">
        <v>#N/A</v>
      </c>
      <c r="AS7" s="10" t="e">
        <v>#N/A</v>
      </c>
      <c r="AT7" s="10" t="e">
        <v>#N/A</v>
      </c>
      <c r="AU7" s="10" t="e">
        <v>#N/A</v>
      </c>
      <c r="AV7" s="10" t="e">
        <v>#N/A</v>
      </c>
      <c r="AW7" s="10" t="e">
        <v>#N/A</v>
      </c>
      <c r="AX7" s="10" t="e">
        <v>#N/A</v>
      </c>
      <c r="AY7" s="10" t="e">
        <v>#N/A</v>
      </c>
      <c r="AZ7" s="10" t="e">
        <v>#N/A</v>
      </c>
      <c r="BA7" s="10" t="e">
        <v>#N/A</v>
      </c>
      <c r="BB7" s="10" t="e">
        <v>#N/A</v>
      </c>
      <c r="BC7" s="10" t="e">
        <v>#N/A</v>
      </c>
      <c r="BD7" s="10" t="e">
        <v>#N/A</v>
      </c>
      <c r="BE7" s="10" t="e">
        <v>#N/A</v>
      </c>
      <c r="BF7" s="10" t="e">
        <v>#N/A</v>
      </c>
      <c r="BG7" s="10" t="e">
        <v>#N/A</v>
      </c>
      <c r="BH7" s="10" t="e">
        <v>#N/A</v>
      </c>
      <c r="BI7" s="10" t="e">
        <v>#N/A</v>
      </c>
      <c r="BJ7" s="10" t="e">
        <v>#N/A</v>
      </c>
      <c r="BK7" s="10" t="e">
        <v>#N/A</v>
      </c>
      <c r="BL7" s="10" t="e">
        <v>#N/A</v>
      </c>
      <c r="BM7" s="10" t="e">
        <v>#N/A</v>
      </c>
      <c r="BN7" s="10" t="e">
        <v>#N/A</v>
      </c>
      <c r="BO7" s="10" t="e">
        <v>#N/A</v>
      </c>
      <c r="BP7" s="10" t="e">
        <v>#N/A</v>
      </c>
      <c r="BQ7" s="10" t="e">
        <v>#N/A</v>
      </c>
      <c r="BR7" s="10" t="e">
        <v>#N/A</v>
      </c>
      <c r="BS7" s="10" t="e">
        <v>#N/A</v>
      </c>
      <c r="BT7" s="10" t="e">
        <v>#N/A</v>
      </c>
      <c r="BU7" s="10" t="e">
        <v>#N/A</v>
      </c>
      <c r="BV7" s="10" t="e">
        <v>#N/A</v>
      </c>
      <c r="BW7" s="10" t="e">
        <v>#N/A</v>
      </c>
      <c r="BX7" s="10" t="e">
        <v>#N/A</v>
      </c>
      <c r="BY7" s="10" t="e">
        <v>#N/A</v>
      </c>
      <c r="BZ7" s="10" t="e">
        <v>#N/A</v>
      </c>
      <c r="CA7" s="10" t="e">
        <v>#N/A</v>
      </c>
      <c r="CB7" s="10" t="e">
        <v>#N/A</v>
      </c>
      <c r="CC7" s="10" t="e">
        <v>#N/A</v>
      </c>
      <c r="CD7" s="10" t="e">
        <v>#N/A</v>
      </c>
      <c r="CE7" s="10" t="e">
        <v>#N/A</v>
      </c>
      <c r="CF7" s="10" t="e">
        <v>#N/A</v>
      </c>
      <c r="CG7" s="10" t="e">
        <v>#N/A</v>
      </c>
      <c r="CH7" s="10" t="e">
        <v>#N/A</v>
      </c>
      <c r="CI7" s="10" t="e">
        <v>#N/A</v>
      </c>
      <c r="CJ7" s="10" t="e">
        <v>#N/A</v>
      </c>
      <c r="CK7" s="10" t="e">
        <v>#N/A</v>
      </c>
      <c r="CL7" s="10" t="e">
        <v>#N/A</v>
      </c>
      <c r="CM7" s="10" t="e">
        <v>#N/A</v>
      </c>
      <c r="CN7" s="10" t="e">
        <v>#N/A</v>
      </c>
      <c r="CO7" s="10" t="e">
        <v>#N/A</v>
      </c>
      <c r="CP7" s="10" t="e">
        <v>#N/A</v>
      </c>
      <c r="CQ7" s="10" t="e">
        <v>#N/A</v>
      </c>
      <c r="CR7" s="10" t="e">
        <v>#N/A</v>
      </c>
      <c r="CS7" s="10" t="e">
        <v>#N/A</v>
      </c>
      <c r="CU7" s="20">
        <v>27760</v>
      </c>
      <c r="CV7" s="20" t="str">
        <f ca="1">OFFSET(C$1,0,ROWS($1:1)-1)</f>
        <v>1976A</v>
      </c>
      <c r="CW7" s="19">
        <f ca="1">LEFT(CV7,4)+$CW$5</f>
        <v>1976</v>
      </c>
      <c r="CX7" s="30" cm="1">
        <f t="array" aca="1" ref="CX7" ca="1">INDEX($C$6:$CS$100,MATCH(CW7,YEAR($B$6:$B$100),0),MATCH(CV7,$C$1:$CS$1,0))</f>
        <v>6.7</v>
      </c>
      <c r="CY7" s="19">
        <f ca="1">LEFT(CV7,4)+$CY$5</f>
        <v>1981</v>
      </c>
      <c r="CZ7" s="30" cm="1">
        <f t="array" aca="1" ref="CZ7" ca="1">INDEX($C$6:$CS$100,MATCH(CY7,YEAR($B$6:$B$100),0),MATCH(CV7,$C$1:$CS$1,0))</f>
        <v>6.6</v>
      </c>
      <c r="DA7" s="19">
        <f ca="1">LEFT(CV7,4)+$DA$5</f>
        <v>1986</v>
      </c>
      <c r="DB7" s="28" t="e" cm="1">
        <f t="array" aca="1" ref="DB7" ca="1">INDEX($C$6:$CS$100,MATCH(DA7,YEAR($B$6:$B$100),0),MATCH(CV7,$C$1:$CS$1,0))</f>
        <v>#N/A</v>
      </c>
      <c r="DD7" s="10"/>
    </row>
    <row r="8" spans="1:111" x14ac:dyDescent="0.3">
      <c r="A8" t="s">
        <v>1744</v>
      </c>
      <c r="B8" s="16">
        <v>28126</v>
      </c>
      <c r="C8" s="34">
        <v>6.6</v>
      </c>
      <c r="D8" s="35">
        <v>5.5</v>
      </c>
      <c r="E8" s="10" t="e">
        <v>#N/A</v>
      </c>
      <c r="F8" s="10" t="e">
        <v>#N/A</v>
      </c>
      <c r="G8" s="10" t="e">
        <v>#N/A</v>
      </c>
      <c r="H8" s="10" t="e">
        <v>#N/A</v>
      </c>
      <c r="I8" s="10" t="e">
        <v>#N/A</v>
      </c>
      <c r="J8" s="10" t="e">
        <v>#N/A</v>
      </c>
      <c r="K8" s="10" t="e">
        <v>#N/A</v>
      </c>
      <c r="L8" s="10" t="e">
        <v>#N/A</v>
      </c>
      <c r="M8" s="10" t="e">
        <v>#N/A</v>
      </c>
      <c r="N8" s="10" t="e">
        <v>#N/A</v>
      </c>
      <c r="O8" s="10" t="e">
        <v>#N/A</v>
      </c>
      <c r="P8" s="10" t="e">
        <v>#N/A</v>
      </c>
      <c r="Q8" s="10" t="e">
        <v>#N/A</v>
      </c>
      <c r="R8" s="10" t="e">
        <v>#N/A</v>
      </c>
      <c r="S8" s="10" t="e">
        <v>#N/A</v>
      </c>
      <c r="T8" s="10" t="e">
        <v>#N/A</v>
      </c>
      <c r="U8" s="10" t="e">
        <v>#N/A</v>
      </c>
      <c r="V8" s="10" t="e">
        <v>#N/A</v>
      </c>
      <c r="W8" s="10" t="e">
        <v>#N/A</v>
      </c>
      <c r="X8" s="10" t="e">
        <v>#N/A</v>
      </c>
      <c r="Y8" s="10" t="e">
        <v>#N/A</v>
      </c>
      <c r="Z8" s="10" t="e">
        <v>#N/A</v>
      </c>
      <c r="AA8" s="10" t="e">
        <v>#N/A</v>
      </c>
      <c r="AB8" s="10" t="e">
        <v>#N/A</v>
      </c>
      <c r="AC8" s="10" t="e">
        <v>#N/A</v>
      </c>
      <c r="AD8" s="10" t="e">
        <v>#N/A</v>
      </c>
      <c r="AE8" s="10" t="e">
        <v>#N/A</v>
      </c>
      <c r="AF8" s="10" t="e">
        <v>#N/A</v>
      </c>
      <c r="AG8" s="10" t="e">
        <v>#N/A</v>
      </c>
      <c r="AH8" s="10" t="e">
        <v>#N/A</v>
      </c>
      <c r="AI8" s="10" t="e">
        <v>#N/A</v>
      </c>
      <c r="AJ8" s="10" t="e">
        <v>#N/A</v>
      </c>
      <c r="AK8" s="10" t="e">
        <v>#N/A</v>
      </c>
      <c r="AL8" s="10" t="e">
        <v>#N/A</v>
      </c>
      <c r="AM8" s="10" t="e">
        <v>#N/A</v>
      </c>
      <c r="AN8" s="10" t="e">
        <v>#N/A</v>
      </c>
      <c r="AO8" s="10" t="e">
        <v>#N/A</v>
      </c>
      <c r="AP8" s="10" t="e">
        <v>#N/A</v>
      </c>
      <c r="AQ8" s="10" t="e">
        <v>#N/A</v>
      </c>
      <c r="AR8" s="10" t="e">
        <v>#N/A</v>
      </c>
      <c r="AS8" s="10" t="e">
        <v>#N/A</v>
      </c>
      <c r="AT8" s="10" t="e">
        <v>#N/A</v>
      </c>
      <c r="AU8" s="10" t="e">
        <v>#N/A</v>
      </c>
      <c r="AV8" s="10" t="e">
        <v>#N/A</v>
      </c>
      <c r="AW8" s="10" t="e">
        <v>#N/A</v>
      </c>
      <c r="AX8" s="10" t="e">
        <v>#N/A</v>
      </c>
      <c r="AY8" s="10" t="e">
        <v>#N/A</v>
      </c>
      <c r="AZ8" s="10" t="e">
        <v>#N/A</v>
      </c>
      <c r="BA8" s="10" t="e">
        <v>#N/A</v>
      </c>
      <c r="BB8" s="10" t="e">
        <v>#N/A</v>
      </c>
      <c r="BC8" s="10" t="e">
        <v>#N/A</v>
      </c>
      <c r="BD8" s="10" t="e">
        <v>#N/A</v>
      </c>
      <c r="BE8" s="10" t="e">
        <v>#N/A</v>
      </c>
      <c r="BF8" s="10" t="e">
        <v>#N/A</v>
      </c>
      <c r="BG8" s="10" t="e">
        <v>#N/A</v>
      </c>
      <c r="BH8" s="10" t="e">
        <v>#N/A</v>
      </c>
      <c r="BI8" s="10" t="e">
        <v>#N/A</v>
      </c>
      <c r="BJ8" s="10" t="e">
        <v>#N/A</v>
      </c>
      <c r="BK8" s="10" t="e">
        <v>#N/A</v>
      </c>
      <c r="BL8" s="10" t="e">
        <v>#N/A</v>
      </c>
      <c r="BM8" s="10" t="e">
        <v>#N/A</v>
      </c>
      <c r="BN8" s="10" t="e">
        <v>#N/A</v>
      </c>
      <c r="BO8" s="10" t="e">
        <v>#N/A</v>
      </c>
      <c r="BP8" s="10" t="e">
        <v>#N/A</v>
      </c>
      <c r="BQ8" s="10" t="e">
        <v>#N/A</v>
      </c>
      <c r="BR8" s="10" t="e">
        <v>#N/A</v>
      </c>
      <c r="BS8" s="10" t="e">
        <v>#N/A</v>
      </c>
      <c r="BT8" s="10" t="e">
        <v>#N/A</v>
      </c>
      <c r="BU8" s="10" t="e">
        <v>#N/A</v>
      </c>
      <c r="BV8" s="10" t="e">
        <v>#N/A</v>
      </c>
      <c r="BW8" s="10" t="e">
        <v>#N/A</v>
      </c>
      <c r="BX8" s="10" t="e">
        <v>#N/A</v>
      </c>
      <c r="BY8" s="10" t="e">
        <v>#N/A</v>
      </c>
      <c r="BZ8" s="10" t="e">
        <v>#N/A</v>
      </c>
      <c r="CA8" s="10" t="e">
        <v>#N/A</v>
      </c>
      <c r="CB8" s="10" t="e">
        <v>#N/A</v>
      </c>
      <c r="CC8" s="10" t="e">
        <v>#N/A</v>
      </c>
      <c r="CD8" s="10" t="e">
        <v>#N/A</v>
      </c>
      <c r="CE8" s="10" t="e">
        <v>#N/A</v>
      </c>
      <c r="CF8" s="10" t="e">
        <v>#N/A</v>
      </c>
      <c r="CG8" s="10" t="e">
        <v>#N/A</v>
      </c>
      <c r="CH8" s="10" t="e">
        <v>#N/A</v>
      </c>
      <c r="CI8" s="10" t="e">
        <v>#N/A</v>
      </c>
      <c r="CJ8" s="10" t="e">
        <v>#N/A</v>
      </c>
      <c r="CK8" s="10" t="e">
        <v>#N/A</v>
      </c>
      <c r="CL8" s="10" t="e">
        <v>#N/A</v>
      </c>
      <c r="CM8" s="10" t="e">
        <v>#N/A</v>
      </c>
      <c r="CN8" s="10" t="e">
        <v>#N/A</v>
      </c>
      <c r="CO8" s="10" t="e">
        <v>#N/A</v>
      </c>
      <c r="CP8" s="10" t="e">
        <v>#N/A</v>
      </c>
      <c r="CQ8" s="10" t="e">
        <v>#N/A</v>
      </c>
      <c r="CR8" s="10" t="e">
        <v>#N/A</v>
      </c>
      <c r="CS8" s="10" t="e">
        <v>#N/A</v>
      </c>
      <c r="CU8" s="20">
        <v>28095</v>
      </c>
      <c r="CV8" s="20" t="str">
        <f ca="1">OFFSET(C$1,0,ROWS($1:2)-1)</f>
        <v>1976B</v>
      </c>
      <c r="CW8" s="40">
        <f ca="1">LEFT(CV8,4)+$CW$5+1</f>
        <v>1977</v>
      </c>
      <c r="CX8" s="30" cm="1">
        <f t="array" aca="1" ref="CX8" ca="1">INDEX($C$6:$CS$100,MATCH(CW8,YEAR($B$6:$B$100),0),MATCH(CV8,$C$1:$CS$1,0))</f>
        <v>5.5</v>
      </c>
      <c r="CY8" s="19">
        <f t="shared" ref="CY8:CY71" ca="1" si="0">LEFT(CV8,4)+$CY$5</f>
        <v>1981</v>
      </c>
      <c r="CZ8" s="30" cm="1">
        <f t="array" aca="1" ref="CZ8" ca="1">INDEX($C$6:$CS$100,MATCH(CY8,YEAR($B$6:$B$100),0),MATCH(CV8,$C$1:$CS$1,0))</f>
        <v>4.8</v>
      </c>
      <c r="DA8" s="19">
        <f t="shared" ref="DA8:DA71" ca="1" si="1">LEFT(CV8,4)+$DA$5</f>
        <v>1986</v>
      </c>
      <c r="DB8" s="28" t="e" cm="1">
        <f t="array" aca="1" ref="DB8" ca="1">INDEX($C$6:$CS$100,MATCH(DA8,YEAR($B$6:$B$100),0),MATCH(CV8,$C$1:$CS$1,0))</f>
        <v>#N/A</v>
      </c>
      <c r="DD8" s="10"/>
    </row>
    <row r="9" spans="1:111" x14ac:dyDescent="0.3">
      <c r="A9" t="s">
        <v>1745</v>
      </c>
      <c r="B9" s="16">
        <v>28491</v>
      </c>
      <c r="C9" s="34">
        <v>6.6</v>
      </c>
      <c r="D9" s="35">
        <v>5.6</v>
      </c>
      <c r="E9" s="35">
        <v>5.2</v>
      </c>
      <c r="F9" s="10" t="e">
        <v>#N/A</v>
      </c>
      <c r="G9" s="10" t="e">
        <v>#N/A</v>
      </c>
      <c r="H9" s="10" t="e">
        <v>#N/A</v>
      </c>
      <c r="I9" s="10"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T9" s="10" t="e">
        <v>#N/A</v>
      </c>
      <c r="BU9" s="10" t="e">
        <v>#N/A</v>
      </c>
      <c r="BV9" s="10" t="e">
        <v>#N/A</v>
      </c>
      <c r="BW9" s="10" t="e">
        <v>#N/A</v>
      </c>
      <c r="BX9" s="10" t="e">
        <v>#N/A</v>
      </c>
      <c r="BY9" s="10" t="e">
        <v>#N/A</v>
      </c>
      <c r="BZ9" s="10" t="e">
        <v>#N/A</v>
      </c>
      <c r="CA9" s="10" t="e">
        <v>#N/A</v>
      </c>
      <c r="CB9" s="10" t="e">
        <v>#N/A</v>
      </c>
      <c r="CC9" s="10" t="e">
        <v>#N/A</v>
      </c>
      <c r="CD9" s="10" t="e">
        <v>#N/A</v>
      </c>
      <c r="CE9" s="10" t="e">
        <v>#N/A</v>
      </c>
      <c r="CF9" s="10" t="e">
        <v>#N/A</v>
      </c>
      <c r="CG9" s="10" t="e">
        <v>#N/A</v>
      </c>
      <c r="CH9" s="10" t="e">
        <v>#N/A</v>
      </c>
      <c r="CI9" s="10" t="e">
        <v>#N/A</v>
      </c>
      <c r="CJ9" s="10" t="e">
        <v>#N/A</v>
      </c>
      <c r="CK9" s="10" t="e">
        <v>#N/A</v>
      </c>
      <c r="CL9" s="10" t="e">
        <v>#N/A</v>
      </c>
      <c r="CM9" s="10" t="e">
        <v>#N/A</v>
      </c>
      <c r="CN9" s="10" t="e">
        <v>#N/A</v>
      </c>
      <c r="CO9" s="10" t="e">
        <v>#N/A</v>
      </c>
      <c r="CP9" s="10" t="e">
        <v>#N/A</v>
      </c>
      <c r="CQ9" s="10" t="e">
        <v>#N/A</v>
      </c>
      <c r="CR9" s="10" t="e">
        <v>#N/A</v>
      </c>
      <c r="CS9" s="10" t="e">
        <v>#N/A</v>
      </c>
      <c r="CT9" s="3"/>
      <c r="CU9" s="20">
        <v>28460</v>
      </c>
      <c r="CV9" s="20" t="str">
        <f ca="1">OFFSET(C$1,0,ROWS($1:3)-1)</f>
        <v>1977A</v>
      </c>
      <c r="CW9" s="40">
        <f ca="1">LEFT(CV9,4)+$CW$5+1</f>
        <v>1978</v>
      </c>
      <c r="CX9" s="30" cm="1">
        <f t="array" aca="1" ref="CX9" ca="1">INDEX($C$6:$CS$100,MATCH(CW9,YEAR($B$6:$B$100),0),MATCH(CV9,$C$1:$CS$1,0))</f>
        <v>5.2</v>
      </c>
      <c r="CY9" s="19">
        <f t="shared" ca="1" si="0"/>
        <v>1982</v>
      </c>
      <c r="CZ9" s="30" cm="1">
        <f t="array" aca="1" ref="CZ9" ca="1">INDEX($C$6:$CS$100,MATCH(CY9,YEAR($B$6:$B$100),0),MATCH(CV9,$C$1:$CS$1,0))</f>
        <v>4.8</v>
      </c>
      <c r="DA9" s="19">
        <f t="shared" ca="1" si="1"/>
        <v>1987</v>
      </c>
      <c r="DB9" s="28" t="e" cm="1">
        <f t="array" aca="1" ref="DB9" ca="1">INDEX($C$6:$CS$100,MATCH(DA9,YEAR($B$6:$B$100),0),MATCH(CV9,$C$1:$CS$1,0))</f>
        <v>#N/A</v>
      </c>
      <c r="DD9" s="10"/>
    </row>
    <row r="10" spans="1:111" x14ac:dyDescent="0.3">
      <c r="A10" t="s">
        <v>1746</v>
      </c>
      <c r="B10" s="16">
        <v>28856</v>
      </c>
      <c r="C10" s="34">
        <v>6.6</v>
      </c>
      <c r="D10" s="35">
        <v>5.5</v>
      </c>
      <c r="E10" s="35">
        <v>4.5999999999999996</v>
      </c>
      <c r="F10" s="35">
        <v>3.9</v>
      </c>
      <c r="G10" s="10" t="e">
        <v>#N/A</v>
      </c>
      <c r="H10" s="10" t="e">
        <v>#N/A</v>
      </c>
      <c r="I10" s="10" t="e">
        <v>#N/A</v>
      </c>
      <c r="J10" s="10" t="e">
        <v>#N/A</v>
      </c>
      <c r="K10" s="10" t="e">
        <v>#N/A</v>
      </c>
      <c r="L10" s="10" t="e">
        <v>#N/A</v>
      </c>
      <c r="M10" s="10" t="e">
        <v>#N/A</v>
      </c>
      <c r="N10" s="10" t="e">
        <v>#N/A</v>
      </c>
      <c r="O10" s="10" t="e">
        <v>#N/A</v>
      </c>
      <c r="P10" s="10" t="e">
        <v>#N/A</v>
      </c>
      <c r="Q10" s="10" t="e">
        <v>#N/A</v>
      </c>
      <c r="R10" s="10" t="e">
        <v>#N/A</v>
      </c>
      <c r="S10" s="10" t="e">
        <v>#N/A</v>
      </c>
      <c r="T10" s="10" t="e">
        <v>#N/A</v>
      </c>
      <c r="U10" s="10" t="e">
        <v>#N/A</v>
      </c>
      <c r="V10" s="10" t="e">
        <v>#N/A</v>
      </c>
      <c r="W10" s="10" t="e">
        <v>#N/A</v>
      </c>
      <c r="X10" s="10" t="e">
        <v>#N/A</v>
      </c>
      <c r="Y10" s="10" t="e">
        <v>#N/A</v>
      </c>
      <c r="Z10" s="10" t="e">
        <v>#N/A</v>
      </c>
      <c r="AA10" s="10" t="e">
        <v>#N/A</v>
      </c>
      <c r="AB10" s="10" t="e">
        <v>#N/A</v>
      </c>
      <c r="AC10" s="10" t="e">
        <v>#N/A</v>
      </c>
      <c r="AD10" s="10" t="e">
        <v>#N/A</v>
      </c>
      <c r="AE10" s="10" t="e">
        <v>#N/A</v>
      </c>
      <c r="AF10" s="10" t="e">
        <v>#N/A</v>
      </c>
      <c r="AG10" s="10" t="e">
        <v>#N/A</v>
      </c>
      <c r="AH10" s="10" t="e">
        <v>#N/A</v>
      </c>
      <c r="AI10" s="10" t="e">
        <v>#N/A</v>
      </c>
      <c r="AJ10" s="10" t="e">
        <v>#N/A</v>
      </c>
      <c r="AK10" s="10" t="e">
        <v>#N/A</v>
      </c>
      <c r="AL10" s="10" t="e">
        <v>#N/A</v>
      </c>
      <c r="AM10" s="10" t="e">
        <v>#N/A</v>
      </c>
      <c r="AN10" s="10" t="e">
        <v>#N/A</v>
      </c>
      <c r="AO10" s="10" t="e">
        <v>#N/A</v>
      </c>
      <c r="AP10" s="10" t="e">
        <v>#N/A</v>
      </c>
      <c r="AQ10" s="10" t="e">
        <v>#N/A</v>
      </c>
      <c r="AR10" s="10" t="e">
        <v>#N/A</v>
      </c>
      <c r="AS10" s="10" t="e">
        <v>#N/A</v>
      </c>
      <c r="AT10" s="10" t="e">
        <v>#N/A</v>
      </c>
      <c r="AU10" s="10" t="e">
        <v>#N/A</v>
      </c>
      <c r="AV10" s="10" t="e">
        <v>#N/A</v>
      </c>
      <c r="AW10" s="10" t="e">
        <v>#N/A</v>
      </c>
      <c r="AX10" s="10" t="e">
        <v>#N/A</v>
      </c>
      <c r="AY10" s="10" t="e">
        <v>#N/A</v>
      </c>
      <c r="AZ10" s="10" t="e">
        <v>#N/A</v>
      </c>
      <c r="BA10" s="10" t="e">
        <v>#N/A</v>
      </c>
      <c r="BB10" s="10" t="e">
        <v>#N/A</v>
      </c>
      <c r="BC10" s="10" t="e">
        <v>#N/A</v>
      </c>
      <c r="BD10" s="10" t="e">
        <v>#N/A</v>
      </c>
      <c r="BE10" s="10" t="e">
        <v>#N/A</v>
      </c>
      <c r="BF10" s="10" t="e">
        <v>#N/A</v>
      </c>
      <c r="BG10" s="10" t="e">
        <v>#N/A</v>
      </c>
      <c r="BH10" s="10" t="e">
        <v>#N/A</v>
      </c>
      <c r="BI10" s="10" t="e">
        <v>#N/A</v>
      </c>
      <c r="BJ10" s="10" t="e">
        <v>#N/A</v>
      </c>
      <c r="BK10" s="10" t="e">
        <v>#N/A</v>
      </c>
      <c r="BL10" s="10" t="e">
        <v>#N/A</v>
      </c>
      <c r="BM10" s="10" t="e">
        <v>#N/A</v>
      </c>
      <c r="BN10" s="10" t="e">
        <v>#N/A</v>
      </c>
      <c r="BO10" s="10" t="e">
        <v>#N/A</v>
      </c>
      <c r="BP10" s="10" t="e">
        <v>#N/A</v>
      </c>
      <c r="BQ10" s="10" t="e">
        <v>#N/A</v>
      </c>
      <c r="BR10" s="10" t="e">
        <v>#N/A</v>
      </c>
      <c r="BS10" s="10" t="e">
        <v>#N/A</v>
      </c>
      <c r="BT10" s="10" t="e">
        <v>#N/A</v>
      </c>
      <c r="BU10" s="10" t="e">
        <v>#N/A</v>
      </c>
      <c r="BV10" s="10" t="e">
        <v>#N/A</v>
      </c>
      <c r="BW10" s="10" t="e">
        <v>#N/A</v>
      </c>
      <c r="BX10" s="10" t="e">
        <v>#N/A</v>
      </c>
      <c r="BY10" s="10" t="e">
        <v>#N/A</v>
      </c>
      <c r="BZ10" s="10" t="e">
        <v>#N/A</v>
      </c>
      <c r="CA10" s="10" t="e">
        <v>#N/A</v>
      </c>
      <c r="CB10" s="10" t="e">
        <v>#N/A</v>
      </c>
      <c r="CC10" s="10" t="e">
        <v>#N/A</v>
      </c>
      <c r="CD10" s="10" t="e">
        <v>#N/A</v>
      </c>
      <c r="CE10" s="10" t="e">
        <v>#N/A</v>
      </c>
      <c r="CF10" s="10" t="e">
        <v>#N/A</v>
      </c>
      <c r="CG10" s="10" t="e">
        <v>#N/A</v>
      </c>
      <c r="CH10" s="10" t="e">
        <v>#N/A</v>
      </c>
      <c r="CI10" s="10" t="e">
        <v>#N/A</v>
      </c>
      <c r="CJ10" s="10" t="e">
        <v>#N/A</v>
      </c>
      <c r="CK10" s="10" t="e">
        <v>#N/A</v>
      </c>
      <c r="CL10" s="10" t="e">
        <v>#N/A</v>
      </c>
      <c r="CM10" s="10" t="e">
        <v>#N/A</v>
      </c>
      <c r="CN10" s="10" t="e">
        <v>#N/A</v>
      </c>
      <c r="CO10" s="10" t="e">
        <v>#N/A</v>
      </c>
      <c r="CP10" s="10" t="e">
        <v>#N/A</v>
      </c>
      <c r="CQ10" s="10" t="e">
        <v>#N/A</v>
      </c>
      <c r="CR10" s="10" t="e">
        <v>#N/A</v>
      </c>
      <c r="CS10" s="10" t="e">
        <v>#N/A</v>
      </c>
      <c r="CU10" s="20">
        <v>28856</v>
      </c>
      <c r="CV10" s="20" t="str">
        <f ca="1">OFFSET(C$1,0,ROWS($1:4)-1)</f>
        <v>1979A</v>
      </c>
      <c r="CW10" s="19">
        <f t="shared" ref="CW10:CW71" ca="1" si="2">LEFT(CV10,4)+$CW$5</f>
        <v>1979</v>
      </c>
      <c r="CX10" s="30" cm="1">
        <f t="array" aca="1" ref="CX10" ca="1">INDEX($C$6:$CS$100,MATCH(CW10,YEAR($B$6:$B$100),0),MATCH(CV10,$C$1:$CS$1,0))</f>
        <v>3.9</v>
      </c>
      <c r="CY10" s="19">
        <f t="shared" ca="1" si="0"/>
        <v>1984</v>
      </c>
      <c r="CZ10" s="30" cm="1">
        <f t="array" aca="1" ref="CZ10" ca="1">INDEX($C$6:$CS$100,MATCH(CY10,YEAR($B$6:$B$100),0),MATCH(CV10,$C$1:$CS$1,0))</f>
        <v>4.5</v>
      </c>
      <c r="DA10" s="19">
        <f t="shared" ca="1" si="1"/>
        <v>1989</v>
      </c>
      <c r="DB10" s="28" t="e" cm="1">
        <f t="array" aca="1" ref="DB10" ca="1">INDEX($C$6:$CS$100,MATCH(DA10,YEAR($B$6:$B$100),0),MATCH(CV10,$C$1:$CS$1,0))</f>
        <v>#N/A</v>
      </c>
      <c r="DD10" s="10"/>
    </row>
    <row r="11" spans="1:111" x14ac:dyDescent="0.3">
      <c r="A11" t="s">
        <v>1747</v>
      </c>
      <c r="B11" s="16">
        <v>29221</v>
      </c>
      <c r="C11" s="34">
        <v>6.6</v>
      </c>
      <c r="D11" s="35">
        <v>5.4</v>
      </c>
      <c r="E11" s="35">
        <v>4.8</v>
      </c>
      <c r="F11" s="35">
        <v>1.7</v>
      </c>
      <c r="G11" s="34">
        <v>-0.9</v>
      </c>
      <c r="H11" s="10" t="e">
        <v>#N/A</v>
      </c>
      <c r="I11" s="10" t="e">
        <v>#N/A</v>
      </c>
      <c r="J11" s="10" t="e">
        <v>#N/A</v>
      </c>
      <c r="K11" s="10" t="e">
        <v>#N/A</v>
      </c>
      <c r="L11" s="10" t="e">
        <v>#N/A</v>
      </c>
      <c r="M11" s="10" t="e">
        <v>#N/A</v>
      </c>
      <c r="N11" s="10" t="e">
        <v>#N/A</v>
      </c>
      <c r="O11" s="10" t="e">
        <v>#N/A</v>
      </c>
      <c r="P11" s="10" t="e">
        <v>#N/A</v>
      </c>
      <c r="Q11" s="10" t="e">
        <v>#N/A</v>
      </c>
      <c r="R11" s="10" t="e">
        <v>#N/A</v>
      </c>
      <c r="S11" s="10" t="e">
        <v>#N/A</v>
      </c>
      <c r="T11" s="10" t="e">
        <v>#N/A</v>
      </c>
      <c r="U11" s="10" t="e">
        <v>#N/A</v>
      </c>
      <c r="V11" s="10" t="e">
        <v>#N/A</v>
      </c>
      <c r="W11" s="10" t="e">
        <v>#N/A</v>
      </c>
      <c r="X11" s="10" t="e">
        <v>#N/A</v>
      </c>
      <c r="Y11" s="10" t="e">
        <v>#N/A</v>
      </c>
      <c r="Z11" s="10" t="e">
        <v>#N/A</v>
      </c>
      <c r="AA11" s="10" t="e">
        <v>#N/A</v>
      </c>
      <c r="AB11" s="10" t="e">
        <v>#N/A</v>
      </c>
      <c r="AC11" s="10" t="e">
        <v>#N/A</v>
      </c>
      <c r="AD11" s="10" t="e">
        <v>#N/A</v>
      </c>
      <c r="AE11" s="10" t="e">
        <v>#N/A</v>
      </c>
      <c r="AF11" s="10" t="e">
        <v>#N/A</v>
      </c>
      <c r="AG11" s="10" t="e">
        <v>#N/A</v>
      </c>
      <c r="AH11" s="10" t="e">
        <v>#N/A</v>
      </c>
      <c r="AI11" s="10" t="e">
        <v>#N/A</v>
      </c>
      <c r="AJ11" s="10" t="e">
        <v>#N/A</v>
      </c>
      <c r="AK11" s="10" t="e">
        <v>#N/A</v>
      </c>
      <c r="AL11" s="10" t="e">
        <v>#N/A</v>
      </c>
      <c r="AM11" s="10" t="e">
        <v>#N/A</v>
      </c>
      <c r="AN11" s="10" t="e">
        <v>#N/A</v>
      </c>
      <c r="AO11" s="10" t="e">
        <v>#N/A</v>
      </c>
      <c r="AP11" s="10" t="e">
        <v>#N/A</v>
      </c>
      <c r="AQ11" s="10" t="e">
        <v>#N/A</v>
      </c>
      <c r="AR11" s="10" t="e">
        <v>#N/A</v>
      </c>
      <c r="AS11" s="10" t="e">
        <v>#N/A</v>
      </c>
      <c r="AT11" s="10" t="e">
        <v>#N/A</v>
      </c>
      <c r="AU11" s="10" t="e">
        <v>#N/A</v>
      </c>
      <c r="AV11" s="10" t="e">
        <v>#N/A</v>
      </c>
      <c r="AW11" s="10" t="e">
        <v>#N/A</v>
      </c>
      <c r="AX11" s="10" t="e">
        <v>#N/A</v>
      </c>
      <c r="AY11" s="10" t="e">
        <v>#N/A</v>
      </c>
      <c r="AZ11" s="10" t="e">
        <v>#N/A</v>
      </c>
      <c r="BA11" s="10" t="e">
        <v>#N/A</v>
      </c>
      <c r="BB11" s="10" t="e">
        <v>#N/A</v>
      </c>
      <c r="BC11" s="10" t="e">
        <v>#N/A</v>
      </c>
      <c r="BD11" s="10" t="e">
        <v>#N/A</v>
      </c>
      <c r="BE11" s="10" t="e">
        <v>#N/A</v>
      </c>
      <c r="BF11" s="10" t="e">
        <v>#N/A</v>
      </c>
      <c r="BG11" s="10" t="e">
        <v>#N/A</v>
      </c>
      <c r="BH11" s="10" t="e">
        <v>#N/A</v>
      </c>
      <c r="BI11" s="10" t="e">
        <v>#N/A</v>
      </c>
      <c r="BJ11" s="10" t="e">
        <v>#N/A</v>
      </c>
      <c r="BK11" s="10" t="e">
        <v>#N/A</v>
      </c>
      <c r="BL11" s="10" t="e">
        <v>#N/A</v>
      </c>
      <c r="BM11" s="10" t="e">
        <v>#N/A</v>
      </c>
      <c r="BN11" s="10" t="e">
        <v>#N/A</v>
      </c>
      <c r="BO11" s="10" t="e">
        <v>#N/A</v>
      </c>
      <c r="BP11" s="10" t="e">
        <v>#N/A</v>
      </c>
      <c r="BQ11" s="10" t="e">
        <v>#N/A</v>
      </c>
      <c r="BR11" s="10" t="e">
        <v>#N/A</v>
      </c>
      <c r="BS11" s="10" t="e">
        <v>#N/A</v>
      </c>
      <c r="BT11" s="10" t="e">
        <v>#N/A</v>
      </c>
      <c r="BU11" s="10" t="e">
        <v>#N/A</v>
      </c>
      <c r="BV11" s="10" t="e">
        <v>#N/A</v>
      </c>
      <c r="BW11" s="10" t="e">
        <v>#N/A</v>
      </c>
      <c r="BX11" s="10" t="e">
        <v>#N/A</v>
      </c>
      <c r="BY11" s="10" t="e">
        <v>#N/A</v>
      </c>
      <c r="BZ11" s="10" t="e">
        <v>#N/A</v>
      </c>
      <c r="CA11" s="10" t="e">
        <v>#N/A</v>
      </c>
      <c r="CB11" s="10" t="e">
        <v>#N/A</v>
      </c>
      <c r="CC11" s="10" t="e">
        <v>#N/A</v>
      </c>
      <c r="CD11" s="10" t="e">
        <v>#N/A</v>
      </c>
      <c r="CE11" s="10" t="e">
        <v>#N/A</v>
      </c>
      <c r="CF11" s="10" t="e">
        <v>#N/A</v>
      </c>
      <c r="CG11" s="10" t="e">
        <v>#N/A</v>
      </c>
      <c r="CH11" s="10" t="e">
        <v>#N/A</v>
      </c>
      <c r="CI11" s="10" t="e">
        <v>#N/A</v>
      </c>
      <c r="CJ11" s="10" t="e">
        <v>#N/A</v>
      </c>
      <c r="CK11" s="10" t="e">
        <v>#N/A</v>
      </c>
      <c r="CL11" s="10" t="e">
        <v>#N/A</v>
      </c>
      <c r="CM11" s="10" t="e">
        <v>#N/A</v>
      </c>
      <c r="CN11" s="10" t="e">
        <v>#N/A</v>
      </c>
      <c r="CO11" s="10" t="e">
        <v>#N/A</v>
      </c>
      <c r="CP11" s="10" t="e">
        <v>#N/A</v>
      </c>
      <c r="CQ11" s="10" t="e">
        <v>#N/A</v>
      </c>
      <c r="CR11" s="10" t="e">
        <v>#N/A</v>
      </c>
      <c r="CS11" s="10" t="e">
        <v>#N/A</v>
      </c>
      <c r="CU11" s="20">
        <v>29252</v>
      </c>
      <c r="CV11" s="20" t="str">
        <f ca="1">OFFSET(C$1,0,ROWS($1:5)-1)</f>
        <v>1980A</v>
      </c>
      <c r="CW11" s="19">
        <f t="shared" ca="1" si="2"/>
        <v>1980</v>
      </c>
      <c r="CX11" s="30" cm="1">
        <f t="array" aca="1" ref="CX11" ca="1">INDEX($C$6:$CS$100,MATCH(CW11,YEAR($B$6:$B$100),0),MATCH(CV11,$C$1:$CS$1,0))</f>
        <v>-0.9</v>
      </c>
      <c r="CY11" s="19">
        <f t="shared" ca="1" si="0"/>
        <v>1985</v>
      </c>
      <c r="CZ11" s="30" cm="1">
        <f t="array" aca="1" ref="CZ11" ca="1">INDEX($C$6:$CS$100,MATCH(CY11,YEAR($B$6:$B$100),0),MATCH(CV11,$C$1:$CS$1,0))</f>
        <v>3.8</v>
      </c>
      <c r="DA11" s="19">
        <f t="shared" ca="1" si="1"/>
        <v>1990</v>
      </c>
      <c r="DB11" s="28" t="e" cm="1">
        <f t="array" aca="1" ref="DB11" ca="1">INDEX($C$6:$CS$100,MATCH(DA11,YEAR($B$6:$B$100),0),MATCH(CV11,$C$1:$CS$1,0))</f>
        <v>#N/A</v>
      </c>
      <c r="DD11" s="10"/>
    </row>
    <row r="12" spans="1:111" x14ac:dyDescent="0.3">
      <c r="A12" t="s">
        <v>1748</v>
      </c>
      <c r="B12" s="16">
        <v>29587</v>
      </c>
      <c r="C12" s="34">
        <v>6.6</v>
      </c>
      <c r="D12" s="35">
        <v>4.8</v>
      </c>
      <c r="E12" s="35">
        <v>4.8</v>
      </c>
      <c r="F12" s="35">
        <v>4.0999999999999996</v>
      </c>
      <c r="G12" s="34">
        <v>2</v>
      </c>
      <c r="H12" s="34">
        <v>2</v>
      </c>
      <c r="I12" s="10" t="e">
        <v>#N/A</v>
      </c>
      <c r="J12" s="10" t="e">
        <v>#N/A</v>
      </c>
      <c r="K12" s="10" t="e">
        <v>#N/A</v>
      </c>
      <c r="L12" s="10" t="e">
        <v>#N/A</v>
      </c>
      <c r="M12" s="10" t="e">
        <v>#N/A</v>
      </c>
      <c r="N12" s="10" t="e">
        <v>#N/A</v>
      </c>
      <c r="O12" s="10" t="e">
        <v>#N/A</v>
      </c>
      <c r="P12" s="10" t="e">
        <v>#N/A</v>
      </c>
      <c r="Q12" s="10" t="e">
        <v>#N/A</v>
      </c>
      <c r="R12" s="10" t="e">
        <v>#N/A</v>
      </c>
      <c r="S12" s="10" t="e">
        <v>#N/A</v>
      </c>
      <c r="T12" s="10" t="e">
        <v>#N/A</v>
      </c>
      <c r="U12" s="10" t="e">
        <v>#N/A</v>
      </c>
      <c r="V12" s="10" t="e">
        <v>#N/A</v>
      </c>
      <c r="W12" s="10" t="e">
        <v>#N/A</v>
      </c>
      <c r="X12" s="10" t="e">
        <v>#N/A</v>
      </c>
      <c r="Y12" s="10" t="e">
        <v>#N/A</v>
      </c>
      <c r="Z12" s="10" t="e">
        <v>#N/A</v>
      </c>
      <c r="AA12" s="10" t="e">
        <v>#N/A</v>
      </c>
      <c r="AB12" s="10" t="e">
        <v>#N/A</v>
      </c>
      <c r="AC12" s="10" t="e">
        <v>#N/A</v>
      </c>
      <c r="AD12" s="10" t="e">
        <v>#N/A</v>
      </c>
      <c r="AE12" s="10" t="e">
        <v>#N/A</v>
      </c>
      <c r="AF12" s="10" t="e">
        <v>#N/A</v>
      </c>
      <c r="AG12" s="10" t="e">
        <v>#N/A</v>
      </c>
      <c r="AH12" s="10" t="e">
        <v>#N/A</v>
      </c>
      <c r="AI12" s="10" t="e">
        <v>#N/A</v>
      </c>
      <c r="AJ12" s="10" t="e">
        <v>#N/A</v>
      </c>
      <c r="AK12" s="10" t="e">
        <v>#N/A</v>
      </c>
      <c r="AL12" s="10" t="e">
        <v>#N/A</v>
      </c>
      <c r="AM12" s="10" t="e">
        <v>#N/A</v>
      </c>
      <c r="AN12" s="10" t="e">
        <v>#N/A</v>
      </c>
      <c r="AO12" s="10" t="e">
        <v>#N/A</v>
      </c>
      <c r="AP12" s="10" t="e">
        <v>#N/A</v>
      </c>
      <c r="AQ12" s="10" t="e">
        <v>#N/A</v>
      </c>
      <c r="AR12" s="10" t="e">
        <v>#N/A</v>
      </c>
      <c r="AS12" s="10" t="e">
        <v>#N/A</v>
      </c>
      <c r="AT12" s="10" t="e">
        <v>#N/A</v>
      </c>
      <c r="AU12" s="10" t="e">
        <v>#N/A</v>
      </c>
      <c r="AV12" s="10" t="e">
        <v>#N/A</v>
      </c>
      <c r="AW12" s="10" t="e">
        <v>#N/A</v>
      </c>
      <c r="AX12" s="10" t="e">
        <v>#N/A</v>
      </c>
      <c r="AY12" s="10" t="e">
        <v>#N/A</v>
      </c>
      <c r="AZ12" s="10" t="e">
        <v>#N/A</v>
      </c>
      <c r="BA12" s="10" t="e">
        <v>#N/A</v>
      </c>
      <c r="BB12" s="10" t="e">
        <v>#N/A</v>
      </c>
      <c r="BC12" s="10" t="e">
        <v>#N/A</v>
      </c>
      <c r="BD12" s="10" t="e">
        <v>#N/A</v>
      </c>
      <c r="BE12" s="10" t="e">
        <v>#N/A</v>
      </c>
      <c r="BF12" s="10" t="e">
        <v>#N/A</v>
      </c>
      <c r="BG12" s="10" t="e">
        <v>#N/A</v>
      </c>
      <c r="BH12" s="10" t="e">
        <v>#N/A</v>
      </c>
      <c r="BI12" s="10" t="e">
        <v>#N/A</v>
      </c>
      <c r="BJ12" s="10" t="e">
        <v>#N/A</v>
      </c>
      <c r="BK12" s="10" t="e">
        <v>#N/A</v>
      </c>
      <c r="BL12" s="10" t="e">
        <v>#N/A</v>
      </c>
      <c r="BM12" s="10" t="e">
        <v>#N/A</v>
      </c>
      <c r="BN12" s="10" t="e">
        <v>#N/A</v>
      </c>
      <c r="BO12" s="10" t="e">
        <v>#N/A</v>
      </c>
      <c r="BP12" s="10" t="e">
        <v>#N/A</v>
      </c>
      <c r="BQ12" s="10" t="e">
        <v>#N/A</v>
      </c>
      <c r="BR12" s="10" t="e">
        <v>#N/A</v>
      </c>
      <c r="BS12" s="10" t="e">
        <v>#N/A</v>
      </c>
      <c r="BT12" s="10" t="e">
        <v>#N/A</v>
      </c>
      <c r="BU12" s="10" t="e">
        <v>#N/A</v>
      </c>
      <c r="BV12" s="10" t="e">
        <v>#N/A</v>
      </c>
      <c r="BW12" s="10" t="e">
        <v>#N/A</v>
      </c>
      <c r="BX12" s="10" t="e">
        <v>#N/A</v>
      </c>
      <c r="BY12" s="10" t="e">
        <v>#N/A</v>
      </c>
      <c r="BZ12" s="10" t="e">
        <v>#N/A</v>
      </c>
      <c r="CA12" s="10" t="e">
        <v>#N/A</v>
      </c>
      <c r="CB12" s="10" t="e">
        <v>#N/A</v>
      </c>
      <c r="CC12" s="10" t="e">
        <v>#N/A</v>
      </c>
      <c r="CD12" s="10" t="e">
        <v>#N/A</v>
      </c>
      <c r="CE12" s="10" t="e">
        <v>#N/A</v>
      </c>
      <c r="CF12" s="10" t="e">
        <v>#N/A</v>
      </c>
      <c r="CG12" s="10" t="e">
        <v>#N/A</v>
      </c>
      <c r="CH12" s="10" t="e">
        <v>#N/A</v>
      </c>
      <c r="CI12" s="10" t="e">
        <v>#N/A</v>
      </c>
      <c r="CJ12" s="10" t="e">
        <v>#N/A</v>
      </c>
      <c r="CK12" s="10" t="e">
        <v>#N/A</v>
      </c>
      <c r="CL12" s="10" t="e">
        <v>#N/A</v>
      </c>
      <c r="CM12" s="10" t="e">
        <v>#N/A</v>
      </c>
      <c r="CN12" s="10" t="e">
        <v>#N/A</v>
      </c>
      <c r="CO12" s="10" t="e">
        <v>#N/A</v>
      </c>
      <c r="CP12" s="10" t="e">
        <v>#N/A</v>
      </c>
      <c r="CQ12" s="10" t="e">
        <v>#N/A</v>
      </c>
      <c r="CR12" s="10" t="e">
        <v>#N/A</v>
      </c>
      <c r="CS12" s="10" t="e">
        <v>#N/A</v>
      </c>
      <c r="CU12" s="20">
        <v>29768</v>
      </c>
      <c r="CV12" s="20" t="str">
        <f ca="1">OFFSET(C$1,0,ROWS($1:6)-1)</f>
        <v>1981A</v>
      </c>
      <c r="CW12" s="19">
        <f t="shared" ca="1" si="2"/>
        <v>1981</v>
      </c>
      <c r="CX12" s="30" cm="1">
        <f t="array" aca="1" ref="CX12" ca="1">INDEX($C$6:$CS$100,MATCH(CW12,YEAR($B$6:$B$100),0),MATCH(CV12,$C$1:$CS$1,0))</f>
        <v>2</v>
      </c>
      <c r="CY12" s="19">
        <f t="shared" ca="1" si="0"/>
        <v>1986</v>
      </c>
      <c r="CZ12" s="30" cm="1">
        <f t="array" aca="1" ref="CZ12" ca="1">INDEX($C$6:$CS$100,MATCH(CY12,YEAR($B$6:$B$100),0),MATCH(CV12,$C$1:$CS$1,0))</f>
        <v>4.2</v>
      </c>
      <c r="DA12" s="19">
        <f t="shared" ca="1" si="1"/>
        <v>1991</v>
      </c>
      <c r="DB12" s="28" t="e" cm="1">
        <f t="array" aca="1" ref="DB12" ca="1">INDEX($C$6:$CS$100,MATCH(DA12,YEAR($B$6:$B$100),0),MATCH(CV12,$C$1:$CS$1,0))</f>
        <v>#N/A</v>
      </c>
      <c r="DD12" s="10"/>
    </row>
    <row r="13" spans="1:111" x14ac:dyDescent="0.3">
      <c r="A13" t="s">
        <v>1749</v>
      </c>
      <c r="B13" s="16">
        <v>29952</v>
      </c>
      <c r="C13" s="10" t="e">
        <v>#N/A</v>
      </c>
      <c r="D13" s="35">
        <v>4.5</v>
      </c>
      <c r="E13" s="35">
        <v>4.8</v>
      </c>
      <c r="F13" s="35">
        <v>4.5</v>
      </c>
      <c r="G13" s="34">
        <v>3.4</v>
      </c>
      <c r="H13" s="34">
        <v>4.0999999999999996</v>
      </c>
      <c r="I13" s="33">
        <v>-0.1</v>
      </c>
      <c r="J13" s="10" t="e">
        <v>#N/A</v>
      </c>
      <c r="K13" s="10" t="e">
        <v>#N/A</v>
      </c>
      <c r="L13" s="10" t="e">
        <v>#N/A</v>
      </c>
      <c r="M13" s="10" t="e">
        <v>#N/A</v>
      </c>
      <c r="N13" s="10" t="e">
        <v>#N/A</v>
      </c>
      <c r="O13" s="10" t="e">
        <v>#N/A</v>
      </c>
      <c r="P13" s="10" t="e">
        <v>#N/A</v>
      </c>
      <c r="Q13" s="10" t="e">
        <v>#N/A</v>
      </c>
      <c r="R13" s="10" t="e">
        <v>#N/A</v>
      </c>
      <c r="S13" s="10" t="e">
        <v>#N/A</v>
      </c>
      <c r="T13" s="10" t="e">
        <v>#N/A</v>
      </c>
      <c r="U13" s="10" t="e">
        <v>#N/A</v>
      </c>
      <c r="V13" s="10" t="e">
        <v>#N/A</v>
      </c>
      <c r="W13" s="10" t="e">
        <v>#N/A</v>
      </c>
      <c r="X13" s="10" t="e">
        <v>#N/A</v>
      </c>
      <c r="Y13" s="10" t="e">
        <v>#N/A</v>
      </c>
      <c r="Z13" s="10" t="e">
        <v>#N/A</v>
      </c>
      <c r="AA13" s="10" t="e">
        <v>#N/A</v>
      </c>
      <c r="AB13" s="10" t="e">
        <v>#N/A</v>
      </c>
      <c r="AC13" s="10" t="e">
        <v>#N/A</v>
      </c>
      <c r="AD13" s="10" t="e">
        <v>#N/A</v>
      </c>
      <c r="AE13" s="10" t="e">
        <v>#N/A</v>
      </c>
      <c r="AF13" s="10" t="e">
        <v>#N/A</v>
      </c>
      <c r="AG13" s="10" t="e">
        <v>#N/A</v>
      </c>
      <c r="AH13" s="10" t="e">
        <v>#N/A</v>
      </c>
      <c r="AI13" s="10" t="e">
        <v>#N/A</v>
      </c>
      <c r="AJ13" s="10" t="e">
        <v>#N/A</v>
      </c>
      <c r="AK13" s="10" t="e">
        <v>#N/A</v>
      </c>
      <c r="AL13" s="10" t="e">
        <v>#N/A</v>
      </c>
      <c r="AM13" s="10" t="e">
        <v>#N/A</v>
      </c>
      <c r="AN13" s="10" t="e">
        <v>#N/A</v>
      </c>
      <c r="AO13" s="10" t="e">
        <v>#N/A</v>
      </c>
      <c r="AP13" s="10" t="e">
        <v>#N/A</v>
      </c>
      <c r="AQ13" s="10" t="e">
        <v>#N/A</v>
      </c>
      <c r="AR13" s="10" t="e">
        <v>#N/A</v>
      </c>
      <c r="AS13" s="10" t="e">
        <v>#N/A</v>
      </c>
      <c r="AT13" s="10" t="e">
        <v>#N/A</v>
      </c>
      <c r="AU13" s="10" t="e">
        <v>#N/A</v>
      </c>
      <c r="AV13" s="10" t="e">
        <v>#N/A</v>
      </c>
      <c r="AW13" s="10" t="e">
        <v>#N/A</v>
      </c>
      <c r="AX13" s="10" t="e">
        <v>#N/A</v>
      </c>
      <c r="AY13" s="10" t="e">
        <v>#N/A</v>
      </c>
      <c r="AZ13" s="10" t="e">
        <v>#N/A</v>
      </c>
      <c r="BA13" s="10" t="e">
        <v>#N/A</v>
      </c>
      <c r="BB13" s="10" t="e">
        <v>#N/A</v>
      </c>
      <c r="BC13" s="10" t="e">
        <v>#N/A</v>
      </c>
      <c r="BD13" s="10" t="e">
        <v>#N/A</v>
      </c>
      <c r="BE13" s="10" t="e">
        <v>#N/A</v>
      </c>
      <c r="BF13" s="10" t="e">
        <v>#N/A</v>
      </c>
      <c r="BG13" s="10" t="e">
        <v>#N/A</v>
      </c>
      <c r="BH13" s="10" t="e">
        <v>#N/A</v>
      </c>
      <c r="BI13" s="10" t="e">
        <v>#N/A</v>
      </c>
      <c r="BJ13" s="10" t="e">
        <v>#N/A</v>
      </c>
      <c r="BK13" s="10" t="e">
        <v>#N/A</v>
      </c>
      <c r="BL13" s="10" t="e">
        <v>#N/A</v>
      </c>
      <c r="BM13" s="10" t="e">
        <v>#N/A</v>
      </c>
      <c r="BN13" s="10" t="e">
        <v>#N/A</v>
      </c>
      <c r="BO13" s="10" t="e">
        <v>#N/A</v>
      </c>
      <c r="BP13" s="10" t="e">
        <v>#N/A</v>
      </c>
      <c r="BQ13" s="10" t="e">
        <v>#N/A</v>
      </c>
      <c r="BR13" s="10" t="e">
        <v>#N/A</v>
      </c>
      <c r="BS13" s="10" t="e">
        <v>#N/A</v>
      </c>
      <c r="BT13" s="10" t="e">
        <v>#N/A</v>
      </c>
      <c r="BU13" s="10" t="e">
        <v>#N/A</v>
      </c>
      <c r="BV13" s="10" t="e">
        <v>#N/A</v>
      </c>
      <c r="BW13" s="10" t="e">
        <v>#N/A</v>
      </c>
      <c r="BX13" s="10" t="e">
        <v>#N/A</v>
      </c>
      <c r="BY13" s="10" t="e">
        <v>#N/A</v>
      </c>
      <c r="BZ13" s="10" t="e">
        <v>#N/A</v>
      </c>
      <c r="CA13" s="10" t="e">
        <v>#N/A</v>
      </c>
      <c r="CB13" s="10" t="e">
        <v>#N/A</v>
      </c>
      <c r="CC13" s="10" t="e">
        <v>#N/A</v>
      </c>
      <c r="CD13" s="10" t="e">
        <v>#N/A</v>
      </c>
      <c r="CE13" s="10" t="e">
        <v>#N/A</v>
      </c>
      <c r="CF13" s="10" t="e">
        <v>#N/A</v>
      </c>
      <c r="CG13" s="10" t="e">
        <v>#N/A</v>
      </c>
      <c r="CH13" s="10" t="e">
        <v>#N/A</v>
      </c>
      <c r="CI13" s="10" t="e">
        <v>#N/A</v>
      </c>
      <c r="CJ13" s="10" t="e">
        <v>#N/A</v>
      </c>
      <c r="CK13" s="10" t="e">
        <v>#N/A</v>
      </c>
      <c r="CL13" s="10" t="e">
        <v>#N/A</v>
      </c>
      <c r="CM13" s="10" t="e">
        <v>#N/A</v>
      </c>
      <c r="CN13" s="10" t="e">
        <v>#N/A</v>
      </c>
      <c r="CO13" s="10" t="e">
        <v>#N/A</v>
      </c>
      <c r="CP13" s="10" t="e">
        <v>#N/A</v>
      </c>
      <c r="CQ13" s="10" t="e">
        <v>#N/A</v>
      </c>
      <c r="CR13" s="10" t="e">
        <v>#N/A</v>
      </c>
      <c r="CS13" s="10" t="e">
        <v>#N/A</v>
      </c>
      <c r="CU13" s="20">
        <v>29983</v>
      </c>
      <c r="CV13" s="20" t="str">
        <f ca="1">OFFSET(C$1,0,ROWS($1:7)-1)</f>
        <v>1982A</v>
      </c>
      <c r="CW13" s="19">
        <f t="shared" ca="1" si="2"/>
        <v>1982</v>
      </c>
      <c r="CX13" s="30" cm="1">
        <f t="array" aca="1" ref="CX13" ca="1">INDEX($C$6:$CS$100,MATCH(CW13,YEAR($B$6:$B$100),0),MATCH(CV13,$C$1:$CS$1,0))</f>
        <v>-0.1</v>
      </c>
      <c r="CY13" s="19">
        <f t="shared" ca="1" si="0"/>
        <v>1987</v>
      </c>
      <c r="CZ13" s="30" cm="1">
        <f t="array" aca="1" ref="CZ13" ca="1">INDEX($C$6:$CS$100,MATCH(CY13,YEAR($B$6:$B$100),0),MATCH(CV13,$C$1:$CS$1,0))</f>
        <v>3.5</v>
      </c>
      <c r="DA13" s="19">
        <f t="shared" ca="1" si="1"/>
        <v>1992</v>
      </c>
      <c r="DB13" s="28" t="e" cm="1">
        <f t="array" aca="1" ref="DB13" ca="1">INDEX($C$6:$CS$100,MATCH(DA13,YEAR($B$6:$B$100),0),MATCH(CV13,$C$1:$CS$1,0))</f>
        <v>#N/A</v>
      </c>
      <c r="DD13" s="10"/>
      <c r="DG13" s="5"/>
    </row>
    <row r="14" spans="1:111" x14ac:dyDescent="0.3">
      <c r="A14" t="s">
        <v>1750</v>
      </c>
      <c r="B14" s="16">
        <v>30317</v>
      </c>
      <c r="C14" s="10" t="e">
        <v>#N/A</v>
      </c>
      <c r="D14" s="10" t="e">
        <v>#N/A</v>
      </c>
      <c r="E14" s="35">
        <v>4</v>
      </c>
      <c r="F14" s="35">
        <v>4.5</v>
      </c>
      <c r="G14" s="34">
        <v>3.8</v>
      </c>
      <c r="H14" s="34">
        <v>5</v>
      </c>
      <c r="I14" s="33">
        <v>4.4000000000000004</v>
      </c>
      <c r="J14" s="33">
        <v>2.1</v>
      </c>
      <c r="K14" s="10" t="e">
        <v>#N/A</v>
      </c>
      <c r="L14" s="10" t="e">
        <v>#N/A</v>
      </c>
      <c r="M14" s="10" t="e">
        <v>#N/A</v>
      </c>
      <c r="N14" s="10" t="e">
        <v>#N/A</v>
      </c>
      <c r="O14" s="10" t="e">
        <v>#N/A</v>
      </c>
      <c r="P14" s="10" t="e">
        <v>#N/A</v>
      </c>
      <c r="Q14" s="10" t="e">
        <v>#N/A</v>
      </c>
      <c r="R14" s="10" t="e">
        <v>#N/A</v>
      </c>
      <c r="S14" s="10" t="e">
        <v>#N/A</v>
      </c>
      <c r="T14" s="10" t="e">
        <v>#N/A</v>
      </c>
      <c r="U14" s="10" t="e">
        <v>#N/A</v>
      </c>
      <c r="V14" s="10" t="e">
        <v>#N/A</v>
      </c>
      <c r="W14" s="10" t="e">
        <v>#N/A</v>
      </c>
      <c r="X14" s="10" t="e">
        <v>#N/A</v>
      </c>
      <c r="Y14" s="10" t="e">
        <v>#N/A</v>
      </c>
      <c r="Z14" s="10" t="e">
        <v>#N/A</v>
      </c>
      <c r="AA14" s="10" t="e">
        <v>#N/A</v>
      </c>
      <c r="AB14" s="10" t="e">
        <v>#N/A</v>
      </c>
      <c r="AC14" s="10" t="e">
        <v>#N/A</v>
      </c>
      <c r="AD14" s="10" t="e">
        <v>#N/A</v>
      </c>
      <c r="AE14" s="10" t="e">
        <v>#N/A</v>
      </c>
      <c r="AF14" s="10" t="e">
        <v>#N/A</v>
      </c>
      <c r="AG14" s="10" t="e">
        <v>#N/A</v>
      </c>
      <c r="AH14" s="10" t="e">
        <v>#N/A</v>
      </c>
      <c r="AI14" s="10" t="e">
        <v>#N/A</v>
      </c>
      <c r="AJ14" s="10" t="e">
        <v>#N/A</v>
      </c>
      <c r="AK14" s="10" t="e">
        <v>#N/A</v>
      </c>
      <c r="AL14" s="10" t="e">
        <v>#N/A</v>
      </c>
      <c r="AM14" s="10" t="e">
        <v>#N/A</v>
      </c>
      <c r="AN14" s="10" t="e">
        <v>#N/A</v>
      </c>
      <c r="AO14" s="10" t="e">
        <v>#N/A</v>
      </c>
      <c r="AP14" s="10" t="e">
        <v>#N/A</v>
      </c>
      <c r="AQ14" s="10" t="e">
        <v>#N/A</v>
      </c>
      <c r="AR14" s="10" t="e">
        <v>#N/A</v>
      </c>
      <c r="AS14" s="10" t="e">
        <v>#N/A</v>
      </c>
      <c r="AT14" s="10" t="e">
        <v>#N/A</v>
      </c>
      <c r="AU14" s="10" t="e">
        <v>#N/A</v>
      </c>
      <c r="AV14" s="10" t="e">
        <v>#N/A</v>
      </c>
      <c r="AW14" s="10" t="e">
        <v>#N/A</v>
      </c>
      <c r="AX14" s="10" t="e">
        <v>#N/A</v>
      </c>
      <c r="AY14" s="10" t="e">
        <v>#N/A</v>
      </c>
      <c r="AZ14" s="10" t="e">
        <v>#N/A</v>
      </c>
      <c r="BA14" s="10" t="e">
        <v>#N/A</v>
      </c>
      <c r="BB14" s="10" t="e">
        <v>#N/A</v>
      </c>
      <c r="BC14" s="10" t="e">
        <v>#N/A</v>
      </c>
      <c r="BD14" s="10" t="e">
        <v>#N/A</v>
      </c>
      <c r="BE14" s="10" t="e">
        <v>#N/A</v>
      </c>
      <c r="BF14" s="10" t="e">
        <v>#N/A</v>
      </c>
      <c r="BG14" s="10" t="e">
        <v>#N/A</v>
      </c>
      <c r="BH14" s="10" t="e">
        <v>#N/A</v>
      </c>
      <c r="BI14" s="10" t="e">
        <v>#N/A</v>
      </c>
      <c r="BJ14" s="10" t="e">
        <v>#N/A</v>
      </c>
      <c r="BK14" s="10" t="e">
        <v>#N/A</v>
      </c>
      <c r="BL14" s="10" t="e">
        <v>#N/A</v>
      </c>
      <c r="BM14" s="10" t="e">
        <v>#N/A</v>
      </c>
      <c r="BN14" s="10" t="e">
        <v>#N/A</v>
      </c>
      <c r="BO14" s="10" t="e">
        <v>#N/A</v>
      </c>
      <c r="BP14" s="10" t="e">
        <v>#N/A</v>
      </c>
      <c r="BQ14" s="10" t="e">
        <v>#N/A</v>
      </c>
      <c r="BR14" s="10" t="e">
        <v>#N/A</v>
      </c>
      <c r="BS14" s="10" t="e">
        <v>#N/A</v>
      </c>
      <c r="BT14" s="10" t="e">
        <v>#N/A</v>
      </c>
      <c r="BU14" s="10" t="e">
        <v>#N/A</v>
      </c>
      <c r="BV14" s="10" t="e">
        <v>#N/A</v>
      </c>
      <c r="BW14" s="10" t="e">
        <v>#N/A</v>
      </c>
      <c r="BX14" s="10" t="e">
        <v>#N/A</v>
      </c>
      <c r="BY14" s="10" t="e">
        <v>#N/A</v>
      </c>
      <c r="BZ14" s="10" t="e">
        <v>#N/A</v>
      </c>
      <c r="CA14" s="10" t="e">
        <v>#N/A</v>
      </c>
      <c r="CB14" s="10" t="e">
        <v>#N/A</v>
      </c>
      <c r="CC14" s="10" t="e">
        <v>#N/A</v>
      </c>
      <c r="CD14" s="10" t="e">
        <v>#N/A</v>
      </c>
      <c r="CE14" s="10" t="e">
        <v>#N/A</v>
      </c>
      <c r="CF14" s="10" t="e">
        <v>#N/A</v>
      </c>
      <c r="CG14" s="10" t="e">
        <v>#N/A</v>
      </c>
      <c r="CH14" s="10" t="e">
        <v>#N/A</v>
      </c>
      <c r="CI14" s="10" t="e">
        <v>#N/A</v>
      </c>
      <c r="CJ14" s="10" t="e">
        <v>#N/A</v>
      </c>
      <c r="CK14" s="10" t="e">
        <v>#N/A</v>
      </c>
      <c r="CL14" s="10" t="e">
        <v>#N/A</v>
      </c>
      <c r="CM14" s="10" t="e">
        <v>#N/A</v>
      </c>
      <c r="CN14" s="10" t="e">
        <v>#N/A</v>
      </c>
      <c r="CO14" s="10" t="e">
        <v>#N/A</v>
      </c>
      <c r="CP14" s="10" t="e">
        <v>#N/A</v>
      </c>
      <c r="CQ14" s="10" t="e">
        <v>#N/A</v>
      </c>
      <c r="CR14" s="10" t="e">
        <v>#N/A</v>
      </c>
      <c r="CS14" s="10" t="e">
        <v>#N/A</v>
      </c>
      <c r="CU14" s="20">
        <v>30348</v>
      </c>
      <c r="CV14" s="20" t="str">
        <f ca="1">OFFSET(C$1,0,ROWS($1:8)-1)</f>
        <v>1983A</v>
      </c>
      <c r="CW14" s="19">
        <f t="shared" ca="1" si="2"/>
        <v>1983</v>
      </c>
      <c r="CX14" s="30" cm="1">
        <f t="array" aca="1" ref="CX14" ca="1">INDEX($C$6:$CS$100,MATCH(CW14,YEAR($B$6:$B$100),0),MATCH(CV14,$C$1:$CS$1,0))</f>
        <v>2.1</v>
      </c>
      <c r="CY14" s="19">
        <f t="shared" ca="1" si="0"/>
        <v>1988</v>
      </c>
      <c r="CZ14" s="30" cm="1">
        <f t="array" aca="1" ref="CZ14" ca="1">INDEX($C$6:$CS$100,MATCH(CY14,YEAR($B$6:$B$100),0),MATCH(CV14,$C$1:$CS$1,0))</f>
        <v>3.5</v>
      </c>
      <c r="DA14" s="19">
        <f t="shared" ca="1" si="1"/>
        <v>1993</v>
      </c>
      <c r="DB14" s="28" t="e" cm="1">
        <f t="array" aca="1" ref="DB14" ca="1">INDEX($C$6:$CS$100,MATCH(DA14,YEAR($B$6:$B$100),0),MATCH(CV14,$C$1:$CS$1,0))</f>
        <v>#N/A</v>
      </c>
      <c r="DD14" s="10"/>
      <c r="DG14" s="5"/>
    </row>
    <row r="15" spans="1:111" x14ac:dyDescent="0.3">
      <c r="A15" t="s">
        <v>1751</v>
      </c>
      <c r="B15" s="16">
        <v>30682</v>
      </c>
      <c r="C15" s="10" t="e">
        <v>#N/A</v>
      </c>
      <c r="D15" s="10" t="e">
        <v>#N/A</v>
      </c>
      <c r="E15" s="10" t="e">
        <v>#N/A</v>
      </c>
      <c r="F15" s="35">
        <v>4.5</v>
      </c>
      <c r="G15" s="34">
        <v>3.8</v>
      </c>
      <c r="H15" s="34">
        <v>4.5</v>
      </c>
      <c r="I15" s="33">
        <v>3.6</v>
      </c>
      <c r="J15" s="33">
        <v>4.7</v>
      </c>
      <c r="K15" s="33">
        <v>5.4</v>
      </c>
      <c r="L15" s="10" t="e">
        <v>#N/A</v>
      </c>
      <c r="M15" s="10" t="e">
        <v>#N/A</v>
      </c>
      <c r="N15" s="10" t="e">
        <v>#N/A</v>
      </c>
      <c r="O15" s="10" t="e">
        <v>#N/A</v>
      </c>
      <c r="P15" s="10" t="e">
        <v>#N/A</v>
      </c>
      <c r="Q15" s="10" t="e">
        <v>#N/A</v>
      </c>
      <c r="R15" s="10" t="e">
        <v>#N/A</v>
      </c>
      <c r="S15" s="10" t="e">
        <v>#N/A</v>
      </c>
      <c r="T15" s="10" t="e">
        <v>#N/A</v>
      </c>
      <c r="U15" s="10" t="e">
        <v>#N/A</v>
      </c>
      <c r="V15" s="10" t="e">
        <v>#N/A</v>
      </c>
      <c r="W15" s="10" t="e">
        <v>#N/A</v>
      </c>
      <c r="X15" s="10" t="e">
        <v>#N/A</v>
      </c>
      <c r="Y15" s="10" t="e">
        <v>#N/A</v>
      </c>
      <c r="Z15" s="10" t="e">
        <v>#N/A</v>
      </c>
      <c r="AA15" s="10" t="e">
        <v>#N/A</v>
      </c>
      <c r="AB15" s="10" t="e">
        <v>#N/A</v>
      </c>
      <c r="AC15" s="10" t="e">
        <v>#N/A</v>
      </c>
      <c r="AD15" s="10" t="e">
        <v>#N/A</v>
      </c>
      <c r="AE15" s="10" t="e">
        <v>#N/A</v>
      </c>
      <c r="AF15" s="10" t="e">
        <v>#N/A</v>
      </c>
      <c r="AG15" s="10" t="e">
        <v>#N/A</v>
      </c>
      <c r="AH15" s="10" t="e">
        <v>#N/A</v>
      </c>
      <c r="AI15" s="10" t="e">
        <v>#N/A</v>
      </c>
      <c r="AJ15" s="10" t="e">
        <v>#N/A</v>
      </c>
      <c r="AK15" s="10" t="e">
        <v>#N/A</v>
      </c>
      <c r="AL15" s="10" t="e">
        <v>#N/A</v>
      </c>
      <c r="AM15" s="10" t="e">
        <v>#N/A</v>
      </c>
      <c r="AN15" s="10" t="e">
        <v>#N/A</v>
      </c>
      <c r="AO15" s="10" t="e">
        <v>#N/A</v>
      </c>
      <c r="AP15" s="10" t="e">
        <v>#N/A</v>
      </c>
      <c r="AQ15" s="10" t="e">
        <v>#N/A</v>
      </c>
      <c r="AR15" s="10" t="e">
        <v>#N/A</v>
      </c>
      <c r="AS15" s="10" t="e">
        <v>#N/A</v>
      </c>
      <c r="AT15" s="10" t="e">
        <v>#N/A</v>
      </c>
      <c r="AU15" s="10" t="e">
        <v>#N/A</v>
      </c>
      <c r="AV15" s="10" t="e">
        <v>#N/A</v>
      </c>
      <c r="AW15" s="10" t="e">
        <v>#N/A</v>
      </c>
      <c r="AX15" s="10" t="e">
        <v>#N/A</v>
      </c>
      <c r="AY15" s="10" t="e">
        <v>#N/A</v>
      </c>
      <c r="AZ15" s="10" t="e">
        <v>#N/A</v>
      </c>
      <c r="BA15" s="10" t="e">
        <v>#N/A</v>
      </c>
      <c r="BB15" s="10" t="e">
        <v>#N/A</v>
      </c>
      <c r="BC15" s="10" t="e">
        <v>#N/A</v>
      </c>
      <c r="BD15" s="10" t="e">
        <v>#N/A</v>
      </c>
      <c r="BE15" s="10" t="e">
        <v>#N/A</v>
      </c>
      <c r="BF15" s="10" t="e">
        <v>#N/A</v>
      </c>
      <c r="BG15" s="10" t="e">
        <v>#N/A</v>
      </c>
      <c r="BH15" s="10" t="e">
        <v>#N/A</v>
      </c>
      <c r="BI15" s="10" t="e">
        <v>#N/A</v>
      </c>
      <c r="BJ15" s="10" t="e">
        <v>#N/A</v>
      </c>
      <c r="BK15" s="10" t="e">
        <v>#N/A</v>
      </c>
      <c r="BL15" s="10" t="e">
        <v>#N/A</v>
      </c>
      <c r="BM15" s="10" t="e">
        <v>#N/A</v>
      </c>
      <c r="BN15" s="10" t="e">
        <v>#N/A</v>
      </c>
      <c r="BO15" s="10" t="e">
        <v>#N/A</v>
      </c>
      <c r="BP15" s="10" t="e">
        <v>#N/A</v>
      </c>
      <c r="BQ15" s="10" t="e">
        <v>#N/A</v>
      </c>
      <c r="BR15" s="10" t="e">
        <v>#N/A</v>
      </c>
      <c r="BS15" s="10" t="e">
        <v>#N/A</v>
      </c>
      <c r="BT15" s="10" t="e">
        <v>#N/A</v>
      </c>
      <c r="BU15" s="10" t="e">
        <v>#N/A</v>
      </c>
      <c r="BV15" s="10" t="e">
        <v>#N/A</v>
      </c>
      <c r="BW15" s="10" t="e">
        <v>#N/A</v>
      </c>
      <c r="BX15" s="10" t="e">
        <v>#N/A</v>
      </c>
      <c r="BY15" s="10" t="e">
        <v>#N/A</v>
      </c>
      <c r="BZ15" s="10" t="e">
        <v>#N/A</v>
      </c>
      <c r="CA15" s="10" t="e">
        <v>#N/A</v>
      </c>
      <c r="CB15" s="10" t="e">
        <v>#N/A</v>
      </c>
      <c r="CC15" s="10" t="e">
        <v>#N/A</v>
      </c>
      <c r="CD15" s="10" t="e">
        <v>#N/A</v>
      </c>
      <c r="CE15" s="10" t="e">
        <v>#N/A</v>
      </c>
      <c r="CF15" s="10" t="e">
        <v>#N/A</v>
      </c>
      <c r="CG15" s="10" t="e">
        <v>#N/A</v>
      </c>
      <c r="CH15" s="10" t="e">
        <v>#N/A</v>
      </c>
      <c r="CI15" s="10" t="e">
        <v>#N/A</v>
      </c>
      <c r="CJ15" s="10" t="e">
        <v>#N/A</v>
      </c>
      <c r="CK15" s="10" t="e">
        <v>#N/A</v>
      </c>
      <c r="CL15" s="10" t="e">
        <v>#N/A</v>
      </c>
      <c r="CM15" s="10" t="e">
        <v>#N/A</v>
      </c>
      <c r="CN15" s="10" t="e">
        <v>#N/A</v>
      </c>
      <c r="CO15" s="10" t="e">
        <v>#N/A</v>
      </c>
      <c r="CP15" s="10" t="e">
        <v>#N/A</v>
      </c>
      <c r="CQ15" s="10" t="e">
        <v>#N/A</v>
      </c>
      <c r="CR15" s="10" t="e">
        <v>#N/A</v>
      </c>
      <c r="CS15" s="10" t="e">
        <v>#N/A</v>
      </c>
      <c r="CU15" s="20">
        <v>30713</v>
      </c>
      <c r="CV15" s="20" t="str">
        <f ca="1">OFFSET(C$1,0,ROWS($1:9)-1)</f>
        <v>1984A</v>
      </c>
      <c r="CW15" s="19">
        <f t="shared" ca="1" si="2"/>
        <v>1984</v>
      </c>
      <c r="CX15" s="30" cm="1">
        <f t="array" aca="1" ref="CX15" ca="1">INDEX($C$6:$CS$100,MATCH(CW15,YEAR($B$6:$B$100),0),MATCH(CV15,$C$1:$CS$1,0))</f>
        <v>5.4</v>
      </c>
      <c r="CY15" s="19">
        <f t="shared" ca="1" si="0"/>
        <v>1989</v>
      </c>
      <c r="CZ15" s="30" cm="1">
        <f t="array" aca="1" ref="CZ15" ca="1">INDEX($C$6:$CS$100,MATCH(CY15,YEAR($B$6:$B$100),0),MATCH(CV15,$C$1:$CS$1,0))</f>
        <v>3.3</v>
      </c>
      <c r="DA15" s="19">
        <f t="shared" ca="1" si="1"/>
        <v>1994</v>
      </c>
      <c r="DB15" s="28" t="e" cm="1">
        <f t="array" aca="1" ref="DB15" ca="1">INDEX($C$6:$CS$100,MATCH(DA15,YEAR($B$6:$B$100),0),MATCH(CV15,$C$1:$CS$1,0))</f>
        <v>#N/A</v>
      </c>
      <c r="DD15" s="10"/>
      <c r="DG15" s="5"/>
    </row>
    <row r="16" spans="1:111" x14ac:dyDescent="0.3">
      <c r="A16" s="5" t="s">
        <v>1752</v>
      </c>
      <c r="B16" s="16">
        <v>31048</v>
      </c>
      <c r="C16" s="10" t="e">
        <v>#N/A</v>
      </c>
      <c r="D16" s="10" t="e">
        <v>#N/A</v>
      </c>
      <c r="E16" s="10" t="e">
        <v>#N/A</v>
      </c>
      <c r="F16" s="10" t="e">
        <v>#N/A</v>
      </c>
      <c r="G16" s="34">
        <v>3.8</v>
      </c>
      <c r="H16" s="34">
        <v>4.2</v>
      </c>
      <c r="I16" s="33">
        <v>3.5</v>
      </c>
      <c r="J16" s="33">
        <v>4.0999999999999996</v>
      </c>
      <c r="K16" s="33">
        <v>4.0999999999999996</v>
      </c>
      <c r="L16" s="23">
        <v>4.0999999999999996</v>
      </c>
      <c r="M16" s="23">
        <v>3.3</v>
      </c>
      <c r="N16" s="10" t="e">
        <v>#N/A</v>
      </c>
      <c r="O16" s="10" t="e">
        <v>#N/A</v>
      </c>
      <c r="P16" s="10" t="e">
        <v>#N/A</v>
      </c>
      <c r="Q16" s="10" t="e">
        <v>#N/A</v>
      </c>
      <c r="R16" s="10" t="e">
        <v>#N/A</v>
      </c>
      <c r="S16" s="10" t="e">
        <v>#N/A</v>
      </c>
      <c r="T16" s="10" t="e">
        <v>#N/A</v>
      </c>
      <c r="U16" s="10" t="e">
        <v>#N/A</v>
      </c>
      <c r="V16" s="10" t="e">
        <v>#N/A</v>
      </c>
      <c r="W16" s="10" t="e">
        <v>#N/A</v>
      </c>
      <c r="X16" s="10" t="e">
        <v>#N/A</v>
      </c>
      <c r="Y16" s="10" t="e">
        <v>#N/A</v>
      </c>
      <c r="Z16" s="10" t="e">
        <v>#N/A</v>
      </c>
      <c r="AA16" s="10" t="e">
        <v>#N/A</v>
      </c>
      <c r="AB16" s="10" t="e">
        <v>#N/A</v>
      </c>
      <c r="AC16" s="10" t="e">
        <v>#N/A</v>
      </c>
      <c r="AD16" s="10" t="e">
        <v>#N/A</v>
      </c>
      <c r="AE16" s="10" t="e">
        <v>#N/A</v>
      </c>
      <c r="AF16" s="10" t="e">
        <v>#N/A</v>
      </c>
      <c r="AG16" s="10" t="e">
        <v>#N/A</v>
      </c>
      <c r="AH16" s="10" t="e">
        <v>#N/A</v>
      </c>
      <c r="AI16" s="10" t="e">
        <v>#N/A</v>
      </c>
      <c r="AJ16" s="10" t="e">
        <v>#N/A</v>
      </c>
      <c r="AK16" s="10" t="e">
        <v>#N/A</v>
      </c>
      <c r="AL16" s="10" t="e">
        <v>#N/A</v>
      </c>
      <c r="AM16" s="10" t="e">
        <v>#N/A</v>
      </c>
      <c r="AN16" s="10" t="e">
        <v>#N/A</v>
      </c>
      <c r="AO16" s="10" t="e">
        <v>#N/A</v>
      </c>
      <c r="AP16" s="10" t="e">
        <v>#N/A</v>
      </c>
      <c r="AQ16" s="10" t="e">
        <v>#N/A</v>
      </c>
      <c r="AR16" s="10" t="e">
        <v>#N/A</v>
      </c>
      <c r="AS16" s="10" t="e">
        <v>#N/A</v>
      </c>
      <c r="AT16" s="10" t="e">
        <v>#N/A</v>
      </c>
      <c r="AU16" s="10" t="e">
        <v>#N/A</v>
      </c>
      <c r="AV16" s="10" t="e">
        <v>#N/A</v>
      </c>
      <c r="AW16" s="10" t="e">
        <v>#N/A</v>
      </c>
      <c r="AX16" s="10" t="e">
        <v>#N/A</v>
      </c>
      <c r="AY16" s="10" t="e">
        <v>#N/A</v>
      </c>
      <c r="AZ16" s="10" t="e">
        <v>#N/A</v>
      </c>
      <c r="BA16" s="10" t="e">
        <v>#N/A</v>
      </c>
      <c r="BB16" s="10" t="e">
        <v>#N/A</v>
      </c>
      <c r="BC16" s="10" t="e">
        <v>#N/A</v>
      </c>
      <c r="BD16" s="10" t="e">
        <v>#N/A</v>
      </c>
      <c r="BE16" s="10" t="e">
        <v>#N/A</v>
      </c>
      <c r="BF16" s="10" t="e">
        <v>#N/A</v>
      </c>
      <c r="BG16" s="10" t="e">
        <v>#N/A</v>
      </c>
      <c r="BH16" s="10" t="e">
        <v>#N/A</v>
      </c>
      <c r="BI16" s="10" t="e">
        <v>#N/A</v>
      </c>
      <c r="BJ16" s="10" t="e">
        <v>#N/A</v>
      </c>
      <c r="BK16" s="10" t="e">
        <v>#N/A</v>
      </c>
      <c r="BL16" s="10" t="e">
        <v>#N/A</v>
      </c>
      <c r="BM16" s="10" t="e">
        <v>#N/A</v>
      </c>
      <c r="BN16" s="10" t="e">
        <v>#N/A</v>
      </c>
      <c r="BO16" s="10" t="e">
        <v>#N/A</v>
      </c>
      <c r="BP16" s="10" t="e">
        <v>#N/A</v>
      </c>
      <c r="BQ16" s="10" t="e">
        <v>#N/A</v>
      </c>
      <c r="BR16" s="10" t="e">
        <v>#N/A</v>
      </c>
      <c r="BS16" s="10" t="e">
        <v>#N/A</v>
      </c>
      <c r="BT16" s="10" t="e">
        <v>#N/A</v>
      </c>
      <c r="BU16" s="10" t="e">
        <v>#N/A</v>
      </c>
      <c r="BV16" s="10" t="e">
        <v>#N/A</v>
      </c>
      <c r="BW16" s="10" t="e">
        <v>#N/A</v>
      </c>
      <c r="BX16" s="10" t="e">
        <v>#N/A</v>
      </c>
      <c r="BY16" s="10" t="e">
        <v>#N/A</v>
      </c>
      <c r="BZ16" s="10" t="e">
        <v>#N/A</v>
      </c>
      <c r="CA16" s="10" t="e">
        <v>#N/A</v>
      </c>
      <c r="CB16" s="10" t="e">
        <v>#N/A</v>
      </c>
      <c r="CC16" s="10" t="e">
        <v>#N/A</v>
      </c>
      <c r="CD16" s="10" t="e">
        <v>#N/A</v>
      </c>
      <c r="CE16" s="10" t="e">
        <v>#N/A</v>
      </c>
      <c r="CF16" s="10" t="e">
        <v>#N/A</v>
      </c>
      <c r="CG16" s="10" t="e">
        <v>#N/A</v>
      </c>
      <c r="CH16" s="10" t="e">
        <v>#N/A</v>
      </c>
      <c r="CI16" s="10" t="e">
        <v>#N/A</v>
      </c>
      <c r="CJ16" s="10" t="e">
        <v>#N/A</v>
      </c>
      <c r="CK16" s="10" t="e">
        <v>#N/A</v>
      </c>
      <c r="CL16" s="10" t="e">
        <v>#N/A</v>
      </c>
      <c r="CM16" s="10" t="e">
        <v>#N/A</v>
      </c>
      <c r="CN16" s="10" t="e">
        <v>#N/A</v>
      </c>
      <c r="CO16" s="10" t="e">
        <v>#N/A</v>
      </c>
      <c r="CP16" s="10" t="e">
        <v>#N/A</v>
      </c>
      <c r="CQ16" s="10" t="e">
        <v>#N/A</v>
      </c>
      <c r="CR16" s="10" t="e">
        <v>#N/A</v>
      </c>
      <c r="CS16" s="10" t="e">
        <v>#N/A</v>
      </c>
      <c r="CU16" s="20">
        <v>31079</v>
      </c>
      <c r="CV16" s="20" t="str">
        <f ca="1">OFFSET(C$1,0,ROWS($1:10)-1)</f>
        <v>1985A</v>
      </c>
      <c r="CW16" s="19">
        <f t="shared" ca="1" si="2"/>
        <v>1985</v>
      </c>
      <c r="CX16" s="30" cm="1">
        <f t="array" aca="1" ref="CX16" ca="1">INDEX($C$6:$CS$100,MATCH(CW16,YEAR($B$6:$B$100),0),MATCH(CV16,$C$1:$CS$1,0))</f>
        <v>4.0999999999999996</v>
      </c>
      <c r="CY16" s="19">
        <f t="shared" ca="1" si="0"/>
        <v>1990</v>
      </c>
      <c r="CZ16" s="30" cm="1">
        <f t="array" aca="1" ref="CZ16" ca="1">INDEX($C$6:$CS$100,MATCH(CY16,YEAR($B$6:$B$100),0),MATCH(CV16,$C$1:$CS$1,0))</f>
        <v>3.4</v>
      </c>
      <c r="DA16" s="19">
        <f t="shared" ca="1" si="1"/>
        <v>1995</v>
      </c>
      <c r="DB16" s="28" t="e" cm="1">
        <f t="array" aca="1" ref="DB16" ca="1">INDEX($C$6:$CS$100,MATCH(DA16,YEAR($B$6:$B$100),0),MATCH(CV16,$C$1:$CS$1,0))</f>
        <v>#N/A</v>
      </c>
      <c r="DD16" s="10"/>
      <c r="DG16" s="5"/>
    </row>
    <row r="17" spans="1:111" x14ac:dyDescent="0.3">
      <c r="A17" s="5" t="s">
        <v>1753</v>
      </c>
      <c r="B17" s="16">
        <v>31413</v>
      </c>
      <c r="C17" s="10" t="e">
        <v>#N/A</v>
      </c>
      <c r="D17" s="10" t="e">
        <v>#N/A</v>
      </c>
      <c r="E17" s="10" t="e">
        <v>#N/A</v>
      </c>
      <c r="F17" s="10" t="e">
        <v>#N/A</v>
      </c>
      <c r="G17" s="10" t="e">
        <v>#N/A</v>
      </c>
      <c r="H17" s="34">
        <v>4.2</v>
      </c>
      <c r="I17" s="33">
        <v>3.5</v>
      </c>
      <c r="J17" s="33">
        <v>3.7</v>
      </c>
      <c r="K17" s="33">
        <v>3.5</v>
      </c>
      <c r="L17" s="23">
        <v>3.2</v>
      </c>
      <c r="M17" s="23">
        <v>3.4</v>
      </c>
      <c r="N17" s="23">
        <v>3</v>
      </c>
      <c r="O17" s="23">
        <v>2.8</v>
      </c>
      <c r="P17" s="10" t="e">
        <v>#N/A</v>
      </c>
      <c r="Q17" s="10" t="e">
        <v>#N/A</v>
      </c>
      <c r="R17" s="10" t="e">
        <v>#N/A</v>
      </c>
      <c r="S17" s="10" t="e">
        <v>#N/A</v>
      </c>
      <c r="T17" s="10" t="e">
        <v>#N/A</v>
      </c>
      <c r="U17" s="10" t="e">
        <v>#N/A</v>
      </c>
      <c r="V17" s="10" t="e">
        <v>#N/A</v>
      </c>
      <c r="W17" s="10" t="e">
        <v>#N/A</v>
      </c>
      <c r="X17" s="10" t="e">
        <v>#N/A</v>
      </c>
      <c r="Y17" s="10" t="e">
        <v>#N/A</v>
      </c>
      <c r="Z17" s="10" t="e">
        <v>#N/A</v>
      </c>
      <c r="AA17" s="10" t="e">
        <v>#N/A</v>
      </c>
      <c r="AB17" s="10" t="e">
        <v>#N/A</v>
      </c>
      <c r="AC17" s="10" t="e">
        <v>#N/A</v>
      </c>
      <c r="AD17" s="10" t="e">
        <v>#N/A</v>
      </c>
      <c r="AE17" s="10" t="e">
        <v>#N/A</v>
      </c>
      <c r="AF17" s="10" t="e">
        <v>#N/A</v>
      </c>
      <c r="AG17" s="10" t="e">
        <v>#N/A</v>
      </c>
      <c r="AH17" s="10" t="e">
        <v>#N/A</v>
      </c>
      <c r="AI17" s="10" t="e">
        <v>#N/A</v>
      </c>
      <c r="AJ17" s="10" t="e">
        <v>#N/A</v>
      </c>
      <c r="AK17" s="10" t="e">
        <v>#N/A</v>
      </c>
      <c r="AL17" s="10" t="e">
        <v>#N/A</v>
      </c>
      <c r="AM17" s="10" t="e">
        <v>#N/A</v>
      </c>
      <c r="AN17" s="10" t="e">
        <v>#N/A</v>
      </c>
      <c r="AO17" s="10" t="e">
        <v>#N/A</v>
      </c>
      <c r="AP17" s="10" t="e">
        <v>#N/A</v>
      </c>
      <c r="AQ17" s="10" t="e">
        <v>#N/A</v>
      </c>
      <c r="AR17" s="10" t="e">
        <v>#N/A</v>
      </c>
      <c r="AS17" s="10" t="e">
        <v>#N/A</v>
      </c>
      <c r="AT17" s="10" t="e">
        <v>#N/A</v>
      </c>
      <c r="AU17" s="10" t="e">
        <v>#N/A</v>
      </c>
      <c r="AV17" s="10" t="e">
        <v>#N/A</v>
      </c>
      <c r="AW17" s="10" t="e">
        <v>#N/A</v>
      </c>
      <c r="AX17" s="10" t="e">
        <v>#N/A</v>
      </c>
      <c r="AY17" s="10" t="e">
        <v>#N/A</v>
      </c>
      <c r="AZ17" s="10" t="e">
        <v>#N/A</v>
      </c>
      <c r="BA17" s="10" t="e">
        <v>#N/A</v>
      </c>
      <c r="BB17" s="10" t="e">
        <v>#N/A</v>
      </c>
      <c r="BC17" s="10" t="e">
        <v>#N/A</v>
      </c>
      <c r="BD17" s="10" t="e">
        <v>#N/A</v>
      </c>
      <c r="BE17" s="10" t="e">
        <v>#N/A</v>
      </c>
      <c r="BF17" s="10" t="e">
        <v>#N/A</v>
      </c>
      <c r="BG17" s="10" t="e">
        <v>#N/A</v>
      </c>
      <c r="BH17" s="10" t="e">
        <v>#N/A</v>
      </c>
      <c r="BI17" s="10" t="e">
        <v>#N/A</v>
      </c>
      <c r="BJ17" s="10" t="e">
        <v>#N/A</v>
      </c>
      <c r="BK17" s="10" t="e">
        <v>#N/A</v>
      </c>
      <c r="BL17" s="10" t="e">
        <v>#N/A</v>
      </c>
      <c r="BM17" s="10" t="e">
        <v>#N/A</v>
      </c>
      <c r="BN17" s="10" t="e">
        <v>#N/A</v>
      </c>
      <c r="BO17" s="10" t="e">
        <v>#N/A</v>
      </c>
      <c r="BP17" s="10" t="e">
        <v>#N/A</v>
      </c>
      <c r="BQ17" s="10" t="e">
        <v>#N/A</v>
      </c>
      <c r="BR17" s="10" t="e">
        <v>#N/A</v>
      </c>
      <c r="BS17" s="10" t="e">
        <v>#N/A</v>
      </c>
      <c r="BT17" s="10" t="e">
        <v>#N/A</v>
      </c>
      <c r="BU17" s="10" t="e">
        <v>#N/A</v>
      </c>
      <c r="BV17" s="10" t="e">
        <v>#N/A</v>
      </c>
      <c r="BW17" s="10" t="e">
        <v>#N/A</v>
      </c>
      <c r="BX17" s="10" t="e">
        <v>#N/A</v>
      </c>
      <c r="BY17" s="10" t="e">
        <v>#N/A</v>
      </c>
      <c r="BZ17" s="10" t="e">
        <v>#N/A</v>
      </c>
      <c r="CA17" s="10" t="e">
        <v>#N/A</v>
      </c>
      <c r="CB17" s="10" t="e">
        <v>#N/A</v>
      </c>
      <c r="CC17" s="10" t="e">
        <v>#N/A</v>
      </c>
      <c r="CD17" s="10" t="e">
        <v>#N/A</v>
      </c>
      <c r="CE17" s="10" t="e">
        <v>#N/A</v>
      </c>
      <c r="CF17" s="10" t="e">
        <v>#N/A</v>
      </c>
      <c r="CG17" s="10" t="e">
        <v>#N/A</v>
      </c>
      <c r="CH17" s="10" t="e">
        <v>#N/A</v>
      </c>
      <c r="CI17" s="10" t="e">
        <v>#N/A</v>
      </c>
      <c r="CJ17" s="10" t="e">
        <v>#N/A</v>
      </c>
      <c r="CK17" s="10" t="e">
        <v>#N/A</v>
      </c>
      <c r="CL17" s="10" t="e">
        <v>#N/A</v>
      </c>
      <c r="CM17" s="10" t="e">
        <v>#N/A</v>
      </c>
      <c r="CN17" s="10" t="e">
        <v>#N/A</v>
      </c>
      <c r="CO17" s="10" t="e">
        <v>#N/A</v>
      </c>
      <c r="CP17" s="10" t="e">
        <v>#N/A</v>
      </c>
      <c r="CQ17" s="10" t="e">
        <v>#N/A</v>
      </c>
      <c r="CR17" s="10" t="e">
        <v>#N/A</v>
      </c>
      <c r="CS17" s="10" t="e">
        <v>#N/A</v>
      </c>
      <c r="CU17" s="20">
        <v>31260</v>
      </c>
      <c r="CV17" s="20" t="str">
        <f ca="1">OFFSET(C$1,0,ROWS($1:11)-1)</f>
        <v>1985B</v>
      </c>
      <c r="CW17" s="19">
        <f t="shared" ca="1" si="2"/>
        <v>1985</v>
      </c>
      <c r="CX17" s="30" cm="1">
        <f t="array" aca="1" ref="CX17" ca="1">INDEX($C$6:$CS$100,MATCH(CW17,YEAR($B$6:$B$100),0),MATCH(CV17,$C$1:$CS$1,0))</f>
        <v>3.3</v>
      </c>
      <c r="CY17" s="19">
        <f t="shared" ca="1" si="0"/>
        <v>1990</v>
      </c>
      <c r="CZ17" s="30" cm="1">
        <f t="array" aca="1" ref="CZ17" ca="1">INDEX($C$6:$CS$100,MATCH(CY17,YEAR($B$6:$B$100),0),MATCH(CV17,$C$1:$CS$1,0))</f>
        <v>3.5</v>
      </c>
      <c r="DA17" s="19">
        <f t="shared" ca="1" si="1"/>
        <v>1995</v>
      </c>
      <c r="DB17" s="28" t="e" cm="1">
        <f t="array" aca="1" ref="DB17" ca="1">INDEX($C$6:$CS$100,MATCH(DA17,YEAR($B$6:$B$100),0),MATCH(CV17,$C$1:$CS$1,0))</f>
        <v>#N/A</v>
      </c>
      <c r="DD17" s="10"/>
      <c r="DG17" s="5"/>
    </row>
    <row r="18" spans="1:111" x14ac:dyDescent="0.3">
      <c r="A18" s="5" t="s">
        <v>1754</v>
      </c>
      <c r="B18" s="16">
        <v>31778</v>
      </c>
      <c r="C18" s="10" t="e">
        <v>#N/A</v>
      </c>
      <c r="D18" s="10" t="e">
        <v>#N/A</v>
      </c>
      <c r="E18" s="10" t="e">
        <v>#N/A</v>
      </c>
      <c r="F18" s="10" t="e">
        <v>#N/A</v>
      </c>
      <c r="G18" s="10" t="e">
        <v>#N/A</v>
      </c>
      <c r="H18" s="10" t="e">
        <v>#N/A</v>
      </c>
      <c r="I18" s="33">
        <v>3.5</v>
      </c>
      <c r="J18" s="33">
        <v>3.5</v>
      </c>
      <c r="K18" s="33">
        <v>3.5</v>
      </c>
      <c r="L18" s="23">
        <v>3.2</v>
      </c>
      <c r="M18" s="23">
        <v>3.4</v>
      </c>
      <c r="N18" s="23">
        <v>3.3</v>
      </c>
      <c r="O18" s="23">
        <v>3.2</v>
      </c>
      <c r="P18" s="23">
        <v>2.6</v>
      </c>
      <c r="Q18" s="23">
        <v>2.4</v>
      </c>
      <c r="R18" s="10" t="e">
        <v>#N/A</v>
      </c>
      <c r="S18" s="10" t="e">
        <v>#N/A</v>
      </c>
      <c r="T18" s="10" t="e">
        <v>#N/A</v>
      </c>
      <c r="U18" s="10" t="e">
        <v>#N/A</v>
      </c>
      <c r="V18" s="10" t="e">
        <v>#N/A</v>
      </c>
      <c r="W18" s="10" t="e">
        <v>#N/A</v>
      </c>
      <c r="X18" s="10" t="e">
        <v>#N/A</v>
      </c>
      <c r="Y18" s="10" t="e">
        <v>#N/A</v>
      </c>
      <c r="Z18" s="10" t="e">
        <v>#N/A</v>
      </c>
      <c r="AA18" s="10" t="e">
        <v>#N/A</v>
      </c>
      <c r="AB18" s="10" t="e">
        <v>#N/A</v>
      </c>
      <c r="AC18" s="10" t="e">
        <v>#N/A</v>
      </c>
      <c r="AD18" s="10" t="e">
        <v>#N/A</v>
      </c>
      <c r="AE18" s="10" t="e">
        <v>#N/A</v>
      </c>
      <c r="AF18" s="10" t="e">
        <v>#N/A</v>
      </c>
      <c r="AG18" s="10" t="e">
        <v>#N/A</v>
      </c>
      <c r="AH18" s="10" t="e">
        <v>#N/A</v>
      </c>
      <c r="AI18" s="10" t="e">
        <v>#N/A</v>
      </c>
      <c r="AJ18" s="10" t="e">
        <v>#N/A</v>
      </c>
      <c r="AK18" s="10" t="e">
        <v>#N/A</v>
      </c>
      <c r="AL18" s="10" t="e">
        <v>#N/A</v>
      </c>
      <c r="AM18" s="10" t="e">
        <v>#N/A</v>
      </c>
      <c r="AN18" s="10" t="e">
        <v>#N/A</v>
      </c>
      <c r="AO18" s="10" t="e">
        <v>#N/A</v>
      </c>
      <c r="AP18" s="10" t="e">
        <v>#N/A</v>
      </c>
      <c r="AQ18" s="10" t="e">
        <v>#N/A</v>
      </c>
      <c r="AR18" s="10" t="e">
        <v>#N/A</v>
      </c>
      <c r="AS18" s="10" t="e">
        <v>#N/A</v>
      </c>
      <c r="AT18" s="10" t="e">
        <v>#N/A</v>
      </c>
      <c r="AU18" s="10" t="e">
        <v>#N/A</v>
      </c>
      <c r="AV18" s="10" t="e">
        <v>#N/A</v>
      </c>
      <c r="AW18" s="10" t="e">
        <v>#N/A</v>
      </c>
      <c r="AX18" s="10" t="e">
        <v>#N/A</v>
      </c>
      <c r="AY18" s="10" t="e">
        <v>#N/A</v>
      </c>
      <c r="AZ18" s="10" t="e">
        <v>#N/A</v>
      </c>
      <c r="BA18" s="10" t="e">
        <v>#N/A</v>
      </c>
      <c r="BB18" s="10" t="e">
        <v>#N/A</v>
      </c>
      <c r="BC18" s="10" t="e">
        <v>#N/A</v>
      </c>
      <c r="BD18" s="10" t="e">
        <v>#N/A</v>
      </c>
      <c r="BE18" s="10" t="e">
        <v>#N/A</v>
      </c>
      <c r="BF18" s="10" t="e">
        <v>#N/A</v>
      </c>
      <c r="BG18" s="10" t="e">
        <v>#N/A</v>
      </c>
      <c r="BH18" s="10" t="e">
        <v>#N/A</v>
      </c>
      <c r="BI18" s="10" t="e">
        <v>#N/A</v>
      </c>
      <c r="BJ18" s="10" t="e">
        <v>#N/A</v>
      </c>
      <c r="BK18" s="10" t="e">
        <v>#N/A</v>
      </c>
      <c r="BL18" s="10" t="e">
        <v>#N/A</v>
      </c>
      <c r="BM18" s="10" t="e">
        <v>#N/A</v>
      </c>
      <c r="BN18" s="10" t="e">
        <v>#N/A</v>
      </c>
      <c r="BO18" s="10" t="e">
        <v>#N/A</v>
      </c>
      <c r="BP18" s="10" t="e">
        <v>#N/A</v>
      </c>
      <c r="BQ18" s="10" t="e">
        <v>#N/A</v>
      </c>
      <c r="BR18" s="10" t="e">
        <v>#N/A</v>
      </c>
      <c r="BS18" s="10" t="e">
        <v>#N/A</v>
      </c>
      <c r="BT18" s="10" t="e">
        <v>#N/A</v>
      </c>
      <c r="BU18" s="10" t="e">
        <v>#N/A</v>
      </c>
      <c r="BV18" s="10" t="e">
        <v>#N/A</v>
      </c>
      <c r="BW18" s="10" t="e">
        <v>#N/A</v>
      </c>
      <c r="BX18" s="10" t="e">
        <v>#N/A</v>
      </c>
      <c r="BY18" s="10" t="e">
        <v>#N/A</v>
      </c>
      <c r="BZ18" s="10" t="e">
        <v>#N/A</v>
      </c>
      <c r="CA18" s="10" t="e">
        <v>#N/A</v>
      </c>
      <c r="CB18" s="10" t="e">
        <v>#N/A</v>
      </c>
      <c r="CC18" s="10" t="e">
        <v>#N/A</v>
      </c>
      <c r="CD18" s="10" t="e">
        <v>#N/A</v>
      </c>
      <c r="CE18" s="10" t="e">
        <v>#N/A</v>
      </c>
      <c r="CF18" s="10" t="e">
        <v>#N/A</v>
      </c>
      <c r="CG18" s="10" t="e">
        <v>#N/A</v>
      </c>
      <c r="CH18" s="10" t="e">
        <v>#N/A</v>
      </c>
      <c r="CI18" s="10" t="e">
        <v>#N/A</v>
      </c>
      <c r="CJ18" s="10" t="e">
        <v>#N/A</v>
      </c>
      <c r="CK18" s="10" t="e">
        <v>#N/A</v>
      </c>
      <c r="CL18" s="10" t="e">
        <v>#N/A</v>
      </c>
      <c r="CM18" s="10" t="e">
        <v>#N/A</v>
      </c>
      <c r="CN18" s="10" t="e">
        <v>#N/A</v>
      </c>
      <c r="CO18" s="10" t="e">
        <v>#N/A</v>
      </c>
      <c r="CP18" s="10" t="e">
        <v>#N/A</v>
      </c>
      <c r="CQ18" s="10" t="e">
        <v>#N/A</v>
      </c>
      <c r="CR18" s="10" t="e">
        <v>#N/A</v>
      </c>
      <c r="CS18" s="10" t="e">
        <v>#N/A</v>
      </c>
      <c r="CU18" s="20">
        <v>31444</v>
      </c>
      <c r="CV18" s="20" t="str">
        <f ca="1">OFFSET(C$1,0,ROWS($1:12)-1)</f>
        <v>1986A</v>
      </c>
      <c r="CW18" s="19">
        <f t="shared" ca="1" si="2"/>
        <v>1986</v>
      </c>
      <c r="CX18" s="30" cm="1">
        <f t="array" aca="1" ref="CX18" ca="1">INDEX($C$6:$CS$100,MATCH(CW18,YEAR($B$6:$B$100),0),MATCH(CV18,$C$1:$CS$1,0))</f>
        <v>3</v>
      </c>
      <c r="CY18" s="19">
        <f t="shared" ca="1" si="0"/>
        <v>1991</v>
      </c>
      <c r="CZ18" s="30" cm="1">
        <f t="array" aca="1" ref="CZ18" ca="1">INDEX($C$6:$CS$100,MATCH(CY18,YEAR($B$6:$B$100),0),MATCH(CV18,$C$1:$CS$1,0))</f>
        <v>3.4</v>
      </c>
      <c r="DA18" s="19">
        <f t="shared" ca="1" si="1"/>
        <v>1996</v>
      </c>
      <c r="DB18" s="28" t="e" cm="1">
        <f t="array" aca="1" ref="DB18" ca="1">INDEX($C$6:$CS$100,MATCH(DA18,YEAR($B$6:$B$100),0),MATCH(CV18,$C$1:$CS$1,0))</f>
        <v>#N/A</v>
      </c>
      <c r="DD18" s="10"/>
      <c r="DG18" s="5"/>
    </row>
    <row r="19" spans="1:111" x14ac:dyDescent="0.3">
      <c r="A19" s="5" t="s">
        <v>1755</v>
      </c>
      <c r="B19" s="16">
        <v>32143</v>
      </c>
      <c r="C19" s="10" t="e">
        <v>#N/A</v>
      </c>
      <c r="D19" s="10" t="e">
        <v>#N/A</v>
      </c>
      <c r="E19" s="10" t="e">
        <v>#N/A</v>
      </c>
      <c r="F19" s="10" t="e">
        <v>#N/A</v>
      </c>
      <c r="G19" s="10" t="e">
        <v>#N/A</v>
      </c>
      <c r="H19" s="10" t="e">
        <v>#N/A</v>
      </c>
      <c r="I19" s="10" t="e">
        <v>#N/A</v>
      </c>
      <c r="J19" s="33">
        <v>3.5</v>
      </c>
      <c r="K19" s="33">
        <v>3.4</v>
      </c>
      <c r="L19" s="23">
        <v>3.4</v>
      </c>
      <c r="M19" s="23">
        <v>3.5</v>
      </c>
      <c r="N19" s="23">
        <v>3.2</v>
      </c>
      <c r="O19" s="23">
        <v>3.3</v>
      </c>
      <c r="P19" s="23">
        <v>3</v>
      </c>
      <c r="Q19" s="23">
        <v>2.8</v>
      </c>
      <c r="R19" s="23">
        <v>2.8</v>
      </c>
      <c r="S19" s="23">
        <v>2.4</v>
      </c>
      <c r="T19" s="10" t="e">
        <v>#N/A</v>
      </c>
      <c r="U19" s="10" t="e">
        <v>#N/A</v>
      </c>
      <c r="V19" s="10" t="e">
        <v>#N/A</v>
      </c>
      <c r="W19" s="10" t="e">
        <v>#N/A</v>
      </c>
      <c r="X19" s="10" t="e">
        <v>#N/A</v>
      </c>
      <c r="Y19" s="10" t="e">
        <v>#N/A</v>
      </c>
      <c r="Z19" s="10" t="e">
        <v>#N/A</v>
      </c>
      <c r="AA19" s="10" t="e">
        <v>#N/A</v>
      </c>
      <c r="AB19" s="10" t="e">
        <v>#N/A</v>
      </c>
      <c r="AC19" s="10" t="e">
        <v>#N/A</v>
      </c>
      <c r="AD19" s="10" t="e">
        <v>#N/A</v>
      </c>
      <c r="AE19" s="10" t="e">
        <v>#N/A</v>
      </c>
      <c r="AF19" s="10" t="e">
        <v>#N/A</v>
      </c>
      <c r="AG19" s="10" t="e">
        <v>#N/A</v>
      </c>
      <c r="AH19" s="10" t="e">
        <v>#N/A</v>
      </c>
      <c r="AI19" s="10" t="e">
        <v>#N/A</v>
      </c>
      <c r="AJ19" s="10" t="e">
        <v>#N/A</v>
      </c>
      <c r="AK19" s="10" t="e">
        <v>#N/A</v>
      </c>
      <c r="AL19" s="10" t="e">
        <v>#N/A</v>
      </c>
      <c r="AM19" s="10" t="e">
        <v>#N/A</v>
      </c>
      <c r="AN19" s="10" t="e">
        <v>#N/A</v>
      </c>
      <c r="AO19" s="10" t="e">
        <v>#N/A</v>
      </c>
      <c r="AP19" s="10" t="e">
        <v>#N/A</v>
      </c>
      <c r="AQ19" s="10" t="e">
        <v>#N/A</v>
      </c>
      <c r="AR19" s="10" t="e">
        <v>#N/A</v>
      </c>
      <c r="AS19" s="10" t="e">
        <v>#N/A</v>
      </c>
      <c r="AT19" s="10" t="e">
        <v>#N/A</v>
      </c>
      <c r="AU19" s="10" t="e">
        <v>#N/A</v>
      </c>
      <c r="AV19" s="10" t="e">
        <v>#N/A</v>
      </c>
      <c r="AW19" s="10" t="e">
        <v>#N/A</v>
      </c>
      <c r="AX19" s="10" t="e">
        <v>#N/A</v>
      </c>
      <c r="AY19" s="10" t="e">
        <v>#N/A</v>
      </c>
      <c r="AZ19" s="10" t="e">
        <v>#N/A</v>
      </c>
      <c r="BA19" s="10" t="e">
        <v>#N/A</v>
      </c>
      <c r="BB19" s="10" t="e">
        <v>#N/A</v>
      </c>
      <c r="BC19" s="10" t="e">
        <v>#N/A</v>
      </c>
      <c r="BD19" s="10" t="e">
        <v>#N/A</v>
      </c>
      <c r="BE19" s="10" t="e">
        <v>#N/A</v>
      </c>
      <c r="BF19" s="10" t="e">
        <v>#N/A</v>
      </c>
      <c r="BG19" s="10" t="e">
        <v>#N/A</v>
      </c>
      <c r="BH19" s="10" t="e">
        <v>#N/A</v>
      </c>
      <c r="BI19" s="10" t="e">
        <v>#N/A</v>
      </c>
      <c r="BJ19" s="10" t="e">
        <v>#N/A</v>
      </c>
      <c r="BK19" s="10" t="e">
        <v>#N/A</v>
      </c>
      <c r="BL19" s="10" t="e">
        <v>#N/A</v>
      </c>
      <c r="BM19" s="10" t="e">
        <v>#N/A</v>
      </c>
      <c r="BN19" s="10" t="e">
        <v>#N/A</v>
      </c>
      <c r="BO19" s="10" t="e">
        <v>#N/A</v>
      </c>
      <c r="BP19" s="10" t="e">
        <v>#N/A</v>
      </c>
      <c r="BQ19" s="10" t="e">
        <v>#N/A</v>
      </c>
      <c r="BR19" s="10" t="e">
        <v>#N/A</v>
      </c>
      <c r="BS19" s="10" t="e">
        <v>#N/A</v>
      </c>
      <c r="BT19" s="10" t="e">
        <v>#N/A</v>
      </c>
      <c r="BU19" s="10" t="e">
        <v>#N/A</v>
      </c>
      <c r="BV19" s="10" t="e">
        <v>#N/A</v>
      </c>
      <c r="BW19" s="10" t="e">
        <v>#N/A</v>
      </c>
      <c r="BX19" s="10" t="e">
        <v>#N/A</v>
      </c>
      <c r="BY19" s="10" t="e">
        <v>#N/A</v>
      </c>
      <c r="BZ19" s="10" t="e">
        <v>#N/A</v>
      </c>
      <c r="CA19" s="10" t="e">
        <v>#N/A</v>
      </c>
      <c r="CB19" s="10" t="e">
        <v>#N/A</v>
      </c>
      <c r="CC19" s="10" t="e">
        <v>#N/A</v>
      </c>
      <c r="CD19" s="10" t="e">
        <v>#N/A</v>
      </c>
      <c r="CE19" s="10" t="e">
        <v>#N/A</v>
      </c>
      <c r="CF19" s="10" t="e">
        <v>#N/A</v>
      </c>
      <c r="CG19" s="10" t="e">
        <v>#N/A</v>
      </c>
      <c r="CH19" s="10" t="e">
        <v>#N/A</v>
      </c>
      <c r="CI19" s="10" t="e">
        <v>#N/A</v>
      </c>
      <c r="CJ19" s="10" t="e">
        <v>#N/A</v>
      </c>
      <c r="CK19" s="10" t="e">
        <v>#N/A</v>
      </c>
      <c r="CL19" s="10" t="e">
        <v>#N/A</v>
      </c>
      <c r="CM19" s="10" t="e">
        <v>#N/A</v>
      </c>
      <c r="CN19" s="10" t="e">
        <v>#N/A</v>
      </c>
      <c r="CO19" s="10" t="e">
        <v>#N/A</v>
      </c>
      <c r="CP19" s="10" t="e">
        <v>#N/A</v>
      </c>
      <c r="CQ19" s="10" t="e">
        <v>#N/A</v>
      </c>
      <c r="CR19" s="10" t="e">
        <v>#N/A</v>
      </c>
      <c r="CS19" s="10" t="e">
        <v>#N/A</v>
      </c>
      <c r="CU19" s="20">
        <v>31625</v>
      </c>
      <c r="CV19" s="20" t="str">
        <f ca="1">OFFSET(C$1,0,ROWS($1:13)-1)</f>
        <v>1986B</v>
      </c>
      <c r="CW19" s="19">
        <f t="shared" ca="1" si="2"/>
        <v>1986</v>
      </c>
      <c r="CX19" s="30" cm="1">
        <f t="array" aca="1" ref="CX19" ca="1">INDEX($C$6:$CS$100,MATCH(CW19,YEAR($B$6:$B$100),0),MATCH(CV19,$C$1:$CS$1,0))</f>
        <v>2.8</v>
      </c>
      <c r="CY19" s="19">
        <f t="shared" ca="1" si="0"/>
        <v>1991</v>
      </c>
      <c r="CZ19" s="30" cm="1">
        <f t="array" aca="1" ref="CZ19" ca="1">INDEX($C$6:$CS$100,MATCH(CY19,YEAR($B$6:$B$100),0),MATCH(CV19,$C$1:$CS$1,0))</f>
        <v>3.1</v>
      </c>
      <c r="DA19" s="19">
        <f t="shared" ca="1" si="1"/>
        <v>1996</v>
      </c>
      <c r="DB19" s="28" t="e" cm="1">
        <f t="array" aca="1" ref="DB19" ca="1">INDEX($C$6:$CS$100,MATCH(DA19,YEAR($B$6:$B$100),0),MATCH(CV19,$C$1:$CS$1,0))</f>
        <v>#N/A</v>
      </c>
      <c r="DD19" s="10"/>
      <c r="DG19" s="5"/>
    </row>
    <row r="20" spans="1:111" x14ac:dyDescent="0.3">
      <c r="A20" s="5" t="s">
        <v>1756</v>
      </c>
      <c r="B20" s="16">
        <v>32509</v>
      </c>
      <c r="C20" s="10" t="e">
        <v>#N/A</v>
      </c>
      <c r="D20" s="10" t="e">
        <v>#N/A</v>
      </c>
      <c r="E20" s="10" t="e">
        <v>#N/A</v>
      </c>
      <c r="F20" s="10" t="e">
        <v>#N/A</v>
      </c>
      <c r="G20" s="10" t="e">
        <v>#N/A</v>
      </c>
      <c r="H20" s="10" t="e">
        <v>#N/A</v>
      </c>
      <c r="I20" s="10" t="e">
        <v>#N/A</v>
      </c>
      <c r="J20" s="10" t="e">
        <v>#N/A</v>
      </c>
      <c r="K20" s="33">
        <v>3.3</v>
      </c>
      <c r="L20" s="23">
        <v>3.4</v>
      </c>
      <c r="M20" s="23">
        <v>3.5</v>
      </c>
      <c r="N20" s="23">
        <v>3.5</v>
      </c>
      <c r="O20" s="23">
        <v>3.1</v>
      </c>
      <c r="P20" s="23">
        <v>3</v>
      </c>
      <c r="Q20" s="23">
        <v>2.6</v>
      </c>
      <c r="R20" s="23">
        <v>2.4</v>
      </c>
      <c r="S20" s="23">
        <v>2.8</v>
      </c>
      <c r="T20" s="23">
        <v>2.9</v>
      </c>
      <c r="U20" s="23">
        <v>2.8</v>
      </c>
      <c r="V20" s="10" t="e">
        <v>#N/A</v>
      </c>
      <c r="W20" s="10" t="e">
        <v>#N/A</v>
      </c>
      <c r="X20" s="10" t="e">
        <v>#N/A</v>
      </c>
      <c r="Y20" s="10" t="e">
        <v>#N/A</v>
      </c>
      <c r="Z20" s="10" t="e">
        <v>#N/A</v>
      </c>
      <c r="AA20" s="10" t="e">
        <v>#N/A</v>
      </c>
      <c r="AB20" s="10" t="e">
        <v>#N/A</v>
      </c>
      <c r="AC20" s="10" t="e">
        <v>#N/A</v>
      </c>
      <c r="AD20" s="10" t="e">
        <v>#N/A</v>
      </c>
      <c r="AE20" s="10" t="e">
        <v>#N/A</v>
      </c>
      <c r="AF20" s="10" t="e">
        <v>#N/A</v>
      </c>
      <c r="AG20" s="10" t="e">
        <v>#N/A</v>
      </c>
      <c r="AH20" s="10" t="e">
        <v>#N/A</v>
      </c>
      <c r="AI20" s="10" t="e">
        <v>#N/A</v>
      </c>
      <c r="AJ20" s="10" t="e">
        <v>#N/A</v>
      </c>
      <c r="AK20" s="10" t="e">
        <v>#N/A</v>
      </c>
      <c r="AL20" s="10" t="e">
        <v>#N/A</v>
      </c>
      <c r="AM20" s="10" t="e">
        <v>#N/A</v>
      </c>
      <c r="AN20" s="10" t="e">
        <v>#N/A</v>
      </c>
      <c r="AO20" s="10" t="e">
        <v>#N/A</v>
      </c>
      <c r="AP20" s="10" t="e">
        <v>#N/A</v>
      </c>
      <c r="AQ20" s="10" t="e">
        <v>#N/A</v>
      </c>
      <c r="AR20" s="10" t="e">
        <v>#N/A</v>
      </c>
      <c r="AS20" s="10" t="e">
        <v>#N/A</v>
      </c>
      <c r="AT20" s="10" t="e">
        <v>#N/A</v>
      </c>
      <c r="AU20" s="10" t="e">
        <v>#N/A</v>
      </c>
      <c r="AV20" s="10" t="e">
        <v>#N/A</v>
      </c>
      <c r="AW20" s="10" t="e">
        <v>#N/A</v>
      </c>
      <c r="AX20" s="10" t="e">
        <v>#N/A</v>
      </c>
      <c r="AY20" s="10" t="e">
        <v>#N/A</v>
      </c>
      <c r="AZ20" s="10" t="e">
        <v>#N/A</v>
      </c>
      <c r="BA20" s="10" t="e">
        <v>#N/A</v>
      </c>
      <c r="BB20" s="10" t="e">
        <v>#N/A</v>
      </c>
      <c r="BC20" s="10" t="e">
        <v>#N/A</v>
      </c>
      <c r="BD20" s="10" t="e">
        <v>#N/A</v>
      </c>
      <c r="BE20" s="10" t="e">
        <v>#N/A</v>
      </c>
      <c r="BF20" s="10" t="e">
        <v>#N/A</v>
      </c>
      <c r="BG20" s="10" t="e">
        <v>#N/A</v>
      </c>
      <c r="BH20" s="10" t="e">
        <v>#N/A</v>
      </c>
      <c r="BI20" s="10" t="e">
        <v>#N/A</v>
      </c>
      <c r="BJ20" s="10" t="e">
        <v>#N/A</v>
      </c>
      <c r="BK20" s="10" t="e">
        <v>#N/A</v>
      </c>
      <c r="BL20" s="10" t="e">
        <v>#N/A</v>
      </c>
      <c r="BM20" s="10" t="e">
        <v>#N/A</v>
      </c>
      <c r="BN20" s="10" t="e">
        <v>#N/A</v>
      </c>
      <c r="BO20" s="10" t="e">
        <v>#N/A</v>
      </c>
      <c r="BP20" s="10" t="e">
        <v>#N/A</v>
      </c>
      <c r="BQ20" s="10" t="e">
        <v>#N/A</v>
      </c>
      <c r="BR20" s="10" t="e">
        <v>#N/A</v>
      </c>
      <c r="BS20" s="10" t="e">
        <v>#N/A</v>
      </c>
      <c r="BT20" s="10" t="e">
        <v>#N/A</v>
      </c>
      <c r="BU20" s="10" t="e">
        <v>#N/A</v>
      </c>
      <c r="BV20" s="10" t="e">
        <v>#N/A</v>
      </c>
      <c r="BW20" s="10" t="e">
        <v>#N/A</v>
      </c>
      <c r="BX20" s="10" t="e">
        <v>#N/A</v>
      </c>
      <c r="BY20" s="10" t="e">
        <v>#N/A</v>
      </c>
      <c r="BZ20" s="10" t="e">
        <v>#N/A</v>
      </c>
      <c r="CA20" s="10" t="e">
        <v>#N/A</v>
      </c>
      <c r="CB20" s="10" t="e">
        <v>#N/A</v>
      </c>
      <c r="CC20" s="10" t="e">
        <v>#N/A</v>
      </c>
      <c r="CD20" s="10" t="e">
        <v>#N/A</v>
      </c>
      <c r="CE20" s="10" t="e">
        <v>#N/A</v>
      </c>
      <c r="CF20" s="10" t="e">
        <v>#N/A</v>
      </c>
      <c r="CG20" s="10" t="e">
        <v>#N/A</v>
      </c>
      <c r="CH20" s="10" t="e">
        <v>#N/A</v>
      </c>
      <c r="CI20" s="10" t="e">
        <v>#N/A</v>
      </c>
      <c r="CJ20" s="10" t="e">
        <v>#N/A</v>
      </c>
      <c r="CK20" s="10" t="e">
        <v>#N/A</v>
      </c>
      <c r="CL20" s="10" t="e">
        <v>#N/A</v>
      </c>
      <c r="CM20" s="10" t="e">
        <v>#N/A</v>
      </c>
      <c r="CN20" s="10" t="e">
        <v>#N/A</v>
      </c>
      <c r="CO20" s="10" t="e">
        <v>#N/A</v>
      </c>
      <c r="CP20" s="10" t="e">
        <v>#N/A</v>
      </c>
      <c r="CQ20" s="10" t="e">
        <v>#N/A</v>
      </c>
      <c r="CR20" s="10" t="e">
        <v>#N/A</v>
      </c>
      <c r="CS20" s="10" t="e">
        <v>#N/A</v>
      </c>
      <c r="CU20" s="20">
        <v>31778</v>
      </c>
      <c r="CV20" s="20" t="str">
        <f ca="1">OFFSET(C$1,0,ROWS($1:14)-1)</f>
        <v>1987A</v>
      </c>
      <c r="CW20" s="19">
        <f t="shared" ca="1" si="2"/>
        <v>1987</v>
      </c>
      <c r="CX20" s="30" cm="1">
        <f t="array" aca="1" ref="CX20" ca="1">INDEX($C$6:$CS$100,MATCH(CW20,YEAR($B$6:$B$100),0),MATCH(CV20,$C$1:$CS$1,0))</f>
        <v>2.6</v>
      </c>
      <c r="CY20" s="19">
        <f t="shared" ca="1" si="0"/>
        <v>1992</v>
      </c>
      <c r="CZ20" s="30" cm="1">
        <f t="array" aca="1" ref="CZ20" ca="1">INDEX($C$6:$CS$100,MATCH(CY20,YEAR($B$6:$B$100),0),MATCH(CV20,$C$1:$CS$1,0))</f>
        <v>2.5</v>
      </c>
      <c r="DA20" s="19">
        <f t="shared" ca="1" si="1"/>
        <v>1997</v>
      </c>
      <c r="DB20" s="28" t="e" cm="1">
        <f t="array" aca="1" ref="DB20" ca="1">INDEX($C$6:$CS$100,MATCH(DA20,YEAR($B$6:$B$100),0),MATCH(CV20,$C$1:$CS$1,0))</f>
        <v>#N/A</v>
      </c>
      <c r="DD20" s="10"/>
      <c r="DG20" s="5"/>
    </row>
    <row r="21" spans="1:111" x14ac:dyDescent="0.3">
      <c r="A21" t="s">
        <v>1757</v>
      </c>
      <c r="B21" s="16">
        <v>32874</v>
      </c>
      <c r="C21" s="10" t="e">
        <v>#N/A</v>
      </c>
      <c r="D21" s="10" t="e">
        <v>#N/A</v>
      </c>
      <c r="E21" s="10" t="e">
        <v>#N/A</v>
      </c>
      <c r="F21" s="10" t="e">
        <v>#N/A</v>
      </c>
      <c r="G21" s="10" t="e">
        <v>#N/A</v>
      </c>
      <c r="H21" s="10" t="e">
        <v>#N/A</v>
      </c>
      <c r="I21" s="10" t="e">
        <v>#N/A</v>
      </c>
      <c r="J21" s="10" t="e">
        <v>#N/A</v>
      </c>
      <c r="K21" s="10" t="e">
        <v>#N/A</v>
      </c>
      <c r="L21" s="23">
        <v>3.4</v>
      </c>
      <c r="M21" s="23">
        <v>3.5</v>
      </c>
      <c r="N21" s="23">
        <v>3.5</v>
      </c>
      <c r="O21" s="23">
        <v>3.1</v>
      </c>
      <c r="P21" s="23">
        <v>3.1</v>
      </c>
      <c r="Q21" s="23">
        <v>2.7</v>
      </c>
      <c r="R21" s="23">
        <v>2.6</v>
      </c>
      <c r="S21" s="23">
        <v>2.6</v>
      </c>
      <c r="T21" s="23">
        <v>2.2999999999999998</v>
      </c>
      <c r="U21" s="23">
        <v>1.7</v>
      </c>
      <c r="V21" s="23">
        <v>1.8</v>
      </c>
      <c r="W21" s="23">
        <v>2.1</v>
      </c>
      <c r="X21" s="10" t="e">
        <v>#N/A</v>
      </c>
      <c r="Y21" s="10" t="e">
        <v>#N/A</v>
      </c>
      <c r="Z21" s="10" t="e">
        <v>#N/A</v>
      </c>
      <c r="AA21" s="10" t="e">
        <v>#N/A</v>
      </c>
      <c r="AB21" s="10" t="e">
        <v>#N/A</v>
      </c>
      <c r="AC21" s="10" t="e">
        <v>#N/A</v>
      </c>
      <c r="AD21" s="10" t="e">
        <v>#N/A</v>
      </c>
      <c r="AE21" s="10" t="e">
        <v>#N/A</v>
      </c>
      <c r="AF21" s="10" t="e">
        <v>#N/A</v>
      </c>
      <c r="AG21" s="10" t="e">
        <v>#N/A</v>
      </c>
      <c r="AH21" s="10" t="e">
        <v>#N/A</v>
      </c>
      <c r="AI21" s="10" t="e">
        <v>#N/A</v>
      </c>
      <c r="AJ21" s="10" t="e">
        <v>#N/A</v>
      </c>
      <c r="AK21" s="10" t="e">
        <v>#N/A</v>
      </c>
      <c r="AL21" s="10" t="e">
        <v>#N/A</v>
      </c>
      <c r="AM21" s="10" t="e">
        <v>#N/A</v>
      </c>
      <c r="AN21" s="10" t="e">
        <v>#N/A</v>
      </c>
      <c r="AO21" s="10" t="e">
        <v>#N/A</v>
      </c>
      <c r="AP21" s="10" t="e">
        <v>#N/A</v>
      </c>
      <c r="AQ21" s="10" t="e">
        <v>#N/A</v>
      </c>
      <c r="AR21" s="10" t="e">
        <v>#N/A</v>
      </c>
      <c r="AS21" s="10" t="e">
        <v>#N/A</v>
      </c>
      <c r="AT21" s="10" t="e">
        <v>#N/A</v>
      </c>
      <c r="AU21" s="10" t="e">
        <v>#N/A</v>
      </c>
      <c r="AV21" s="10" t="e">
        <v>#N/A</v>
      </c>
      <c r="AW21" s="10" t="e">
        <v>#N/A</v>
      </c>
      <c r="AX21" s="10" t="e">
        <v>#N/A</v>
      </c>
      <c r="AY21" s="10" t="e">
        <v>#N/A</v>
      </c>
      <c r="AZ21" s="10" t="e">
        <v>#N/A</v>
      </c>
      <c r="BA21" s="10" t="e">
        <v>#N/A</v>
      </c>
      <c r="BB21" s="10" t="e">
        <v>#N/A</v>
      </c>
      <c r="BC21" s="10" t="e">
        <v>#N/A</v>
      </c>
      <c r="BD21" s="10" t="e">
        <v>#N/A</v>
      </c>
      <c r="BE21" s="10" t="e">
        <v>#N/A</v>
      </c>
      <c r="BF21" s="10" t="e">
        <v>#N/A</v>
      </c>
      <c r="BG21" s="10" t="e">
        <v>#N/A</v>
      </c>
      <c r="BH21" s="10" t="e">
        <v>#N/A</v>
      </c>
      <c r="BI21" s="10" t="e">
        <v>#N/A</v>
      </c>
      <c r="BJ21" s="10" t="e">
        <v>#N/A</v>
      </c>
      <c r="BK21" s="10" t="e">
        <v>#N/A</v>
      </c>
      <c r="BL21" s="10" t="e">
        <v>#N/A</v>
      </c>
      <c r="BM21" s="10" t="e">
        <v>#N/A</v>
      </c>
      <c r="BN21" s="10" t="e">
        <v>#N/A</v>
      </c>
      <c r="BO21" s="10" t="e">
        <v>#N/A</v>
      </c>
      <c r="BP21" s="10" t="e">
        <v>#N/A</v>
      </c>
      <c r="BQ21" s="10" t="e">
        <v>#N/A</v>
      </c>
      <c r="BR21" s="10" t="e">
        <v>#N/A</v>
      </c>
      <c r="BS21" s="10" t="e">
        <v>#N/A</v>
      </c>
      <c r="BT21" s="10" t="e">
        <v>#N/A</v>
      </c>
      <c r="BU21" s="10" t="e">
        <v>#N/A</v>
      </c>
      <c r="BV21" s="10" t="e">
        <v>#N/A</v>
      </c>
      <c r="BW21" s="10" t="e">
        <v>#N/A</v>
      </c>
      <c r="BX21" s="10" t="e">
        <v>#N/A</v>
      </c>
      <c r="BY21" s="10" t="e">
        <v>#N/A</v>
      </c>
      <c r="BZ21" s="10" t="e">
        <v>#N/A</v>
      </c>
      <c r="CA21" s="10" t="e">
        <v>#N/A</v>
      </c>
      <c r="CB21" s="10" t="e">
        <v>#N/A</v>
      </c>
      <c r="CC21" s="10" t="e">
        <v>#N/A</v>
      </c>
      <c r="CD21" s="10" t="e">
        <v>#N/A</v>
      </c>
      <c r="CE21" s="10" t="e">
        <v>#N/A</v>
      </c>
      <c r="CF21" s="10" t="e">
        <v>#N/A</v>
      </c>
      <c r="CG21" s="10" t="e">
        <v>#N/A</v>
      </c>
      <c r="CH21" s="10" t="e">
        <v>#N/A</v>
      </c>
      <c r="CI21" s="10" t="e">
        <v>#N/A</v>
      </c>
      <c r="CJ21" s="10" t="e">
        <v>#N/A</v>
      </c>
      <c r="CK21" s="10" t="e">
        <v>#N/A</v>
      </c>
      <c r="CL21" s="10" t="e">
        <v>#N/A</v>
      </c>
      <c r="CM21" s="10" t="e">
        <v>#N/A</v>
      </c>
      <c r="CN21" s="10" t="e">
        <v>#N/A</v>
      </c>
      <c r="CO21" s="10" t="e">
        <v>#N/A</v>
      </c>
      <c r="CP21" s="10" t="e">
        <v>#N/A</v>
      </c>
      <c r="CQ21" s="10" t="e">
        <v>#N/A</v>
      </c>
      <c r="CR21" s="10" t="e">
        <v>#N/A</v>
      </c>
      <c r="CS21" s="10" t="e">
        <v>#N/A</v>
      </c>
      <c r="CU21" s="20">
        <v>31990</v>
      </c>
      <c r="CV21" s="20" t="str">
        <f ca="1">OFFSET(C$1,0,ROWS($1:15)-1)</f>
        <v>1987B</v>
      </c>
      <c r="CW21" s="19">
        <f t="shared" ca="1" si="2"/>
        <v>1987</v>
      </c>
      <c r="CX21" s="30" cm="1">
        <f t="array" aca="1" ref="CX21" ca="1">INDEX($C$6:$CS$100,MATCH(CW21,YEAR($B$6:$B$100),0),MATCH(CV21,$C$1:$CS$1,0))</f>
        <v>2.4</v>
      </c>
      <c r="CY21" s="19">
        <f t="shared" ca="1" si="0"/>
        <v>1992</v>
      </c>
      <c r="CZ21" s="30" cm="1">
        <f t="array" aca="1" ref="CZ21" ca="1">INDEX($C$6:$CS$100,MATCH(CY21,YEAR($B$6:$B$100),0),MATCH(CV21,$C$1:$CS$1,0))</f>
        <v>2.7</v>
      </c>
      <c r="DA21" s="19">
        <f t="shared" ca="1" si="1"/>
        <v>1997</v>
      </c>
      <c r="DB21" s="28" t="e" cm="1">
        <f t="array" aca="1" ref="DB21" ca="1">INDEX($C$6:$CS$100,MATCH(DA21,YEAR($B$6:$B$100),0),MATCH(CV21,$C$1:$CS$1,0))</f>
        <v>#N/A</v>
      </c>
      <c r="DD21" s="10"/>
      <c r="DG21" s="5"/>
    </row>
    <row r="22" spans="1:111" x14ac:dyDescent="0.3">
      <c r="A22" t="s">
        <v>1758</v>
      </c>
      <c r="B22" s="16">
        <v>33239</v>
      </c>
      <c r="C22" s="10" t="e">
        <v>#N/A</v>
      </c>
      <c r="D22" s="10" t="e">
        <v>#N/A</v>
      </c>
      <c r="E22" s="10" t="e">
        <v>#N/A</v>
      </c>
      <c r="F22" s="10" t="e">
        <v>#N/A</v>
      </c>
      <c r="G22" s="10" t="e">
        <v>#N/A</v>
      </c>
      <c r="H22" s="10" t="e">
        <v>#N/A</v>
      </c>
      <c r="I22" s="10" t="e">
        <v>#N/A</v>
      </c>
      <c r="J22" s="10" t="e">
        <v>#N/A</v>
      </c>
      <c r="K22" s="10" t="e">
        <v>#N/A</v>
      </c>
      <c r="L22" s="10" t="e">
        <v>#N/A</v>
      </c>
      <c r="M22" s="10" t="e">
        <v>#N/A</v>
      </c>
      <c r="N22" s="23">
        <v>3.4</v>
      </c>
      <c r="O22" s="23">
        <v>3.1</v>
      </c>
      <c r="P22" s="23">
        <v>2.8</v>
      </c>
      <c r="Q22" s="23">
        <v>2.7</v>
      </c>
      <c r="R22" s="23">
        <v>2.6</v>
      </c>
      <c r="S22" s="23">
        <v>2.7</v>
      </c>
      <c r="T22" s="23">
        <v>2.2000000000000002</v>
      </c>
      <c r="U22" s="23">
        <v>2.2999999999999998</v>
      </c>
      <c r="V22" s="23">
        <v>2.2000000000000002</v>
      </c>
      <c r="W22" s="23">
        <v>2.4</v>
      </c>
      <c r="X22" s="23">
        <v>-0.3</v>
      </c>
      <c r="Y22" s="23">
        <v>-0.3</v>
      </c>
      <c r="Z22" s="10" t="e">
        <v>#N/A</v>
      </c>
      <c r="AA22" s="10" t="e">
        <v>#N/A</v>
      </c>
      <c r="AB22" s="10" t="e">
        <v>#N/A</v>
      </c>
      <c r="AC22" s="10" t="e">
        <v>#N/A</v>
      </c>
      <c r="AD22" s="10" t="e">
        <v>#N/A</v>
      </c>
      <c r="AE22" s="10" t="e">
        <v>#N/A</v>
      </c>
      <c r="AF22" s="10" t="e">
        <v>#N/A</v>
      </c>
      <c r="AG22" s="10" t="e">
        <v>#N/A</v>
      </c>
      <c r="AH22" s="10" t="e">
        <v>#N/A</v>
      </c>
      <c r="AI22" s="10" t="e">
        <v>#N/A</v>
      </c>
      <c r="AJ22" s="10" t="e">
        <v>#N/A</v>
      </c>
      <c r="AK22" s="10" t="e">
        <v>#N/A</v>
      </c>
      <c r="AL22" s="10" t="e">
        <v>#N/A</v>
      </c>
      <c r="AM22" s="10" t="e">
        <v>#N/A</v>
      </c>
      <c r="AN22" s="10" t="e">
        <v>#N/A</v>
      </c>
      <c r="AO22" s="10" t="e">
        <v>#N/A</v>
      </c>
      <c r="AP22" s="10" t="e">
        <v>#N/A</v>
      </c>
      <c r="AQ22" s="10" t="e">
        <v>#N/A</v>
      </c>
      <c r="AR22" s="10" t="e">
        <v>#N/A</v>
      </c>
      <c r="AS22" s="10" t="e">
        <v>#N/A</v>
      </c>
      <c r="AT22" s="10" t="e">
        <v>#N/A</v>
      </c>
      <c r="AU22" s="10" t="e">
        <v>#N/A</v>
      </c>
      <c r="AV22" s="10" t="e">
        <v>#N/A</v>
      </c>
      <c r="AW22" s="10" t="e">
        <v>#N/A</v>
      </c>
      <c r="AX22" s="10" t="e">
        <v>#N/A</v>
      </c>
      <c r="AY22" s="10" t="e">
        <v>#N/A</v>
      </c>
      <c r="AZ22" s="10" t="e">
        <v>#N/A</v>
      </c>
      <c r="BA22" s="10" t="e">
        <v>#N/A</v>
      </c>
      <c r="BB22" s="10" t="e">
        <v>#N/A</v>
      </c>
      <c r="BC22" s="10" t="e">
        <v>#N/A</v>
      </c>
      <c r="BD22" s="10" t="e">
        <v>#N/A</v>
      </c>
      <c r="BE22" s="10" t="e">
        <v>#N/A</v>
      </c>
      <c r="BF22" s="10" t="e">
        <v>#N/A</v>
      </c>
      <c r="BG22" s="10" t="e">
        <v>#N/A</v>
      </c>
      <c r="BH22" s="10" t="e">
        <v>#N/A</v>
      </c>
      <c r="BI22" s="10" t="e">
        <v>#N/A</v>
      </c>
      <c r="BJ22" s="10" t="e">
        <v>#N/A</v>
      </c>
      <c r="BK22" s="10" t="e">
        <v>#N/A</v>
      </c>
      <c r="BL22" s="10" t="e">
        <v>#N/A</v>
      </c>
      <c r="BM22" s="10" t="e">
        <v>#N/A</v>
      </c>
      <c r="BN22" s="10" t="e">
        <v>#N/A</v>
      </c>
      <c r="BO22" s="10" t="e">
        <v>#N/A</v>
      </c>
      <c r="BP22" s="10" t="e">
        <v>#N/A</v>
      </c>
      <c r="BQ22" s="10" t="e">
        <v>#N/A</v>
      </c>
      <c r="BR22" s="10" t="e">
        <v>#N/A</v>
      </c>
      <c r="BS22" s="10" t="e">
        <v>#N/A</v>
      </c>
      <c r="BT22" s="10" t="e">
        <v>#N/A</v>
      </c>
      <c r="BU22" s="10" t="e">
        <v>#N/A</v>
      </c>
      <c r="BV22" s="10" t="e">
        <v>#N/A</v>
      </c>
      <c r="BW22" s="10" t="e">
        <v>#N/A</v>
      </c>
      <c r="BX22" s="10" t="e">
        <v>#N/A</v>
      </c>
      <c r="BY22" s="10" t="e">
        <v>#N/A</v>
      </c>
      <c r="BZ22" s="10" t="e">
        <v>#N/A</v>
      </c>
      <c r="CA22" s="10" t="e">
        <v>#N/A</v>
      </c>
      <c r="CB22" s="10" t="e">
        <v>#N/A</v>
      </c>
      <c r="CC22" s="10" t="e">
        <v>#N/A</v>
      </c>
      <c r="CD22" s="10" t="e">
        <v>#N/A</v>
      </c>
      <c r="CE22" s="10" t="e">
        <v>#N/A</v>
      </c>
      <c r="CF22" s="10" t="e">
        <v>#N/A</v>
      </c>
      <c r="CG22" s="10" t="e">
        <v>#N/A</v>
      </c>
      <c r="CH22" s="10" t="e">
        <v>#N/A</v>
      </c>
      <c r="CI22" s="10" t="e">
        <v>#N/A</v>
      </c>
      <c r="CJ22" s="10" t="e">
        <v>#N/A</v>
      </c>
      <c r="CK22" s="10" t="e">
        <v>#N/A</v>
      </c>
      <c r="CL22" s="10" t="e">
        <v>#N/A</v>
      </c>
      <c r="CM22" s="10" t="e">
        <v>#N/A</v>
      </c>
      <c r="CN22" s="10" t="e">
        <v>#N/A</v>
      </c>
      <c r="CO22" s="10" t="e">
        <v>#N/A</v>
      </c>
      <c r="CP22" s="10" t="e">
        <v>#N/A</v>
      </c>
      <c r="CQ22" s="10" t="e">
        <v>#N/A</v>
      </c>
      <c r="CR22" s="10" t="e">
        <v>#N/A</v>
      </c>
      <c r="CS22" s="10" t="e">
        <v>#N/A</v>
      </c>
      <c r="CU22" s="20">
        <v>32174</v>
      </c>
      <c r="CV22" s="20" t="str">
        <f ca="1">OFFSET(C$1,0,ROWS($1:16)-1)</f>
        <v>1988A</v>
      </c>
      <c r="CW22" s="19">
        <f t="shared" ca="1" si="2"/>
        <v>1988</v>
      </c>
      <c r="CX22" s="30" cm="1">
        <f t="array" aca="1" ref="CX22" ca="1">INDEX($C$6:$CS$100,MATCH(CW22,YEAR($B$6:$B$100),0),MATCH(CV22,$C$1:$CS$1,0))</f>
        <v>2.8</v>
      </c>
      <c r="CY22" s="19">
        <f t="shared" ca="1" si="0"/>
        <v>1993</v>
      </c>
      <c r="CZ22" s="30" cm="1">
        <f t="array" aca="1" ref="CZ22" ca="1">INDEX($C$6:$CS$100,MATCH(CY22,YEAR($B$6:$B$100),0),MATCH(CV22,$C$1:$CS$1,0))</f>
        <v>2.7</v>
      </c>
      <c r="DA22" s="19">
        <f t="shared" ca="1" si="1"/>
        <v>1998</v>
      </c>
      <c r="DB22" s="28" t="e" cm="1">
        <f t="array" aca="1" ref="DB22" ca="1">INDEX($C$6:$CS$100,MATCH(DA22,YEAR($B$6:$B$100),0),MATCH(CV22,$C$1:$CS$1,0))</f>
        <v>#N/A</v>
      </c>
      <c r="DD22" s="10"/>
      <c r="DG22" s="5"/>
    </row>
    <row r="23" spans="1:111" x14ac:dyDescent="0.3">
      <c r="A23" t="s">
        <v>1759</v>
      </c>
      <c r="B23" s="16">
        <v>33604</v>
      </c>
      <c r="C23" s="10" t="e">
        <v>#N/A</v>
      </c>
      <c r="D23" s="10" t="e">
        <v>#N/A</v>
      </c>
      <c r="E23" s="10" t="e">
        <v>#N/A</v>
      </c>
      <c r="F23" s="10" t="e">
        <v>#N/A</v>
      </c>
      <c r="G23" s="10" t="e">
        <v>#N/A</v>
      </c>
      <c r="H23" s="10" t="e">
        <v>#N/A</v>
      </c>
      <c r="I23" s="10" t="e">
        <v>#N/A</v>
      </c>
      <c r="J23" s="10" t="e">
        <v>#N/A</v>
      </c>
      <c r="K23" s="10" t="e">
        <v>#N/A</v>
      </c>
      <c r="L23" s="10" t="e">
        <v>#N/A</v>
      </c>
      <c r="M23" s="10" t="e">
        <v>#N/A</v>
      </c>
      <c r="N23" s="10" t="e">
        <v>#N/A</v>
      </c>
      <c r="O23" s="10" t="e">
        <v>#N/A</v>
      </c>
      <c r="P23" s="23">
        <v>2.5</v>
      </c>
      <c r="Q23" s="23">
        <v>2.7</v>
      </c>
      <c r="R23" s="23">
        <v>2.7</v>
      </c>
      <c r="S23" s="23">
        <v>2.7</v>
      </c>
      <c r="T23" s="23">
        <v>2.2000000000000002</v>
      </c>
      <c r="U23" s="23">
        <v>2.5</v>
      </c>
      <c r="V23" s="23">
        <v>2.5</v>
      </c>
      <c r="W23" s="23">
        <v>2.6</v>
      </c>
      <c r="X23" s="23">
        <v>2.8</v>
      </c>
      <c r="Y23" s="23">
        <v>2.9</v>
      </c>
      <c r="Z23" s="23">
        <v>0.9</v>
      </c>
      <c r="AA23" s="23">
        <v>1.4</v>
      </c>
      <c r="AB23" s="10" t="e">
        <v>#N/A</v>
      </c>
      <c r="AC23" s="10" t="e">
        <v>#N/A</v>
      </c>
      <c r="AD23" s="10" t="e">
        <v>#N/A</v>
      </c>
      <c r="AE23" s="10" t="e">
        <v>#N/A</v>
      </c>
      <c r="AF23" s="10" t="e">
        <v>#N/A</v>
      </c>
      <c r="AG23" s="10" t="e">
        <v>#N/A</v>
      </c>
      <c r="AH23" s="10" t="e">
        <v>#N/A</v>
      </c>
      <c r="AI23" s="10" t="e">
        <v>#N/A</v>
      </c>
      <c r="AJ23" s="10" t="e">
        <v>#N/A</v>
      </c>
      <c r="AK23" s="10" t="e">
        <v>#N/A</v>
      </c>
      <c r="AL23" s="10" t="e">
        <v>#N/A</v>
      </c>
      <c r="AM23" s="10" t="e">
        <v>#N/A</v>
      </c>
      <c r="AN23" s="10" t="e">
        <v>#N/A</v>
      </c>
      <c r="AO23" s="10" t="e">
        <v>#N/A</v>
      </c>
      <c r="AP23" s="10" t="e">
        <v>#N/A</v>
      </c>
      <c r="AQ23" s="10" t="e">
        <v>#N/A</v>
      </c>
      <c r="AR23" s="10" t="e">
        <v>#N/A</v>
      </c>
      <c r="AS23" s="10" t="e">
        <v>#N/A</v>
      </c>
      <c r="AT23" s="10" t="e">
        <v>#N/A</v>
      </c>
      <c r="AU23" s="10" t="e">
        <v>#N/A</v>
      </c>
      <c r="AV23" s="10" t="e">
        <v>#N/A</v>
      </c>
      <c r="AW23" s="10" t="e">
        <v>#N/A</v>
      </c>
      <c r="AX23" s="10" t="e">
        <v>#N/A</v>
      </c>
      <c r="AY23" s="10" t="e">
        <v>#N/A</v>
      </c>
      <c r="AZ23" s="10" t="e">
        <v>#N/A</v>
      </c>
      <c r="BA23" s="10" t="e">
        <v>#N/A</v>
      </c>
      <c r="BB23" s="10" t="e">
        <v>#N/A</v>
      </c>
      <c r="BC23" s="10" t="e">
        <v>#N/A</v>
      </c>
      <c r="BD23" s="10" t="e">
        <v>#N/A</v>
      </c>
      <c r="BE23" s="10" t="e">
        <v>#N/A</v>
      </c>
      <c r="BF23" s="10" t="e">
        <v>#N/A</v>
      </c>
      <c r="BG23" s="10" t="e">
        <v>#N/A</v>
      </c>
      <c r="BH23" s="10" t="e">
        <v>#N/A</v>
      </c>
      <c r="BI23" s="10" t="e">
        <v>#N/A</v>
      </c>
      <c r="BJ23" s="10" t="e">
        <v>#N/A</v>
      </c>
      <c r="BK23" s="10" t="e">
        <v>#N/A</v>
      </c>
      <c r="BL23" s="10" t="e">
        <v>#N/A</v>
      </c>
      <c r="BM23" s="10" t="e">
        <v>#N/A</v>
      </c>
      <c r="BN23" s="10" t="e">
        <v>#N/A</v>
      </c>
      <c r="BO23" s="10" t="e">
        <v>#N/A</v>
      </c>
      <c r="BP23" s="10" t="e">
        <v>#N/A</v>
      </c>
      <c r="BQ23" s="10" t="e">
        <v>#N/A</v>
      </c>
      <c r="BR23" s="10" t="e">
        <v>#N/A</v>
      </c>
      <c r="BS23" s="10" t="e">
        <v>#N/A</v>
      </c>
      <c r="BT23" s="10" t="e">
        <v>#N/A</v>
      </c>
      <c r="BU23" s="10" t="e">
        <v>#N/A</v>
      </c>
      <c r="BV23" s="10" t="e">
        <v>#N/A</v>
      </c>
      <c r="BW23" s="10" t="e">
        <v>#N/A</v>
      </c>
      <c r="BX23" s="10" t="e">
        <v>#N/A</v>
      </c>
      <c r="BY23" s="10" t="e">
        <v>#N/A</v>
      </c>
      <c r="BZ23" s="10" t="e">
        <v>#N/A</v>
      </c>
      <c r="CA23" s="10" t="e">
        <v>#N/A</v>
      </c>
      <c r="CB23" s="10" t="e">
        <v>#N/A</v>
      </c>
      <c r="CC23" s="10" t="e">
        <v>#N/A</v>
      </c>
      <c r="CD23" s="10" t="e">
        <v>#N/A</v>
      </c>
      <c r="CE23" s="10" t="e">
        <v>#N/A</v>
      </c>
      <c r="CF23" s="10" t="e">
        <v>#N/A</v>
      </c>
      <c r="CG23" s="10" t="e">
        <v>#N/A</v>
      </c>
      <c r="CH23" s="10" t="e">
        <v>#N/A</v>
      </c>
      <c r="CI23" s="10" t="e">
        <v>#N/A</v>
      </c>
      <c r="CJ23" s="10" t="e">
        <v>#N/A</v>
      </c>
      <c r="CK23" s="10" t="e">
        <v>#N/A</v>
      </c>
      <c r="CL23" s="10" t="e">
        <v>#N/A</v>
      </c>
      <c r="CM23" s="10" t="e">
        <v>#N/A</v>
      </c>
      <c r="CN23" s="10" t="e">
        <v>#N/A</v>
      </c>
      <c r="CO23" s="10" t="e">
        <v>#N/A</v>
      </c>
      <c r="CP23" s="10" t="e">
        <v>#N/A</v>
      </c>
      <c r="CQ23" s="10" t="e">
        <v>#N/A</v>
      </c>
      <c r="CR23" s="10" t="e">
        <v>#N/A</v>
      </c>
      <c r="CS23" s="10" t="e">
        <v>#N/A</v>
      </c>
      <c r="CU23" s="20">
        <v>32356</v>
      </c>
      <c r="CV23" s="20" t="str">
        <f ca="1">OFFSET(C$1,0,ROWS($1:17)-1)</f>
        <v>1988B</v>
      </c>
      <c r="CW23" s="19">
        <f t="shared" ca="1" si="2"/>
        <v>1988</v>
      </c>
      <c r="CX23" s="30" cm="1">
        <f t="array" aca="1" ref="CX23" ca="1">INDEX($C$6:$CS$100,MATCH(CW23,YEAR($B$6:$B$100),0),MATCH(CV23,$C$1:$CS$1,0))</f>
        <v>2.4</v>
      </c>
      <c r="CY23" s="19">
        <f t="shared" ca="1" si="0"/>
        <v>1993</v>
      </c>
      <c r="CZ23" s="30" cm="1">
        <f t="array" aca="1" ref="CZ23" ca="1">INDEX($C$6:$CS$100,MATCH(CY23,YEAR($B$6:$B$100),0),MATCH(CV23,$C$1:$CS$1,0))</f>
        <v>2.7</v>
      </c>
      <c r="DA23" s="19">
        <f t="shared" ca="1" si="1"/>
        <v>1998</v>
      </c>
      <c r="DB23" s="28" t="e" cm="1">
        <f t="array" aca="1" ref="DB23" ca="1">INDEX($C$6:$CS$100,MATCH(DA23,YEAR($B$6:$B$100),0),MATCH(CV23,$C$1:$CS$1,0))</f>
        <v>#N/A</v>
      </c>
      <c r="DD23" s="10"/>
      <c r="DG23" s="5"/>
    </row>
    <row r="24" spans="1:111" x14ac:dyDescent="0.3">
      <c r="A24" t="s">
        <v>1760</v>
      </c>
      <c r="B24" s="16">
        <v>33970</v>
      </c>
      <c r="C24" s="10" t="e">
        <v>#N/A</v>
      </c>
      <c r="D24" s="10" t="e">
        <v>#N/A</v>
      </c>
      <c r="E24" s="10" t="e">
        <v>#N/A</v>
      </c>
      <c r="F24" s="10" t="e">
        <v>#N/A</v>
      </c>
      <c r="G24" s="10" t="e">
        <v>#N/A</v>
      </c>
      <c r="H24" s="10" t="e">
        <v>#N/A</v>
      </c>
      <c r="I24" s="10" t="e">
        <v>#N/A</v>
      </c>
      <c r="J24" s="10" t="e">
        <v>#N/A</v>
      </c>
      <c r="K24" s="10" t="e">
        <v>#N/A</v>
      </c>
      <c r="L24" s="10" t="e">
        <v>#N/A</v>
      </c>
      <c r="M24" s="10" t="e">
        <v>#N/A</v>
      </c>
      <c r="N24" s="10" t="e">
        <v>#N/A</v>
      </c>
      <c r="O24" s="10" t="e">
        <v>#N/A</v>
      </c>
      <c r="P24" s="10" t="e">
        <v>#N/A</v>
      </c>
      <c r="Q24" s="10" t="e">
        <v>#N/A</v>
      </c>
      <c r="R24" s="23">
        <v>2.7</v>
      </c>
      <c r="S24" s="23">
        <v>2.7</v>
      </c>
      <c r="T24" s="23">
        <v>2.2999999999999998</v>
      </c>
      <c r="U24" s="23">
        <v>2.5</v>
      </c>
      <c r="V24" s="23">
        <v>2.5</v>
      </c>
      <c r="W24" s="23">
        <v>2.6</v>
      </c>
      <c r="X24" s="23">
        <v>3</v>
      </c>
      <c r="Y24" s="23">
        <v>2.9</v>
      </c>
      <c r="Z24" s="23">
        <v>3.5</v>
      </c>
      <c r="AA24" s="23">
        <v>2.9</v>
      </c>
      <c r="AB24" s="23">
        <v>2.7</v>
      </c>
      <c r="AC24" s="23">
        <v>2.8</v>
      </c>
      <c r="AD24" s="10" t="e">
        <v>#N/A</v>
      </c>
      <c r="AE24" s="10" t="e">
        <v>#N/A</v>
      </c>
      <c r="AF24" s="10" t="e">
        <v>#N/A</v>
      </c>
      <c r="AG24" s="10" t="e">
        <v>#N/A</v>
      </c>
      <c r="AH24" s="10" t="e">
        <v>#N/A</v>
      </c>
      <c r="AI24" s="10" t="e">
        <v>#N/A</v>
      </c>
      <c r="AJ24" s="10" t="e">
        <v>#N/A</v>
      </c>
      <c r="AK24" s="10" t="e">
        <v>#N/A</v>
      </c>
      <c r="AL24" s="10" t="e">
        <v>#N/A</v>
      </c>
      <c r="AM24" s="10" t="e">
        <v>#N/A</v>
      </c>
      <c r="AN24" s="10" t="e">
        <v>#N/A</v>
      </c>
      <c r="AO24" s="10" t="e">
        <v>#N/A</v>
      </c>
      <c r="AP24" s="10" t="e">
        <v>#N/A</v>
      </c>
      <c r="AQ24" s="10" t="e">
        <v>#N/A</v>
      </c>
      <c r="AR24" s="10" t="e">
        <v>#N/A</v>
      </c>
      <c r="AS24" s="10" t="e">
        <v>#N/A</v>
      </c>
      <c r="AT24" s="10" t="e">
        <v>#N/A</v>
      </c>
      <c r="AU24" s="10" t="e">
        <v>#N/A</v>
      </c>
      <c r="AV24" s="10" t="e">
        <v>#N/A</v>
      </c>
      <c r="AW24" s="10" t="e">
        <v>#N/A</v>
      </c>
      <c r="AX24" s="10" t="e">
        <v>#N/A</v>
      </c>
      <c r="AY24" s="10" t="e">
        <v>#N/A</v>
      </c>
      <c r="AZ24" s="10" t="e">
        <v>#N/A</v>
      </c>
      <c r="BA24" s="10" t="e">
        <v>#N/A</v>
      </c>
      <c r="BB24" s="10" t="e">
        <v>#N/A</v>
      </c>
      <c r="BC24" s="10" t="e">
        <v>#N/A</v>
      </c>
      <c r="BD24" s="10" t="e">
        <v>#N/A</v>
      </c>
      <c r="BE24" s="10" t="e">
        <v>#N/A</v>
      </c>
      <c r="BF24" s="10" t="e">
        <v>#N/A</v>
      </c>
      <c r="BG24" s="10" t="e">
        <v>#N/A</v>
      </c>
      <c r="BH24" s="10" t="e">
        <v>#N/A</v>
      </c>
      <c r="BI24" s="10" t="e">
        <v>#N/A</v>
      </c>
      <c r="BJ24" s="10" t="e">
        <v>#N/A</v>
      </c>
      <c r="BK24" s="10" t="e">
        <v>#N/A</v>
      </c>
      <c r="BL24" s="10" t="e">
        <v>#N/A</v>
      </c>
      <c r="BM24" s="10" t="e">
        <v>#N/A</v>
      </c>
      <c r="BN24" s="10" t="e">
        <v>#N/A</v>
      </c>
      <c r="BO24" s="10" t="e">
        <v>#N/A</v>
      </c>
      <c r="BP24" s="10" t="e">
        <v>#N/A</v>
      </c>
      <c r="BQ24" s="10" t="e">
        <v>#N/A</v>
      </c>
      <c r="BR24" s="10" t="e">
        <v>#N/A</v>
      </c>
      <c r="BS24" s="10" t="e">
        <v>#N/A</v>
      </c>
      <c r="BT24" s="10" t="e">
        <v>#N/A</v>
      </c>
      <c r="BU24" s="10" t="e">
        <v>#N/A</v>
      </c>
      <c r="BV24" s="10" t="e">
        <v>#N/A</v>
      </c>
      <c r="BW24" s="10" t="e">
        <v>#N/A</v>
      </c>
      <c r="BX24" s="10" t="e">
        <v>#N/A</v>
      </c>
      <c r="BY24" s="10" t="e">
        <v>#N/A</v>
      </c>
      <c r="BZ24" s="10" t="e">
        <v>#N/A</v>
      </c>
      <c r="CA24" s="10" t="e">
        <v>#N/A</v>
      </c>
      <c r="CB24" s="10" t="e">
        <v>#N/A</v>
      </c>
      <c r="CC24" s="10" t="e">
        <v>#N/A</v>
      </c>
      <c r="CD24" s="10" t="e">
        <v>#N/A</v>
      </c>
      <c r="CE24" s="10" t="e">
        <v>#N/A</v>
      </c>
      <c r="CF24" s="10" t="e">
        <v>#N/A</v>
      </c>
      <c r="CG24" s="10" t="e">
        <v>#N/A</v>
      </c>
      <c r="CH24" s="10" t="e">
        <v>#N/A</v>
      </c>
      <c r="CI24" s="10" t="e">
        <v>#N/A</v>
      </c>
      <c r="CJ24" s="10" t="e">
        <v>#N/A</v>
      </c>
      <c r="CK24" s="10" t="e">
        <v>#N/A</v>
      </c>
      <c r="CL24" s="10" t="e">
        <v>#N/A</v>
      </c>
      <c r="CM24" s="10" t="e">
        <v>#N/A</v>
      </c>
      <c r="CN24" s="10" t="e">
        <v>#N/A</v>
      </c>
      <c r="CO24" s="10" t="e">
        <v>#N/A</v>
      </c>
      <c r="CP24" s="10" t="e">
        <v>#N/A</v>
      </c>
      <c r="CQ24" s="10" t="e">
        <v>#N/A</v>
      </c>
      <c r="CR24" s="10" t="e">
        <v>#N/A</v>
      </c>
      <c r="CS24" s="10" t="e">
        <v>#N/A</v>
      </c>
      <c r="CT24" s="3"/>
      <c r="CU24" s="20">
        <v>32509</v>
      </c>
      <c r="CV24" s="20" t="str">
        <f ca="1">OFFSET(C$1,0,ROWS($1:18)-1)</f>
        <v>1989A</v>
      </c>
      <c r="CW24" s="19">
        <f t="shared" ca="1" si="2"/>
        <v>1989</v>
      </c>
      <c r="CX24" s="30" cm="1">
        <f t="array" aca="1" ref="CX24" ca="1">INDEX($C$6:$CS$100,MATCH(CW24,YEAR($B$6:$B$100),0),MATCH(CV24,$C$1:$CS$1,0))</f>
        <v>2.9</v>
      </c>
      <c r="CY24" s="19">
        <f t="shared" ca="1" si="0"/>
        <v>1994</v>
      </c>
      <c r="CZ24" s="30" cm="1">
        <f t="array" aca="1" ref="CZ24" ca="1">INDEX($C$6:$CS$100,MATCH(CY24,YEAR($B$6:$B$100),0),MATCH(CV24,$C$1:$CS$1,0))</f>
        <v>2.2999999999999998</v>
      </c>
      <c r="DA24" s="19">
        <f t="shared" ca="1" si="1"/>
        <v>1999</v>
      </c>
      <c r="DB24" s="28" t="e" cm="1">
        <f t="array" aca="1" ref="DB24" ca="1">INDEX($C$6:$CS$100,MATCH(DA24,YEAR($B$6:$B$100),0),MATCH(CV24,$C$1:$CS$1,0))</f>
        <v>#N/A</v>
      </c>
      <c r="DD24" s="10"/>
      <c r="DG24" s="5"/>
    </row>
    <row r="25" spans="1:111" x14ac:dyDescent="0.3">
      <c r="A25" t="s">
        <v>1761</v>
      </c>
      <c r="B25" s="16">
        <v>34335</v>
      </c>
      <c r="C25" s="10" t="e">
        <v>#N/A</v>
      </c>
      <c r="D25" s="10" t="e">
        <v>#N/A</v>
      </c>
      <c r="E25" s="10" t="e">
        <v>#N/A</v>
      </c>
      <c r="F25" s="10" t="e">
        <v>#N/A</v>
      </c>
      <c r="G25" s="10" t="e">
        <v>#N/A</v>
      </c>
      <c r="H25" s="10" t="e">
        <v>#N/A</v>
      </c>
      <c r="I25" s="10" t="e">
        <v>#N/A</v>
      </c>
      <c r="J25" s="10" t="e">
        <v>#N/A</v>
      </c>
      <c r="K25" s="10" t="e">
        <v>#N/A</v>
      </c>
      <c r="L25" s="10" t="e">
        <v>#N/A</v>
      </c>
      <c r="M25" s="10" t="e">
        <v>#N/A</v>
      </c>
      <c r="N25" s="10" t="e">
        <v>#N/A</v>
      </c>
      <c r="O25" s="10" t="e">
        <v>#N/A</v>
      </c>
      <c r="P25" s="10" t="e">
        <v>#N/A</v>
      </c>
      <c r="Q25" s="10" t="e">
        <v>#N/A</v>
      </c>
      <c r="R25" s="10" t="e">
        <v>#N/A</v>
      </c>
      <c r="S25" s="10" t="e">
        <v>#N/A</v>
      </c>
      <c r="T25" s="23">
        <v>2.2999999999999998</v>
      </c>
      <c r="U25" s="23">
        <v>2.5</v>
      </c>
      <c r="V25" s="23">
        <v>2.4</v>
      </c>
      <c r="W25" s="23">
        <v>2.6</v>
      </c>
      <c r="X25" s="23">
        <v>2.8</v>
      </c>
      <c r="Y25" s="23">
        <v>2.6</v>
      </c>
      <c r="Z25" s="23">
        <v>2.9</v>
      </c>
      <c r="AA25" s="23">
        <v>3</v>
      </c>
      <c r="AB25" s="23">
        <v>2.9</v>
      </c>
      <c r="AC25" s="23">
        <v>2.6</v>
      </c>
      <c r="AD25" s="23">
        <v>2.8</v>
      </c>
      <c r="AE25" s="23">
        <v>3.9</v>
      </c>
      <c r="AF25" s="10" t="e">
        <v>#N/A</v>
      </c>
      <c r="AG25" s="10" t="e">
        <v>#N/A</v>
      </c>
      <c r="AH25" s="10" t="e">
        <v>#N/A</v>
      </c>
      <c r="AI25" s="10" t="e">
        <v>#N/A</v>
      </c>
      <c r="AJ25" s="10" t="e">
        <v>#N/A</v>
      </c>
      <c r="AK25" s="10" t="e">
        <v>#N/A</v>
      </c>
      <c r="AL25" s="10" t="e">
        <v>#N/A</v>
      </c>
      <c r="AM25" s="10" t="e">
        <v>#N/A</v>
      </c>
      <c r="AN25" s="10" t="e">
        <v>#N/A</v>
      </c>
      <c r="AO25" s="10" t="e">
        <v>#N/A</v>
      </c>
      <c r="AP25" s="10" t="e">
        <v>#N/A</v>
      </c>
      <c r="AQ25" s="10" t="e">
        <v>#N/A</v>
      </c>
      <c r="AR25" s="10" t="e">
        <v>#N/A</v>
      </c>
      <c r="AS25" s="10" t="e">
        <v>#N/A</v>
      </c>
      <c r="AT25" s="10" t="e">
        <v>#N/A</v>
      </c>
      <c r="AU25" s="10" t="e">
        <v>#N/A</v>
      </c>
      <c r="AV25" s="10" t="e">
        <v>#N/A</v>
      </c>
      <c r="AW25" s="10" t="e">
        <v>#N/A</v>
      </c>
      <c r="AX25" s="10" t="e">
        <v>#N/A</v>
      </c>
      <c r="AY25" s="10" t="e">
        <v>#N/A</v>
      </c>
      <c r="AZ25" s="10" t="e">
        <v>#N/A</v>
      </c>
      <c r="BA25" s="10" t="e">
        <v>#N/A</v>
      </c>
      <c r="BB25" s="10" t="e">
        <v>#N/A</v>
      </c>
      <c r="BC25" s="10" t="e">
        <v>#N/A</v>
      </c>
      <c r="BD25" s="10" t="e">
        <v>#N/A</v>
      </c>
      <c r="BE25" s="10" t="e">
        <v>#N/A</v>
      </c>
      <c r="BF25" s="10" t="e">
        <v>#N/A</v>
      </c>
      <c r="BG25" s="10" t="e">
        <v>#N/A</v>
      </c>
      <c r="BH25" s="10" t="e">
        <v>#N/A</v>
      </c>
      <c r="BI25" s="10" t="e">
        <v>#N/A</v>
      </c>
      <c r="BJ25" s="10" t="e">
        <v>#N/A</v>
      </c>
      <c r="BK25" s="10" t="e">
        <v>#N/A</v>
      </c>
      <c r="BL25" s="10" t="e">
        <v>#N/A</v>
      </c>
      <c r="BM25" s="10" t="e">
        <v>#N/A</v>
      </c>
      <c r="BN25" s="10" t="e">
        <v>#N/A</v>
      </c>
      <c r="BO25" s="10" t="e">
        <v>#N/A</v>
      </c>
      <c r="BP25" s="10" t="e">
        <v>#N/A</v>
      </c>
      <c r="BQ25" s="10" t="e">
        <v>#N/A</v>
      </c>
      <c r="BR25" s="10" t="e">
        <v>#N/A</v>
      </c>
      <c r="BS25" s="10" t="e">
        <v>#N/A</v>
      </c>
      <c r="BT25" s="10" t="e">
        <v>#N/A</v>
      </c>
      <c r="BU25" s="10" t="e">
        <v>#N/A</v>
      </c>
      <c r="BV25" s="10" t="e">
        <v>#N/A</v>
      </c>
      <c r="BW25" s="10" t="e">
        <v>#N/A</v>
      </c>
      <c r="BX25" s="10" t="e">
        <v>#N/A</v>
      </c>
      <c r="BY25" s="10" t="e">
        <v>#N/A</v>
      </c>
      <c r="BZ25" s="10" t="e">
        <v>#N/A</v>
      </c>
      <c r="CA25" s="10" t="e">
        <v>#N/A</v>
      </c>
      <c r="CB25" s="10" t="e">
        <v>#N/A</v>
      </c>
      <c r="CC25" s="10" t="e">
        <v>#N/A</v>
      </c>
      <c r="CD25" s="10" t="e">
        <v>#N/A</v>
      </c>
      <c r="CE25" s="10" t="e">
        <v>#N/A</v>
      </c>
      <c r="CF25" s="10" t="e">
        <v>#N/A</v>
      </c>
      <c r="CG25" s="10" t="e">
        <v>#N/A</v>
      </c>
      <c r="CH25" s="10" t="e">
        <v>#N/A</v>
      </c>
      <c r="CI25" s="10" t="e">
        <v>#N/A</v>
      </c>
      <c r="CJ25" s="10" t="e">
        <v>#N/A</v>
      </c>
      <c r="CK25" s="10" t="e">
        <v>#N/A</v>
      </c>
      <c r="CL25" s="10" t="e">
        <v>#N/A</v>
      </c>
      <c r="CM25" s="10" t="e">
        <v>#N/A</v>
      </c>
      <c r="CN25" s="10" t="e">
        <v>#N/A</v>
      </c>
      <c r="CO25" s="10" t="e">
        <v>#N/A</v>
      </c>
      <c r="CP25" s="10" t="e">
        <v>#N/A</v>
      </c>
      <c r="CQ25" s="10" t="e">
        <v>#N/A</v>
      </c>
      <c r="CR25" s="10" t="e">
        <v>#N/A</v>
      </c>
      <c r="CS25" s="10" t="e">
        <v>#N/A</v>
      </c>
      <c r="CT25" s="3"/>
      <c r="CU25" s="20">
        <v>32721</v>
      </c>
      <c r="CV25" s="20" t="str">
        <f ca="1">OFFSET(C$1,0,ROWS($1:19)-1)</f>
        <v>1989B</v>
      </c>
      <c r="CW25" s="19">
        <f t="shared" ca="1" si="2"/>
        <v>1989</v>
      </c>
      <c r="CX25" s="30" cm="1">
        <f t="array" aca="1" ref="CX25" ca="1">INDEX($C$6:$CS$100,MATCH(CW25,YEAR($B$6:$B$100),0),MATCH(CV25,$C$1:$CS$1,0))</f>
        <v>2.8</v>
      </c>
      <c r="CY25" s="19">
        <f t="shared" ca="1" si="0"/>
        <v>1994</v>
      </c>
      <c r="CZ25" s="30" cm="1">
        <f t="array" aca="1" ref="CZ25" ca="1">INDEX($C$6:$CS$100,MATCH(CY25,YEAR($B$6:$B$100),0),MATCH(CV25,$C$1:$CS$1,0))</f>
        <v>2.5</v>
      </c>
      <c r="DA25" s="19">
        <f t="shared" ca="1" si="1"/>
        <v>1999</v>
      </c>
      <c r="DB25" s="28" t="e" cm="1">
        <f t="array" aca="1" ref="DB25" ca="1">INDEX($C$6:$CS$100,MATCH(DA25,YEAR($B$6:$B$100),0),MATCH(CV25,$C$1:$CS$1,0))</f>
        <v>#N/A</v>
      </c>
      <c r="DD25" s="10"/>
      <c r="DG25" s="5"/>
    </row>
    <row r="26" spans="1:111" x14ac:dyDescent="0.3">
      <c r="A26" t="s">
        <v>1762</v>
      </c>
      <c r="B26" s="16">
        <v>34700</v>
      </c>
      <c r="C26" s="10" t="e">
        <v>#N/A</v>
      </c>
      <c r="D26" s="10" t="e">
        <v>#N/A</v>
      </c>
      <c r="E26" s="10" t="e">
        <v>#N/A</v>
      </c>
      <c r="F26" s="10" t="e">
        <v>#N/A</v>
      </c>
      <c r="G26" s="10" t="e">
        <v>#N/A</v>
      </c>
      <c r="H26" s="10" t="e">
        <v>#N/A</v>
      </c>
      <c r="I26" s="10" t="e">
        <v>#N/A</v>
      </c>
      <c r="J26" s="10" t="e">
        <v>#N/A</v>
      </c>
      <c r="K26" s="10" t="e">
        <v>#N/A</v>
      </c>
      <c r="L26" s="10" t="e">
        <v>#N/A</v>
      </c>
      <c r="M26" s="10" t="e">
        <v>#N/A</v>
      </c>
      <c r="N26" s="10" t="e">
        <v>#N/A</v>
      </c>
      <c r="O26" s="10" t="e">
        <v>#N/A</v>
      </c>
      <c r="P26" s="10" t="e">
        <v>#N/A</v>
      </c>
      <c r="Q26" s="10" t="e">
        <v>#N/A</v>
      </c>
      <c r="R26" s="10" t="e">
        <v>#N/A</v>
      </c>
      <c r="S26" s="10" t="e">
        <v>#N/A</v>
      </c>
      <c r="T26" s="10" t="e">
        <v>#N/A</v>
      </c>
      <c r="U26" s="10" t="e">
        <v>#N/A</v>
      </c>
      <c r="V26" s="23">
        <v>2.4</v>
      </c>
      <c r="W26" s="23">
        <v>2.6</v>
      </c>
      <c r="X26" s="23">
        <v>2.8</v>
      </c>
      <c r="Y26" s="23">
        <v>2.6</v>
      </c>
      <c r="Z26" s="23">
        <v>2.5</v>
      </c>
      <c r="AA26" s="23">
        <v>2.6</v>
      </c>
      <c r="AB26" s="23">
        <v>2.9</v>
      </c>
      <c r="AC26" s="23">
        <v>2.7</v>
      </c>
      <c r="AD26" s="23">
        <v>2.7</v>
      </c>
      <c r="AE26" s="23">
        <v>3.3</v>
      </c>
      <c r="AF26" s="23">
        <v>3.4</v>
      </c>
      <c r="AG26" s="23">
        <v>3.3</v>
      </c>
      <c r="AH26" s="24">
        <f>AG26</f>
        <v>3.3</v>
      </c>
      <c r="AI26" s="10" t="e">
        <v>#N/A</v>
      </c>
      <c r="AJ26" s="10" t="e">
        <v>#N/A</v>
      </c>
      <c r="AK26" s="10" t="e">
        <v>#N/A</v>
      </c>
      <c r="AL26" s="10" t="e">
        <v>#N/A</v>
      </c>
      <c r="AM26" s="10" t="e">
        <v>#N/A</v>
      </c>
      <c r="AN26" s="10" t="e">
        <v>#N/A</v>
      </c>
      <c r="AO26" s="10" t="e">
        <v>#N/A</v>
      </c>
      <c r="AP26" s="10" t="e">
        <v>#N/A</v>
      </c>
      <c r="AQ26" s="10" t="e">
        <v>#N/A</v>
      </c>
      <c r="AR26" s="10" t="e">
        <v>#N/A</v>
      </c>
      <c r="AS26" s="10" t="e">
        <v>#N/A</v>
      </c>
      <c r="AT26" s="10" t="e">
        <v>#N/A</v>
      </c>
      <c r="AU26" s="10" t="e">
        <v>#N/A</v>
      </c>
      <c r="AV26" s="10" t="e">
        <v>#N/A</v>
      </c>
      <c r="AW26" s="10" t="e">
        <v>#N/A</v>
      </c>
      <c r="AX26" s="10" t="e">
        <v>#N/A</v>
      </c>
      <c r="AY26" s="10" t="e">
        <v>#N/A</v>
      </c>
      <c r="AZ26" s="10" t="e">
        <v>#N/A</v>
      </c>
      <c r="BA26" s="10" t="e">
        <v>#N/A</v>
      </c>
      <c r="BB26" s="10" t="e">
        <v>#N/A</v>
      </c>
      <c r="BC26" s="10" t="e">
        <v>#N/A</v>
      </c>
      <c r="BD26" s="10" t="e">
        <v>#N/A</v>
      </c>
      <c r="BE26" s="10" t="e">
        <v>#N/A</v>
      </c>
      <c r="BF26" s="10" t="e">
        <v>#N/A</v>
      </c>
      <c r="BG26" s="10" t="e">
        <v>#N/A</v>
      </c>
      <c r="BH26" s="10" t="e">
        <v>#N/A</v>
      </c>
      <c r="BI26" s="10" t="e">
        <v>#N/A</v>
      </c>
      <c r="BJ26" s="10" t="e">
        <v>#N/A</v>
      </c>
      <c r="BK26" s="10" t="e">
        <v>#N/A</v>
      </c>
      <c r="BL26" s="10" t="e">
        <v>#N/A</v>
      </c>
      <c r="BM26" s="10" t="e">
        <v>#N/A</v>
      </c>
      <c r="BN26" s="10" t="e">
        <v>#N/A</v>
      </c>
      <c r="BO26" s="10" t="e">
        <v>#N/A</v>
      </c>
      <c r="BP26" s="10" t="e">
        <v>#N/A</v>
      </c>
      <c r="BQ26" s="10" t="e">
        <v>#N/A</v>
      </c>
      <c r="BR26" s="10" t="e">
        <v>#N/A</v>
      </c>
      <c r="BS26" s="10" t="e">
        <v>#N/A</v>
      </c>
      <c r="BT26" s="10" t="e">
        <v>#N/A</v>
      </c>
      <c r="BU26" s="10" t="e">
        <v>#N/A</v>
      </c>
      <c r="BV26" s="10" t="e">
        <v>#N/A</v>
      </c>
      <c r="BW26" s="10" t="e">
        <v>#N/A</v>
      </c>
      <c r="BX26" s="10" t="e">
        <v>#N/A</v>
      </c>
      <c r="BY26" s="10" t="e">
        <v>#N/A</v>
      </c>
      <c r="BZ26" s="10" t="e">
        <v>#N/A</v>
      </c>
      <c r="CA26" s="10" t="e">
        <v>#N/A</v>
      </c>
      <c r="CB26" s="10" t="e">
        <v>#N/A</v>
      </c>
      <c r="CC26" s="10" t="e">
        <v>#N/A</v>
      </c>
      <c r="CD26" s="10" t="e">
        <v>#N/A</v>
      </c>
      <c r="CE26" s="10" t="e">
        <v>#N/A</v>
      </c>
      <c r="CF26" s="10" t="e">
        <v>#N/A</v>
      </c>
      <c r="CG26" s="10" t="e">
        <v>#N/A</v>
      </c>
      <c r="CH26" s="10" t="e">
        <v>#N/A</v>
      </c>
      <c r="CI26" s="10" t="e">
        <v>#N/A</v>
      </c>
      <c r="CJ26" s="10" t="e">
        <v>#N/A</v>
      </c>
      <c r="CK26" s="10" t="e">
        <v>#N/A</v>
      </c>
      <c r="CL26" s="10" t="e">
        <v>#N/A</v>
      </c>
      <c r="CM26" s="10" t="e">
        <v>#N/A</v>
      </c>
      <c r="CN26" s="10" t="e">
        <v>#N/A</v>
      </c>
      <c r="CO26" s="10" t="e">
        <v>#N/A</v>
      </c>
      <c r="CP26" s="10" t="e">
        <v>#N/A</v>
      </c>
      <c r="CQ26" s="10" t="e">
        <v>#N/A</v>
      </c>
      <c r="CR26" s="10" t="e">
        <v>#N/A</v>
      </c>
      <c r="CS26" s="10" t="e">
        <v>#N/A</v>
      </c>
      <c r="CT26" s="3"/>
      <c r="CU26" s="20">
        <v>32874</v>
      </c>
      <c r="CV26" s="20" t="str">
        <f ca="1">OFFSET(C$1,0,ROWS($1:20)-1)</f>
        <v>1990A</v>
      </c>
      <c r="CW26" s="19">
        <f t="shared" ca="1" si="2"/>
        <v>1990</v>
      </c>
      <c r="CX26" s="30" cm="1">
        <f t="array" aca="1" ref="CX26" ca="1">INDEX($C$6:$CS$100,MATCH(CW26,YEAR($B$6:$B$100),0),MATCH(CV26,$C$1:$CS$1,0))</f>
        <v>1.8</v>
      </c>
      <c r="CY26" s="19">
        <f t="shared" ca="1" si="0"/>
        <v>1995</v>
      </c>
      <c r="CZ26" s="30" cm="1">
        <f t="array" aca="1" ref="CZ26" ca="1">INDEX($C$6:$CS$100,MATCH(CY26,YEAR($B$6:$B$100),0),MATCH(CV26,$C$1:$CS$1,0))</f>
        <v>2.4</v>
      </c>
      <c r="DA26" s="19">
        <f t="shared" ca="1" si="1"/>
        <v>2000</v>
      </c>
      <c r="DB26" s="28" t="e" cm="1">
        <f t="array" aca="1" ref="DB26" ca="1">INDEX($C$6:$CS$100,MATCH(DA26,YEAR($B$6:$B$100),0),MATCH(CV26,$C$1:$CS$1,0))</f>
        <v>#N/A</v>
      </c>
      <c r="DD26" s="10"/>
      <c r="DG26" s="5"/>
    </row>
    <row r="27" spans="1:111" x14ac:dyDescent="0.3">
      <c r="A27" t="s">
        <v>1763</v>
      </c>
      <c r="B27" s="16">
        <v>35065</v>
      </c>
      <c r="C27" s="10" t="e">
        <v>#N/A</v>
      </c>
      <c r="D27" s="10" t="e">
        <v>#N/A</v>
      </c>
      <c r="E27" s="10" t="e">
        <v>#N/A</v>
      </c>
      <c r="F27" s="10" t="e">
        <v>#N/A</v>
      </c>
      <c r="G27" s="10" t="e">
        <v>#N/A</v>
      </c>
      <c r="H27" s="10" t="e">
        <v>#N/A</v>
      </c>
      <c r="I27" s="10" t="e">
        <v>#N/A</v>
      </c>
      <c r="J27" s="10" t="e">
        <v>#N/A</v>
      </c>
      <c r="K27" s="10" t="e">
        <v>#N/A</v>
      </c>
      <c r="L27" s="10" t="e">
        <v>#N/A</v>
      </c>
      <c r="M27" s="10" t="e">
        <v>#N/A</v>
      </c>
      <c r="N27" s="10" t="e">
        <v>#N/A</v>
      </c>
      <c r="O27" s="10" t="e">
        <v>#N/A</v>
      </c>
      <c r="P27" s="10" t="e">
        <v>#N/A</v>
      </c>
      <c r="Q27" s="10" t="e">
        <v>#N/A</v>
      </c>
      <c r="R27" s="10" t="e">
        <v>#N/A</v>
      </c>
      <c r="S27" s="10" t="e">
        <v>#N/A</v>
      </c>
      <c r="T27" s="10" t="e">
        <v>#N/A</v>
      </c>
      <c r="U27" s="10" t="e">
        <v>#N/A</v>
      </c>
      <c r="V27" s="10" t="e">
        <v>#N/A</v>
      </c>
      <c r="W27" s="10" t="e">
        <v>#N/A</v>
      </c>
      <c r="X27" s="23">
        <v>2.7</v>
      </c>
      <c r="Y27" s="23">
        <v>2.6</v>
      </c>
      <c r="Z27" s="23">
        <v>2.6</v>
      </c>
      <c r="AA27" s="23">
        <v>2.4</v>
      </c>
      <c r="AB27" s="23">
        <v>2.7</v>
      </c>
      <c r="AC27" s="23">
        <v>2.7</v>
      </c>
      <c r="AD27" s="23">
        <v>2.7</v>
      </c>
      <c r="AE27" s="23">
        <v>2.5</v>
      </c>
      <c r="AF27" s="23">
        <v>1.9</v>
      </c>
      <c r="AG27" s="23">
        <v>1.6</v>
      </c>
      <c r="AH27" s="24">
        <f t="shared" ref="AH27:AH36" si="3">AG27</f>
        <v>1.6</v>
      </c>
      <c r="AI27" s="23">
        <v>1.8</v>
      </c>
      <c r="AJ27" s="10" t="e">
        <v>#N/A</v>
      </c>
      <c r="AK27" s="10" t="e">
        <v>#N/A</v>
      </c>
      <c r="AL27" s="10" t="e">
        <v>#N/A</v>
      </c>
      <c r="AM27" s="10" t="e">
        <v>#N/A</v>
      </c>
      <c r="AN27" s="10" t="e">
        <v>#N/A</v>
      </c>
      <c r="AO27" s="10" t="e">
        <v>#N/A</v>
      </c>
      <c r="AP27" s="10" t="e">
        <v>#N/A</v>
      </c>
      <c r="AQ27" s="10" t="e">
        <v>#N/A</v>
      </c>
      <c r="AR27" s="10" t="e">
        <v>#N/A</v>
      </c>
      <c r="AS27" s="10" t="e">
        <v>#N/A</v>
      </c>
      <c r="AT27" s="10" t="e">
        <v>#N/A</v>
      </c>
      <c r="AU27" s="10" t="e">
        <v>#N/A</v>
      </c>
      <c r="AV27" s="10" t="e">
        <v>#N/A</v>
      </c>
      <c r="AW27" s="10" t="e">
        <v>#N/A</v>
      </c>
      <c r="AX27" s="10" t="e">
        <v>#N/A</v>
      </c>
      <c r="AY27" s="10" t="e">
        <v>#N/A</v>
      </c>
      <c r="AZ27" s="10" t="e">
        <v>#N/A</v>
      </c>
      <c r="BA27" s="10" t="e">
        <v>#N/A</v>
      </c>
      <c r="BB27" s="10" t="e">
        <v>#N/A</v>
      </c>
      <c r="BC27" s="10" t="e">
        <v>#N/A</v>
      </c>
      <c r="BD27" s="10" t="e">
        <v>#N/A</v>
      </c>
      <c r="BE27" s="10" t="e">
        <v>#N/A</v>
      </c>
      <c r="BF27" s="10" t="e">
        <v>#N/A</v>
      </c>
      <c r="BG27" s="10" t="e">
        <v>#N/A</v>
      </c>
      <c r="BH27" s="10" t="e">
        <v>#N/A</v>
      </c>
      <c r="BI27" s="10" t="e">
        <v>#N/A</v>
      </c>
      <c r="BJ27" s="10" t="e">
        <v>#N/A</v>
      </c>
      <c r="BK27" s="10" t="e">
        <v>#N/A</v>
      </c>
      <c r="BL27" s="10" t="e">
        <v>#N/A</v>
      </c>
      <c r="BM27" s="10" t="e">
        <v>#N/A</v>
      </c>
      <c r="BN27" s="10" t="e">
        <v>#N/A</v>
      </c>
      <c r="BO27" s="10" t="e">
        <v>#N/A</v>
      </c>
      <c r="BP27" s="10" t="e">
        <v>#N/A</v>
      </c>
      <c r="BQ27" s="10" t="e">
        <v>#N/A</v>
      </c>
      <c r="BR27" s="10" t="e">
        <v>#N/A</v>
      </c>
      <c r="BS27" s="10" t="e">
        <v>#N/A</v>
      </c>
      <c r="BT27" s="10" t="e">
        <v>#N/A</v>
      </c>
      <c r="BU27" s="10" t="e">
        <v>#N/A</v>
      </c>
      <c r="BV27" s="10" t="e">
        <v>#N/A</v>
      </c>
      <c r="BW27" s="10" t="e">
        <v>#N/A</v>
      </c>
      <c r="BX27" s="10" t="e">
        <v>#N/A</v>
      </c>
      <c r="BY27" s="10" t="e">
        <v>#N/A</v>
      </c>
      <c r="BZ27" s="10" t="e">
        <v>#N/A</v>
      </c>
      <c r="CA27" s="10" t="e">
        <v>#N/A</v>
      </c>
      <c r="CB27" s="10" t="e">
        <v>#N/A</v>
      </c>
      <c r="CC27" s="10" t="e">
        <v>#N/A</v>
      </c>
      <c r="CD27" s="10" t="e">
        <v>#N/A</v>
      </c>
      <c r="CE27" s="10" t="e">
        <v>#N/A</v>
      </c>
      <c r="CF27" s="10" t="e">
        <v>#N/A</v>
      </c>
      <c r="CG27" s="10" t="e">
        <v>#N/A</v>
      </c>
      <c r="CH27" s="10" t="e">
        <v>#N/A</v>
      </c>
      <c r="CI27" s="10" t="e">
        <v>#N/A</v>
      </c>
      <c r="CJ27" s="10" t="e">
        <v>#N/A</v>
      </c>
      <c r="CK27" s="10" t="e">
        <v>#N/A</v>
      </c>
      <c r="CL27" s="10" t="e">
        <v>#N/A</v>
      </c>
      <c r="CM27" s="10" t="e">
        <v>#N/A</v>
      </c>
      <c r="CN27" s="10" t="e">
        <v>#N/A</v>
      </c>
      <c r="CO27" s="10" t="e">
        <v>#N/A</v>
      </c>
      <c r="CP27" s="10" t="e">
        <v>#N/A</v>
      </c>
      <c r="CQ27" s="10" t="e">
        <v>#N/A</v>
      </c>
      <c r="CR27" s="10" t="e">
        <v>#N/A</v>
      </c>
      <c r="CS27" s="10" t="e">
        <v>#N/A</v>
      </c>
      <c r="CT27" s="3"/>
      <c r="CU27" s="20">
        <v>33055</v>
      </c>
      <c r="CV27" s="20" t="str">
        <f ca="1">OFFSET(C$1,0,ROWS($1:21)-1)</f>
        <v>1990B</v>
      </c>
      <c r="CW27" s="19">
        <f t="shared" ca="1" si="2"/>
        <v>1990</v>
      </c>
      <c r="CX27" s="30" cm="1">
        <f t="array" aca="1" ref="CX27" ca="1">INDEX($C$6:$CS$100,MATCH(CW27,YEAR($B$6:$B$100),0),MATCH(CV27,$C$1:$CS$1,0))</f>
        <v>2.1</v>
      </c>
      <c r="CY27" s="19">
        <f t="shared" ca="1" si="0"/>
        <v>1995</v>
      </c>
      <c r="CZ27" s="30" cm="1">
        <f t="array" aca="1" ref="CZ27" ca="1">INDEX($C$6:$CS$100,MATCH(CY27,YEAR($B$6:$B$100),0),MATCH(CV27,$C$1:$CS$1,0))</f>
        <v>2.6</v>
      </c>
      <c r="DA27" s="19">
        <f t="shared" ca="1" si="1"/>
        <v>2000</v>
      </c>
      <c r="DB27" s="28" t="e" cm="1">
        <f t="array" aca="1" ref="DB27" ca="1">INDEX($C$6:$CS$100,MATCH(DA27,YEAR($B$6:$B$100),0),MATCH(CV27,$C$1:$CS$1,0))</f>
        <v>#N/A</v>
      </c>
      <c r="DD27" s="10"/>
      <c r="DG27" s="5"/>
    </row>
    <row r="28" spans="1:111" x14ac:dyDescent="0.3">
      <c r="A28" t="s">
        <v>1764</v>
      </c>
      <c r="B28" s="16">
        <v>35431</v>
      </c>
      <c r="C28" s="10" t="e">
        <v>#N/A</v>
      </c>
      <c r="D28" s="10" t="e">
        <v>#N/A</v>
      </c>
      <c r="E28" s="10" t="e">
        <v>#N/A</v>
      </c>
      <c r="F28" s="10" t="e">
        <v>#N/A</v>
      </c>
      <c r="G28" s="10" t="e">
        <v>#N/A</v>
      </c>
      <c r="H28" s="10" t="e">
        <v>#N/A</v>
      </c>
      <c r="I28" s="10" t="e">
        <v>#N/A</v>
      </c>
      <c r="J28" s="10" t="e">
        <v>#N/A</v>
      </c>
      <c r="K28" s="10" t="e">
        <v>#N/A</v>
      </c>
      <c r="L28" s="10" t="e">
        <v>#N/A</v>
      </c>
      <c r="M28" s="10" t="e">
        <v>#N/A</v>
      </c>
      <c r="N28" s="10" t="e">
        <v>#N/A</v>
      </c>
      <c r="O28" s="10" t="e">
        <v>#N/A</v>
      </c>
      <c r="P28" s="10" t="e">
        <v>#N/A</v>
      </c>
      <c r="Q28" s="10" t="e">
        <v>#N/A</v>
      </c>
      <c r="R28" s="10" t="e">
        <v>#N/A</v>
      </c>
      <c r="S28" s="10" t="e">
        <v>#N/A</v>
      </c>
      <c r="T28" s="10" t="e">
        <v>#N/A</v>
      </c>
      <c r="U28" s="10" t="e">
        <v>#N/A</v>
      </c>
      <c r="V28" s="10" t="e">
        <v>#N/A</v>
      </c>
      <c r="W28" s="10" t="e">
        <v>#N/A</v>
      </c>
      <c r="X28" s="10" t="e">
        <v>#N/A</v>
      </c>
      <c r="Y28" s="10" t="e">
        <v>#N/A</v>
      </c>
      <c r="Z28" s="23">
        <v>2.6</v>
      </c>
      <c r="AA28" s="23">
        <v>2.2000000000000002</v>
      </c>
      <c r="AB28" s="23">
        <v>2.5</v>
      </c>
      <c r="AC28" s="23">
        <v>2.7</v>
      </c>
      <c r="AD28" s="23">
        <v>2.7</v>
      </c>
      <c r="AE28" s="23">
        <v>2.2000000000000002</v>
      </c>
      <c r="AF28" s="23">
        <v>2.2999999999999998</v>
      </c>
      <c r="AG28" s="23">
        <v>2.2999999999999998</v>
      </c>
      <c r="AH28" s="24">
        <f t="shared" si="3"/>
        <v>2.2999999999999998</v>
      </c>
      <c r="AI28" s="23">
        <v>2</v>
      </c>
      <c r="AJ28" s="23">
        <v>2.4</v>
      </c>
      <c r="AK28" s="23">
        <v>3.4</v>
      </c>
      <c r="AL28" s="10" t="e">
        <v>#N/A</v>
      </c>
      <c r="AM28" s="10" t="e">
        <v>#N/A</v>
      </c>
      <c r="AN28" s="10" t="e">
        <v>#N/A</v>
      </c>
      <c r="AO28" s="10" t="e">
        <v>#N/A</v>
      </c>
      <c r="AP28" s="10" t="e">
        <v>#N/A</v>
      </c>
      <c r="AQ28" s="10" t="e">
        <v>#N/A</v>
      </c>
      <c r="AR28" s="10" t="e">
        <v>#N/A</v>
      </c>
      <c r="AS28" s="10" t="e">
        <v>#N/A</v>
      </c>
      <c r="AT28" s="10" t="e">
        <v>#N/A</v>
      </c>
      <c r="AU28" s="10" t="e">
        <v>#N/A</v>
      </c>
      <c r="AV28" s="10" t="e">
        <v>#N/A</v>
      </c>
      <c r="AW28" s="10" t="e">
        <v>#N/A</v>
      </c>
      <c r="AX28" s="10" t="e">
        <v>#N/A</v>
      </c>
      <c r="AY28" s="10" t="e">
        <v>#N/A</v>
      </c>
      <c r="AZ28" s="10" t="e">
        <v>#N/A</v>
      </c>
      <c r="BA28" s="10" t="e">
        <v>#N/A</v>
      </c>
      <c r="BB28" s="10" t="e">
        <v>#N/A</v>
      </c>
      <c r="BC28" s="10" t="e">
        <v>#N/A</v>
      </c>
      <c r="BD28" s="10" t="e">
        <v>#N/A</v>
      </c>
      <c r="BE28" s="10" t="e">
        <v>#N/A</v>
      </c>
      <c r="BF28" s="10" t="e">
        <v>#N/A</v>
      </c>
      <c r="BG28" s="10" t="e">
        <v>#N/A</v>
      </c>
      <c r="BH28" s="10" t="e">
        <v>#N/A</v>
      </c>
      <c r="BI28" s="10" t="e">
        <v>#N/A</v>
      </c>
      <c r="BJ28" s="10" t="e">
        <v>#N/A</v>
      </c>
      <c r="BK28" s="10" t="e">
        <v>#N/A</v>
      </c>
      <c r="BL28" s="10" t="e">
        <v>#N/A</v>
      </c>
      <c r="BM28" s="10" t="e">
        <v>#N/A</v>
      </c>
      <c r="BN28" s="10" t="e">
        <v>#N/A</v>
      </c>
      <c r="BO28" s="10" t="e">
        <v>#N/A</v>
      </c>
      <c r="BP28" s="10" t="e">
        <v>#N/A</v>
      </c>
      <c r="BQ28" s="10" t="e">
        <v>#N/A</v>
      </c>
      <c r="BR28" s="10" t="e">
        <v>#N/A</v>
      </c>
      <c r="BS28" s="10" t="e">
        <v>#N/A</v>
      </c>
      <c r="BT28" s="10" t="e">
        <v>#N/A</v>
      </c>
      <c r="BU28" s="10" t="e">
        <v>#N/A</v>
      </c>
      <c r="BV28" s="10" t="e">
        <v>#N/A</v>
      </c>
      <c r="BW28" s="10" t="e">
        <v>#N/A</v>
      </c>
      <c r="BX28" s="10" t="e">
        <v>#N/A</v>
      </c>
      <c r="BY28" s="10" t="e">
        <v>#N/A</v>
      </c>
      <c r="BZ28" s="10" t="e">
        <v>#N/A</v>
      </c>
      <c r="CA28" s="10" t="e">
        <v>#N/A</v>
      </c>
      <c r="CB28" s="10" t="e">
        <v>#N/A</v>
      </c>
      <c r="CC28" s="10" t="e">
        <v>#N/A</v>
      </c>
      <c r="CD28" s="10" t="e">
        <v>#N/A</v>
      </c>
      <c r="CE28" s="10" t="e">
        <v>#N/A</v>
      </c>
      <c r="CF28" s="10" t="e">
        <v>#N/A</v>
      </c>
      <c r="CG28" s="10" t="e">
        <v>#N/A</v>
      </c>
      <c r="CH28" s="10" t="e">
        <v>#N/A</v>
      </c>
      <c r="CI28" s="10" t="e">
        <v>#N/A</v>
      </c>
      <c r="CJ28" s="10" t="e">
        <v>#N/A</v>
      </c>
      <c r="CK28" s="10" t="e">
        <v>#N/A</v>
      </c>
      <c r="CL28" s="10" t="e">
        <v>#N/A</v>
      </c>
      <c r="CM28" s="10" t="e">
        <v>#N/A</v>
      </c>
      <c r="CN28" s="10" t="e">
        <v>#N/A</v>
      </c>
      <c r="CO28" s="10" t="e">
        <v>#N/A</v>
      </c>
      <c r="CP28" s="10" t="e">
        <v>#N/A</v>
      </c>
      <c r="CQ28" s="10" t="e">
        <v>#N/A</v>
      </c>
      <c r="CR28" s="10" t="e">
        <v>#N/A</v>
      </c>
      <c r="CS28" s="10" t="e">
        <v>#N/A</v>
      </c>
      <c r="CT28" s="3"/>
      <c r="CU28" s="20">
        <v>33239</v>
      </c>
      <c r="CV28" s="20" t="str">
        <f ca="1">OFFSET(C$1,0,ROWS($1:22)-1)</f>
        <v>1991A</v>
      </c>
      <c r="CW28" s="19">
        <f t="shared" ca="1" si="2"/>
        <v>1991</v>
      </c>
      <c r="CX28" s="30" cm="1">
        <f t="array" aca="1" ref="CX28" ca="1">INDEX($C$6:$CS$100,MATCH(CW28,YEAR($B$6:$B$100),0),MATCH(CV28,$C$1:$CS$1,0))</f>
        <v>-0.3</v>
      </c>
      <c r="CY28" s="19">
        <f t="shared" ca="1" si="0"/>
        <v>1996</v>
      </c>
      <c r="CZ28" s="30" cm="1">
        <f t="array" aca="1" ref="CZ28" ca="1">INDEX($C$6:$CS$100,MATCH(CY28,YEAR($B$6:$B$100),0),MATCH(CV28,$C$1:$CS$1,0))</f>
        <v>2.7</v>
      </c>
      <c r="DA28" s="19">
        <f t="shared" ca="1" si="1"/>
        <v>2001</v>
      </c>
      <c r="DB28" s="28" t="e" cm="1">
        <f t="array" aca="1" ref="DB28" ca="1">INDEX($C$6:$CS$100,MATCH(DA28,YEAR($B$6:$B$100),0),MATCH(CV28,$C$1:$CS$1,0))</f>
        <v>#N/A</v>
      </c>
      <c r="DD28" s="10"/>
    </row>
    <row r="29" spans="1:111" x14ac:dyDescent="0.3">
      <c r="A29" t="s">
        <v>602</v>
      </c>
      <c r="B29" s="16">
        <v>35796</v>
      </c>
      <c r="C29" s="10" t="e">
        <v>#N/A</v>
      </c>
      <c r="D29" s="10" t="e">
        <v>#N/A</v>
      </c>
      <c r="E29" s="10" t="e">
        <v>#N/A</v>
      </c>
      <c r="F29" s="10" t="e">
        <v>#N/A</v>
      </c>
      <c r="G29" s="10" t="e">
        <v>#N/A</v>
      </c>
      <c r="H29" s="10" t="e">
        <v>#N/A</v>
      </c>
      <c r="I29" s="10" t="e">
        <v>#N/A</v>
      </c>
      <c r="J29" s="10" t="e">
        <v>#N/A</v>
      </c>
      <c r="K29" s="10" t="e">
        <v>#N/A</v>
      </c>
      <c r="L29" s="10" t="e">
        <v>#N/A</v>
      </c>
      <c r="M29" s="10" t="e">
        <v>#N/A</v>
      </c>
      <c r="N29" s="10" t="e">
        <v>#N/A</v>
      </c>
      <c r="O29" s="10" t="e">
        <v>#N/A</v>
      </c>
      <c r="P29" s="10" t="e">
        <v>#N/A</v>
      </c>
      <c r="Q29" s="10" t="e">
        <v>#N/A</v>
      </c>
      <c r="R29" s="10" t="e">
        <v>#N/A</v>
      </c>
      <c r="S29" s="10" t="e">
        <v>#N/A</v>
      </c>
      <c r="T29" s="10" t="e">
        <v>#N/A</v>
      </c>
      <c r="U29" s="10" t="e">
        <v>#N/A</v>
      </c>
      <c r="V29" s="10" t="e">
        <v>#N/A</v>
      </c>
      <c r="W29" s="10" t="e">
        <v>#N/A</v>
      </c>
      <c r="X29" s="10" t="e">
        <v>#N/A</v>
      </c>
      <c r="Y29" s="10" t="e">
        <v>#N/A</v>
      </c>
      <c r="Z29" s="10" t="e">
        <v>#N/A</v>
      </c>
      <c r="AA29" s="10" t="e">
        <v>#N/A</v>
      </c>
      <c r="AB29" s="23">
        <v>2.1</v>
      </c>
      <c r="AC29" s="23">
        <v>2.5</v>
      </c>
      <c r="AD29" s="23">
        <v>2.6</v>
      </c>
      <c r="AE29" s="23">
        <v>2.1</v>
      </c>
      <c r="AF29" s="23">
        <v>2.4</v>
      </c>
      <c r="AG29" s="23">
        <v>2.4</v>
      </c>
      <c r="AH29" s="24">
        <f t="shared" si="3"/>
        <v>2.4</v>
      </c>
      <c r="AI29" s="23">
        <v>2</v>
      </c>
      <c r="AJ29" s="23">
        <v>2</v>
      </c>
      <c r="AK29" s="23">
        <v>2.4</v>
      </c>
      <c r="AL29" s="23">
        <v>3</v>
      </c>
      <c r="AM29" s="23">
        <v>3.6</v>
      </c>
      <c r="AN29" s="10" t="e">
        <v>#N/A</v>
      </c>
      <c r="AO29" s="10" t="e">
        <v>#N/A</v>
      </c>
      <c r="AP29" s="10">
        <v>4.2160000000000002</v>
      </c>
      <c r="AQ29" s="10">
        <v>4.1500000000000004</v>
      </c>
      <c r="AR29" s="10" t="e">
        <v>#N/A</v>
      </c>
      <c r="AS29" s="10" t="e">
        <v>#N/A</v>
      </c>
      <c r="AT29" s="10" t="e">
        <v>#N/A</v>
      </c>
      <c r="AU29" s="10" t="e">
        <v>#N/A</v>
      </c>
      <c r="AV29" s="10" t="e">
        <v>#N/A</v>
      </c>
      <c r="AW29" s="10" t="e">
        <v>#N/A</v>
      </c>
      <c r="AX29" s="10" t="e">
        <v>#N/A</v>
      </c>
      <c r="AY29" s="10" t="e">
        <v>#N/A</v>
      </c>
      <c r="AZ29" s="10" t="e">
        <v>#N/A</v>
      </c>
      <c r="BA29" s="10" t="e">
        <v>#N/A</v>
      </c>
      <c r="BB29" s="10" t="e">
        <v>#N/A</v>
      </c>
      <c r="BC29" s="10" t="e">
        <v>#N/A</v>
      </c>
      <c r="BD29" s="10" t="e">
        <v>#N/A</v>
      </c>
      <c r="BE29" s="10" t="e">
        <v>#N/A</v>
      </c>
      <c r="BF29" s="10" t="e">
        <v>#N/A</v>
      </c>
      <c r="BG29" s="10" t="e">
        <v>#N/A</v>
      </c>
      <c r="BH29" s="10" t="e">
        <v>#N/A</v>
      </c>
      <c r="BI29" s="10" t="e">
        <v>#N/A</v>
      </c>
      <c r="BJ29" s="10" t="e">
        <v>#N/A</v>
      </c>
      <c r="BK29" s="10" t="e">
        <v>#N/A</v>
      </c>
      <c r="BL29" s="10" t="e">
        <v>#N/A</v>
      </c>
      <c r="BM29" s="10" t="e">
        <v>#N/A</v>
      </c>
      <c r="BN29" s="10" t="e">
        <v>#N/A</v>
      </c>
      <c r="BO29" s="10" t="e">
        <v>#N/A</v>
      </c>
      <c r="BP29" s="10" t="e">
        <v>#N/A</v>
      </c>
      <c r="BQ29" s="10" t="e">
        <v>#N/A</v>
      </c>
      <c r="BR29" s="10" t="e">
        <v>#N/A</v>
      </c>
      <c r="BS29" s="10" t="e">
        <v>#N/A</v>
      </c>
      <c r="BT29" s="10" t="e">
        <v>#N/A</v>
      </c>
      <c r="BU29" s="10" t="e">
        <v>#N/A</v>
      </c>
      <c r="BV29" s="10" t="e">
        <v>#N/A</v>
      </c>
      <c r="BW29" s="10" t="e">
        <v>#N/A</v>
      </c>
      <c r="BX29" s="10" t="e">
        <v>#N/A</v>
      </c>
      <c r="BY29" s="10" t="e">
        <v>#N/A</v>
      </c>
      <c r="BZ29" s="10" t="e">
        <v>#N/A</v>
      </c>
      <c r="CA29" s="10" t="e">
        <v>#N/A</v>
      </c>
      <c r="CB29" s="10" t="e">
        <v>#N/A</v>
      </c>
      <c r="CC29" s="10" t="e">
        <v>#N/A</v>
      </c>
      <c r="CD29" s="10" t="e">
        <v>#N/A</v>
      </c>
      <c r="CE29" s="10" t="e">
        <v>#N/A</v>
      </c>
      <c r="CF29" s="10" t="e">
        <v>#N/A</v>
      </c>
      <c r="CG29" s="10" t="e">
        <v>#N/A</v>
      </c>
      <c r="CH29" s="10" t="e">
        <v>#N/A</v>
      </c>
      <c r="CI29" s="10" t="e">
        <v>#N/A</v>
      </c>
      <c r="CJ29" s="10" t="e">
        <v>#N/A</v>
      </c>
      <c r="CK29" s="10" t="e">
        <v>#N/A</v>
      </c>
      <c r="CL29" s="10" t="e">
        <v>#N/A</v>
      </c>
      <c r="CM29" s="10" t="e">
        <v>#N/A</v>
      </c>
      <c r="CN29" s="10" t="e">
        <v>#N/A</v>
      </c>
      <c r="CO29" s="10" t="e">
        <v>#N/A</v>
      </c>
      <c r="CP29" s="10" t="e">
        <v>#N/A</v>
      </c>
      <c r="CQ29" s="10" t="e">
        <v>#N/A</v>
      </c>
      <c r="CR29" s="10" t="e">
        <v>#N/A</v>
      </c>
      <c r="CS29" s="10" t="e">
        <v>#N/A</v>
      </c>
      <c r="CU29" s="20">
        <v>33451</v>
      </c>
      <c r="CV29" s="20" t="str">
        <f ca="1">OFFSET(C$1,0,ROWS($1:23)-1)</f>
        <v>1991B</v>
      </c>
      <c r="CW29" s="19">
        <f t="shared" ca="1" si="2"/>
        <v>1991</v>
      </c>
      <c r="CX29" s="30" cm="1">
        <f t="array" aca="1" ref="CX29" ca="1">INDEX($C$6:$CS$100,MATCH(CW29,YEAR($B$6:$B$100),0),MATCH(CV29,$C$1:$CS$1,0))</f>
        <v>-0.3</v>
      </c>
      <c r="CY29" s="19">
        <f t="shared" ca="1" si="0"/>
        <v>1996</v>
      </c>
      <c r="CZ29" s="30" cm="1">
        <f t="array" aca="1" ref="CZ29" ca="1">INDEX($C$6:$CS$100,MATCH(CY29,YEAR($B$6:$B$100),0),MATCH(CV29,$C$1:$CS$1,0))</f>
        <v>2.6</v>
      </c>
      <c r="DA29" s="19">
        <f t="shared" ca="1" si="1"/>
        <v>2001</v>
      </c>
      <c r="DB29" s="28" t="e" cm="1">
        <f t="array" aca="1" ref="DB29" ca="1">INDEX($C$6:$CS$100,MATCH(DA29,YEAR($B$6:$B$100),0),MATCH(CV29,$C$1:$CS$1,0))</f>
        <v>#N/A</v>
      </c>
      <c r="DD29" s="10"/>
    </row>
    <row r="30" spans="1:111" x14ac:dyDescent="0.3">
      <c r="A30" t="s">
        <v>603</v>
      </c>
      <c r="B30" s="16">
        <v>36161</v>
      </c>
      <c r="C30" s="10" t="e">
        <v>#N/A</v>
      </c>
      <c r="D30" s="10" t="e">
        <v>#N/A</v>
      </c>
      <c r="E30" s="10" t="e">
        <v>#N/A</v>
      </c>
      <c r="F30" s="10" t="e">
        <v>#N/A</v>
      </c>
      <c r="G30" s="10" t="e">
        <v>#N/A</v>
      </c>
      <c r="H30" s="10" t="e">
        <v>#N/A</v>
      </c>
      <c r="I30" s="10" t="e">
        <v>#N/A</v>
      </c>
      <c r="J30" s="10" t="e">
        <v>#N/A</v>
      </c>
      <c r="K30" s="10" t="e">
        <v>#N/A</v>
      </c>
      <c r="L30" s="10" t="e">
        <v>#N/A</v>
      </c>
      <c r="M30" s="10" t="e">
        <v>#N/A</v>
      </c>
      <c r="N30" s="10" t="e">
        <v>#N/A</v>
      </c>
      <c r="O30" s="10" t="e">
        <v>#N/A</v>
      </c>
      <c r="P30" s="10" t="e">
        <v>#N/A</v>
      </c>
      <c r="Q30" s="10" t="e">
        <v>#N/A</v>
      </c>
      <c r="R30" s="10" t="e">
        <v>#N/A</v>
      </c>
      <c r="S30" s="10" t="e">
        <v>#N/A</v>
      </c>
      <c r="T30" s="10" t="e">
        <v>#N/A</v>
      </c>
      <c r="U30" s="10" t="e">
        <v>#N/A</v>
      </c>
      <c r="V30" s="10" t="e">
        <v>#N/A</v>
      </c>
      <c r="W30" s="10" t="e">
        <v>#N/A</v>
      </c>
      <c r="X30" s="10" t="e">
        <v>#N/A</v>
      </c>
      <c r="Y30" s="10" t="e">
        <v>#N/A</v>
      </c>
      <c r="Z30" s="10" t="e">
        <v>#N/A</v>
      </c>
      <c r="AA30" s="10" t="e">
        <v>#N/A</v>
      </c>
      <c r="AB30" s="10" t="e">
        <v>#N/A</v>
      </c>
      <c r="AC30" s="10" t="e">
        <v>#N/A</v>
      </c>
      <c r="AD30" s="23">
        <v>2.5</v>
      </c>
      <c r="AE30" s="23">
        <v>2.2000000000000002</v>
      </c>
      <c r="AF30" s="23">
        <v>2.2999999999999998</v>
      </c>
      <c r="AG30" s="23">
        <v>2.4</v>
      </c>
      <c r="AH30" s="24">
        <f t="shared" si="3"/>
        <v>2.4</v>
      </c>
      <c r="AI30" s="23">
        <v>2.1</v>
      </c>
      <c r="AJ30" s="23">
        <v>2.2000000000000002</v>
      </c>
      <c r="AK30" s="23">
        <v>1.8</v>
      </c>
      <c r="AL30" s="23">
        <v>2.1</v>
      </c>
      <c r="AM30" s="23">
        <v>2.4</v>
      </c>
      <c r="AN30" s="23">
        <v>2.8</v>
      </c>
      <c r="AO30" s="23">
        <v>4.0999999999999996</v>
      </c>
      <c r="AP30" s="10">
        <v>4.1269999999999998</v>
      </c>
      <c r="AQ30" s="10">
        <v>4.1639999999999997</v>
      </c>
      <c r="AR30" s="10">
        <v>4.1340000000000003</v>
      </c>
      <c r="AS30" s="10">
        <v>4.1340000000000003</v>
      </c>
      <c r="AT30" s="10" t="e">
        <v>#N/A</v>
      </c>
      <c r="AU30" s="10" t="e">
        <v>#N/A</v>
      </c>
      <c r="AV30" s="10" t="e">
        <v>#N/A</v>
      </c>
      <c r="AW30" s="10" t="e">
        <v>#N/A</v>
      </c>
      <c r="AX30" s="10" t="e">
        <v>#N/A</v>
      </c>
      <c r="AY30" s="10" t="e">
        <v>#N/A</v>
      </c>
      <c r="AZ30" s="10" t="e">
        <v>#N/A</v>
      </c>
      <c r="BA30" s="10" t="e">
        <v>#N/A</v>
      </c>
      <c r="BB30" s="10" t="e">
        <v>#N/A</v>
      </c>
      <c r="BC30" s="10" t="e">
        <v>#N/A</v>
      </c>
      <c r="BD30" s="10" t="e">
        <v>#N/A</v>
      </c>
      <c r="BE30" s="10" t="e">
        <v>#N/A</v>
      </c>
      <c r="BF30" s="10" t="e">
        <v>#N/A</v>
      </c>
      <c r="BG30" s="10" t="e">
        <v>#N/A</v>
      </c>
      <c r="BH30" s="10" t="e">
        <v>#N/A</v>
      </c>
      <c r="BI30" s="10" t="e">
        <v>#N/A</v>
      </c>
      <c r="BJ30" s="10" t="e">
        <v>#N/A</v>
      </c>
      <c r="BK30" s="10" t="e">
        <v>#N/A</v>
      </c>
      <c r="BL30" s="10" t="e">
        <v>#N/A</v>
      </c>
      <c r="BM30" s="10" t="e">
        <v>#N/A</v>
      </c>
      <c r="BN30" s="10" t="e">
        <v>#N/A</v>
      </c>
      <c r="BO30" s="10" t="e">
        <v>#N/A</v>
      </c>
      <c r="BP30" s="10" t="e">
        <v>#N/A</v>
      </c>
      <c r="BQ30" s="10" t="e">
        <v>#N/A</v>
      </c>
      <c r="BR30" s="10" t="e">
        <v>#N/A</v>
      </c>
      <c r="BS30" s="10" t="e">
        <v>#N/A</v>
      </c>
      <c r="BT30" s="10" t="e">
        <v>#N/A</v>
      </c>
      <c r="BU30" s="10" t="e">
        <v>#N/A</v>
      </c>
      <c r="BV30" s="10" t="e">
        <v>#N/A</v>
      </c>
      <c r="BW30" s="10" t="e">
        <v>#N/A</v>
      </c>
      <c r="BX30" s="10" t="e">
        <v>#N/A</v>
      </c>
      <c r="BY30" s="10" t="e">
        <v>#N/A</v>
      </c>
      <c r="BZ30" s="10" t="e">
        <v>#N/A</v>
      </c>
      <c r="CA30" s="10" t="e">
        <v>#N/A</v>
      </c>
      <c r="CB30" s="10" t="e">
        <v>#N/A</v>
      </c>
      <c r="CC30" s="10" t="e">
        <v>#N/A</v>
      </c>
      <c r="CD30" s="10" t="e">
        <v>#N/A</v>
      </c>
      <c r="CE30" s="10" t="e">
        <v>#N/A</v>
      </c>
      <c r="CF30" s="10" t="e">
        <v>#N/A</v>
      </c>
      <c r="CG30" s="10" t="e">
        <v>#N/A</v>
      </c>
      <c r="CH30" s="10" t="e">
        <v>#N/A</v>
      </c>
      <c r="CI30" s="10" t="e">
        <v>#N/A</v>
      </c>
      <c r="CJ30" s="10" t="e">
        <v>#N/A</v>
      </c>
      <c r="CK30" s="10" t="e">
        <v>#N/A</v>
      </c>
      <c r="CL30" s="10" t="e">
        <v>#N/A</v>
      </c>
      <c r="CM30" s="10" t="e">
        <v>#N/A</v>
      </c>
      <c r="CN30" s="10" t="e">
        <v>#N/A</v>
      </c>
      <c r="CO30" s="10" t="e">
        <v>#N/A</v>
      </c>
      <c r="CP30" s="10" t="e">
        <v>#N/A</v>
      </c>
      <c r="CQ30" s="10" t="e">
        <v>#N/A</v>
      </c>
      <c r="CR30" s="10" t="e">
        <v>#N/A</v>
      </c>
      <c r="CS30" s="10" t="e">
        <v>#N/A</v>
      </c>
      <c r="CU30" s="20">
        <v>33604</v>
      </c>
      <c r="CV30" s="20" t="str">
        <f ca="1">OFFSET(C$1,0,ROWS($1:24)-1)</f>
        <v>1992A</v>
      </c>
      <c r="CW30" s="19">
        <f t="shared" ca="1" si="2"/>
        <v>1992</v>
      </c>
      <c r="CX30" s="30" cm="1">
        <f t="array" aca="1" ref="CX30" ca="1">INDEX($C$6:$CS$100,MATCH(CW30,YEAR($B$6:$B$100),0),MATCH(CV30,$C$1:$CS$1,0))</f>
        <v>0.9</v>
      </c>
      <c r="CY30" s="19">
        <f t="shared" ca="1" si="0"/>
        <v>1997</v>
      </c>
      <c r="CZ30" s="30" cm="1">
        <f t="array" aca="1" ref="CZ30" ca="1">INDEX($C$6:$CS$100,MATCH(CY30,YEAR($B$6:$B$100),0),MATCH(CV30,$C$1:$CS$1,0))</f>
        <v>2.6</v>
      </c>
      <c r="DA30" s="19">
        <f t="shared" ca="1" si="1"/>
        <v>2002</v>
      </c>
      <c r="DB30" s="28" t="e" cm="1">
        <f t="array" aca="1" ref="DB30" ca="1">INDEX($C$6:$CS$100,MATCH(DA30,YEAR($B$6:$B$100),0),MATCH(CV30,$C$1:$CS$1,0))</f>
        <v>#N/A</v>
      </c>
      <c r="DD30" s="10"/>
    </row>
    <row r="31" spans="1:111" x14ac:dyDescent="0.3">
      <c r="A31" t="s">
        <v>604</v>
      </c>
      <c r="B31" s="16">
        <v>36526</v>
      </c>
      <c r="C31" s="10" t="e">
        <v>#N/A</v>
      </c>
      <c r="D31" s="10" t="e">
        <v>#N/A</v>
      </c>
      <c r="E31" s="10" t="e">
        <v>#N/A</v>
      </c>
      <c r="F31" s="10" t="e">
        <v>#N/A</v>
      </c>
      <c r="G31" s="10" t="e">
        <v>#N/A</v>
      </c>
      <c r="H31" s="10" t="e">
        <v>#N/A</v>
      </c>
      <c r="I31" s="10" t="e">
        <v>#N/A</v>
      </c>
      <c r="J31" s="10" t="e">
        <v>#N/A</v>
      </c>
      <c r="K31" s="10" t="e">
        <v>#N/A</v>
      </c>
      <c r="L31" s="10" t="e">
        <v>#N/A</v>
      </c>
      <c r="M31" s="10" t="e">
        <v>#N/A</v>
      </c>
      <c r="N31" s="10" t="e">
        <v>#N/A</v>
      </c>
      <c r="O31" s="10" t="e">
        <v>#N/A</v>
      </c>
      <c r="P31" s="10" t="e">
        <v>#N/A</v>
      </c>
      <c r="Q31" s="10" t="e">
        <v>#N/A</v>
      </c>
      <c r="R31" s="10" t="e">
        <v>#N/A</v>
      </c>
      <c r="S31" s="10" t="e">
        <v>#N/A</v>
      </c>
      <c r="T31" s="10" t="e">
        <v>#N/A</v>
      </c>
      <c r="U31" s="10" t="e">
        <v>#N/A</v>
      </c>
      <c r="V31" s="10" t="e">
        <v>#N/A</v>
      </c>
      <c r="W31" s="10" t="e">
        <v>#N/A</v>
      </c>
      <c r="X31" s="10" t="e">
        <v>#N/A</v>
      </c>
      <c r="Y31" s="10" t="e">
        <v>#N/A</v>
      </c>
      <c r="Z31" s="10" t="e">
        <v>#N/A</v>
      </c>
      <c r="AA31" s="10" t="e">
        <v>#N/A</v>
      </c>
      <c r="AB31" s="10" t="e">
        <v>#N/A</v>
      </c>
      <c r="AC31" s="10" t="e">
        <v>#N/A</v>
      </c>
      <c r="AD31" s="10" t="e">
        <v>#N/A</v>
      </c>
      <c r="AE31" s="10" t="e">
        <v>#N/A</v>
      </c>
      <c r="AF31" s="23">
        <v>2.2999999999999998</v>
      </c>
      <c r="AG31" s="23">
        <v>2.4</v>
      </c>
      <c r="AH31" s="24">
        <f t="shared" si="3"/>
        <v>2.4</v>
      </c>
      <c r="AI31" s="23">
        <v>2.1</v>
      </c>
      <c r="AJ31" s="23">
        <v>2.2000000000000002</v>
      </c>
      <c r="AK31" s="23">
        <v>2.1</v>
      </c>
      <c r="AL31" s="23">
        <v>1.9</v>
      </c>
      <c r="AM31" s="23">
        <v>2</v>
      </c>
      <c r="AN31" s="23">
        <v>1.7</v>
      </c>
      <c r="AO31" s="23">
        <v>2.8</v>
      </c>
      <c r="AP31" s="23">
        <v>3.601</v>
      </c>
      <c r="AQ31" s="23">
        <v>5.05</v>
      </c>
      <c r="AR31" s="10">
        <v>5.4020000000000001</v>
      </c>
      <c r="AS31" s="10">
        <v>5.391</v>
      </c>
      <c r="AT31" s="10">
        <v>4.5590000000000002</v>
      </c>
      <c r="AU31" s="10">
        <v>4.2729999999999997</v>
      </c>
      <c r="AV31" s="10" t="e">
        <v>#N/A</v>
      </c>
      <c r="AW31" s="10" t="e">
        <v>#N/A</v>
      </c>
      <c r="AX31" s="10" t="e">
        <v>#N/A</v>
      </c>
      <c r="AY31" s="10" t="e">
        <v>#N/A</v>
      </c>
      <c r="AZ31" s="10" t="e">
        <v>#N/A</v>
      </c>
      <c r="BA31" s="10" t="e">
        <v>#N/A</v>
      </c>
      <c r="BB31" s="10" t="e">
        <v>#N/A</v>
      </c>
      <c r="BC31" s="10" t="e">
        <v>#N/A</v>
      </c>
      <c r="BD31" s="10" t="e">
        <v>#N/A</v>
      </c>
      <c r="BE31" s="10" t="e">
        <v>#N/A</v>
      </c>
      <c r="BF31" s="10" t="e">
        <v>#N/A</v>
      </c>
      <c r="BG31" s="10" t="e">
        <v>#N/A</v>
      </c>
      <c r="BH31" s="10" t="e">
        <v>#N/A</v>
      </c>
      <c r="BI31" s="10" t="e">
        <v>#N/A</v>
      </c>
      <c r="BJ31" s="10" t="e">
        <v>#N/A</v>
      </c>
      <c r="BK31" s="10" t="e">
        <v>#N/A</v>
      </c>
      <c r="BL31" s="10" t="e">
        <v>#N/A</v>
      </c>
      <c r="BM31" s="10" t="e">
        <v>#N/A</v>
      </c>
      <c r="BN31" s="10" t="e">
        <v>#N/A</v>
      </c>
      <c r="BO31" s="10" t="e">
        <v>#N/A</v>
      </c>
      <c r="BP31" s="10" t="e">
        <v>#N/A</v>
      </c>
      <c r="BQ31" s="10" t="e">
        <v>#N/A</v>
      </c>
      <c r="BR31" s="10" t="e">
        <v>#N/A</v>
      </c>
      <c r="BS31" s="10" t="e">
        <v>#N/A</v>
      </c>
      <c r="BT31" s="10" t="e">
        <v>#N/A</v>
      </c>
      <c r="BU31" s="10" t="e">
        <v>#N/A</v>
      </c>
      <c r="BV31" s="10" t="e">
        <v>#N/A</v>
      </c>
      <c r="BW31" s="10" t="e">
        <v>#N/A</v>
      </c>
      <c r="BX31" s="10" t="e">
        <v>#N/A</v>
      </c>
      <c r="BY31" s="10" t="e">
        <v>#N/A</v>
      </c>
      <c r="BZ31" s="10" t="e">
        <v>#N/A</v>
      </c>
      <c r="CA31" s="10" t="e">
        <v>#N/A</v>
      </c>
      <c r="CB31" s="10" t="e">
        <v>#N/A</v>
      </c>
      <c r="CC31" s="10" t="e">
        <v>#N/A</v>
      </c>
      <c r="CD31" s="10" t="e">
        <v>#N/A</v>
      </c>
      <c r="CE31" s="10" t="e">
        <v>#N/A</v>
      </c>
      <c r="CF31" s="10" t="e">
        <v>#N/A</v>
      </c>
      <c r="CG31" s="10" t="e">
        <v>#N/A</v>
      </c>
      <c r="CH31" s="10" t="e">
        <v>#N/A</v>
      </c>
      <c r="CI31" s="10" t="e">
        <v>#N/A</v>
      </c>
      <c r="CJ31" s="10" t="e">
        <v>#N/A</v>
      </c>
      <c r="CK31" s="10" t="e">
        <v>#N/A</v>
      </c>
      <c r="CL31" s="10" t="e">
        <v>#N/A</v>
      </c>
      <c r="CM31" s="10" t="e">
        <v>#N/A</v>
      </c>
      <c r="CN31" s="10" t="e">
        <v>#N/A</v>
      </c>
      <c r="CO31" s="10" t="e">
        <v>#N/A</v>
      </c>
      <c r="CP31" s="10" t="e">
        <v>#N/A</v>
      </c>
      <c r="CQ31" s="10" t="e">
        <v>#N/A</v>
      </c>
      <c r="CR31" s="10" t="e">
        <v>#N/A</v>
      </c>
      <c r="CS31" s="10" t="e">
        <v>#N/A</v>
      </c>
      <c r="CU31" s="20">
        <v>33817</v>
      </c>
      <c r="CV31" s="20" t="str">
        <f ca="1">OFFSET(C$1,0,ROWS($1:25)-1)</f>
        <v>1992B</v>
      </c>
      <c r="CW31" s="19">
        <f t="shared" ca="1" si="2"/>
        <v>1992</v>
      </c>
      <c r="CX31" s="30" cm="1">
        <f t="array" aca="1" ref="CX31" ca="1">INDEX($C$6:$CS$100,MATCH(CW31,YEAR($B$6:$B$100),0),MATCH(CV31,$C$1:$CS$1,0))</f>
        <v>1.4</v>
      </c>
      <c r="CY31" s="19">
        <f t="shared" ca="1" si="0"/>
        <v>1997</v>
      </c>
      <c r="CZ31" s="30" cm="1">
        <f t="array" aca="1" ref="CZ31" ca="1">INDEX($C$6:$CS$100,MATCH(CY31,YEAR($B$6:$B$100),0),MATCH(CV31,$C$1:$CS$1,0))</f>
        <v>2.2000000000000002</v>
      </c>
      <c r="DA31" s="19">
        <f t="shared" ca="1" si="1"/>
        <v>2002</v>
      </c>
      <c r="DB31" s="28" t="e" cm="1">
        <f t="array" aca="1" ref="DB31" ca="1">INDEX($C$6:$CS$100,MATCH(DA31,YEAR($B$6:$B$100),0),MATCH(CV31,$C$1:$CS$1,0))</f>
        <v>#N/A</v>
      </c>
      <c r="DD31" s="10"/>
    </row>
    <row r="32" spans="1:111" x14ac:dyDescent="0.3">
      <c r="A32" t="s">
        <v>605</v>
      </c>
      <c r="B32" s="16">
        <v>36892</v>
      </c>
      <c r="C32" s="10" t="e">
        <v>#N/A</v>
      </c>
      <c r="D32" s="10" t="e">
        <v>#N/A</v>
      </c>
      <c r="E32" s="10" t="e">
        <v>#N/A</v>
      </c>
      <c r="F32" s="10" t="e">
        <v>#N/A</v>
      </c>
      <c r="G32" s="10" t="e">
        <v>#N/A</v>
      </c>
      <c r="H32" s="10" t="e">
        <v>#N/A</v>
      </c>
      <c r="I32" s="10" t="e">
        <v>#N/A</v>
      </c>
      <c r="J32" s="10" t="e">
        <v>#N/A</v>
      </c>
      <c r="K32" s="10" t="e">
        <v>#N/A</v>
      </c>
      <c r="L32" s="10" t="e">
        <v>#N/A</v>
      </c>
      <c r="M32" s="10" t="e">
        <v>#N/A</v>
      </c>
      <c r="N32" s="10" t="e">
        <v>#N/A</v>
      </c>
      <c r="O32" s="10" t="e">
        <v>#N/A</v>
      </c>
      <c r="P32" s="10" t="e">
        <v>#N/A</v>
      </c>
      <c r="Q32" s="10" t="e">
        <v>#N/A</v>
      </c>
      <c r="R32" s="10" t="e">
        <v>#N/A</v>
      </c>
      <c r="S32" s="10" t="e">
        <v>#N/A</v>
      </c>
      <c r="T32" s="10" t="e">
        <v>#N/A</v>
      </c>
      <c r="U32" s="10" t="e">
        <v>#N/A</v>
      </c>
      <c r="V32" s="10" t="e">
        <v>#N/A</v>
      </c>
      <c r="W32" s="10" t="e">
        <v>#N/A</v>
      </c>
      <c r="X32" s="10" t="e">
        <v>#N/A</v>
      </c>
      <c r="Y32" s="10" t="e">
        <v>#N/A</v>
      </c>
      <c r="Z32" s="10" t="e">
        <v>#N/A</v>
      </c>
      <c r="AA32" s="10" t="e">
        <v>#N/A</v>
      </c>
      <c r="AB32" s="10" t="e">
        <v>#N/A</v>
      </c>
      <c r="AC32" s="10" t="e">
        <v>#N/A</v>
      </c>
      <c r="AD32" s="10" t="e">
        <v>#N/A</v>
      </c>
      <c r="AE32" s="10" t="e">
        <v>#N/A</v>
      </c>
      <c r="AF32" s="10" t="e">
        <v>#N/A</v>
      </c>
      <c r="AG32" s="23">
        <v>2.4</v>
      </c>
      <c r="AH32" s="24">
        <f t="shared" si="3"/>
        <v>2.4</v>
      </c>
      <c r="AI32" s="23">
        <v>2.1</v>
      </c>
      <c r="AJ32" s="23">
        <v>2.1</v>
      </c>
      <c r="AK32" s="23">
        <v>2.1</v>
      </c>
      <c r="AL32" s="23">
        <v>2</v>
      </c>
      <c r="AM32" s="23">
        <v>1.8</v>
      </c>
      <c r="AN32" s="23">
        <v>2.1</v>
      </c>
      <c r="AO32" s="23">
        <v>2.2999999999999998</v>
      </c>
      <c r="AP32" s="23">
        <v>3.044</v>
      </c>
      <c r="AQ32" s="23">
        <v>3.3639999999999999</v>
      </c>
      <c r="AR32" s="23">
        <v>2.6739999999999999</v>
      </c>
      <c r="AS32" s="23">
        <v>2.1539999999999999</v>
      </c>
      <c r="AT32" s="10">
        <v>1.788</v>
      </c>
      <c r="AU32" s="10">
        <v>0.79700000000000004</v>
      </c>
      <c r="AV32" s="10">
        <v>0.79700000000000004</v>
      </c>
      <c r="AW32" s="10">
        <v>0.79700000000000004</v>
      </c>
      <c r="AX32" s="10" t="e">
        <v>#N/A</v>
      </c>
      <c r="AY32" s="10" t="e">
        <v>#N/A</v>
      </c>
      <c r="AZ32" s="10" t="e">
        <v>#N/A</v>
      </c>
      <c r="BA32" s="10" t="e">
        <v>#N/A</v>
      </c>
      <c r="BB32" s="10" t="e">
        <v>#N/A</v>
      </c>
      <c r="BC32" s="10" t="e">
        <v>#N/A</v>
      </c>
      <c r="BD32" s="10" t="e">
        <v>#N/A</v>
      </c>
      <c r="BE32" s="10" t="e">
        <v>#N/A</v>
      </c>
      <c r="BF32" s="10" t="e">
        <v>#N/A</v>
      </c>
      <c r="BG32" s="10" t="e">
        <v>#N/A</v>
      </c>
      <c r="BH32" s="10" t="e">
        <v>#N/A</v>
      </c>
      <c r="BI32" s="10" t="e">
        <v>#N/A</v>
      </c>
      <c r="BJ32" s="10" t="e">
        <v>#N/A</v>
      </c>
      <c r="BK32" s="10" t="e">
        <v>#N/A</v>
      </c>
      <c r="BL32" s="10" t="e">
        <v>#N/A</v>
      </c>
      <c r="BM32" s="10" t="e">
        <v>#N/A</v>
      </c>
      <c r="BN32" s="10" t="e">
        <v>#N/A</v>
      </c>
      <c r="BO32" s="10" t="e">
        <v>#N/A</v>
      </c>
      <c r="BP32" s="10" t="e">
        <v>#N/A</v>
      </c>
      <c r="BQ32" s="10" t="e">
        <v>#N/A</v>
      </c>
      <c r="BR32" s="10" t="e">
        <v>#N/A</v>
      </c>
      <c r="BS32" s="10" t="e">
        <v>#N/A</v>
      </c>
      <c r="BT32" s="10" t="e">
        <v>#N/A</v>
      </c>
      <c r="BU32" s="10" t="e">
        <v>#N/A</v>
      </c>
      <c r="BV32" s="10" t="e">
        <v>#N/A</v>
      </c>
      <c r="BW32" s="10" t="e">
        <v>#N/A</v>
      </c>
      <c r="BX32" s="10" t="e">
        <v>#N/A</v>
      </c>
      <c r="BY32" s="10" t="e">
        <v>#N/A</v>
      </c>
      <c r="BZ32" s="10" t="e">
        <v>#N/A</v>
      </c>
      <c r="CA32" s="10" t="e">
        <v>#N/A</v>
      </c>
      <c r="CB32" s="10" t="e">
        <v>#N/A</v>
      </c>
      <c r="CC32" s="10" t="e">
        <v>#N/A</v>
      </c>
      <c r="CD32" s="10" t="e">
        <v>#N/A</v>
      </c>
      <c r="CE32" s="10" t="e">
        <v>#N/A</v>
      </c>
      <c r="CF32" s="10" t="e">
        <v>#N/A</v>
      </c>
      <c r="CG32" s="10" t="e">
        <v>#N/A</v>
      </c>
      <c r="CH32" s="10" t="e">
        <v>#N/A</v>
      </c>
      <c r="CI32" s="10" t="e">
        <v>#N/A</v>
      </c>
      <c r="CJ32" s="10" t="e">
        <v>#N/A</v>
      </c>
      <c r="CK32" s="10" t="e">
        <v>#N/A</v>
      </c>
      <c r="CL32" s="10" t="e">
        <v>#N/A</v>
      </c>
      <c r="CM32" s="10" t="e">
        <v>#N/A</v>
      </c>
      <c r="CN32" s="10" t="e">
        <v>#N/A</v>
      </c>
      <c r="CO32" s="10" t="e">
        <v>#N/A</v>
      </c>
      <c r="CP32" s="10" t="e">
        <v>#N/A</v>
      </c>
      <c r="CQ32" s="10" t="e">
        <v>#N/A</v>
      </c>
      <c r="CR32" s="10" t="e">
        <v>#N/A</v>
      </c>
      <c r="CS32" s="10" t="e">
        <v>#N/A</v>
      </c>
      <c r="CT32" s="3"/>
      <c r="CU32" s="20">
        <v>33970</v>
      </c>
      <c r="CV32" s="20" t="str">
        <f ca="1">OFFSET(C$1,0,ROWS($1:26)-1)</f>
        <v>1993A</v>
      </c>
      <c r="CW32" s="19">
        <f t="shared" ca="1" si="2"/>
        <v>1993</v>
      </c>
      <c r="CX32" s="30" cm="1">
        <f t="array" aca="1" ref="CX32" ca="1">INDEX($C$6:$CS$100,MATCH(CW32,YEAR($B$6:$B$100),0),MATCH(CV32,$C$1:$CS$1,0))</f>
        <v>2.7</v>
      </c>
      <c r="CY32" s="19">
        <f t="shared" ca="1" si="0"/>
        <v>1998</v>
      </c>
      <c r="CZ32" s="30" cm="1">
        <f t="array" aca="1" ref="CZ32" ca="1">INDEX($C$6:$CS$100,MATCH(CY32,YEAR($B$6:$B$100),0),MATCH(CV32,$C$1:$CS$1,0))</f>
        <v>2.1</v>
      </c>
      <c r="DA32" s="19">
        <f t="shared" ca="1" si="1"/>
        <v>2003</v>
      </c>
      <c r="DB32" s="28" t="e" cm="1">
        <f t="array" aca="1" ref="DB32" ca="1">INDEX($C$6:$CS$100,MATCH(DA32,YEAR($B$6:$B$100),0),MATCH(CV32,$C$1:$CS$1,0))</f>
        <v>#N/A</v>
      </c>
      <c r="DD32" s="10"/>
    </row>
    <row r="33" spans="1:111" x14ac:dyDescent="0.3">
      <c r="A33" t="s">
        <v>606</v>
      </c>
      <c r="B33" s="16">
        <v>37257</v>
      </c>
      <c r="C33" s="10" t="e">
        <v>#N/A</v>
      </c>
      <c r="D33" s="10" t="e">
        <v>#N/A</v>
      </c>
      <c r="E33" s="10" t="e">
        <v>#N/A</v>
      </c>
      <c r="F33" s="10" t="e">
        <v>#N/A</v>
      </c>
      <c r="G33" s="10" t="e">
        <v>#N/A</v>
      </c>
      <c r="H33" s="10" t="e">
        <v>#N/A</v>
      </c>
      <c r="I33" s="10" t="e">
        <v>#N/A</v>
      </c>
      <c r="J33" s="10" t="e">
        <v>#N/A</v>
      </c>
      <c r="K33" s="10" t="e">
        <v>#N/A</v>
      </c>
      <c r="L33" s="10" t="e">
        <v>#N/A</v>
      </c>
      <c r="M33" s="10" t="e">
        <v>#N/A</v>
      </c>
      <c r="N33" s="10" t="e">
        <v>#N/A</v>
      </c>
      <c r="O33" s="10" t="e">
        <v>#N/A</v>
      </c>
      <c r="P33" s="10" t="e">
        <v>#N/A</v>
      </c>
      <c r="Q33" s="10" t="e">
        <v>#N/A</v>
      </c>
      <c r="R33" s="10" t="e">
        <v>#N/A</v>
      </c>
      <c r="S33" s="10" t="e">
        <v>#N/A</v>
      </c>
      <c r="T33" s="10" t="e">
        <v>#N/A</v>
      </c>
      <c r="U33" s="10" t="e">
        <v>#N/A</v>
      </c>
      <c r="V33" s="10" t="e">
        <v>#N/A</v>
      </c>
      <c r="W33" s="10" t="e">
        <v>#N/A</v>
      </c>
      <c r="X33" s="10" t="e">
        <v>#N/A</v>
      </c>
      <c r="Y33" s="10" t="e">
        <v>#N/A</v>
      </c>
      <c r="Z33" s="10" t="e">
        <v>#N/A</v>
      </c>
      <c r="AA33" s="10" t="e">
        <v>#N/A</v>
      </c>
      <c r="AB33" s="10" t="e">
        <v>#N/A</v>
      </c>
      <c r="AC33" s="10" t="e">
        <v>#N/A</v>
      </c>
      <c r="AD33" s="10" t="e">
        <v>#N/A</v>
      </c>
      <c r="AE33" s="10" t="e">
        <v>#N/A</v>
      </c>
      <c r="AF33" s="10" t="e">
        <v>#N/A</v>
      </c>
      <c r="AG33" s="23">
        <v>2.4</v>
      </c>
      <c r="AH33" s="24">
        <f t="shared" si="3"/>
        <v>2.4</v>
      </c>
      <c r="AI33" s="23">
        <v>2.1</v>
      </c>
      <c r="AJ33" s="23">
        <v>2.1</v>
      </c>
      <c r="AK33" s="23">
        <v>2.4</v>
      </c>
      <c r="AL33" s="23">
        <v>2.1</v>
      </c>
      <c r="AM33" s="23">
        <v>2.2999999999999998</v>
      </c>
      <c r="AN33" s="23">
        <v>2.2999999999999998</v>
      </c>
      <c r="AO33" s="23">
        <v>2.2999999999999998</v>
      </c>
      <c r="AP33" s="23">
        <v>2.8620000000000001</v>
      </c>
      <c r="AQ33" s="23">
        <v>2.794</v>
      </c>
      <c r="AR33" s="23">
        <v>3.1640000000000001</v>
      </c>
      <c r="AS33" s="23">
        <v>2.274</v>
      </c>
      <c r="AT33" s="23">
        <v>0.16500000000000001</v>
      </c>
      <c r="AU33" s="10">
        <v>1.6080000000000001</v>
      </c>
      <c r="AV33" s="10">
        <v>1.724</v>
      </c>
      <c r="AW33" s="10">
        <v>1.728</v>
      </c>
      <c r="AX33" s="10">
        <v>1.998</v>
      </c>
      <c r="AY33" s="10">
        <v>1.3480000000000001</v>
      </c>
      <c r="AZ33" s="10" t="e">
        <v>#N/A</v>
      </c>
      <c r="BA33" s="10" t="e">
        <v>#N/A</v>
      </c>
      <c r="BB33" s="10" t="e">
        <v>#N/A</v>
      </c>
      <c r="BC33" s="10" t="e">
        <v>#N/A</v>
      </c>
      <c r="BD33" s="10" t="e">
        <v>#N/A</v>
      </c>
      <c r="BE33" s="10" t="e">
        <v>#N/A</v>
      </c>
      <c r="BF33" s="10" t="e">
        <v>#N/A</v>
      </c>
      <c r="BG33" s="10" t="e">
        <v>#N/A</v>
      </c>
      <c r="BH33" s="10" t="e">
        <v>#N/A</v>
      </c>
      <c r="BI33" s="10" t="e">
        <v>#N/A</v>
      </c>
      <c r="BJ33" s="10" t="e">
        <v>#N/A</v>
      </c>
      <c r="BK33" s="10" t="e">
        <v>#N/A</v>
      </c>
      <c r="BL33" s="10" t="e">
        <v>#N/A</v>
      </c>
      <c r="BM33" s="10" t="e">
        <v>#N/A</v>
      </c>
      <c r="BN33" s="10" t="e">
        <v>#N/A</v>
      </c>
      <c r="BO33" s="10" t="e">
        <v>#N/A</v>
      </c>
      <c r="BP33" s="10" t="e">
        <v>#N/A</v>
      </c>
      <c r="BQ33" s="10" t="e">
        <v>#N/A</v>
      </c>
      <c r="BR33" s="10" t="e">
        <v>#N/A</v>
      </c>
      <c r="BS33" s="10" t="e">
        <v>#N/A</v>
      </c>
      <c r="BT33" s="10" t="e">
        <v>#N/A</v>
      </c>
      <c r="BU33" s="10" t="e">
        <v>#N/A</v>
      </c>
      <c r="BV33" s="10" t="e">
        <v>#N/A</v>
      </c>
      <c r="BW33" s="10" t="e">
        <v>#N/A</v>
      </c>
      <c r="BX33" s="10" t="e">
        <v>#N/A</v>
      </c>
      <c r="BY33" s="10" t="e">
        <v>#N/A</v>
      </c>
      <c r="BZ33" s="10" t="e">
        <v>#N/A</v>
      </c>
      <c r="CA33" s="10" t="e">
        <v>#N/A</v>
      </c>
      <c r="CB33" s="10" t="e">
        <v>#N/A</v>
      </c>
      <c r="CC33" s="10" t="e">
        <v>#N/A</v>
      </c>
      <c r="CD33" s="10" t="e">
        <v>#N/A</v>
      </c>
      <c r="CE33" s="10" t="e">
        <v>#N/A</v>
      </c>
      <c r="CF33" s="10" t="e">
        <v>#N/A</v>
      </c>
      <c r="CG33" s="10" t="e">
        <v>#N/A</v>
      </c>
      <c r="CH33" s="10" t="e">
        <v>#N/A</v>
      </c>
      <c r="CI33" s="10" t="e">
        <v>#N/A</v>
      </c>
      <c r="CJ33" s="10" t="e">
        <v>#N/A</v>
      </c>
      <c r="CK33" s="10" t="e">
        <v>#N/A</v>
      </c>
      <c r="CL33" s="10" t="e">
        <v>#N/A</v>
      </c>
      <c r="CM33" s="10" t="e">
        <v>#N/A</v>
      </c>
      <c r="CN33" s="10" t="e">
        <v>#N/A</v>
      </c>
      <c r="CO33" s="10" t="e">
        <v>#N/A</v>
      </c>
      <c r="CP33" s="10" t="e">
        <v>#N/A</v>
      </c>
      <c r="CQ33" s="10" t="e">
        <v>#N/A</v>
      </c>
      <c r="CR33" s="10" t="e">
        <v>#N/A</v>
      </c>
      <c r="CS33" s="10" t="e">
        <v>#N/A</v>
      </c>
      <c r="CU33" s="20">
        <v>34213</v>
      </c>
      <c r="CV33" s="20" t="str">
        <f ca="1">OFFSET(C$1,0,ROWS($1:27)-1)</f>
        <v>1993B</v>
      </c>
      <c r="CW33" s="19">
        <f t="shared" ca="1" si="2"/>
        <v>1993</v>
      </c>
      <c r="CX33" s="30" cm="1">
        <f t="array" aca="1" ref="CX33" ca="1">INDEX($C$6:$CS$100,MATCH(CW33,YEAR($B$6:$B$100),0),MATCH(CV33,$C$1:$CS$1,0))</f>
        <v>2.8</v>
      </c>
      <c r="CY33" s="19">
        <f t="shared" ca="1" si="0"/>
        <v>1998</v>
      </c>
      <c r="CZ33" s="30" cm="1">
        <f t="array" aca="1" ref="CZ33" ca="1">INDEX($C$6:$CS$100,MATCH(CY33,YEAR($B$6:$B$100),0),MATCH(CV33,$C$1:$CS$1,0))</f>
        <v>2.5</v>
      </c>
      <c r="DA33" s="19">
        <f t="shared" ca="1" si="1"/>
        <v>2003</v>
      </c>
      <c r="DB33" s="28" t="e" cm="1">
        <f t="array" aca="1" ref="DB33" ca="1">INDEX($C$6:$CS$100,MATCH(DA33,YEAR($B$6:$B$100),0),MATCH(CV33,$C$1:$CS$1,0))</f>
        <v>#N/A</v>
      </c>
      <c r="DD33" s="10"/>
    </row>
    <row r="34" spans="1:111" x14ac:dyDescent="0.3">
      <c r="A34" t="s">
        <v>607</v>
      </c>
      <c r="B34" s="16">
        <v>37622</v>
      </c>
      <c r="C34" s="10" t="e">
        <v>#N/A</v>
      </c>
      <c r="D34" s="10" t="e">
        <v>#N/A</v>
      </c>
      <c r="E34" s="10" t="e">
        <v>#N/A</v>
      </c>
      <c r="F34" s="10" t="e">
        <v>#N/A</v>
      </c>
      <c r="G34" s="10" t="e">
        <v>#N/A</v>
      </c>
      <c r="H34" s="10" t="e">
        <v>#N/A</v>
      </c>
      <c r="I34" s="10" t="e">
        <v>#N/A</v>
      </c>
      <c r="J34" s="10" t="e">
        <v>#N/A</v>
      </c>
      <c r="K34" s="10" t="e">
        <v>#N/A</v>
      </c>
      <c r="L34" s="10" t="e">
        <v>#N/A</v>
      </c>
      <c r="M34" s="10" t="e">
        <v>#N/A</v>
      </c>
      <c r="N34" s="10" t="e">
        <v>#N/A</v>
      </c>
      <c r="O34" s="10" t="e">
        <v>#N/A</v>
      </c>
      <c r="P34" s="10" t="e">
        <v>#N/A</v>
      </c>
      <c r="Q34" s="10" t="e">
        <v>#N/A</v>
      </c>
      <c r="R34" s="10" t="e">
        <v>#N/A</v>
      </c>
      <c r="S34" s="10" t="e">
        <v>#N/A</v>
      </c>
      <c r="T34" s="10" t="e">
        <v>#N/A</v>
      </c>
      <c r="U34" s="10" t="e">
        <v>#N/A</v>
      </c>
      <c r="V34" s="10" t="e">
        <v>#N/A</v>
      </c>
      <c r="W34" s="10" t="e">
        <v>#N/A</v>
      </c>
      <c r="X34" s="10" t="e">
        <v>#N/A</v>
      </c>
      <c r="Y34" s="10" t="e">
        <v>#N/A</v>
      </c>
      <c r="Z34" s="10" t="e">
        <v>#N/A</v>
      </c>
      <c r="AA34" s="10" t="e">
        <v>#N/A</v>
      </c>
      <c r="AB34" s="10" t="e">
        <v>#N/A</v>
      </c>
      <c r="AC34" s="10" t="e">
        <v>#N/A</v>
      </c>
      <c r="AD34" s="10" t="e">
        <v>#N/A</v>
      </c>
      <c r="AE34" s="10" t="e">
        <v>#N/A</v>
      </c>
      <c r="AF34" s="10" t="e">
        <v>#N/A</v>
      </c>
      <c r="AG34" s="23">
        <v>2.4</v>
      </c>
      <c r="AH34" s="24">
        <f t="shared" si="3"/>
        <v>2.4</v>
      </c>
      <c r="AI34" s="23">
        <v>2.1</v>
      </c>
      <c r="AJ34" s="23">
        <v>2</v>
      </c>
      <c r="AK34" s="23">
        <v>2.4</v>
      </c>
      <c r="AL34" s="23">
        <v>2.2999999999999998</v>
      </c>
      <c r="AM34" s="23">
        <v>2.5</v>
      </c>
      <c r="AN34" s="23">
        <v>2.4</v>
      </c>
      <c r="AO34" s="23">
        <v>2.2999999999999998</v>
      </c>
      <c r="AP34" s="23">
        <v>2.6429999999999998</v>
      </c>
      <c r="AQ34" s="23">
        <v>2.62</v>
      </c>
      <c r="AR34" s="23">
        <v>3.3559999999999999</v>
      </c>
      <c r="AS34" s="23">
        <v>3.2280000000000002</v>
      </c>
      <c r="AT34" s="23">
        <v>3.6269999999999998</v>
      </c>
      <c r="AU34" s="10">
        <v>2.87</v>
      </c>
      <c r="AV34" s="10">
        <v>2.44</v>
      </c>
      <c r="AW34" s="10">
        <v>2.2679999999999998</v>
      </c>
      <c r="AX34" s="10">
        <v>2.7989999999999999</v>
      </c>
      <c r="AY34" s="10">
        <v>2.5129999999999999</v>
      </c>
      <c r="AZ34" s="10">
        <v>2.5129999999999999</v>
      </c>
      <c r="BA34" s="10">
        <v>2.5129999999999999</v>
      </c>
      <c r="BB34" s="10" t="e">
        <v>#N/A</v>
      </c>
      <c r="BC34" s="10" t="e">
        <v>#N/A</v>
      </c>
      <c r="BD34" s="10" t="e">
        <v>#N/A</v>
      </c>
      <c r="BE34" s="10" t="e">
        <v>#N/A</v>
      </c>
      <c r="BF34" s="10" t="e">
        <v>#N/A</v>
      </c>
      <c r="BG34" s="10" t="e">
        <v>#N/A</v>
      </c>
      <c r="BH34" s="10" t="e">
        <v>#N/A</v>
      </c>
      <c r="BI34" s="10" t="e">
        <v>#N/A</v>
      </c>
      <c r="BJ34" s="10" t="e">
        <v>#N/A</v>
      </c>
      <c r="BK34" s="10" t="e">
        <v>#N/A</v>
      </c>
      <c r="BL34" s="10" t="e">
        <v>#N/A</v>
      </c>
      <c r="BM34" s="10" t="e">
        <v>#N/A</v>
      </c>
      <c r="BN34" s="10" t="e">
        <v>#N/A</v>
      </c>
      <c r="BO34" s="10" t="e">
        <v>#N/A</v>
      </c>
      <c r="BP34" s="10" t="e">
        <v>#N/A</v>
      </c>
      <c r="BQ34" s="10" t="e">
        <v>#N/A</v>
      </c>
      <c r="BR34" s="10" t="e">
        <v>#N/A</v>
      </c>
      <c r="BS34" s="10" t="e">
        <v>#N/A</v>
      </c>
      <c r="BT34" s="10" t="e">
        <v>#N/A</v>
      </c>
      <c r="BU34" s="10" t="e">
        <v>#N/A</v>
      </c>
      <c r="BV34" s="10" t="e">
        <v>#N/A</v>
      </c>
      <c r="BW34" s="10" t="e">
        <v>#N/A</v>
      </c>
      <c r="BX34" s="10" t="e">
        <v>#N/A</v>
      </c>
      <c r="BY34" s="10" t="e">
        <v>#N/A</v>
      </c>
      <c r="BZ34" s="10" t="e">
        <v>#N/A</v>
      </c>
      <c r="CA34" s="10" t="e">
        <v>#N/A</v>
      </c>
      <c r="CB34" s="10" t="e">
        <v>#N/A</v>
      </c>
      <c r="CC34" s="10" t="e">
        <v>#N/A</v>
      </c>
      <c r="CD34" s="10" t="e">
        <v>#N/A</v>
      </c>
      <c r="CE34" s="10" t="e">
        <v>#N/A</v>
      </c>
      <c r="CF34" s="10" t="e">
        <v>#N/A</v>
      </c>
      <c r="CG34" s="10" t="e">
        <v>#N/A</v>
      </c>
      <c r="CH34" s="10" t="e">
        <v>#N/A</v>
      </c>
      <c r="CI34" s="10" t="e">
        <v>#N/A</v>
      </c>
      <c r="CJ34" s="10" t="e">
        <v>#N/A</v>
      </c>
      <c r="CK34" s="10" t="e">
        <v>#N/A</v>
      </c>
      <c r="CL34" s="10" t="e">
        <v>#N/A</v>
      </c>
      <c r="CM34" s="10" t="e">
        <v>#N/A</v>
      </c>
      <c r="CN34" s="10" t="e">
        <v>#N/A</v>
      </c>
      <c r="CO34" s="10" t="e">
        <v>#N/A</v>
      </c>
      <c r="CP34" s="10" t="e">
        <v>#N/A</v>
      </c>
      <c r="CQ34" s="10" t="e">
        <v>#N/A</v>
      </c>
      <c r="CR34" s="10" t="e">
        <v>#N/A</v>
      </c>
      <c r="CS34" s="10" t="e">
        <v>#N/A</v>
      </c>
      <c r="CU34" s="20">
        <v>34335</v>
      </c>
      <c r="CV34" s="20" t="str">
        <f ca="1">OFFSET(C$1,0,ROWS($1:28)-1)</f>
        <v>1994A</v>
      </c>
      <c r="CW34" s="19">
        <f t="shared" ca="1" si="2"/>
        <v>1994</v>
      </c>
      <c r="CX34" s="30" cm="1">
        <f t="array" aca="1" ref="CX34" ca="1">INDEX($C$6:$CS$100,MATCH(CW34,YEAR($B$6:$B$100),0),MATCH(CV34,$C$1:$CS$1,0))</f>
        <v>2.8</v>
      </c>
      <c r="CY34" s="19">
        <f t="shared" ca="1" si="0"/>
        <v>1999</v>
      </c>
      <c r="CZ34" s="30" cm="1">
        <f t="array" aca="1" ref="CZ34" ca="1">INDEX($C$6:$CS$100,MATCH(CY34,YEAR($B$6:$B$100),0),MATCH(CV34,$C$1:$CS$1,0))</f>
        <v>2.5</v>
      </c>
      <c r="DA34" s="19">
        <f t="shared" ca="1" si="1"/>
        <v>2004</v>
      </c>
      <c r="DB34" s="28" t="e" cm="1">
        <f t="array" aca="1" ref="DB34" ca="1">INDEX($C$6:$CS$100,MATCH(DA34,YEAR($B$6:$B$100),0),MATCH(CV34,$C$1:$CS$1,0))</f>
        <v>#N/A</v>
      </c>
      <c r="DD34" s="10"/>
    </row>
    <row r="35" spans="1:111" x14ac:dyDescent="0.3">
      <c r="A35" t="s">
        <v>608</v>
      </c>
      <c r="B35" s="16">
        <v>37987</v>
      </c>
      <c r="C35" s="10" t="e">
        <v>#N/A</v>
      </c>
      <c r="D35" s="10" t="e">
        <v>#N/A</v>
      </c>
      <c r="E35" s="10" t="e">
        <v>#N/A</v>
      </c>
      <c r="F35" s="10" t="e">
        <v>#N/A</v>
      </c>
      <c r="G35" s="10" t="e">
        <v>#N/A</v>
      </c>
      <c r="H35" s="10" t="e">
        <v>#N/A</v>
      </c>
      <c r="I35" s="10" t="e">
        <v>#N/A</v>
      </c>
      <c r="J35" s="10" t="e">
        <v>#N/A</v>
      </c>
      <c r="K35" s="10" t="e">
        <v>#N/A</v>
      </c>
      <c r="L35" s="10" t="e">
        <v>#N/A</v>
      </c>
      <c r="M35" s="10" t="e">
        <v>#N/A</v>
      </c>
      <c r="N35" s="10" t="e">
        <v>#N/A</v>
      </c>
      <c r="O35" s="10" t="e">
        <v>#N/A</v>
      </c>
      <c r="P35" s="10" t="e">
        <v>#N/A</v>
      </c>
      <c r="Q35" s="10" t="e">
        <v>#N/A</v>
      </c>
      <c r="R35" s="10" t="e">
        <v>#N/A</v>
      </c>
      <c r="S35" s="10" t="e">
        <v>#N/A</v>
      </c>
      <c r="T35" s="10" t="e">
        <v>#N/A</v>
      </c>
      <c r="U35" s="10" t="e">
        <v>#N/A</v>
      </c>
      <c r="V35" s="10" t="e">
        <v>#N/A</v>
      </c>
      <c r="W35" s="10" t="e">
        <v>#N/A</v>
      </c>
      <c r="X35" s="10" t="e">
        <v>#N/A</v>
      </c>
      <c r="Y35" s="10" t="e">
        <v>#N/A</v>
      </c>
      <c r="Z35" s="10" t="e">
        <v>#N/A</v>
      </c>
      <c r="AA35" s="10" t="e">
        <v>#N/A</v>
      </c>
      <c r="AB35" s="10" t="e">
        <v>#N/A</v>
      </c>
      <c r="AC35" s="10" t="e">
        <v>#N/A</v>
      </c>
      <c r="AD35" s="10" t="e">
        <v>#N/A</v>
      </c>
      <c r="AE35" s="10" t="e">
        <v>#N/A</v>
      </c>
      <c r="AF35" s="10" t="e">
        <v>#N/A</v>
      </c>
      <c r="AG35" s="23">
        <v>2.4</v>
      </c>
      <c r="AH35" s="24">
        <f t="shared" si="3"/>
        <v>2.4</v>
      </c>
      <c r="AI35" s="23">
        <v>2.1</v>
      </c>
      <c r="AJ35" s="23">
        <v>2</v>
      </c>
      <c r="AK35" s="23">
        <v>2.4</v>
      </c>
      <c r="AL35" s="23">
        <v>2.2999999999999998</v>
      </c>
      <c r="AM35" s="23">
        <v>2.4</v>
      </c>
      <c r="AN35" s="23">
        <v>2.4</v>
      </c>
      <c r="AO35" s="23">
        <v>2.2999999999999998</v>
      </c>
      <c r="AP35" s="23">
        <v>2.5590000000000002</v>
      </c>
      <c r="AQ35" s="23">
        <v>2.5960000000000001</v>
      </c>
      <c r="AR35" s="23">
        <v>3.085</v>
      </c>
      <c r="AS35" s="23">
        <v>3.1859999999999999</v>
      </c>
      <c r="AT35" s="23">
        <v>3.9809999999999999</v>
      </c>
      <c r="AU35" s="10">
        <v>3.3980000000000001</v>
      </c>
      <c r="AV35" s="10">
        <v>3.4039999999999999</v>
      </c>
      <c r="AW35" s="10">
        <v>3.4039999999999999</v>
      </c>
      <c r="AX35" s="10">
        <v>4.7080000000000002</v>
      </c>
      <c r="AY35" s="10">
        <v>4.5590000000000002</v>
      </c>
      <c r="AZ35" s="10">
        <v>4.5570000000000004</v>
      </c>
      <c r="BA35" s="10">
        <v>4.5599999999999996</v>
      </c>
      <c r="BB35" s="10">
        <v>4.2869999999999999</v>
      </c>
      <c r="BC35" s="10">
        <v>4.2869999999999999</v>
      </c>
      <c r="BD35" s="10" t="e">
        <v>#N/A</v>
      </c>
      <c r="BE35" s="10" t="e">
        <v>#N/A</v>
      </c>
      <c r="BF35" s="10" t="e">
        <v>#N/A</v>
      </c>
      <c r="BG35" s="10" t="e">
        <v>#N/A</v>
      </c>
      <c r="BH35" s="10" t="e">
        <v>#N/A</v>
      </c>
      <c r="BI35" s="10" t="e">
        <v>#N/A</v>
      </c>
      <c r="BJ35" s="10" t="e">
        <v>#N/A</v>
      </c>
      <c r="BK35" s="10" t="e">
        <v>#N/A</v>
      </c>
      <c r="BL35" s="10" t="e">
        <v>#N/A</v>
      </c>
      <c r="BM35" s="10" t="e">
        <v>#N/A</v>
      </c>
      <c r="BN35" s="10" t="e">
        <v>#N/A</v>
      </c>
      <c r="BO35" s="10" t="e">
        <v>#N/A</v>
      </c>
      <c r="BP35" s="10" t="e">
        <v>#N/A</v>
      </c>
      <c r="BQ35" s="10" t="e">
        <v>#N/A</v>
      </c>
      <c r="BR35" s="10" t="e">
        <v>#N/A</v>
      </c>
      <c r="BS35" s="10" t="e">
        <v>#N/A</v>
      </c>
      <c r="BT35" s="10" t="e">
        <v>#N/A</v>
      </c>
      <c r="BU35" s="10" t="e">
        <v>#N/A</v>
      </c>
      <c r="BV35" s="10" t="e">
        <v>#N/A</v>
      </c>
      <c r="BW35" s="10" t="e">
        <v>#N/A</v>
      </c>
      <c r="BX35" s="10" t="e">
        <v>#N/A</v>
      </c>
      <c r="BY35" s="10" t="e">
        <v>#N/A</v>
      </c>
      <c r="BZ35" s="10" t="e">
        <v>#N/A</v>
      </c>
      <c r="CA35" s="10" t="e">
        <v>#N/A</v>
      </c>
      <c r="CB35" s="10" t="e">
        <v>#N/A</v>
      </c>
      <c r="CC35" s="10" t="e">
        <v>#N/A</v>
      </c>
      <c r="CD35" s="10" t="e">
        <v>#N/A</v>
      </c>
      <c r="CE35" s="10" t="e">
        <v>#N/A</v>
      </c>
      <c r="CF35" s="10" t="e">
        <v>#N/A</v>
      </c>
      <c r="CG35" s="10" t="e">
        <v>#N/A</v>
      </c>
      <c r="CH35" s="10" t="e">
        <v>#N/A</v>
      </c>
      <c r="CI35" s="10" t="e">
        <v>#N/A</v>
      </c>
      <c r="CJ35" s="10" t="e">
        <v>#N/A</v>
      </c>
      <c r="CK35" s="10" t="e">
        <v>#N/A</v>
      </c>
      <c r="CL35" s="10" t="e">
        <v>#N/A</v>
      </c>
      <c r="CM35" s="10" t="e">
        <v>#N/A</v>
      </c>
      <c r="CN35" s="10" t="e">
        <v>#N/A</v>
      </c>
      <c r="CO35" s="10" t="e">
        <v>#N/A</v>
      </c>
      <c r="CP35" s="10" t="e">
        <v>#N/A</v>
      </c>
      <c r="CQ35" s="10" t="e">
        <v>#N/A</v>
      </c>
      <c r="CR35" s="10" t="e">
        <v>#N/A</v>
      </c>
      <c r="CS35" s="10" t="e">
        <v>#N/A</v>
      </c>
      <c r="CU35" s="20">
        <v>34547</v>
      </c>
      <c r="CV35" s="20" t="str">
        <f ca="1">OFFSET(C$1,0,ROWS($1:29)-1)</f>
        <v>1994B</v>
      </c>
      <c r="CW35" s="19">
        <f t="shared" ca="1" si="2"/>
        <v>1994</v>
      </c>
      <c r="CX35" s="30" cm="1">
        <f t="array" aca="1" ref="CX35" ca="1">INDEX($C$6:$CS$100,MATCH(CW35,YEAR($B$6:$B$100),0),MATCH(CV35,$C$1:$CS$1,0))</f>
        <v>3.9</v>
      </c>
      <c r="CY35" s="19">
        <f t="shared" ca="1" si="0"/>
        <v>1999</v>
      </c>
      <c r="CZ35" s="30" cm="1">
        <f t="array" aca="1" ref="CZ35" ca="1">INDEX($C$6:$CS$100,MATCH(CY35,YEAR($B$6:$B$100),0),MATCH(CV35,$C$1:$CS$1,0))</f>
        <v>2.2000000000000002</v>
      </c>
      <c r="DA35" s="19">
        <f t="shared" ca="1" si="1"/>
        <v>2004</v>
      </c>
      <c r="DB35" s="28" t="e" cm="1">
        <f t="array" aca="1" ref="DB35" ca="1">INDEX($C$6:$CS$100,MATCH(DA35,YEAR($B$6:$B$100),0),MATCH(CV35,$C$1:$CS$1,0))</f>
        <v>#N/A</v>
      </c>
      <c r="DD35" s="10"/>
    </row>
    <row r="36" spans="1:111" x14ac:dyDescent="0.3">
      <c r="A36" t="s">
        <v>609</v>
      </c>
      <c r="B36" s="16">
        <v>38353</v>
      </c>
      <c r="C36" s="10" t="e">
        <v>#N/A</v>
      </c>
      <c r="D36" s="10" t="e">
        <v>#N/A</v>
      </c>
      <c r="E36" s="10" t="e">
        <v>#N/A</v>
      </c>
      <c r="F36" s="10" t="e">
        <v>#N/A</v>
      </c>
      <c r="G36" s="10" t="e">
        <v>#N/A</v>
      </c>
      <c r="H36" s="10" t="e">
        <v>#N/A</v>
      </c>
      <c r="I36" s="10" t="e">
        <v>#N/A</v>
      </c>
      <c r="J36" s="10" t="e">
        <v>#N/A</v>
      </c>
      <c r="K36" s="10" t="e">
        <v>#N/A</v>
      </c>
      <c r="L36" s="10" t="e">
        <v>#N/A</v>
      </c>
      <c r="M36" s="10" t="e">
        <v>#N/A</v>
      </c>
      <c r="N36" s="10" t="e">
        <v>#N/A</v>
      </c>
      <c r="O36" s="10" t="e">
        <v>#N/A</v>
      </c>
      <c r="P36" s="10" t="e">
        <v>#N/A</v>
      </c>
      <c r="Q36" s="10" t="e">
        <v>#N/A</v>
      </c>
      <c r="R36" s="10" t="e">
        <v>#N/A</v>
      </c>
      <c r="S36" s="10" t="e">
        <v>#N/A</v>
      </c>
      <c r="T36" s="10" t="e">
        <v>#N/A</v>
      </c>
      <c r="U36" s="10" t="e">
        <v>#N/A</v>
      </c>
      <c r="V36" s="10" t="e">
        <v>#N/A</v>
      </c>
      <c r="W36" s="10" t="e">
        <v>#N/A</v>
      </c>
      <c r="X36" s="10" t="e">
        <v>#N/A</v>
      </c>
      <c r="Y36" s="10" t="e">
        <v>#N/A</v>
      </c>
      <c r="Z36" s="10" t="e">
        <v>#N/A</v>
      </c>
      <c r="AA36" s="10" t="e">
        <v>#N/A</v>
      </c>
      <c r="AB36" s="10" t="e">
        <v>#N/A</v>
      </c>
      <c r="AC36" s="10" t="e">
        <v>#N/A</v>
      </c>
      <c r="AD36" s="10" t="e">
        <v>#N/A</v>
      </c>
      <c r="AE36" s="10" t="e">
        <v>#N/A</v>
      </c>
      <c r="AF36" s="10" t="e">
        <v>#N/A</v>
      </c>
      <c r="AG36" s="23">
        <v>2.4</v>
      </c>
      <c r="AH36" s="24">
        <f t="shared" si="3"/>
        <v>2.4</v>
      </c>
      <c r="AI36" s="23">
        <v>2.1</v>
      </c>
      <c r="AJ36" s="23">
        <v>2</v>
      </c>
      <c r="AK36" s="23">
        <v>2.2999999999999998</v>
      </c>
      <c r="AL36" s="23">
        <v>2.2999999999999998</v>
      </c>
      <c r="AM36" s="23">
        <v>2.4</v>
      </c>
      <c r="AN36" s="23">
        <v>2.4</v>
      </c>
      <c r="AO36" s="23">
        <v>2.4</v>
      </c>
      <c r="AP36" s="23">
        <v>2.6720000000000002</v>
      </c>
      <c r="AQ36" s="23">
        <v>2.6640000000000001</v>
      </c>
      <c r="AR36" s="23">
        <v>3</v>
      </c>
      <c r="AS36" s="23">
        <v>3.2370000000000001</v>
      </c>
      <c r="AT36" s="23">
        <v>3.234</v>
      </c>
      <c r="AU36" s="10">
        <v>3.085</v>
      </c>
      <c r="AV36" s="10">
        <v>3.504</v>
      </c>
      <c r="AW36" s="10">
        <v>3.698</v>
      </c>
      <c r="AX36" s="10">
        <v>4.2919999999999998</v>
      </c>
      <c r="AY36" s="10">
        <v>4.3049999999999997</v>
      </c>
      <c r="AZ36" s="10">
        <v>3.8210000000000002</v>
      </c>
      <c r="BA36" s="10">
        <v>3.7650000000000001</v>
      </c>
      <c r="BB36" s="10">
        <v>3.6680000000000001</v>
      </c>
      <c r="BC36" s="10">
        <v>3.6589999999999998</v>
      </c>
      <c r="BD36" s="10">
        <v>3.2869999999999999</v>
      </c>
      <c r="BE36" s="10">
        <v>3.2869999999999999</v>
      </c>
      <c r="BF36" s="10" t="e">
        <v>#N/A</v>
      </c>
      <c r="BG36" s="10" t="e">
        <v>#N/A</v>
      </c>
      <c r="BH36" s="10" t="e">
        <v>#N/A</v>
      </c>
      <c r="BI36" s="10" t="e">
        <v>#N/A</v>
      </c>
      <c r="BJ36" s="10" t="e">
        <v>#N/A</v>
      </c>
      <c r="BK36" s="10" t="e">
        <v>#N/A</v>
      </c>
      <c r="BL36" s="10" t="e">
        <v>#N/A</v>
      </c>
      <c r="BM36" s="10" t="e">
        <v>#N/A</v>
      </c>
      <c r="BN36" s="10" t="e">
        <v>#N/A</v>
      </c>
      <c r="BO36" s="10" t="e">
        <v>#N/A</v>
      </c>
      <c r="BP36" s="10" t="e">
        <v>#N/A</v>
      </c>
      <c r="BQ36" s="10" t="e">
        <v>#N/A</v>
      </c>
      <c r="BR36" s="10" t="e">
        <v>#N/A</v>
      </c>
      <c r="BS36" s="10" t="e">
        <v>#N/A</v>
      </c>
      <c r="BT36" s="10" t="e">
        <v>#N/A</v>
      </c>
      <c r="BU36" s="10" t="e">
        <v>#N/A</v>
      </c>
      <c r="BV36" s="10" t="e">
        <v>#N/A</v>
      </c>
      <c r="BW36" s="10" t="e">
        <v>#N/A</v>
      </c>
      <c r="BX36" s="10" t="e">
        <v>#N/A</v>
      </c>
      <c r="BY36" s="10" t="e">
        <v>#N/A</v>
      </c>
      <c r="BZ36" s="10" t="e">
        <v>#N/A</v>
      </c>
      <c r="CA36" s="10" t="e">
        <v>#N/A</v>
      </c>
      <c r="CB36" s="10" t="e">
        <v>#N/A</v>
      </c>
      <c r="CC36" s="10" t="e">
        <v>#N/A</v>
      </c>
      <c r="CD36" s="10" t="e">
        <v>#N/A</v>
      </c>
      <c r="CE36" s="10" t="e">
        <v>#N/A</v>
      </c>
      <c r="CF36" s="10" t="e">
        <v>#N/A</v>
      </c>
      <c r="CG36" s="10" t="e">
        <v>#N/A</v>
      </c>
      <c r="CH36" s="10" t="e">
        <v>#N/A</v>
      </c>
      <c r="CI36" s="10" t="e">
        <v>#N/A</v>
      </c>
      <c r="CJ36" s="10" t="e">
        <v>#N/A</v>
      </c>
      <c r="CK36" s="10" t="e">
        <v>#N/A</v>
      </c>
      <c r="CL36" s="10" t="e">
        <v>#N/A</v>
      </c>
      <c r="CM36" s="10" t="e">
        <v>#N/A</v>
      </c>
      <c r="CN36" s="10" t="e">
        <v>#N/A</v>
      </c>
      <c r="CO36" s="10" t="e">
        <v>#N/A</v>
      </c>
      <c r="CP36" s="10" t="e">
        <v>#N/A</v>
      </c>
      <c r="CQ36" s="10" t="e">
        <v>#N/A</v>
      </c>
      <c r="CR36" s="10" t="e">
        <v>#N/A</v>
      </c>
      <c r="CS36" s="10" t="e">
        <v>#N/A</v>
      </c>
      <c r="CU36" s="20">
        <v>34700</v>
      </c>
      <c r="CV36" s="20" t="str">
        <f ca="1">OFFSET(C$1,0,ROWS($1:30)-1)</f>
        <v>1995A</v>
      </c>
      <c r="CW36" s="19">
        <f t="shared" ca="1" si="2"/>
        <v>1995</v>
      </c>
      <c r="CX36" s="30" cm="1">
        <f t="array" aca="1" ref="CX36" ca="1">INDEX($C$6:$CS$100,MATCH(CW36,YEAR($B$6:$B$100),0),MATCH(CV36,$C$1:$CS$1,0))</f>
        <v>3.4</v>
      </c>
      <c r="CY36" s="19">
        <f t="shared" ca="1" si="0"/>
        <v>2000</v>
      </c>
      <c r="CZ36" s="30" cm="1">
        <f t="array" aca="1" ref="CZ36" ca="1">INDEX($C$6:$CS$100,MATCH(CY36,YEAR($B$6:$B$100),0),MATCH(CV36,$C$1:$CS$1,0))</f>
        <v>2.2999999999999998</v>
      </c>
      <c r="DA36" s="19">
        <f t="shared" ca="1" si="1"/>
        <v>2005</v>
      </c>
      <c r="DB36" s="28" t="e" cm="1">
        <f t="array" aca="1" ref="DB36" ca="1">INDEX($C$6:$CS$100,MATCH(DA36,YEAR($B$6:$B$100),0),MATCH(CV36,$C$1:$CS$1,0))</f>
        <v>#N/A</v>
      </c>
      <c r="DD36" s="10"/>
      <c r="DG36" s="5"/>
    </row>
    <row r="37" spans="1:111" x14ac:dyDescent="0.3">
      <c r="A37" t="s">
        <v>610</v>
      </c>
      <c r="B37" s="16">
        <v>38718</v>
      </c>
      <c r="C37" s="10" t="e">
        <v>#N/A</v>
      </c>
      <c r="D37" s="10" t="e">
        <v>#N/A</v>
      </c>
      <c r="E37" s="10" t="e">
        <v>#N/A</v>
      </c>
      <c r="F37" s="10" t="e">
        <v>#N/A</v>
      </c>
      <c r="G37" s="10" t="e">
        <v>#N/A</v>
      </c>
      <c r="H37" s="10" t="e">
        <v>#N/A</v>
      </c>
      <c r="I37" s="10" t="e">
        <v>#N/A</v>
      </c>
      <c r="J37" s="10" t="e">
        <v>#N/A</v>
      </c>
      <c r="K37" s="10" t="e">
        <v>#N/A</v>
      </c>
      <c r="L37" s="10" t="e">
        <v>#N/A</v>
      </c>
      <c r="M37" s="10" t="e">
        <v>#N/A</v>
      </c>
      <c r="N37" s="10" t="e">
        <v>#N/A</v>
      </c>
      <c r="O37" s="10" t="e">
        <v>#N/A</v>
      </c>
      <c r="P37" s="10" t="e">
        <v>#N/A</v>
      </c>
      <c r="Q37" s="10" t="e">
        <v>#N/A</v>
      </c>
      <c r="R37" s="10" t="e">
        <v>#N/A</v>
      </c>
      <c r="S37" s="10" t="e">
        <v>#N/A</v>
      </c>
      <c r="T37" s="10" t="e">
        <v>#N/A</v>
      </c>
      <c r="U37" s="10" t="e">
        <v>#N/A</v>
      </c>
      <c r="V37" s="10" t="e">
        <v>#N/A</v>
      </c>
      <c r="W37" s="10" t="e">
        <v>#N/A</v>
      </c>
      <c r="X37" s="10" t="e">
        <v>#N/A</v>
      </c>
      <c r="Y37" s="10" t="e">
        <v>#N/A</v>
      </c>
      <c r="Z37" s="10" t="e">
        <v>#N/A</v>
      </c>
      <c r="AA37" s="10" t="e">
        <v>#N/A</v>
      </c>
      <c r="AB37" s="10" t="e">
        <v>#N/A</v>
      </c>
      <c r="AC37" s="10" t="e">
        <v>#N/A</v>
      </c>
      <c r="AD37" s="10" t="e">
        <v>#N/A</v>
      </c>
      <c r="AE37" s="10" t="e">
        <v>#N/A</v>
      </c>
      <c r="AF37" s="10" t="e">
        <v>#N/A</v>
      </c>
      <c r="AG37" s="10" t="e">
        <v>#N/A</v>
      </c>
      <c r="AH37" s="10" t="e">
        <v>#N/A</v>
      </c>
      <c r="AI37" s="23">
        <v>2.1</v>
      </c>
      <c r="AJ37" s="23">
        <v>1.9</v>
      </c>
      <c r="AK37" s="23">
        <v>2.2999999999999998</v>
      </c>
      <c r="AL37" s="23">
        <v>2.2000000000000002</v>
      </c>
      <c r="AM37" s="23">
        <v>2.2999999999999998</v>
      </c>
      <c r="AN37" s="23">
        <v>2.4</v>
      </c>
      <c r="AO37" s="23">
        <v>2.5</v>
      </c>
      <c r="AP37" s="23">
        <v>2.7</v>
      </c>
      <c r="AQ37" s="23">
        <v>2.6779999999999999</v>
      </c>
      <c r="AR37" s="23">
        <v>2.9769999999999999</v>
      </c>
      <c r="AS37" s="23">
        <v>3.2530000000000001</v>
      </c>
      <c r="AT37" s="23">
        <v>3.1829999999999998</v>
      </c>
      <c r="AU37" s="10">
        <v>3.17</v>
      </c>
      <c r="AV37" s="10">
        <v>3.2719999999999998</v>
      </c>
      <c r="AW37" s="10">
        <v>3.4969999999999999</v>
      </c>
      <c r="AX37" s="10">
        <v>3.5009999999999999</v>
      </c>
      <c r="AY37" s="10">
        <v>3.31</v>
      </c>
      <c r="AZ37" s="10">
        <v>3.7210000000000001</v>
      </c>
      <c r="BA37" s="10">
        <v>3.476</v>
      </c>
      <c r="BB37" s="10">
        <v>3.6539999999999999</v>
      </c>
      <c r="BC37" s="10">
        <v>3.4239999999999999</v>
      </c>
      <c r="BD37" s="10">
        <v>3.3410000000000002</v>
      </c>
      <c r="BE37" s="10">
        <v>3.3250000000000002</v>
      </c>
      <c r="BF37" s="10">
        <v>2.9430000000000001</v>
      </c>
      <c r="BG37" s="10">
        <v>2.8420000000000001</v>
      </c>
      <c r="BH37" s="10" t="e">
        <v>#N/A</v>
      </c>
      <c r="BI37" s="10" t="e">
        <v>#N/A</v>
      </c>
      <c r="BJ37" s="10" t="e">
        <v>#N/A</v>
      </c>
      <c r="BK37" s="10" t="e">
        <v>#N/A</v>
      </c>
      <c r="BL37" s="10" t="e">
        <v>#N/A</v>
      </c>
      <c r="BM37" s="10" t="e">
        <v>#N/A</v>
      </c>
      <c r="BN37" s="10" t="e">
        <v>#N/A</v>
      </c>
      <c r="BO37" s="10" t="e">
        <v>#N/A</v>
      </c>
      <c r="BP37" s="10" t="e">
        <v>#N/A</v>
      </c>
      <c r="BQ37" s="10" t="e">
        <v>#N/A</v>
      </c>
      <c r="BR37" s="10" t="e">
        <v>#N/A</v>
      </c>
      <c r="BS37" s="10" t="e">
        <v>#N/A</v>
      </c>
      <c r="BT37" s="10" t="e">
        <v>#N/A</v>
      </c>
      <c r="BU37" s="10" t="e">
        <v>#N/A</v>
      </c>
      <c r="BV37" s="10" t="e">
        <v>#N/A</v>
      </c>
      <c r="BW37" s="10" t="e">
        <v>#N/A</v>
      </c>
      <c r="BX37" s="10" t="e">
        <v>#N/A</v>
      </c>
      <c r="BY37" s="10" t="e">
        <v>#N/A</v>
      </c>
      <c r="BZ37" s="10" t="e">
        <v>#N/A</v>
      </c>
      <c r="CA37" s="10" t="e">
        <v>#N/A</v>
      </c>
      <c r="CB37" s="10" t="e">
        <v>#N/A</v>
      </c>
      <c r="CC37" s="10" t="e">
        <v>#N/A</v>
      </c>
      <c r="CD37" s="10" t="e">
        <v>#N/A</v>
      </c>
      <c r="CE37" s="10" t="e">
        <v>#N/A</v>
      </c>
      <c r="CF37" s="10" t="e">
        <v>#N/A</v>
      </c>
      <c r="CG37" s="10" t="e">
        <v>#N/A</v>
      </c>
      <c r="CH37" s="10" t="e">
        <v>#N/A</v>
      </c>
      <c r="CI37" s="10" t="e">
        <v>#N/A</v>
      </c>
      <c r="CJ37" s="10" t="e">
        <v>#N/A</v>
      </c>
      <c r="CK37" s="10" t="e">
        <v>#N/A</v>
      </c>
      <c r="CL37" s="10" t="e">
        <v>#N/A</v>
      </c>
      <c r="CM37" s="10" t="e">
        <v>#N/A</v>
      </c>
      <c r="CN37" s="10" t="e">
        <v>#N/A</v>
      </c>
      <c r="CO37" s="10" t="e">
        <v>#N/A</v>
      </c>
      <c r="CP37" s="10" t="e">
        <v>#N/A</v>
      </c>
      <c r="CQ37" s="10" t="e">
        <v>#N/A</v>
      </c>
      <c r="CR37" s="10" t="e">
        <v>#N/A</v>
      </c>
      <c r="CS37" s="10" t="e">
        <v>#N/A</v>
      </c>
      <c r="CU37" s="20">
        <v>34912</v>
      </c>
      <c r="CV37" s="20" t="str">
        <f ca="1">OFFSET(C$1,0,ROWS($1:31)-1)</f>
        <v>1995B</v>
      </c>
      <c r="CW37" s="19">
        <f t="shared" ca="1" si="2"/>
        <v>1995</v>
      </c>
      <c r="CX37" s="30" cm="1">
        <f t="array" aca="1" ref="CX37" ca="1">INDEX($C$6:$CS$100,MATCH(CW37,YEAR($B$6:$B$100),0),MATCH(CV37,$C$1:$CS$1,0))</f>
        <v>3.3</v>
      </c>
      <c r="CY37" s="19">
        <f t="shared" ca="1" si="0"/>
        <v>2000</v>
      </c>
      <c r="CZ37" s="30" cm="1">
        <f t="array" aca="1" ref="CZ37" ca="1">INDEX($C$6:$CS$100,MATCH(CY37,YEAR($B$6:$B$100),0),MATCH(CV37,$C$1:$CS$1,0))</f>
        <v>2.4</v>
      </c>
      <c r="DA37" s="19">
        <f t="shared" ca="1" si="1"/>
        <v>2005</v>
      </c>
      <c r="DB37" s="28" cm="1">
        <f t="array" aca="1" ref="DB37" ca="1">INDEX($C$6:$CS$100,MATCH(DA37,YEAR($B$6:$B$100),0),MATCH(CV37,$C$1:$CS$1,0))</f>
        <v>2.4</v>
      </c>
      <c r="DD37" s="10"/>
      <c r="DG37" s="5"/>
    </row>
    <row r="38" spans="1:111" x14ac:dyDescent="0.3">
      <c r="A38" t="s">
        <v>611</v>
      </c>
      <c r="B38" s="16">
        <v>39083</v>
      </c>
      <c r="C38" s="10" t="e">
        <v>#N/A</v>
      </c>
      <c r="D38" s="10" t="e">
        <v>#N/A</v>
      </c>
      <c r="E38" s="10" t="e">
        <v>#N/A</v>
      </c>
      <c r="F38" s="10" t="e">
        <v>#N/A</v>
      </c>
      <c r="G38" s="10" t="e">
        <v>#N/A</v>
      </c>
      <c r="H38" s="10" t="e">
        <v>#N/A</v>
      </c>
      <c r="I38" s="10" t="e">
        <v>#N/A</v>
      </c>
      <c r="J38" s="10" t="e">
        <v>#N/A</v>
      </c>
      <c r="K38" s="10" t="e">
        <v>#N/A</v>
      </c>
      <c r="L38" s="10" t="e">
        <v>#N/A</v>
      </c>
      <c r="M38" s="10" t="e">
        <v>#N/A</v>
      </c>
      <c r="N38" s="10" t="e">
        <v>#N/A</v>
      </c>
      <c r="O38" s="10" t="e">
        <v>#N/A</v>
      </c>
      <c r="P38" s="10" t="e">
        <v>#N/A</v>
      </c>
      <c r="Q38" s="10" t="e">
        <v>#N/A</v>
      </c>
      <c r="R38" s="10" t="e">
        <v>#N/A</v>
      </c>
      <c r="S38" s="10" t="e">
        <v>#N/A</v>
      </c>
      <c r="T38" s="10" t="e">
        <v>#N/A</v>
      </c>
      <c r="U38" s="10" t="e">
        <v>#N/A</v>
      </c>
      <c r="V38" s="10" t="e">
        <v>#N/A</v>
      </c>
      <c r="W38" s="10" t="e">
        <v>#N/A</v>
      </c>
      <c r="X38" s="10" t="e">
        <v>#N/A</v>
      </c>
      <c r="Y38" s="10" t="e">
        <v>#N/A</v>
      </c>
      <c r="Z38" s="10" t="e">
        <v>#N/A</v>
      </c>
      <c r="AA38" s="10" t="e">
        <v>#N/A</v>
      </c>
      <c r="AB38" s="10" t="e">
        <v>#N/A</v>
      </c>
      <c r="AC38" s="10" t="e">
        <v>#N/A</v>
      </c>
      <c r="AD38" s="10" t="e">
        <v>#N/A</v>
      </c>
      <c r="AE38" s="10" t="e">
        <v>#N/A</v>
      </c>
      <c r="AF38" s="10" t="e">
        <v>#N/A</v>
      </c>
      <c r="AG38" s="10" t="e">
        <v>#N/A</v>
      </c>
      <c r="AH38" s="10" t="e">
        <v>#N/A</v>
      </c>
      <c r="AI38" s="10" t="e">
        <v>#N/A</v>
      </c>
      <c r="AJ38" s="23">
        <v>1.9</v>
      </c>
      <c r="AK38" s="23">
        <v>2.2999999999999998</v>
      </c>
      <c r="AL38" s="23">
        <v>2.2000000000000002</v>
      </c>
      <c r="AM38" s="23">
        <v>2.2000000000000002</v>
      </c>
      <c r="AN38" s="23">
        <v>2.2999999999999998</v>
      </c>
      <c r="AO38" s="23">
        <v>2.5</v>
      </c>
      <c r="AP38" s="23">
        <v>2.7</v>
      </c>
      <c r="AQ38" s="23">
        <v>2.6760000000000002</v>
      </c>
      <c r="AR38" s="23">
        <v>2.9750000000000001</v>
      </c>
      <c r="AS38" s="23">
        <v>3.23</v>
      </c>
      <c r="AT38" s="23">
        <v>3.1629999999999998</v>
      </c>
      <c r="AU38" s="10">
        <v>3.222</v>
      </c>
      <c r="AV38" s="10">
        <v>3.21</v>
      </c>
      <c r="AW38" s="10">
        <v>3.2610000000000001</v>
      </c>
      <c r="AX38" s="10">
        <v>2.613</v>
      </c>
      <c r="AY38" s="10">
        <v>3.1389999999999998</v>
      </c>
      <c r="AZ38" s="10">
        <v>3.7549999999999999</v>
      </c>
      <c r="BA38" s="10">
        <v>3.44</v>
      </c>
      <c r="BB38" s="10">
        <v>3.4489999999999998</v>
      </c>
      <c r="BC38" s="10">
        <v>3.1709999999999998</v>
      </c>
      <c r="BD38" s="10">
        <v>2.3839999999999999</v>
      </c>
      <c r="BE38" s="10">
        <v>2.2959999999999998</v>
      </c>
      <c r="BF38" s="10">
        <v>2.2189999999999999</v>
      </c>
      <c r="BG38" s="10">
        <v>2.0529999999999999</v>
      </c>
      <c r="BH38" s="10">
        <v>2.0529999999999999</v>
      </c>
      <c r="BI38" s="10">
        <v>2.0529999999999999</v>
      </c>
      <c r="BJ38" s="10">
        <v>2.0529999999999999</v>
      </c>
      <c r="BK38" s="10" t="e">
        <v>#N/A</v>
      </c>
      <c r="BL38" s="10" t="e">
        <v>#N/A</v>
      </c>
      <c r="BM38" s="10" t="e">
        <v>#N/A</v>
      </c>
      <c r="BN38" s="10" t="e">
        <v>#N/A</v>
      </c>
      <c r="BO38" s="10" t="e">
        <v>#N/A</v>
      </c>
      <c r="BP38" s="10" t="e">
        <v>#N/A</v>
      </c>
      <c r="BQ38" s="10" t="e">
        <v>#N/A</v>
      </c>
      <c r="BR38" s="10" t="e">
        <v>#N/A</v>
      </c>
      <c r="BS38" s="10" t="e">
        <v>#N/A</v>
      </c>
      <c r="BT38" s="10" t="e">
        <v>#N/A</v>
      </c>
      <c r="BU38" s="10" t="e">
        <v>#N/A</v>
      </c>
      <c r="BV38" s="10" t="e">
        <v>#N/A</v>
      </c>
      <c r="BW38" s="10" t="e">
        <v>#N/A</v>
      </c>
      <c r="BX38" s="10" t="e">
        <v>#N/A</v>
      </c>
      <c r="BY38" s="10" t="e">
        <v>#N/A</v>
      </c>
      <c r="BZ38" s="10" t="e">
        <v>#N/A</v>
      </c>
      <c r="CA38" s="10" t="e">
        <v>#N/A</v>
      </c>
      <c r="CB38" s="10" t="e">
        <v>#N/A</v>
      </c>
      <c r="CC38" s="10" t="e">
        <v>#N/A</v>
      </c>
      <c r="CD38" s="10" t="e">
        <v>#N/A</v>
      </c>
      <c r="CE38" s="10" t="e">
        <v>#N/A</v>
      </c>
      <c r="CF38" s="10" t="e">
        <v>#N/A</v>
      </c>
      <c r="CG38" s="10" t="e">
        <v>#N/A</v>
      </c>
      <c r="CH38" s="10" t="e">
        <v>#N/A</v>
      </c>
      <c r="CI38" s="10" t="e">
        <v>#N/A</v>
      </c>
      <c r="CJ38" s="10" t="e">
        <v>#N/A</v>
      </c>
      <c r="CK38" s="10" t="e">
        <v>#N/A</v>
      </c>
      <c r="CL38" s="10" t="e">
        <v>#N/A</v>
      </c>
      <c r="CM38" s="10" t="e">
        <v>#N/A</v>
      </c>
      <c r="CN38" s="10" t="e">
        <v>#N/A</v>
      </c>
      <c r="CO38" s="10" t="e">
        <v>#N/A</v>
      </c>
      <c r="CP38" s="10" t="e">
        <v>#N/A</v>
      </c>
      <c r="CQ38" s="10" t="e">
        <v>#N/A</v>
      </c>
      <c r="CR38" s="10" t="e">
        <v>#N/A</v>
      </c>
      <c r="CS38" s="10" t="e">
        <v>#N/A</v>
      </c>
      <c r="CU38" s="20">
        <v>35034</v>
      </c>
      <c r="CV38" s="20" t="str">
        <f ca="1">OFFSET(C$1,0,ROWS($1:32)-1)</f>
        <v>1995C</v>
      </c>
      <c r="CW38" s="40">
        <f ca="1">LEFT(CV38,4)+$CW$5+1</f>
        <v>1996</v>
      </c>
      <c r="CX38" s="30" cm="1">
        <f t="array" aca="1" ref="CX38" ca="1">INDEX($C$6:$CS$100,MATCH(CW38,YEAR($B$6:$B$100),0),MATCH(CV38,$C$1:$CS$1,0))</f>
        <v>1.6</v>
      </c>
      <c r="CY38" s="19">
        <f t="shared" ca="1" si="0"/>
        <v>2000</v>
      </c>
      <c r="CZ38" s="30" cm="1">
        <f t="array" aca="1" ref="CZ38" ca="1">INDEX($C$6:$CS$100,MATCH(CY38,YEAR($B$6:$B$100),0),MATCH(CV38,$C$1:$CS$1,0))</f>
        <v>2.4</v>
      </c>
      <c r="DA38" s="19">
        <f t="shared" ca="1" si="1"/>
        <v>2005</v>
      </c>
      <c r="DB38" s="28" cm="1">
        <f t="array" aca="1" ref="DB38" ca="1">INDEX($C$6:$CS$100,MATCH(DA38,YEAR($B$6:$B$100),0),MATCH(CV38,$C$1:$CS$1,0))</f>
        <v>2.4</v>
      </c>
      <c r="DD38" s="10"/>
      <c r="DG38" s="5"/>
    </row>
    <row r="39" spans="1:111" x14ac:dyDescent="0.3">
      <c r="A39" s="5" t="s">
        <v>612</v>
      </c>
      <c r="B39" s="16">
        <v>39448</v>
      </c>
      <c r="C39" s="10" t="e">
        <v>#N/A</v>
      </c>
      <c r="D39" s="10" t="e">
        <v>#N/A</v>
      </c>
      <c r="E39" s="10" t="e">
        <v>#N/A</v>
      </c>
      <c r="F39" s="10" t="e">
        <v>#N/A</v>
      </c>
      <c r="G39" s="10" t="e">
        <v>#N/A</v>
      </c>
      <c r="H39" s="10" t="e">
        <v>#N/A</v>
      </c>
      <c r="I39" s="10" t="e">
        <v>#N/A</v>
      </c>
      <c r="J39" s="10" t="e">
        <v>#N/A</v>
      </c>
      <c r="K39" s="10" t="e">
        <v>#N/A</v>
      </c>
      <c r="L39" s="10" t="e">
        <v>#N/A</v>
      </c>
      <c r="M39" s="10" t="e">
        <v>#N/A</v>
      </c>
      <c r="N39" s="10" t="e">
        <v>#N/A</v>
      </c>
      <c r="O39" s="10" t="e">
        <v>#N/A</v>
      </c>
      <c r="P39" s="10" t="e">
        <v>#N/A</v>
      </c>
      <c r="Q39" s="10" t="e">
        <v>#N/A</v>
      </c>
      <c r="R39" s="10" t="e">
        <v>#N/A</v>
      </c>
      <c r="S39" s="10" t="e">
        <v>#N/A</v>
      </c>
      <c r="T39" s="10" t="e">
        <v>#N/A</v>
      </c>
      <c r="U39" s="10" t="e">
        <v>#N/A</v>
      </c>
      <c r="V39" s="10" t="e">
        <v>#N/A</v>
      </c>
      <c r="W39" s="10" t="e">
        <v>#N/A</v>
      </c>
      <c r="X39" s="10" t="e">
        <v>#N/A</v>
      </c>
      <c r="Y39" s="10" t="e">
        <v>#N/A</v>
      </c>
      <c r="Z39" s="10" t="e">
        <v>#N/A</v>
      </c>
      <c r="AA39" s="10" t="e">
        <v>#N/A</v>
      </c>
      <c r="AB39" s="10" t="e">
        <v>#N/A</v>
      </c>
      <c r="AC39" s="10" t="e">
        <v>#N/A</v>
      </c>
      <c r="AD39" s="10" t="e">
        <v>#N/A</v>
      </c>
      <c r="AE39" s="10" t="e">
        <v>#N/A</v>
      </c>
      <c r="AF39" s="10" t="e">
        <v>#N/A</v>
      </c>
      <c r="AG39" s="10" t="e">
        <v>#N/A</v>
      </c>
      <c r="AH39" s="10" t="e">
        <v>#N/A</v>
      </c>
      <c r="AI39" s="10" t="e">
        <v>#N/A</v>
      </c>
      <c r="AJ39" s="10" t="e">
        <v>#N/A</v>
      </c>
      <c r="AK39" s="10" t="e">
        <v>#N/A</v>
      </c>
      <c r="AL39" s="23">
        <v>2.1</v>
      </c>
      <c r="AM39" s="23">
        <v>2.2000000000000002</v>
      </c>
      <c r="AN39" s="23">
        <v>2.2999999999999998</v>
      </c>
      <c r="AO39" s="23">
        <v>2.5</v>
      </c>
      <c r="AP39" s="23">
        <v>2.7120000000000002</v>
      </c>
      <c r="AQ39" s="23">
        <v>2.681</v>
      </c>
      <c r="AR39" s="23">
        <v>2.9969999999999999</v>
      </c>
      <c r="AS39" s="23">
        <v>3.2080000000000002</v>
      </c>
      <c r="AT39" s="23">
        <v>3.1309999999999998</v>
      </c>
      <c r="AU39" s="10">
        <v>3.2069999999999999</v>
      </c>
      <c r="AV39" s="10">
        <v>3.121</v>
      </c>
      <c r="AW39" s="10">
        <v>3.04</v>
      </c>
      <c r="AX39" s="10">
        <v>2.7949999999999999</v>
      </c>
      <c r="AY39" s="10">
        <v>3.0470000000000002</v>
      </c>
      <c r="AZ39" s="10">
        <v>3.4750000000000001</v>
      </c>
      <c r="BA39" s="10">
        <v>3.419</v>
      </c>
      <c r="BB39" s="10">
        <v>3.395</v>
      </c>
      <c r="BC39" s="10">
        <v>3.1</v>
      </c>
      <c r="BD39" s="10">
        <v>2.87</v>
      </c>
      <c r="BE39" s="10">
        <v>2.6819999999999999</v>
      </c>
      <c r="BF39" s="10">
        <v>1.976</v>
      </c>
      <c r="BG39" s="10">
        <v>1.8660000000000001</v>
      </c>
      <c r="BH39" s="10">
        <v>1.909</v>
      </c>
      <c r="BI39" s="10">
        <v>1.91</v>
      </c>
      <c r="BJ39" s="10">
        <v>1.91</v>
      </c>
      <c r="BK39" s="10">
        <v>1.542</v>
      </c>
      <c r="BL39" s="10">
        <v>1.542</v>
      </c>
      <c r="BM39" s="10" t="e">
        <v>#N/A</v>
      </c>
      <c r="BN39" s="10" t="e">
        <v>#N/A</v>
      </c>
      <c r="BO39" s="10" t="e">
        <v>#N/A</v>
      </c>
      <c r="BP39" s="10" t="e">
        <v>#N/A</v>
      </c>
      <c r="BQ39" s="10" t="e">
        <v>#N/A</v>
      </c>
      <c r="BR39" s="10" t="e">
        <v>#N/A</v>
      </c>
      <c r="BS39" s="10" t="e">
        <v>#N/A</v>
      </c>
      <c r="BT39" s="10" t="e">
        <v>#N/A</v>
      </c>
      <c r="BU39" s="10" t="e">
        <v>#N/A</v>
      </c>
      <c r="BV39" s="10" t="e">
        <v>#N/A</v>
      </c>
      <c r="BW39" s="10" t="e">
        <v>#N/A</v>
      </c>
      <c r="BX39" s="10" t="e">
        <v>#N/A</v>
      </c>
      <c r="BY39" s="10" t="e">
        <v>#N/A</v>
      </c>
      <c r="BZ39" s="10" t="e">
        <v>#N/A</v>
      </c>
      <c r="CA39" s="10" t="e">
        <v>#N/A</v>
      </c>
      <c r="CB39" s="10" t="e">
        <v>#N/A</v>
      </c>
      <c r="CC39" s="10" t="e">
        <v>#N/A</v>
      </c>
      <c r="CD39" s="10" t="e">
        <v>#N/A</v>
      </c>
      <c r="CE39" s="10" t="e">
        <v>#N/A</v>
      </c>
      <c r="CF39" s="10" t="e">
        <v>#N/A</v>
      </c>
      <c r="CG39" s="10" t="e">
        <v>#N/A</v>
      </c>
      <c r="CH39" s="10" t="e">
        <v>#N/A</v>
      </c>
      <c r="CI39" s="10" t="e">
        <v>#N/A</v>
      </c>
      <c r="CJ39" s="10" t="e">
        <v>#N/A</v>
      </c>
      <c r="CK39" s="10" t="e">
        <v>#N/A</v>
      </c>
      <c r="CL39" s="10" t="e">
        <v>#N/A</v>
      </c>
      <c r="CM39" s="10" t="e">
        <v>#N/A</v>
      </c>
      <c r="CN39" s="10" t="e">
        <v>#N/A</v>
      </c>
      <c r="CO39" s="10" t="e">
        <v>#N/A</v>
      </c>
      <c r="CP39" s="10" t="e">
        <v>#N/A</v>
      </c>
      <c r="CQ39" s="10" t="e">
        <v>#N/A</v>
      </c>
      <c r="CR39" s="10" t="e">
        <v>#N/A</v>
      </c>
      <c r="CS39" s="10" t="e">
        <v>#N/A</v>
      </c>
      <c r="CU39" s="20">
        <v>35186</v>
      </c>
      <c r="CV39" s="20" t="str">
        <f ca="1">OFFSET(C$1,0,ROWS($1:33)-1)</f>
        <v>1996A</v>
      </c>
      <c r="CW39" s="19">
        <f t="shared" ca="1" si="2"/>
        <v>1996</v>
      </c>
      <c r="CX39" s="30" cm="1">
        <f t="array" aca="1" ref="CX39" ca="1">INDEX($C$6:$CS$100,MATCH(CW39,YEAR($B$6:$B$100),0),MATCH(CV39,$C$1:$CS$1,0))</f>
        <v>1.8</v>
      </c>
      <c r="CY39" s="19">
        <f t="shared" ca="1" si="0"/>
        <v>2001</v>
      </c>
      <c r="CZ39" s="30" cm="1">
        <f t="array" aca="1" ref="CZ39" ca="1">INDEX($C$6:$CS$100,MATCH(CY39,YEAR($B$6:$B$100),0),MATCH(CV39,$C$1:$CS$1,0))</f>
        <v>2.1</v>
      </c>
      <c r="DA39" s="19">
        <f t="shared" ca="1" si="1"/>
        <v>2006</v>
      </c>
      <c r="DB39" s="28" cm="1">
        <f t="array" aca="1" ref="DB39" ca="1">INDEX($C$6:$CS$100,MATCH(DA39,YEAR($B$6:$B$100),0),MATCH(CV39,$C$1:$CS$1,0))</f>
        <v>2.1</v>
      </c>
      <c r="DD39" s="10"/>
      <c r="DG39" s="5"/>
    </row>
    <row r="40" spans="1:111" x14ac:dyDescent="0.3">
      <c r="A40" s="5" t="s">
        <v>613</v>
      </c>
      <c r="B40" s="16">
        <v>39814</v>
      </c>
      <c r="C40" s="10" t="e">
        <v>#N/A</v>
      </c>
      <c r="D40" s="10" t="e">
        <v>#N/A</v>
      </c>
      <c r="E40" s="10" t="e">
        <v>#N/A</v>
      </c>
      <c r="F40" s="10" t="e">
        <v>#N/A</v>
      </c>
      <c r="G40" s="10" t="e">
        <v>#N/A</v>
      </c>
      <c r="H40" s="10" t="e">
        <v>#N/A</v>
      </c>
      <c r="I40" s="10" t="e">
        <v>#N/A</v>
      </c>
      <c r="J40" s="10" t="e">
        <v>#N/A</v>
      </c>
      <c r="K40" s="10" t="e">
        <v>#N/A</v>
      </c>
      <c r="L40" s="10" t="e">
        <v>#N/A</v>
      </c>
      <c r="M40" s="10" t="e">
        <v>#N/A</v>
      </c>
      <c r="N40" s="10" t="e">
        <v>#N/A</v>
      </c>
      <c r="O40" s="10" t="e">
        <v>#N/A</v>
      </c>
      <c r="P40" s="10" t="e">
        <v>#N/A</v>
      </c>
      <c r="Q40" s="10" t="e">
        <v>#N/A</v>
      </c>
      <c r="R40" s="10" t="e">
        <v>#N/A</v>
      </c>
      <c r="S40" s="10" t="e">
        <v>#N/A</v>
      </c>
      <c r="T40" s="10" t="e">
        <v>#N/A</v>
      </c>
      <c r="U40" s="10" t="e">
        <v>#N/A</v>
      </c>
      <c r="V40" s="10" t="e">
        <v>#N/A</v>
      </c>
      <c r="W40" s="10" t="e">
        <v>#N/A</v>
      </c>
      <c r="X40" s="10" t="e">
        <v>#N/A</v>
      </c>
      <c r="Y40" s="10" t="e">
        <v>#N/A</v>
      </c>
      <c r="Z40" s="10" t="e">
        <v>#N/A</v>
      </c>
      <c r="AA40" s="10" t="e">
        <v>#N/A</v>
      </c>
      <c r="AB40" s="10" t="e">
        <v>#N/A</v>
      </c>
      <c r="AC40" s="10" t="e">
        <v>#N/A</v>
      </c>
      <c r="AD40" s="10" t="e">
        <v>#N/A</v>
      </c>
      <c r="AE40" s="10" t="e">
        <v>#N/A</v>
      </c>
      <c r="AF40" s="10" t="e">
        <v>#N/A</v>
      </c>
      <c r="AG40" s="10" t="e">
        <v>#N/A</v>
      </c>
      <c r="AH40" s="10" t="e">
        <v>#N/A</v>
      </c>
      <c r="AI40" s="10" t="e">
        <v>#N/A</v>
      </c>
      <c r="AJ40" s="10" t="e">
        <v>#N/A</v>
      </c>
      <c r="AK40" s="10" t="e">
        <v>#N/A</v>
      </c>
      <c r="AL40" s="10" t="e">
        <v>#N/A</v>
      </c>
      <c r="AM40" s="10" t="e">
        <v>#N/A</v>
      </c>
      <c r="AN40" s="23">
        <v>2.2999999999999998</v>
      </c>
      <c r="AO40" s="23">
        <v>2.5</v>
      </c>
      <c r="AP40" s="23">
        <v>2.8530000000000002</v>
      </c>
      <c r="AQ40" s="23">
        <v>2.7959999999999998</v>
      </c>
      <c r="AR40" s="23">
        <v>2.992</v>
      </c>
      <c r="AS40" s="23">
        <v>3.1930000000000001</v>
      </c>
      <c r="AT40" s="23">
        <v>3.109</v>
      </c>
      <c r="AU40" s="10">
        <v>3.1669999999999998</v>
      </c>
      <c r="AV40" s="10">
        <v>3.048</v>
      </c>
      <c r="AW40" s="10">
        <v>2.9159999999999999</v>
      </c>
      <c r="AX40" s="10">
        <v>2.794</v>
      </c>
      <c r="AY40" s="10">
        <v>2.911</v>
      </c>
      <c r="AZ40" s="10">
        <v>3.1920000000000002</v>
      </c>
      <c r="BA40" s="10">
        <v>3.254</v>
      </c>
      <c r="BB40" s="10">
        <v>3.331</v>
      </c>
      <c r="BC40" s="10">
        <v>3.1379999999999999</v>
      </c>
      <c r="BD40" s="10">
        <v>3.1379999999999999</v>
      </c>
      <c r="BE40" s="10">
        <v>3.1160000000000001</v>
      </c>
      <c r="BF40" s="10">
        <v>2.3380000000000001</v>
      </c>
      <c r="BG40" s="10">
        <v>0.83599999999999997</v>
      </c>
      <c r="BH40" s="10">
        <v>-1.923</v>
      </c>
      <c r="BI40" s="10">
        <v>-2.8690000000000002</v>
      </c>
      <c r="BJ40" s="10">
        <v>-2.4489999999999998</v>
      </c>
      <c r="BK40" s="10">
        <v>-2.8769999999999998</v>
      </c>
      <c r="BL40" s="10">
        <v>-2.9089999999999998</v>
      </c>
      <c r="BM40" s="10">
        <v>-3.3559999999999999</v>
      </c>
      <c r="BN40" s="10">
        <v>-3.3559999999999999</v>
      </c>
      <c r="BO40" s="10" t="e">
        <v>#N/A</v>
      </c>
      <c r="BP40" s="10" t="e">
        <v>#N/A</v>
      </c>
      <c r="BQ40" s="10" t="e">
        <v>#N/A</v>
      </c>
      <c r="BR40" s="10" t="e">
        <v>#N/A</v>
      </c>
      <c r="BS40" s="10" t="e">
        <v>#N/A</v>
      </c>
      <c r="BT40" s="10" t="e">
        <v>#N/A</v>
      </c>
      <c r="BU40" s="10" t="e">
        <v>#N/A</v>
      </c>
      <c r="BV40" s="10" t="e">
        <v>#N/A</v>
      </c>
      <c r="BW40" s="10" t="e">
        <v>#N/A</v>
      </c>
      <c r="BX40" s="10" t="e">
        <v>#N/A</v>
      </c>
      <c r="BY40" s="10" t="e">
        <v>#N/A</v>
      </c>
      <c r="BZ40" s="10" t="e">
        <v>#N/A</v>
      </c>
      <c r="CA40" s="10" t="e">
        <v>#N/A</v>
      </c>
      <c r="CB40" s="10" t="e">
        <v>#N/A</v>
      </c>
      <c r="CC40" s="10" t="e">
        <v>#N/A</v>
      </c>
      <c r="CD40" s="10" t="e">
        <v>#N/A</v>
      </c>
      <c r="CE40" s="10" t="e">
        <v>#N/A</v>
      </c>
      <c r="CF40" s="10" t="e">
        <v>#N/A</v>
      </c>
      <c r="CG40" s="10" t="e">
        <v>#N/A</v>
      </c>
      <c r="CH40" s="10" t="e">
        <v>#N/A</v>
      </c>
      <c r="CI40" s="10" t="e">
        <v>#N/A</v>
      </c>
      <c r="CJ40" s="10" t="e">
        <v>#N/A</v>
      </c>
      <c r="CK40" s="10" t="e">
        <v>#N/A</v>
      </c>
      <c r="CL40" s="10" t="e">
        <v>#N/A</v>
      </c>
      <c r="CM40" s="10" t="e">
        <v>#N/A</v>
      </c>
      <c r="CN40" s="10" t="e">
        <v>#N/A</v>
      </c>
      <c r="CO40" s="10" t="e">
        <v>#N/A</v>
      </c>
      <c r="CP40" s="10" t="e">
        <v>#N/A</v>
      </c>
      <c r="CQ40" s="10" t="e">
        <v>#N/A</v>
      </c>
      <c r="CR40" s="10" t="e">
        <v>#N/A</v>
      </c>
      <c r="CS40" s="10" t="e">
        <v>#N/A</v>
      </c>
      <c r="CU40" s="20">
        <v>35431</v>
      </c>
      <c r="CV40" s="20" t="str">
        <f ca="1">OFFSET(C$1,0,ROWS($1:34)-1)</f>
        <v>1997A</v>
      </c>
      <c r="CW40" s="19">
        <f t="shared" ca="1" si="2"/>
        <v>1997</v>
      </c>
      <c r="CX40" s="30" cm="1">
        <f t="array" aca="1" ref="CX40" ca="1">INDEX($C$6:$CS$100,MATCH(CW40,YEAR($B$6:$B$100),0),MATCH(CV40,$C$1:$CS$1,0))</f>
        <v>2.4</v>
      </c>
      <c r="CY40" s="19">
        <f t="shared" ca="1" si="0"/>
        <v>2002</v>
      </c>
      <c r="CZ40" s="30" cm="1">
        <f t="array" aca="1" ref="CZ40" ca="1">INDEX($C$6:$CS$100,MATCH(CY40,YEAR($B$6:$B$100),0),MATCH(CV40,$C$1:$CS$1,0))</f>
        <v>2.1</v>
      </c>
      <c r="DA40" s="19">
        <f t="shared" ca="1" si="1"/>
        <v>2007</v>
      </c>
      <c r="DB40" s="28" cm="1">
        <f t="array" aca="1" ref="DB40" ca="1">INDEX($C$6:$CS$100,MATCH(DA40,YEAR($B$6:$B$100),0),MATCH(CV40,$C$1:$CS$1,0))</f>
        <v>1.9</v>
      </c>
      <c r="DD40" s="10"/>
      <c r="DG40" s="5"/>
    </row>
    <row r="41" spans="1:111" x14ac:dyDescent="0.3">
      <c r="A41" s="5" t="s">
        <v>614</v>
      </c>
      <c r="B41" s="16">
        <v>40179</v>
      </c>
      <c r="C41" s="10" t="e">
        <v>#N/A</v>
      </c>
      <c r="D41" s="10" t="e">
        <v>#N/A</v>
      </c>
      <c r="E41" s="10" t="e">
        <v>#N/A</v>
      </c>
      <c r="F41" s="10" t="e">
        <v>#N/A</v>
      </c>
      <c r="G41" s="10" t="e">
        <v>#N/A</v>
      </c>
      <c r="H41" s="10" t="e">
        <v>#N/A</v>
      </c>
      <c r="I41" s="10" t="e">
        <v>#N/A</v>
      </c>
      <c r="J41" s="10" t="e">
        <v>#N/A</v>
      </c>
      <c r="K41" s="10" t="e">
        <v>#N/A</v>
      </c>
      <c r="L41" s="10" t="e">
        <v>#N/A</v>
      </c>
      <c r="M41" s="10" t="e">
        <v>#N/A</v>
      </c>
      <c r="N41" s="10" t="e">
        <v>#N/A</v>
      </c>
      <c r="O41" s="10" t="e">
        <v>#N/A</v>
      </c>
      <c r="P41" s="10" t="e">
        <v>#N/A</v>
      </c>
      <c r="Q41" s="10" t="e">
        <v>#N/A</v>
      </c>
      <c r="R41" s="10" t="e">
        <v>#N/A</v>
      </c>
      <c r="S41" s="10" t="e">
        <v>#N/A</v>
      </c>
      <c r="T41" s="10" t="e">
        <v>#N/A</v>
      </c>
      <c r="U41" s="10" t="e">
        <v>#N/A</v>
      </c>
      <c r="V41" s="10" t="e">
        <v>#N/A</v>
      </c>
      <c r="W41" s="10" t="e">
        <v>#N/A</v>
      </c>
      <c r="X41" s="10" t="e">
        <v>#N/A</v>
      </c>
      <c r="Y41" s="10" t="e">
        <v>#N/A</v>
      </c>
      <c r="Z41" s="10" t="e">
        <v>#N/A</v>
      </c>
      <c r="AA41" s="10" t="e">
        <v>#N/A</v>
      </c>
      <c r="AB41" s="10" t="e">
        <v>#N/A</v>
      </c>
      <c r="AC41" s="10" t="e">
        <v>#N/A</v>
      </c>
      <c r="AD41" s="10" t="e">
        <v>#N/A</v>
      </c>
      <c r="AE41" s="10" t="e">
        <v>#N/A</v>
      </c>
      <c r="AF41" s="10" t="e">
        <v>#N/A</v>
      </c>
      <c r="AG41" s="10" t="e">
        <v>#N/A</v>
      </c>
      <c r="AH41" s="10" t="e">
        <v>#N/A</v>
      </c>
      <c r="AI41" s="10" t="e">
        <v>#N/A</v>
      </c>
      <c r="AJ41" s="10" t="e">
        <v>#N/A</v>
      </c>
      <c r="AK41" s="10" t="e">
        <v>#N/A</v>
      </c>
      <c r="AL41" s="10" t="e">
        <v>#N/A</v>
      </c>
      <c r="AM41" s="10" t="e">
        <v>#N/A</v>
      </c>
      <c r="AN41" s="10" t="e">
        <v>#N/A</v>
      </c>
      <c r="AO41" s="10" t="e">
        <v>#N/A</v>
      </c>
      <c r="AP41" s="23">
        <v>2.887</v>
      </c>
      <c r="AQ41" s="23">
        <v>2.851</v>
      </c>
      <c r="AR41" s="23">
        <v>3.1219999999999999</v>
      </c>
      <c r="AS41" s="23">
        <v>3.1779999999999999</v>
      </c>
      <c r="AT41" s="23">
        <v>3.0920000000000001</v>
      </c>
      <c r="AU41" s="10">
        <v>3.1179999999999999</v>
      </c>
      <c r="AV41" s="10">
        <v>2.9660000000000002</v>
      </c>
      <c r="AW41" s="10">
        <v>2.754</v>
      </c>
      <c r="AX41" s="10">
        <v>2.6760000000000002</v>
      </c>
      <c r="AY41" s="10">
        <v>2.7309999999999999</v>
      </c>
      <c r="AZ41" s="10">
        <v>2.9929999999999999</v>
      </c>
      <c r="BA41" s="10">
        <v>2.97</v>
      </c>
      <c r="BB41" s="10">
        <v>3.097</v>
      </c>
      <c r="BC41" s="10">
        <v>3.1059999999999999</v>
      </c>
      <c r="BD41" s="10">
        <v>3.0289999999999999</v>
      </c>
      <c r="BE41" s="10">
        <v>3.1909999999999998</v>
      </c>
      <c r="BF41" s="10">
        <v>3.4319999999999999</v>
      </c>
      <c r="BG41" s="10">
        <v>2.992</v>
      </c>
      <c r="BH41" s="10">
        <v>0.35699999999999998</v>
      </c>
      <c r="BI41" s="10">
        <v>1.514</v>
      </c>
      <c r="BJ41" s="10">
        <v>0.76600000000000001</v>
      </c>
      <c r="BK41" s="10">
        <v>1.599</v>
      </c>
      <c r="BL41" s="10">
        <v>2.3519999999999999</v>
      </c>
      <c r="BM41" s="10">
        <v>2.2000000000000002</v>
      </c>
      <c r="BN41" s="10">
        <v>2.202</v>
      </c>
      <c r="BO41" s="10">
        <v>2.097</v>
      </c>
      <c r="BP41" s="22">
        <f>BO41</f>
        <v>2.097</v>
      </c>
      <c r="BQ41" s="10">
        <v>2.097</v>
      </c>
      <c r="BR41" s="10" t="e">
        <v>#N/A</v>
      </c>
      <c r="BS41" s="10" t="e">
        <v>#N/A</v>
      </c>
      <c r="BT41" s="10" t="e">
        <v>#N/A</v>
      </c>
      <c r="BU41" s="10" t="e">
        <v>#N/A</v>
      </c>
      <c r="BV41" s="10" t="e">
        <v>#N/A</v>
      </c>
      <c r="BW41" s="10" t="e">
        <v>#N/A</v>
      </c>
      <c r="BX41" s="10" t="e">
        <v>#N/A</v>
      </c>
      <c r="BY41" s="10" t="e">
        <v>#N/A</v>
      </c>
      <c r="BZ41" s="10" t="e">
        <v>#N/A</v>
      </c>
      <c r="CA41" s="10" t="e">
        <v>#N/A</v>
      </c>
      <c r="CB41" s="10" t="e">
        <v>#N/A</v>
      </c>
      <c r="CC41" s="10" t="e">
        <v>#N/A</v>
      </c>
      <c r="CD41" s="10" t="e">
        <v>#N/A</v>
      </c>
      <c r="CE41" s="10" t="e">
        <v>#N/A</v>
      </c>
      <c r="CF41" s="10" t="e">
        <v>#N/A</v>
      </c>
      <c r="CG41" s="10" t="e">
        <v>#N/A</v>
      </c>
      <c r="CH41" s="10" t="e">
        <v>#N/A</v>
      </c>
      <c r="CI41" s="10" t="e">
        <v>#N/A</v>
      </c>
      <c r="CJ41" s="10" t="e">
        <v>#N/A</v>
      </c>
      <c r="CK41" s="10" t="e">
        <v>#N/A</v>
      </c>
      <c r="CL41" s="10" t="e">
        <v>#N/A</v>
      </c>
      <c r="CM41" s="10" t="e">
        <v>#N/A</v>
      </c>
      <c r="CN41" s="10" t="e">
        <v>#N/A</v>
      </c>
      <c r="CO41" s="10" t="e">
        <v>#N/A</v>
      </c>
      <c r="CP41" s="10" t="e">
        <v>#N/A</v>
      </c>
      <c r="CQ41" s="10" t="e">
        <v>#N/A</v>
      </c>
      <c r="CR41" s="10" t="e">
        <v>#N/A</v>
      </c>
      <c r="CS41" s="10" t="e">
        <v>#N/A</v>
      </c>
      <c r="CU41" s="20">
        <v>35674</v>
      </c>
      <c r="CV41" s="20" t="str">
        <f ca="1">OFFSET(C$1,0,ROWS($1:35)-1)</f>
        <v>1997B</v>
      </c>
      <c r="CW41" s="19">
        <f t="shared" ca="1" si="2"/>
        <v>1997</v>
      </c>
      <c r="CX41" s="30" cm="1">
        <f t="array" aca="1" ref="CX41" ca="1">INDEX($C$6:$CS$100,MATCH(CW41,YEAR($B$6:$B$100),0),MATCH(CV41,$C$1:$CS$1,0))</f>
        <v>3.4</v>
      </c>
      <c r="CY41" s="19">
        <f t="shared" ca="1" si="0"/>
        <v>2002</v>
      </c>
      <c r="CZ41" s="30" cm="1">
        <f t="array" aca="1" ref="CZ41" ca="1">INDEX($C$6:$CS$100,MATCH(CY41,YEAR($B$6:$B$100),0),MATCH(CV41,$C$1:$CS$1,0))</f>
        <v>2.4</v>
      </c>
      <c r="DA41" s="19">
        <f t="shared" ca="1" si="1"/>
        <v>2007</v>
      </c>
      <c r="DB41" s="28" cm="1">
        <f t="array" aca="1" ref="DB41" ca="1">INDEX($C$6:$CS$100,MATCH(DA41,YEAR($B$6:$B$100),0),MATCH(CV41,$C$1:$CS$1,0))</f>
        <v>2.2999999999999998</v>
      </c>
      <c r="DD41" s="10"/>
      <c r="DG41" s="5"/>
    </row>
    <row r="42" spans="1:111" x14ac:dyDescent="0.3">
      <c r="A42" s="5" t="s">
        <v>615</v>
      </c>
      <c r="B42" s="16">
        <v>40544</v>
      </c>
      <c r="C42" s="10" t="e">
        <v>#N/A</v>
      </c>
      <c r="D42" s="10" t="e">
        <v>#N/A</v>
      </c>
      <c r="E42" s="10" t="e">
        <v>#N/A</v>
      </c>
      <c r="F42" s="10" t="e">
        <v>#N/A</v>
      </c>
      <c r="G42" s="10" t="e">
        <v>#N/A</v>
      </c>
      <c r="H42" s="10" t="e">
        <v>#N/A</v>
      </c>
      <c r="I42" s="10" t="e">
        <v>#N/A</v>
      </c>
      <c r="J42" s="10" t="e">
        <v>#N/A</v>
      </c>
      <c r="K42" s="10" t="e">
        <v>#N/A</v>
      </c>
      <c r="L42" s="10" t="e">
        <v>#N/A</v>
      </c>
      <c r="M42" s="10" t="e">
        <v>#N/A</v>
      </c>
      <c r="N42" s="10" t="e">
        <v>#N/A</v>
      </c>
      <c r="O42" s="10" t="e">
        <v>#N/A</v>
      </c>
      <c r="P42" s="10" t="e">
        <v>#N/A</v>
      </c>
      <c r="Q42" s="10" t="e">
        <v>#N/A</v>
      </c>
      <c r="R42" s="10" t="e">
        <v>#N/A</v>
      </c>
      <c r="S42" s="10" t="e">
        <v>#N/A</v>
      </c>
      <c r="T42" s="10" t="e">
        <v>#N/A</v>
      </c>
      <c r="U42" s="10" t="e">
        <v>#N/A</v>
      </c>
      <c r="V42" s="10" t="e">
        <v>#N/A</v>
      </c>
      <c r="W42" s="10" t="e">
        <v>#N/A</v>
      </c>
      <c r="X42" s="10" t="e">
        <v>#N/A</v>
      </c>
      <c r="Y42" s="10" t="e">
        <v>#N/A</v>
      </c>
      <c r="Z42" s="10" t="e">
        <v>#N/A</v>
      </c>
      <c r="AA42" s="10" t="e">
        <v>#N/A</v>
      </c>
      <c r="AB42" s="10" t="e">
        <v>#N/A</v>
      </c>
      <c r="AC42" s="10" t="e">
        <v>#N/A</v>
      </c>
      <c r="AD42" s="10" t="e">
        <v>#N/A</v>
      </c>
      <c r="AE42" s="10" t="e">
        <v>#N/A</v>
      </c>
      <c r="AF42" s="10" t="e">
        <v>#N/A</v>
      </c>
      <c r="AG42" s="10" t="e">
        <v>#N/A</v>
      </c>
      <c r="AH42" s="10" t="e">
        <v>#N/A</v>
      </c>
      <c r="AI42" s="10" t="e">
        <v>#N/A</v>
      </c>
      <c r="AJ42" s="10" t="e">
        <v>#N/A</v>
      </c>
      <c r="AK42" s="10" t="e">
        <v>#N/A</v>
      </c>
      <c r="AL42" s="10" t="e">
        <v>#N/A</v>
      </c>
      <c r="AM42" s="10" t="e">
        <v>#N/A</v>
      </c>
      <c r="AN42" s="10" t="e">
        <v>#N/A</v>
      </c>
      <c r="AO42" s="10" t="e">
        <v>#N/A</v>
      </c>
      <c r="AP42" s="10" t="e">
        <v>#N/A</v>
      </c>
      <c r="AQ42" s="10" t="e">
        <v>#N/A</v>
      </c>
      <c r="AR42" s="23">
        <v>3.1309999999999998</v>
      </c>
      <c r="AS42" s="23">
        <v>3.16</v>
      </c>
      <c r="AT42" s="23">
        <v>3.0720000000000001</v>
      </c>
      <c r="AU42" s="10">
        <v>3.077</v>
      </c>
      <c r="AV42" s="10">
        <v>2.7189999999999999</v>
      </c>
      <c r="AW42" s="10">
        <v>2.633</v>
      </c>
      <c r="AX42" s="10">
        <v>2.5259999999999998</v>
      </c>
      <c r="AY42" s="10">
        <v>2.6190000000000002</v>
      </c>
      <c r="AZ42" s="10">
        <v>2.8420000000000001</v>
      </c>
      <c r="BA42" s="10">
        <v>2.8290000000000002</v>
      </c>
      <c r="BB42" s="10">
        <v>2.8140000000000001</v>
      </c>
      <c r="BC42" s="10">
        <v>2.7959999999999998</v>
      </c>
      <c r="BD42" s="10">
        <v>2.7810000000000001</v>
      </c>
      <c r="BE42" s="10">
        <v>2.944</v>
      </c>
      <c r="BF42" s="10">
        <v>3.524</v>
      </c>
      <c r="BG42" s="10">
        <v>4.1529999999999996</v>
      </c>
      <c r="BH42" s="10">
        <v>3.82</v>
      </c>
      <c r="BI42" s="10">
        <v>3.984</v>
      </c>
      <c r="BJ42" s="10">
        <v>3.2509999999999999</v>
      </c>
      <c r="BK42" s="10">
        <v>1.8260000000000001</v>
      </c>
      <c r="BL42" s="10">
        <v>2.2850000000000001</v>
      </c>
      <c r="BM42" s="10">
        <v>2.5329999999999999</v>
      </c>
      <c r="BN42" s="10">
        <v>2.516</v>
      </c>
      <c r="BO42" s="10">
        <v>2.1259999999999999</v>
      </c>
      <c r="BP42" s="22">
        <f t="shared" ref="BP42:BP53" si="4">BO42</f>
        <v>2.1259999999999999</v>
      </c>
      <c r="BQ42" s="10">
        <v>2.1139999999999999</v>
      </c>
      <c r="BR42" s="10">
        <v>1.9112964396135634</v>
      </c>
      <c r="BS42" s="22">
        <f>BR42</f>
        <v>1.9112964396135634</v>
      </c>
      <c r="BT42" s="10" t="e">
        <v>#N/A</v>
      </c>
      <c r="BU42" s="10" t="e">
        <v>#N/A</v>
      </c>
      <c r="BV42" s="10" t="e">
        <v>#N/A</v>
      </c>
      <c r="BW42" s="10" t="e">
        <v>#N/A</v>
      </c>
      <c r="BX42" s="10" t="e">
        <v>#N/A</v>
      </c>
      <c r="BY42" s="10" t="e">
        <v>#N/A</v>
      </c>
      <c r="BZ42" s="10" t="e">
        <v>#N/A</v>
      </c>
      <c r="CA42" s="10" t="e">
        <v>#N/A</v>
      </c>
      <c r="CB42" s="10" t="e">
        <v>#N/A</v>
      </c>
      <c r="CC42" s="10" t="e">
        <v>#N/A</v>
      </c>
      <c r="CD42" s="10" t="e">
        <v>#N/A</v>
      </c>
      <c r="CE42" s="10" t="e">
        <v>#N/A</v>
      </c>
      <c r="CF42" s="10" t="e">
        <v>#N/A</v>
      </c>
      <c r="CG42" s="10" t="e">
        <v>#N/A</v>
      </c>
      <c r="CH42" s="10" t="e">
        <v>#N/A</v>
      </c>
      <c r="CI42" s="10" t="e">
        <v>#N/A</v>
      </c>
      <c r="CJ42" s="10" t="e">
        <v>#N/A</v>
      </c>
      <c r="CK42" s="10" t="e">
        <v>#N/A</v>
      </c>
      <c r="CL42" s="10" t="e">
        <v>#N/A</v>
      </c>
      <c r="CM42" s="10" t="e">
        <v>#N/A</v>
      </c>
      <c r="CN42" s="10" t="e">
        <v>#N/A</v>
      </c>
      <c r="CO42" s="10" t="e">
        <v>#N/A</v>
      </c>
      <c r="CP42" s="10" t="e">
        <v>#N/A</v>
      </c>
      <c r="CQ42" s="10" t="e">
        <v>#N/A</v>
      </c>
      <c r="CR42" s="10" t="e">
        <v>#N/A</v>
      </c>
      <c r="CS42" s="10" t="e">
        <v>#N/A</v>
      </c>
      <c r="CU42" s="20">
        <v>35796</v>
      </c>
      <c r="CV42" s="20" t="str">
        <f ca="1">OFFSET(C$1,0,ROWS($1:36)-1)</f>
        <v>1998A</v>
      </c>
      <c r="CW42" s="19">
        <f t="shared" ca="1" si="2"/>
        <v>1998</v>
      </c>
      <c r="CX42" s="30" cm="1">
        <f t="array" aca="1" ref="CX42" ca="1">INDEX($C$6:$CS$100,MATCH(CW42,YEAR($B$6:$B$100),0),MATCH(CV42,$C$1:$CS$1,0))</f>
        <v>3</v>
      </c>
      <c r="CY42" s="19">
        <f t="shared" ca="1" si="0"/>
        <v>2003</v>
      </c>
      <c r="CZ42" s="30" cm="1">
        <f t="array" aca="1" ref="CZ42" ca="1">INDEX($C$6:$CS$100,MATCH(CY42,YEAR($B$6:$B$100),0),MATCH(CV42,$C$1:$CS$1,0))</f>
        <v>2.2999999999999998</v>
      </c>
      <c r="DA42" s="19">
        <f t="shared" ca="1" si="1"/>
        <v>2008</v>
      </c>
      <c r="DB42" s="28" cm="1">
        <f t="array" aca="1" ref="DB42" ca="1">INDEX($C$6:$CS$100,MATCH(DA42,YEAR($B$6:$B$100),0),MATCH(CV42,$C$1:$CS$1,0))</f>
        <v>2.1</v>
      </c>
      <c r="DD42" s="10"/>
      <c r="DG42" s="5"/>
    </row>
    <row r="43" spans="1:111" x14ac:dyDescent="0.3">
      <c r="A43" s="5" t="s">
        <v>616</v>
      </c>
      <c r="B43" s="16">
        <v>40909</v>
      </c>
      <c r="C43" s="10" t="e">
        <v>#N/A</v>
      </c>
      <c r="D43" s="10" t="e">
        <v>#N/A</v>
      </c>
      <c r="E43" s="10" t="e">
        <v>#N/A</v>
      </c>
      <c r="F43" s="10" t="e">
        <v>#N/A</v>
      </c>
      <c r="G43" s="10" t="e">
        <v>#N/A</v>
      </c>
      <c r="H43" s="10" t="e">
        <v>#N/A</v>
      </c>
      <c r="I43" s="10" t="e">
        <v>#N/A</v>
      </c>
      <c r="J43" s="10" t="e">
        <v>#N/A</v>
      </c>
      <c r="K43" s="10" t="e">
        <v>#N/A</v>
      </c>
      <c r="L43" s="10" t="e">
        <v>#N/A</v>
      </c>
      <c r="M43" s="10" t="e">
        <v>#N/A</v>
      </c>
      <c r="N43" s="10" t="e">
        <v>#N/A</v>
      </c>
      <c r="O43" s="10" t="e">
        <v>#N/A</v>
      </c>
      <c r="P43" s="10" t="e">
        <v>#N/A</v>
      </c>
      <c r="Q43" s="10" t="e">
        <v>#N/A</v>
      </c>
      <c r="R43" s="10" t="e">
        <v>#N/A</v>
      </c>
      <c r="S43" s="10" t="e">
        <v>#N/A</v>
      </c>
      <c r="T43" s="10" t="e">
        <v>#N/A</v>
      </c>
      <c r="U43" s="10" t="e">
        <v>#N/A</v>
      </c>
      <c r="V43" s="10" t="e">
        <v>#N/A</v>
      </c>
      <c r="W43" s="10" t="e">
        <v>#N/A</v>
      </c>
      <c r="X43" s="10" t="e">
        <v>#N/A</v>
      </c>
      <c r="Y43" s="10" t="e">
        <v>#N/A</v>
      </c>
      <c r="Z43" s="10" t="e">
        <v>#N/A</v>
      </c>
      <c r="AA43" s="10" t="e">
        <v>#N/A</v>
      </c>
      <c r="AB43" s="10" t="e">
        <v>#N/A</v>
      </c>
      <c r="AC43" s="10" t="e">
        <v>#N/A</v>
      </c>
      <c r="AD43" s="10" t="e">
        <v>#N/A</v>
      </c>
      <c r="AE43" s="10" t="e">
        <v>#N/A</v>
      </c>
      <c r="AF43" s="10" t="e">
        <v>#N/A</v>
      </c>
      <c r="AG43" s="10" t="e">
        <v>#N/A</v>
      </c>
      <c r="AH43" s="10" t="e">
        <v>#N/A</v>
      </c>
      <c r="AI43" s="10" t="e">
        <v>#N/A</v>
      </c>
      <c r="AJ43" s="10" t="e">
        <v>#N/A</v>
      </c>
      <c r="AK43" s="10" t="e">
        <v>#N/A</v>
      </c>
      <c r="AL43" s="10" t="e">
        <v>#N/A</v>
      </c>
      <c r="AM43" s="10" t="e">
        <v>#N/A</v>
      </c>
      <c r="AN43" s="10" t="e">
        <v>#N/A</v>
      </c>
      <c r="AO43" s="10" t="e">
        <v>#N/A</v>
      </c>
      <c r="AP43" s="10" t="e">
        <v>#N/A</v>
      </c>
      <c r="AQ43" s="10" t="e">
        <v>#N/A</v>
      </c>
      <c r="AR43" s="10" t="e">
        <v>#N/A</v>
      </c>
      <c r="AS43" s="10" t="e">
        <v>#N/A</v>
      </c>
      <c r="AT43" s="23">
        <v>3.0459999999999998</v>
      </c>
      <c r="AU43" s="10">
        <v>3.048</v>
      </c>
      <c r="AV43" s="10">
        <v>2.4470000000000001</v>
      </c>
      <c r="AW43" s="10">
        <v>2.6110000000000002</v>
      </c>
      <c r="AX43" s="10">
        <v>2.484</v>
      </c>
      <c r="AY43" s="10">
        <v>2.5510000000000002</v>
      </c>
      <c r="AZ43" s="10">
        <v>2.7229999999999999</v>
      </c>
      <c r="BA43" s="10">
        <v>2.7130000000000001</v>
      </c>
      <c r="BB43" s="10">
        <v>2.6880000000000002</v>
      </c>
      <c r="BC43" s="10">
        <v>2.722</v>
      </c>
      <c r="BD43" s="10">
        <v>2.681</v>
      </c>
      <c r="BE43" s="10">
        <v>2.68</v>
      </c>
      <c r="BF43" s="10">
        <v>3.03</v>
      </c>
      <c r="BG43" s="10">
        <v>3.3460000000000001</v>
      </c>
      <c r="BH43" s="10">
        <v>4.3869999999999996</v>
      </c>
      <c r="BI43" s="10">
        <v>4.1379999999999999</v>
      </c>
      <c r="BJ43" s="10">
        <v>4.6929999999999996</v>
      </c>
      <c r="BK43" s="10">
        <v>3.89</v>
      </c>
      <c r="BL43" s="10">
        <v>2.8929999999999998</v>
      </c>
      <c r="BM43" s="10">
        <v>3.2080000000000002</v>
      </c>
      <c r="BN43" s="10">
        <v>2.5190000000000001</v>
      </c>
      <c r="BO43" s="10">
        <v>2.1190000000000002</v>
      </c>
      <c r="BP43" s="22">
        <f t="shared" si="4"/>
        <v>2.1190000000000002</v>
      </c>
      <c r="BQ43" s="10">
        <v>2.0070000000000001</v>
      </c>
      <c r="BR43" s="10">
        <v>2.2891534401529468</v>
      </c>
      <c r="BS43" s="22">
        <f t="shared" ref="BS43:BS54" si="5">BR43</f>
        <v>2.2891534401529468</v>
      </c>
      <c r="BT43" s="10">
        <v>2.7968712965157572</v>
      </c>
      <c r="BU43" s="22">
        <f>BT43</f>
        <v>2.7968712965157572</v>
      </c>
      <c r="BV43" s="10">
        <v>2.8</v>
      </c>
      <c r="BW43" s="10" t="e">
        <v>#N/A</v>
      </c>
      <c r="BX43" s="10" t="e">
        <v>#N/A</v>
      </c>
      <c r="BY43" s="10" t="e">
        <v>#N/A</v>
      </c>
      <c r="BZ43" s="10" t="e">
        <v>#N/A</v>
      </c>
      <c r="CA43" s="10" t="e">
        <v>#N/A</v>
      </c>
      <c r="CB43" s="10" t="e">
        <v>#N/A</v>
      </c>
      <c r="CC43" s="10" t="e">
        <v>#N/A</v>
      </c>
      <c r="CD43" s="10" t="e">
        <v>#N/A</v>
      </c>
      <c r="CE43" s="10" t="e">
        <v>#N/A</v>
      </c>
      <c r="CF43" s="10" t="e">
        <v>#N/A</v>
      </c>
      <c r="CG43" s="10" t="e">
        <v>#N/A</v>
      </c>
      <c r="CH43" s="10" t="e">
        <v>#N/A</v>
      </c>
      <c r="CI43" s="10" t="e">
        <v>#N/A</v>
      </c>
      <c r="CJ43" s="10" t="e">
        <v>#N/A</v>
      </c>
      <c r="CK43" s="10" t="e">
        <v>#N/A</v>
      </c>
      <c r="CL43" s="10" t="e">
        <v>#N/A</v>
      </c>
      <c r="CM43" s="10" t="e">
        <v>#N/A</v>
      </c>
      <c r="CN43" s="10" t="e">
        <v>#N/A</v>
      </c>
      <c r="CO43" s="10" t="e">
        <v>#N/A</v>
      </c>
      <c r="CP43" s="10" t="e">
        <v>#N/A</v>
      </c>
      <c r="CQ43" s="10" t="e">
        <v>#N/A</v>
      </c>
      <c r="CR43" s="10" t="e">
        <v>#N/A</v>
      </c>
      <c r="CS43" s="10" t="e">
        <v>#N/A</v>
      </c>
      <c r="CU43" s="20">
        <v>36008</v>
      </c>
      <c r="CV43" s="20" t="str">
        <f ca="1">OFFSET(C$1,0,ROWS($1:37)-1)</f>
        <v>1998B</v>
      </c>
      <c r="CW43" s="19">
        <f t="shared" ca="1" si="2"/>
        <v>1998</v>
      </c>
      <c r="CX43" s="30" cm="1">
        <f t="array" aca="1" ref="CX43" ca="1">INDEX($C$6:$CS$100,MATCH(CW43,YEAR($B$6:$B$100),0),MATCH(CV43,$C$1:$CS$1,0))</f>
        <v>3.6</v>
      </c>
      <c r="CY43" s="19">
        <f t="shared" ca="1" si="0"/>
        <v>2003</v>
      </c>
      <c r="CZ43" s="30" cm="1">
        <f t="array" aca="1" ref="CZ43" ca="1">INDEX($C$6:$CS$100,MATCH(CY43,YEAR($B$6:$B$100),0),MATCH(CV43,$C$1:$CS$1,0))</f>
        <v>2.5</v>
      </c>
      <c r="DA43" s="19">
        <f t="shared" ca="1" si="1"/>
        <v>2008</v>
      </c>
      <c r="DB43" s="28" cm="1">
        <f t="array" aca="1" ref="DB43" ca="1">INDEX($C$6:$CS$100,MATCH(DA43,YEAR($B$6:$B$100),0),MATCH(CV43,$C$1:$CS$1,0))</f>
        <v>2.2000000000000002</v>
      </c>
      <c r="DD43" s="10"/>
      <c r="DG43" s="5"/>
    </row>
    <row r="44" spans="1:111" x14ac:dyDescent="0.3">
      <c r="A44" t="s">
        <v>617</v>
      </c>
      <c r="B44" s="16">
        <v>41275</v>
      </c>
      <c r="C44" s="10" t="e">
        <v>#N/A</v>
      </c>
      <c r="D44" s="10" t="e">
        <v>#N/A</v>
      </c>
      <c r="E44" s="10" t="e">
        <v>#N/A</v>
      </c>
      <c r="F44" s="10" t="e">
        <v>#N/A</v>
      </c>
      <c r="G44" s="10" t="e">
        <v>#N/A</v>
      </c>
      <c r="H44" s="10" t="e">
        <v>#N/A</v>
      </c>
      <c r="I44" s="10" t="e">
        <v>#N/A</v>
      </c>
      <c r="J44" s="10" t="e">
        <v>#N/A</v>
      </c>
      <c r="K44" s="10" t="e">
        <v>#N/A</v>
      </c>
      <c r="L44" s="10" t="e">
        <v>#N/A</v>
      </c>
      <c r="M44" s="10" t="e">
        <v>#N/A</v>
      </c>
      <c r="N44" s="10" t="e">
        <v>#N/A</v>
      </c>
      <c r="O44" s="10" t="e">
        <v>#N/A</v>
      </c>
      <c r="P44" s="10" t="e">
        <v>#N/A</v>
      </c>
      <c r="Q44" s="10" t="e">
        <v>#N/A</v>
      </c>
      <c r="R44" s="10" t="e">
        <v>#N/A</v>
      </c>
      <c r="S44" s="10" t="e">
        <v>#N/A</v>
      </c>
      <c r="T44" s="10" t="e">
        <v>#N/A</v>
      </c>
      <c r="U44" s="10" t="e">
        <v>#N/A</v>
      </c>
      <c r="V44" s="10" t="e">
        <v>#N/A</v>
      </c>
      <c r="W44" s="10" t="e">
        <v>#N/A</v>
      </c>
      <c r="X44" s="10" t="e">
        <v>#N/A</v>
      </c>
      <c r="Y44" s="10" t="e">
        <v>#N/A</v>
      </c>
      <c r="Z44" s="10" t="e">
        <v>#N/A</v>
      </c>
      <c r="AA44" s="10" t="e">
        <v>#N/A</v>
      </c>
      <c r="AB44" s="10" t="e">
        <v>#N/A</v>
      </c>
      <c r="AC44" s="10" t="e">
        <v>#N/A</v>
      </c>
      <c r="AD44" s="10" t="e">
        <v>#N/A</v>
      </c>
      <c r="AE44" s="10" t="e">
        <v>#N/A</v>
      </c>
      <c r="AF44" s="10" t="e">
        <v>#N/A</v>
      </c>
      <c r="AG44" s="10" t="e">
        <v>#N/A</v>
      </c>
      <c r="AH44" s="10" t="e">
        <v>#N/A</v>
      </c>
      <c r="AI44" s="10" t="e">
        <v>#N/A</v>
      </c>
      <c r="AJ44" s="10" t="e">
        <v>#N/A</v>
      </c>
      <c r="AK44" s="10" t="e">
        <v>#N/A</v>
      </c>
      <c r="AL44" s="10" t="e">
        <v>#N/A</v>
      </c>
      <c r="AM44" s="10" t="e">
        <v>#N/A</v>
      </c>
      <c r="AN44" s="10" t="e">
        <v>#N/A</v>
      </c>
      <c r="AO44" s="10" t="e">
        <v>#N/A</v>
      </c>
      <c r="AP44" s="10" t="e">
        <v>#N/A</v>
      </c>
      <c r="AQ44" s="10" t="e">
        <v>#N/A</v>
      </c>
      <c r="AR44" s="10" t="e">
        <v>#N/A</v>
      </c>
      <c r="AS44" s="10" t="e">
        <v>#N/A</v>
      </c>
      <c r="AT44" s="10" t="e">
        <v>#N/A</v>
      </c>
      <c r="AU44" s="10" t="e">
        <v>#N/A</v>
      </c>
      <c r="AV44" s="10">
        <v>2.6659999999999999</v>
      </c>
      <c r="AW44" s="10">
        <v>2.6259999999999999</v>
      </c>
      <c r="AX44" s="10">
        <v>2.5099999999999998</v>
      </c>
      <c r="AY44" s="10">
        <v>2.5449999999999999</v>
      </c>
      <c r="AZ44" s="10">
        <v>2.665</v>
      </c>
      <c r="BA44" s="10">
        <v>2.63</v>
      </c>
      <c r="BB44" s="10">
        <v>2.6360000000000001</v>
      </c>
      <c r="BC44" s="10">
        <v>2.7130000000000001</v>
      </c>
      <c r="BD44" s="10">
        <v>2.6339999999999999</v>
      </c>
      <c r="BE44" s="10">
        <v>2.6579999999999999</v>
      </c>
      <c r="BF44" s="10">
        <v>2.6280000000000001</v>
      </c>
      <c r="BG44" s="10">
        <v>2.548</v>
      </c>
      <c r="BH44" s="10">
        <v>4.2</v>
      </c>
      <c r="BI44" s="10">
        <v>3.9990000000000001</v>
      </c>
      <c r="BJ44" s="10">
        <v>4.7249999999999996</v>
      </c>
      <c r="BK44" s="10">
        <v>4.9029999999999996</v>
      </c>
      <c r="BL44" s="10">
        <v>4.42</v>
      </c>
      <c r="BM44" s="10">
        <v>2.9350000000000001</v>
      </c>
      <c r="BN44" s="10">
        <v>1.95</v>
      </c>
      <c r="BO44" s="10">
        <v>1.238</v>
      </c>
      <c r="BP44" s="22">
        <f t="shared" si="4"/>
        <v>1.238</v>
      </c>
      <c r="BQ44" s="10">
        <v>0.38700000000000001</v>
      </c>
      <c r="BR44" s="10">
        <v>1.5309778312932565</v>
      </c>
      <c r="BS44" s="22">
        <f t="shared" si="5"/>
        <v>1.5309778312932565</v>
      </c>
      <c r="BT44" s="10">
        <v>1.6835158982485998</v>
      </c>
      <c r="BU44" s="22">
        <f t="shared" ref="BU44:BU55" si="6">BT44</f>
        <v>1.6835158982485998</v>
      </c>
      <c r="BV44" s="10">
        <v>1.72</v>
      </c>
      <c r="BW44" s="10">
        <v>1.84</v>
      </c>
      <c r="BX44" s="22">
        <f>BW44</f>
        <v>1.84</v>
      </c>
      <c r="BY44" s="10">
        <v>1.84</v>
      </c>
      <c r="BZ44" s="10" t="e">
        <v>#N/A</v>
      </c>
      <c r="CA44" s="10" t="e">
        <v>#N/A</v>
      </c>
      <c r="CB44" s="10" t="e">
        <v>#N/A</v>
      </c>
      <c r="CC44" s="10" t="e">
        <v>#N/A</v>
      </c>
      <c r="CD44" s="10" t="e">
        <v>#N/A</v>
      </c>
      <c r="CE44" s="10" t="e">
        <v>#N/A</v>
      </c>
      <c r="CF44" s="10" t="e">
        <v>#N/A</v>
      </c>
      <c r="CG44" s="10" t="e">
        <v>#N/A</v>
      </c>
      <c r="CH44" s="10" t="e">
        <v>#N/A</v>
      </c>
      <c r="CI44" s="10" t="e">
        <v>#N/A</v>
      </c>
      <c r="CJ44" s="10" t="e">
        <v>#N/A</v>
      </c>
      <c r="CK44" s="10" t="e">
        <v>#N/A</v>
      </c>
      <c r="CL44" s="10" t="e">
        <v>#N/A</v>
      </c>
      <c r="CM44" s="10" t="e">
        <v>#N/A</v>
      </c>
      <c r="CN44" s="10" t="e">
        <v>#N/A</v>
      </c>
      <c r="CO44" s="10" t="e">
        <v>#N/A</v>
      </c>
      <c r="CP44" s="10" t="e">
        <v>#N/A</v>
      </c>
      <c r="CQ44" s="10" t="e">
        <v>#N/A</v>
      </c>
      <c r="CR44" s="10" t="e">
        <v>#N/A</v>
      </c>
      <c r="CS44" s="10" t="e">
        <v>#N/A</v>
      </c>
      <c r="CU44" s="20">
        <v>36161</v>
      </c>
      <c r="CV44" s="20" t="str">
        <f ca="1">OFFSET(C$1,0,ROWS($1:38)-1)</f>
        <v>1999A</v>
      </c>
      <c r="CW44" s="19">
        <f t="shared" ca="1" si="2"/>
        <v>1999</v>
      </c>
      <c r="CX44" s="30" cm="1">
        <f t="array" aca="1" ref="CX44" ca="1">INDEX($C$6:$CS$100,MATCH(CW44,YEAR($B$6:$B$100),0),MATCH(CV44,$C$1:$CS$1,0))</f>
        <v>2.8</v>
      </c>
      <c r="CY44" s="19">
        <f t="shared" ca="1" si="0"/>
        <v>2004</v>
      </c>
      <c r="CZ44" s="30" cm="1">
        <f t="array" aca="1" ref="CZ44" ca="1">INDEX($C$6:$CS$100,MATCH(CY44,YEAR($B$6:$B$100),0),MATCH(CV44,$C$1:$CS$1,0))</f>
        <v>2.4</v>
      </c>
      <c r="DA44" s="19">
        <f t="shared" ca="1" si="1"/>
        <v>2009</v>
      </c>
      <c r="DB44" s="28" cm="1">
        <f t="array" aca="1" ref="DB44" ca="1">INDEX($C$6:$CS$100,MATCH(DA44,YEAR($B$6:$B$100),0),MATCH(CV44,$C$1:$CS$1,0))</f>
        <v>2.2999999999999998</v>
      </c>
      <c r="DD44" s="10"/>
      <c r="DG44" s="5"/>
    </row>
    <row r="45" spans="1:111" x14ac:dyDescent="0.3">
      <c r="A45" t="s">
        <v>618</v>
      </c>
      <c r="B45" s="16">
        <v>41640</v>
      </c>
      <c r="C45" s="10" t="e">
        <v>#N/A</v>
      </c>
      <c r="D45" s="10" t="e">
        <v>#N/A</v>
      </c>
      <c r="E45" s="10" t="e">
        <v>#N/A</v>
      </c>
      <c r="F45" s="10" t="e">
        <v>#N/A</v>
      </c>
      <c r="G45" s="10" t="e">
        <v>#N/A</v>
      </c>
      <c r="H45" s="10" t="e">
        <v>#N/A</v>
      </c>
      <c r="I45" s="10" t="e">
        <v>#N/A</v>
      </c>
      <c r="J45" s="10" t="e">
        <v>#N/A</v>
      </c>
      <c r="K45" s="10" t="e">
        <v>#N/A</v>
      </c>
      <c r="L45" s="10" t="e">
        <v>#N/A</v>
      </c>
      <c r="M45" s="10" t="e">
        <v>#N/A</v>
      </c>
      <c r="N45" s="10" t="e">
        <v>#N/A</v>
      </c>
      <c r="O45" s="10" t="e">
        <v>#N/A</v>
      </c>
      <c r="P45" s="10" t="e">
        <v>#N/A</v>
      </c>
      <c r="Q45" s="10" t="e">
        <v>#N/A</v>
      </c>
      <c r="R45" s="10" t="e">
        <v>#N/A</v>
      </c>
      <c r="S45" s="10" t="e">
        <v>#N/A</v>
      </c>
      <c r="T45" s="10" t="e">
        <v>#N/A</v>
      </c>
      <c r="U45" s="10" t="e">
        <v>#N/A</v>
      </c>
      <c r="V45" s="10" t="e">
        <v>#N/A</v>
      </c>
      <c r="W45" s="10" t="e">
        <v>#N/A</v>
      </c>
      <c r="X45" s="10" t="e">
        <v>#N/A</v>
      </c>
      <c r="Y45" s="10" t="e">
        <v>#N/A</v>
      </c>
      <c r="Z45" s="10" t="e">
        <v>#N/A</v>
      </c>
      <c r="AA45" s="10" t="e">
        <v>#N/A</v>
      </c>
      <c r="AB45" s="10" t="e">
        <v>#N/A</v>
      </c>
      <c r="AC45" s="10" t="e">
        <v>#N/A</v>
      </c>
      <c r="AD45" s="10" t="e">
        <v>#N/A</v>
      </c>
      <c r="AE45" s="10" t="e">
        <v>#N/A</v>
      </c>
      <c r="AF45" s="10" t="e">
        <v>#N/A</v>
      </c>
      <c r="AG45" s="10" t="e">
        <v>#N/A</v>
      </c>
      <c r="AH45" s="10" t="e">
        <v>#N/A</v>
      </c>
      <c r="AI45" s="10" t="e">
        <v>#N/A</v>
      </c>
      <c r="AJ45" s="10" t="e">
        <v>#N/A</v>
      </c>
      <c r="AK45" s="10" t="e">
        <v>#N/A</v>
      </c>
      <c r="AL45" s="10" t="e">
        <v>#N/A</v>
      </c>
      <c r="AM45" s="10" t="e">
        <v>#N/A</v>
      </c>
      <c r="AN45" s="10" t="e">
        <v>#N/A</v>
      </c>
      <c r="AO45" s="10" t="e">
        <v>#N/A</v>
      </c>
      <c r="AP45" s="10" t="e">
        <v>#N/A</v>
      </c>
      <c r="AQ45" s="10" t="e">
        <v>#N/A</v>
      </c>
      <c r="AR45" s="10" t="e">
        <v>#N/A</v>
      </c>
      <c r="AS45" s="10" t="e">
        <v>#N/A</v>
      </c>
      <c r="AT45" s="10" t="e">
        <v>#N/A</v>
      </c>
      <c r="AU45" s="10" t="e">
        <v>#N/A</v>
      </c>
      <c r="AV45" s="10" t="e">
        <v>#N/A</v>
      </c>
      <c r="AW45" s="10" t="e">
        <v>#N/A</v>
      </c>
      <c r="AX45" s="10">
        <v>2.4830000000000001</v>
      </c>
      <c r="AY45" s="10">
        <v>2.5379999999999998</v>
      </c>
      <c r="AZ45" s="10">
        <v>2.6179999999999999</v>
      </c>
      <c r="BA45" s="10">
        <v>2.5659999999999998</v>
      </c>
      <c r="BB45" s="10">
        <v>2.601</v>
      </c>
      <c r="BC45" s="10">
        <v>2.629</v>
      </c>
      <c r="BD45" s="10">
        <v>2.56</v>
      </c>
      <c r="BE45" s="10">
        <v>2.6160000000000001</v>
      </c>
      <c r="BF45" s="10">
        <v>2.5840000000000001</v>
      </c>
      <c r="BG45" s="10">
        <v>2.4489999999999998</v>
      </c>
      <c r="BH45" s="10">
        <v>3.7469999999999999</v>
      </c>
      <c r="BI45" s="10">
        <v>3.681</v>
      </c>
      <c r="BJ45" s="10">
        <v>3.33</v>
      </c>
      <c r="BK45" s="10">
        <v>4.2789999999999999</v>
      </c>
      <c r="BL45" s="10">
        <v>4.5620000000000003</v>
      </c>
      <c r="BM45" s="10">
        <v>3.51</v>
      </c>
      <c r="BN45" s="10">
        <v>3.4020000000000001</v>
      </c>
      <c r="BO45" s="10">
        <v>2.7120000000000002</v>
      </c>
      <c r="BP45" s="22">
        <f t="shared" si="4"/>
        <v>2.7120000000000002</v>
      </c>
      <c r="BQ45" s="10">
        <v>1.8959999999999999</v>
      </c>
      <c r="BR45" s="10">
        <v>2.1156693477683675</v>
      </c>
      <c r="BS45" s="22">
        <f t="shared" si="5"/>
        <v>2.1156693477683675</v>
      </c>
      <c r="BT45" s="10">
        <v>2.430607675872154</v>
      </c>
      <c r="BU45" s="22">
        <f t="shared" si="6"/>
        <v>2.430607675872154</v>
      </c>
      <c r="BV45" s="10">
        <v>1.82</v>
      </c>
      <c r="BW45" s="10">
        <v>2.5099999999999998</v>
      </c>
      <c r="BX45" s="22">
        <f t="shared" ref="BX45:BX56" si="7">BW45</f>
        <v>2.5099999999999998</v>
      </c>
      <c r="BY45" s="10">
        <v>2.57</v>
      </c>
      <c r="BZ45" s="10">
        <v>2.42</v>
      </c>
      <c r="CA45" s="22">
        <f>BZ45</f>
        <v>2.42</v>
      </c>
      <c r="CB45" s="10">
        <v>2.4220000000000002</v>
      </c>
      <c r="CC45" s="10" t="e">
        <v>#N/A</v>
      </c>
      <c r="CD45" s="10" t="e">
        <v>#N/A</v>
      </c>
      <c r="CE45" s="10" t="e">
        <v>#N/A</v>
      </c>
      <c r="CF45" s="10" t="e">
        <v>#N/A</v>
      </c>
      <c r="CG45" s="10" t="e">
        <v>#N/A</v>
      </c>
      <c r="CH45" s="10" t="e">
        <v>#N/A</v>
      </c>
      <c r="CI45" s="10" t="e">
        <v>#N/A</v>
      </c>
      <c r="CJ45" s="10" t="e">
        <v>#N/A</v>
      </c>
      <c r="CK45" s="10" t="e">
        <v>#N/A</v>
      </c>
      <c r="CL45" s="10" t="e">
        <v>#N/A</v>
      </c>
      <c r="CM45" s="10" t="e">
        <v>#N/A</v>
      </c>
      <c r="CN45" s="10" t="e">
        <v>#N/A</v>
      </c>
      <c r="CO45" s="10" t="e">
        <v>#N/A</v>
      </c>
      <c r="CP45" s="10" t="e">
        <v>#N/A</v>
      </c>
      <c r="CQ45" s="10" t="e">
        <v>#N/A</v>
      </c>
      <c r="CR45" s="10" t="e">
        <v>#N/A</v>
      </c>
      <c r="CS45" s="10" t="e">
        <v>#N/A</v>
      </c>
      <c r="CU45" s="20">
        <v>36342</v>
      </c>
      <c r="CV45" s="20" t="str">
        <f ca="1">OFFSET(C$1,0,ROWS($1:39)-1)</f>
        <v>1999B</v>
      </c>
      <c r="CW45" s="19">
        <f t="shared" ca="1" si="2"/>
        <v>1999</v>
      </c>
      <c r="CX45" s="30" cm="1">
        <f t="array" aca="1" ref="CX45" ca="1">INDEX($C$6:$CS$100,MATCH(CW45,YEAR($B$6:$B$100),0),MATCH(CV45,$C$1:$CS$1,0))</f>
        <v>4.0999999999999996</v>
      </c>
      <c r="CY45" s="19">
        <f t="shared" ca="1" si="0"/>
        <v>2004</v>
      </c>
      <c r="CZ45" s="30" cm="1">
        <f t="array" aca="1" ref="CZ45" ca="1">INDEX($C$6:$CS$100,MATCH(CY45,YEAR($B$6:$B$100),0),MATCH(CV45,$C$1:$CS$1,0))</f>
        <v>2.2999999999999998</v>
      </c>
      <c r="DA45" s="19">
        <f t="shared" ca="1" si="1"/>
        <v>2009</v>
      </c>
      <c r="DB45" s="28" cm="1">
        <f t="array" aca="1" ref="DB45" ca="1">INDEX($C$6:$CS$100,MATCH(DA45,YEAR($B$6:$B$100),0),MATCH(CV45,$C$1:$CS$1,0))</f>
        <v>2.5</v>
      </c>
      <c r="DD45" s="10"/>
      <c r="DG45" s="5"/>
    </row>
    <row r="46" spans="1:111" x14ac:dyDescent="0.3">
      <c r="A46" t="s">
        <v>619</v>
      </c>
      <c r="B46" s="16">
        <v>42005</v>
      </c>
      <c r="C46" s="10" t="e">
        <v>#N/A</v>
      </c>
      <c r="D46" s="10" t="e">
        <v>#N/A</v>
      </c>
      <c r="E46" s="10" t="e">
        <v>#N/A</v>
      </c>
      <c r="F46" s="10" t="e">
        <v>#N/A</v>
      </c>
      <c r="G46" s="10" t="e">
        <v>#N/A</v>
      </c>
      <c r="H46" s="10" t="e">
        <v>#N/A</v>
      </c>
      <c r="I46" s="10" t="e">
        <v>#N/A</v>
      </c>
      <c r="J46" s="10" t="e">
        <v>#N/A</v>
      </c>
      <c r="K46" s="10" t="e">
        <v>#N/A</v>
      </c>
      <c r="L46" s="10" t="e">
        <v>#N/A</v>
      </c>
      <c r="M46" s="10" t="e">
        <v>#N/A</v>
      </c>
      <c r="N46" s="10" t="e">
        <v>#N/A</v>
      </c>
      <c r="O46" s="10" t="e">
        <v>#N/A</v>
      </c>
      <c r="P46" s="10" t="e">
        <v>#N/A</v>
      </c>
      <c r="Q46" s="10" t="e">
        <v>#N/A</v>
      </c>
      <c r="R46" s="10" t="e">
        <v>#N/A</v>
      </c>
      <c r="S46" s="10" t="e">
        <v>#N/A</v>
      </c>
      <c r="T46" s="10" t="e">
        <v>#N/A</v>
      </c>
      <c r="U46" s="10" t="e">
        <v>#N/A</v>
      </c>
      <c r="V46" s="10" t="e">
        <v>#N/A</v>
      </c>
      <c r="W46" s="10" t="e">
        <v>#N/A</v>
      </c>
      <c r="X46" s="10" t="e">
        <v>#N/A</v>
      </c>
      <c r="Y46" s="10" t="e">
        <v>#N/A</v>
      </c>
      <c r="Z46" s="10" t="e">
        <v>#N/A</v>
      </c>
      <c r="AA46" s="10" t="e">
        <v>#N/A</v>
      </c>
      <c r="AB46" s="10" t="e">
        <v>#N/A</v>
      </c>
      <c r="AC46" s="10" t="e">
        <v>#N/A</v>
      </c>
      <c r="AD46" s="10" t="e">
        <v>#N/A</v>
      </c>
      <c r="AE46" s="10" t="e">
        <v>#N/A</v>
      </c>
      <c r="AF46" s="10" t="e">
        <v>#N/A</v>
      </c>
      <c r="AG46" s="10" t="e">
        <v>#N/A</v>
      </c>
      <c r="AH46" s="10" t="e">
        <v>#N/A</v>
      </c>
      <c r="AI46" s="10" t="e">
        <v>#N/A</v>
      </c>
      <c r="AJ46" s="10" t="e">
        <v>#N/A</v>
      </c>
      <c r="AK46" s="10" t="e">
        <v>#N/A</v>
      </c>
      <c r="AL46" s="10" t="e">
        <v>#N/A</v>
      </c>
      <c r="AM46" s="10" t="e">
        <v>#N/A</v>
      </c>
      <c r="AN46" s="10" t="e">
        <v>#N/A</v>
      </c>
      <c r="AO46" s="10" t="e">
        <v>#N/A</v>
      </c>
      <c r="AP46" s="10" t="e">
        <v>#N/A</v>
      </c>
      <c r="AQ46" s="10" t="e">
        <v>#N/A</v>
      </c>
      <c r="AR46" s="10" t="e">
        <v>#N/A</v>
      </c>
      <c r="AS46" s="10" t="e">
        <v>#N/A</v>
      </c>
      <c r="AT46" s="10" t="e">
        <v>#N/A</v>
      </c>
      <c r="AU46" s="10" t="e">
        <v>#N/A</v>
      </c>
      <c r="AV46" s="10" t="e">
        <v>#N/A</v>
      </c>
      <c r="AW46" s="10" t="e">
        <v>#N/A</v>
      </c>
      <c r="AX46" s="10" t="e">
        <v>#N/A</v>
      </c>
      <c r="AY46" s="10" t="e">
        <v>#N/A</v>
      </c>
      <c r="AZ46" s="10">
        <v>2.5569999999999999</v>
      </c>
      <c r="BA46" s="10">
        <v>2.5150000000000001</v>
      </c>
      <c r="BB46" s="10">
        <v>2.5630000000000002</v>
      </c>
      <c r="BC46" s="10">
        <v>2.5539999999999998</v>
      </c>
      <c r="BD46" s="10">
        <v>2.5059999999999998</v>
      </c>
      <c r="BE46" s="10">
        <v>2.5569999999999999</v>
      </c>
      <c r="BF46" s="10">
        <v>2.4809999999999999</v>
      </c>
      <c r="BG46" s="10">
        <v>2.3889999999999998</v>
      </c>
      <c r="BH46" s="10">
        <v>2.9740000000000002</v>
      </c>
      <c r="BI46" s="10">
        <v>2.8559999999999999</v>
      </c>
      <c r="BJ46" s="10">
        <v>2.6859999999999999</v>
      </c>
      <c r="BK46" s="10">
        <v>3.036</v>
      </c>
      <c r="BL46" s="10">
        <v>2.9340000000000002</v>
      </c>
      <c r="BM46" s="10">
        <v>3.7189999999999999</v>
      </c>
      <c r="BN46" s="10">
        <v>5.25</v>
      </c>
      <c r="BO46" s="10">
        <v>4.79</v>
      </c>
      <c r="BP46" s="22">
        <f t="shared" si="4"/>
        <v>4.79</v>
      </c>
      <c r="BQ46" s="10">
        <v>4.6900000000000004</v>
      </c>
      <c r="BR46" s="10">
        <v>3.8927484488036512</v>
      </c>
      <c r="BS46" s="22">
        <f t="shared" si="5"/>
        <v>3.8927484488036512</v>
      </c>
      <c r="BT46" s="10">
        <v>3.2557530443079186</v>
      </c>
      <c r="BU46" s="22">
        <f t="shared" si="6"/>
        <v>3.2557530443079186</v>
      </c>
      <c r="BV46" s="10">
        <v>2.7</v>
      </c>
      <c r="BW46" s="10">
        <v>2.66</v>
      </c>
      <c r="BX46" s="22">
        <f t="shared" si="7"/>
        <v>2.66</v>
      </c>
      <c r="BY46" s="10">
        <v>2.37</v>
      </c>
      <c r="BZ46" s="10">
        <v>2.5499999999999998</v>
      </c>
      <c r="CA46" s="22">
        <f t="shared" ref="CA46:CA57" si="8">BZ46</f>
        <v>2.5499999999999998</v>
      </c>
      <c r="CB46" s="10">
        <v>2.552</v>
      </c>
      <c r="CC46" s="10">
        <v>2.7519999999999998</v>
      </c>
      <c r="CD46" s="10">
        <v>2.7519999999999998</v>
      </c>
      <c r="CE46" s="10" t="e">
        <v>#N/A</v>
      </c>
      <c r="CF46" s="10" t="e">
        <v>#N/A</v>
      </c>
      <c r="CG46" s="10" t="e">
        <v>#N/A</v>
      </c>
      <c r="CH46" s="10" t="e">
        <v>#N/A</v>
      </c>
      <c r="CI46" s="10" t="e">
        <v>#N/A</v>
      </c>
      <c r="CJ46" s="10" t="e">
        <v>#N/A</v>
      </c>
      <c r="CK46" s="10" t="e">
        <v>#N/A</v>
      </c>
      <c r="CL46" s="10" t="e">
        <v>#N/A</v>
      </c>
      <c r="CM46" s="10" t="e">
        <v>#N/A</v>
      </c>
      <c r="CN46" s="10" t="e">
        <v>#N/A</v>
      </c>
      <c r="CO46" s="10" t="e">
        <v>#N/A</v>
      </c>
      <c r="CP46" s="10" t="e">
        <v>#N/A</v>
      </c>
      <c r="CQ46" s="10" t="e">
        <v>#N/A</v>
      </c>
      <c r="CR46" s="10" t="e">
        <v>#N/A</v>
      </c>
      <c r="CS46" s="10" t="e">
        <v>#N/A</v>
      </c>
      <c r="CU46" s="20">
        <v>36526</v>
      </c>
      <c r="CV46" s="20" t="str">
        <f ca="1">OFFSET(C$1,0,ROWS($1:40)-1)</f>
        <v>2000A</v>
      </c>
      <c r="CW46" s="19">
        <f t="shared" ca="1" si="2"/>
        <v>2000</v>
      </c>
      <c r="CX46" s="30" cm="1">
        <f t="array" aca="1" ref="CX46" ca="1">INDEX($C$6:$CS$100,MATCH(CW46,YEAR($B$6:$B$100),0),MATCH(CV46,$C$1:$CS$1,0))</f>
        <v>3.601</v>
      </c>
      <c r="CY46" s="19">
        <f t="shared" ca="1" si="0"/>
        <v>2005</v>
      </c>
      <c r="CZ46" s="30" cm="1">
        <f t="array" aca="1" ref="CZ46" ca="1">INDEX($C$6:$CS$100,MATCH(CY46,YEAR($B$6:$B$100),0),MATCH(CV46,$C$1:$CS$1,0))</f>
        <v>2.6720000000000002</v>
      </c>
      <c r="DA46" s="19">
        <f t="shared" ca="1" si="1"/>
        <v>2010</v>
      </c>
      <c r="DB46" s="28" cm="1">
        <f t="array" aca="1" ref="DB46" ca="1">INDEX($C$6:$CS$100,MATCH(DA46,YEAR($B$6:$B$100),0),MATCH(CV46,$C$1:$CS$1,0))</f>
        <v>2.887</v>
      </c>
      <c r="DD46" s="10"/>
      <c r="DG46" s="5"/>
    </row>
    <row r="47" spans="1:111" x14ac:dyDescent="0.3">
      <c r="A47" t="s">
        <v>620</v>
      </c>
      <c r="B47" s="16">
        <v>42370</v>
      </c>
      <c r="C47" s="10" t="e">
        <v>#N/A</v>
      </c>
      <c r="D47" s="10" t="e">
        <v>#N/A</v>
      </c>
      <c r="E47" s="10" t="e">
        <v>#N/A</v>
      </c>
      <c r="F47" s="10" t="e">
        <v>#N/A</v>
      </c>
      <c r="G47" s="10" t="e">
        <v>#N/A</v>
      </c>
      <c r="H47" s="10" t="e">
        <v>#N/A</v>
      </c>
      <c r="I47" s="10" t="e">
        <v>#N/A</v>
      </c>
      <c r="J47" s="10" t="e">
        <v>#N/A</v>
      </c>
      <c r="K47" s="10" t="e">
        <v>#N/A</v>
      </c>
      <c r="L47" s="10" t="e">
        <v>#N/A</v>
      </c>
      <c r="M47" s="10" t="e">
        <v>#N/A</v>
      </c>
      <c r="N47" s="10" t="e">
        <v>#N/A</v>
      </c>
      <c r="O47" s="10" t="e">
        <v>#N/A</v>
      </c>
      <c r="P47" s="10" t="e">
        <v>#N/A</v>
      </c>
      <c r="Q47" s="10" t="e">
        <v>#N/A</v>
      </c>
      <c r="R47" s="10" t="e">
        <v>#N/A</v>
      </c>
      <c r="S47" s="10" t="e">
        <v>#N/A</v>
      </c>
      <c r="T47" s="10" t="e">
        <v>#N/A</v>
      </c>
      <c r="U47" s="10" t="e">
        <v>#N/A</v>
      </c>
      <c r="V47" s="10" t="e">
        <v>#N/A</v>
      </c>
      <c r="W47" s="10" t="e">
        <v>#N/A</v>
      </c>
      <c r="X47" s="10" t="e">
        <v>#N/A</v>
      </c>
      <c r="Y47" s="10" t="e">
        <v>#N/A</v>
      </c>
      <c r="Z47" s="10" t="e">
        <v>#N/A</v>
      </c>
      <c r="AA47" s="10" t="e">
        <v>#N/A</v>
      </c>
      <c r="AB47" s="10" t="e">
        <v>#N/A</v>
      </c>
      <c r="AC47" s="10" t="e">
        <v>#N/A</v>
      </c>
      <c r="AD47" s="10" t="e">
        <v>#N/A</v>
      </c>
      <c r="AE47" s="10" t="e">
        <v>#N/A</v>
      </c>
      <c r="AF47" s="10" t="e">
        <v>#N/A</v>
      </c>
      <c r="AG47" s="10" t="e">
        <v>#N/A</v>
      </c>
      <c r="AH47" s="10" t="e">
        <v>#N/A</v>
      </c>
      <c r="AI47" s="10" t="e">
        <v>#N/A</v>
      </c>
      <c r="AJ47" s="10" t="e">
        <v>#N/A</v>
      </c>
      <c r="AK47" s="10" t="e">
        <v>#N/A</v>
      </c>
      <c r="AL47" s="10" t="e">
        <v>#N/A</v>
      </c>
      <c r="AM47" s="10" t="e">
        <v>#N/A</v>
      </c>
      <c r="AN47" s="10" t="e">
        <v>#N/A</v>
      </c>
      <c r="AO47" s="10" t="e">
        <v>#N/A</v>
      </c>
      <c r="AP47" s="10" t="e">
        <v>#N/A</v>
      </c>
      <c r="AQ47" s="10" t="e">
        <v>#N/A</v>
      </c>
      <c r="AR47" s="10" t="e">
        <v>#N/A</v>
      </c>
      <c r="AS47" s="10" t="e">
        <v>#N/A</v>
      </c>
      <c r="AT47" s="10" t="e">
        <v>#N/A</v>
      </c>
      <c r="AU47" s="10" t="e">
        <v>#N/A</v>
      </c>
      <c r="AV47" s="10" t="e">
        <v>#N/A</v>
      </c>
      <c r="AW47" s="10" t="e">
        <v>#N/A</v>
      </c>
      <c r="AX47" s="10" t="e">
        <v>#N/A</v>
      </c>
      <c r="AY47" s="10" t="e">
        <v>#N/A</v>
      </c>
      <c r="AZ47" s="10" t="e">
        <v>#N/A</v>
      </c>
      <c r="BA47" s="10" t="e">
        <v>#N/A</v>
      </c>
      <c r="BB47" s="10">
        <v>2.5350000000000001</v>
      </c>
      <c r="BC47" s="10">
        <v>2.5219999999999998</v>
      </c>
      <c r="BD47" s="10">
        <v>2.468</v>
      </c>
      <c r="BE47" s="10">
        <v>2.5089999999999999</v>
      </c>
      <c r="BF47" s="10">
        <v>2.4260000000000002</v>
      </c>
      <c r="BG47" s="10">
        <v>2.3439999999999999</v>
      </c>
      <c r="BH47" s="10">
        <v>2.5310000000000001</v>
      </c>
      <c r="BI47" s="10">
        <v>2.5110000000000001</v>
      </c>
      <c r="BJ47" s="10">
        <v>2.5299999999999998</v>
      </c>
      <c r="BK47" s="10">
        <v>2.6070000000000002</v>
      </c>
      <c r="BL47" s="10">
        <v>2.5760000000000001</v>
      </c>
      <c r="BM47" s="10">
        <v>3.3260000000000001</v>
      </c>
      <c r="BN47" s="10">
        <v>3.58</v>
      </c>
      <c r="BO47" s="10">
        <v>4.4619999999999997</v>
      </c>
      <c r="BP47" s="22">
        <f t="shared" si="4"/>
        <v>4.4619999999999997</v>
      </c>
      <c r="BQ47" s="10">
        <v>4.5830000000000002</v>
      </c>
      <c r="BR47" s="10">
        <v>4.4105068155769533</v>
      </c>
      <c r="BS47" s="22">
        <f t="shared" si="5"/>
        <v>4.4105068155769533</v>
      </c>
      <c r="BT47" s="10">
        <v>3.4302401775075264</v>
      </c>
      <c r="BU47" s="22">
        <f t="shared" si="6"/>
        <v>3.4302401775075264</v>
      </c>
      <c r="BV47" s="10">
        <v>3.5</v>
      </c>
      <c r="BW47" s="10">
        <v>2.97</v>
      </c>
      <c r="BX47" s="22">
        <f t="shared" si="7"/>
        <v>2.97</v>
      </c>
      <c r="BY47" s="10">
        <v>2.7</v>
      </c>
      <c r="BZ47" s="10">
        <v>2.29</v>
      </c>
      <c r="CA47" s="22">
        <f t="shared" si="8"/>
        <v>2.29</v>
      </c>
      <c r="CB47" s="10">
        <v>1.8680000000000001</v>
      </c>
      <c r="CC47" s="10">
        <v>1.5720000000000001</v>
      </c>
      <c r="CD47" s="10">
        <v>1.595</v>
      </c>
      <c r="CE47" s="10">
        <v>1.528</v>
      </c>
      <c r="CF47" s="10" t="e">
        <v>#N/A</v>
      </c>
      <c r="CG47" s="10" t="e">
        <v>#N/A</v>
      </c>
      <c r="CH47" s="10" t="e">
        <v>#N/A</v>
      </c>
      <c r="CI47" s="10" t="e">
        <v>#N/A</v>
      </c>
      <c r="CJ47" s="10" t="e">
        <v>#N/A</v>
      </c>
      <c r="CK47" s="10" t="e">
        <v>#N/A</v>
      </c>
      <c r="CL47" s="10" t="e">
        <v>#N/A</v>
      </c>
      <c r="CM47" s="10" t="e">
        <v>#N/A</v>
      </c>
      <c r="CN47" s="10" t="e">
        <v>#N/A</v>
      </c>
      <c r="CO47" s="10" t="e">
        <v>#N/A</v>
      </c>
      <c r="CP47" s="10" t="e">
        <v>#N/A</v>
      </c>
      <c r="CQ47" s="10" t="e">
        <v>#N/A</v>
      </c>
      <c r="CR47" s="10" t="e">
        <v>#N/A</v>
      </c>
      <c r="CS47" s="10" t="e">
        <v>#N/A</v>
      </c>
      <c r="CT47" s="3"/>
      <c r="CU47" s="20">
        <v>36708</v>
      </c>
      <c r="CV47" s="20" t="str">
        <f ca="1">OFFSET(C$1,0,ROWS($1:41)-1)</f>
        <v>2000B</v>
      </c>
      <c r="CW47" s="19">
        <f t="shared" ca="1" si="2"/>
        <v>2000</v>
      </c>
      <c r="CX47" s="30" cm="1">
        <f t="array" aca="1" ref="CX47" ca="1">INDEX($C$6:$CS$100,MATCH(CW47,YEAR($B$6:$B$100),0),MATCH(CV47,$C$1:$CS$1,0))</f>
        <v>5.05</v>
      </c>
      <c r="CY47" s="19">
        <f t="shared" ca="1" si="0"/>
        <v>2005</v>
      </c>
      <c r="CZ47" s="30" cm="1">
        <f t="array" aca="1" ref="CZ47" ca="1">INDEX($C$6:$CS$100,MATCH(CY47,YEAR($B$6:$B$100),0),MATCH(CV47,$C$1:$CS$1,0))</f>
        <v>2.6640000000000001</v>
      </c>
      <c r="DA47" s="19">
        <f t="shared" ca="1" si="1"/>
        <v>2010</v>
      </c>
      <c r="DB47" s="28" cm="1">
        <f t="array" aca="1" ref="DB47" ca="1">INDEX($C$6:$CS$100,MATCH(DA47,YEAR($B$6:$B$100),0),MATCH(CV47,$C$1:$CS$1,0))</f>
        <v>2.851</v>
      </c>
      <c r="DD47" s="10"/>
      <c r="DG47" s="5"/>
    </row>
    <row r="48" spans="1:111" x14ac:dyDescent="0.3">
      <c r="A48" t="s">
        <v>621</v>
      </c>
      <c r="B48" s="16">
        <v>42736</v>
      </c>
      <c r="C48" s="10" t="e">
        <v>#N/A</v>
      </c>
      <c r="D48" s="10" t="e">
        <v>#N/A</v>
      </c>
      <c r="E48" s="10" t="e">
        <v>#N/A</v>
      </c>
      <c r="F48" s="10" t="e">
        <v>#N/A</v>
      </c>
      <c r="G48" s="10" t="e">
        <v>#N/A</v>
      </c>
      <c r="H48" s="10" t="e">
        <v>#N/A</v>
      </c>
      <c r="I48" s="10" t="e">
        <v>#N/A</v>
      </c>
      <c r="J48" s="10" t="e">
        <v>#N/A</v>
      </c>
      <c r="K48" s="10" t="e">
        <v>#N/A</v>
      </c>
      <c r="L48" s="10" t="e">
        <v>#N/A</v>
      </c>
      <c r="M48" s="10" t="e">
        <v>#N/A</v>
      </c>
      <c r="N48" s="10" t="e">
        <v>#N/A</v>
      </c>
      <c r="O48" s="10" t="e">
        <v>#N/A</v>
      </c>
      <c r="P48" s="10" t="e">
        <v>#N/A</v>
      </c>
      <c r="Q48" s="10" t="e">
        <v>#N/A</v>
      </c>
      <c r="R48" s="10" t="e">
        <v>#N/A</v>
      </c>
      <c r="S48" s="10" t="e">
        <v>#N/A</v>
      </c>
      <c r="T48" s="10" t="e">
        <v>#N/A</v>
      </c>
      <c r="U48" s="10" t="e">
        <v>#N/A</v>
      </c>
      <c r="V48" s="10" t="e">
        <v>#N/A</v>
      </c>
      <c r="W48" s="10" t="e">
        <v>#N/A</v>
      </c>
      <c r="X48" s="10" t="e">
        <v>#N/A</v>
      </c>
      <c r="Y48" s="10" t="e">
        <v>#N/A</v>
      </c>
      <c r="Z48" s="10" t="e">
        <v>#N/A</v>
      </c>
      <c r="AA48" s="10" t="e">
        <v>#N/A</v>
      </c>
      <c r="AB48" s="10" t="e">
        <v>#N/A</v>
      </c>
      <c r="AC48" s="10" t="e">
        <v>#N/A</v>
      </c>
      <c r="AD48" s="10" t="e">
        <v>#N/A</v>
      </c>
      <c r="AE48" s="10" t="e">
        <v>#N/A</v>
      </c>
      <c r="AF48" s="10" t="e">
        <v>#N/A</v>
      </c>
      <c r="AG48" s="10" t="e">
        <v>#N/A</v>
      </c>
      <c r="AH48" s="10" t="e">
        <v>#N/A</v>
      </c>
      <c r="AI48" s="10" t="e">
        <v>#N/A</v>
      </c>
      <c r="AJ48" s="10" t="e">
        <v>#N/A</v>
      </c>
      <c r="AK48" s="10" t="e">
        <v>#N/A</v>
      </c>
      <c r="AL48" s="10" t="e">
        <v>#N/A</v>
      </c>
      <c r="AM48" s="10" t="e">
        <v>#N/A</v>
      </c>
      <c r="AN48" s="10" t="e">
        <v>#N/A</v>
      </c>
      <c r="AO48" s="10" t="e">
        <v>#N/A</v>
      </c>
      <c r="AP48" s="10" t="e">
        <v>#N/A</v>
      </c>
      <c r="AQ48" s="10" t="e">
        <v>#N/A</v>
      </c>
      <c r="AR48" s="10" t="e">
        <v>#N/A</v>
      </c>
      <c r="AS48" s="10" t="e">
        <v>#N/A</v>
      </c>
      <c r="AT48" s="10" t="e">
        <v>#N/A</v>
      </c>
      <c r="AU48" s="10" t="e">
        <v>#N/A</v>
      </c>
      <c r="AV48" s="10" t="e">
        <v>#N/A</v>
      </c>
      <c r="AW48" s="10" t="e">
        <v>#N/A</v>
      </c>
      <c r="AX48" s="10" t="e">
        <v>#N/A</v>
      </c>
      <c r="AY48" s="10" t="e">
        <v>#N/A</v>
      </c>
      <c r="AZ48" s="10" t="e">
        <v>#N/A</v>
      </c>
      <c r="BA48" s="10" t="e">
        <v>#N/A</v>
      </c>
      <c r="BB48" s="10" t="e">
        <v>#N/A</v>
      </c>
      <c r="BC48" s="10" t="e">
        <v>#N/A</v>
      </c>
      <c r="BD48" s="10">
        <v>2.4510000000000001</v>
      </c>
      <c r="BE48" s="10">
        <v>2.4820000000000002</v>
      </c>
      <c r="BF48" s="10">
        <v>2.4159999999999999</v>
      </c>
      <c r="BG48" s="10">
        <v>2.3210000000000002</v>
      </c>
      <c r="BH48" s="10">
        <v>2.3340000000000001</v>
      </c>
      <c r="BI48" s="10">
        <v>2.3839999999999999</v>
      </c>
      <c r="BJ48" s="10">
        <v>2.3650000000000002</v>
      </c>
      <c r="BK48" s="10">
        <v>2.427</v>
      </c>
      <c r="BL48" s="10">
        <v>2.4449999999999998</v>
      </c>
      <c r="BM48" s="10">
        <v>2.5619999999999998</v>
      </c>
      <c r="BN48" s="10">
        <v>2.8439999999999999</v>
      </c>
      <c r="BO48" s="10">
        <v>3.476</v>
      </c>
      <c r="BP48" s="22">
        <f t="shared" si="4"/>
        <v>3.476</v>
      </c>
      <c r="BQ48" s="10">
        <v>3.98</v>
      </c>
      <c r="BR48" s="10">
        <v>4.0363116153095735</v>
      </c>
      <c r="BS48" s="22">
        <f t="shared" si="5"/>
        <v>4.0363116153095735</v>
      </c>
      <c r="BT48" s="10">
        <v>3.1365475788348363</v>
      </c>
      <c r="BU48" s="22">
        <f t="shared" si="6"/>
        <v>3.1365475788348363</v>
      </c>
      <c r="BV48" s="10">
        <v>3.19</v>
      </c>
      <c r="BW48" s="10">
        <v>2.77</v>
      </c>
      <c r="BX48" s="22">
        <f t="shared" si="7"/>
        <v>2.77</v>
      </c>
      <c r="BY48" s="10">
        <v>3.01</v>
      </c>
      <c r="BZ48" s="10">
        <v>2.6</v>
      </c>
      <c r="CA48" s="22">
        <f t="shared" si="8"/>
        <v>2.6</v>
      </c>
      <c r="CB48" s="10">
        <v>2.2589999999999999</v>
      </c>
      <c r="CC48" s="10">
        <v>2.2149999999999999</v>
      </c>
      <c r="CD48" s="10">
        <v>2.09</v>
      </c>
      <c r="CE48" s="10">
        <v>2.0859999999999999</v>
      </c>
      <c r="CF48" s="10">
        <v>2.0680000000000001</v>
      </c>
      <c r="CG48" s="22">
        <f>CF48</f>
        <v>2.0680000000000001</v>
      </c>
      <c r="CH48" s="10">
        <v>2.0680000000000001</v>
      </c>
      <c r="CI48" s="10" t="e">
        <v>#N/A</v>
      </c>
      <c r="CJ48" s="10" t="e">
        <v>#N/A</v>
      </c>
      <c r="CK48" s="10" t="e">
        <v>#N/A</v>
      </c>
      <c r="CL48" s="10" t="e">
        <v>#N/A</v>
      </c>
      <c r="CM48" s="10" t="e">
        <v>#N/A</v>
      </c>
      <c r="CN48" s="10" t="e">
        <v>#N/A</v>
      </c>
      <c r="CO48" s="10" t="e">
        <v>#N/A</v>
      </c>
      <c r="CP48" s="10" t="e">
        <v>#N/A</v>
      </c>
      <c r="CQ48" s="10" t="e">
        <v>#N/A</v>
      </c>
      <c r="CR48" s="10" t="e">
        <v>#N/A</v>
      </c>
      <c r="CS48" s="10" t="e">
        <v>#N/A</v>
      </c>
      <c r="CT48" s="3"/>
      <c r="CU48" s="20">
        <v>36892</v>
      </c>
      <c r="CV48" s="20" t="str">
        <f ca="1">OFFSET(C$1,0,ROWS($1:42)-1)</f>
        <v>2001A</v>
      </c>
      <c r="CW48" s="19">
        <f t="shared" ca="1" si="2"/>
        <v>2001</v>
      </c>
      <c r="CX48" s="30" cm="1">
        <f t="array" aca="1" ref="CX48" ca="1">INDEX($C$6:$CS$100,MATCH(CW48,YEAR($B$6:$B$100),0),MATCH(CV48,$C$1:$CS$1,0))</f>
        <v>2.6739999999999999</v>
      </c>
      <c r="CY48" s="19">
        <f t="shared" ca="1" si="0"/>
        <v>2006</v>
      </c>
      <c r="CZ48" s="30" cm="1">
        <f t="array" aca="1" ref="CZ48" ca="1">INDEX($C$6:$CS$100,MATCH(CY48,YEAR($B$6:$B$100),0),MATCH(CV48,$C$1:$CS$1,0))</f>
        <v>2.9769999999999999</v>
      </c>
      <c r="DA48" s="19">
        <f t="shared" ca="1" si="1"/>
        <v>2011</v>
      </c>
      <c r="DB48" s="28" cm="1">
        <f t="array" aca="1" ref="DB48" ca="1">INDEX($C$6:$CS$100,MATCH(DA48,YEAR($B$6:$B$100),0),MATCH(CV48,$C$1:$CS$1,0))</f>
        <v>3.1309999999999998</v>
      </c>
      <c r="DD48" s="10"/>
      <c r="DG48" s="5"/>
    </row>
    <row r="49" spans="1:111" x14ac:dyDescent="0.3">
      <c r="A49" t="s">
        <v>622</v>
      </c>
      <c r="B49" s="16">
        <v>43101</v>
      </c>
      <c r="C49" s="10" t="e">
        <v>#N/A</v>
      </c>
      <c r="D49" s="10" t="e">
        <v>#N/A</v>
      </c>
      <c r="E49" s="10" t="e">
        <v>#N/A</v>
      </c>
      <c r="F49" s="10" t="e">
        <v>#N/A</v>
      </c>
      <c r="G49" s="10" t="e">
        <v>#N/A</v>
      </c>
      <c r="H49" s="10" t="e">
        <v>#N/A</v>
      </c>
      <c r="I49" s="10" t="e">
        <v>#N/A</v>
      </c>
      <c r="J49" s="10" t="e">
        <v>#N/A</v>
      </c>
      <c r="K49" s="10" t="e">
        <v>#N/A</v>
      </c>
      <c r="L49" s="10" t="e">
        <v>#N/A</v>
      </c>
      <c r="M49" s="10" t="e">
        <v>#N/A</v>
      </c>
      <c r="N49" s="10" t="e">
        <v>#N/A</v>
      </c>
      <c r="O49" s="10" t="e">
        <v>#N/A</v>
      </c>
      <c r="P49" s="10" t="e">
        <v>#N/A</v>
      </c>
      <c r="Q49" s="10" t="e">
        <v>#N/A</v>
      </c>
      <c r="R49" s="10" t="e">
        <v>#N/A</v>
      </c>
      <c r="S49" s="10" t="e">
        <v>#N/A</v>
      </c>
      <c r="T49" s="10" t="e">
        <v>#N/A</v>
      </c>
      <c r="U49" s="10" t="e">
        <v>#N/A</v>
      </c>
      <c r="V49" s="10" t="e">
        <v>#N/A</v>
      </c>
      <c r="W49" s="10" t="e">
        <v>#N/A</v>
      </c>
      <c r="X49" s="10" t="e">
        <v>#N/A</v>
      </c>
      <c r="Y49" s="10" t="e">
        <v>#N/A</v>
      </c>
      <c r="Z49" s="10" t="e">
        <v>#N/A</v>
      </c>
      <c r="AA49" s="10" t="e">
        <v>#N/A</v>
      </c>
      <c r="AB49" s="10" t="e">
        <v>#N/A</v>
      </c>
      <c r="AC49" s="10" t="e">
        <v>#N/A</v>
      </c>
      <c r="AD49" s="10" t="e">
        <v>#N/A</v>
      </c>
      <c r="AE49" s="10" t="e">
        <v>#N/A</v>
      </c>
      <c r="AF49" s="10" t="e">
        <v>#N/A</v>
      </c>
      <c r="AG49" s="10" t="e">
        <v>#N/A</v>
      </c>
      <c r="AH49" s="10" t="e">
        <v>#N/A</v>
      </c>
      <c r="AI49" s="10" t="e">
        <v>#N/A</v>
      </c>
      <c r="AJ49" s="10" t="e">
        <v>#N/A</v>
      </c>
      <c r="AK49" s="10" t="e">
        <v>#N/A</v>
      </c>
      <c r="AL49" s="10" t="e">
        <v>#N/A</v>
      </c>
      <c r="AM49" s="10" t="e">
        <v>#N/A</v>
      </c>
      <c r="AN49" s="10" t="e">
        <v>#N/A</v>
      </c>
      <c r="AO49" s="10" t="e">
        <v>#N/A</v>
      </c>
      <c r="AP49" s="10" t="e">
        <v>#N/A</v>
      </c>
      <c r="AQ49" s="10" t="e">
        <v>#N/A</v>
      </c>
      <c r="AR49" s="10" t="e">
        <v>#N/A</v>
      </c>
      <c r="AS49" s="10" t="e">
        <v>#N/A</v>
      </c>
      <c r="AT49" s="10" t="e">
        <v>#N/A</v>
      </c>
      <c r="AU49" s="10" t="e">
        <v>#N/A</v>
      </c>
      <c r="AV49" s="10" t="e">
        <v>#N/A</v>
      </c>
      <c r="AW49" s="10" t="e">
        <v>#N/A</v>
      </c>
      <c r="AX49" s="10" t="e">
        <v>#N/A</v>
      </c>
      <c r="AY49" s="10" t="e">
        <v>#N/A</v>
      </c>
      <c r="AZ49" s="10" t="e">
        <v>#N/A</v>
      </c>
      <c r="BA49" s="10" t="e">
        <v>#N/A</v>
      </c>
      <c r="BB49" s="10" t="e">
        <v>#N/A</v>
      </c>
      <c r="BC49" s="10" t="e">
        <v>#N/A</v>
      </c>
      <c r="BD49" s="10" t="e">
        <v>#N/A</v>
      </c>
      <c r="BE49" s="10" t="e">
        <v>#N/A</v>
      </c>
      <c r="BF49" s="10">
        <v>2.4169999999999998</v>
      </c>
      <c r="BG49" s="10">
        <v>2.3090000000000002</v>
      </c>
      <c r="BH49" s="10">
        <v>2.242</v>
      </c>
      <c r="BI49" s="10">
        <v>2.2829999999999999</v>
      </c>
      <c r="BJ49" s="10">
        <v>2.262</v>
      </c>
      <c r="BK49" s="10">
        <v>2.141</v>
      </c>
      <c r="BL49" s="10">
        <v>2.3140000000000001</v>
      </c>
      <c r="BM49" s="10">
        <v>2.4329999999999998</v>
      </c>
      <c r="BN49" s="10">
        <v>2.5569999999999999</v>
      </c>
      <c r="BO49" s="10">
        <v>2.8479999999999999</v>
      </c>
      <c r="BP49" s="22">
        <f t="shared" si="4"/>
        <v>2.8479999999999999</v>
      </c>
      <c r="BQ49" s="10">
        <v>3.3660000000000001</v>
      </c>
      <c r="BR49" s="10">
        <v>2.766426222925622</v>
      </c>
      <c r="BS49" s="22">
        <f t="shared" si="5"/>
        <v>2.766426222925622</v>
      </c>
      <c r="BT49" s="10">
        <v>2.4948445437084965</v>
      </c>
      <c r="BU49" s="22">
        <f t="shared" si="6"/>
        <v>2.4948445437084965</v>
      </c>
      <c r="BV49" s="10">
        <v>2.5099999999999998</v>
      </c>
      <c r="BW49" s="10">
        <v>2.31</v>
      </c>
      <c r="BX49" s="22">
        <f t="shared" si="7"/>
        <v>2.31</v>
      </c>
      <c r="BY49" s="10">
        <v>2.4500000000000002</v>
      </c>
      <c r="BZ49" s="10">
        <v>2.35</v>
      </c>
      <c r="CA49" s="22">
        <f t="shared" si="8"/>
        <v>2.35</v>
      </c>
      <c r="CB49" s="10">
        <v>2.286</v>
      </c>
      <c r="CC49" s="10">
        <v>2.093</v>
      </c>
      <c r="CD49" s="10">
        <v>2.2250000000000001</v>
      </c>
      <c r="CE49" s="10">
        <v>2.8420000000000001</v>
      </c>
      <c r="CF49" s="10">
        <v>2.742</v>
      </c>
      <c r="CG49" s="22">
        <f t="shared" ref="CG49:CG60" si="9">CF49</f>
        <v>2.742</v>
      </c>
      <c r="CH49" s="10">
        <v>2.7320000000000002</v>
      </c>
      <c r="CI49" s="10">
        <v>2.9990000000000001</v>
      </c>
      <c r="CJ49" s="22">
        <f>CI49</f>
        <v>2.9990000000000001</v>
      </c>
      <c r="CK49" s="10">
        <v>2.9990000000000001</v>
      </c>
      <c r="CL49" s="10" t="e">
        <v>#N/A</v>
      </c>
      <c r="CM49" s="10" t="e">
        <v>#N/A</v>
      </c>
      <c r="CN49" s="10" t="e">
        <v>#N/A</v>
      </c>
      <c r="CO49" s="10" t="e">
        <v>#N/A</v>
      </c>
      <c r="CP49" s="10" t="e">
        <v>#N/A</v>
      </c>
      <c r="CQ49" s="10" t="e">
        <v>#N/A</v>
      </c>
      <c r="CR49" s="10" t="e">
        <v>#N/A</v>
      </c>
      <c r="CS49" s="10" t="e">
        <v>#N/A</v>
      </c>
      <c r="CT49" s="3"/>
      <c r="CU49" s="20">
        <v>37104</v>
      </c>
      <c r="CV49" s="20" t="str">
        <f ca="1">OFFSET(C$1,0,ROWS($1:43)-1)</f>
        <v>2001B</v>
      </c>
      <c r="CW49" s="19">
        <f t="shared" ca="1" si="2"/>
        <v>2001</v>
      </c>
      <c r="CX49" s="30" cm="1">
        <f t="array" aca="1" ref="CX49" ca="1">INDEX($C$6:$CS$100,MATCH(CW49,YEAR($B$6:$B$100),0),MATCH(CV49,$C$1:$CS$1,0))</f>
        <v>2.1539999999999999</v>
      </c>
      <c r="CY49" s="19">
        <f t="shared" ca="1" si="0"/>
        <v>2006</v>
      </c>
      <c r="CZ49" s="30" cm="1">
        <f t="array" aca="1" ref="CZ49" ca="1">INDEX($C$6:$CS$100,MATCH(CY49,YEAR($B$6:$B$100),0),MATCH(CV49,$C$1:$CS$1,0))</f>
        <v>3.2530000000000001</v>
      </c>
      <c r="DA49" s="19">
        <f t="shared" ca="1" si="1"/>
        <v>2011</v>
      </c>
      <c r="DB49" s="28" cm="1">
        <f t="array" aca="1" ref="DB49" ca="1">INDEX($C$6:$CS$100,MATCH(DA49,YEAR($B$6:$B$100),0),MATCH(CV49,$C$1:$CS$1,0))</f>
        <v>3.16</v>
      </c>
      <c r="DD49" s="10"/>
      <c r="DG49" s="5"/>
    </row>
    <row r="50" spans="1:111" x14ac:dyDescent="0.3">
      <c r="A50" t="s">
        <v>623</v>
      </c>
      <c r="B50" s="16">
        <v>43466</v>
      </c>
      <c r="C50" s="10" t="e">
        <v>#N/A</v>
      </c>
      <c r="D50" s="10" t="e">
        <v>#N/A</v>
      </c>
      <c r="E50" s="10" t="e">
        <v>#N/A</v>
      </c>
      <c r="F50" s="10" t="e">
        <v>#N/A</v>
      </c>
      <c r="G50" s="10" t="e">
        <v>#N/A</v>
      </c>
      <c r="H50" s="10" t="e">
        <v>#N/A</v>
      </c>
      <c r="I50" s="10" t="e">
        <v>#N/A</v>
      </c>
      <c r="J50" s="10" t="e">
        <v>#N/A</v>
      </c>
      <c r="K50" s="10" t="e">
        <v>#N/A</v>
      </c>
      <c r="L50" s="10" t="e">
        <v>#N/A</v>
      </c>
      <c r="M50" s="10" t="e">
        <v>#N/A</v>
      </c>
      <c r="N50" s="10" t="e">
        <v>#N/A</v>
      </c>
      <c r="O50" s="10" t="e">
        <v>#N/A</v>
      </c>
      <c r="P50" s="10" t="e">
        <v>#N/A</v>
      </c>
      <c r="Q50" s="10" t="e">
        <v>#N/A</v>
      </c>
      <c r="R50" s="10" t="e">
        <v>#N/A</v>
      </c>
      <c r="S50" s="10" t="e">
        <v>#N/A</v>
      </c>
      <c r="T50" s="10" t="e">
        <v>#N/A</v>
      </c>
      <c r="U50" s="10" t="e">
        <v>#N/A</v>
      </c>
      <c r="V50" s="10" t="e">
        <v>#N/A</v>
      </c>
      <c r="W50" s="10" t="e">
        <v>#N/A</v>
      </c>
      <c r="X50" s="10" t="e">
        <v>#N/A</v>
      </c>
      <c r="Y50" s="10" t="e">
        <v>#N/A</v>
      </c>
      <c r="Z50" s="10" t="e">
        <v>#N/A</v>
      </c>
      <c r="AA50" s="10" t="e">
        <v>#N/A</v>
      </c>
      <c r="AB50" s="10" t="e">
        <v>#N/A</v>
      </c>
      <c r="AC50" s="10" t="e">
        <v>#N/A</v>
      </c>
      <c r="AD50" s="10" t="e">
        <v>#N/A</v>
      </c>
      <c r="AE50" s="10" t="e">
        <v>#N/A</v>
      </c>
      <c r="AF50" s="10" t="e">
        <v>#N/A</v>
      </c>
      <c r="AG50" s="10" t="e">
        <v>#N/A</v>
      </c>
      <c r="AH50" s="10" t="e">
        <v>#N/A</v>
      </c>
      <c r="AI50" s="10" t="e">
        <v>#N/A</v>
      </c>
      <c r="AJ50" s="10" t="e">
        <v>#N/A</v>
      </c>
      <c r="AK50" s="10" t="e">
        <v>#N/A</v>
      </c>
      <c r="AL50" s="10" t="e">
        <v>#N/A</v>
      </c>
      <c r="AM50" s="10" t="e">
        <v>#N/A</v>
      </c>
      <c r="AN50" s="10" t="e">
        <v>#N/A</v>
      </c>
      <c r="AO50" s="10" t="e">
        <v>#N/A</v>
      </c>
      <c r="AP50" s="10" t="e">
        <v>#N/A</v>
      </c>
      <c r="AQ50" s="10" t="e">
        <v>#N/A</v>
      </c>
      <c r="AR50" s="10" t="e">
        <v>#N/A</v>
      </c>
      <c r="AS50" s="10" t="e">
        <v>#N/A</v>
      </c>
      <c r="AT50" s="10" t="e">
        <v>#N/A</v>
      </c>
      <c r="AU50" s="10" t="e">
        <v>#N/A</v>
      </c>
      <c r="AV50" s="10" t="e">
        <v>#N/A</v>
      </c>
      <c r="AW50" s="10" t="e">
        <v>#N/A</v>
      </c>
      <c r="AX50" s="10" t="e">
        <v>#N/A</v>
      </c>
      <c r="AY50" s="10" t="e">
        <v>#N/A</v>
      </c>
      <c r="AZ50" s="10" t="e">
        <v>#N/A</v>
      </c>
      <c r="BA50" s="10" t="e">
        <v>#N/A</v>
      </c>
      <c r="BB50" s="10" t="e">
        <v>#N/A</v>
      </c>
      <c r="BC50" s="10" t="e">
        <v>#N/A</v>
      </c>
      <c r="BD50" s="10" t="e">
        <v>#N/A</v>
      </c>
      <c r="BE50" s="10" t="e">
        <v>#N/A</v>
      </c>
      <c r="BF50" s="10" t="e">
        <v>#N/A</v>
      </c>
      <c r="BG50" s="10" t="e">
        <v>#N/A</v>
      </c>
      <c r="BH50" s="10">
        <v>2.1960000000000002</v>
      </c>
      <c r="BI50" s="10">
        <v>2.2280000000000002</v>
      </c>
      <c r="BJ50" s="10">
        <v>2.2010000000000001</v>
      </c>
      <c r="BK50" s="10">
        <v>2.2559999999999998</v>
      </c>
      <c r="BL50" s="10">
        <v>2.2320000000000002</v>
      </c>
      <c r="BM50" s="10">
        <v>2.371</v>
      </c>
      <c r="BN50" s="10">
        <v>2.508</v>
      </c>
      <c r="BO50" s="10">
        <v>2.6190000000000002</v>
      </c>
      <c r="BP50" s="22">
        <f t="shared" si="4"/>
        <v>2.6190000000000002</v>
      </c>
      <c r="BQ50" s="10">
        <v>2.6389999999999998</v>
      </c>
      <c r="BR50" s="10">
        <v>2.4170324369006124</v>
      </c>
      <c r="BS50" s="22">
        <f t="shared" si="5"/>
        <v>2.4170324369006124</v>
      </c>
      <c r="BT50" s="10">
        <v>2.3098213529912481</v>
      </c>
      <c r="BU50" s="22">
        <f t="shared" si="6"/>
        <v>2.3098213529912481</v>
      </c>
      <c r="BV50" s="10">
        <v>2.2999999999999998</v>
      </c>
      <c r="BW50" s="10">
        <v>2.0499999999999998</v>
      </c>
      <c r="BX50" s="22">
        <f t="shared" si="7"/>
        <v>2.0499999999999998</v>
      </c>
      <c r="BY50" s="10">
        <v>2.2200000000000002</v>
      </c>
      <c r="BZ50" s="10">
        <v>1.89</v>
      </c>
      <c r="CA50" s="22">
        <f t="shared" si="8"/>
        <v>1.89</v>
      </c>
      <c r="CB50" s="10">
        <v>1.86</v>
      </c>
      <c r="CC50" s="10">
        <v>1.8009999999999999</v>
      </c>
      <c r="CD50" s="10">
        <v>1.7969999999999999</v>
      </c>
      <c r="CE50" s="10">
        <v>3.1059999999999999</v>
      </c>
      <c r="CF50" s="10">
        <v>2.8740000000000001</v>
      </c>
      <c r="CG50" s="22">
        <f t="shared" si="9"/>
        <v>2.8740000000000001</v>
      </c>
      <c r="CH50" s="10">
        <v>2.7469999999999999</v>
      </c>
      <c r="CI50" s="10">
        <v>2.3780000000000001</v>
      </c>
      <c r="CJ50" s="22">
        <f t="shared" ref="CJ50:CJ61" si="10">CI50</f>
        <v>2.3780000000000001</v>
      </c>
      <c r="CK50" s="10">
        <v>2.3780000000000001</v>
      </c>
      <c r="CL50" s="10">
        <v>2.1930000000000001</v>
      </c>
      <c r="CM50" s="10">
        <v>2.1930000000000001</v>
      </c>
      <c r="CN50" s="10" t="e">
        <v>#N/A</v>
      </c>
      <c r="CO50" s="10" t="e">
        <v>#N/A</v>
      </c>
      <c r="CP50" s="10" t="e">
        <v>#N/A</v>
      </c>
      <c r="CQ50" s="10" t="e">
        <v>#N/A</v>
      </c>
      <c r="CR50" s="10" t="e">
        <v>#N/A</v>
      </c>
      <c r="CS50" s="10" t="e">
        <v>#N/A</v>
      </c>
      <c r="CT50" s="3"/>
      <c r="CU50" s="20">
        <v>37257</v>
      </c>
      <c r="CV50" s="20" t="str">
        <f ca="1">OFFSET(C$1,0,ROWS($1:44)-1)</f>
        <v>2002A</v>
      </c>
      <c r="CW50" s="19">
        <f t="shared" ca="1" si="2"/>
        <v>2002</v>
      </c>
      <c r="CX50" s="30" cm="1">
        <f t="array" aca="1" ref="CX50" ca="1">INDEX($C$6:$CS$100,MATCH(CW50,YEAR($B$6:$B$100),0),MATCH(CV50,$C$1:$CS$1,0))</f>
        <v>0.16500000000000001</v>
      </c>
      <c r="CY50" s="19">
        <f t="shared" ca="1" si="0"/>
        <v>2007</v>
      </c>
      <c r="CZ50" s="30" cm="1">
        <f t="array" aca="1" ref="CZ50" ca="1">INDEX($C$6:$CS$100,MATCH(CY50,YEAR($B$6:$B$100),0),MATCH(CV50,$C$1:$CS$1,0))</f>
        <v>3.1629999999999998</v>
      </c>
      <c r="DA50" s="19">
        <f t="shared" ca="1" si="1"/>
        <v>2012</v>
      </c>
      <c r="DB50" s="28" cm="1">
        <f t="array" aca="1" ref="DB50" ca="1">INDEX($C$6:$CS$100,MATCH(DA50,YEAR($B$6:$B$100),0),MATCH(CV50,$C$1:$CS$1,0))</f>
        <v>3.0459999999999998</v>
      </c>
      <c r="DD50" s="10"/>
      <c r="DG50" s="5"/>
    </row>
    <row r="51" spans="1:111" x14ac:dyDescent="0.3">
      <c r="A51" t="s">
        <v>624</v>
      </c>
      <c r="B51" s="16">
        <v>43831</v>
      </c>
      <c r="C51" s="10" t="e">
        <v>#N/A</v>
      </c>
      <c r="D51" s="10" t="e">
        <v>#N/A</v>
      </c>
      <c r="E51" s="10" t="e">
        <v>#N/A</v>
      </c>
      <c r="F51" s="10" t="e">
        <v>#N/A</v>
      </c>
      <c r="G51" s="10" t="e">
        <v>#N/A</v>
      </c>
      <c r="H51" s="10" t="e">
        <v>#N/A</v>
      </c>
      <c r="I51" s="10" t="e">
        <v>#N/A</v>
      </c>
      <c r="J51" s="10" t="e">
        <v>#N/A</v>
      </c>
      <c r="K51" s="10" t="e">
        <v>#N/A</v>
      </c>
      <c r="L51" s="10" t="e">
        <v>#N/A</v>
      </c>
      <c r="M51" s="10" t="e">
        <v>#N/A</v>
      </c>
      <c r="N51" s="10" t="e">
        <v>#N/A</v>
      </c>
      <c r="O51" s="10" t="e">
        <v>#N/A</v>
      </c>
      <c r="P51" s="10" t="e">
        <v>#N/A</v>
      </c>
      <c r="Q51" s="10" t="e">
        <v>#N/A</v>
      </c>
      <c r="R51" s="10" t="e">
        <v>#N/A</v>
      </c>
      <c r="S51" s="10" t="e">
        <v>#N/A</v>
      </c>
      <c r="T51" s="10" t="e">
        <v>#N/A</v>
      </c>
      <c r="U51" s="10" t="e">
        <v>#N/A</v>
      </c>
      <c r="V51" s="10" t="e">
        <v>#N/A</v>
      </c>
      <c r="W51" s="10" t="e">
        <v>#N/A</v>
      </c>
      <c r="X51" s="10" t="e">
        <v>#N/A</v>
      </c>
      <c r="Y51" s="10" t="e">
        <v>#N/A</v>
      </c>
      <c r="Z51" s="10" t="e">
        <v>#N/A</v>
      </c>
      <c r="AA51" s="10" t="e">
        <v>#N/A</v>
      </c>
      <c r="AB51" s="10" t="e">
        <v>#N/A</v>
      </c>
      <c r="AC51" s="10" t="e">
        <v>#N/A</v>
      </c>
      <c r="AD51" s="10" t="e">
        <v>#N/A</v>
      </c>
      <c r="AE51" s="10" t="e">
        <v>#N/A</v>
      </c>
      <c r="AF51" s="10" t="e">
        <v>#N/A</v>
      </c>
      <c r="AG51" s="10" t="e">
        <v>#N/A</v>
      </c>
      <c r="AH51" s="10" t="e">
        <v>#N/A</v>
      </c>
      <c r="AI51" s="10" t="e">
        <v>#N/A</v>
      </c>
      <c r="AJ51" s="10" t="e">
        <v>#N/A</v>
      </c>
      <c r="AK51" s="10" t="e">
        <v>#N/A</v>
      </c>
      <c r="AL51" s="10" t="e">
        <v>#N/A</v>
      </c>
      <c r="AM51" s="10" t="e">
        <v>#N/A</v>
      </c>
      <c r="AN51" s="10" t="e">
        <v>#N/A</v>
      </c>
      <c r="AO51" s="10" t="e">
        <v>#N/A</v>
      </c>
      <c r="AP51" s="10" t="e">
        <v>#N/A</v>
      </c>
      <c r="AQ51" s="10" t="e">
        <v>#N/A</v>
      </c>
      <c r="AR51" s="10" t="e">
        <v>#N/A</v>
      </c>
      <c r="AS51" s="10" t="e">
        <v>#N/A</v>
      </c>
      <c r="AT51" s="10" t="e">
        <v>#N/A</v>
      </c>
      <c r="AU51" s="10" t="e">
        <v>#N/A</v>
      </c>
      <c r="AV51" s="10" t="e">
        <v>#N/A</v>
      </c>
      <c r="AW51" s="10" t="e">
        <v>#N/A</v>
      </c>
      <c r="AX51" s="10" t="e">
        <v>#N/A</v>
      </c>
      <c r="AY51" s="10" t="e">
        <v>#N/A</v>
      </c>
      <c r="AZ51" s="10" t="e">
        <v>#N/A</v>
      </c>
      <c r="BA51" s="10" t="e">
        <v>#N/A</v>
      </c>
      <c r="BB51" s="10" t="e">
        <v>#N/A</v>
      </c>
      <c r="BC51" s="10" t="e">
        <v>#N/A</v>
      </c>
      <c r="BD51" s="10" t="e">
        <v>#N/A</v>
      </c>
      <c r="BE51" s="10" t="e">
        <v>#N/A</v>
      </c>
      <c r="BF51" s="10" t="e">
        <v>#N/A</v>
      </c>
      <c r="BG51" s="10" t="e">
        <v>#N/A</v>
      </c>
      <c r="BH51" s="10" t="e">
        <v>#N/A</v>
      </c>
      <c r="BI51" s="10" t="e">
        <v>#N/A</v>
      </c>
      <c r="BJ51" s="10" t="e">
        <v>#N/A</v>
      </c>
      <c r="BK51" s="10">
        <v>2.2440000000000002</v>
      </c>
      <c r="BL51" s="10">
        <v>2.2330000000000001</v>
      </c>
      <c r="BM51" s="10">
        <v>2.371</v>
      </c>
      <c r="BN51" s="10">
        <v>2.3439999999999999</v>
      </c>
      <c r="BO51" s="10">
        <v>2.5470000000000002</v>
      </c>
      <c r="BP51" s="22">
        <f t="shared" si="4"/>
        <v>2.5470000000000002</v>
      </c>
      <c r="BQ51" s="10">
        <v>2.4129999999999998</v>
      </c>
      <c r="BR51" s="10">
        <v>2.3094829873150369</v>
      </c>
      <c r="BS51" s="22">
        <f t="shared" si="5"/>
        <v>2.3094829873150369</v>
      </c>
      <c r="BT51" s="10">
        <v>2.2273446128807661</v>
      </c>
      <c r="BU51" s="22">
        <f t="shared" si="6"/>
        <v>2.2273446128807661</v>
      </c>
      <c r="BV51" s="10">
        <v>2.27</v>
      </c>
      <c r="BW51" s="10">
        <v>2.19</v>
      </c>
      <c r="BX51" s="22">
        <f t="shared" si="7"/>
        <v>2.19</v>
      </c>
      <c r="BY51" s="10">
        <v>2.23</v>
      </c>
      <c r="BZ51" s="10">
        <v>1.81</v>
      </c>
      <c r="CA51" s="22">
        <f t="shared" si="8"/>
        <v>1.81</v>
      </c>
      <c r="CB51" s="10">
        <v>1.595</v>
      </c>
      <c r="CC51" s="10">
        <v>1.542</v>
      </c>
      <c r="CD51" s="10">
        <v>1.4419999999999999</v>
      </c>
      <c r="CE51" s="10">
        <v>2.101</v>
      </c>
      <c r="CF51" s="10">
        <v>2.0350000000000001</v>
      </c>
      <c r="CG51" s="22">
        <f t="shared" si="9"/>
        <v>2.0350000000000001</v>
      </c>
      <c r="CH51" s="10">
        <v>2.165</v>
      </c>
      <c r="CI51" s="10">
        <v>2.2389999999999999</v>
      </c>
      <c r="CJ51" s="22">
        <f t="shared" si="10"/>
        <v>2.2389999999999999</v>
      </c>
      <c r="CK51" s="10">
        <v>-3.7519999999999998</v>
      </c>
      <c r="CL51" s="10">
        <v>-2.3210000000000002</v>
      </c>
      <c r="CM51" s="10">
        <v>-2.3210000000000002</v>
      </c>
      <c r="CN51" s="10">
        <v>-2.2160000000000002</v>
      </c>
      <c r="CO51" s="10" t="e">
        <v>#N/A</v>
      </c>
      <c r="CP51" s="10" t="e">
        <v>#N/A</v>
      </c>
      <c r="CQ51" s="10" t="e">
        <v>#N/A</v>
      </c>
      <c r="CR51" s="10" t="e">
        <v>#N/A</v>
      </c>
      <c r="CS51" s="10" t="e">
        <v>#N/A</v>
      </c>
      <c r="CT51" s="3"/>
      <c r="CU51" s="20">
        <v>37469</v>
      </c>
      <c r="CV51" s="20" t="str">
        <f ca="1">OFFSET(C$1,0,ROWS($1:45)-1)</f>
        <v>2002B</v>
      </c>
      <c r="CW51" s="19">
        <f t="shared" ca="1" si="2"/>
        <v>2002</v>
      </c>
      <c r="CX51" s="30" cm="1">
        <f t="array" aca="1" ref="CX51" ca="1">INDEX($C$6:$CS$100,MATCH(CW51,YEAR($B$6:$B$100),0),MATCH(CV51,$C$1:$CS$1,0))</f>
        <v>1.6080000000000001</v>
      </c>
      <c r="CY51" s="19">
        <f t="shared" ca="1" si="0"/>
        <v>2007</v>
      </c>
      <c r="CZ51" s="30" cm="1">
        <f t="array" aca="1" ref="CZ51" ca="1">INDEX($C$6:$CS$100,MATCH(CY51,YEAR($B$6:$B$100),0),MATCH(CV51,$C$1:$CS$1,0))</f>
        <v>3.222</v>
      </c>
      <c r="DA51" s="19">
        <f t="shared" ca="1" si="1"/>
        <v>2012</v>
      </c>
      <c r="DB51" s="28" cm="1">
        <f t="array" aca="1" ref="DB51" ca="1">INDEX($C$6:$CS$100,MATCH(DA51,YEAR($B$6:$B$100),0),MATCH(CV51,$C$1:$CS$1,0))</f>
        <v>3.048</v>
      </c>
      <c r="DD51" s="10"/>
    </row>
    <row r="52" spans="1:111" x14ac:dyDescent="0.3">
      <c r="A52" t="s">
        <v>625</v>
      </c>
      <c r="B52" s="16">
        <v>44197</v>
      </c>
      <c r="C52" s="10" t="e">
        <v>#N/A</v>
      </c>
      <c r="D52" s="10" t="e">
        <v>#N/A</v>
      </c>
      <c r="E52" s="10" t="e">
        <v>#N/A</v>
      </c>
      <c r="F52" s="10" t="e">
        <v>#N/A</v>
      </c>
      <c r="G52" s="10" t="e">
        <v>#N/A</v>
      </c>
      <c r="H52" s="10" t="e">
        <v>#N/A</v>
      </c>
      <c r="I52" s="10" t="e">
        <v>#N/A</v>
      </c>
      <c r="J52" s="10" t="e">
        <v>#N/A</v>
      </c>
      <c r="K52" s="10" t="e">
        <v>#N/A</v>
      </c>
      <c r="L52" s="10" t="e">
        <v>#N/A</v>
      </c>
      <c r="M52" s="10" t="e">
        <v>#N/A</v>
      </c>
      <c r="N52" s="10" t="e">
        <v>#N/A</v>
      </c>
      <c r="O52" s="10" t="e">
        <v>#N/A</v>
      </c>
      <c r="P52" s="10" t="e">
        <v>#N/A</v>
      </c>
      <c r="Q52" s="10" t="e">
        <v>#N/A</v>
      </c>
      <c r="R52" s="10" t="e">
        <v>#N/A</v>
      </c>
      <c r="S52" s="10" t="e">
        <v>#N/A</v>
      </c>
      <c r="T52" s="10" t="e">
        <v>#N/A</v>
      </c>
      <c r="U52" s="10" t="e">
        <v>#N/A</v>
      </c>
      <c r="V52" s="10" t="e">
        <v>#N/A</v>
      </c>
      <c r="W52" s="10" t="e">
        <v>#N/A</v>
      </c>
      <c r="X52" s="10" t="e">
        <v>#N/A</v>
      </c>
      <c r="Y52" s="10" t="e">
        <v>#N/A</v>
      </c>
      <c r="Z52" s="10" t="e">
        <v>#N/A</v>
      </c>
      <c r="AA52" s="10" t="e">
        <v>#N/A</v>
      </c>
      <c r="AB52" s="10" t="e">
        <v>#N/A</v>
      </c>
      <c r="AC52" s="10" t="e">
        <v>#N/A</v>
      </c>
      <c r="AD52" s="10" t="e">
        <v>#N/A</v>
      </c>
      <c r="AE52" s="10" t="e">
        <v>#N/A</v>
      </c>
      <c r="AF52" s="10" t="e">
        <v>#N/A</v>
      </c>
      <c r="AG52" s="10" t="e">
        <v>#N/A</v>
      </c>
      <c r="AH52" s="10" t="e">
        <v>#N/A</v>
      </c>
      <c r="AI52" s="10" t="e">
        <v>#N/A</v>
      </c>
      <c r="AJ52" s="10" t="e">
        <v>#N/A</v>
      </c>
      <c r="AK52" s="10" t="e">
        <v>#N/A</v>
      </c>
      <c r="AL52" s="10" t="e">
        <v>#N/A</v>
      </c>
      <c r="AM52" s="10" t="e">
        <v>#N/A</v>
      </c>
      <c r="AN52" s="10" t="e">
        <v>#N/A</v>
      </c>
      <c r="AO52" s="10" t="e">
        <v>#N/A</v>
      </c>
      <c r="AP52" s="10" t="e">
        <v>#N/A</v>
      </c>
      <c r="AQ52" s="10" t="e">
        <v>#N/A</v>
      </c>
      <c r="AR52" s="10" t="e">
        <v>#N/A</v>
      </c>
      <c r="AS52" s="10" t="e">
        <v>#N/A</v>
      </c>
      <c r="AT52" s="10" t="e">
        <v>#N/A</v>
      </c>
      <c r="AU52" s="10" t="e">
        <v>#N/A</v>
      </c>
      <c r="AV52" s="10" t="e">
        <v>#N/A</v>
      </c>
      <c r="AW52" s="10" t="e">
        <v>#N/A</v>
      </c>
      <c r="AX52" s="10" t="e">
        <v>#N/A</v>
      </c>
      <c r="AY52" s="10" t="e">
        <v>#N/A</v>
      </c>
      <c r="AZ52" s="10" t="e">
        <v>#N/A</v>
      </c>
      <c r="BA52" s="10" t="e">
        <v>#N/A</v>
      </c>
      <c r="BB52" s="10" t="e">
        <v>#N/A</v>
      </c>
      <c r="BC52" s="10" t="e">
        <v>#N/A</v>
      </c>
      <c r="BD52" s="10" t="e">
        <v>#N/A</v>
      </c>
      <c r="BE52" s="10" t="e">
        <v>#N/A</v>
      </c>
      <c r="BF52" s="10" t="e">
        <v>#N/A</v>
      </c>
      <c r="BG52" s="10" t="e">
        <v>#N/A</v>
      </c>
      <c r="BH52" s="10" t="e">
        <v>#N/A</v>
      </c>
      <c r="BI52" s="10" t="e">
        <v>#N/A</v>
      </c>
      <c r="BJ52" s="10" t="e">
        <v>#N/A</v>
      </c>
      <c r="BK52" s="10" t="e">
        <v>#N/A</v>
      </c>
      <c r="BL52" s="10" t="e">
        <v>#N/A</v>
      </c>
      <c r="BM52" s="10">
        <v>2.3319999999999999</v>
      </c>
      <c r="BN52" s="10">
        <v>2.2650000000000001</v>
      </c>
      <c r="BO52" s="10">
        <v>2.4430000000000001</v>
      </c>
      <c r="BP52" s="22">
        <f t="shared" si="4"/>
        <v>2.4430000000000001</v>
      </c>
      <c r="BQ52" s="10">
        <v>2.2679999999999998</v>
      </c>
      <c r="BR52" s="10">
        <v>2.2230212368511859</v>
      </c>
      <c r="BS52" s="22">
        <f t="shared" si="5"/>
        <v>2.2230212368511859</v>
      </c>
      <c r="BT52" s="10">
        <v>2.1633670843825392</v>
      </c>
      <c r="BU52" s="22">
        <f t="shared" si="6"/>
        <v>2.1633670843825392</v>
      </c>
      <c r="BV52" s="10">
        <v>2.21</v>
      </c>
      <c r="BW52" s="10">
        <v>2.21</v>
      </c>
      <c r="BX52" s="22">
        <f t="shared" si="7"/>
        <v>2.21</v>
      </c>
      <c r="BY52" s="10">
        <v>2.2200000000000002</v>
      </c>
      <c r="BZ52" s="10">
        <v>2.02</v>
      </c>
      <c r="CA52" s="22">
        <f t="shared" si="8"/>
        <v>2.02</v>
      </c>
      <c r="CB52" s="10">
        <v>1.8460000000000001</v>
      </c>
      <c r="CC52" s="10">
        <v>1.696</v>
      </c>
      <c r="CD52" s="10">
        <v>1.621</v>
      </c>
      <c r="CE52" s="10">
        <v>1.6020000000000001</v>
      </c>
      <c r="CF52" s="10">
        <v>1.627</v>
      </c>
      <c r="CG52" s="22">
        <f t="shared" si="9"/>
        <v>1.627</v>
      </c>
      <c r="CH52" s="10">
        <v>1.893</v>
      </c>
      <c r="CI52" s="10">
        <v>2.0609999999999999</v>
      </c>
      <c r="CJ52" s="22">
        <f t="shared" si="10"/>
        <v>2.0609999999999999</v>
      </c>
      <c r="CK52" s="10">
        <v>1.147</v>
      </c>
      <c r="CL52" s="10">
        <v>3.056</v>
      </c>
      <c r="CM52" s="10">
        <v>4.1550000000000002</v>
      </c>
      <c r="CN52" s="10">
        <v>3.6459999999999999</v>
      </c>
      <c r="CO52" s="10">
        <v>4.0750000000000002</v>
      </c>
      <c r="CP52" s="22">
        <f>CO52</f>
        <v>4.0750000000000002</v>
      </c>
      <c r="CQ52" s="10" t="e">
        <v>#N/A</v>
      </c>
      <c r="CR52" s="10" t="e">
        <v>#N/A</v>
      </c>
      <c r="CS52" s="10" t="e">
        <v>#N/A</v>
      </c>
      <c r="CU52" s="20">
        <v>37622</v>
      </c>
      <c r="CV52" s="20" t="str">
        <f ca="1">OFFSET(C$1,0,ROWS($1:46)-1)</f>
        <v>2003A</v>
      </c>
      <c r="CW52" s="19">
        <f t="shared" ca="1" si="2"/>
        <v>2003</v>
      </c>
      <c r="CX52" s="30" cm="1">
        <f t="array" aca="1" ref="CX52" ca="1">INDEX($C$6:$CS$100,MATCH(CW52,YEAR($B$6:$B$100),0),MATCH(CV52,$C$1:$CS$1,0))</f>
        <v>2.44</v>
      </c>
      <c r="CY52" s="19">
        <f t="shared" ca="1" si="0"/>
        <v>2008</v>
      </c>
      <c r="CZ52" s="30" cm="1">
        <f t="array" aca="1" ref="CZ52" ca="1">INDEX($C$6:$CS$100,MATCH(CY52,YEAR($B$6:$B$100),0),MATCH(CV52,$C$1:$CS$1,0))</f>
        <v>3.121</v>
      </c>
      <c r="DA52" s="19">
        <f t="shared" ca="1" si="1"/>
        <v>2013</v>
      </c>
      <c r="DB52" s="28" cm="1">
        <f t="array" aca="1" ref="DB52" ca="1">INDEX($C$6:$CS$100,MATCH(DA52,YEAR($B$6:$B$100),0),MATCH(CV52,$C$1:$CS$1,0))</f>
        <v>2.6659999999999999</v>
      </c>
      <c r="DD52" s="10"/>
    </row>
    <row r="53" spans="1:111" x14ac:dyDescent="0.3">
      <c r="A53" t="s">
        <v>626</v>
      </c>
      <c r="B53" s="16">
        <v>44562</v>
      </c>
      <c r="C53" s="10" t="e">
        <v>#N/A</v>
      </c>
      <c r="D53" s="10" t="e">
        <v>#N/A</v>
      </c>
      <c r="E53" s="10" t="e">
        <v>#N/A</v>
      </c>
      <c r="F53" s="10" t="e">
        <v>#N/A</v>
      </c>
      <c r="G53" s="10" t="e">
        <v>#N/A</v>
      </c>
      <c r="H53" s="10" t="e">
        <v>#N/A</v>
      </c>
      <c r="I53" s="10" t="e">
        <v>#N/A</v>
      </c>
      <c r="J53" s="10" t="e">
        <v>#N/A</v>
      </c>
      <c r="K53" s="10" t="e">
        <v>#N/A</v>
      </c>
      <c r="L53" s="10" t="e">
        <v>#N/A</v>
      </c>
      <c r="M53" s="10" t="e">
        <v>#N/A</v>
      </c>
      <c r="N53" s="10" t="e">
        <v>#N/A</v>
      </c>
      <c r="O53" s="10" t="e">
        <v>#N/A</v>
      </c>
      <c r="P53" s="10" t="e">
        <v>#N/A</v>
      </c>
      <c r="Q53" s="10" t="e">
        <v>#N/A</v>
      </c>
      <c r="R53" s="10" t="e">
        <v>#N/A</v>
      </c>
      <c r="S53" s="10" t="e">
        <v>#N/A</v>
      </c>
      <c r="T53" s="10" t="e">
        <v>#N/A</v>
      </c>
      <c r="U53" s="10" t="e">
        <v>#N/A</v>
      </c>
      <c r="V53" s="10" t="e">
        <v>#N/A</v>
      </c>
      <c r="W53" s="10" t="e">
        <v>#N/A</v>
      </c>
      <c r="X53" s="10" t="e">
        <v>#N/A</v>
      </c>
      <c r="Y53" s="10" t="e">
        <v>#N/A</v>
      </c>
      <c r="Z53" s="10" t="e">
        <v>#N/A</v>
      </c>
      <c r="AA53" s="10" t="e">
        <v>#N/A</v>
      </c>
      <c r="AB53" s="10" t="e">
        <v>#N/A</v>
      </c>
      <c r="AC53" s="10" t="e">
        <v>#N/A</v>
      </c>
      <c r="AD53" s="10" t="e">
        <v>#N/A</v>
      </c>
      <c r="AE53" s="10" t="e">
        <v>#N/A</v>
      </c>
      <c r="AF53" s="10" t="e">
        <v>#N/A</v>
      </c>
      <c r="AG53" s="10" t="e">
        <v>#N/A</v>
      </c>
      <c r="AH53" s="10" t="e">
        <v>#N/A</v>
      </c>
      <c r="AI53" s="10" t="e">
        <v>#N/A</v>
      </c>
      <c r="AJ53" s="10" t="e">
        <v>#N/A</v>
      </c>
      <c r="AK53" s="10" t="e">
        <v>#N/A</v>
      </c>
      <c r="AL53" s="10" t="e">
        <v>#N/A</v>
      </c>
      <c r="AM53" s="10" t="e">
        <v>#N/A</v>
      </c>
      <c r="AN53" s="10" t="e">
        <v>#N/A</v>
      </c>
      <c r="AO53" s="10" t="e">
        <v>#N/A</v>
      </c>
      <c r="AP53" s="10" t="e">
        <v>#N/A</v>
      </c>
      <c r="AQ53" s="10" t="e">
        <v>#N/A</v>
      </c>
      <c r="AR53" s="10" t="e">
        <v>#N/A</v>
      </c>
      <c r="AS53" s="10" t="e">
        <v>#N/A</v>
      </c>
      <c r="AT53" s="10" t="e">
        <v>#N/A</v>
      </c>
      <c r="AU53" s="10" t="e">
        <v>#N/A</v>
      </c>
      <c r="AV53" s="10" t="e">
        <v>#N/A</v>
      </c>
      <c r="AW53" s="10" t="e">
        <v>#N/A</v>
      </c>
      <c r="AX53" s="10" t="e">
        <v>#N/A</v>
      </c>
      <c r="AY53" s="10" t="e">
        <v>#N/A</v>
      </c>
      <c r="AZ53" s="10" t="e">
        <v>#N/A</v>
      </c>
      <c r="BA53" s="10" t="e">
        <v>#N/A</v>
      </c>
      <c r="BB53" s="10" t="e">
        <v>#N/A</v>
      </c>
      <c r="BC53" s="10" t="e">
        <v>#N/A</v>
      </c>
      <c r="BD53" s="10" t="e">
        <v>#N/A</v>
      </c>
      <c r="BE53" s="10" t="e">
        <v>#N/A</v>
      </c>
      <c r="BF53" s="10" t="e">
        <v>#N/A</v>
      </c>
      <c r="BG53" s="10" t="e">
        <v>#N/A</v>
      </c>
      <c r="BH53" s="10" t="e">
        <v>#N/A</v>
      </c>
      <c r="BI53" s="10" t="e">
        <v>#N/A</v>
      </c>
      <c r="BJ53" s="10" t="e">
        <v>#N/A</v>
      </c>
      <c r="BK53" s="10" t="e">
        <v>#N/A</v>
      </c>
      <c r="BL53" s="10" t="e">
        <v>#N/A</v>
      </c>
      <c r="BM53" s="10" t="e">
        <v>#N/A</v>
      </c>
      <c r="BN53" s="10" t="e">
        <v>#N/A</v>
      </c>
      <c r="BO53" s="10">
        <v>2.39</v>
      </c>
      <c r="BP53" s="22">
        <f t="shared" si="4"/>
        <v>2.39</v>
      </c>
      <c r="BQ53" s="10">
        <v>2.238</v>
      </c>
      <c r="BR53" s="10">
        <v>2.1866938306007944</v>
      </c>
      <c r="BS53" s="22">
        <f t="shared" si="5"/>
        <v>2.1866938306007944</v>
      </c>
      <c r="BT53" s="10">
        <v>2.1357143217159535</v>
      </c>
      <c r="BU53" s="22">
        <f t="shared" si="6"/>
        <v>2.1357143217159535</v>
      </c>
      <c r="BV53" s="10">
        <v>2.16</v>
      </c>
      <c r="BW53" s="10">
        <v>2.1800000000000002</v>
      </c>
      <c r="BX53" s="22">
        <f t="shared" si="7"/>
        <v>2.1800000000000002</v>
      </c>
      <c r="BY53" s="10">
        <v>2.17</v>
      </c>
      <c r="BZ53" s="10">
        <v>2.0699999999999998</v>
      </c>
      <c r="CA53" s="22">
        <f t="shared" si="8"/>
        <v>2.0699999999999998</v>
      </c>
      <c r="CB53" s="10">
        <v>1.956</v>
      </c>
      <c r="CC53" s="10">
        <v>1.88</v>
      </c>
      <c r="CD53" s="10">
        <v>1.859</v>
      </c>
      <c r="CE53" s="10">
        <v>1.492</v>
      </c>
      <c r="CF53" s="10">
        <v>1.5860000000000001</v>
      </c>
      <c r="CG53" s="22">
        <f t="shared" si="9"/>
        <v>1.5860000000000001</v>
      </c>
      <c r="CH53" s="10">
        <v>1.7290000000000001</v>
      </c>
      <c r="CI53" s="10">
        <v>1.6890000000000001</v>
      </c>
      <c r="CJ53" s="22">
        <f t="shared" si="10"/>
        <v>1.6890000000000001</v>
      </c>
      <c r="CK53" s="10">
        <v>3.556</v>
      </c>
      <c r="CL53" s="10">
        <v>3.2010000000000001</v>
      </c>
      <c r="CM53" s="10">
        <v>6.0529999999999999</v>
      </c>
      <c r="CN53" s="10">
        <v>4.3929999999999998</v>
      </c>
      <c r="CO53" s="10">
        <v>3.2410000000000001</v>
      </c>
      <c r="CP53" s="22">
        <f t="shared" ref="CP53:CP64" si="11">CO53</f>
        <v>3.2410000000000001</v>
      </c>
      <c r="CQ53" s="10">
        <v>3.1219999999999999</v>
      </c>
      <c r="CR53" s="10">
        <v>3.1219999999999999</v>
      </c>
      <c r="CS53" s="10" t="e">
        <v>#N/A</v>
      </c>
      <c r="CU53" s="20">
        <v>37834</v>
      </c>
      <c r="CV53" s="20" t="str">
        <f ca="1">OFFSET(C$1,0,ROWS($1:47)-1)</f>
        <v>2003B</v>
      </c>
      <c r="CW53" s="19">
        <f t="shared" ca="1" si="2"/>
        <v>2003</v>
      </c>
      <c r="CX53" s="30" cm="1">
        <f t="array" aca="1" ref="CX53" ca="1">INDEX($C$6:$CS$100,MATCH(CW53,YEAR($B$6:$B$100),0),MATCH(CV53,$C$1:$CS$1,0))</f>
        <v>2.2679999999999998</v>
      </c>
      <c r="CY53" s="19">
        <f t="shared" ca="1" si="0"/>
        <v>2008</v>
      </c>
      <c r="CZ53" s="30" cm="1">
        <f t="array" aca="1" ref="CZ53" ca="1">INDEX($C$6:$CS$100,MATCH(CY53,YEAR($B$6:$B$100),0),MATCH(CV53,$C$1:$CS$1,0))</f>
        <v>3.04</v>
      </c>
      <c r="DA53" s="19">
        <f t="shared" ca="1" si="1"/>
        <v>2013</v>
      </c>
      <c r="DB53" s="28" cm="1">
        <f t="array" aca="1" ref="DB53" ca="1">INDEX($C$6:$CS$100,MATCH(DA53,YEAR($B$6:$B$100),0),MATCH(CV53,$C$1:$CS$1,0))</f>
        <v>2.6259999999999999</v>
      </c>
      <c r="DD53" s="10"/>
    </row>
    <row r="54" spans="1:111" x14ac:dyDescent="0.3">
      <c r="A54" t="s">
        <v>627</v>
      </c>
      <c r="B54" s="16">
        <v>44927</v>
      </c>
      <c r="C54" s="10" t="e">
        <v>#N/A</v>
      </c>
      <c r="D54" s="10" t="e">
        <v>#N/A</v>
      </c>
      <c r="E54" s="10" t="e">
        <v>#N/A</v>
      </c>
      <c r="F54" s="10" t="e">
        <v>#N/A</v>
      </c>
      <c r="G54" s="10" t="e">
        <v>#N/A</v>
      </c>
      <c r="H54" s="10" t="e">
        <v>#N/A</v>
      </c>
      <c r="I54" s="10" t="e">
        <v>#N/A</v>
      </c>
      <c r="J54" s="10" t="e">
        <v>#N/A</v>
      </c>
      <c r="K54" s="10" t="e">
        <v>#N/A</v>
      </c>
      <c r="L54" s="10" t="e">
        <v>#N/A</v>
      </c>
      <c r="M54" s="10" t="e">
        <v>#N/A</v>
      </c>
      <c r="N54" s="10" t="e">
        <v>#N/A</v>
      </c>
      <c r="O54" s="10" t="e">
        <v>#N/A</v>
      </c>
      <c r="P54" s="10" t="e">
        <v>#N/A</v>
      </c>
      <c r="Q54" s="10" t="e">
        <v>#N/A</v>
      </c>
      <c r="R54" s="10" t="e">
        <v>#N/A</v>
      </c>
      <c r="S54" s="10" t="e">
        <v>#N/A</v>
      </c>
      <c r="T54" s="10" t="e">
        <v>#N/A</v>
      </c>
      <c r="U54" s="10" t="e">
        <v>#N/A</v>
      </c>
      <c r="V54" s="10" t="e">
        <v>#N/A</v>
      </c>
      <c r="W54" s="10" t="e">
        <v>#N/A</v>
      </c>
      <c r="X54" s="10" t="e">
        <v>#N/A</v>
      </c>
      <c r="Y54" s="10" t="e">
        <v>#N/A</v>
      </c>
      <c r="Z54" s="10" t="e">
        <v>#N/A</v>
      </c>
      <c r="AA54" s="10" t="e">
        <v>#N/A</v>
      </c>
      <c r="AB54" s="10" t="e">
        <v>#N/A</v>
      </c>
      <c r="AC54" s="10" t="e">
        <v>#N/A</v>
      </c>
      <c r="AD54" s="10" t="e">
        <v>#N/A</v>
      </c>
      <c r="AE54" s="10" t="e">
        <v>#N/A</v>
      </c>
      <c r="AF54" s="10" t="e">
        <v>#N/A</v>
      </c>
      <c r="AG54" s="10" t="e">
        <v>#N/A</v>
      </c>
      <c r="AH54" s="10" t="e">
        <v>#N/A</v>
      </c>
      <c r="AI54" s="10" t="e">
        <v>#N/A</v>
      </c>
      <c r="AJ54" s="10" t="e">
        <v>#N/A</v>
      </c>
      <c r="AK54" s="10" t="e">
        <v>#N/A</v>
      </c>
      <c r="AL54" s="10" t="e">
        <v>#N/A</v>
      </c>
      <c r="AM54" s="10" t="e">
        <v>#N/A</v>
      </c>
      <c r="AN54" s="10" t="e">
        <v>#N/A</v>
      </c>
      <c r="AO54" s="10" t="e">
        <v>#N/A</v>
      </c>
      <c r="AP54" s="10" t="e">
        <v>#N/A</v>
      </c>
      <c r="AQ54" s="10" t="e">
        <v>#N/A</v>
      </c>
      <c r="AR54" s="10" t="e">
        <v>#N/A</v>
      </c>
      <c r="AS54" s="10" t="e">
        <v>#N/A</v>
      </c>
      <c r="AT54" s="10" t="e">
        <v>#N/A</v>
      </c>
      <c r="AU54" s="10" t="e">
        <v>#N/A</v>
      </c>
      <c r="AV54" s="10" t="e">
        <v>#N/A</v>
      </c>
      <c r="AW54" s="10" t="e">
        <v>#N/A</v>
      </c>
      <c r="AX54" s="10" t="e">
        <v>#N/A</v>
      </c>
      <c r="AY54" s="10" t="e">
        <v>#N/A</v>
      </c>
      <c r="AZ54" s="10" t="e">
        <v>#N/A</v>
      </c>
      <c r="BA54" s="10" t="e">
        <v>#N/A</v>
      </c>
      <c r="BB54" s="10" t="e">
        <v>#N/A</v>
      </c>
      <c r="BC54" s="10" t="e">
        <v>#N/A</v>
      </c>
      <c r="BD54" s="10" t="e">
        <v>#N/A</v>
      </c>
      <c r="BE54" s="10" t="e">
        <v>#N/A</v>
      </c>
      <c r="BF54" s="10" t="e">
        <v>#N/A</v>
      </c>
      <c r="BG54" s="10" t="e">
        <v>#N/A</v>
      </c>
      <c r="BH54" s="10" t="e">
        <v>#N/A</v>
      </c>
      <c r="BI54" s="10" t="e">
        <v>#N/A</v>
      </c>
      <c r="BJ54" s="10" t="e">
        <v>#N/A</v>
      </c>
      <c r="BK54" s="10" t="e">
        <v>#N/A</v>
      </c>
      <c r="BL54" s="10" t="e">
        <v>#N/A</v>
      </c>
      <c r="BM54" s="10" t="e">
        <v>#N/A</v>
      </c>
      <c r="BN54" s="10" t="e">
        <v>#N/A</v>
      </c>
      <c r="BO54" s="10" t="e">
        <v>#N/A</v>
      </c>
      <c r="BP54" s="10" t="e">
        <v>#N/A</v>
      </c>
      <c r="BQ54" s="10" t="e">
        <v>#N/A</v>
      </c>
      <c r="BR54" s="10">
        <v>2.1837374334381376</v>
      </c>
      <c r="BS54" s="22">
        <f t="shared" si="5"/>
        <v>2.1837374334381376</v>
      </c>
      <c r="BT54" s="10">
        <v>2.1143123587956003</v>
      </c>
      <c r="BU54" s="22">
        <f t="shared" si="6"/>
        <v>2.1143123587956003</v>
      </c>
      <c r="BV54" s="10">
        <v>2.1</v>
      </c>
      <c r="BW54" s="10">
        <v>2.15</v>
      </c>
      <c r="BX54" s="22">
        <f t="shared" si="7"/>
        <v>2.15</v>
      </c>
      <c r="BY54" s="10">
        <v>2.12</v>
      </c>
      <c r="BZ54" s="10">
        <v>2.0499999999999998</v>
      </c>
      <c r="CA54" s="22">
        <f t="shared" si="8"/>
        <v>2.0499999999999998</v>
      </c>
      <c r="CB54" s="10">
        <v>1.9790000000000001</v>
      </c>
      <c r="CC54" s="10">
        <v>1.909</v>
      </c>
      <c r="CD54" s="10">
        <v>1.891</v>
      </c>
      <c r="CE54" s="10">
        <v>1.6</v>
      </c>
      <c r="CF54" s="10">
        <v>1.651</v>
      </c>
      <c r="CG54" s="22">
        <f t="shared" si="9"/>
        <v>1.651</v>
      </c>
      <c r="CH54" s="10">
        <v>1.69</v>
      </c>
      <c r="CI54" s="10">
        <v>1.593</v>
      </c>
      <c r="CJ54" s="22">
        <f t="shared" si="10"/>
        <v>1.593</v>
      </c>
      <c r="CK54" s="10">
        <v>2.1459999999999999</v>
      </c>
      <c r="CL54" s="10">
        <v>2.25</v>
      </c>
      <c r="CM54" s="10">
        <v>2.0419999999999998</v>
      </c>
      <c r="CN54" s="10">
        <v>3.0310000000000001</v>
      </c>
      <c r="CO54" s="10">
        <v>0.32700000000000001</v>
      </c>
      <c r="CP54" s="22">
        <f t="shared" si="11"/>
        <v>0.32700000000000001</v>
      </c>
      <c r="CQ54" s="10">
        <v>1.9370000000000001</v>
      </c>
      <c r="CR54" s="10">
        <v>1.919</v>
      </c>
      <c r="CS54">
        <v>2.4159999999999999</v>
      </c>
      <c r="CU54" s="20">
        <v>37987</v>
      </c>
      <c r="CV54" s="20" t="str">
        <f ca="1">OFFSET(C$1,0,ROWS($1:48)-1)</f>
        <v>2004A</v>
      </c>
      <c r="CW54" s="19">
        <f t="shared" ca="1" si="2"/>
        <v>2004</v>
      </c>
      <c r="CX54" s="30" cm="1">
        <f t="array" aca="1" ref="CX54" ca="1">INDEX($C$6:$CS$100,MATCH(CW54,YEAR($B$6:$B$100),0),MATCH(CV54,$C$1:$CS$1,0))</f>
        <v>4.7080000000000002</v>
      </c>
      <c r="CY54" s="19">
        <f t="shared" ca="1" si="0"/>
        <v>2009</v>
      </c>
      <c r="CZ54" s="30" cm="1">
        <f t="array" aca="1" ref="CZ54" ca="1">INDEX($C$6:$CS$100,MATCH(CY54,YEAR($B$6:$B$100),0),MATCH(CV54,$C$1:$CS$1,0))</f>
        <v>2.794</v>
      </c>
      <c r="DA54" s="19">
        <f t="shared" ca="1" si="1"/>
        <v>2014</v>
      </c>
      <c r="DB54" s="28" cm="1">
        <f t="array" aca="1" ref="DB54" ca="1">INDEX($C$6:$CS$100,MATCH(DA54,YEAR($B$6:$B$100),0),MATCH(CV54,$C$1:$CS$1,0))</f>
        <v>2.4830000000000001</v>
      </c>
      <c r="DD54" s="10"/>
    </row>
    <row r="55" spans="1:111" x14ac:dyDescent="0.3">
      <c r="A55" t="s">
        <v>628</v>
      </c>
      <c r="B55" s="16">
        <v>45292</v>
      </c>
      <c r="C55" s="10" t="e">
        <v>#N/A</v>
      </c>
      <c r="D55" s="10" t="e">
        <v>#N/A</v>
      </c>
      <c r="E55" s="10" t="e">
        <v>#N/A</v>
      </c>
      <c r="F55" s="10" t="e">
        <v>#N/A</v>
      </c>
      <c r="G55" s="10" t="e">
        <v>#N/A</v>
      </c>
      <c r="H55" s="10" t="e">
        <v>#N/A</v>
      </c>
      <c r="I55" s="10" t="e">
        <v>#N/A</v>
      </c>
      <c r="J55" s="10" t="e">
        <v>#N/A</v>
      </c>
      <c r="K55" s="10" t="e">
        <v>#N/A</v>
      </c>
      <c r="L55" s="10" t="e">
        <v>#N/A</v>
      </c>
      <c r="M55" s="10" t="e">
        <v>#N/A</v>
      </c>
      <c r="N55" s="10" t="e">
        <v>#N/A</v>
      </c>
      <c r="O55" s="10" t="e">
        <v>#N/A</v>
      </c>
      <c r="P55" s="10" t="e">
        <v>#N/A</v>
      </c>
      <c r="Q55" s="10" t="e">
        <v>#N/A</v>
      </c>
      <c r="R55" s="10" t="e">
        <v>#N/A</v>
      </c>
      <c r="S55" s="10" t="e">
        <v>#N/A</v>
      </c>
      <c r="T55" s="10" t="e">
        <v>#N/A</v>
      </c>
      <c r="U55" s="10" t="e">
        <v>#N/A</v>
      </c>
      <c r="V55" s="10" t="e">
        <v>#N/A</v>
      </c>
      <c r="W55" s="10" t="e">
        <v>#N/A</v>
      </c>
      <c r="X55" s="10" t="e">
        <v>#N/A</v>
      </c>
      <c r="Y55" s="10" t="e">
        <v>#N/A</v>
      </c>
      <c r="Z55" s="10" t="e">
        <v>#N/A</v>
      </c>
      <c r="AA55" s="10" t="e">
        <v>#N/A</v>
      </c>
      <c r="AB55" s="10" t="e">
        <v>#N/A</v>
      </c>
      <c r="AC55" s="10" t="e">
        <v>#N/A</v>
      </c>
      <c r="AD55" s="10" t="e">
        <v>#N/A</v>
      </c>
      <c r="AE55" s="10" t="e">
        <v>#N/A</v>
      </c>
      <c r="AF55" s="10" t="e">
        <v>#N/A</v>
      </c>
      <c r="AG55" s="10" t="e">
        <v>#N/A</v>
      </c>
      <c r="AH55" s="10" t="e">
        <v>#N/A</v>
      </c>
      <c r="AI55" s="10" t="e">
        <v>#N/A</v>
      </c>
      <c r="AJ55" s="10" t="e">
        <v>#N/A</v>
      </c>
      <c r="AK55" s="10" t="e">
        <v>#N/A</v>
      </c>
      <c r="AL55" s="10" t="e">
        <v>#N/A</v>
      </c>
      <c r="AM55" s="10" t="e">
        <v>#N/A</v>
      </c>
      <c r="AN55" s="10" t="e">
        <v>#N/A</v>
      </c>
      <c r="AO55" s="10" t="e">
        <v>#N/A</v>
      </c>
      <c r="AP55" s="10" t="e">
        <v>#N/A</v>
      </c>
      <c r="AQ55" s="10" t="e">
        <v>#N/A</v>
      </c>
      <c r="AR55" s="10" t="e">
        <v>#N/A</v>
      </c>
      <c r="AS55" s="10" t="e">
        <v>#N/A</v>
      </c>
      <c r="AT55" s="10" t="e">
        <v>#N/A</v>
      </c>
      <c r="AU55" s="10" t="e">
        <v>#N/A</v>
      </c>
      <c r="AV55" s="10" t="e">
        <v>#N/A</v>
      </c>
      <c r="AW55" s="10" t="e">
        <v>#N/A</v>
      </c>
      <c r="AX55" s="10" t="e">
        <v>#N/A</v>
      </c>
      <c r="AY55" s="10" t="e">
        <v>#N/A</v>
      </c>
      <c r="AZ55" s="10" t="e">
        <v>#N/A</v>
      </c>
      <c r="BA55" s="10" t="e">
        <v>#N/A</v>
      </c>
      <c r="BB55" s="10" t="e">
        <v>#N/A</v>
      </c>
      <c r="BC55" s="10" t="e">
        <v>#N/A</v>
      </c>
      <c r="BD55" s="10" t="e">
        <v>#N/A</v>
      </c>
      <c r="BE55" s="10" t="e">
        <v>#N/A</v>
      </c>
      <c r="BF55" s="10" t="e">
        <v>#N/A</v>
      </c>
      <c r="BG55" s="10" t="e">
        <v>#N/A</v>
      </c>
      <c r="BH55" s="10" t="e">
        <v>#N/A</v>
      </c>
      <c r="BI55" s="10" t="e">
        <v>#N/A</v>
      </c>
      <c r="BJ55" s="10" t="e">
        <v>#N/A</v>
      </c>
      <c r="BK55" s="10" t="e">
        <v>#N/A</v>
      </c>
      <c r="BL55" s="10" t="e">
        <v>#N/A</v>
      </c>
      <c r="BM55" s="10" t="e">
        <v>#N/A</v>
      </c>
      <c r="BN55" s="10" t="e">
        <v>#N/A</v>
      </c>
      <c r="BO55" s="10" t="e">
        <v>#N/A</v>
      </c>
      <c r="BP55" s="10" t="e">
        <v>#N/A</v>
      </c>
      <c r="BQ55" s="10" t="e">
        <v>#N/A</v>
      </c>
      <c r="BR55" s="10" t="e">
        <v>#N/A</v>
      </c>
      <c r="BS55" s="10" t="e">
        <v>#N/A</v>
      </c>
      <c r="BT55" s="10">
        <v>2.0656897340289637</v>
      </c>
      <c r="BU55" s="22">
        <f t="shared" si="6"/>
        <v>2.0656897340289637</v>
      </c>
      <c r="BV55" s="10">
        <v>2.0299999999999998</v>
      </c>
      <c r="BW55" s="10">
        <v>2.12</v>
      </c>
      <c r="BX55" s="22">
        <f t="shared" si="7"/>
        <v>2.12</v>
      </c>
      <c r="BY55" s="10">
        <v>2.09</v>
      </c>
      <c r="BZ55" s="10">
        <v>2.0299999999999998</v>
      </c>
      <c r="CA55" s="22">
        <f t="shared" si="8"/>
        <v>2.0299999999999998</v>
      </c>
      <c r="CB55" s="10">
        <v>1.9770000000000001</v>
      </c>
      <c r="CC55" s="10">
        <v>1.917</v>
      </c>
      <c r="CD55" s="10">
        <v>1.8979999999999999</v>
      </c>
      <c r="CE55" s="10">
        <v>1.6839999999999999</v>
      </c>
      <c r="CF55" s="10">
        <v>1.8049999999999999</v>
      </c>
      <c r="CG55" s="22">
        <f t="shared" si="9"/>
        <v>1.8049999999999999</v>
      </c>
      <c r="CH55" s="10">
        <v>1.6659999999999999</v>
      </c>
      <c r="CI55" s="10">
        <v>1.5640000000000001</v>
      </c>
      <c r="CJ55" s="22">
        <f t="shared" si="10"/>
        <v>1.5640000000000001</v>
      </c>
      <c r="CK55" s="10">
        <v>2.2200000000000002</v>
      </c>
      <c r="CL55" s="10">
        <v>2.2930000000000001</v>
      </c>
      <c r="CM55" s="10">
        <v>1.081</v>
      </c>
      <c r="CN55" s="10">
        <v>1.782</v>
      </c>
      <c r="CO55" s="10">
        <v>1.1930000000000001</v>
      </c>
      <c r="CP55" s="22">
        <f t="shared" si="11"/>
        <v>1.1930000000000001</v>
      </c>
      <c r="CQ55" s="10">
        <v>2.0710000000000002</v>
      </c>
      <c r="CR55" s="10">
        <v>2.875</v>
      </c>
      <c r="CS55">
        <v>2.9460000000000002</v>
      </c>
      <c r="CU55" s="20">
        <v>38231</v>
      </c>
      <c r="CV55" s="20" t="str">
        <f ca="1">OFFSET(C$1,0,ROWS($1:49)-1)</f>
        <v>2004B</v>
      </c>
      <c r="CW55" s="19">
        <f t="shared" ca="1" si="2"/>
        <v>2004</v>
      </c>
      <c r="CX55" s="30" cm="1">
        <f t="array" aca="1" ref="CX55" ca="1">INDEX($C$6:$CS$100,MATCH(CW55,YEAR($B$6:$B$100),0),MATCH(CV55,$C$1:$CS$1,0))</f>
        <v>4.5590000000000002</v>
      </c>
      <c r="CY55" s="19">
        <f t="shared" ca="1" si="0"/>
        <v>2009</v>
      </c>
      <c r="CZ55" s="30" cm="1">
        <f t="array" aca="1" ref="CZ55" ca="1">INDEX($C$6:$CS$100,MATCH(CY55,YEAR($B$6:$B$100),0),MATCH(CV55,$C$1:$CS$1,0))</f>
        <v>2.911</v>
      </c>
      <c r="DA55" s="19">
        <f t="shared" ca="1" si="1"/>
        <v>2014</v>
      </c>
      <c r="DB55" s="28" cm="1">
        <f t="array" aca="1" ref="DB55" ca="1">INDEX($C$6:$CS$100,MATCH(DA55,YEAR($B$6:$B$100),0),MATCH(CV55,$C$1:$CS$1,0))</f>
        <v>2.5379999999999998</v>
      </c>
      <c r="DD55" s="10"/>
    </row>
    <row r="56" spans="1:111" x14ac:dyDescent="0.3">
      <c r="A56" t="s">
        <v>629</v>
      </c>
      <c r="B56" s="16">
        <v>45658</v>
      </c>
      <c r="C56" s="10" t="e">
        <v>#N/A</v>
      </c>
      <c r="D56" s="10" t="e">
        <v>#N/A</v>
      </c>
      <c r="E56" s="10" t="e">
        <v>#N/A</v>
      </c>
      <c r="F56" s="10" t="e">
        <v>#N/A</v>
      </c>
      <c r="G56" s="10" t="e">
        <v>#N/A</v>
      </c>
      <c r="H56" s="10" t="e">
        <v>#N/A</v>
      </c>
      <c r="I56" s="10" t="e">
        <v>#N/A</v>
      </c>
      <c r="J56" s="10" t="e">
        <v>#N/A</v>
      </c>
      <c r="K56" s="10" t="e">
        <v>#N/A</v>
      </c>
      <c r="L56" s="10" t="e">
        <v>#N/A</v>
      </c>
      <c r="M56" s="10" t="e">
        <v>#N/A</v>
      </c>
      <c r="N56" s="10" t="e">
        <v>#N/A</v>
      </c>
      <c r="O56" s="10" t="e">
        <v>#N/A</v>
      </c>
      <c r="P56" s="10" t="e">
        <v>#N/A</v>
      </c>
      <c r="Q56" s="10" t="e">
        <v>#N/A</v>
      </c>
      <c r="R56" s="10" t="e">
        <v>#N/A</v>
      </c>
      <c r="S56" s="10" t="e">
        <v>#N/A</v>
      </c>
      <c r="T56" s="10" t="e">
        <v>#N/A</v>
      </c>
      <c r="U56" s="10" t="e">
        <v>#N/A</v>
      </c>
      <c r="V56" s="10" t="e">
        <v>#N/A</v>
      </c>
      <c r="W56" s="10" t="e">
        <v>#N/A</v>
      </c>
      <c r="X56" s="10" t="e">
        <v>#N/A</v>
      </c>
      <c r="Y56" s="10" t="e">
        <v>#N/A</v>
      </c>
      <c r="Z56" s="10" t="e">
        <v>#N/A</v>
      </c>
      <c r="AA56" s="10" t="e">
        <v>#N/A</v>
      </c>
      <c r="AB56" s="10" t="e">
        <v>#N/A</v>
      </c>
      <c r="AC56" s="10" t="e">
        <v>#N/A</v>
      </c>
      <c r="AD56" s="10" t="e">
        <v>#N/A</v>
      </c>
      <c r="AE56" s="10" t="e">
        <v>#N/A</v>
      </c>
      <c r="AF56" s="10" t="e">
        <v>#N/A</v>
      </c>
      <c r="AG56" s="10" t="e">
        <v>#N/A</v>
      </c>
      <c r="AH56" s="10" t="e">
        <v>#N/A</v>
      </c>
      <c r="AI56" s="10" t="e">
        <v>#N/A</v>
      </c>
      <c r="AJ56" s="10" t="e">
        <v>#N/A</v>
      </c>
      <c r="AK56" s="10" t="e">
        <v>#N/A</v>
      </c>
      <c r="AL56" s="10" t="e">
        <v>#N/A</v>
      </c>
      <c r="AM56" s="10" t="e">
        <v>#N/A</v>
      </c>
      <c r="AN56" s="10" t="e">
        <v>#N/A</v>
      </c>
      <c r="AO56" s="10" t="e">
        <v>#N/A</v>
      </c>
      <c r="AP56" s="10" t="e">
        <v>#N/A</v>
      </c>
      <c r="AQ56" s="10" t="e">
        <v>#N/A</v>
      </c>
      <c r="AR56" s="10" t="e">
        <v>#N/A</v>
      </c>
      <c r="AS56" s="10" t="e">
        <v>#N/A</v>
      </c>
      <c r="AT56" s="10" t="e">
        <v>#N/A</v>
      </c>
      <c r="AU56" s="10" t="e">
        <v>#N/A</v>
      </c>
      <c r="AV56" s="10" t="e">
        <v>#N/A</v>
      </c>
      <c r="AW56" s="10" t="e">
        <v>#N/A</v>
      </c>
      <c r="AX56" s="10" t="e">
        <v>#N/A</v>
      </c>
      <c r="AY56" s="10" t="e">
        <v>#N/A</v>
      </c>
      <c r="AZ56" s="10" t="e">
        <v>#N/A</v>
      </c>
      <c r="BA56" s="10" t="e">
        <v>#N/A</v>
      </c>
      <c r="BB56" s="10" t="e">
        <v>#N/A</v>
      </c>
      <c r="BC56" s="10" t="e">
        <v>#N/A</v>
      </c>
      <c r="BD56" s="10" t="e">
        <v>#N/A</v>
      </c>
      <c r="BE56" s="10" t="e">
        <v>#N/A</v>
      </c>
      <c r="BF56" s="10" t="e">
        <v>#N/A</v>
      </c>
      <c r="BG56" s="10" t="e">
        <v>#N/A</v>
      </c>
      <c r="BH56" s="10" t="e">
        <v>#N/A</v>
      </c>
      <c r="BI56" s="10" t="e">
        <v>#N/A</v>
      </c>
      <c r="BJ56" s="10" t="e">
        <v>#N/A</v>
      </c>
      <c r="BK56" s="10" t="e">
        <v>#N/A</v>
      </c>
      <c r="BL56" s="10" t="e">
        <v>#N/A</v>
      </c>
      <c r="BM56" s="10" t="e">
        <v>#N/A</v>
      </c>
      <c r="BN56" s="10" t="e">
        <v>#N/A</v>
      </c>
      <c r="BO56" s="10" t="e">
        <v>#N/A</v>
      </c>
      <c r="BP56" s="10" t="e">
        <v>#N/A</v>
      </c>
      <c r="BQ56" s="10" t="e">
        <v>#N/A</v>
      </c>
      <c r="BR56" s="10" t="e">
        <v>#N/A</v>
      </c>
      <c r="BS56" s="10" t="e">
        <v>#N/A</v>
      </c>
      <c r="BT56" s="10" t="e">
        <v>#N/A</v>
      </c>
      <c r="BU56" s="10" t="e">
        <v>#N/A</v>
      </c>
      <c r="BV56" s="10" t="e">
        <v>#N/A</v>
      </c>
      <c r="BW56" s="10">
        <v>2.1</v>
      </c>
      <c r="BX56" s="22">
        <f t="shared" si="7"/>
        <v>2.1</v>
      </c>
      <c r="BY56" s="10">
        <v>2.0699999999999998</v>
      </c>
      <c r="BZ56" s="10">
        <v>2.0299999999999998</v>
      </c>
      <c r="CA56" s="22">
        <f t="shared" si="8"/>
        <v>2.0299999999999998</v>
      </c>
      <c r="CB56" s="10">
        <v>1.9550000000000001</v>
      </c>
      <c r="CC56" s="10">
        <v>1.9059999999999999</v>
      </c>
      <c r="CD56" s="10">
        <v>1.89</v>
      </c>
      <c r="CE56" s="10">
        <v>1.784</v>
      </c>
      <c r="CF56" s="10">
        <v>1.8460000000000001</v>
      </c>
      <c r="CG56" s="22">
        <f t="shared" si="9"/>
        <v>1.8460000000000001</v>
      </c>
      <c r="CH56" s="10">
        <v>1.77</v>
      </c>
      <c r="CI56" s="10">
        <v>1.5249999999999999</v>
      </c>
      <c r="CJ56" s="22">
        <f t="shared" si="10"/>
        <v>1.5249999999999999</v>
      </c>
      <c r="CK56" s="10">
        <v>2.2959999999999998</v>
      </c>
      <c r="CL56" s="10">
        <v>2.29</v>
      </c>
      <c r="CM56" s="10">
        <v>1.208</v>
      </c>
      <c r="CN56" s="10">
        <v>1.5049999999999999</v>
      </c>
      <c r="CO56" s="10">
        <v>2.7</v>
      </c>
      <c r="CP56" s="22">
        <f t="shared" si="11"/>
        <v>2.7</v>
      </c>
      <c r="CQ56" s="10">
        <v>1.798</v>
      </c>
      <c r="CR56" s="10">
        <v>2.0470000000000002</v>
      </c>
      <c r="CS56">
        <v>2.234</v>
      </c>
      <c r="CU56" s="20">
        <v>38353</v>
      </c>
      <c r="CV56" s="20" t="str">
        <f ca="1">OFFSET(C$1,0,ROWS($1:50)-1)</f>
        <v>2005A</v>
      </c>
      <c r="CW56" s="19">
        <f t="shared" ca="1" si="2"/>
        <v>2005</v>
      </c>
      <c r="CX56" s="30" cm="1">
        <f t="array" aca="1" ref="CX56" ca="1">INDEX($C$6:$CS$100,MATCH(CW56,YEAR($B$6:$B$100),0),MATCH(CV56,$C$1:$CS$1,0))</f>
        <v>3.8210000000000002</v>
      </c>
      <c r="CY56" s="19">
        <f t="shared" ca="1" si="0"/>
        <v>2010</v>
      </c>
      <c r="CZ56" s="30" cm="1">
        <f t="array" aca="1" ref="CZ56" ca="1">INDEX($C$6:$CS$100,MATCH(CY56,YEAR($B$6:$B$100),0),MATCH(CV56,$C$1:$CS$1,0))</f>
        <v>2.9929999999999999</v>
      </c>
      <c r="DA56" s="19">
        <f t="shared" ca="1" si="1"/>
        <v>2015</v>
      </c>
      <c r="DB56" s="28" cm="1">
        <f t="array" aca="1" ref="DB56" ca="1">INDEX($C$6:$CS$100,MATCH(DA56,YEAR($B$6:$B$100),0),MATCH(CV56,$C$1:$CS$1,0))</f>
        <v>2.5569999999999999</v>
      </c>
      <c r="DD56" s="10"/>
    </row>
    <row r="57" spans="1:111" x14ac:dyDescent="0.3">
      <c r="A57" t="s">
        <v>630</v>
      </c>
      <c r="B57" s="16">
        <v>46023</v>
      </c>
      <c r="C57" s="10" t="e">
        <v>#N/A</v>
      </c>
      <c r="D57" s="10" t="e">
        <v>#N/A</v>
      </c>
      <c r="E57" s="10" t="e">
        <v>#N/A</v>
      </c>
      <c r="F57" s="10" t="e">
        <v>#N/A</v>
      </c>
      <c r="G57" s="10" t="e">
        <v>#N/A</v>
      </c>
      <c r="H57" s="10" t="e">
        <v>#N/A</v>
      </c>
      <c r="I57" s="10" t="e">
        <v>#N/A</v>
      </c>
      <c r="J57" s="10" t="e">
        <v>#N/A</v>
      </c>
      <c r="K57" s="10" t="e">
        <v>#N/A</v>
      </c>
      <c r="L57" s="10" t="e">
        <v>#N/A</v>
      </c>
      <c r="M57" s="10" t="e">
        <v>#N/A</v>
      </c>
      <c r="N57" s="10" t="e">
        <v>#N/A</v>
      </c>
      <c r="O57" s="10" t="e">
        <v>#N/A</v>
      </c>
      <c r="P57" s="10" t="e">
        <v>#N/A</v>
      </c>
      <c r="Q57" s="10" t="e">
        <v>#N/A</v>
      </c>
      <c r="R57" s="10" t="e">
        <v>#N/A</v>
      </c>
      <c r="S57" s="10" t="e">
        <v>#N/A</v>
      </c>
      <c r="T57" s="10" t="e">
        <v>#N/A</v>
      </c>
      <c r="U57" s="10" t="e">
        <v>#N/A</v>
      </c>
      <c r="V57" s="10" t="e">
        <v>#N/A</v>
      </c>
      <c r="W57" s="10" t="e">
        <v>#N/A</v>
      </c>
      <c r="X57" s="10" t="e">
        <v>#N/A</v>
      </c>
      <c r="Y57" s="10" t="e">
        <v>#N/A</v>
      </c>
      <c r="Z57" s="10" t="e">
        <v>#N/A</v>
      </c>
      <c r="AA57" s="10" t="e">
        <v>#N/A</v>
      </c>
      <c r="AB57" s="10" t="e">
        <v>#N/A</v>
      </c>
      <c r="AC57" s="10" t="e">
        <v>#N/A</v>
      </c>
      <c r="AD57" s="10" t="e">
        <v>#N/A</v>
      </c>
      <c r="AE57" s="10" t="e">
        <v>#N/A</v>
      </c>
      <c r="AF57" s="10" t="e">
        <v>#N/A</v>
      </c>
      <c r="AG57" s="10" t="e">
        <v>#N/A</v>
      </c>
      <c r="AH57" s="10" t="e">
        <v>#N/A</v>
      </c>
      <c r="AI57" s="10" t="e">
        <v>#N/A</v>
      </c>
      <c r="AJ57" s="10" t="e">
        <v>#N/A</v>
      </c>
      <c r="AK57" s="10" t="e">
        <v>#N/A</v>
      </c>
      <c r="AL57" s="10" t="e">
        <v>#N/A</v>
      </c>
      <c r="AM57" s="10" t="e">
        <v>#N/A</v>
      </c>
      <c r="AN57" s="10" t="e">
        <v>#N/A</v>
      </c>
      <c r="AO57" s="10" t="e">
        <v>#N/A</v>
      </c>
      <c r="AP57" s="10" t="e">
        <v>#N/A</v>
      </c>
      <c r="AQ57" s="10" t="e">
        <v>#N/A</v>
      </c>
      <c r="AR57" s="10" t="e">
        <v>#N/A</v>
      </c>
      <c r="AS57" s="10" t="e">
        <v>#N/A</v>
      </c>
      <c r="AT57" s="10" t="e">
        <v>#N/A</v>
      </c>
      <c r="AU57" s="10" t="e">
        <v>#N/A</v>
      </c>
      <c r="AV57" s="10" t="e">
        <v>#N/A</v>
      </c>
      <c r="AW57" s="10" t="e">
        <v>#N/A</v>
      </c>
      <c r="AX57" s="10" t="e">
        <v>#N/A</v>
      </c>
      <c r="AY57" s="10" t="e">
        <v>#N/A</v>
      </c>
      <c r="AZ57" s="10" t="e">
        <v>#N/A</v>
      </c>
      <c r="BA57" s="10" t="e">
        <v>#N/A</v>
      </c>
      <c r="BB57" s="10" t="e">
        <v>#N/A</v>
      </c>
      <c r="BC57" s="10" t="e">
        <v>#N/A</v>
      </c>
      <c r="BD57" s="10" t="e">
        <v>#N/A</v>
      </c>
      <c r="BE57" s="10" t="e">
        <v>#N/A</v>
      </c>
      <c r="BF57" s="10" t="e">
        <v>#N/A</v>
      </c>
      <c r="BG57" s="10" t="e">
        <v>#N/A</v>
      </c>
      <c r="BH57" s="10" t="e">
        <v>#N/A</v>
      </c>
      <c r="BI57" s="10" t="e">
        <v>#N/A</v>
      </c>
      <c r="BJ57" s="10" t="e">
        <v>#N/A</v>
      </c>
      <c r="BK57" s="10" t="e">
        <v>#N/A</v>
      </c>
      <c r="BL57" s="10" t="e">
        <v>#N/A</v>
      </c>
      <c r="BM57" s="10" t="e">
        <v>#N/A</v>
      </c>
      <c r="BN57" s="10" t="e">
        <v>#N/A</v>
      </c>
      <c r="BO57" s="10" t="e">
        <v>#N/A</v>
      </c>
      <c r="BP57" s="10" t="e">
        <v>#N/A</v>
      </c>
      <c r="BQ57" s="10" t="e">
        <v>#N/A</v>
      </c>
      <c r="BR57" s="10" t="e">
        <v>#N/A</v>
      </c>
      <c r="BS57" s="10" t="e">
        <v>#N/A</v>
      </c>
      <c r="BT57" s="10" t="e">
        <v>#N/A</v>
      </c>
      <c r="BU57" s="10" t="e">
        <v>#N/A</v>
      </c>
      <c r="BV57" s="10" t="e">
        <v>#N/A</v>
      </c>
      <c r="BW57" s="10" t="e">
        <v>#N/A</v>
      </c>
      <c r="BX57" s="10" t="e">
        <v>#N/A</v>
      </c>
      <c r="BY57" s="10" t="e">
        <v>#N/A</v>
      </c>
      <c r="BZ57" s="10">
        <v>2.0299999999999998</v>
      </c>
      <c r="CA57" s="22">
        <f t="shared" si="8"/>
        <v>2.0299999999999998</v>
      </c>
      <c r="CB57" s="10">
        <v>1.9339999999999999</v>
      </c>
      <c r="CC57" s="10">
        <v>1.8879999999999999</v>
      </c>
      <c r="CD57" s="10">
        <v>1.8720000000000001</v>
      </c>
      <c r="CE57" s="10">
        <v>1.6719999999999999</v>
      </c>
      <c r="CF57" s="10">
        <v>1.7050000000000001</v>
      </c>
      <c r="CG57" s="22">
        <f t="shared" si="9"/>
        <v>1.7050000000000001</v>
      </c>
      <c r="CH57" s="10">
        <v>1.7030000000000001</v>
      </c>
      <c r="CI57" s="10">
        <v>1.5569999999999999</v>
      </c>
      <c r="CJ57" s="22">
        <f t="shared" si="10"/>
        <v>1.5569999999999999</v>
      </c>
      <c r="CK57" s="10">
        <v>2.3639999999999999</v>
      </c>
      <c r="CL57" s="10">
        <v>2.0310000000000001</v>
      </c>
      <c r="CM57" s="10">
        <v>1.37</v>
      </c>
      <c r="CN57" s="10">
        <v>1.431</v>
      </c>
      <c r="CO57" s="10">
        <v>2.4870000000000001</v>
      </c>
      <c r="CP57" s="22">
        <f t="shared" si="11"/>
        <v>2.4870000000000001</v>
      </c>
      <c r="CQ57" s="10">
        <v>2.2429999999999999</v>
      </c>
      <c r="CR57" s="10">
        <v>1.905</v>
      </c>
      <c r="CS57">
        <v>1.853</v>
      </c>
      <c r="CU57" s="20">
        <v>38565</v>
      </c>
      <c r="CV57" s="20" t="str">
        <f ca="1">OFFSET(C$1,0,ROWS($1:51)-1)</f>
        <v>2005B</v>
      </c>
      <c r="CW57" s="19">
        <f t="shared" ca="1" si="2"/>
        <v>2005</v>
      </c>
      <c r="CX57" s="30" cm="1">
        <f t="array" aca="1" ref="CX57" ca="1">INDEX($C$6:$CS$100,MATCH(CW57,YEAR($B$6:$B$100),0),MATCH(CV57,$C$1:$CS$1,0))</f>
        <v>3.7650000000000001</v>
      </c>
      <c r="CY57" s="19">
        <f t="shared" ca="1" si="0"/>
        <v>2010</v>
      </c>
      <c r="CZ57" s="30" cm="1">
        <f t="array" aca="1" ref="CZ57" ca="1">INDEX($C$6:$CS$100,MATCH(CY57,YEAR($B$6:$B$100),0),MATCH(CV57,$C$1:$CS$1,0))</f>
        <v>2.97</v>
      </c>
      <c r="DA57" s="19">
        <f t="shared" ca="1" si="1"/>
        <v>2015</v>
      </c>
      <c r="DB57" s="28" cm="1">
        <f t="array" aca="1" ref="DB57" ca="1">INDEX($C$6:$CS$100,MATCH(DA57,YEAR($B$6:$B$100),0),MATCH(CV57,$C$1:$CS$1,0))</f>
        <v>2.5150000000000001</v>
      </c>
      <c r="DD57" s="10"/>
    </row>
    <row r="58" spans="1:111" x14ac:dyDescent="0.3">
      <c r="A58" t="s">
        <v>631</v>
      </c>
      <c r="B58" s="16">
        <v>46388</v>
      </c>
      <c r="C58" s="10" t="e">
        <v>#N/A</v>
      </c>
      <c r="D58" s="10" t="e">
        <v>#N/A</v>
      </c>
      <c r="E58" s="10" t="e">
        <v>#N/A</v>
      </c>
      <c r="F58" s="10" t="e">
        <v>#N/A</v>
      </c>
      <c r="G58" s="10" t="e">
        <v>#N/A</v>
      </c>
      <c r="H58" s="10" t="e">
        <v>#N/A</v>
      </c>
      <c r="I58" s="10" t="e">
        <v>#N/A</v>
      </c>
      <c r="J58" s="10" t="e">
        <v>#N/A</v>
      </c>
      <c r="K58" s="10" t="e">
        <v>#N/A</v>
      </c>
      <c r="L58" s="10" t="e">
        <v>#N/A</v>
      </c>
      <c r="M58" s="10" t="e">
        <v>#N/A</v>
      </c>
      <c r="N58" s="10" t="e">
        <v>#N/A</v>
      </c>
      <c r="O58" s="10" t="e">
        <v>#N/A</v>
      </c>
      <c r="P58" s="10" t="e">
        <v>#N/A</v>
      </c>
      <c r="Q58" s="10" t="e">
        <v>#N/A</v>
      </c>
      <c r="R58" s="10" t="e">
        <v>#N/A</v>
      </c>
      <c r="S58" s="10" t="e">
        <v>#N/A</v>
      </c>
      <c r="T58" s="10" t="e">
        <v>#N/A</v>
      </c>
      <c r="U58" s="10" t="e">
        <v>#N/A</v>
      </c>
      <c r="V58" s="10" t="e">
        <v>#N/A</v>
      </c>
      <c r="W58" s="10" t="e">
        <v>#N/A</v>
      </c>
      <c r="X58" s="10" t="e">
        <v>#N/A</v>
      </c>
      <c r="Y58" s="10" t="e">
        <v>#N/A</v>
      </c>
      <c r="Z58" s="10" t="e">
        <v>#N/A</v>
      </c>
      <c r="AA58" s="10" t="e">
        <v>#N/A</v>
      </c>
      <c r="AB58" s="10" t="e">
        <v>#N/A</v>
      </c>
      <c r="AC58" s="10" t="e">
        <v>#N/A</v>
      </c>
      <c r="AD58" s="10" t="e">
        <v>#N/A</v>
      </c>
      <c r="AE58" s="10" t="e">
        <v>#N/A</v>
      </c>
      <c r="AF58" s="10" t="e">
        <v>#N/A</v>
      </c>
      <c r="AG58" s="10" t="e">
        <v>#N/A</v>
      </c>
      <c r="AH58" s="10" t="e">
        <v>#N/A</v>
      </c>
      <c r="AI58" s="10" t="e">
        <v>#N/A</v>
      </c>
      <c r="AJ58" s="10" t="e">
        <v>#N/A</v>
      </c>
      <c r="AK58" s="10" t="e">
        <v>#N/A</v>
      </c>
      <c r="AL58" s="10" t="e">
        <v>#N/A</v>
      </c>
      <c r="AM58" s="10" t="e">
        <v>#N/A</v>
      </c>
      <c r="AN58" s="10" t="e">
        <v>#N/A</v>
      </c>
      <c r="AO58" s="10" t="e">
        <v>#N/A</v>
      </c>
      <c r="AP58" s="10" t="e">
        <v>#N/A</v>
      </c>
      <c r="AQ58" s="10" t="e">
        <v>#N/A</v>
      </c>
      <c r="AR58" s="10" t="e">
        <v>#N/A</v>
      </c>
      <c r="AS58" s="10" t="e">
        <v>#N/A</v>
      </c>
      <c r="AT58" s="10" t="e">
        <v>#N/A</v>
      </c>
      <c r="AU58" s="10" t="e">
        <v>#N/A</v>
      </c>
      <c r="AV58" s="10" t="e">
        <v>#N/A</v>
      </c>
      <c r="AW58" s="10" t="e">
        <v>#N/A</v>
      </c>
      <c r="AX58" s="10" t="e">
        <v>#N/A</v>
      </c>
      <c r="AY58" s="10" t="e">
        <v>#N/A</v>
      </c>
      <c r="AZ58" s="10" t="e">
        <v>#N/A</v>
      </c>
      <c r="BA58" s="10" t="e">
        <v>#N/A</v>
      </c>
      <c r="BB58" s="10" t="e">
        <v>#N/A</v>
      </c>
      <c r="BC58" s="10" t="e">
        <v>#N/A</v>
      </c>
      <c r="BD58" s="10" t="e">
        <v>#N/A</v>
      </c>
      <c r="BE58" s="10" t="e">
        <v>#N/A</v>
      </c>
      <c r="BF58" s="10" t="e">
        <v>#N/A</v>
      </c>
      <c r="BG58" s="10" t="e">
        <v>#N/A</v>
      </c>
      <c r="BH58" s="10" t="e">
        <v>#N/A</v>
      </c>
      <c r="BI58" s="10" t="e">
        <v>#N/A</v>
      </c>
      <c r="BJ58" s="10" t="e">
        <v>#N/A</v>
      </c>
      <c r="BK58" s="10" t="e">
        <v>#N/A</v>
      </c>
      <c r="BL58" s="10" t="e">
        <v>#N/A</v>
      </c>
      <c r="BM58" s="10" t="e">
        <v>#N/A</v>
      </c>
      <c r="BN58" s="10" t="e">
        <v>#N/A</v>
      </c>
      <c r="BO58" s="10" t="e">
        <v>#N/A</v>
      </c>
      <c r="BP58" s="10" t="e">
        <v>#N/A</v>
      </c>
      <c r="BQ58" s="10" t="e">
        <v>#N/A</v>
      </c>
      <c r="BR58" s="10" t="e">
        <v>#N/A</v>
      </c>
      <c r="BS58" s="10" t="e">
        <v>#N/A</v>
      </c>
      <c r="BT58" s="10" t="e">
        <v>#N/A</v>
      </c>
      <c r="BU58" s="10" t="e">
        <v>#N/A</v>
      </c>
      <c r="BV58" s="10" t="e">
        <v>#N/A</v>
      </c>
      <c r="BW58" s="10" t="e">
        <v>#N/A</v>
      </c>
      <c r="BX58" s="10" t="e">
        <v>#N/A</v>
      </c>
      <c r="BY58" s="10" t="e">
        <v>#N/A</v>
      </c>
      <c r="BZ58" s="10" t="e">
        <v>#N/A</v>
      </c>
      <c r="CA58" s="10" t="e">
        <v>#N/A</v>
      </c>
      <c r="CB58" s="10" t="e">
        <v>#N/A</v>
      </c>
      <c r="CC58" s="10">
        <v>1.879</v>
      </c>
      <c r="CD58" s="10">
        <v>1.869</v>
      </c>
      <c r="CE58" s="10">
        <v>1.76</v>
      </c>
      <c r="CF58" s="10">
        <v>1.788</v>
      </c>
      <c r="CG58" s="22">
        <f t="shared" si="9"/>
        <v>1.788</v>
      </c>
      <c r="CH58" s="10">
        <v>1.7829999999999999</v>
      </c>
      <c r="CI58" s="10">
        <v>1.71</v>
      </c>
      <c r="CJ58" s="22">
        <f t="shared" si="10"/>
        <v>1.71</v>
      </c>
      <c r="CK58" s="10">
        <v>2.327</v>
      </c>
      <c r="CL58" s="10">
        <v>1.679</v>
      </c>
      <c r="CM58" s="10">
        <v>1.6379999999999999</v>
      </c>
      <c r="CN58" s="10">
        <v>1.5309999999999999</v>
      </c>
      <c r="CO58" s="10">
        <v>2.343</v>
      </c>
      <c r="CP58" s="22">
        <f t="shared" si="11"/>
        <v>2.343</v>
      </c>
      <c r="CQ58" s="10">
        <v>2.153</v>
      </c>
      <c r="CR58" s="10">
        <v>1.758</v>
      </c>
      <c r="CS58">
        <v>1.776</v>
      </c>
      <c r="CU58" s="20">
        <v>38718</v>
      </c>
      <c r="CV58" s="20" t="str">
        <f ca="1">OFFSET(C$1,0,ROWS($1:52)-1)</f>
        <v>2006A</v>
      </c>
      <c r="CW58" s="19">
        <f t="shared" ca="1" si="2"/>
        <v>2006</v>
      </c>
      <c r="CX58" s="30" cm="1">
        <f t="array" aca="1" ref="CX58" ca="1">INDEX($C$6:$CS$100,MATCH(CW58,YEAR($B$6:$B$100),0),MATCH(CV58,$C$1:$CS$1,0))</f>
        <v>3.6539999999999999</v>
      </c>
      <c r="CY58" s="19">
        <f t="shared" ca="1" si="0"/>
        <v>2011</v>
      </c>
      <c r="CZ58" s="30" cm="1">
        <f t="array" aca="1" ref="CZ58" ca="1">INDEX($C$6:$CS$100,MATCH(CY58,YEAR($B$6:$B$100),0),MATCH(CV58,$C$1:$CS$1,0))</f>
        <v>2.8140000000000001</v>
      </c>
      <c r="DA58" s="19">
        <f t="shared" ca="1" si="1"/>
        <v>2016</v>
      </c>
      <c r="DB58" s="28" cm="1">
        <f t="array" aca="1" ref="DB58" ca="1">INDEX($C$6:$CS$100,MATCH(DA58,YEAR($B$6:$B$100),0),MATCH(CV58,$C$1:$CS$1,0))</f>
        <v>2.5350000000000001</v>
      </c>
      <c r="DD58" s="10"/>
    </row>
    <row r="59" spans="1:111" x14ac:dyDescent="0.3">
      <c r="A59" t="s">
        <v>632</v>
      </c>
      <c r="B59" s="16">
        <v>46753</v>
      </c>
      <c r="C59" s="10" t="e">
        <v>#N/A</v>
      </c>
      <c r="D59" s="10" t="e">
        <v>#N/A</v>
      </c>
      <c r="E59" s="10" t="e">
        <v>#N/A</v>
      </c>
      <c r="F59" s="10" t="e">
        <v>#N/A</v>
      </c>
      <c r="G59" s="10" t="e">
        <v>#N/A</v>
      </c>
      <c r="H59" s="10" t="e">
        <v>#N/A</v>
      </c>
      <c r="I59" s="10" t="e">
        <v>#N/A</v>
      </c>
      <c r="J59" s="10" t="e">
        <v>#N/A</v>
      </c>
      <c r="K59" s="10" t="e">
        <v>#N/A</v>
      </c>
      <c r="L59" s="10" t="e">
        <v>#N/A</v>
      </c>
      <c r="M59" s="10" t="e">
        <v>#N/A</v>
      </c>
      <c r="N59" s="10" t="e">
        <v>#N/A</v>
      </c>
      <c r="O59" s="10" t="e">
        <v>#N/A</v>
      </c>
      <c r="P59" s="10" t="e">
        <v>#N/A</v>
      </c>
      <c r="Q59" s="10" t="e">
        <v>#N/A</v>
      </c>
      <c r="R59" s="10" t="e">
        <v>#N/A</v>
      </c>
      <c r="S59" s="10" t="e">
        <v>#N/A</v>
      </c>
      <c r="T59" s="10" t="e">
        <v>#N/A</v>
      </c>
      <c r="U59" s="10" t="e">
        <v>#N/A</v>
      </c>
      <c r="V59" s="10" t="e">
        <v>#N/A</v>
      </c>
      <c r="W59" s="10" t="e">
        <v>#N/A</v>
      </c>
      <c r="X59" s="10" t="e">
        <v>#N/A</v>
      </c>
      <c r="Y59" s="10" t="e">
        <v>#N/A</v>
      </c>
      <c r="Z59" s="10" t="e">
        <v>#N/A</v>
      </c>
      <c r="AA59" s="10" t="e">
        <v>#N/A</v>
      </c>
      <c r="AB59" s="10" t="e">
        <v>#N/A</v>
      </c>
      <c r="AC59" s="10" t="e">
        <v>#N/A</v>
      </c>
      <c r="AD59" s="10" t="e">
        <v>#N/A</v>
      </c>
      <c r="AE59" s="10" t="e">
        <v>#N/A</v>
      </c>
      <c r="AF59" s="10" t="e">
        <v>#N/A</v>
      </c>
      <c r="AG59" s="10" t="e">
        <v>#N/A</v>
      </c>
      <c r="AH59" s="10" t="e">
        <v>#N/A</v>
      </c>
      <c r="AI59" s="10" t="e">
        <v>#N/A</v>
      </c>
      <c r="AJ59" s="10" t="e">
        <v>#N/A</v>
      </c>
      <c r="AK59" s="10" t="e">
        <v>#N/A</v>
      </c>
      <c r="AL59" s="10" t="e">
        <v>#N/A</v>
      </c>
      <c r="AM59" s="10" t="e">
        <v>#N/A</v>
      </c>
      <c r="AN59" s="10" t="e">
        <v>#N/A</v>
      </c>
      <c r="AO59" s="10" t="e">
        <v>#N/A</v>
      </c>
      <c r="AP59" s="10" t="e">
        <v>#N/A</v>
      </c>
      <c r="AQ59" s="10" t="e">
        <v>#N/A</v>
      </c>
      <c r="AR59" s="10" t="e">
        <v>#N/A</v>
      </c>
      <c r="AS59" s="10" t="e">
        <v>#N/A</v>
      </c>
      <c r="AT59" s="10" t="e">
        <v>#N/A</v>
      </c>
      <c r="AU59" s="10" t="e">
        <v>#N/A</v>
      </c>
      <c r="AV59" s="10" t="e">
        <v>#N/A</v>
      </c>
      <c r="AW59" s="10" t="e">
        <v>#N/A</v>
      </c>
      <c r="AX59" s="10" t="e">
        <v>#N/A</v>
      </c>
      <c r="AY59" s="10" t="e">
        <v>#N/A</v>
      </c>
      <c r="AZ59" s="10" t="e">
        <v>#N/A</v>
      </c>
      <c r="BA59" s="10" t="e">
        <v>#N/A</v>
      </c>
      <c r="BB59" s="10" t="e">
        <v>#N/A</v>
      </c>
      <c r="BC59" s="10" t="e">
        <v>#N/A</v>
      </c>
      <c r="BD59" s="10" t="e">
        <v>#N/A</v>
      </c>
      <c r="BE59" s="10" t="e">
        <v>#N/A</v>
      </c>
      <c r="BF59" s="10" t="e">
        <v>#N/A</v>
      </c>
      <c r="BG59" s="10" t="e">
        <v>#N/A</v>
      </c>
      <c r="BH59" s="10" t="e">
        <v>#N/A</v>
      </c>
      <c r="BI59" s="10" t="e">
        <v>#N/A</v>
      </c>
      <c r="BJ59" s="10" t="e">
        <v>#N/A</v>
      </c>
      <c r="BK59" s="10" t="e">
        <v>#N/A</v>
      </c>
      <c r="BL59" s="10" t="e">
        <v>#N/A</v>
      </c>
      <c r="BM59" s="10" t="e">
        <v>#N/A</v>
      </c>
      <c r="BN59" s="10" t="e">
        <v>#N/A</v>
      </c>
      <c r="BO59" s="10" t="e">
        <v>#N/A</v>
      </c>
      <c r="BP59" s="10" t="e">
        <v>#N/A</v>
      </c>
      <c r="BQ59" s="10" t="e">
        <v>#N/A</v>
      </c>
      <c r="BR59" s="10" t="e">
        <v>#N/A</v>
      </c>
      <c r="BS59" s="10" t="e">
        <v>#N/A</v>
      </c>
      <c r="BT59" s="10" t="e">
        <v>#N/A</v>
      </c>
      <c r="BU59" s="10" t="e">
        <v>#N/A</v>
      </c>
      <c r="BV59" s="10" t="e">
        <v>#N/A</v>
      </c>
      <c r="BW59" s="10" t="e">
        <v>#N/A</v>
      </c>
      <c r="BX59" s="10" t="e">
        <v>#N/A</v>
      </c>
      <c r="BY59" s="10" t="e">
        <v>#N/A</v>
      </c>
      <c r="BZ59" s="10" t="e">
        <v>#N/A</v>
      </c>
      <c r="CA59" s="10" t="e">
        <v>#N/A</v>
      </c>
      <c r="CB59" s="10" t="e">
        <v>#N/A</v>
      </c>
      <c r="CC59" s="10" t="e">
        <v>#N/A</v>
      </c>
      <c r="CD59" s="10" t="e">
        <v>#N/A</v>
      </c>
      <c r="CE59" s="10">
        <v>1.82</v>
      </c>
      <c r="CF59" s="10">
        <v>1.8320000000000001</v>
      </c>
      <c r="CG59" s="22">
        <f t="shared" si="9"/>
        <v>1.8320000000000001</v>
      </c>
      <c r="CH59" s="10">
        <v>1.831</v>
      </c>
      <c r="CI59" s="10">
        <v>1.7549999999999999</v>
      </c>
      <c r="CJ59" s="22">
        <f t="shared" si="10"/>
        <v>1.7549999999999999</v>
      </c>
      <c r="CK59" s="10">
        <v>2.2210000000000001</v>
      </c>
      <c r="CL59" s="10">
        <v>1.5820000000000001</v>
      </c>
      <c r="CM59" s="10">
        <v>1.5740000000000001</v>
      </c>
      <c r="CN59" s="10">
        <v>1.6819999999999999</v>
      </c>
      <c r="CO59" s="10">
        <v>2.028</v>
      </c>
      <c r="CP59" s="22">
        <f t="shared" si="11"/>
        <v>2.028</v>
      </c>
      <c r="CQ59" s="10">
        <v>2.1120000000000001</v>
      </c>
      <c r="CR59" s="10">
        <v>1.7130000000000001</v>
      </c>
      <c r="CS59">
        <v>1.748</v>
      </c>
      <c r="CU59" s="20">
        <v>38930</v>
      </c>
      <c r="CV59" s="20" t="str">
        <f ca="1">OFFSET(C$1,0,ROWS($1:53)-1)</f>
        <v>2006B</v>
      </c>
      <c r="CW59" s="19">
        <f t="shared" ca="1" si="2"/>
        <v>2006</v>
      </c>
      <c r="CX59" s="30" cm="1">
        <f t="array" aca="1" ref="CX59" ca="1">INDEX($C$6:$CS$100,MATCH(CW59,YEAR($B$6:$B$100),0),MATCH(CV59,$C$1:$CS$1,0))</f>
        <v>3.4239999999999999</v>
      </c>
      <c r="CY59" s="19">
        <f t="shared" ca="1" si="0"/>
        <v>2011</v>
      </c>
      <c r="CZ59" s="30" cm="1">
        <f t="array" aca="1" ref="CZ59" ca="1">INDEX($C$6:$CS$100,MATCH(CY59,YEAR($B$6:$B$100),0),MATCH(CV59,$C$1:$CS$1,0))</f>
        <v>2.7959999999999998</v>
      </c>
      <c r="DA59" s="19">
        <f t="shared" ca="1" si="1"/>
        <v>2016</v>
      </c>
      <c r="DB59" s="28" cm="1">
        <f t="array" aca="1" ref="DB59" ca="1">INDEX($C$6:$CS$100,MATCH(DA59,YEAR($B$6:$B$100),0),MATCH(CV59,$C$1:$CS$1,0))</f>
        <v>2.5219999999999998</v>
      </c>
      <c r="DD59" s="10"/>
    </row>
    <row r="60" spans="1:111" x14ac:dyDescent="0.3">
      <c r="A60" t="s">
        <v>633</v>
      </c>
      <c r="B60" s="16">
        <v>47119</v>
      </c>
      <c r="C60" s="10" t="e">
        <v>#N/A</v>
      </c>
      <c r="D60" s="10" t="e">
        <v>#N/A</v>
      </c>
      <c r="E60" s="10" t="e">
        <v>#N/A</v>
      </c>
      <c r="F60" s="10" t="e">
        <v>#N/A</v>
      </c>
      <c r="G60" s="10" t="e">
        <v>#N/A</v>
      </c>
      <c r="H60" s="10" t="e">
        <v>#N/A</v>
      </c>
      <c r="I60" s="10" t="e">
        <v>#N/A</v>
      </c>
      <c r="J60" s="10" t="e">
        <v>#N/A</v>
      </c>
      <c r="K60" s="10" t="e">
        <v>#N/A</v>
      </c>
      <c r="L60" s="10" t="e">
        <v>#N/A</v>
      </c>
      <c r="M60" s="10" t="e">
        <v>#N/A</v>
      </c>
      <c r="N60" s="10" t="e">
        <v>#N/A</v>
      </c>
      <c r="O60" s="10" t="e">
        <v>#N/A</v>
      </c>
      <c r="P60" s="10" t="e">
        <v>#N/A</v>
      </c>
      <c r="Q60" s="10" t="e">
        <v>#N/A</v>
      </c>
      <c r="R60" s="10" t="e">
        <v>#N/A</v>
      </c>
      <c r="S60" s="10" t="e">
        <v>#N/A</v>
      </c>
      <c r="T60" s="10" t="e">
        <v>#N/A</v>
      </c>
      <c r="U60" s="10" t="e">
        <v>#N/A</v>
      </c>
      <c r="V60" s="10" t="e">
        <v>#N/A</v>
      </c>
      <c r="W60" s="10" t="e">
        <v>#N/A</v>
      </c>
      <c r="X60" s="10" t="e">
        <v>#N/A</v>
      </c>
      <c r="Y60" s="10" t="e">
        <v>#N/A</v>
      </c>
      <c r="Z60" s="10" t="e">
        <v>#N/A</v>
      </c>
      <c r="AA60" s="10" t="e">
        <v>#N/A</v>
      </c>
      <c r="AB60" s="10" t="e">
        <v>#N/A</v>
      </c>
      <c r="AC60" s="10" t="e">
        <v>#N/A</v>
      </c>
      <c r="AD60" s="10" t="e">
        <v>#N/A</v>
      </c>
      <c r="AE60" s="10" t="e">
        <v>#N/A</v>
      </c>
      <c r="AF60" s="10" t="e">
        <v>#N/A</v>
      </c>
      <c r="AG60" s="10" t="e">
        <v>#N/A</v>
      </c>
      <c r="AH60" s="10" t="e">
        <v>#N/A</v>
      </c>
      <c r="AI60" s="10" t="e">
        <v>#N/A</v>
      </c>
      <c r="AJ60" s="10" t="e">
        <v>#N/A</v>
      </c>
      <c r="AK60" s="10" t="e">
        <v>#N/A</v>
      </c>
      <c r="AL60" s="10" t="e">
        <v>#N/A</v>
      </c>
      <c r="AM60" s="10" t="e">
        <v>#N/A</v>
      </c>
      <c r="AN60" s="10" t="e">
        <v>#N/A</v>
      </c>
      <c r="AO60" s="10" t="e">
        <v>#N/A</v>
      </c>
      <c r="AP60" s="10" t="e">
        <v>#N/A</v>
      </c>
      <c r="AQ60" s="10" t="e">
        <v>#N/A</v>
      </c>
      <c r="AR60" s="10" t="e">
        <v>#N/A</v>
      </c>
      <c r="AS60" s="10" t="e">
        <v>#N/A</v>
      </c>
      <c r="AT60" s="10" t="e">
        <v>#N/A</v>
      </c>
      <c r="AU60" s="10" t="e">
        <v>#N/A</v>
      </c>
      <c r="AV60" s="10" t="e">
        <v>#N/A</v>
      </c>
      <c r="AW60" s="10" t="e">
        <v>#N/A</v>
      </c>
      <c r="AX60" s="10" t="e">
        <v>#N/A</v>
      </c>
      <c r="AY60" s="10" t="e">
        <v>#N/A</v>
      </c>
      <c r="AZ60" s="10" t="e">
        <v>#N/A</v>
      </c>
      <c r="BA60" s="10" t="e">
        <v>#N/A</v>
      </c>
      <c r="BB60" s="10" t="e">
        <v>#N/A</v>
      </c>
      <c r="BC60" s="10" t="e">
        <v>#N/A</v>
      </c>
      <c r="BD60" s="10" t="e">
        <v>#N/A</v>
      </c>
      <c r="BE60" s="10" t="e">
        <v>#N/A</v>
      </c>
      <c r="BF60" s="10" t="e">
        <v>#N/A</v>
      </c>
      <c r="BG60" s="10" t="e">
        <v>#N/A</v>
      </c>
      <c r="BH60" s="10" t="e">
        <v>#N/A</v>
      </c>
      <c r="BI60" s="10" t="e">
        <v>#N/A</v>
      </c>
      <c r="BJ60" s="10" t="e">
        <v>#N/A</v>
      </c>
      <c r="BK60" s="10" t="e">
        <v>#N/A</v>
      </c>
      <c r="BL60" s="10" t="e">
        <v>#N/A</v>
      </c>
      <c r="BM60" s="10" t="e">
        <v>#N/A</v>
      </c>
      <c r="BN60" s="10" t="e">
        <v>#N/A</v>
      </c>
      <c r="BO60" s="10" t="e">
        <v>#N/A</v>
      </c>
      <c r="BP60" s="10" t="e">
        <v>#N/A</v>
      </c>
      <c r="BQ60" s="10" t="e">
        <v>#N/A</v>
      </c>
      <c r="BR60" s="10" t="e">
        <v>#N/A</v>
      </c>
      <c r="BS60" s="10" t="e">
        <v>#N/A</v>
      </c>
      <c r="BT60" s="10" t="e">
        <v>#N/A</v>
      </c>
      <c r="BU60" s="10" t="e">
        <v>#N/A</v>
      </c>
      <c r="BV60" s="10" t="e">
        <v>#N/A</v>
      </c>
      <c r="BW60" s="10" t="e">
        <v>#N/A</v>
      </c>
      <c r="BX60" s="10" t="e">
        <v>#N/A</v>
      </c>
      <c r="BY60" s="10" t="e">
        <v>#N/A</v>
      </c>
      <c r="BZ60" s="10" t="e">
        <v>#N/A</v>
      </c>
      <c r="CA60" s="10" t="e">
        <v>#N/A</v>
      </c>
      <c r="CB60" s="10" t="e">
        <v>#N/A</v>
      </c>
      <c r="CC60" s="10" t="e">
        <v>#N/A</v>
      </c>
      <c r="CD60" s="10" t="e">
        <v>#N/A</v>
      </c>
      <c r="CE60" s="10" t="e">
        <v>#N/A</v>
      </c>
      <c r="CF60" s="10">
        <v>1.756</v>
      </c>
      <c r="CG60" s="22">
        <f t="shared" si="9"/>
        <v>1.756</v>
      </c>
      <c r="CH60" s="10">
        <v>1.7989999999999999</v>
      </c>
      <c r="CI60" s="10">
        <v>1.734</v>
      </c>
      <c r="CJ60" s="22">
        <f t="shared" si="10"/>
        <v>1.734</v>
      </c>
      <c r="CK60" s="10">
        <v>1.907</v>
      </c>
      <c r="CL60" s="10">
        <v>1.6020000000000001</v>
      </c>
      <c r="CM60" s="10">
        <v>1.536</v>
      </c>
      <c r="CN60" s="10">
        <v>1.7689999999999999</v>
      </c>
      <c r="CO60" s="10">
        <v>1.9019999999999999</v>
      </c>
      <c r="CP60" s="22">
        <f t="shared" si="11"/>
        <v>1.9019999999999999</v>
      </c>
      <c r="CQ60" s="10">
        <v>2.0750000000000002</v>
      </c>
      <c r="CR60" s="10">
        <v>1.796</v>
      </c>
      <c r="CS60">
        <v>1.7689999999999999</v>
      </c>
      <c r="CU60" s="20">
        <v>39083</v>
      </c>
      <c r="CV60" s="20" t="str">
        <f ca="1">OFFSET(C$1,0,ROWS($1:54)-1)</f>
        <v>2007A</v>
      </c>
      <c r="CW60" s="19">
        <f t="shared" ca="1" si="2"/>
        <v>2007</v>
      </c>
      <c r="CX60" s="30" cm="1">
        <f t="array" aca="1" ref="CX60" ca="1">INDEX($C$6:$CS$100,MATCH(CW60,YEAR($B$6:$B$100),0),MATCH(CV60,$C$1:$CS$1,0))</f>
        <v>2.3839999999999999</v>
      </c>
      <c r="CY60" s="19">
        <f t="shared" ca="1" si="0"/>
        <v>2012</v>
      </c>
      <c r="CZ60" s="30" cm="1">
        <f t="array" aca="1" ref="CZ60" ca="1">INDEX($C$6:$CS$100,MATCH(CY60,YEAR($B$6:$B$100),0),MATCH(CV60,$C$1:$CS$1,0))</f>
        <v>2.681</v>
      </c>
      <c r="DA60" s="19">
        <f t="shared" ca="1" si="1"/>
        <v>2017</v>
      </c>
      <c r="DB60" s="28" cm="1">
        <f t="array" aca="1" ref="DB60" ca="1">INDEX($C$6:$CS$100,MATCH(DA60,YEAR($B$6:$B$100),0),MATCH(CV60,$C$1:$CS$1,0))</f>
        <v>2.4510000000000001</v>
      </c>
      <c r="DD60" s="10"/>
    </row>
    <row r="61" spans="1:111" x14ac:dyDescent="0.3">
      <c r="A61" t="s">
        <v>634</v>
      </c>
      <c r="B61" s="16">
        <v>47484</v>
      </c>
      <c r="C61" s="10" t="e">
        <v>#N/A</v>
      </c>
      <c r="D61" s="10" t="e">
        <v>#N/A</v>
      </c>
      <c r="E61" s="10" t="e">
        <v>#N/A</v>
      </c>
      <c r="F61" s="10" t="e">
        <v>#N/A</v>
      </c>
      <c r="G61" s="10" t="e">
        <v>#N/A</v>
      </c>
      <c r="H61" s="10" t="e">
        <v>#N/A</v>
      </c>
      <c r="I61" s="10" t="e">
        <v>#N/A</v>
      </c>
      <c r="J61" s="10" t="e">
        <v>#N/A</v>
      </c>
      <c r="K61" s="10" t="e">
        <v>#N/A</v>
      </c>
      <c r="L61" s="10" t="e">
        <v>#N/A</v>
      </c>
      <c r="M61" s="10" t="e">
        <v>#N/A</v>
      </c>
      <c r="N61" s="10" t="e">
        <v>#N/A</v>
      </c>
      <c r="O61" s="10" t="e">
        <v>#N/A</v>
      </c>
      <c r="P61" s="10" t="e">
        <v>#N/A</v>
      </c>
      <c r="Q61" s="10" t="e">
        <v>#N/A</v>
      </c>
      <c r="R61" s="10" t="e">
        <v>#N/A</v>
      </c>
      <c r="S61" s="10" t="e">
        <v>#N/A</v>
      </c>
      <c r="T61" s="10" t="e">
        <v>#N/A</v>
      </c>
      <c r="U61" s="10" t="e">
        <v>#N/A</v>
      </c>
      <c r="V61" s="10" t="e">
        <v>#N/A</v>
      </c>
      <c r="W61" s="10" t="e">
        <v>#N/A</v>
      </c>
      <c r="X61" s="10" t="e">
        <v>#N/A</v>
      </c>
      <c r="Y61" s="10" t="e">
        <v>#N/A</v>
      </c>
      <c r="Z61" s="10" t="e">
        <v>#N/A</v>
      </c>
      <c r="AA61" s="10" t="e">
        <v>#N/A</v>
      </c>
      <c r="AB61" s="10" t="e">
        <v>#N/A</v>
      </c>
      <c r="AC61" s="10" t="e">
        <v>#N/A</v>
      </c>
      <c r="AD61" s="10" t="e">
        <v>#N/A</v>
      </c>
      <c r="AE61" s="10" t="e">
        <v>#N/A</v>
      </c>
      <c r="AF61" s="10" t="e">
        <v>#N/A</v>
      </c>
      <c r="AG61" s="10" t="e">
        <v>#N/A</v>
      </c>
      <c r="AH61" s="10" t="e">
        <v>#N/A</v>
      </c>
      <c r="AI61" s="10" t="e">
        <v>#N/A</v>
      </c>
      <c r="AJ61" s="10" t="e">
        <v>#N/A</v>
      </c>
      <c r="AK61" s="10" t="e">
        <v>#N/A</v>
      </c>
      <c r="AL61" s="10" t="e">
        <v>#N/A</v>
      </c>
      <c r="AM61" s="10" t="e">
        <v>#N/A</v>
      </c>
      <c r="AN61" s="10" t="e">
        <v>#N/A</v>
      </c>
      <c r="AO61" s="10" t="e">
        <v>#N/A</v>
      </c>
      <c r="AP61" s="10" t="e">
        <v>#N/A</v>
      </c>
      <c r="AQ61" s="10" t="e">
        <v>#N/A</v>
      </c>
      <c r="AR61" s="10" t="e">
        <v>#N/A</v>
      </c>
      <c r="AS61" s="10" t="e">
        <v>#N/A</v>
      </c>
      <c r="AT61" s="10" t="e">
        <v>#N/A</v>
      </c>
      <c r="AU61" s="10" t="e">
        <v>#N/A</v>
      </c>
      <c r="AV61" s="10" t="e">
        <v>#N/A</v>
      </c>
      <c r="AW61" s="10" t="e">
        <v>#N/A</v>
      </c>
      <c r="AX61" s="10" t="e">
        <v>#N/A</v>
      </c>
      <c r="AY61" s="10" t="e">
        <v>#N/A</v>
      </c>
      <c r="AZ61" s="10" t="e">
        <v>#N/A</v>
      </c>
      <c r="BA61" s="10" t="e">
        <v>#N/A</v>
      </c>
      <c r="BB61" s="10" t="e">
        <v>#N/A</v>
      </c>
      <c r="BC61" s="10" t="e">
        <v>#N/A</v>
      </c>
      <c r="BD61" s="10" t="e">
        <v>#N/A</v>
      </c>
      <c r="BE61" s="10" t="e">
        <v>#N/A</v>
      </c>
      <c r="BF61" s="10" t="e">
        <v>#N/A</v>
      </c>
      <c r="BG61" s="10" t="e">
        <v>#N/A</v>
      </c>
      <c r="BH61" s="10" t="e">
        <v>#N/A</v>
      </c>
      <c r="BI61" s="10" t="e">
        <v>#N/A</v>
      </c>
      <c r="BJ61" s="10" t="e">
        <v>#N/A</v>
      </c>
      <c r="BK61" s="10" t="e">
        <v>#N/A</v>
      </c>
      <c r="BL61" s="10" t="e">
        <v>#N/A</v>
      </c>
      <c r="BM61" s="10" t="e">
        <v>#N/A</v>
      </c>
      <c r="BN61" s="10" t="e">
        <v>#N/A</v>
      </c>
      <c r="BO61" s="10" t="e">
        <v>#N/A</v>
      </c>
      <c r="BP61" s="10" t="e">
        <v>#N/A</v>
      </c>
      <c r="BQ61" s="10" t="e">
        <v>#N/A</v>
      </c>
      <c r="BR61" s="10" t="e">
        <v>#N/A</v>
      </c>
      <c r="BS61" s="10" t="e">
        <v>#N/A</v>
      </c>
      <c r="BT61" s="10" t="e">
        <v>#N/A</v>
      </c>
      <c r="BU61" s="10" t="e">
        <v>#N/A</v>
      </c>
      <c r="BV61" s="10" t="e">
        <v>#N/A</v>
      </c>
      <c r="BW61" s="10" t="e">
        <v>#N/A</v>
      </c>
      <c r="BX61" s="10" t="e">
        <v>#N/A</v>
      </c>
      <c r="BY61" s="10" t="e">
        <v>#N/A</v>
      </c>
      <c r="BZ61" s="10" t="e">
        <v>#N/A</v>
      </c>
      <c r="CA61" s="10" t="e">
        <v>#N/A</v>
      </c>
      <c r="CB61" s="10" t="e">
        <v>#N/A</v>
      </c>
      <c r="CC61" s="10" t="e">
        <v>#N/A</v>
      </c>
      <c r="CD61" s="10" t="e">
        <v>#N/A</v>
      </c>
      <c r="CE61" s="10" t="e">
        <v>#N/A</v>
      </c>
      <c r="CF61" s="10" t="e">
        <v>#N/A</v>
      </c>
      <c r="CG61" s="10" t="e">
        <v>#N/A</v>
      </c>
      <c r="CH61" s="10" t="e">
        <v>#N/A</v>
      </c>
      <c r="CI61" s="10">
        <v>1.7370000000000001</v>
      </c>
      <c r="CJ61" s="22">
        <f t="shared" si="10"/>
        <v>1.7370000000000001</v>
      </c>
      <c r="CK61" s="10">
        <v>1.8009999999999999</v>
      </c>
      <c r="CL61" s="10">
        <v>1.5389999999999999</v>
      </c>
      <c r="CM61" s="10">
        <v>1.5389999999999999</v>
      </c>
      <c r="CN61" s="10">
        <v>1.7669999999999999</v>
      </c>
      <c r="CO61" s="10">
        <v>1.8660000000000001</v>
      </c>
      <c r="CP61" s="22">
        <f t="shared" si="11"/>
        <v>1.8660000000000001</v>
      </c>
      <c r="CQ61" s="10">
        <v>2.0259999999999998</v>
      </c>
      <c r="CR61" s="10">
        <v>1.8440000000000001</v>
      </c>
      <c r="CS61">
        <v>1.8169999999999999</v>
      </c>
      <c r="CU61" s="20">
        <v>39295</v>
      </c>
      <c r="CV61" s="20" t="str">
        <f ca="1">OFFSET(C$1,0,ROWS($1:55)-1)</f>
        <v>2007B</v>
      </c>
      <c r="CW61" s="19">
        <f t="shared" ca="1" si="2"/>
        <v>2007</v>
      </c>
      <c r="CX61" s="30" cm="1">
        <f t="array" aca="1" ref="CX61" ca="1">INDEX($C$6:$CS$100,MATCH(CW61,YEAR($B$6:$B$100),0),MATCH(CV61,$C$1:$CS$1,0))</f>
        <v>2.2959999999999998</v>
      </c>
      <c r="CY61" s="19">
        <f t="shared" ca="1" si="0"/>
        <v>2012</v>
      </c>
      <c r="CZ61" s="30" cm="1">
        <f t="array" aca="1" ref="CZ61" ca="1">INDEX($C$6:$CS$100,MATCH(CY61,YEAR($B$6:$B$100),0),MATCH(CV61,$C$1:$CS$1,0))</f>
        <v>2.68</v>
      </c>
      <c r="DA61" s="19">
        <f t="shared" ca="1" si="1"/>
        <v>2017</v>
      </c>
      <c r="DB61" s="28" cm="1">
        <f t="array" aca="1" ref="DB61" ca="1">INDEX($C$6:$CS$100,MATCH(DA61,YEAR($B$6:$B$100),0),MATCH(CV61,$C$1:$CS$1,0))</f>
        <v>2.4820000000000002</v>
      </c>
      <c r="DD61" s="10"/>
    </row>
    <row r="62" spans="1:111" x14ac:dyDescent="0.3">
      <c r="A62" t="s">
        <v>635</v>
      </c>
      <c r="B62" s="16">
        <v>47849</v>
      </c>
      <c r="C62" s="10" t="e">
        <v>#N/A</v>
      </c>
      <c r="D62" s="10" t="e">
        <v>#N/A</v>
      </c>
      <c r="E62" s="10" t="e">
        <v>#N/A</v>
      </c>
      <c r="F62" s="10" t="e">
        <v>#N/A</v>
      </c>
      <c r="G62" s="10" t="e">
        <v>#N/A</v>
      </c>
      <c r="H62" s="10" t="e">
        <v>#N/A</v>
      </c>
      <c r="I62" s="10" t="e">
        <v>#N/A</v>
      </c>
      <c r="J62" s="10" t="e">
        <v>#N/A</v>
      </c>
      <c r="K62" s="10" t="e">
        <v>#N/A</v>
      </c>
      <c r="L62" s="10" t="e">
        <v>#N/A</v>
      </c>
      <c r="M62" s="10" t="e">
        <v>#N/A</v>
      </c>
      <c r="N62" s="10" t="e">
        <v>#N/A</v>
      </c>
      <c r="O62" s="10" t="e">
        <v>#N/A</v>
      </c>
      <c r="P62" s="10" t="e">
        <v>#N/A</v>
      </c>
      <c r="Q62" s="10" t="e">
        <v>#N/A</v>
      </c>
      <c r="R62" s="10" t="e">
        <v>#N/A</v>
      </c>
      <c r="S62" s="10" t="e">
        <v>#N/A</v>
      </c>
      <c r="T62" s="10" t="e">
        <v>#N/A</v>
      </c>
      <c r="U62" s="10" t="e">
        <v>#N/A</v>
      </c>
      <c r="V62" s="10" t="e">
        <v>#N/A</v>
      </c>
      <c r="W62" s="10" t="e">
        <v>#N/A</v>
      </c>
      <c r="X62" s="10" t="e">
        <v>#N/A</v>
      </c>
      <c r="Y62" s="10" t="e">
        <v>#N/A</v>
      </c>
      <c r="Z62" s="10" t="e">
        <v>#N/A</v>
      </c>
      <c r="AA62" s="10" t="e">
        <v>#N/A</v>
      </c>
      <c r="AB62" s="10" t="e">
        <v>#N/A</v>
      </c>
      <c r="AC62" s="10" t="e">
        <v>#N/A</v>
      </c>
      <c r="AD62" s="10" t="e">
        <v>#N/A</v>
      </c>
      <c r="AE62" s="10" t="e">
        <v>#N/A</v>
      </c>
      <c r="AF62" s="10" t="e">
        <v>#N/A</v>
      </c>
      <c r="AG62" s="10" t="e">
        <v>#N/A</v>
      </c>
      <c r="AH62" s="10" t="e">
        <v>#N/A</v>
      </c>
      <c r="AI62" s="10" t="e">
        <v>#N/A</v>
      </c>
      <c r="AJ62" s="10" t="e">
        <v>#N/A</v>
      </c>
      <c r="AK62" s="10" t="e">
        <v>#N/A</v>
      </c>
      <c r="AL62" s="10" t="e">
        <v>#N/A</v>
      </c>
      <c r="AM62" s="10" t="e">
        <v>#N/A</v>
      </c>
      <c r="AN62" s="10" t="e">
        <v>#N/A</v>
      </c>
      <c r="AO62" s="10" t="e">
        <v>#N/A</v>
      </c>
      <c r="AP62" s="10" t="e">
        <v>#N/A</v>
      </c>
      <c r="AQ62" s="10" t="e">
        <v>#N/A</v>
      </c>
      <c r="AR62" s="10" t="e">
        <v>#N/A</v>
      </c>
      <c r="AS62" s="10" t="e">
        <v>#N/A</v>
      </c>
      <c r="AT62" s="10" t="e">
        <v>#N/A</v>
      </c>
      <c r="AU62" s="10" t="e">
        <v>#N/A</v>
      </c>
      <c r="AV62" s="10" t="e">
        <v>#N/A</v>
      </c>
      <c r="AW62" s="10" t="e">
        <v>#N/A</v>
      </c>
      <c r="AX62" s="10" t="e">
        <v>#N/A</v>
      </c>
      <c r="AY62" s="10" t="e">
        <v>#N/A</v>
      </c>
      <c r="AZ62" s="10" t="e">
        <v>#N/A</v>
      </c>
      <c r="BA62" s="10" t="e">
        <v>#N/A</v>
      </c>
      <c r="BB62" s="10" t="e">
        <v>#N/A</v>
      </c>
      <c r="BC62" s="10" t="e">
        <v>#N/A</v>
      </c>
      <c r="BD62" s="10" t="e">
        <v>#N/A</v>
      </c>
      <c r="BE62" s="10" t="e">
        <v>#N/A</v>
      </c>
      <c r="BF62" s="10" t="e">
        <v>#N/A</v>
      </c>
      <c r="BG62" s="10" t="e">
        <v>#N/A</v>
      </c>
      <c r="BH62" s="10" t="e">
        <v>#N/A</v>
      </c>
      <c r="BI62" s="10" t="e">
        <v>#N/A</v>
      </c>
      <c r="BJ62" s="10" t="e">
        <v>#N/A</v>
      </c>
      <c r="BK62" s="10" t="e">
        <v>#N/A</v>
      </c>
      <c r="BL62" s="10" t="e">
        <v>#N/A</v>
      </c>
      <c r="BM62" s="10" t="e">
        <v>#N/A</v>
      </c>
      <c r="BN62" s="10" t="e">
        <v>#N/A</v>
      </c>
      <c r="BO62" s="10" t="e">
        <v>#N/A</v>
      </c>
      <c r="BP62" s="10" t="e">
        <v>#N/A</v>
      </c>
      <c r="BQ62" s="10" t="e">
        <v>#N/A</v>
      </c>
      <c r="BR62" s="10" t="e">
        <v>#N/A</v>
      </c>
      <c r="BS62" s="10" t="e">
        <v>#N/A</v>
      </c>
      <c r="BT62" s="10" t="e">
        <v>#N/A</v>
      </c>
      <c r="BU62" s="10" t="e">
        <v>#N/A</v>
      </c>
      <c r="BV62" s="10" t="e">
        <v>#N/A</v>
      </c>
      <c r="BW62" s="10" t="e">
        <v>#N/A</v>
      </c>
      <c r="BX62" s="10" t="e">
        <v>#N/A</v>
      </c>
      <c r="BY62" s="10" t="e">
        <v>#N/A</v>
      </c>
      <c r="BZ62" s="10" t="e">
        <v>#N/A</v>
      </c>
      <c r="CA62" s="10" t="e">
        <v>#N/A</v>
      </c>
      <c r="CB62" s="10" t="e">
        <v>#N/A</v>
      </c>
      <c r="CC62" s="10" t="e">
        <v>#N/A</v>
      </c>
      <c r="CD62" s="10" t="e">
        <v>#N/A</v>
      </c>
      <c r="CE62" s="10" t="e">
        <v>#N/A</v>
      </c>
      <c r="CF62" s="10" t="e">
        <v>#N/A</v>
      </c>
      <c r="CG62" s="10" t="e">
        <v>#N/A</v>
      </c>
      <c r="CH62" s="10" t="e">
        <v>#N/A</v>
      </c>
      <c r="CI62" s="10" t="e">
        <v>#N/A</v>
      </c>
      <c r="CJ62" s="10" t="e">
        <v>#N/A</v>
      </c>
      <c r="CK62" s="10" t="e">
        <v>#N/A</v>
      </c>
      <c r="CL62" s="10">
        <v>1.607</v>
      </c>
      <c r="CM62" s="10">
        <v>1.665</v>
      </c>
      <c r="CN62" s="10">
        <v>1.746</v>
      </c>
      <c r="CO62" s="10">
        <v>1.825</v>
      </c>
      <c r="CP62" s="22">
        <f t="shared" si="11"/>
        <v>1.825</v>
      </c>
      <c r="CQ62" s="10">
        <v>1.9690000000000001</v>
      </c>
      <c r="CR62" s="10">
        <v>1.8340000000000001</v>
      </c>
      <c r="CS62">
        <v>1.819</v>
      </c>
      <c r="CU62" s="20">
        <v>39448</v>
      </c>
      <c r="CV62" s="20" t="str">
        <f ca="1">OFFSET(C$1,0,ROWS($1:56)-1)</f>
        <v>2008A</v>
      </c>
      <c r="CW62" s="19">
        <f t="shared" ca="1" si="2"/>
        <v>2008</v>
      </c>
      <c r="CX62" s="30" cm="1">
        <f t="array" aca="1" ref="CX62" ca="1">INDEX($C$6:$CS$100,MATCH(CW62,YEAR($B$6:$B$100),0),MATCH(CV62,$C$1:$CS$1,0))</f>
        <v>1.976</v>
      </c>
      <c r="CY62" s="19">
        <f t="shared" ca="1" si="0"/>
        <v>2013</v>
      </c>
      <c r="CZ62" s="30" cm="1">
        <f t="array" aca="1" ref="CZ62" ca="1">INDEX($C$6:$CS$100,MATCH(CY62,YEAR($B$6:$B$100),0),MATCH(CV62,$C$1:$CS$1,0))</f>
        <v>2.6280000000000001</v>
      </c>
      <c r="DA62" s="19">
        <f t="shared" ca="1" si="1"/>
        <v>2018</v>
      </c>
      <c r="DB62" s="28" cm="1">
        <f t="array" aca="1" ref="DB62" ca="1">INDEX($C$6:$CS$100,MATCH(DA62,YEAR($B$6:$B$100),0),MATCH(CV62,$C$1:$CS$1,0))</f>
        <v>2.4169999999999998</v>
      </c>
      <c r="DD62" s="10"/>
    </row>
    <row r="63" spans="1:111" x14ac:dyDescent="0.3">
      <c r="A63" t="s">
        <v>636</v>
      </c>
      <c r="B63" s="16">
        <v>48214</v>
      </c>
      <c r="C63" s="10" t="e">
        <v>#N/A</v>
      </c>
      <c r="D63" s="10" t="e">
        <v>#N/A</v>
      </c>
      <c r="E63" s="10" t="e">
        <v>#N/A</v>
      </c>
      <c r="F63" s="10" t="e">
        <v>#N/A</v>
      </c>
      <c r="G63" s="10" t="e">
        <v>#N/A</v>
      </c>
      <c r="H63" s="10" t="e">
        <v>#N/A</v>
      </c>
      <c r="I63" s="10" t="e">
        <v>#N/A</v>
      </c>
      <c r="J63" s="10" t="e">
        <v>#N/A</v>
      </c>
      <c r="K63" s="10" t="e">
        <v>#N/A</v>
      </c>
      <c r="L63" s="10" t="e">
        <v>#N/A</v>
      </c>
      <c r="M63" s="10" t="e">
        <v>#N/A</v>
      </c>
      <c r="N63" s="10" t="e">
        <v>#N/A</v>
      </c>
      <c r="O63" s="10" t="e">
        <v>#N/A</v>
      </c>
      <c r="P63" s="10" t="e">
        <v>#N/A</v>
      </c>
      <c r="Q63" s="10" t="e">
        <v>#N/A</v>
      </c>
      <c r="R63" s="10" t="e">
        <v>#N/A</v>
      </c>
      <c r="S63" s="10" t="e">
        <v>#N/A</v>
      </c>
      <c r="T63" s="10" t="e">
        <v>#N/A</v>
      </c>
      <c r="U63" s="10" t="e">
        <v>#N/A</v>
      </c>
      <c r="V63" s="10" t="e">
        <v>#N/A</v>
      </c>
      <c r="W63" s="10" t="e">
        <v>#N/A</v>
      </c>
      <c r="X63" s="10" t="e">
        <v>#N/A</v>
      </c>
      <c r="Y63" s="10" t="e">
        <v>#N/A</v>
      </c>
      <c r="Z63" s="10" t="e">
        <v>#N/A</v>
      </c>
      <c r="AA63" s="10" t="e">
        <v>#N/A</v>
      </c>
      <c r="AB63" s="10" t="e">
        <v>#N/A</v>
      </c>
      <c r="AC63" s="10" t="e">
        <v>#N/A</v>
      </c>
      <c r="AD63" s="10" t="e">
        <v>#N/A</v>
      </c>
      <c r="AE63" s="10" t="e">
        <v>#N/A</v>
      </c>
      <c r="AF63" s="10" t="e">
        <v>#N/A</v>
      </c>
      <c r="AG63" s="10" t="e">
        <v>#N/A</v>
      </c>
      <c r="AH63" s="10" t="e">
        <v>#N/A</v>
      </c>
      <c r="AI63" s="10" t="e">
        <v>#N/A</v>
      </c>
      <c r="AJ63" s="10" t="e">
        <v>#N/A</v>
      </c>
      <c r="AK63" s="10" t="e">
        <v>#N/A</v>
      </c>
      <c r="AL63" s="10" t="e">
        <v>#N/A</v>
      </c>
      <c r="AM63" s="10" t="e">
        <v>#N/A</v>
      </c>
      <c r="AN63" s="10" t="e">
        <v>#N/A</v>
      </c>
      <c r="AO63" s="10" t="e">
        <v>#N/A</v>
      </c>
      <c r="AP63" s="10" t="e">
        <v>#N/A</v>
      </c>
      <c r="AQ63" s="10" t="e">
        <v>#N/A</v>
      </c>
      <c r="AR63" s="10" t="e">
        <v>#N/A</v>
      </c>
      <c r="AS63" s="10" t="e">
        <v>#N/A</v>
      </c>
      <c r="AT63" s="10" t="e">
        <v>#N/A</v>
      </c>
      <c r="AU63" s="10" t="e">
        <v>#N/A</v>
      </c>
      <c r="AV63" s="10" t="e">
        <v>#N/A</v>
      </c>
      <c r="AW63" s="10" t="e">
        <v>#N/A</v>
      </c>
      <c r="AX63" s="10" t="e">
        <v>#N/A</v>
      </c>
      <c r="AY63" s="10" t="e">
        <v>#N/A</v>
      </c>
      <c r="AZ63" s="10" t="e">
        <v>#N/A</v>
      </c>
      <c r="BA63" s="10" t="e">
        <v>#N/A</v>
      </c>
      <c r="BB63" s="10" t="e">
        <v>#N/A</v>
      </c>
      <c r="BC63" s="10" t="e">
        <v>#N/A</v>
      </c>
      <c r="BD63" s="10" t="e">
        <v>#N/A</v>
      </c>
      <c r="BE63" s="10" t="e">
        <v>#N/A</v>
      </c>
      <c r="BF63" s="10" t="e">
        <v>#N/A</v>
      </c>
      <c r="BG63" s="10" t="e">
        <v>#N/A</v>
      </c>
      <c r="BH63" s="10" t="e">
        <v>#N/A</v>
      </c>
      <c r="BI63" s="10" t="e">
        <v>#N/A</v>
      </c>
      <c r="BJ63" s="10" t="e">
        <v>#N/A</v>
      </c>
      <c r="BK63" s="10" t="e">
        <v>#N/A</v>
      </c>
      <c r="BL63" s="10" t="e">
        <v>#N/A</v>
      </c>
      <c r="BM63" s="10" t="e">
        <v>#N/A</v>
      </c>
      <c r="BN63" s="10" t="e">
        <v>#N/A</v>
      </c>
      <c r="BO63" s="10" t="e">
        <v>#N/A</v>
      </c>
      <c r="BP63" s="10" t="e">
        <v>#N/A</v>
      </c>
      <c r="BQ63" s="10" t="e">
        <v>#N/A</v>
      </c>
      <c r="BR63" s="10" t="e">
        <v>#N/A</v>
      </c>
      <c r="BS63" s="10" t="e">
        <v>#N/A</v>
      </c>
      <c r="BT63" s="10" t="e">
        <v>#N/A</v>
      </c>
      <c r="BU63" s="10" t="e">
        <v>#N/A</v>
      </c>
      <c r="BV63" s="10" t="e">
        <v>#N/A</v>
      </c>
      <c r="BW63" s="10" t="e">
        <v>#N/A</v>
      </c>
      <c r="BX63" s="10" t="e">
        <v>#N/A</v>
      </c>
      <c r="BY63" s="10" t="e">
        <v>#N/A</v>
      </c>
      <c r="BZ63" s="10" t="e">
        <v>#N/A</v>
      </c>
      <c r="CA63" s="10" t="e">
        <v>#N/A</v>
      </c>
      <c r="CB63" s="10" t="e">
        <v>#N/A</v>
      </c>
      <c r="CC63" s="10" t="e">
        <v>#N/A</v>
      </c>
      <c r="CD63" s="10" t="e">
        <v>#N/A</v>
      </c>
      <c r="CE63" s="10" t="e">
        <v>#N/A</v>
      </c>
      <c r="CF63" s="10" t="e">
        <v>#N/A</v>
      </c>
      <c r="CG63" s="10" t="e">
        <v>#N/A</v>
      </c>
      <c r="CH63" s="10" t="e">
        <v>#N/A</v>
      </c>
      <c r="CI63" s="10" t="e">
        <v>#N/A</v>
      </c>
      <c r="CJ63" s="10" t="e">
        <v>#N/A</v>
      </c>
      <c r="CK63" s="10" t="e">
        <v>#N/A</v>
      </c>
      <c r="CL63" s="10" t="e">
        <v>#N/A</v>
      </c>
      <c r="CM63" s="10" t="e">
        <v>#N/A</v>
      </c>
      <c r="CN63" s="10">
        <v>1.7270000000000001</v>
      </c>
      <c r="CO63" s="10">
        <v>1.7909999999999999</v>
      </c>
      <c r="CP63" s="22">
        <f t="shared" si="11"/>
        <v>1.7909999999999999</v>
      </c>
      <c r="CQ63" s="10">
        <v>1.923</v>
      </c>
      <c r="CR63" s="10">
        <v>1.8120000000000001</v>
      </c>
      <c r="CS63">
        <v>1.84</v>
      </c>
      <c r="CU63" s="20">
        <v>39692</v>
      </c>
      <c r="CV63" s="20" t="str">
        <f ca="1">OFFSET(C$1,0,ROWS($1:57)-1)</f>
        <v>2008B</v>
      </c>
      <c r="CW63" s="19">
        <f t="shared" ca="1" si="2"/>
        <v>2008</v>
      </c>
      <c r="CX63" s="30" cm="1">
        <f t="array" aca="1" ref="CX63" ca="1">INDEX($C$6:$CS$100,MATCH(CW63,YEAR($B$6:$B$100),0),MATCH(CV63,$C$1:$CS$1,0))</f>
        <v>1.8660000000000001</v>
      </c>
      <c r="CY63" s="19">
        <f t="shared" ca="1" si="0"/>
        <v>2013</v>
      </c>
      <c r="CZ63" s="30" cm="1">
        <f t="array" aca="1" ref="CZ63" ca="1">INDEX($C$6:$CS$100,MATCH(CY63,YEAR($B$6:$B$100),0),MATCH(CV63,$C$1:$CS$1,0))</f>
        <v>2.548</v>
      </c>
      <c r="DA63" s="19">
        <f t="shared" ca="1" si="1"/>
        <v>2018</v>
      </c>
      <c r="DB63" s="28" cm="1">
        <f t="array" aca="1" ref="DB63" ca="1">INDEX($C$6:$CS$100,MATCH(DA63,YEAR($B$6:$B$100),0),MATCH(CV63,$C$1:$CS$1,0))</f>
        <v>2.3090000000000002</v>
      </c>
      <c r="DD63" s="10"/>
    </row>
    <row r="64" spans="1:111" x14ac:dyDescent="0.3">
      <c r="A64" t="s">
        <v>637</v>
      </c>
      <c r="B64" s="16">
        <v>48580</v>
      </c>
      <c r="C64" s="10" t="e">
        <v>#N/A</v>
      </c>
      <c r="D64" s="10" t="e">
        <v>#N/A</v>
      </c>
      <c r="E64" s="10" t="e">
        <v>#N/A</v>
      </c>
      <c r="F64" s="10" t="e">
        <v>#N/A</v>
      </c>
      <c r="G64" s="10" t="e">
        <v>#N/A</v>
      </c>
      <c r="H64" s="10" t="e">
        <v>#N/A</v>
      </c>
      <c r="I64" s="10" t="e">
        <v>#N/A</v>
      </c>
      <c r="J64" s="10" t="e">
        <v>#N/A</v>
      </c>
      <c r="K64" s="10" t="e">
        <v>#N/A</v>
      </c>
      <c r="L64" s="10" t="e">
        <v>#N/A</v>
      </c>
      <c r="M64" s="10" t="e">
        <v>#N/A</v>
      </c>
      <c r="N64" s="10" t="e">
        <v>#N/A</v>
      </c>
      <c r="O64" s="10" t="e">
        <v>#N/A</v>
      </c>
      <c r="P64" s="10" t="e">
        <v>#N/A</v>
      </c>
      <c r="Q64" s="10" t="e">
        <v>#N/A</v>
      </c>
      <c r="R64" s="10" t="e">
        <v>#N/A</v>
      </c>
      <c r="S64" s="10" t="e">
        <v>#N/A</v>
      </c>
      <c r="T64" s="10" t="e">
        <v>#N/A</v>
      </c>
      <c r="U64" s="10" t="e">
        <v>#N/A</v>
      </c>
      <c r="V64" s="10" t="e">
        <v>#N/A</v>
      </c>
      <c r="W64" s="10" t="e">
        <v>#N/A</v>
      </c>
      <c r="X64" s="10" t="e">
        <v>#N/A</v>
      </c>
      <c r="Y64" s="10" t="e">
        <v>#N/A</v>
      </c>
      <c r="Z64" s="10" t="e">
        <v>#N/A</v>
      </c>
      <c r="AA64" s="10" t="e">
        <v>#N/A</v>
      </c>
      <c r="AB64" s="10" t="e">
        <v>#N/A</v>
      </c>
      <c r="AC64" s="10" t="e">
        <v>#N/A</v>
      </c>
      <c r="AD64" s="10" t="e">
        <v>#N/A</v>
      </c>
      <c r="AE64" s="10" t="e">
        <v>#N/A</v>
      </c>
      <c r="AF64" s="10" t="e">
        <v>#N/A</v>
      </c>
      <c r="AG64" s="10" t="e">
        <v>#N/A</v>
      </c>
      <c r="AH64" s="10" t="e">
        <v>#N/A</v>
      </c>
      <c r="AI64" s="10" t="e">
        <v>#N/A</v>
      </c>
      <c r="AJ64" s="10" t="e">
        <v>#N/A</v>
      </c>
      <c r="AK64" s="10" t="e">
        <v>#N/A</v>
      </c>
      <c r="AL64" s="10" t="e">
        <v>#N/A</v>
      </c>
      <c r="AM64" s="10" t="e">
        <v>#N/A</v>
      </c>
      <c r="AN64" s="10" t="e">
        <v>#N/A</v>
      </c>
      <c r="AO64" s="10" t="e">
        <v>#N/A</v>
      </c>
      <c r="AP64" s="10" t="e">
        <v>#N/A</v>
      </c>
      <c r="AQ64" s="10" t="e">
        <v>#N/A</v>
      </c>
      <c r="AR64" s="10" t="e">
        <v>#N/A</v>
      </c>
      <c r="AS64" s="10" t="e">
        <v>#N/A</v>
      </c>
      <c r="AT64" s="10" t="e">
        <v>#N/A</v>
      </c>
      <c r="AU64" s="10" t="e">
        <v>#N/A</v>
      </c>
      <c r="AV64" s="10" t="e">
        <v>#N/A</v>
      </c>
      <c r="AW64" s="10" t="e">
        <v>#N/A</v>
      </c>
      <c r="AX64" s="10" t="e">
        <v>#N/A</v>
      </c>
      <c r="AY64" s="10" t="e">
        <v>#N/A</v>
      </c>
      <c r="AZ64" s="10" t="e">
        <v>#N/A</v>
      </c>
      <c r="BA64" s="10" t="e">
        <v>#N/A</v>
      </c>
      <c r="BB64" s="10" t="e">
        <v>#N/A</v>
      </c>
      <c r="BC64" s="10" t="e">
        <v>#N/A</v>
      </c>
      <c r="BD64" s="10" t="e">
        <v>#N/A</v>
      </c>
      <c r="BE64" s="10" t="e">
        <v>#N/A</v>
      </c>
      <c r="BF64" s="10" t="e">
        <v>#N/A</v>
      </c>
      <c r="BG64" s="10" t="e">
        <v>#N/A</v>
      </c>
      <c r="BH64" s="10" t="e">
        <v>#N/A</v>
      </c>
      <c r="BI64" s="10" t="e">
        <v>#N/A</v>
      </c>
      <c r="BJ64" s="10" t="e">
        <v>#N/A</v>
      </c>
      <c r="BK64" s="10" t="e">
        <v>#N/A</v>
      </c>
      <c r="BL64" s="10" t="e">
        <v>#N/A</v>
      </c>
      <c r="BM64" s="10" t="e">
        <v>#N/A</v>
      </c>
      <c r="BN64" s="10" t="e">
        <v>#N/A</v>
      </c>
      <c r="BO64" s="10" t="e">
        <v>#N/A</v>
      </c>
      <c r="BP64" s="10" t="e">
        <v>#N/A</v>
      </c>
      <c r="BQ64" s="10" t="e">
        <v>#N/A</v>
      </c>
      <c r="BR64" s="10" t="e">
        <v>#N/A</v>
      </c>
      <c r="BS64" s="10" t="e">
        <v>#N/A</v>
      </c>
      <c r="BT64" s="10" t="e">
        <v>#N/A</v>
      </c>
      <c r="BU64" s="10" t="e">
        <v>#N/A</v>
      </c>
      <c r="BV64" s="10" t="e">
        <v>#N/A</v>
      </c>
      <c r="BW64" s="10" t="e">
        <v>#N/A</v>
      </c>
      <c r="BX64" s="10" t="e">
        <v>#N/A</v>
      </c>
      <c r="BY64" s="10" t="e">
        <v>#N/A</v>
      </c>
      <c r="BZ64" s="10" t="e">
        <v>#N/A</v>
      </c>
      <c r="CA64" s="10" t="e">
        <v>#N/A</v>
      </c>
      <c r="CB64" s="10" t="e">
        <v>#N/A</v>
      </c>
      <c r="CC64" s="10" t="e">
        <v>#N/A</v>
      </c>
      <c r="CD64" s="10" t="e">
        <v>#N/A</v>
      </c>
      <c r="CE64" s="10" t="e">
        <v>#N/A</v>
      </c>
      <c r="CF64" s="10" t="e">
        <v>#N/A</v>
      </c>
      <c r="CG64" s="10" t="e">
        <v>#N/A</v>
      </c>
      <c r="CH64" s="10" t="e">
        <v>#N/A</v>
      </c>
      <c r="CI64" s="10" t="e">
        <v>#N/A</v>
      </c>
      <c r="CJ64" s="10" t="e">
        <v>#N/A</v>
      </c>
      <c r="CK64" s="10" t="e">
        <v>#N/A</v>
      </c>
      <c r="CL64" s="10" t="e">
        <v>#N/A</v>
      </c>
      <c r="CM64" s="10" t="e">
        <v>#N/A</v>
      </c>
      <c r="CN64" s="10" t="e">
        <v>#N/A</v>
      </c>
      <c r="CO64" s="10">
        <v>1.7549999999999999</v>
      </c>
      <c r="CP64" s="22">
        <f t="shared" si="11"/>
        <v>1.7549999999999999</v>
      </c>
      <c r="CQ64" s="10">
        <v>1.877</v>
      </c>
      <c r="CR64" s="10">
        <v>1.782</v>
      </c>
      <c r="CS64">
        <v>1.833</v>
      </c>
      <c r="CU64" s="20">
        <v>39814</v>
      </c>
      <c r="CV64" s="20" t="str">
        <f ca="1">OFFSET(C$1,0,ROWS($1:58)-1)</f>
        <v>2009A</v>
      </c>
      <c r="CW64" s="19">
        <f t="shared" ca="1" si="2"/>
        <v>2009</v>
      </c>
      <c r="CX64" s="30" cm="1">
        <f t="array" aca="1" ref="CX64" ca="1">INDEX($C$6:$CS$100,MATCH(CW64,YEAR($B$6:$B$100),0),MATCH(CV64,$C$1:$CS$1,0))</f>
        <v>-1.923</v>
      </c>
      <c r="CY64" s="19">
        <f t="shared" ca="1" si="0"/>
        <v>2014</v>
      </c>
      <c r="CZ64" s="30" cm="1">
        <f t="array" aca="1" ref="CZ64" ca="1">INDEX($C$6:$CS$100,MATCH(CY64,YEAR($B$6:$B$100),0),MATCH(CV64,$C$1:$CS$1,0))</f>
        <v>3.7469999999999999</v>
      </c>
      <c r="DA64" s="19">
        <f t="shared" ca="1" si="1"/>
        <v>2019</v>
      </c>
      <c r="DB64" s="28" cm="1">
        <f t="array" aca="1" ref="DB64" ca="1">INDEX($C$6:$CS$100,MATCH(DA64,YEAR($B$6:$B$100),0),MATCH(CV64,$C$1:$CS$1,0))</f>
        <v>2.1960000000000002</v>
      </c>
      <c r="DD64" s="10"/>
    </row>
    <row r="65" spans="1:108" x14ac:dyDescent="0.3">
      <c r="A65" t="s">
        <v>638</v>
      </c>
      <c r="B65" s="16">
        <v>48945</v>
      </c>
      <c r="C65" s="10" t="e">
        <v>#N/A</v>
      </c>
      <c r="D65" s="10" t="e">
        <v>#N/A</v>
      </c>
      <c r="E65" s="10" t="e">
        <v>#N/A</v>
      </c>
      <c r="F65" s="10" t="e">
        <v>#N/A</v>
      </c>
      <c r="G65" s="10" t="e">
        <v>#N/A</v>
      </c>
      <c r="H65" s="10" t="e">
        <v>#N/A</v>
      </c>
      <c r="I65" s="10" t="e">
        <v>#N/A</v>
      </c>
      <c r="J65" s="10" t="e">
        <v>#N/A</v>
      </c>
      <c r="K65" s="10" t="e">
        <v>#N/A</v>
      </c>
      <c r="L65" s="10" t="e">
        <v>#N/A</v>
      </c>
      <c r="M65" s="10" t="e">
        <v>#N/A</v>
      </c>
      <c r="N65" s="10" t="e">
        <v>#N/A</v>
      </c>
      <c r="O65" s="10" t="e">
        <v>#N/A</v>
      </c>
      <c r="P65" s="10" t="e">
        <v>#N/A</v>
      </c>
      <c r="Q65" s="10" t="e">
        <v>#N/A</v>
      </c>
      <c r="R65" s="10" t="e">
        <v>#N/A</v>
      </c>
      <c r="S65" s="10" t="e">
        <v>#N/A</v>
      </c>
      <c r="T65" s="10" t="e">
        <v>#N/A</v>
      </c>
      <c r="U65" s="10" t="e">
        <v>#N/A</v>
      </c>
      <c r="V65" s="10" t="e">
        <v>#N/A</v>
      </c>
      <c r="W65" s="10" t="e">
        <v>#N/A</v>
      </c>
      <c r="X65" s="10" t="e">
        <v>#N/A</v>
      </c>
      <c r="Y65" s="10" t="e">
        <v>#N/A</v>
      </c>
      <c r="Z65" s="10" t="e">
        <v>#N/A</v>
      </c>
      <c r="AA65" s="10" t="e">
        <v>#N/A</v>
      </c>
      <c r="AB65" s="10" t="e">
        <v>#N/A</v>
      </c>
      <c r="AC65" s="10" t="e">
        <v>#N/A</v>
      </c>
      <c r="AD65" s="10" t="e">
        <v>#N/A</v>
      </c>
      <c r="AE65" s="10" t="e">
        <v>#N/A</v>
      </c>
      <c r="AF65" s="10" t="e">
        <v>#N/A</v>
      </c>
      <c r="AG65" s="10" t="e">
        <v>#N/A</v>
      </c>
      <c r="AH65" s="10" t="e">
        <v>#N/A</v>
      </c>
      <c r="AI65" s="10" t="e">
        <v>#N/A</v>
      </c>
      <c r="AJ65" s="10" t="e">
        <v>#N/A</v>
      </c>
      <c r="AK65" s="10" t="e">
        <v>#N/A</v>
      </c>
      <c r="AL65" s="10" t="e">
        <v>#N/A</v>
      </c>
      <c r="AM65" s="10" t="e">
        <v>#N/A</v>
      </c>
      <c r="AN65" s="10" t="e">
        <v>#N/A</v>
      </c>
      <c r="AO65" s="10" t="e">
        <v>#N/A</v>
      </c>
      <c r="AP65" s="10" t="e">
        <v>#N/A</v>
      </c>
      <c r="AQ65" s="10" t="e">
        <v>#N/A</v>
      </c>
      <c r="AR65" s="10" t="e">
        <v>#N/A</v>
      </c>
      <c r="AS65" s="10" t="e">
        <v>#N/A</v>
      </c>
      <c r="AT65" s="10" t="e">
        <v>#N/A</v>
      </c>
      <c r="AU65" s="10" t="e">
        <v>#N/A</v>
      </c>
      <c r="AV65" s="10" t="e">
        <v>#N/A</v>
      </c>
      <c r="AW65" s="10" t="e">
        <v>#N/A</v>
      </c>
      <c r="AX65" s="10" t="e">
        <v>#N/A</v>
      </c>
      <c r="AY65" s="10" t="e">
        <v>#N/A</v>
      </c>
      <c r="AZ65" s="10" t="e">
        <v>#N/A</v>
      </c>
      <c r="BA65" s="10" t="e">
        <v>#N/A</v>
      </c>
      <c r="BB65" s="10" t="e">
        <v>#N/A</v>
      </c>
      <c r="BC65" s="10" t="e">
        <v>#N/A</v>
      </c>
      <c r="BD65" s="10" t="e">
        <v>#N/A</v>
      </c>
      <c r="BE65" s="10" t="e">
        <v>#N/A</v>
      </c>
      <c r="BF65" s="10" t="e">
        <v>#N/A</v>
      </c>
      <c r="BG65" s="10" t="e">
        <v>#N/A</v>
      </c>
      <c r="BH65" s="10" t="e">
        <v>#N/A</v>
      </c>
      <c r="BI65" s="10" t="e">
        <v>#N/A</v>
      </c>
      <c r="BJ65" s="10" t="e">
        <v>#N/A</v>
      </c>
      <c r="BK65" s="10" t="e">
        <v>#N/A</v>
      </c>
      <c r="BL65" s="10" t="e">
        <v>#N/A</v>
      </c>
      <c r="BM65" s="10" t="e">
        <v>#N/A</v>
      </c>
      <c r="BN65" s="10" t="e">
        <v>#N/A</v>
      </c>
      <c r="BO65" s="10" t="e">
        <v>#N/A</v>
      </c>
      <c r="BP65" s="10" t="e">
        <v>#N/A</v>
      </c>
      <c r="BQ65" s="10" t="e">
        <v>#N/A</v>
      </c>
      <c r="BR65" s="10" t="e">
        <v>#N/A</v>
      </c>
      <c r="BS65" s="10" t="e">
        <v>#N/A</v>
      </c>
      <c r="BT65" s="10" t="e">
        <v>#N/A</v>
      </c>
      <c r="BU65" s="10" t="e">
        <v>#N/A</v>
      </c>
      <c r="BV65" s="10" t="e">
        <v>#N/A</v>
      </c>
      <c r="BW65" s="10" t="e">
        <v>#N/A</v>
      </c>
      <c r="BX65" s="10" t="e">
        <v>#N/A</v>
      </c>
      <c r="BY65" s="10" t="e">
        <v>#N/A</v>
      </c>
      <c r="BZ65" s="10" t="e">
        <v>#N/A</v>
      </c>
      <c r="CA65" s="10" t="e">
        <v>#N/A</v>
      </c>
      <c r="CB65" s="10" t="e">
        <v>#N/A</v>
      </c>
      <c r="CC65" s="10" t="e">
        <v>#N/A</v>
      </c>
      <c r="CD65" s="10" t="e">
        <v>#N/A</v>
      </c>
      <c r="CE65" s="10" t="e">
        <v>#N/A</v>
      </c>
      <c r="CF65" s="10" t="e">
        <v>#N/A</v>
      </c>
      <c r="CG65" s="10" t="e">
        <v>#N/A</v>
      </c>
      <c r="CH65" s="10" t="e">
        <v>#N/A</v>
      </c>
      <c r="CI65" s="10" t="e">
        <v>#N/A</v>
      </c>
      <c r="CJ65" s="10" t="e">
        <v>#N/A</v>
      </c>
      <c r="CK65" s="10" t="e">
        <v>#N/A</v>
      </c>
      <c r="CL65" s="10" t="e">
        <v>#N/A</v>
      </c>
      <c r="CM65" s="10" t="e">
        <v>#N/A</v>
      </c>
      <c r="CN65" s="10" t="e">
        <v>#N/A</v>
      </c>
      <c r="CO65" s="10" t="e">
        <v>#N/A</v>
      </c>
      <c r="CP65" s="10" t="e">
        <v>#N/A</v>
      </c>
      <c r="CQ65" s="10">
        <v>1.83</v>
      </c>
      <c r="CR65" s="10">
        <v>1.75</v>
      </c>
      <c r="CS65">
        <v>1.806</v>
      </c>
      <c r="CU65" s="20">
        <v>39873</v>
      </c>
      <c r="CV65" s="20" t="str">
        <f ca="1">OFFSET(C$1,0,ROWS($1:59)-1)</f>
        <v>2009B</v>
      </c>
      <c r="CW65" s="19">
        <f t="shared" ca="1" si="2"/>
        <v>2009</v>
      </c>
      <c r="CX65" s="30" cm="1">
        <f t="array" aca="1" ref="CX65" ca="1">INDEX($C$6:$CS$100,MATCH(CW65,YEAR($B$6:$B$100),0),MATCH(CV65,$C$1:$CS$1,0))</f>
        <v>-2.8690000000000002</v>
      </c>
      <c r="CY65" s="19">
        <f t="shared" ca="1" si="0"/>
        <v>2014</v>
      </c>
      <c r="CZ65" s="30" cm="1">
        <f t="array" aca="1" ref="CZ65" ca="1">INDEX($C$6:$CS$100,MATCH(CY65,YEAR($B$6:$B$100),0),MATCH(CV65,$C$1:$CS$1,0))</f>
        <v>3.681</v>
      </c>
      <c r="DA65" s="19">
        <f t="shared" ca="1" si="1"/>
        <v>2019</v>
      </c>
      <c r="DB65" s="28" cm="1">
        <f t="array" aca="1" ref="DB65" ca="1">INDEX($C$6:$CS$100,MATCH(DA65,YEAR($B$6:$B$100),0),MATCH(CV65,$C$1:$CS$1,0))</f>
        <v>2.2280000000000002</v>
      </c>
      <c r="DD65" s="10"/>
    </row>
    <row r="66" spans="1:108" x14ac:dyDescent="0.3">
      <c r="A66" t="s">
        <v>914</v>
      </c>
      <c r="B66" s="16">
        <v>49310</v>
      </c>
      <c r="C66" s="10" t="e">
        <v>#N/A</v>
      </c>
      <c r="D66" s="10" t="e">
        <v>#N/A</v>
      </c>
      <c r="E66" s="10" t="e">
        <v>#N/A</v>
      </c>
      <c r="F66" s="10" t="e">
        <v>#N/A</v>
      </c>
      <c r="G66" s="10" t="e">
        <v>#N/A</v>
      </c>
      <c r="H66" s="10" t="e">
        <v>#N/A</v>
      </c>
      <c r="I66" s="10" t="e">
        <v>#N/A</v>
      </c>
      <c r="J66" s="10" t="e">
        <v>#N/A</v>
      </c>
      <c r="K66" s="10" t="e">
        <v>#N/A</v>
      </c>
      <c r="L66" s="10" t="e">
        <v>#N/A</v>
      </c>
      <c r="M66" s="10" t="e">
        <v>#N/A</v>
      </c>
      <c r="N66" s="10" t="e">
        <v>#N/A</v>
      </c>
      <c r="O66" s="10" t="e">
        <v>#N/A</v>
      </c>
      <c r="P66" s="10" t="e">
        <v>#N/A</v>
      </c>
      <c r="Q66" s="10" t="e">
        <v>#N/A</v>
      </c>
      <c r="R66" s="10" t="e">
        <v>#N/A</v>
      </c>
      <c r="S66" s="10" t="e">
        <v>#N/A</v>
      </c>
      <c r="T66" s="10" t="e">
        <v>#N/A</v>
      </c>
      <c r="U66" s="10" t="e">
        <v>#N/A</v>
      </c>
      <c r="V66" s="10" t="e">
        <v>#N/A</v>
      </c>
      <c r="W66" s="10" t="e">
        <v>#N/A</v>
      </c>
      <c r="X66" s="10" t="e">
        <v>#N/A</v>
      </c>
      <c r="Y66" s="10" t="e">
        <v>#N/A</v>
      </c>
      <c r="Z66" s="10" t="e">
        <v>#N/A</v>
      </c>
      <c r="AA66" s="10" t="e">
        <v>#N/A</v>
      </c>
      <c r="AB66" s="10" t="e">
        <v>#N/A</v>
      </c>
      <c r="AC66" s="10" t="e">
        <v>#N/A</v>
      </c>
      <c r="AD66" s="10" t="e">
        <v>#N/A</v>
      </c>
      <c r="AE66" s="10" t="e">
        <v>#N/A</v>
      </c>
      <c r="AF66" s="10" t="e">
        <v>#N/A</v>
      </c>
      <c r="AG66" s="10" t="e">
        <v>#N/A</v>
      </c>
      <c r="AH66" s="10" t="e">
        <v>#N/A</v>
      </c>
      <c r="AI66" s="10" t="e">
        <v>#N/A</v>
      </c>
      <c r="AJ66" s="10" t="e">
        <v>#N/A</v>
      </c>
      <c r="AK66" s="10" t="e">
        <v>#N/A</v>
      </c>
      <c r="AL66" s="10" t="e">
        <v>#N/A</v>
      </c>
      <c r="AM66" s="10" t="e">
        <v>#N/A</v>
      </c>
      <c r="AN66" s="10" t="e">
        <v>#N/A</v>
      </c>
      <c r="AO66" s="10" t="e">
        <v>#N/A</v>
      </c>
      <c r="AP66" s="10" t="e">
        <v>#N/A</v>
      </c>
      <c r="AQ66" s="10" t="e">
        <v>#N/A</v>
      </c>
      <c r="AR66" s="10" t="e">
        <v>#N/A</v>
      </c>
      <c r="AS66" s="10" t="e">
        <v>#N/A</v>
      </c>
      <c r="AT66" s="10" t="e">
        <v>#N/A</v>
      </c>
      <c r="AU66" s="10" t="e">
        <v>#N/A</v>
      </c>
      <c r="AV66" s="10" t="e">
        <v>#N/A</v>
      </c>
      <c r="AW66" s="10" t="e">
        <v>#N/A</v>
      </c>
      <c r="AX66" s="10" t="e">
        <v>#N/A</v>
      </c>
      <c r="AY66" s="10" t="e">
        <v>#N/A</v>
      </c>
      <c r="AZ66" s="10" t="e">
        <v>#N/A</v>
      </c>
      <c r="BA66" s="10" t="e">
        <v>#N/A</v>
      </c>
      <c r="BB66" s="10" t="e">
        <v>#N/A</v>
      </c>
      <c r="BC66" s="10" t="e">
        <v>#N/A</v>
      </c>
      <c r="BD66" s="10" t="e">
        <v>#N/A</v>
      </c>
      <c r="BE66" s="10" t="e">
        <v>#N/A</v>
      </c>
      <c r="BF66" s="10" t="e">
        <v>#N/A</v>
      </c>
      <c r="BG66" s="10" t="e">
        <v>#N/A</v>
      </c>
      <c r="BH66" s="10" t="e">
        <v>#N/A</v>
      </c>
      <c r="BI66" s="10" t="e">
        <v>#N/A</v>
      </c>
      <c r="BJ66" s="10" t="e">
        <v>#N/A</v>
      </c>
      <c r="BK66" s="10" t="e">
        <v>#N/A</v>
      </c>
      <c r="BL66" s="10" t="e">
        <v>#N/A</v>
      </c>
      <c r="BM66" s="10" t="e">
        <v>#N/A</v>
      </c>
      <c r="BN66" s="10" t="e">
        <v>#N/A</v>
      </c>
      <c r="BO66" s="10" t="e">
        <v>#N/A</v>
      </c>
      <c r="BP66" s="10" t="e">
        <v>#N/A</v>
      </c>
      <c r="BQ66" s="10" t="e">
        <v>#N/A</v>
      </c>
      <c r="BR66" s="10" t="e">
        <v>#N/A</v>
      </c>
      <c r="BS66" s="10" t="e">
        <v>#N/A</v>
      </c>
      <c r="BT66" s="10" t="e">
        <v>#N/A</v>
      </c>
      <c r="BU66" s="10" t="e">
        <v>#N/A</v>
      </c>
      <c r="BV66" s="10" t="e">
        <v>#N/A</v>
      </c>
      <c r="BW66" s="10" t="e">
        <v>#N/A</v>
      </c>
      <c r="BX66" s="10" t="e">
        <v>#N/A</v>
      </c>
      <c r="BY66" s="10" t="e">
        <v>#N/A</v>
      </c>
      <c r="BZ66" s="10" t="e">
        <v>#N/A</v>
      </c>
      <c r="CA66" s="10" t="e">
        <v>#N/A</v>
      </c>
      <c r="CB66" s="10" t="e">
        <v>#N/A</v>
      </c>
      <c r="CC66" s="10" t="e">
        <v>#N/A</v>
      </c>
      <c r="CD66" s="10" t="e">
        <v>#N/A</v>
      </c>
      <c r="CE66" s="10" t="e">
        <v>#N/A</v>
      </c>
      <c r="CF66" s="10" t="e">
        <v>#N/A</v>
      </c>
      <c r="CG66" s="10" t="e">
        <v>#N/A</v>
      </c>
      <c r="CH66" s="10" t="e">
        <v>#N/A</v>
      </c>
      <c r="CI66" s="10" t="e">
        <v>#N/A</v>
      </c>
      <c r="CJ66" s="10" t="e">
        <v>#N/A</v>
      </c>
      <c r="CK66" s="10" t="e">
        <v>#N/A</v>
      </c>
      <c r="CL66" s="10" t="e">
        <v>#N/A</v>
      </c>
      <c r="CM66" s="10" t="e">
        <v>#N/A</v>
      </c>
      <c r="CN66" s="10" t="e">
        <v>#N/A</v>
      </c>
      <c r="CO66" s="10" t="e">
        <v>#N/A</v>
      </c>
      <c r="CP66" s="10" t="e">
        <v>#N/A</v>
      </c>
      <c r="CQ66" s="10" t="e">
        <v>#N/A</v>
      </c>
      <c r="CR66" s="10" t="e">
        <v>#N/A</v>
      </c>
      <c r="CS66">
        <v>1.768</v>
      </c>
      <c r="CU66" s="20">
        <v>40026</v>
      </c>
      <c r="CV66" s="20" t="str">
        <f ca="1">OFFSET(C$1,0,ROWS($1:60)-1)</f>
        <v>2009C</v>
      </c>
      <c r="CW66" s="19">
        <f t="shared" ca="1" si="2"/>
        <v>2009</v>
      </c>
      <c r="CX66" s="30" cm="1">
        <f t="array" aca="1" ref="CX66" ca="1">INDEX($C$6:$CS$100,MATCH(CW66,YEAR($B$6:$B$100),0),MATCH(CV66,$C$1:$CS$1,0))</f>
        <v>-2.4489999999999998</v>
      </c>
      <c r="CY66" s="19">
        <f t="shared" ca="1" si="0"/>
        <v>2014</v>
      </c>
      <c r="CZ66" s="30" cm="1">
        <f t="array" aca="1" ref="CZ66" ca="1">INDEX($C$6:$CS$100,MATCH(CY66,YEAR($B$6:$B$100),0),MATCH(CV66,$C$1:$CS$1,0))</f>
        <v>3.33</v>
      </c>
      <c r="DA66" s="19">
        <f t="shared" ca="1" si="1"/>
        <v>2019</v>
      </c>
      <c r="DB66" s="28" cm="1">
        <f t="array" aca="1" ref="DB66" ca="1">INDEX($C$6:$CS$100,MATCH(DA66,YEAR($B$6:$B$100),0),MATCH(CV66,$C$1:$CS$1,0))</f>
        <v>2.2010000000000001</v>
      </c>
      <c r="DD66" s="10"/>
    </row>
    <row r="67" spans="1:108" x14ac:dyDescent="0.3">
      <c r="CU67" s="20">
        <v>40179</v>
      </c>
      <c r="CV67" s="20" t="str">
        <f ca="1">OFFSET(C$1,0,ROWS($1:61)-1)</f>
        <v>2010A</v>
      </c>
      <c r="CW67" s="19">
        <f t="shared" ca="1" si="2"/>
        <v>2010</v>
      </c>
      <c r="CX67" s="30" cm="1">
        <f t="array" aca="1" ref="CX67" ca="1">INDEX($C$6:$CS$100,MATCH(CW67,YEAR($B$6:$B$100),0),MATCH(CV67,$C$1:$CS$1,0))</f>
        <v>1.599</v>
      </c>
      <c r="CY67" s="19">
        <f t="shared" ca="1" si="0"/>
        <v>2015</v>
      </c>
      <c r="CZ67" s="30" cm="1">
        <f t="array" aca="1" ref="CZ67" ca="1">INDEX($C$6:$CS$100,MATCH(CY67,YEAR($B$6:$B$100),0),MATCH(CV67,$C$1:$CS$1,0))</f>
        <v>3.036</v>
      </c>
      <c r="DA67" s="19">
        <f t="shared" ca="1" si="1"/>
        <v>2020</v>
      </c>
      <c r="DB67" s="28" cm="1">
        <f t="array" aca="1" ref="DB67" ca="1">INDEX($C$6:$CS$100,MATCH(DA67,YEAR($B$6:$B$100),0),MATCH(CV67,$C$1:$CS$1,0))</f>
        <v>2.2440000000000002</v>
      </c>
      <c r="DD67" s="10"/>
    </row>
    <row r="68" spans="1:108" x14ac:dyDescent="0.3">
      <c r="CU68" s="20">
        <v>40391</v>
      </c>
      <c r="CV68" s="20" t="str">
        <f ca="1">OFFSET(C$1,0,ROWS($1:62)-1)</f>
        <v>2010B</v>
      </c>
      <c r="CW68" s="19">
        <f t="shared" ca="1" si="2"/>
        <v>2010</v>
      </c>
      <c r="CX68" s="30" cm="1">
        <f t="array" aca="1" ref="CX68" ca="1">INDEX($C$6:$CS$100,MATCH(CW68,YEAR($B$6:$B$100),0),MATCH(CV68,$C$1:$CS$1,0))</f>
        <v>2.3519999999999999</v>
      </c>
      <c r="CY68" s="19">
        <f t="shared" ca="1" si="0"/>
        <v>2015</v>
      </c>
      <c r="CZ68" s="30" cm="1">
        <f t="array" aca="1" ref="CZ68" ca="1">INDEX($C$6:$CS$100,MATCH(CY68,YEAR($B$6:$B$100),0),MATCH(CV68,$C$1:$CS$1,0))</f>
        <v>2.9340000000000002</v>
      </c>
      <c r="DA68" s="19">
        <f t="shared" ca="1" si="1"/>
        <v>2020</v>
      </c>
      <c r="DB68" s="28" cm="1">
        <f t="array" aca="1" ref="DB68" ca="1">INDEX($C$6:$CS$100,MATCH(DA68,YEAR($B$6:$B$100),0),MATCH(CV68,$C$1:$CS$1,0))</f>
        <v>2.2330000000000001</v>
      </c>
      <c r="DD68" s="10"/>
    </row>
    <row r="69" spans="1:108" x14ac:dyDescent="0.3">
      <c r="CU69" s="20">
        <v>40544</v>
      </c>
      <c r="CV69" s="20" t="str">
        <f ca="1">OFFSET(C$1,0,ROWS($1:63)-1)</f>
        <v>2011A</v>
      </c>
      <c r="CW69" s="19">
        <f t="shared" ca="1" si="2"/>
        <v>2011</v>
      </c>
      <c r="CX69" s="30" cm="1">
        <f t="array" aca="1" ref="CX69" ca="1">INDEX($C$6:$CS$100,MATCH(CW69,YEAR($B$6:$B$100),0),MATCH(CV69,$C$1:$CS$1,0))</f>
        <v>2.5329999999999999</v>
      </c>
      <c r="CY69" s="19">
        <f t="shared" ca="1" si="0"/>
        <v>2016</v>
      </c>
      <c r="CZ69" s="30" cm="1">
        <f t="array" aca="1" ref="CZ69" ca="1">INDEX($C$6:$CS$100,MATCH(CY69,YEAR($B$6:$B$100),0),MATCH(CV69,$C$1:$CS$1,0))</f>
        <v>3.3260000000000001</v>
      </c>
      <c r="DA69" s="19">
        <f t="shared" ca="1" si="1"/>
        <v>2021</v>
      </c>
      <c r="DB69" s="28" cm="1">
        <f t="array" aca="1" ref="DB69" ca="1">INDEX($C$6:$CS$100,MATCH(DA69,YEAR($B$6:$B$100),0),MATCH(CV69,$C$1:$CS$1,0))</f>
        <v>2.3319999999999999</v>
      </c>
      <c r="DD69" s="10"/>
    </row>
    <row r="70" spans="1:108" x14ac:dyDescent="0.3">
      <c r="CU70" s="20">
        <v>40756</v>
      </c>
      <c r="CV70" s="20" t="str">
        <f ca="1">OFFSET(C$1,0,ROWS($1:64)-1)</f>
        <v>2011B</v>
      </c>
      <c r="CW70" s="19">
        <f t="shared" ca="1" si="2"/>
        <v>2011</v>
      </c>
      <c r="CX70" s="30" cm="1">
        <f t="array" aca="1" ref="CX70" ca="1">INDEX($C$6:$CS$100,MATCH(CW70,YEAR($B$6:$B$100),0),MATCH(CV70,$C$1:$CS$1,0))</f>
        <v>2.516</v>
      </c>
      <c r="CY70" s="19">
        <f t="shared" ca="1" si="0"/>
        <v>2016</v>
      </c>
      <c r="CZ70" s="30" cm="1">
        <f t="array" aca="1" ref="CZ70" ca="1">INDEX($C$6:$CS$100,MATCH(CY70,YEAR($B$6:$B$100),0),MATCH(CV70,$C$1:$CS$1,0))</f>
        <v>3.58</v>
      </c>
      <c r="DA70" s="19">
        <f t="shared" ca="1" si="1"/>
        <v>2021</v>
      </c>
      <c r="DB70" s="28" cm="1">
        <f t="array" aca="1" ref="DB70" ca="1">INDEX($C$6:$CS$100,MATCH(DA70,YEAR($B$6:$B$100),0),MATCH(CV70,$C$1:$CS$1,0))</f>
        <v>2.2650000000000001</v>
      </c>
      <c r="DD70" s="10"/>
    </row>
    <row r="71" spans="1:108" x14ac:dyDescent="0.3">
      <c r="CU71" s="20">
        <v>40909</v>
      </c>
      <c r="CV71" s="20" t="str">
        <f ca="1">OFFSET(C$1,0,ROWS($1:65)-1)</f>
        <v>2012A</v>
      </c>
      <c r="CW71" s="19">
        <f t="shared" ca="1" si="2"/>
        <v>2012</v>
      </c>
      <c r="CX71" s="30" cm="1">
        <f t="array" aca="1" ref="CX71" ca="1">INDEX($C$6:$CS$100,MATCH(CW71,YEAR($B$6:$B$100),0),MATCH(CV71,$C$1:$CS$1,0))</f>
        <v>2.1190000000000002</v>
      </c>
      <c r="CY71" s="19">
        <f t="shared" ca="1" si="0"/>
        <v>2017</v>
      </c>
      <c r="CZ71" s="30" cm="1">
        <f t="array" aca="1" ref="CZ71" ca="1">INDEX($C$6:$CS$100,MATCH(CY71,YEAR($B$6:$B$100),0),MATCH(CV71,$C$1:$CS$1,0))</f>
        <v>3.476</v>
      </c>
      <c r="DA71" s="19">
        <f t="shared" ca="1" si="1"/>
        <v>2022</v>
      </c>
      <c r="DB71" s="28" cm="1">
        <f t="array" aca="1" ref="DB71" ca="1">INDEX($C$6:$CS$100,MATCH(DA71,YEAR($B$6:$B$100),0),MATCH(CV71,$C$1:$CS$1,0))</f>
        <v>2.39</v>
      </c>
      <c r="DD71" s="10"/>
    </row>
    <row r="72" spans="1:108" x14ac:dyDescent="0.3">
      <c r="CU72" s="20">
        <v>40969</v>
      </c>
      <c r="CV72" s="20" t="str">
        <f ca="1">OFFSET(C$1,0,ROWS($1:66)-1)</f>
        <v>2012B</v>
      </c>
      <c r="CW72" s="19">
        <f t="shared" ref="CW72:CW101" ca="1" si="12">LEFT(CV72,4)+$CW$5</f>
        <v>2012</v>
      </c>
      <c r="CX72" s="30" cm="1">
        <f t="array" aca="1" ref="CX72" ca="1">INDEX($C$6:$CS$100,MATCH(CW72,YEAR($B$6:$B$100),0),MATCH(CV72,$C$1:$CS$1,0))</f>
        <v>2.1190000000000002</v>
      </c>
      <c r="CY72" s="19">
        <f t="shared" ref="CY72:CY100" ca="1" si="13">LEFT(CV72,4)+$CY$5</f>
        <v>2017</v>
      </c>
      <c r="CZ72" s="30" cm="1">
        <f t="array" aca="1" ref="CZ72" ca="1">INDEX($C$6:$CS$100,MATCH(CY72,YEAR($B$6:$B$100),0),MATCH(CV72,$C$1:$CS$1,0))</f>
        <v>3.476</v>
      </c>
      <c r="DA72" s="19">
        <f t="shared" ref="DA72:DA100" ca="1" si="14">LEFT(CV72,4)+$DA$5</f>
        <v>2022</v>
      </c>
      <c r="DB72" s="28" cm="1">
        <f t="array" aca="1" ref="DB72" ca="1">INDEX($C$6:$CS$100,MATCH(DA72,YEAR($B$6:$B$100),0),MATCH(CV72,$C$1:$CS$1,0))</f>
        <v>2.39</v>
      </c>
      <c r="DD72" s="10"/>
    </row>
    <row r="73" spans="1:108" x14ac:dyDescent="0.3">
      <c r="CU73" s="20">
        <v>41122</v>
      </c>
      <c r="CV73" s="20" t="str">
        <f ca="1">OFFSET(C$1,0,ROWS($1:67)-1)</f>
        <v>2012C</v>
      </c>
      <c r="CW73" s="19">
        <f t="shared" ca="1" si="12"/>
        <v>2012</v>
      </c>
      <c r="CX73" s="30" cm="1">
        <f t="array" aca="1" ref="CX73" ca="1">INDEX($C$6:$CS$100,MATCH(CW73,YEAR($B$6:$B$100),0),MATCH(CV73,$C$1:$CS$1,0))</f>
        <v>2.0070000000000001</v>
      </c>
      <c r="CY73" s="19">
        <f t="shared" ca="1" si="13"/>
        <v>2017</v>
      </c>
      <c r="CZ73" s="30" cm="1">
        <f t="array" aca="1" ref="CZ73" ca="1">INDEX($C$6:$CS$100,MATCH(CY73,YEAR($B$6:$B$100),0),MATCH(CV73,$C$1:$CS$1,0))</f>
        <v>3.98</v>
      </c>
      <c r="DA73" s="19">
        <f t="shared" ca="1" si="14"/>
        <v>2022</v>
      </c>
      <c r="DB73" s="28" cm="1">
        <f t="array" aca="1" ref="DB73" ca="1">INDEX($C$6:$CS$100,MATCH(DA73,YEAR($B$6:$B$100),0),MATCH(CV73,$C$1:$CS$1,0))</f>
        <v>2.238</v>
      </c>
      <c r="DD73" s="10"/>
    </row>
    <row r="74" spans="1:108" x14ac:dyDescent="0.3">
      <c r="CU74" s="20">
        <v>41306</v>
      </c>
      <c r="CV74" s="20" t="str">
        <f ca="1">OFFSET(C$1,0,ROWS($1:68)-1)</f>
        <v>2013A</v>
      </c>
      <c r="CW74" s="19">
        <f t="shared" ca="1" si="12"/>
        <v>2013</v>
      </c>
      <c r="CX74" s="30" cm="1">
        <f t="array" aca="1" ref="CX74" ca="1">INDEX($C$6:$CS$100,MATCH(CW74,YEAR($B$6:$B$100),0),MATCH(CV74,$C$1:$CS$1,0))</f>
        <v>1.5309778312932565</v>
      </c>
      <c r="CY74" s="19">
        <f t="shared" ca="1" si="13"/>
        <v>2018</v>
      </c>
      <c r="CZ74" s="30" cm="1">
        <f t="array" aca="1" ref="CZ74" ca="1">INDEX($C$6:$CS$100,MATCH(CY74,YEAR($B$6:$B$100),0),MATCH(CV74,$C$1:$CS$1,0))</f>
        <v>2.766426222925622</v>
      </c>
      <c r="DA74" s="19">
        <f t="shared" ca="1" si="14"/>
        <v>2023</v>
      </c>
      <c r="DB74" s="28" cm="1">
        <f t="array" aca="1" ref="DB74" ca="1">INDEX($C$6:$CS$100,MATCH(DA74,YEAR($B$6:$B$100),0),MATCH(CV74,$C$1:$CS$1,0))</f>
        <v>2.1837374334381376</v>
      </c>
      <c r="DD74" s="10"/>
    </row>
    <row r="75" spans="1:108" x14ac:dyDescent="0.3">
      <c r="CU75" s="20">
        <v>41395</v>
      </c>
      <c r="CV75" s="20" t="str">
        <f ca="1">OFFSET(C$1,0,ROWS($1:69)-1)</f>
        <v>2013B</v>
      </c>
      <c r="CW75" s="19">
        <f t="shared" ca="1" si="12"/>
        <v>2013</v>
      </c>
      <c r="CX75" s="30" cm="1">
        <f t="array" aca="1" ref="CX75" ca="1">INDEX($C$6:$CS$100,MATCH(CW75,YEAR($B$6:$B$100),0),MATCH(CV75,$C$1:$CS$1,0))</f>
        <v>1.5309778312932565</v>
      </c>
      <c r="CY75" s="19">
        <f t="shared" ca="1" si="13"/>
        <v>2018</v>
      </c>
      <c r="CZ75" s="30" cm="1">
        <f t="array" aca="1" ref="CZ75" ca="1">INDEX($C$6:$CS$100,MATCH(CY75,YEAR($B$6:$B$100),0),MATCH(CV75,$C$1:$CS$1,0))</f>
        <v>2.766426222925622</v>
      </c>
      <c r="DA75" s="19">
        <f t="shared" ca="1" si="14"/>
        <v>2023</v>
      </c>
      <c r="DB75" s="28" cm="1">
        <f t="array" aca="1" ref="DB75" ca="1">INDEX($C$6:$CS$100,MATCH(DA75,YEAR($B$6:$B$100),0),MATCH(CV75,$C$1:$CS$1,0))</f>
        <v>2.1837374334381376</v>
      </c>
      <c r="DD75" s="10"/>
    </row>
    <row r="76" spans="1:108" x14ac:dyDescent="0.3">
      <c r="CU76" s="20">
        <v>41671</v>
      </c>
      <c r="CV76" s="20" t="str">
        <f ca="1">OFFSET(C$1,0,ROWS($1:70)-1)</f>
        <v>2014A</v>
      </c>
      <c r="CW76" s="19">
        <f t="shared" ca="1" si="12"/>
        <v>2014</v>
      </c>
      <c r="CX76" s="30" cm="1">
        <f t="array" aca="1" ref="CX76" ca="1">INDEX($C$6:$CS$100,MATCH(CW76,YEAR($B$6:$B$100),0),MATCH(CV76,$C$1:$CS$1,0))</f>
        <v>2.430607675872154</v>
      </c>
      <c r="CY76" s="19">
        <f t="shared" ca="1" si="13"/>
        <v>2019</v>
      </c>
      <c r="CZ76" s="30" cm="1">
        <f t="array" aca="1" ref="CZ76" ca="1">INDEX($C$6:$CS$100,MATCH(CY76,YEAR($B$6:$B$100),0),MATCH(CV76,$C$1:$CS$1,0))</f>
        <v>2.3098213529912481</v>
      </c>
      <c r="DA76" s="19">
        <f t="shared" ca="1" si="14"/>
        <v>2024</v>
      </c>
      <c r="DB76" s="28" cm="1">
        <f t="array" aca="1" ref="DB76" ca="1">INDEX($C$6:$CS$100,MATCH(DA76,YEAR($B$6:$B$100),0),MATCH(CV76,$C$1:$CS$1,0))</f>
        <v>2.0656897340289637</v>
      </c>
      <c r="DD76" s="10"/>
    </row>
    <row r="77" spans="1:108" x14ac:dyDescent="0.3">
      <c r="CU77" s="20">
        <v>41730</v>
      </c>
      <c r="CV77" s="20" t="str">
        <f ca="1">OFFSET(C$1,0,ROWS($1:71)-1)</f>
        <v>2014B</v>
      </c>
      <c r="CW77" s="19">
        <f t="shared" ca="1" si="12"/>
        <v>2014</v>
      </c>
      <c r="CX77" s="30" cm="1">
        <f t="array" aca="1" ref="CX77" ca="1">INDEX($C$6:$CS$100,MATCH(CW77,YEAR($B$6:$B$100),0),MATCH(CV77,$C$1:$CS$1,0))</f>
        <v>2.430607675872154</v>
      </c>
      <c r="CY77" s="19">
        <f t="shared" ca="1" si="13"/>
        <v>2019</v>
      </c>
      <c r="CZ77" s="30" cm="1">
        <f t="array" aca="1" ref="CZ77" ca="1">INDEX($C$6:$CS$100,MATCH(CY77,YEAR($B$6:$B$100),0),MATCH(CV77,$C$1:$CS$1,0))</f>
        <v>2.3098213529912481</v>
      </c>
      <c r="DA77" s="19">
        <f t="shared" ca="1" si="14"/>
        <v>2024</v>
      </c>
      <c r="DB77" s="28" cm="1">
        <f t="array" aca="1" ref="DB77" ca="1">INDEX($C$6:$CS$100,MATCH(DA77,YEAR($B$6:$B$100),0),MATCH(CV77,$C$1:$CS$1,0))</f>
        <v>2.0656897340289637</v>
      </c>
    </row>
    <row r="78" spans="1:108" x14ac:dyDescent="0.3">
      <c r="CU78" s="20">
        <v>41852</v>
      </c>
      <c r="CV78" s="20" t="str">
        <f ca="1">OFFSET(C$1,0,ROWS($1:72)-1)</f>
        <v>2014C</v>
      </c>
      <c r="CW78" s="19">
        <f t="shared" ca="1" si="12"/>
        <v>2014</v>
      </c>
      <c r="CX78" s="30" cm="1">
        <f t="array" aca="1" ref="CX78" ca="1">INDEX($C$6:$CS$100,MATCH(CW78,YEAR($B$6:$B$100),0),MATCH(CV78,$C$1:$CS$1,0))</f>
        <v>1.82</v>
      </c>
      <c r="CY78" s="19">
        <f t="shared" ca="1" si="13"/>
        <v>2019</v>
      </c>
      <c r="CZ78" s="30" cm="1">
        <f t="array" aca="1" ref="CZ78" ca="1">INDEX($C$6:$CS$100,MATCH(CY78,YEAR($B$6:$B$100),0),MATCH(CV78,$C$1:$CS$1,0))</f>
        <v>2.2999999999999998</v>
      </c>
      <c r="DA78" s="19">
        <f t="shared" ca="1" si="14"/>
        <v>2024</v>
      </c>
      <c r="DB78" s="28" cm="1">
        <f t="array" aca="1" ref="DB78" ca="1">INDEX($C$6:$CS$100,MATCH(DA78,YEAR($B$6:$B$100),0),MATCH(CV78,$C$1:$CS$1,0))</f>
        <v>2.0299999999999998</v>
      </c>
    </row>
    <row r="79" spans="1:108" x14ac:dyDescent="0.3">
      <c r="CU79" s="20">
        <v>42005</v>
      </c>
      <c r="CV79" s="20" t="str">
        <f ca="1">OFFSET(C$1,0,ROWS($1:73)-1)</f>
        <v>2015A</v>
      </c>
      <c r="CW79" s="19">
        <f t="shared" ca="1" si="12"/>
        <v>2015</v>
      </c>
      <c r="CX79" s="30" cm="1">
        <f t="array" aca="1" ref="CX79" ca="1">INDEX($C$6:$CS$100,MATCH(CW79,YEAR($B$6:$B$100),0),MATCH(CV79,$C$1:$CS$1,0))</f>
        <v>2.66</v>
      </c>
      <c r="CY79" s="19">
        <f t="shared" ca="1" si="13"/>
        <v>2020</v>
      </c>
      <c r="CZ79" s="30" cm="1">
        <f t="array" aca="1" ref="CZ79" ca="1">INDEX($C$6:$CS$100,MATCH(CY79,YEAR($B$6:$B$100),0),MATCH(CV79,$C$1:$CS$1,0))</f>
        <v>2.19</v>
      </c>
      <c r="DA79" s="19">
        <f t="shared" ca="1" si="14"/>
        <v>2025</v>
      </c>
      <c r="DB79" s="28" cm="1">
        <f t="array" aca="1" ref="DB79" ca="1">INDEX($C$6:$CS$100,MATCH(DA79,YEAR($B$6:$B$100),0),MATCH(CV79,$C$1:$CS$1,0))</f>
        <v>2.1</v>
      </c>
    </row>
    <row r="80" spans="1:108" x14ac:dyDescent="0.3">
      <c r="CU80" s="20">
        <v>42064</v>
      </c>
      <c r="CV80" s="20" t="str">
        <f ca="1">OFFSET(C$1,0,ROWS($1:74)-1)</f>
        <v>2015B</v>
      </c>
      <c r="CW80" s="19">
        <f t="shared" ca="1" si="12"/>
        <v>2015</v>
      </c>
      <c r="CX80" s="30" cm="1">
        <f t="array" aca="1" ref="CX80" ca="1">INDEX($C$6:$CS$100,MATCH(CW80,YEAR($B$6:$B$100),0),MATCH(CV80,$C$1:$CS$1,0))</f>
        <v>2.66</v>
      </c>
      <c r="CY80" s="19">
        <f t="shared" ca="1" si="13"/>
        <v>2020</v>
      </c>
      <c r="CZ80" s="30" cm="1">
        <f t="array" aca="1" ref="CZ80" ca="1">INDEX($C$6:$CS$100,MATCH(CY80,YEAR($B$6:$B$100),0),MATCH(CV80,$C$1:$CS$1,0))</f>
        <v>2.19</v>
      </c>
      <c r="DA80" s="19">
        <f t="shared" ca="1" si="14"/>
        <v>2025</v>
      </c>
      <c r="DB80" s="28" cm="1">
        <f t="array" aca="1" ref="DB80" ca="1">INDEX($C$6:$CS$100,MATCH(DA80,YEAR($B$6:$B$100),0),MATCH(CV80,$C$1:$CS$1,0))</f>
        <v>2.1</v>
      </c>
      <c r="DD80" s="10"/>
    </row>
    <row r="81" spans="99:106" x14ac:dyDescent="0.3">
      <c r="CU81" s="20">
        <v>42217</v>
      </c>
      <c r="CV81" s="20" t="str">
        <f ca="1">OFFSET(C$1,0,ROWS($1:75)-1)</f>
        <v>2015C</v>
      </c>
      <c r="CW81" s="19">
        <f t="shared" ca="1" si="12"/>
        <v>2015</v>
      </c>
      <c r="CX81" s="30" cm="1">
        <f t="array" aca="1" ref="CX81" ca="1">INDEX($C$6:$CS$100,MATCH(CW81,YEAR($B$6:$B$100),0),MATCH(CV81,$C$1:$CS$1,0))</f>
        <v>2.37</v>
      </c>
      <c r="CY81" s="19">
        <f t="shared" ca="1" si="13"/>
        <v>2020</v>
      </c>
      <c r="CZ81" s="30" cm="1">
        <f t="array" aca="1" ref="CZ81" ca="1">INDEX($C$6:$CS$100,MATCH(CY81,YEAR($B$6:$B$100),0),MATCH(CV81,$C$1:$CS$1,0))</f>
        <v>2.23</v>
      </c>
      <c r="DA81" s="19">
        <f t="shared" ca="1" si="14"/>
        <v>2025</v>
      </c>
      <c r="DB81" s="28" cm="1">
        <f t="array" aca="1" ref="DB81" ca="1">INDEX($C$6:$CS$100,MATCH(DA81,YEAR($B$6:$B$100),0),MATCH(CV81,$C$1:$CS$1,0))</f>
        <v>2.0699999999999998</v>
      </c>
    </row>
    <row r="82" spans="99:106" x14ac:dyDescent="0.3">
      <c r="CU82" s="20">
        <v>42370</v>
      </c>
      <c r="CV82" s="20" t="str">
        <f ca="1">OFFSET(C$1,0,ROWS($1:76)-1)</f>
        <v>2016A</v>
      </c>
      <c r="CW82" s="19">
        <f t="shared" ca="1" si="12"/>
        <v>2016</v>
      </c>
      <c r="CX82" s="30" cm="1">
        <f t="array" aca="1" ref="CX82" ca="1">INDEX($C$6:$CS$100,MATCH(CW82,YEAR($B$6:$B$100),0),MATCH(CV82,$C$1:$CS$1,0))</f>
        <v>2.29</v>
      </c>
      <c r="CY82" s="19">
        <f t="shared" ca="1" si="13"/>
        <v>2021</v>
      </c>
      <c r="CZ82" s="30" cm="1">
        <f t="array" aca="1" ref="CZ82" ca="1">INDEX($C$6:$CS$100,MATCH(CY82,YEAR($B$6:$B$100),0),MATCH(CV82,$C$1:$CS$1,0))</f>
        <v>2.02</v>
      </c>
      <c r="DA82" s="19">
        <f t="shared" ca="1" si="14"/>
        <v>2026</v>
      </c>
      <c r="DB82" s="28" cm="1">
        <f t="array" aca="1" ref="DB82" ca="1">INDEX($C$6:$CS$100,MATCH(DA82,YEAR($B$6:$B$100),0),MATCH(CV82,$C$1:$CS$1,0))</f>
        <v>2.0299999999999998</v>
      </c>
    </row>
    <row r="83" spans="99:106" x14ac:dyDescent="0.3">
      <c r="CU83" s="20">
        <v>42430</v>
      </c>
      <c r="CV83" s="20" t="str">
        <f ca="1">OFFSET(C$1,0,ROWS($1:77)-1)</f>
        <v>2016B</v>
      </c>
      <c r="CW83" s="19">
        <f t="shared" ca="1" si="12"/>
        <v>2016</v>
      </c>
      <c r="CX83" s="30" cm="1">
        <f t="array" aca="1" ref="CX83" ca="1">INDEX($C$6:$CS$100,MATCH(CW83,YEAR($B$6:$B$100),0),MATCH(CV83,$C$1:$CS$1,0))</f>
        <v>2.29</v>
      </c>
      <c r="CY83" s="19">
        <f t="shared" ca="1" si="13"/>
        <v>2021</v>
      </c>
      <c r="CZ83" s="30" cm="1">
        <f t="array" aca="1" ref="CZ83" ca="1">INDEX($C$6:$CS$100,MATCH(CY83,YEAR($B$6:$B$100),0),MATCH(CV83,$C$1:$CS$1,0))</f>
        <v>2.02</v>
      </c>
      <c r="DA83" s="19">
        <f t="shared" ca="1" si="14"/>
        <v>2026</v>
      </c>
      <c r="DB83" s="28" cm="1">
        <f t="array" aca="1" ref="DB83" ca="1">INDEX($C$6:$CS$100,MATCH(DA83,YEAR($B$6:$B$100),0),MATCH(CV83,$C$1:$CS$1,0))</f>
        <v>2.0299999999999998</v>
      </c>
    </row>
    <row r="84" spans="99:106" x14ac:dyDescent="0.3">
      <c r="CU84" s="20">
        <v>42583</v>
      </c>
      <c r="CV84" s="20" t="str">
        <f ca="1">OFFSET(C$1,0,ROWS($1:78)-1)</f>
        <v>2016C</v>
      </c>
      <c r="CW84" s="19">
        <f t="shared" ca="1" si="12"/>
        <v>2016</v>
      </c>
      <c r="CX84" s="30" cm="1">
        <f t="array" aca="1" ref="CX84" ca="1">INDEX($C$6:$CS$100,MATCH(CW84,YEAR($B$6:$B$100),0),MATCH(CV84,$C$1:$CS$1,0))</f>
        <v>1.8680000000000001</v>
      </c>
      <c r="CY84" s="19">
        <f t="shared" ca="1" si="13"/>
        <v>2021</v>
      </c>
      <c r="CZ84" s="30" cm="1">
        <f t="array" aca="1" ref="CZ84" ca="1">INDEX($C$6:$CS$100,MATCH(CY84,YEAR($B$6:$B$100),0),MATCH(CV84,$C$1:$CS$1,0))</f>
        <v>1.8460000000000001</v>
      </c>
      <c r="DA84" s="19">
        <f t="shared" ca="1" si="14"/>
        <v>2026</v>
      </c>
      <c r="DB84" s="28" cm="1">
        <f t="array" aca="1" ref="DB84" ca="1">INDEX($C$6:$CS$100,MATCH(DA84,YEAR($B$6:$B$100),0),MATCH(CV84,$C$1:$CS$1,0))</f>
        <v>1.9339999999999999</v>
      </c>
    </row>
    <row r="85" spans="99:106" x14ac:dyDescent="0.3">
      <c r="CU85" s="20">
        <v>42736</v>
      </c>
      <c r="CV85" s="20" t="str">
        <f ca="1">OFFSET(C$1,0,ROWS($1:79)-1)</f>
        <v>2017A</v>
      </c>
      <c r="CW85" s="19">
        <f t="shared" ca="1" si="12"/>
        <v>2017</v>
      </c>
      <c r="CX85" s="30" cm="1">
        <f t="array" aca="1" ref="CX85" ca="1">INDEX($C$6:$CS$100,MATCH(CW85,YEAR($B$6:$B$100),0),MATCH(CV85,$C$1:$CS$1,0))</f>
        <v>2.2149999999999999</v>
      </c>
      <c r="CY85" s="19">
        <f t="shared" ca="1" si="13"/>
        <v>2022</v>
      </c>
      <c r="CZ85" s="30" cm="1">
        <f t="array" aca="1" ref="CZ85" ca="1">INDEX($C$6:$CS$100,MATCH(CY85,YEAR($B$6:$B$100),0),MATCH(CV85,$C$1:$CS$1,0))</f>
        <v>1.88</v>
      </c>
      <c r="DA85" s="19">
        <f t="shared" ca="1" si="14"/>
        <v>2027</v>
      </c>
      <c r="DB85" s="28" cm="1">
        <f t="array" aca="1" ref="DB85" ca="1">INDEX($C$6:$CS$100,MATCH(DA85,YEAR($B$6:$B$100),0),MATCH(CV85,$C$1:$CS$1,0))</f>
        <v>1.879</v>
      </c>
    </row>
    <row r="86" spans="99:106" x14ac:dyDescent="0.3">
      <c r="CU86" s="20">
        <v>42887</v>
      </c>
      <c r="CV86" s="20" t="str">
        <f ca="1">OFFSET(C$1,0,ROWS($1:80)-1)</f>
        <v>2017B</v>
      </c>
      <c r="CW86" s="19">
        <f t="shared" ca="1" si="12"/>
        <v>2017</v>
      </c>
      <c r="CX86" s="30" cm="1">
        <f t="array" aca="1" ref="CX86" ca="1">INDEX($C$6:$CS$100,MATCH(CW86,YEAR($B$6:$B$100),0),MATCH(CV86,$C$1:$CS$1,0))</f>
        <v>2.09</v>
      </c>
      <c r="CY86" s="19">
        <f t="shared" ca="1" si="13"/>
        <v>2022</v>
      </c>
      <c r="CZ86" s="30" cm="1">
        <f t="array" aca="1" ref="CZ86" ca="1">INDEX($C$6:$CS$100,MATCH(CY86,YEAR($B$6:$B$100),0),MATCH(CV86,$C$1:$CS$1,0))</f>
        <v>1.859</v>
      </c>
      <c r="DA86" s="19">
        <f t="shared" ca="1" si="14"/>
        <v>2027</v>
      </c>
      <c r="DB86" s="28" cm="1">
        <f t="array" aca="1" ref="DB86" ca="1">INDEX($C$6:$CS$100,MATCH(DA86,YEAR($B$6:$B$100),0),MATCH(CV86,$C$1:$CS$1,0))</f>
        <v>1.869</v>
      </c>
    </row>
    <row r="87" spans="99:106" x14ac:dyDescent="0.3">
      <c r="CU87" s="20">
        <v>43191</v>
      </c>
      <c r="CV87" s="20" t="str">
        <f ca="1">OFFSET(C$1,0,ROWS($1:81)-1)</f>
        <v>2018A</v>
      </c>
      <c r="CW87" s="19">
        <f t="shared" ca="1" si="12"/>
        <v>2018</v>
      </c>
      <c r="CX87" s="30" cm="1">
        <f t="array" aca="1" ref="CX87" ca="1">INDEX($C$6:$CS$100,MATCH(CW87,YEAR($B$6:$B$100),0),MATCH(CV87,$C$1:$CS$1,0))</f>
        <v>2.8420000000000001</v>
      </c>
      <c r="CY87" s="19">
        <f t="shared" ca="1" si="13"/>
        <v>2023</v>
      </c>
      <c r="CZ87" s="30" cm="1">
        <f t="array" aca="1" ref="CZ87" ca="1">INDEX($C$6:$CS$100,MATCH(CY87,YEAR($B$6:$B$100),0),MATCH(CV87,$C$1:$CS$1,0))</f>
        <v>1.6</v>
      </c>
      <c r="DA87" s="19">
        <f t="shared" ca="1" si="14"/>
        <v>2028</v>
      </c>
      <c r="DB87" s="28" cm="1">
        <f t="array" aca="1" ref="DB87" ca="1">INDEX($C$6:$CS$100,MATCH(DA87,YEAR($B$6:$B$100),0),MATCH(CV87,$C$1:$CS$1,0))</f>
        <v>1.82</v>
      </c>
    </row>
    <row r="88" spans="99:106" x14ac:dyDescent="0.3">
      <c r="CU88" s="20">
        <v>43466</v>
      </c>
      <c r="CV88" s="20" t="str">
        <f ca="1">OFFSET(C$1,0,ROWS($1:82)-1)</f>
        <v>2019A</v>
      </c>
      <c r="CW88" s="19">
        <f t="shared" ca="1" si="12"/>
        <v>2019</v>
      </c>
      <c r="CX88" s="30" cm="1">
        <f t="array" aca="1" ref="CX88" ca="1">INDEX($C$6:$CS$100,MATCH(CW88,YEAR($B$6:$B$100),0),MATCH(CV88,$C$1:$CS$1,0))</f>
        <v>2.8740000000000001</v>
      </c>
      <c r="CY88" s="19">
        <f t="shared" ca="1" si="13"/>
        <v>2024</v>
      </c>
      <c r="CZ88" s="30" cm="1">
        <f t="array" aca="1" ref="CZ88" ca="1">INDEX($C$6:$CS$100,MATCH(CY88,YEAR($B$6:$B$100),0),MATCH(CV88,$C$1:$CS$1,0))</f>
        <v>1.8049999999999999</v>
      </c>
      <c r="DA88" s="19">
        <f t="shared" ca="1" si="14"/>
        <v>2029</v>
      </c>
      <c r="DB88" s="28" cm="1">
        <f t="array" aca="1" ref="DB88" ca="1">INDEX($C$6:$CS$100,MATCH(DA88,YEAR($B$6:$B$100),0),MATCH(CV88,$C$1:$CS$1,0))</f>
        <v>1.756</v>
      </c>
    </row>
    <row r="89" spans="99:106" x14ac:dyDescent="0.3">
      <c r="CU89" s="20">
        <v>43586</v>
      </c>
      <c r="CV89" s="20" t="str">
        <f ca="1">OFFSET(C$1,0,ROWS($1:83)-1)</f>
        <v>2019B</v>
      </c>
      <c r="CW89" s="19">
        <f t="shared" ca="1" si="12"/>
        <v>2019</v>
      </c>
      <c r="CX89" s="30" cm="1">
        <f t="array" aca="1" ref="CX89" ca="1">INDEX($C$6:$CS$100,MATCH(CW89,YEAR($B$6:$B$100),0),MATCH(CV89,$C$1:$CS$1,0))</f>
        <v>2.8740000000000001</v>
      </c>
      <c r="CY89" s="19">
        <f t="shared" ca="1" si="13"/>
        <v>2024</v>
      </c>
      <c r="CZ89" s="30" cm="1">
        <f t="array" aca="1" ref="CZ89" ca="1">INDEX($C$6:$CS$100,MATCH(CY89,YEAR($B$6:$B$100),0),MATCH(CV89,$C$1:$CS$1,0))</f>
        <v>1.8049999999999999</v>
      </c>
      <c r="DA89" s="19">
        <f t="shared" ca="1" si="14"/>
        <v>2029</v>
      </c>
      <c r="DB89" s="28" cm="1">
        <f t="array" aca="1" ref="DB89" ca="1">INDEX($C$6:$CS$100,MATCH(DA89,YEAR($B$6:$B$100),0),MATCH(CV89,$C$1:$CS$1,0))</f>
        <v>1.756</v>
      </c>
    </row>
    <row r="90" spans="99:106" x14ac:dyDescent="0.3">
      <c r="CU90" s="20">
        <v>43678</v>
      </c>
      <c r="CV90" s="20" t="str">
        <f ca="1">OFFSET(C$1,0,ROWS($1:84)-1)</f>
        <v>2019C</v>
      </c>
      <c r="CW90" s="19">
        <f t="shared" ca="1" si="12"/>
        <v>2019</v>
      </c>
      <c r="CX90" s="30" cm="1">
        <f t="array" aca="1" ref="CX90" ca="1">INDEX($C$6:$CS$100,MATCH(CW90,YEAR($B$6:$B$100),0),MATCH(CV90,$C$1:$CS$1,0))</f>
        <v>2.7469999999999999</v>
      </c>
      <c r="CY90" s="19">
        <f t="shared" ca="1" si="13"/>
        <v>2024</v>
      </c>
      <c r="CZ90" s="30" cm="1">
        <f t="array" aca="1" ref="CZ90" ca="1">INDEX($C$6:$CS$100,MATCH(CY90,YEAR($B$6:$B$100),0),MATCH(CV90,$C$1:$CS$1,0))</f>
        <v>1.6659999999999999</v>
      </c>
      <c r="DA90" s="19">
        <f t="shared" ca="1" si="14"/>
        <v>2029</v>
      </c>
      <c r="DB90" s="28" cm="1">
        <f t="array" aca="1" ref="DB90" ca="1">INDEX($C$6:$CS$100,MATCH(DA90,YEAR($B$6:$B$100),0),MATCH(CV90,$C$1:$CS$1,0))</f>
        <v>1.7989999999999999</v>
      </c>
    </row>
    <row r="91" spans="99:106" x14ac:dyDescent="0.3">
      <c r="CU91" s="20">
        <v>43831</v>
      </c>
      <c r="CV91" s="20" t="str">
        <f ca="1">OFFSET(C$1,0,ROWS($1:85)-1)</f>
        <v>2020A</v>
      </c>
      <c r="CW91" s="19">
        <f t="shared" ca="1" si="12"/>
        <v>2020</v>
      </c>
      <c r="CX91" s="30" cm="1">
        <f t="array" aca="1" ref="CX91" ca="1">INDEX($C$6:$CS$100,MATCH(CW91,YEAR($B$6:$B$100),0),MATCH(CV91,$C$1:$CS$1,0))</f>
        <v>2.2389999999999999</v>
      </c>
      <c r="CY91" s="19">
        <f t="shared" ca="1" si="13"/>
        <v>2025</v>
      </c>
      <c r="CZ91" s="30" cm="1">
        <f t="array" aca="1" ref="CZ91" ca="1">INDEX($C$6:$CS$100,MATCH(CY91,YEAR($B$6:$B$100),0),MATCH(CV91,$C$1:$CS$1,0))</f>
        <v>1.5249999999999999</v>
      </c>
      <c r="DA91" s="19">
        <f t="shared" ca="1" si="14"/>
        <v>2030</v>
      </c>
      <c r="DB91" s="28" cm="1">
        <f t="array" aca="1" ref="DB91" ca="1">INDEX($C$6:$CS$100,MATCH(DA91,YEAR($B$6:$B$100),0),MATCH(CV91,$C$1:$CS$1,0))</f>
        <v>1.7370000000000001</v>
      </c>
    </row>
    <row r="92" spans="99:106" x14ac:dyDescent="0.3">
      <c r="CU92" s="20">
        <v>43891</v>
      </c>
      <c r="CV92" s="20" t="str">
        <f ca="1">OFFSET(C$1,0,ROWS($1:86)-1)</f>
        <v>2020B</v>
      </c>
      <c r="CW92" s="19">
        <f t="shared" ca="1" si="12"/>
        <v>2020</v>
      </c>
      <c r="CX92" s="30" cm="1">
        <f t="array" aca="1" ref="CX92" ca="1">INDEX($C$6:$CS$100,MATCH(CW92,YEAR($B$6:$B$100),0),MATCH(CV92,$C$1:$CS$1,0))</f>
        <v>2.2389999999999999</v>
      </c>
      <c r="CY92" s="19">
        <f t="shared" ca="1" si="13"/>
        <v>2025</v>
      </c>
      <c r="CZ92" s="30" cm="1">
        <f t="array" aca="1" ref="CZ92" ca="1">INDEX($C$6:$CS$100,MATCH(CY92,YEAR($B$6:$B$100),0),MATCH(CV92,$C$1:$CS$1,0))</f>
        <v>1.5249999999999999</v>
      </c>
      <c r="DA92" s="19">
        <f t="shared" ca="1" si="14"/>
        <v>2030</v>
      </c>
      <c r="DB92" s="28" cm="1">
        <f t="array" aca="1" ref="DB92" ca="1">INDEX($C$6:$CS$100,MATCH(DA92,YEAR($B$6:$B$100),0),MATCH(CV92,$C$1:$CS$1,0))</f>
        <v>1.7370000000000001</v>
      </c>
    </row>
    <row r="93" spans="99:106" x14ac:dyDescent="0.3">
      <c r="CU93" s="20">
        <v>44075</v>
      </c>
      <c r="CV93" s="20" t="str">
        <f ca="1">OFFSET(C$1,0,ROWS($1:87)-1)</f>
        <v>2020C</v>
      </c>
      <c r="CW93" s="19">
        <f t="shared" ca="1" si="12"/>
        <v>2020</v>
      </c>
      <c r="CX93" s="30" cm="1">
        <f t="array" aca="1" ref="CX93" ca="1">INDEX($C$6:$CS$100,MATCH(CW93,YEAR($B$6:$B$100),0),MATCH(CV93,$C$1:$CS$1,0))</f>
        <v>-3.7519999999999998</v>
      </c>
      <c r="CY93" s="19">
        <f t="shared" ca="1" si="13"/>
        <v>2025</v>
      </c>
      <c r="CZ93" s="30" cm="1">
        <f t="array" aca="1" ref="CZ93" ca="1">INDEX($C$6:$CS$100,MATCH(CY93,YEAR($B$6:$B$100),0),MATCH(CV93,$C$1:$CS$1,0))</f>
        <v>2.2959999999999998</v>
      </c>
      <c r="DA93" s="19">
        <f t="shared" ca="1" si="14"/>
        <v>2030</v>
      </c>
      <c r="DB93" s="28" cm="1">
        <f t="array" aca="1" ref="DB93" ca="1">INDEX($C$6:$CS$100,MATCH(DA93,YEAR($B$6:$B$100),0),MATCH(CV93,$C$1:$CS$1,0))</f>
        <v>1.8009999999999999</v>
      </c>
    </row>
    <row r="94" spans="99:106" x14ac:dyDescent="0.3">
      <c r="CU94" s="20">
        <v>44228</v>
      </c>
      <c r="CV94" s="20" t="str">
        <f ca="1">OFFSET(C$1,0,ROWS($1:88)-1)</f>
        <v>2021A</v>
      </c>
      <c r="CW94" s="19">
        <f t="shared" ca="1" si="12"/>
        <v>2021</v>
      </c>
      <c r="CX94" s="30" cm="1">
        <f t="array" aca="1" ref="CX94" ca="1">INDEX($C$6:$CS$100,MATCH(CW94,YEAR($B$6:$B$100),0),MATCH(CV94,$C$1:$CS$1,0))</f>
        <v>3.056</v>
      </c>
      <c r="CY94" s="19">
        <f t="shared" ca="1" si="13"/>
        <v>2026</v>
      </c>
      <c r="CZ94" s="30" cm="1">
        <f t="array" aca="1" ref="CZ94" ca="1">INDEX($C$6:$CS$100,MATCH(CY94,YEAR($B$6:$B$100),0),MATCH(CV94,$C$1:$CS$1,0))</f>
        <v>2.0310000000000001</v>
      </c>
      <c r="DA94" s="19">
        <f t="shared" ca="1" si="14"/>
        <v>2031</v>
      </c>
      <c r="DB94" s="28" cm="1">
        <f t="array" aca="1" ref="DB94" ca="1">INDEX($C$6:$CS$100,MATCH(DA94,YEAR($B$6:$B$100),0),MATCH(CV94,$C$1:$CS$1,0))</f>
        <v>1.607</v>
      </c>
    </row>
    <row r="95" spans="99:106" x14ac:dyDescent="0.3">
      <c r="CU95" s="20">
        <v>44378</v>
      </c>
      <c r="CV95" s="20" t="str">
        <f ca="1">OFFSET(C$1,0,ROWS($1:89)-1)</f>
        <v>2021B</v>
      </c>
      <c r="CW95" s="19">
        <f t="shared" ca="1" si="12"/>
        <v>2021</v>
      </c>
      <c r="CX95" s="30" cm="1">
        <f t="array" aca="1" ref="CX95" ca="1">INDEX($C$6:$CS$100,MATCH(CW95,YEAR($B$6:$B$100),0),MATCH(CV95,$C$1:$CS$1,0))</f>
        <v>4.1550000000000002</v>
      </c>
      <c r="CY95" s="19">
        <f t="shared" ca="1" si="13"/>
        <v>2026</v>
      </c>
      <c r="CZ95" s="30" cm="1">
        <f t="array" aca="1" ref="CZ95" ca="1">INDEX($C$6:$CS$100,MATCH(CY95,YEAR($B$6:$B$100),0),MATCH(CV95,$C$1:$CS$1,0))</f>
        <v>1.37</v>
      </c>
      <c r="DA95" s="19">
        <f t="shared" ca="1" si="14"/>
        <v>2031</v>
      </c>
      <c r="DB95" s="28" cm="1">
        <f t="array" aca="1" ref="DB95" ca="1">INDEX($C$6:$CS$100,MATCH(DA95,YEAR($B$6:$B$100),0),MATCH(CV95,$C$1:$CS$1,0))</f>
        <v>1.665</v>
      </c>
    </row>
    <row r="96" spans="99:106" x14ac:dyDescent="0.3">
      <c r="CU96" s="20">
        <v>44682</v>
      </c>
      <c r="CV96" s="20" t="str">
        <f ca="1">OFFSET(C$1,0,ROWS($1:90)-1)</f>
        <v>2022A</v>
      </c>
      <c r="CW96" s="19">
        <f t="shared" ca="1" si="12"/>
        <v>2022</v>
      </c>
      <c r="CX96" s="30" cm="1">
        <f t="array" aca="1" ref="CX96" ca="1">INDEX($C$6:$CS$100,MATCH(CW96,YEAR($B$6:$B$100),0),MATCH(CV96,$C$1:$CS$1,0))</f>
        <v>4.3929999999999998</v>
      </c>
      <c r="CY96" s="19">
        <f t="shared" ca="1" si="13"/>
        <v>2027</v>
      </c>
      <c r="CZ96" s="30" cm="1">
        <f t="array" aca="1" ref="CZ96" ca="1">INDEX($C$6:$CS$100,MATCH(CY96,YEAR($B$6:$B$100),0),MATCH(CV96,$C$1:$CS$1,0))</f>
        <v>1.5309999999999999</v>
      </c>
      <c r="DA96" s="19">
        <f t="shared" ca="1" si="14"/>
        <v>2032</v>
      </c>
      <c r="DB96" s="28" cm="1">
        <f t="array" aca="1" ref="DB96" ca="1">INDEX($C$6:$CS$100,MATCH(DA96,YEAR($B$6:$B$100),0),MATCH(CV96,$C$1:$CS$1,0))</f>
        <v>1.7270000000000001</v>
      </c>
    </row>
    <row r="97" spans="99:106" x14ac:dyDescent="0.3">
      <c r="CU97" s="20">
        <v>44958</v>
      </c>
      <c r="CV97" s="20" t="str">
        <f ca="1">OFFSET(C$1,0,ROWS($1:91)-1)</f>
        <v>2023A</v>
      </c>
      <c r="CW97" s="19">
        <f t="shared" ca="1" si="12"/>
        <v>2023</v>
      </c>
      <c r="CX97" s="30" cm="1">
        <f t="array" aca="1" ref="CX97" ca="1">INDEX($C$6:$CS$100,MATCH(CW97,YEAR($B$6:$B$100),0),MATCH(CV97,$C$1:$CS$1,0))</f>
        <v>0.32700000000000001</v>
      </c>
      <c r="CY97" s="19">
        <f t="shared" ca="1" si="13"/>
        <v>2028</v>
      </c>
      <c r="CZ97" s="30" cm="1">
        <f t="array" aca="1" ref="CZ97" ca="1">INDEX($C$6:$CS$100,MATCH(CY97,YEAR($B$6:$B$100),0),MATCH(CV97,$C$1:$CS$1,0))</f>
        <v>2.028</v>
      </c>
      <c r="DA97" s="19">
        <f t="shared" ca="1" si="14"/>
        <v>2033</v>
      </c>
      <c r="DB97" s="28" cm="1">
        <f t="array" aca="1" ref="DB97" ca="1">INDEX($C$6:$CS$100,MATCH(DA97,YEAR($B$6:$B$100),0),MATCH(CV97,$C$1:$CS$1,0))</f>
        <v>1.7549999999999999</v>
      </c>
    </row>
    <row r="98" spans="99:106" x14ac:dyDescent="0.3">
      <c r="CU98" s="20">
        <v>45047</v>
      </c>
      <c r="CV98" s="20" t="str">
        <f ca="1">OFFSET(C$1,0,ROWS($1:92)-1)</f>
        <v>2023B</v>
      </c>
      <c r="CW98" s="19">
        <f t="shared" ca="1" si="12"/>
        <v>2023</v>
      </c>
      <c r="CX98" s="30" cm="1">
        <f t="array" aca="1" ref="CX98" ca="1">INDEX($C$6:$CS$100,MATCH(CW98,YEAR($B$6:$B$100),0),MATCH(CV98,$C$1:$CS$1,0))</f>
        <v>0.32700000000000001</v>
      </c>
      <c r="CY98" s="19">
        <f t="shared" ca="1" si="13"/>
        <v>2028</v>
      </c>
      <c r="CZ98" s="30" cm="1">
        <f t="array" aca="1" ref="CZ98" ca="1">INDEX($C$6:$CS$100,MATCH(CY98,YEAR($B$6:$B$100),0),MATCH(CV98,$C$1:$CS$1,0))</f>
        <v>2.028</v>
      </c>
      <c r="DA98" s="19">
        <f t="shared" ca="1" si="14"/>
        <v>2033</v>
      </c>
      <c r="DB98" s="28" cm="1">
        <f t="array" aca="1" ref="DB98" ca="1">INDEX($C$6:$CS$100,MATCH(DA98,YEAR($B$6:$B$100),0),MATCH(CV98,$C$1:$CS$1,0))</f>
        <v>1.7549999999999999</v>
      </c>
    </row>
    <row r="99" spans="99:106" x14ac:dyDescent="0.3">
      <c r="CU99" s="20">
        <v>45323</v>
      </c>
      <c r="CV99" s="20" t="str">
        <f ca="1">OFFSET(C$1,0,ROWS($1:93)-1)</f>
        <v>2024A</v>
      </c>
      <c r="CW99" s="19">
        <f t="shared" ca="1" si="12"/>
        <v>2024</v>
      </c>
      <c r="CX99" s="30" cm="1">
        <f t="array" aca="1" ref="CX99" ca="1">INDEX($C$6:$CS$100,MATCH(CW99,YEAR($B$6:$B$100),0),MATCH(CV99,$C$1:$CS$1,0))</f>
        <v>2.0710000000000002</v>
      </c>
      <c r="CY99" s="19">
        <f t="shared" ca="1" si="13"/>
        <v>2029</v>
      </c>
      <c r="CZ99" s="30" cm="1">
        <f t="array" aca="1" ref="CZ99" ca="1">INDEX($C$6:$CS$100,MATCH(CY99,YEAR($B$6:$B$100),0),MATCH(CV99,$C$1:$CS$1,0))</f>
        <v>2.0750000000000002</v>
      </c>
      <c r="DA99" s="19">
        <f t="shared" ca="1" si="14"/>
        <v>2034</v>
      </c>
      <c r="DB99" s="28" cm="1">
        <f t="array" aca="1" ref="DB99" ca="1">INDEX($C$6:$CS$100,MATCH(DA99,YEAR($B$6:$B$100),0),MATCH(CV99,$C$1:$CS$1,0))</f>
        <v>1.83</v>
      </c>
    </row>
    <row r="100" spans="99:106" x14ac:dyDescent="0.3">
      <c r="CU100" s="20">
        <v>45444</v>
      </c>
      <c r="CV100" s="20" t="str">
        <f ca="1">OFFSET(C$1,0,ROWS($1:94)-1)</f>
        <v>2024B</v>
      </c>
      <c r="CW100" s="19">
        <f t="shared" ca="1" si="12"/>
        <v>2024</v>
      </c>
      <c r="CX100" s="30" cm="1">
        <f t="array" aca="1" ref="CX100" ca="1">INDEX($C$6:$CS$100,MATCH(CW100,YEAR($B$6:$B$100),0),MATCH(CV100,$C$1:$CS$1,0))</f>
        <v>2.875</v>
      </c>
      <c r="CY100" s="19">
        <f t="shared" ca="1" si="13"/>
        <v>2029</v>
      </c>
      <c r="CZ100" s="30" cm="1">
        <f t="array" aca="1" ref="CZ100" ca="1">INDEX($C$6:$CS$100,MATCH(CY100,YEAR($B$6:$B$100),0),MATCH(CV100,$C$1:$CS$1,0))</f>
        <v>1.796</v>
      </c>
      <c r="DA100" s="19">
        <f t="shared" ca="1" si="14"/>
        <v>2034</v>
      </c>
      <c r="DB100" s="28" cm="1">
        <f t="array" aca="1" ref="DB100" ca="1">INDEX($C$6:$CS$100,MATCH(DA100,YEAR($B$6:$B$100),0),MATCH(CV100,$C$1:$CS$1,0))</f>
        <v>1.75</v>
      </c>
    </row>
    <row r="101" spans="99:106" x14ac:dyDescent="0.3">
      <c r="CU101" s="20">
        <v>45658</v>
      </c>
      <c r="CV101" s="20" t="str">
        <f ca="1">OFFSET(C$1,0,ROWS($1:95)-1)</f>
        <v>2025A</v>
      </c>
      <c r="CW101" s="19">
        <f t="shared" ca="1" si="12"/>
        <v>2025</v>
      </c>
      <c r="CX101" s="30" cm="1">
        <f t="array" aca="1" ref="CX101" ca="1">INDEX($C$6:$CS$100,MATCH(CW101,YEAR($B$6:$B$100),0),MATCH(CV101,$C$1:$CS$1,0))</f>
        <v>2.234</v>
      </c>
      <c r="CY101" s="19">
        <f t="shared" ref="CY101" ca="1" si="15">LEFT(CV101,4)+$CY$5</f>
        <v>2030</v>
      </c>
      <c r="CZ101" s="30" cm="1">
        <f t="array" aca="1" ref="CZ101" ca="1">INDEX($C$6:$CS$100,MATCH(CY101,YEAR($B$6:$B$100),0),MATCH(CV101,$C$1:$CS$1,0))</f>
        <v>1.8169999999999999</v>
      </c>
      <c r="DA101" s="19">
        <f t="shared" ref="DA101" ca="1" si="16">LEFT(CV101,4)+$DA$5</f>
        <v>2035</v>
      </c>
      <c r="DB101" s="28" cm="1">
        <f t="array" aca="1" ref="DB101" ca="1">INDEX($C$6:$CS$100,MATCH(DA101,YEAR($B$6:$B$100),0),MATCH(CV101,$C$1:$CS$1,0))</f>
        <v>1.768</v>
      </c>
    </row>
  </sheetData>
  <hyperlinks>
    <hyperlink ref="BG5" r:id="rId1" display="https://view.officeapps.live.com/op/view.aspx?src=https%3A%2F%2Fwww.cbo.gov%2Fsystem%2Ffiles%2F2025-02%2F51135-2008-09-economicprojections.xlsx&amp;wdOrigin=BROWSELINK" xr:uid="{E8B6B802-97BB-4E83-8C8F-5A94FA65AB30}"/>
    <hyperlink ref="BF5" r:id="rId2" display="https://view.officeapps.live.com/op/view.aspx?src=https%3A%2F%2Fwww.cbo.gov%2Fsystem%2Ffiles%2F2025-02%2F51135-2008-01-economicprojections.xlsx&amp;wdOrigin=BROWSELINK" xr:uid="{E2CB978A-174C-4864-8E82-47D7431480CC}"/>
    <hyperlink ref="AV5" r:id="rId3" display="https://view.officeapps.live.com/op/view.aspx?src=https%3A%2F%2Fwww.cbo.gov%2Fsystem%2Ffiles%2F2025-02%2F51135-2003-01-economicprojections.xlsx&amp;wdOrigin=BROWSELINK" xr:uid="{A9D5A6A7-91E6-4510-9668-85D133A4CCD9}"/>
    <hyperlink ref="AW5" r:id="rId4" display="https://view.officeapps.live.com/op/view.aspx?src=https%3A%2F%2Fwww.cbo.gov%2Fsystem%2Ffiles%2F2025-02%2F51135-2003-08-economicprojections.xlsx&amp;wdOrigin=BROWSELINK" xr:uid="{142002D4-823F-4FD3-A3DC-3F91CBD1CBDA}"/>
    <hyperlink ref="AX5" r:id="rId5" display="https://view.officeapps.live.com/op/view.aspx?src=https%3A%2F%2Fwww.cbo.gov%2Fsystem%2Ffiles%2F2025-02%2F51135-2004-01-economicprojections.xlsx&amp;wdOrigin=BROWSELINK" xr:uid="{F948A3EB-7E46-400F-A217-982AF85AC844}"/>
    <hyperlink ref="AY5" r:id="rId6" display="https://view.officeapps.live.com/op/view.aspx?src=https%3A%2F%2Fwww.cbo.gov%2Fsystem%2Ffiles%2F2025-02%2F51135-2004-09-economicprojections.xlsx&amp;wdOrigin=BROWSELINK" xr:uid="{90449A11-E7CB-49A2-B729-572DFE99DB91}"/>
    <hyperlink ref="AZ5" r:id="rId7" display="https://view.officeapps.live.com/op/view.aspx?src=https%3A%2F%2Fwww.cbo.gov%2Fsystem%2Ffiles%2F2025-02%2F51135-2005-01-economicprojections.xlsx&amp;wdOrigin=BROWSELINK" xr:uid="{BD985FF9-AD26-4546-8615-23B3D663F1CA}"/>
    <hyperlink ref="BA5" r:id="rId8" display="https://view.officeapps.live.com/op/view.aspx?src=https%3A%2F%2Fwww.cbo.gov%2Fsystem%2Ffiles%2F2025-02%2F51135-2005-08-economicprojections.xlsx&amp;wdOrigin=BROWSELINK" xr:uid="{D0AABC10-7321-42B5-9735-D9C65A760270}"/>
    <hyperlink ref="BB5" r:id="rId9" display="https://view.officeapps.live.com/op/view.aspx?src=https%3A%2F%2Fwww.cbo.gov%2Fsystem%2Ffiles%2F2025-02%2F51135-2006-01-economicprojections.xlsx&amp;wdOrigin=BROWSELINK" xr:uid="{151C0436-0E83-4EC8-A309-8829FEC6D665}"/>
    <hyperlink ref="BC5" r:id="rId10" display="https://view.officeapps.live.com/op/view.aspx?src=https%3A%2F%2Fwww.cbo.gov%2Fsystem%2Ffiles%2F2025-02%2F51135-2006-08-economicprojections.xlsx&amp;wdOrigin=BROWSELINK" xr:uid="{1009D521-2F0B-4C5B-9798-AEDCB73AA29B}"/>
    <hyperlink ref="BD5" r:id="rId11" display="https://view.officeapps.live.com/op/view.aspx?src=https%3A%2F%2Fwww.cbo.gov%2Fsystem%2Ffiles%2F2025-02%2F51135-2007-01-economicprojections.xlsx&amp;wdOrigin=BROWSELINK" xr:uid="{B1D51435-2AEE-48D4-A499-13DDB381A7A0}"/>
    <hyperlink ref="BE5" r:id="rId12" display="https://view.officeapps.live.com/op/view.aspx?src=https%3A%2F%2Fwww.cbo.gov%2Fsystem%2Ffiles%2F2025-02%2F51135-2007-08-economicprojections.xlsx&amp;wdOrigin=BROWSELINK" xr:uid="{A109D083-D7D4-424C-A7BF-8B289EE159EE}"/>
    <hyperlink ref="CE5" r:id="rId13" display="https://view.officeapps.live.com/op/view.aspx?src=https%3A%2F%2Fwww.cbo.gov%2Fsystem%2Ffiles%2F2018-06%2F51135-2018-04-economicprojections_0.xlsx&amp;wdOrigin=BROWSELINK" xr:uid="{1B7392F5-74FD-4FE2-A91E-0A06063A1D94}"/>
    <hyperlink ref="CF5" r:id="rId14" display="https://view.officeapps.live.com/op/view.aspx?src=https%3A%2F%2Fwww.cbo.gov%2Fsystem%2Ffiles%2F2019-01%2F51135-2019-01-economicprojections.xlsx&amp;wdOrigin=BROWSELINK" xr:uid="{D108AA5C-0D5F-496E-BCD8-F296EB850331}"/>
    <hyperlink ref="CH5" r:id="rId15" display="https://view.officeapps.live.com/op/view.aspx?src=https%3A%2F%2Fwww.cbo.gov%2Fsystem%2Ffiles%2F2019-08%2F51135-2019-08-economicprojections_1.xlsx&amp;wdOrigin=BROWSELINK" xr:uid="{D208BE18-A8B2-4D7A-BAF2-F0B4A3821DDF}"/>
    <hyperlink ref="CI5" r:id="rId16" display="https://view.officeapps.live.com/op/view.aspx?src=https%3A%2F%2Fwww.cbo.gov%2Fsystem%2Ffiles%2F2020-01%2F51135-2020-01-economicprojections_0.xlsx&amp;wdOrigin=BROWSELINK" xr:uid="{14CC8985-B5A6-425A-AC19-2B98B82B0D2C}"/>
    <hyperlink ref="CK5" r:id="rId17" display="https://view.officeapps.live.com/op/view.aspx?src=https%3A%2F%2Fwww.cbo.gov%2Fsystem%2Ffiles%2F2020-09%2F56516-Projections-Underlying-Social-Security-Estimates.xlsx&amp;wdOrigin=BROWSELINK" xr:uid="{E128BED8-09B5-4086-8186-1852FF9D43ED}"/>
    <hyperlink ref="CL5" r:id="rId18" display="https://view.officeapps.live.com/op/view.aspx?src=https%3A%2F%2Fwww.cbo.gov%2Fsystem%2Ffiles%2F2021-02%2F51135-2021-02-economicprojections.xlsx&amp;wdOrigin=BROWSELINK" xr:uid="{BB7D47F3-ED13-494F-9537-D4C24032289F}"/>
    <hyperlink ref="CM5" r:id="rId19" display="https://view.officeapps.live.com/op/view.aspx?src=https%3A%2F%2Fwww.cbo.gov%2Fsystem%2Ffiles%2F2021-07%2F51135-2021-07-economicprojections.xlsx&amp;wdOrigin=BROWSELINK" xr:uid="{FC51F101-D0D2-4B7F-8164-BBFEBE5E45B8}"/>
    <hyperlink ref="CN5" r:id="rId20" display="https://view.officeapps.live.com/op/view.aspx?src=https%3A%2F%2Fwww.cbo.gov%2Fsystem%2Ffiles%2F2022-05%2F51135-2022-05-Economic-Projections.xlsx&amp;wdOrigin=BROWSELINK" xr:uid="{193953CD-6798-48D7-B4B3-6323BC4D403B}"/>
    <hyperlink ref="CO5" r:id="rId21" display="https://view.officeapps.live.com/op/view.aspx?src=https%3A%2F%2Fwww.cbo.gov%2Fsystem%2Ffiles%2F2023-02%2F51135-2023-02-Economic-Projections.xlsx&amp;wdOrigin=BROWSELINK" xr:uid="{4663D77E-9A81-4C03-9435-28C9BD082792}"/>
    <hyperlink ref="CQ5" r:id="rId22" display="https://view.officeapps.live.com/op/view.aspx?src=https%3A%2F%2Fwww.cbo.gov%2Fsystem%2Ffiles%2F2024-02%2F51135-2024-02-Economic-Projections.xlsx&amp;wdOrigin=BROWSELINK" xr:uid="{4FF7A744-B473-42F7-B8C2-3EBE223272E0}"/>
    <hyperlink ref="CR5" r:id="rId23" display="https://view.officeapps.live.com/op/view.aspx?src=https%3A%2F%2Fwww.cbo.gov%2Fsystem%2Ffiles%2F2024-06%2F51135-2024-06-Economic-Projections.xlsx&amp;wdOrigin=BROWSELINK" xr:uid="{F5EA8CB9-76D8-4B1B-8EAD-B9AA21C53CB2}"/>
    <hyperlink ref="CD5" r:id="rId24" display="https://view.officeapps.live.com/op/view.aspx?src=https%3A%2F%2Fwww.cbo.gov%2Fsites%2Fdefault%2Ffiles%2Frecurringdata%2F51135-2017-06-economicprojections2.xlsx&amp;wdOrigin=BROWSELINK" xr:uid="{82C2EF89-0C93-4A1A-A0D8-B404BE74D22E}"/>
    <hyperlink ref="CC5" r:id="rId25" display="https://view.officeapps.live.com/op/view.aspx?src=https%3A%2F%2Fwww.cbo.gov%2Fsites%2Fdefault%2Ffiles%2Frecurringdata%2F51135-2017-01-economicprojections.xlsx&amp;wdOrigin=BROWSELINK" xr:uid="{821019D0-CE29-4FCD-85BB-E0CD33B3C938}"/>
    <hyperlink ref="CB5" r:id="rId26" display="https://view.officeapps.live.com/op/view.aspx?src=https%3A%2F%2Fwww.cbo.gov%2Fsites%2Fdefault%2Ffiles%2Frecurringdata%2F51135-2016-08-economicprojections-2.xlsx&amp;wdOrigin=BROWSELINK" xr:uid="{9C44CBBC-5513-4181-BFB8-D6112DE3E809}"/>
    <hyperlink ref="BZ5" r:id="rId27" display="https://view.officeapps.live.com/op/view.aspx?src=https%3A%2F%2Fwww.cbo.gov%2Fsites%2Fdefault%2Ffiles%2Frecurringdata%2F51135-2016-01-economic-projections.xlsx&amp;wdOrigin=BROWSELINK" xr:uid="{82E76FB5-AB35-4107-8B55-CA5FBB612990}"/>
    <hyperlink ref="BY5" r:id="rId28" display="https://view.officeapps.live.com/op/view.aspx?src=https%3A%2F%2Fwww.cbo.gov%2Fsites%2Fdefault%2Ffiles%2Frecurringdata%2F51135-2015-08-economicprojections.xlsx&amp;wdOrigin=BROWSELINK" xr:uid="{E339C0DF-6F79-40A6-801A-7114AFFC7483}"/>
    <hyperlink ref="BW5" r:id="rId29" display="https://view.officeapps.live.com/op/view.aspx?src=https%3A%2F%2Fwww.cbo.gov%2Fsites%2Fdefault%2Ffiles%2Frecurringdata%2F51135-2015-01-economicprojections.xlsx&amp;wdOrigin=BROWSELINK" xr:uid="{03CDE7DC-D087-4915-B87C-34B9DD61ADC7}"/>
    <hyperlink ref="BV5" r:id="rId30" display="https://view.officeapps.live.com/op/view.aspx?src=https%3A%2F%2Fwww.cbo.gov%2Fsites%2Fdefault%2Ffiles%2Frecurringdata%2F51135-2014-08-economicprojections.xlsx&amp;wdOrigin=BROWSELINK" xr:uid="{9DB72C46-DB67-496F-BCEF-21388AA92FDC}"/>
    <hyperlink ref="BT5" r:id="rId31" display="https://view.officeapps.live.com/op/view.aspx?src=https%3A%2F%2Fwww.cbo.gov%2Fsites%2Fdefault%2Ffiles%2Frecurringdata%2F51135-2014-02-economicprojections.xlsx&amp;wdOrigin=BROWSELINK" xr:uid="{EF53D7EF-0137-4110-A538-D47BE493DDC2}"/>
    <hyperlink ref="BR5" r:id="rId32" display="https://view.officeapps.live.com/op/view.aspx?src=https%3A%2F%2Fwww.cbo.gov%2Fsites%2Fdefault%2Ffiles%2Frecurringdata%2F51135-2013-02-economicprojections.xls&amp;wdOrigin=BROWSELINK" xr:uid="{012ACBC1-80F7-4669-AC18-87C5CADF20BD}"/>
    <hyperlink ref="BQ5" r:id="rId33" display="https://view.officeapps.live.com/op/view.aspx?src=https%3A%2F%2Fwww.cbo.gov%2Fsystem%2Ffiles%2F2018-06%2F51135-2012-08-economicprojections.xlsx&amp;wdOrigin=BROWSELINK" xr:uid="{7ED9FB6F-A6C9-4CBC-B50C-6828A2F7CCDE}"/>
    <hyperlink ref="BO5" r:id="rId34" display="https://view.officeapps.live.com/op/view.aspx?src=https%3A%2F%2Fwww.cbo.gov%2Fsystem%2Ffiles%2F2018-06%2F51135-2012-01-economicprojections.xlsx&amp;wdOrigin=BROWSELINK" xr:uid="{8A7D6811-B19A-48DF-BB0D-A38D6B1871DA}"/>
    <hyperlink ref="BN5" r:id="rId35" display="https://view.officeapps.live.com/op/view.aspx?src=https%3A%2F%2Fwww.cbo.gov%2Fsystem%2Ffiles%2F2018-06%2F51135-2011-08-economicprojections.xlsx&amp;wdOrigin=BROWSELINK" xr:uid="{AF70A89A-F2CB-4F36-99F9-CC1003F88117}"/>
    <hyperlink ref="BM5" r:id="rId36" display="https://view.officeapps.live.com/op/view.aspx?src=https%3A%2F%2Fwww.cbo.gov%2Fsystem%2Ffiles%2F2025-02%2F51135-2011-01-economicprojections.xlsx&amp;wdOrigin=BROWSELINK" xr:uid="{0A51A6E6-4F4D-4C7D-9D40-09CB57C154AB}"/>
    <hyperlink ref="BL5" r:id="rId37" display="https://view.officeapps.live.com/op/view.aspx?src=https%3A%2F%2Fwww.cbo.gov%2Fsystem%2Ffiles%2F2025-02%2F51135-2010-08-economicprojections.xlsx&amp;wdOrigin=BROWSELINK" xr:uid="{EA87B569-0D13-4D39-99B1-30B9D5FDB449}"/>
    <hyperlink ref="BK5" r:id="rId38" display="https://view.officeapps.live.com/op/view.aspx?src=https%3A%2F%2Fwww.cbo.gov%2Fsystem%2Ffiles%2F2025-02%2F51135-2010-01-economicprojections.xlsx&amp;wdOrigin=BROWSELINK" xr:uid="{2F5AEDA6-10A0-46CC-8BF5-2981DFA469D4}"/>
    <hyperlink ref="BJ5" r:id="rId39" display="https://view.officeapps.live.com/op/view.aspx?src=https%3A%2F%2Fwww.cbo.gov%2Fsystem%2Ffiles%2F2025-02%2F51135-2009-08-economicprojections.xlsx&amp;wdOrigin=BROWSELINK" xr:uid="{4B2A0077-A9A4-4FF4-90EF-6378EE23F3AC}"/>
    <hyperlink ref="BH5" r:id="rId40" display="https://view.officeapps.live.com/op/view.aspx?src=https%3A%2F%2Fwww.cbo.gov%2Fsystem%2Ffiles%2F2025-02%2F51135-2009-01-economicprojections.xlsx&amp;wdOrigin=BROWSELINK" xr:uid="{A2B1E51F-12E1-48C6-9C23-761F0A8289B4}"/>
    <hyperlink ref="AU5" r:id="rId41" display="https://view.officeapps.live.com/op/view.aspx?src=https%3A%2F%2Fwww.cbo.gov%2Fsystem%2Ffiles%2F2025-02%2F51135-2002-08-economicprojections.xlsx&amp;wdOrigin=BROWSELINK" xr:uid="{64D01419-445C-451C-8423-0B3855FB9493}"/>
    <hyperlink ref="AT5" r:id="rId42" display="https://view.officeapps.live.com/op/view.aspx?src=https%3A%2F%2Fwww.cbo.gov%2Fsystem%2Ffiles%2F2025-02%2F51135-2002-01-economicprojections.xlsx&amp;wdOrigin=BROWSELINK" xr:uid="{E67ED67A-9AEF-41F1-A46B-6C19E756F7B5}"/>
    <hyperlink ref="AS5" r:id="rId43" display="https://view.officeapps.live.com/op/view.aspx?src=https%3A%2F%2Fwww.cbo.gov%2Fsystem%2Ffiles%2F2025-02%2F51135-2001-08-economicprojections.xlsx&amp;wdOrigin=BROWSELINK" xr:uid="{9CE32D15-A981-48EB-99F7-02FD5CB3B1FE}"/>
    <hyperlink ref="AR5" r:id="rId44" display="https://view.officeapps.live.com/op/view.aspx?src=https%3A%2F%2Fwww.cbo.gov%2Fsystem%2Ffiles%2F2025-02%2F51135-2001-01-economicprojections.xlsx&amp;wdOrigin=BROWSELINK" xr:uid="{95060E8E-6820-410F-8868-D983A98238AB}"/>
    <hyperlink ref="AQ5" r:id="rId45" display="https://view.officeapps.live.com/op/view.aspx?src=https%3A%2F%2Fwww.cbo.gov%2Fsystem%2Ffiles%2F2025-02%2F51135-2000-07-economicprojections.xlsx&amp;wdOrigin=BROWSELINK" xr:uid="{5623F222-390C-44B7-83FF-1F1F81B21DAB}"/>
    <hyperlink ref="AP5" r:id="rId46" display="https://view.officeapps.live.com/op/view.aspx?src=https%3A%2F%2Fwww.cbo.gov%2Fsystem%2Ffiles%2F2025-02%2F51135-2000-01-economicprojections.xlsx&amp;wdOrigin=BROWSELINK" xr:uid="{A3E7597B-FC60-407F-915E-C624711AF8C5}"/>
    <hyperlink ref="L5" r:id="rId47" display="https://www.cbo.gov/sites/default/files/99th-congress-1985-1986/reports/85-cbo-001.pdf" xr:uid="{873E969D-DFEF-44BC-B38F-7FFCA3463EE8}"/>
    <hyperlink ref="N5" r:id="rId48" display="https://www.cbo.gov/sites/default/files/99th-congress-1985-1986/reports/doc05b-entire_1.pdf" xr:uid="{F282AD41-D912-4F0E-8240-0AE6BEB66C27}"/>
    <hyperlink ref="M5" r:id="rId49" display="https://www.cbo.gov/sites/default/files/99th-congress-1985-1986/reports/85-cbo-014.pdf" xr:uid="{880F7F45-97D1-4927-86C2-1DDEE0EE7541}"/>
    <hyperlink ref="O5" r:id="rId50" display="https://www.cbo.gov/sites/default/files/99th-congress-1985-1986/reports/doc19b-entire0.pdf" xr:uid="{90478CEE-D899-4445-9D8F-64813D27E3A1}"/>
    <hyperlink ref="P5" r:id="rId51" display="https://www.cbo.gov/sites/default/files/100th-congress-1987-1988/reports/doc01b-entire_0.pdf" xr:uid="{4AC356F0-FDD8-43AE-9D48-CEB322692FA2}"/>
    <hyperlink ref="Q5" r:id="rId52" display="https://www.cbo.gov/sites/default/files/100th-congress-1987-1988/reports/doc11b-entire.pdf" xr:uid="{5E53A3EB-A57C-433D-9BF6-E8E6E0AB90D6}"/>
    <hyperlink ref="R5" r:id="rId53" display="https://www.cbo.gov/sites/default/files/100th-congress-1987-1988/reports/88-cbo-0110.pdf" xr:uid="{6D99F16E-F004-4EF4-9686-AB3C1916CAC2}"/>
    <hyperlink ref="S5" r:id="rId54" display="https://www.cbo.gov/sites/default/files/100th-congress-1987-1988/reports/doc05b-entire.pdf" xr:uid="{DB9AB164-D7F7-4B6C-835A-119C2D45F547}"/>
    <hyperlink ref="T5" r:id="rId55" display="https://www.cbo.gov/sites/default/files/101st-congress-1989-1990/reports/89-cbo-032.pdf" xr:uid="{39ED1F1A-C7AC-486B-AF68-39D93A6B8A4E}"/>
    <hyperlink ref="U5" r:id="rId56" display="https://www.cbo.gov/sites/default/files/101st-congress-1989-1990/reports/89-cbo-038.pdf" xr:uid="{C7BEC54F-96F6-46B9-980E-996F5E7DDB2B}"/>
    <hyperlink ref="V5" r:id="rId57" display="https://www.cbo.gov/sites/default/files/101st-congress-1989-1990/reports/90-cbo-006.pdf" xr:uid="{B5DA904D-A164-4AAE-A757-D9DD6422AA76}"/>
    <hyperlink ref="W5" r:id="rId58" display="https://www.cbo.gov/sites/default/files/101st-congress-1989-1990/reports/199007theeconomicandbudget.pdf" xr:uid="{2FABBF2A-21DA-47AC-A2BB-BE12BD440BE9}"/>
    <hyperlink ref="X5" r:id="rId59" display="https://www.cbo.gov/sites/default/files/102nd-congress-1991-1992/reports/91-cbo-002.pdf" xr:uid="{6BD38179-9DCA-4D0C-AB32-0E2E3432CAA8}"/>
    <hyperlink ref="Y5" r:id="rId60" display="https://www.cbo.gov/sites/default/files/cbofiles/attachments/1991_08_theeconoutlookupdate.pdf" xr:uid="{FFE03CA4-D110-415F-A6EF-46F817168F82}"/>
    <hyperlink ref="Z5" r:id="rId61" display="https://www.cbo.gov/sites/default/files/102nd-congress-1991-1992/reports/1992_01_econoutlook.pdf" xr:uid="{CEEB149F-7588-418A-935B-67631376CC5D}"/>
    <hyperlink ref="AA5" r:id="rId62" display="https://www.cbo.gov/sites/default/files/102nd-congress-1991-1992/reports/1992_07_outlookupdate.pdf" xr:uid="{0A6D86B1-AE31-47C9-9AAD-099F07052BB4}"/>
    <hyperlink ref="AB5" r:id="rId63" display="https://www.cbo.gov/sites/default/files/103rd-congress-1993-1994/reports/93doc03.pdf" xr:uid="{8C62A239-7CB9-4A41-8663-019CDAA9A31E}"/>
    <hyperlink ref="AC5" r:id="rId64" display="https://www.cbo.gov/sites/default/files/103rd-congress-1993-1994/reports/09-1993-outlookentirerpt_0.pdf" xr:uid="{61741D1A-CB35-497D-8AD3-D5EE79C502C4}"/>
    <hyperlink ref="AD5" r:id="rId65" display="https://www.cbo.gov/sites/default/files/103rd-congress-1993-1994/reports/doc06_0.pdf" xr:uid="{8EEF503C-7D4F-4506-A732-9C2142F5301A}"/>
    <hyperlink ref="AE5" r:id="rId66" display="https://www.cbo.gov/sites/default/files/103rd-congress-1993-1994/reports/doc43.pdf" xr:uid="{C024015F-9839-4DBF-8DFE-C77CA065F422}"/>
    <hyperlink ref="AF5" r:id="rId67" display="https://www.cbo.gov/sites/default/files/104th-congress-1995-1996/reports/doc07-entire.pdf" xr:uid="{6A8F048E-04FB-4016-89CA-342668D94B58}"/>
    <hyperlink ref="AG5" r:id="rId68" display="https://www.cbo.gov/sites/default/files/104th-congress-1995-1996/reports/entirereport_9.pdf" xr:uid="{DB1CAFC2-28B9-42F6-B1FD-03C0995036BD}"/>
    <hyperlink ref="AI5" r:id="rId69" display="https://www.cbo.gov/sites/default/files/104th-congress-1995-1996/reports/entirereport_7.pdf" xr:uid="{4011A075-22D9-455F-A072-C280B763F88F}"/>
    <hyperlink ref="AJ5" r:id="rId70" display="https://www.cbo.gov/sites/default/files/cbofiles/attachments/Eb01-97.pdf" xr:uid="{E3DC9455-491C-4CFA-8BB9-EB0B1E06CB69}"/>
    <hyperlink ref="AK5" r:id="rId71" display="https://www.cbo.gov/sites/default/files/105th-congress-1997-1998/reports/Eb09-97.pdf" xr:uid="{11279444-589A-4F95-BDCE-5FCC050DBCAC}"/>
    <hyperlink ref="AL5" r:id="rId72" display="https://www.cbo.gov/sites/default/files/105th-congress-1997-1998/reports/eb01-98.pdf" xr:uid="{D238D8E4-9227-40CF-BFF5-8F93750E6E64}"/>
    <hyperlink ref="AM5" r:id="rId73" display="https://www.cbo.gov/sites/default/files/105th-congress-1997-1998/reports/eb0898.pdf" xr:uid="{E59AC1C3-CBBF-4CF1-8520-FFECB4921BC0}"/>
    <hyperlink ref="AN5" r:id="rId74" display="https://www.cbo.gov/sites/default/files/106th-congress-1999-2000/reports/eb0199.pdf" xr:uid="{E876981D-794D-442A-B1A2-0CC48BD52716}"/>
    <hyperlink ref="AO5" r:id="rId75" display="https://www.cbo.gov/sites/default/files/106th-congress-1999-2000/reports/eb07-99.pdf" xr:uid="{4B81FCB5-2033-49DF-A77F-20C8856A488D}"/>
    <hyperlink ref="AH5" r:id="rId76" display="https://www.cbo.gov/sites/default/files/104th-congress-1995-1996/reports/eb1295.pdf" xr:uid="{4F96803A-FCF2-4B06-BEB5-E42A5C9B521A}"/>
    <hyperlink ref="BI5" r:id="rId77" display="https://view.officeapps.live.com/op/view.aspx?src=https%3A%2F%2Fwww.cbo.gov%2Fsystem%2Ffiles%2F2025-02%2F51135-2009-03-economicprojections.xlsx&amp;wdOrigin=BROWSELINK" xr:uid="{0F5E644D-3E7C-4D95-AB01-F240B8609572}"/>
    <hyperlink ref="K5" r:id="rId78" display="https://www.cbo.gov/sites/default/files/98th-congress-1983-1984/reports/84doc05b.pdf" xr:uid="{6D700131-B3EA-42D1-8E6B-4C2373880CB5}"/>
    <hyperlink ref="J5" r:id="rId79" display="https://www.cbo.gov/sites/default/files/98th-congress-1983-1984/reports/doc05a.pdf" xr:uid="{A081434E-30E9-4B30-B138-186D584A9757}"/>
    <hyperlink ref="I5" r:id="rId80" display="https://www.cbo.gov/sites/default/files/97th-congress-1981-1982/reports/doc04b-entire_1.pdf" xr:uid="{64BDDDFC-A5F6-4B7E-AFC0-770D619CC93F}"/>
    <hyperlink ref="H5" r:id="rId81" display="https://www.cbo.gov/sites/default/files/97th-congress-1981-1982/reports/doc25-entire_0.pdf" xr:uid="{1D16C919-A9EF-473A-9BC5-757E780678C8}"/>
    <hyperlink ref="G5" r:id="rId82" display="https://www.cbo.gov/sites/default/files/96th-congress-1979-1980/reports/80doc06b.pdf" xr:uid="{DA73F95D-64AA-4A51-BAC9-EF69361B6754}"/>
    <hyperlink ref="F5" r:id="rId83" display="https://www.cbo.gov/sites/default/files/96th-congress-1979-1980/reports/79doc653.pdf" xr:uid="{22BF90E4-D639-475A-9D55-4E9699964E65}"/>
    <hyperlink ref="E5" r:id="rId84" display="https://www.cbo.gov/sites/default/files/95th-congress-1977-1978/reports/1977_12_puppy.pdf" xr:uid="{EDFE6F21-227D-4EFB-810E-DA80AEA18236}"/>
    <hyperlink ref="D5" r:id="rId85" display="https://www.cbo.gov/sites/default/files/94th-congress-1975-1976/reports/1976_12_fiscal.pdf" xr:uid="{2D3497A3-F39A-4A35-8AC3-3CC30A0D37C2}"/>
    <hyperlink ref="C5" r:id="rId86" display="https://www.cbo.gov/sites/default/files/94th-congress-1975-1976/reports/76doc547.pdf" xr:uid="{77B5B7B4-6953-4D18-B346-CAA6126F6F70}"/>
    <hyperlink ref="CS5" r:id="rId87" display="https://view.officeapps.live.com/op/view.aspx?src=https%3A%2F%2Fwww.cbo.gov%2Fsystem%2Ffiles%2F2025-01%2F51135-2025-01-Economic-Projections.xlsx&amp;wdOrigin=BROWSELINK" xr:uid="{6289E63B-E834-4AAA-87D4-D0551E247FBF}"/>
  </hyperlinks>
  <pageMargins left="0.7" right="0.7" top="0.75" bottom="0.75" header="0.3" footer="0.3"/>
  <headerFooter>
    <oddHeader>&amp;L&amp;"Calibri"&amp;11&amp;K000000 NONCONFIDENTIAL // EXTERNAL&amp;1#_x000D_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6F57D-1E72-44DC-A384-02075A101BAE}">
  <dimension ref="A1:R207"/>
  <sheetViews>
    <sheetView zoomScale="110" zoomScaleNormal="110" workbookViewId="0">
      <pane xSplit="1" ySplit="6" topLeftCell="B184" activePane="bottomRight" state="frozen"/>
      <selection pane="topRight" activeCell="B1" sqref="B1"/>
      <selection pane="bottomLeft" activeCell="A7" sqref="A7"/>
      <selection pane="bottomRight" activeCell="F2" sqref="F2"/>
    </sheetView>
  </sheetViews>
  <sheetFormatPr defaultRowHeight="14.4" x14ac:dyDescent="0.3"/>
  <cols>
    <col min="2" max="4" width="9.44140625" bestFit="1" customWidth="1"/>
    <col min="5" max="7" width="9.21875" customWidth="1"/>
  </cols>
  <sheetData>
    <row r="1" spans="1:18" x14ac:dyDescent="0.3">
      <c r="B1" t="s">
        <v>3112</v>
      </c>
      <c r="C1" t="s">
        <v>3113</v>
      </c>
      <c r="D1" t="s">
        <v>3114</v>
      </c>
      <c r="E1" t="s">
        <v>3236</v>
      </c>
      <c r="F1" t="s">
        <v>3014</v>
      </c>
      <c r="G1" t="s">
        <v>3015</v>
      </c>
      <c r="H1" t="s">
        <v>3004</v>
      </c>
      <c r="I1" t="s">
        <v>3239</v>
      </c>
    </row>
    <row r="2" spans="1:18" x14ac:dyDescent="0.3">
      <c r="A2" s="1" t="s">
        <v>3120</v>
      </c>
      <c r="B2" s="1" t="s">
        <v>894</v>
      </c>
      <c r="E2" t="s">
        <v>3235</v>
      </c>
      <c r="F2" t="s">
        <v>3016</v>
      </c>
      <c r="G2" t="s">
        <v>3017</v>
      </c>
    </row>
    <row r="3" spans="1:18" x14ac:dyDescent="0.3">
      <c r="A3" t="s">
        <v>642</v>
      </c>
      <c r="E3" t="s">
        <v>3238</v>
      </c>
      <c r="F3" t="s">
        <v>3020</v>
      </c>
      <c r="G3" t="s">
        <v>3021</v>
      </c>
    </row>
    <row r="4" spans="1:18" x14ac:dyDescent="0.3">
      <c r="A4" t="s">
        <v>640</v>
      </c>
      <c r="E4" t="s">
        <v>3237</v>
      </c>
      <c r="F4" t="s">
        <v>3237</v>
      </c>
      <c r="G4" t="s">
        <v>3237</v>
      </c>
    </row>
    <row r="5" spans="1:18" x14ac:dyDescent="0.3">
      <c r="A5" t="s">
        <v>600</v>
      </c>
      <c r="E5" t="s">
        <v>3019</v>
      </c>
      <c r="F5" t="s">
        <v>3019</v>
      </c>
      <c r="G5" t="s">
        <v>3019</v>
      </c>
    </row>
    <row r="6" spans="1:18" x14ac:dyDescent="0.3">
      <c r="A6" t="s">
        <v>641</v>
      </c>
      <c r="E6" t="s">
        <v>651</v>
      </c>
      <c r="F6" t="s">
        <v>3018</v>
      </c>
      <c r="G6" t="s">
        <v>3018</v>
      </c>
    </row>
    <row r="7" spans="1:18" x14ac:dyDescent="0.3">
      <c r="A7" t="s">
        <v>657</v>
      </c>
      <c r="B7" s="5">
        <v>27395</v>
      </c>
      <c r="C7" s="5">
        <f>EOMONTH(B7,0)+1</f>
        <v>27426</v>
      </c>
      <c r="D7" s="5">
        <f>EOMONTH(C7,0)+1</f>
        <v>27454</v>
      </c>
      <c r="E7" s="9" t="e">
        <v>#N/A</v>
      </c>
      <c r="F7" s="2" t="e">
        <v>#N/A</v>
      </c>
      <c r="G7" s="2" t="e">
        <v>#N/A</v>
      </c>
      <c r="H7" s="2">
        <v>5.0721999999999996</v>
      </c>
      <c r="I7" s="2" t="e">
        <f>100*((((1+F7/100)^10)/(1+E7/100)^5)^(1/5)-1)</f>
        <v>#N/A</v>
      </c>
      <c r="K7" t="s">
        <v>889</v>
      </c>
    </row>
    <row r="8" spans="1:18" x14ac:dyDescent="0.3">
      <c r="A8" t="s">
        <v>658</v>
      </c>
      <c r="B8" s="5">
        <v>27485</v>
      </c>
      <c r="C8" s="5">
        <f t="shared" ref="C8:D8" si="0">EOMONTH(B8,0)+1</f>
        <v>27515</v>
      </c>
      <c r="D8" s="5">
        <f t="shared" si="0"/>
        <v>27546</v>
      </c>
      <c r="E8" s="9" t="e">
        <v>#N/A</v>
      </c>
      <c r="F8" s="2" t="e">
        <v>#N/A</v>
      </c>
      <c r="G8" s="2" t="e">
        <v>#N/A</v>
      </c>
      <c r="H8" s="12">
        <v>5.0950666666666597</v>
      </c>
      <c r="I8" s="2" t="e">
        <f t="shared" ref="I8:I71" si="1">100*((((1+F8/100)^10)/(1+E8/100)^5)^(1/5)-1)</f>
        <v>#N/A</v>
      </c>
      <c r="K8" s="11" t="s">
        <v>890</v>
      </c>
    </row>
    <row r="9" spans="1:18" x14ac:dyDescent="0.3">
      <c r="A9" t="s">
        <v>659</v>
      </c>
      <c r="B9" s="5">
        <v>27576</v>
      </c>
      <c r="C9" s="5">
        <f t="shared" ref="C9:D9" si="2">EOMONTH(B9,0)+1</f>
        <v>27607</v>
      </c>
      <c r="D9" s="5">
        <f t="shared" si="2"/>
        <v>27638</v>
      </c>
      <c r="E9" s="9" t="e">
        <v>#N/A</v>
      </c>
      <c r="F9" s="2" t="e">
        <v>#N/A</v>
      </c>
      <c r="G9" s="2" t="e">
        <v>#N/A</v>
      </c>
      <c r="H9" s="2">
        <v>5.1407999999999996</v>
      </c>
      <c r="I9" s="2" t="e">
        <f t="shared" si="1"/>
        <v>#N/A</v>
      </c>
      <c r="K9" s="11" t="s">
        <v>891</v>
      </c>
    </row>
    <row r="10" spans="1:18" x14ac:dyDescent="0.3">
      <c r="A10" t="s">
        <v>660</v>
      </c>
      <c r="B10" s="5">
        <v>27668</v>
      </c>
      <c r="C10" s="5">
        <f t="shared" ref="C10:D10" si="3">EOMONTH(B10,0)+1</f>
        <v>27699</v>
      </c>
      <c r="D10" s="5">
        <f t="shared" si="3"/>
        <v>27729</v>
      </c>
      <c r="E10" s="9" t="e">
        <v>#N/A</v>
      </c>
      <c r="F10" s="2" t="e">
        <v>#N/A</v>
      </c>
      <c r="G10" s="2" t="e">
        <v>#N/A</v>
      </c>
      <c r="H10" s="2">
        <v>5.1407999999999996</v>
      </c>
      <c r="I10" s="2" t="e">
        <f t="shared" si="1"/>
        <v>#N/A</v>
      </c>
      <c r="K10" t="s">
        <v>892</v>
      </c>
    </row>
    <row r="11" spans="1:18" x14ac:dyDescent="0.3">
      <c r="A11" t="s">
        <v>661</v>
      </c>
      <c r="B11" s="5">
        <v>27760</v>
      </c>
      <c r="C11" s="5">
        <f t="shared" ref="C11:D11" si="4">EOMONTH(B11,0)+1</f>
        <v>27791</v>
      </c>
      <c r="D11" s="5">
        <f t="shared" si="4"/>
        <v>27820</v>
      </c>
      <c r="E11" s="9" t="e">
        <v>#N/A</v>
      </c>
      <c r="F11" s="2" t="e">
        <v>#N/A</v>
      </c>
      <c r="G11" s="2" t="e">
        <v>#N/A</v>
      </c>
      <c r="H11" s="12">
        <v>4.87883333333333</v>
      </c>
      <c r="I11" s="2" t="e">
        <f t="shared" si="1"/>
        <v>#N/A</v>
      </c>
      <c r="K11" t="s">
        <v>893</v>
      </c>
    </row>
    <row r="12" spans="1:18" x14ac:dyDescent="0.3">
      <c r="A12" t="s">
        <v>662</v>
      </c>
      <c r="B12" s="5">
        <v>27851</v>
      </c>
      <c r="C12" s="5">
        <f t="shared" ref="C12:D12" si="5">EOMONTH(B12,0)+1</f>
        <v>27881</v>
      </c>
      <c r="D12" s="5">
        <f t="shared" si="5"/>
        <v>27912</v>
      </c>
      <c r="E12" s="9" t="e">
        <v>#N/A</v>
      </c>
      <c r="F12" s="2" t="e">
        <v>#N/A</v>
      </c>
      <c r="G12" s="2" t="e">
        <v>#N/A</v>
      </c>
      <c r="H12" s="12">
        <v>4.40286666666666</v>
      </c>
      <c r="I12" s="2" t="e">
        <f t="shared" si="1"/>
        <v>#N/A</v>
      </c>
      <c r="K12" t="s">
        <v>2997</v>
      </c>
    </row>
    <row r="13" spans="1:18" x14ac:dyDescent="0.3">
      <c r="A13" t="s">
        <v>663</v>
      </c>
      <c r="B13" s="5">
        <v>27942</v>
      </c>
      <c r="C13" s="5">
        <f t="shared" ref="C13:D13" si="6">EOMONTH(B13,0)+1</f>
        <v>27973</v>
      </c>
      <c r="D13" s="5">
        <f t="shared" si="6"/>
        <v>28004</v>
      </c>
      <c r="E13" s="9" t="e">
        <v>#N/A</v>
      </c>
      <c r="F13" s="2" t="e">
        <v>#N/A</v>
      </c>
      <c r="G13" s="2" t="e">
        <v>#N/A</v>
      </c>
      <c r="H13" s="2">
        <v>4.4988000000000001</v>
      </c>
      <c r="I13" s="2" t="e">
        <f t="shared" si="1"/>
        <v>#N/A</v>
      </c>
      <c r="K13" t="s">
        <v>3022</v>
      </c>
    </row>
    <row r="14" spans="1:18" ht="14.55" customHeight="1" x14ac:dyDescent="0.3">
      <c r="A14" t="s">
        <v>664</v>
      </c>
      <c r="B14" s="5">
        <v>28034</v>
      </c>
      <c r="C14" s="5">
        <f t="shared" ref="C14:D14" si="7">EOMONTH(B14,0)+1</f>
        <v>28065</v>
      </c>
      <c r="D14" s="5">
        <f t="shared" si="7"/>
        <v>28095</v>
      </c>
      <c r="E14" s="9" t="e">
        <v>#N/A</v>
      </c>
      <c r="F14" s="2" t="e">
        <v>#N/A</v>
      </c>
      <c r="G14" s="2" t="e">
        <v>#N/A</v>
      </c>
      <c r="H14" s="2">
        <v>4.4988000000000001</v>
      </c>
      <c r="I14" s="2" t="e">
        <f t="shared" si="1"/>
        <v>#N/A</v>
      </c>
      <c r="K14" s="43" t="s">
        <v>3023</v>
      </c>
      <c r="L14" s="43"/>
      <c r="M14" s="43"/>
      <c r="N14" s="43"/>
      <c r="O14" s="43"/>
      <c r="P14" s="43"/>
      <c r="Q14" s="43"/>
      <c r="R14" s="43"/>
    </row>
    <row r="15" spans="1:18" x14ac:dyDescent="0.3">
      <c r="A15" t="s">
        <v>665</v>
      </c>
      <c r="B15" s="5">
        <v>28126</v>
      </c>
      <c r="C15" s="5">
        <f t="shared" ref="C15:D15" si="8">EOMONTH(B15,0)+1</f>
        <v>28157</v>
      </c>
      <c r="D15" s="5">
        <f t="shared" si="8"/>
        <v>28185</v>
      </c>
      <c r="E15" s="9" t="e">
        <v>#N/A</v>
      </c>
      <c r="F15" s="2" t="e">
        <v>#N/A</v>
      </c>
      <c r="G15" s="2" t="e">
        <v>#N/A</v>
      </c>
      <c r="H15" s="2">
        <v>4.4988000000000001</v>
      </c>
      <c r="I15" s="2" t="e">
        <f t="shared" si="1"/>
        <v>#N/A</v>
      </c>
      <c r="K15" s="43"/>
      <c r="L15" s="43"/>
      <c r="M15" s="43"/>
      <c r="N15" s="43"/>
      <c r="O15" s="43"/>
      <c r="P15" s="43"/>
      <c r="Q15" s="43"/>
      <c r="R15" s="43"/>
    </row>
    <row r="16" spans="1:18" x14ac:dyDescent="0.3">
      <c r="A16" t="s">
        <v>666</v>
      </c>
      <c r="B16" s="5">
        <v>28216</v>
      </c>
      <c r="C16" s="5">
        <f t="shared" ref="C16:D16" si="9">EOMONTH(B16,0)+1</f>
        <v>28246</v>
      </c>
      <c r="D16" s="5">
        <f t="shared" si="9"/>
        <v>28277</v>
      </c>
      <c r="E16" s="9" t="e">
        <v>#N/A</v>
      </c>
      <c r="F16" s="2" t="e">
        <v>#N/A</v>
      </c>
      <c r="G16" s="2" t="e">
        <v>#N/A</v>
      </c>
      <c r="H16" s="2">
        <v>4.6159999999999997</v>
      </c>
      <c r="I16" s="2" t="e">
        <f t="shared" si="1"/>
        <v>#N/A</v>
      </c>
      <c r="K16" s="43"/>
      <c r="L16" s="43"/>
      <c r="M16" s="43"/>
      <c r="N16" s="43"/>
      <c r="O16" s="43"/>
      <c r="P16" s="43"/>
      <c r="Q16" s="43"/>
      <c r="R16" s="43"/>
    </row>
    <row r="17" spans="1:18" x14ac:dyDescent="0.3">
      <c r="A17" t="s">
        <v>667</v>
      </c>
      <c r="B17" s="5">
        <v>28307</v>
      </c>
      <c r="C17" s="5">
        <f t="shared" ref="C17:D17" si="10">EOMONTH(B17,0)+1</f>
        <v>28338</v>
      </c>
      <c r="D17" s="5">
        <f t="shared" si="10"/>
        <v>28369</v>
      </c>
      <c r="E17" s="9" t="e">
        <v>#N/A</v>
      </c>
      <c r="F17" s="2" t="e">
        <v>#N/A</v>
      </c>
      <c r="G17" s="2" t="e">
        <v>#N/A</v>
      </c>
      <c r="H17" s="2">
        <v>4.8503999999999996</v>
      </c>
      <c r="I17" s="2" t="e">
        <f t="shared" si="1"/>
        <v>#N/A</v>
      </c>
      <c r="K17" s="43"/>
      <c r="L17" s="43"/>
      <c r="M17" s="43"/>
      <c r="N17" s="43"/>
      <c r="O17" s="43"/>
      <c r="P17" s="43"/>
      <c r="Q17" s="43"/>
      <c r="R17" s="43"/>
    </row>
    <row r="18" spans="1:18" x14ac:dyDescent="0.3">
      <c r="A18" t="s">
        <v>668</v>
      </c>
      <c r="B18" s="5">
        <v>28399</v>
      </c>
      <c r="C18" s="5">
        <f t="shared" ref="C18:D18" si="11">EOMONTH(B18,0)+1</f>
        <v>28430</v>
      </c>
      <c r="D18" s="5">
        <f t="shared" si="11"/>
        <v>28460</v>
      </c>
      <c r="E18" s="9" t="e">
        <v>#N/A</v>
      </c>
      <c r="F18" s="2" t="e">
        <v>#N/A</v>
      </c>
      <c r="G18" s="2" t="e">
        <v>#N/A</v>
      </c>
      <c r="H18" s="2">
        <v>4.8503999999999996</v>
      </c>
      <c r="I18" s="2" t="e">
        <f t="shared" si="1"/>
        <v>#N/A</v>
      </c>
      <c r="K18" s="43"/>
      <c r="L18" s="43"/>
      <c r="M18" s="43"/>
      <c r="N18" s="43"/>
      <c r="O18" s="43"/>
      <c r="P18" s="43"/>
      <c r="Q18" s="43"/>
      <c r="R18" s="43"/>
    </row>
    <row r="19" spans="1:18" x14ac:dyDescent="0.3">
      <c r="A19" t="s">
        <v>669</v>
      </c>
      <c r="B19" s="5">
        <v>28491</v>
      </c>
      <c r="C19" s="5">
        <f t="shared" ref="C19:D19" si="12">EOMONTH(B19,0)+1</f>
        <v>28522</v>
      </c>
      <c r="D19" s="5">
        <f t="shared" si="12"/>
        <v>28550</v>
      </c>
      <c r="E19" s="9" t="e">
        <v>#N/A</v>
      </c>
      <c r="F19" s="2" t="e">
        <v>#N/A</v>
      </c>
      <c r="G19" s="2" t="e">
        <v>#N/A</v>
      </c>
      <c r="H19" s="12">
        <v>5.0386333333333297</v>
      </c>
      <c r="I19" s="2" t="e">
        <f t="shared" si="1"/>
        <v>#N/A</v>
      </c>
      <c r="K19" s="43"/>
      <c r="L19" s="43"/>
      <c r="M19" s="43"/>
      <c r="N19" s="43"/>
      <c r="O19" s="43"/>
      <c r="P19" s="43"/>
      <c r="Q19" s="43"/>
      <c r="R19" s="43"/>
    </row>
    <row r="20" spans="1:18" x14ac:dyDescent="0.3">
      <c r="A20" t="s">
        <v>670</v>
      </c>
      <c r="B20" s="5">
        <v>28581</v>
      </c>
      <c r="C20" s="5">
        <f t="shared" ref="C20:D20" si="13">EOMONTH(B20,0)+1</f>
        <v>28611</v>
      </c>
      <c r="D20" s="5">
        <f t="shared" si="13"/>
        <v>28642</v>
      </c>
      <c r="E20" s="9" t="e">
        <v>#N/A</v>
      </c>
      <c r="F20" s="2" t="e">
        <v>#N/A</v>
      </c>
      <c r="G20" s="2" t="e">
        <v>#N/A</v>
      </c>
      <c r="H20" s="2">
        <v>5.4150999999999998</v>
      </c>
      <c r="I20" s="2" t="e">
        <f t="shared" si="1"/>
        <v>#N/A</v>
      </c>
      <c r="K20" s="43"/>
      <c r="L20" s="43"/>
      <c r="M20" s="43"/>
      <c r="N20" s="43"/>
      <c r="O20" s="43"/>
      <c r="P20" s="43"/>
      <c r="Q20" s="43"/>
      <c r="R20" s="43"/>
    </row>
    <row r="21" spans="1:18" x14ac:dyDescent="0.3">
      <c r="A21" t="s">
        <v>671</v>
      </c>
      <c r="B21" s="5">
        <v>28672</v>
      </c>
      <c r="C21" s="5">
        <f t="shared" ref="C21:D21" si="14">EOMONTH(B21,0)+1</f>
        <v>28703</v>
      </c>
      <c r="D21" s="5">
        <f t="shared" si="14"/>
        <v>28734</v>
      </c>
      <c r="E21" s="9" t="e">
        <v>#N/A</v>
      </c>
      <c r="F21" s="2" t="e">
        <v>#N/A</v>
      </c>
      <c r="G21" s="2" t="e">
        <v>#N/A</v>
      </c>
      <c r="H21" s="2">
        <v>5.4150999999999998</v>
      </c>
      <c r="I21" s="2" t="e">
        <f t="shared" si="1"/>
        <v>#N/A</v>
      </c>
      <c r="K21" s="43"/>
      <c r="L21" s="43"/>
      <c r="M21" s="43"/>
      <c r="N21" s="43"/>
      <c r="O21" s="43"/>
      <c r="P21" s="43"/>
      <c r="Q21" s="43"/>
      <c r="R21" s="43"/>
    </row>
    <row r="22" spans="1:18" x14ac:dyDescent="0.3">
      <c r="A22" t="s">
        <v>672</v>
      </c>
      <c r="B22" s="5">
        <v>28764</v>
      </c>
      <c r="C22" s="5">
        <f t="shared" ref="C22:D22" si="15">EOMONTH(B22,0)+1</f>
        <v>28795</v>
      </c>
      <c r="D22" s="5">
        <f t="shared" si="15"/>
        <v>28825</v>
      </c>
      <c r="E22" s="9" t="e">
        <v>#N/A</v>
      </c>
      <c r="F22" s="2" t="e">
        <v>#N/A</v>
      </c>
      <c r="G22" s="2" t="e">
        <v>#N/A</v>
      </c>
      <c r="H22" s="12">
        <v>5.6591666666666596</v>
      </c>
      <c r="I22" s="2" t="e">
        <f t="shared" si="1"/>
        <v>#N/A</v>
      </c>
      <c r="K22" s="43"/>
      <c r="L22" s="43"/>
      <c r="M22" s="43"/>
      <c r="N22" s="43"/>
      <c r="O22" s="43"/>
      <c r="P22" s="43"/>
      <c r="Q22" s="43"/>
      <c r="R22" s="43"/>
    </row>
    <row r="23" spans="1:18" x14ac:dyDescent="0.3">
      <c r="A23" t="s">
        <v>673</v>
      </c>
      <c r="B23" s="5">
        <v>28856</v>
      </c>
      <c r="C23" s="5">
        <f t="shared" ref="C23:D23" si="16">EOMONTH(B23,0)+1</f>
        <v>28887</v>
      </c>
      <c r="D23" s="5">
        <f t="shared" si="16"/>
        <v>28915</v>
      </c>
      <c r="E23" s="9" t="e">
        <v>#N/A</v>
      </c>
      <c r="F23" s="2" t="e">
        <v>#N/A</v>
      </c>
      <c r="G23" s="2" t="e">
        <v>#N/A</v>
      </c>
      <c r="H23" s="2">
        <v>6.1473000000000004</v>
      </c>
      <c r="I23" s="2" t="e">
        <f t="shared" si="1"/>
        <v>#N/A</v>
      </c>
      <c r="K23" s="43"/>
      <c r="L23" s="43"/>
      <c r="M23" s="43"/>
      <c r="N23" s="43"/>
      <c r="O23" s="43"/>
      <c r="P23" s="43"/>
      <c r="Q23" s="43"/>
      <c r="R23" s="43"/>
    </row>
    <row r="24" spans="1:18" x14ac:dyDescent="0.3">
      <c r="A24" t="s">
        <v>674</v>
      </c>
      <c r="B24" s="5">
        <v>28946</v>
      </c>
      <c r="C24" s="5">
        <f t="shared" ref="C24:D24" si="17">EOMONTH(B24,0)+1</f>
        <v>28976</v>
      </c>
      <c r="D24" s="5">
        <f t="shared" si="17"/>
        <v>29007</v>
      </c>
      <c r="E24" s="9" t="e">
        <v>#N/A</v>
      </c>
      <c r="F24" s="2" t="e">
        <v>#N/A</v>
      </c>
      <c r="G24" s="2" t="e">
        <v>#N/A</v>
      </c>
      <c r="H24" s="2">
        <v>6.1473000000000004</v>
      </c>
      <c r="I24" s="2" t="e">
        <f t="shared" si="1"/>
        <v>#N/A</v>
      </c>
      <c r="K24" s="43"/>
      <c r="L24" s="43"/>
      <c r="M24" s="43"/>
      <c r="N24" s="43"/>
      <c r="O24" s="43"/>
      <c r="P24" s="43"/>
      <c r="Q24" s="43"/>
      <c r="R24" s="43"/>
    </row>
    <row r="25" spans="1:18" x14ac:dyDescent="0.3">
      <c r="A25" t="s">
        <v>675</v>
      </c>
      <c r="B25" s="5">
        <v>29037</v>
      </c>
      <c r="C25" s="5">
        <f t="shared" ref="C25:D25" si="18">EOMONTH(B25,0)+1</f>
        <v>29068</v>
      </c>
      <c r="D25" s="5">
        <f t="shared" si="18"/>
        <v>29099</v>
      </c>
      <c r="E25" s="9" t="e">
        <v>#N/A</v>
      </c>
      <c r="F25" s="2" t="e">
        <v>#N/A</v>
      </c>
      <c r="G25" s="2" t="e">
        <v>#N/A</v>
      </c>
      <c r="H25" s="2">
        <v>6.7167000000000003</v>
      </c>
      <c r="I25" s="2" t="e">
        <f t="shared" si="1"/>
        <v>#N/A</v>
      </c>
    </row>
    <row r="26" spans="1:18" x14ac:dyDescent="0.3">
      <c r="A26" t="s">
        <v>676</v>
      </c>
      <c r="B26" s="5">
        <v>29129</v>
      </c>
      <c r="C26" s="5">
        <f t="shared" ref="C26:D26" si="19">EOMONTH(B26,0)+1</f>
        <v>29160</v>
      </c>
      <c r="D26" s="5">
        <f t="shared" si="19"/>
        <v>29190</v>
      </c>
      <c r="E26" s="9" t="e">
        <v>#N/A</v>
      </c>
      <c r="F26" s="2">
        <v>6.9</v>
      </c>
      <c r="G26" s="2" t="e">
        <v>#N/A</v>
      </c>
      <c r="H26" s="2">
        <v>6.7167000000000003</v>
      </c>
      <c r="I26" s="2" t="e">
        <f t="shared" si="1"/>
        <v>#N/A</v>
      </c>
    </row>
    <row r="27" spans="1:18" x14ac:dyDescent="0.3">
      <c r="A27" t="s">
        <v>677</v>
      </c>
      <c r="B27" s="5">
        <v>29221</v>
      </c>
      <c r="C27" s="5">
        <f t="shared" ref="C27:D27" si="20">EOMONTH(B27,0)+1</f>
        <v>29252</v>
      </c>
      <c r="D27" s="5">
        <f t="shared" si="20"/>
        <v>29281</v>
      </c>
      <c r="E27" s="9" t="e">
        <v>#N/A</v>
      </c>
      <c r="F27" s="2" t="e">
        <v>#N/A</v>
      </c>
      <c r="G27" s="2" t="e">
        <v>#N/A</v>
      </c>
      <c r="H27" s="2">
        <v>6.7167000000000003</v>
      </c>
      <c r="I27" s="2" t="e">
        <f t="shared" si="1"/>
        <v>#N/A</v>
      </c>
    </row>
    <row r="28" spans="1:18" x14ac:dyDescent="0.3">
      <c r="A28" t="s">
        <v>678</v>
      </c>
      <c r="B28" s="5">
        <v>29312</v>
      </c>
      <c r="C28" s="5">
        <f t="shared" ref="C28:D28" si="21">EOMONTH(B28,0)+1</f>
        <v>29342</v>
      </c>
      <c r="D28" s="5">
        <f t="shared" si="21"/>
        <v>29373</v>
      </c>
      <c r="E28" s="9" t="e">
        <v>#N/A</v>
      </c>
      <c r="F28" s="2">
        <v>7.85</v>
      </c>
      <c r="G28" s="2" t="e">
        <v>#N/A</v>
      </c>
      <c r="H28" s="2">
        <v>6.7167000000000003</v>
      </c>
      <c r="I28" s="2" t="e">
        <f t="shared" si="1"/>
        <v>#N/A</v>
      </c>
    </row>
    <row r="29" spans="1:18" x14ac:dyDescent="0.3">
      <c r="A29" t="s">
        <v>679</v>
      </c>
      <c r="B29" s="5">
        <v>29403</v>
      </c>
      <c r="C29" s="5">
        <f t="shared" ref="C29:D29" si="22">EOMONTH(B29,0)+1</f>
        <v>29434</v>
      </c>
      <c r="D29" s="5">
        <f t="shared" si="22"/>
        <v>29465</v>
      </c>
      <c r="E29" s="9" t="e">
        <v>#N/A</v>
      </c>
      <c r="F29" s="2" t="e">
        <v>#N/A</v>
      </c>
      <c r="G29" s="2" t="e">
        <v>#N/A</v>
      </c>
      <c r="H29" s="2">
        <v>6.7167000000000003</v>
      </c>
      <c r="I29" s="2" t="e">
        <f t="shared" si="1"/>
        <v>#N/A</v>
      </c>
    </row>
    <row r="30" spans="1:18" x14ac:dyDescent="0.3">
      <c r="A30" t="s">
        <v>680</v>
      </c>
      <c r="B30" s="5">
        <v>29495</v>
      </c>
      <c r="C30" s="5">
        <f t="shared" ref="C30:D30" si="23">EOMONTH(B30,0)+1</f>
        <v>29526</v>
      </c>
      <c r="D30" s="5">
        <f t="shared" si="23"/>
        <v>29556</v>
      </c>
      <c r="E30" s="9" t="e">
        <v>#N/A</v>
      </c>
      <c r="F30" s="2">
        <v>8.25</v>
      </c>
      <c r="G30" s="2" t="e">
        <v>#N/A</v>
      </c>
      <c r="H30" s="12">
        <v>7.0524999999999904</v>
      </c>
      <c r="I30" s="2" t="e">
        <f t="shared" si="1"/>
        <v>#N/A</v>
      </c>
    </row>
    <row r="31" spans="1:18" x14ac:dyDescent="0.3">
      <c r="A31" t="s">
        <v>681</v>
      </c>
      <c r="B31" s="5">
        <v>29587</v>
      </c>
      <c r="C31" s="5">
        <f t="shared" ref="C31:D31" si="24">EOMONTH(B31,0)+1</f>
        <v>29618</v>
      </c>
      <c r="D31" s="5">
        <f t="shared" si="24"/>
        <v>29646</v>
      </c>
      <c r="E31" s="9" t="e">
        <v>#N/A</v>
      </c>
      <c r="F31" s="2" t="e">
        <v>#N/A</v>
      </c>
      <c r="G31" s="2" t="e">
        <v>#N/A</v>
      </c>
      <c r="H31" s="2">
        <v>7.7241</v>
      </c>
      <c r="I31" s="2" t="e">
        <f t="shared" si="1"/>
        <v>#N/A</v>
      </c>
    </row>
    <row r="32" spans="1:18" x14ac:dyDescent="0.3">
      <c r="A32" t="s">
        <v>682</v>
      </c>
      <c r="B32" s="5">
        <v>29677</v>
      </c>
      <c r="C32" s="5">
        <f t="shared" ref="C32:D32" si="25">EOMONTH(B32,0)+1</f>
        <v>29707</v>
      </c>
      <c r="D32" s="5">
        <f t="shared" si="25"/>
        <v>29738</v>
      </c>
      <c r="E32" s="9" t="e">
        <v>#N/A</v>
      </c>
      <c r="F32" s="2">
        <v>7.8</v>
      </c>
      <c r="G32" s="2" t="e">
        <v>#N/A</v>
      </c>
      <c r="H32" s="2">
        <v>7.47</v>
      </c>
      <c r="I32" s="2" t="e">
        <f t="shared" si="1"/>
        <v>#N/A</v>
      </c>
    </row>
    <row r="33" spans="1:9" x14ac:dyDescent="0.3">
      <c r="A33" t="s">
        <v>683</v>
      </c>
      <c r="B33" s="5">
        <v>29768</v>
      </c>
      <c r="C33" s="5">
        <f t="shared" ref="C33:D33" si="26">EOMONTH(B33,0)+1</f>
        <v>29799</v>
      </c>
      <c r="D33" s="5">
        <f t="shared" si="26"/>
        <v>29830</v>
      </c>
      <c r="E33" s="9" t="e">
        <v>#N/A</v>
      </c>
      <c r="F33" s="2" t="e">
        <v>#N/A</v>
      </c>
      <c r="G33" s="2" t="e">
        <v>#N/A</v>
      </c>
      <c r="H33" s="2">
        <v>7.22</v>
      </c>
      <c r="I33" s="2" t="e">
        <f t="shared" si="1"/>
        <v>#N/A</v>
      </c>
    </row>
    <row r="34" spans="1:9" x14ac:dyDescent="0.3">
      <c r="A34" t="s">
        <v>684</v>
      </c>
      <c r="B34" s="5">
        <v>29860</v>
      </c>
      <c r="C34" s="5">
        <f t="shared" ref="C34:D34" si="27">EOMONTH(B34,0)+1</f>
        <v>29891</v>
      </c>
      <c r="D34" s="5">
        <f t="shared" si="27"/>
        <v>29921</v>
      </c>
      <c r="E34" s="9" t="e">
        <v>#N/A</v>
      </c>
      <c r="F34" s="2">
        <v>7.05</v>
      </c>
      <c r="G34" s="2" t="e">
        <v>#N/A</v>
      </c>
      <c r="H34" s="2">
        <v>7.33</v>
      </c>
      <c r="I34" s="2" t="e">
        <f t="shared" si="1"/>
        <v>#N/A</v>
      </c>
    </row>
    <row r="35" spans="1:9" x14ac:dyDescent="0.3">
      <c r="A35" t="s">
        <v>685</v>
      </c>
      <c r="B35" s="5">
        <v>29952</v>
      </c>
      <c r="C35" s="5">
        <f t="shared" ref="C35:D35" si="28">EOMONTH(B35,0)+1</f>
        <v>29983</v>
      </c>
      <c r="D35" s="5">
        <f t="shared" si="28"/>
        <v>30011</v>
      </c>
      <c r="E35" s="9" t="e">
        <v>#N/A</v>
      </c>
      <c r="F35" s="2" t="e">
        <v>#N/A</v>
      </c>
      <c r="G35" s="2" t="e">
        <v>#N/A</v>
      </c>
      <c r="H35" s="2">
        <v>6.76</v>
      </c>
      <c r="I35" s="2" t="e">
        <f t="shared" si="1"/>
        <v>#N/A</v>
      </c>
    </row>
    <row r="36" spans="1:9" x14ac:dyDescent="0.3">
      <c r="A36" t="s">
        <v>686</v>
      </c>
      <c r="B36" s="5">
        <v>30042</v>
      </c>
      <c r="C36" s="5">
        <f t="shared" ref="C36:D36" si="29">EOMONTH(B36,0)+1</f>
        <v>30072</v>
      </c>
      <c r="D36" s="5">
        <f t="shared" si="29"/>
        <v>30103</v>
      </c>
      <c r="E36" s="9" t="e">
        <v>#N/A</v>
      </c>
      <c r="F36" s="2">
        <v>5.7</v>
      </c>
      <c r="G36" s="2" t="e">
        <v>#N/A</v>
      </c>
      <c r="H36" s="12">
        <v>6.3599989999999904</v>
      </c>
      <c r="I36" s="2" t="e">
        <f t="shared" si="1"/>
        <v>#N/A</v>
      </c>
    </row>
    <row r="37" spans="1:9" x14ac:dyDescent="0.3">
      <c r="A37" t="s">
        <v>687</v>
      </c>
      <c r="B37" s="5">
        <v>30133</v>
      </c>
      <c r="C37" s="5">
        <f t="shared" ref="C37:D37" si="30">EOMONTH(B37,0)+1</f>
        <v>30164</v>
      </c>
      <c r="D37" s="5">
        <f t="shared" si="30"/>
        <v>30195</v>
      </c>
      <c r="E37" s="9" t="e">
        <v>#N/A</v>
      </c>
      <c r="F37" s="2" t="e">
        <v>#N/A</v>
      </c>
      <c r="G37" s="2" t="e">
        <v>#N/A</v>
      </c>
      <c r="H37" s="12">
        <v>6.3655732622950802</v>
      </c>
      <c r="I37" s="2" t="e">
        <f t="shared" si="1"/>
        <v>#N/A</v>
      </c>
    </row>
    <row r="38" spans="1:9" x14ac:dyDescent="0.3">
      <c r="A38" t="s">
        <v>688</v>
      </c>
      <c r="B38" s="5">
        <v>30225</v>
      </c>
      <c r="C38" s="5">
        <f t="shared" ref="C38:D38" si="31">EOMONTH(B38,0)+1</f>
        <v>30256</v>
      </c>
      <c r="D38" s="5">
        <f t="shared" si="31"/>
        <v>30286</v>
      </c>
      <c r="E38" s="9" t="e">
        <v>#N/A</v>
      </c>
      <c r="F38" s="2">
        <v>5.65</v>
      </c>
      <c r="G38" s="2" t="e">
        <v>#N/A</v>
      </c>
      <c r="H38" s="2">
        <v>6.199999</v>
      </c>
      <c r="I38" s="2" t="e">
        <f t="shared" si="1"/>
        <v>#N/A</v>
      </c>
    </row>
    <row r="39" spans="1:9" x14ac:dyDescent="0.3">
      <c r="A39" t="s">
        <v>689</v>
      </c>
      <c r="B39" s="5">
        <v>30317</v>
      </c>
      <c r="C39" s="5">
        <f t="shared" ref="C39:D39" si="32">EOMONTH(B39,0)+1</f>
        <v>30348</v>
      </c>
      <c r="D39" s="5">
        <f t="shared" si="32"/>
        <v>30376</v>
      </c>
      <c r="E39" s="9" t="e">
        <v>#N/A</v>
      </c>
      <c r="F39" s="2">
        <v>5.3</v>
      </c>
      <c r="G39" s="2" t="e">
        <v>#N/A</v>
      </c>
      <c r="H39" s="2">
        <v>5.92</v>
      </c>
      <c r="I39" s="2" t="e">
        <f t="shared" si="1"/>
        <v>#N/A</v>
      </c>
    </row>
    <row r="40" spans="1:9" x14ac:dyDescent="0.3">
      <c r="A40" t="s">
        <v>690</v>
      </c>
      <c r="B40" s="5">
        <v>30407</v>
      </c>
      <c r="C40" s="5">
        <f t="shared" ref="C40:D40" si="33">EOMONTH(B40,0)+1</f>
        <v>30437</v>
      </c>
      <c r="D40" s="5">
        <f t="shared" si="33"/>
        <v>30468</v>
      </c>
      <c r="E40" s="9" t="e">
        <v>#N/A</v>
      </c>
      <c r="F40" s="2" t="e">
        <v>#N/A</v>
      </c>
      <c r="G40" s="2" t="e">
        <v>#N/A</v>
      </c>
      <c r="H40" s="2">
        <v>6.18</v>
      </c>
      <c r="I40" s="2" t="e">
        <f t="shared" si="1"/>
        <v>#N/A</v>
      </c>
    </row>
    <row r="41" spans="1:9" x14ac:dyDescent="0.3">
      <c r="A41" t="s">
        <v>691</v>
      </c>
      <c r="B41" s="5">
        <v>30498</v>
      </c>
      <c r="C41" s="5">
        <f t="shared" ref="C41:D41" si="34">EOMONTH(B41,0)+1</f>
        <v>30529</v>
      </c>
      <c r="D41" s="5">
        <f t="shared" si="34"/>
        <v>30560</v>
      </c>
      <c r="E41" s="9" t="e">
        <v>#N/A</v>
      </c>
      <c r="F41" s="2" t="e">
        <v>#N/A</v>
      </c>
      <c r="G41" s="2" t="e">
        <v>#N/A</v>
      </c>
      <c r="H41" s="12">
        <v>6.2299989999999896</v>
      </c>
      <c r="I41" s="2" t="e">
        <f t="shared" si="1"/>
        <v>#N/A</v>
      </c>
    </row>
    <row r="42" spans="1:9" x14ac:dyDescent="0.3">
      <c r="A42" t="s">
        <v>692</v>
      </c>
      <c r="B42" s="5">
        <v>30590</v>
      </c>
      <c r="C42" s="5">
        <f t="shared" ref="C42:D42" si="35">EOMONTH(B42,0)+1</f>
        <v>30621</v>
      </c>
      <c r="D42" s="5">
        <f t="shared" si="35"/>
        <v>30651</v>
      </c>
      <c r="E42" s="9" t="e">
        <v>#N/A</v>
      </c>
      <c r="F42" s="2">
        <v>5.2</v>
      </c>
      <c r="G42" s="2" t="e">
        <v>#N/A</v>
      </c>
      <c r="H42" s="2">
        <v>6.25</v>
      </c>
      <c r="I42" s="2" t="e">
        <f t="shared" si="1"/>
        <v>#N/A</v>
      </c>
    </row>
    <row r="43" spans="1:9" x14ac:dyDescent="0.3">
      <c r="A43" t="s">
        <v>693</v>
      </c>
      <c r="B43" s="5">
        <v>30682</v>
      </c>
      <c r="C43" s="5">
        <f t="shared" ref="C43:D43" si="36">EOMONTH(B43,0)+1</f>
        <v>30713</v>
      </c>
      <c r="D43" s="5">
        <f t="shared" si="36"/>
        <v>30742</v>
      </c>
      <c r="E43" s="9" t="e">
        <v>#N/A</v>
      </c>
      <c r="F43" s="2">
        <v>5.6</v>
      </c>
      <c r="G43" s="2" t="e">
        <v>#N/A</v>
      </c>
      <c r="H43" s="2">
        <v>6.18</v>
      </c>
      <c r="I43" s="2" t="e">
        <f t="shared" si="1"/>
        <v>#N/A</v>
      </c>
    </row>
    <row r="44" spans="1:9" x14ac:dyDescent="0.3">
      <c r="A44" t="s">
        <v>694</v>
      </c>
      <c r="B44" s="5">
        <v>30773</v>
      </c>
      <c r="C44" s="5">
        <f t="shared" ref="C44:D44" si="37">EOMONTH(B44,0)+1</f>
        <v>30803</v>
      </c>
      <c r="D44" s="5">
        <f t="shared" si="37"/>
        <v>30834</v>
      </c>
      <c r="E44" s="9" t="e">
        <v>#N/A</v>
      </c>
      <c r="F44" s="2" t="e">
        <v>#N/A</v>
      </c>
      <c r="G44" s="2" t="e">
        <v>#N/A</v>
      </c>
      <c r="H44" s="12">
        <v>6.1024585081967198</v>
      </c>
      <c r="I44" s="2" t="e">
        <f t="shared" si="1"/>
        <v>#N/A</v>
      </c>
    </row>
    <row r="45" spans="1:9" x14ac:dyDescent="0.3">
      <c r="A45" t="s">
        <v>695</v>
      </c>
      <c r="B45" s="5">
        <v>30864</v>
      </c>
      <c r="C45" s="5">
        <f t="shared" ref="C45:D45" si="38">EOMONTH(B45,0)+1</f>
        <v>30895</v>
      </c>
      <c r="D45" s="5">
        <f t="shared" si="38"/>
        <v>30926</v>
      </c>
      <c r="E45" s="9" t="e">
        <v>#N/A</v>
      </c>
      <c r="F45" s="2" t="e">
        <v>#N/A</v>
      </c>
      <c r="G45" s="2" t="e">
        <v>#N/A</v>
      </c>
      <c r="H45" s="12">
        <v>5.6499989999999896</v>
      </c>
      <c r="I45" s="2" t="e">
        <f t="shared" si="1"/>
        <v>#N/A</v>
      </c>
    </row>
    <row r="46" spans="1:9" x14ac:dyDescent="0.3">
      <c r="A46" t="s">
        <v>696</v>
      </c>
      <c r="B46" s="5">
        <v>30956</v>
      </c>
      <c r="C46" s="5">
        <f t="shared" ref="C46:D46" si="39">EOMONTH(B46,0)+1</f>
        <v>30987</v>
      </c>
      <c r="D46" s="5">
        <f t="shared" si="39"/>
        <v>31017</v>
      </c>
      <c r="E46" s="9" t="e">
        <v>#N/A</v>
      </c>
      <c r="F46" s="2">
        <v>5.2</v>
      </c>
      <c r="G46" s="2" t="e">
        <v>#N/A</v>
      </c>
      <c r="H46" s="2">
        <v>5.3</v>
      </c>
      <c r="I46" s="2" t="e">
        <f t="shared" si="1"/>
        <v>#N/A</v>
      </c>
    </row>
    <row r="47" spans="1:9" x14ac:dyDescent="0.3">
      <c r="A47" t="s">
        <v>697</v>
      </c>
      <c r="B47" s="5">
        <v>31048</v>
      </c>
      <c r="C47" s="5">
        <f t="shared" ref="C47:D47" si="40">EOMONTH(B47,0)+1</f>
        <v>31079</v>
      </c>
      <c r="D47" s="5">
        <f t="shared" si="40"/>
        <v>31107</v>
      </c>
      <c r="E47" s="9" t="e">
        <v>#N/A</v>
      </c>
      <c r="F47" s="2">
        <v>4.3499999999999996</v>
      </c>
      <c r="G47" s="2" t="e">
        <v>#N/A</v>
      </c>
      <c r="H47" s="12">
        <v>4.9533898305084696</v>
      </c>
      <c r="I47" s="2" t="e">
        <f t="shared" si="1"/>
        <v>#N/A</v>
      </c>
    </row>
    <row r="48" spans="1:9" x14ac:dyDescent="0.3">
      <c r="A48" t="s">
        <v>698</v>
      </c>
      <c r="B48" s="5">
        <v>31138</v>
      </c>
      <c r="C48" s="5">
        <f t="shared" ref="C48:D48" si="41">EOMONTH(B48,0)+1</f>
        <v>31168</v>
      </c>
      <c r="D48" s="5">
        <f t="shared" si="41"/>
        <v>31199</v>
      </c>
      <c r="E48" s="9" t="e">
        <v>#N/A</v>
      </c>
      <c r="F48" s="2" t="e">
        <v>#N/A</v>
      </c>
      <c r="G48" s="2" t="e">
        <v>#N/A</v>
      </c>
      <c r="H48" s="2">
        <v>5.0749994999999997</v>
      </c>
      <c r="I48" s="2" t="e">
        <f t="shared" si="1"/>
        <v>#N/A</v>
      </c>
    </row>
    <row r="49" spans="1:9" x14ac:dyDescent="0.3">
      <c r="A49" t="s">
        <v>699</v>
      </c>
      <c r="B49" s="5">
        <v>31229</v>
      </c>
      <c r="C49" s="5">
        <f t="shared" ref="C49:D49" si="42">EOMONTH(B49,0)+1</f>
        <v>31260</v>
      </c>
      <c r="D49" s="5">
        <f t="shared" si="42"/>
        <v>31291</v>
      </c>
      <c r="E49" s="9" t="e">
        <v>#N/A</v>
      </c>
      <c r="F49" s="2" t="e">
        <v>#N/A</v>
      </c>
      <c r="G49" s="2" t="e">
        <v>#N/A</v>
      </c>
      <c r="H49" s="2">
        <v>5.2949999999999999</v>
      </c>
      <c r="I49" s="2" t="e">
        <f t="shared" si="1"/>
        <v>#N/A</v>
      </c>
    </row>
    <row r="50" spans="1:9" x14ac:dyDescent="0.3">
      <c r="A50" t="s">
        <v>700</v>
      </c>
      <c r="B50" s="5">
        <v>31321</v>
      </c>
      <c r="C50" s="5">
        <f t="shared" ref="C50:D50" si="43">EOMONTH(B50,0)+1</f>
        <v>31352</v>
      </c>
      <c r="D50" s="5">
        <f t="shared" si="43"/>
        <v>31382</v>
      </c>
      <c r="E50" s="9" t="e">
        <v>#N/A</v>
      </c>
      <c r="F50" s="2">
        <v>4.55</v>
      </c>
      <c r="G50" s="2" t="e">
        <v>#N/A</v>
      </c>
      <c r="H50" s="12">
        <v>5.2113104754098298</v>
      </c>
      <c r="I50" s="2" t="e">
        <f t="shared" si="1"/>
        <v>#N/A</v>
      </c>
    </row>
    <row r="51" spans="1:9" x14ac:dyDescent="0.3">
      <c r="A51" t="s">
        <v>701</v>
      </c>
      <c r="B51" s="5">
        <v>31413</v>
      </c>
      <c r="C51" s="5">
        <f t="shared" ref="C51:D51" si="44">EOMONTH(B51,0)+1</f>
        <v>31444</v>
      </c>
      <c r="D51" s="5">
        <f t="shared" si="44"/>
        <v>31472</v>
      </c>
      <c r="E51" s="9" t="e">
        <v>#N/A</v>
      </c>
      <c r="F51" s="2">
        <v>4</v>
      </c>
      <c r="G51" s="2" t="e">
        <v>#N/A</v>
      </c>
      <c r="H51" s="12">
        <v>4.8771181186440602</v>
      </c>
      <c r="I51" s="2" t="e">
        <f t="shared" si="1"/>
        <v>#N/A</v>
      </c>
    </row>
    <row r="52" spans="1:9" x14ac:dyDescent="0.3">
      <c r="A52" t="s">
        <v>702</v>
      </c>
      <c r="B52" s="5">
        <v>31503</v>
      </c>
      <c r="C52" s="5">
        <f t="shared" ref="C52:D52" si="45">EOMONTH(B52,0)+1</f>
        <v>31533</v>
      </c>
      <c r="D52" s="5">
        <f t="shared" si="45"/>
        <v>31564</v>
      </c>
      <c r="E52" s="9" t="e">
        <v>#N/A</v>
      </c>
      <c r="F52" s="2" t="e">
        <v>#N/A</v>
      </c>
      <c r="G52" s="2" t="e">
        <v>#N/A</v>
      </c>
      <c r="H52" s="12">
        <v>4.8514279120879102</v>
      </c>
      <c r="I52" s="2" t="e">
        <f t="shared" si="1"/>
        <v>#N/A</v>
      </c>
    </row>
    <row r="53" spans="1:9" x14ac:dyDescent="0.3">
      <c r="A53" t="s">
        <v>703</v>
      </c>
      <c r="B53" s="5">
        <v>31594</v>
      </c>
      <c r="C53" s="5">
        <f t="shared" ref="C53:D53" si="46">EOMONTH(B53,0)+1</f>
        <v>31625</v>
      </c>
      <c r="D53" s="5">
        <f t="shared" si="46"/>
        <v>31656</v>
      </c>
      <c r="E53" s="9" t="e">
        <v>#N/A</v>
      </c>
      <c r="F53" s="2" t="e">
        <v>#N/A</v>
      </c>
      <c r="G53" s="2" t="e">
        <v>#N/A</v>
      </c>
      <c r="H53" s="12">
        <v>4.71885195081967</v>
      </c>
      <c r="I53" s="2" t="e">
        <f t="shared" si="1"/>
        <v>#N/A</v>
      </c>
    </row>
    <row r="54" spans="1:9" x14ac:dyDescent="0.3">
      <c r="A54" t="s">
        <v>704</v>
      </c>
      <c r="B54" s="5">
        <v>31686</v>
      </c>
      <c r="C54" s="5">
        <f t="shared" ref="C54:D54" si="47">EOMONTH(B54,0)+1</f>
        <v>31717</v>
      </c>
      <c r="D54" s="5">
        <f t="shared" si="47"/>
        <v>31747</v>
      </c>
      <c r="E54" s="9" t="e">
        <v>#N/A</v>
      </c>
      <c r="F54" s="2">
        <v>4</v>
      </c>
      <c r="G54" s="2" t="e">
        <v>#N/A</v>
      </c>
      <c r="H54" s="12">
        <v>4.7052170543478198</v>
      </c>
      <c r="I54" s="2" t="e">
        <f t="shared" si="1"/>
        <v>#N/A</v>
      </c>
    </row>
    <row r="55" spans="1:9" x14ac:dyDescent="0.3">
      <c r="A55" t="s">
        <v>705</v>
      </c>
      <c r="B55" s="5">
        <v>31778</v>
      </c>
      <c r="C55" s="5">
        <f t="shared" ref="C55:D55" si="48">EOMONTH(B55,0)+1</f>
        <v>31809</v>
      </c>
      <c r="D55" s="5">
        <f t="shared" si="48"/>
        <v>31837</v>
      </c>
      <c r="E55" s="9" t="e">
        <v>#N/A</v>
      </c>
      <c r="F55" s="2">
        <v>4.2</v>
      </c>
      <c r="G55" s="2" t="e">
        <v>#N/A</v>
      </c>
      <c r="H55" s="12">
        <v>4.8849994999999904</v>
      </c>
      <c r="I55" s="2" t="e">
        <f t="shared" si="1"/>
        <v>#N/A</v>
      </c>
    </row>
    <row r="56" spans="1:9" x14ac:dyDescent="0.3">
      <c r="A56" t="s">
        <v>706</v>
      </c>
      <c r="B56" s="5">
        <v>31868</v>
      </c>
      <c r="C56" s="5">
        <f t="shared" ref="C56:D56" si="49">EOMONTH(B56,0)+1</f>
        <v>31898</v>
      </c>
      <c r="D56" s="5">
        <f t="shared" si="49"/>
        <v>31929</v>
      </c>
      <c r="E56" s="9" t="e">
        <v>#N/A</v>
      </c>
      <c r="F56" s="2" t="e">
        <v>#N/A</v>
      </c>
      <c r="G56" s="2" t="e">
        <v>#N/A</v>
      </c>
      <c r="H56" s="12">
        <v>4.8957371967213099</v>
      </c>
      <c r="I56" s="2" t="e">
        <f t="shared" si="1"/>
        <v>#N/A</v>
      </c>
    </row>
    <row r="57" spans="1:9" x14ac:dyDescent="0.3">
      <c r="A57" t="s">
        <v>707</v>
      </c>
      <c r="B57" s="5">
        <v>31959</v>
      </c>
      <c r="C57" s="5">
        <f t="shared" ref="C57:D57" si="50">EOMONTH(B57,0)+1</f>
        <v>31990</v>
      </c>
      <c r="D57" s="5">
        <f t="shared" si="50"/>
        <v>32021</v>
      </c>
      <c r="E57" s="9" t="e">
        <v>#N/A</v>
      </c>
      <c r="F57" s="2" t="e">
        <v>#N/A</v>
      </c>
      <c r="G57" s="2" t="e">
        <v>#N/A</v>
      </c>
      <c r="H57" s="12">
        <v>5.0808196721311401</v>
      </c>
      <c r="I57" s="2" t="e">
        <f t="shared" si="1"/>
        <v>#N/A</v>
      </c>
    </row>
    <row r="58" spans="1:9" x14ac:dyDescent="0.3">
      <c r="A58" t="s">
        <v>708</v>
      </c>
      <c r="B58" s="5">
        <v>32051</v>
      </c>
      <c r="C58" s="5">
        <f t="shared" ref="C58:D58" si="51">EOMONTH(B58,0)+1</f>
        <v>32082</v>
      </c>
      <c r="D58" s="5">
        <f t="shared" si="51"/>
        <v>32112</v>
      </c>
      <c r="E58" s="9" t="e">
        <v>#N/A</v>
      </c>
      <c r="F58" s="2">
        <v>4.5</v>
      </c>
      <c r="G58" s="2" t="e">
        <v>#N/A</v>
      </c>
      <c r="H58" s="12">
        <v>4.7399999999999904</v>
      </c>
      <c r="I58" s="2" t="e">
        <f t="shared" si="1"/>
        <v>#N/A</v>
      </c>
    </row>
    <row r="59" spans="1:9" x14ac:dyDescent="0.3">
      <c r="A59" t="s">
        <v>709</v>
      </c>
      <c r="B59" s="5">
        <v>32143</v>
      </c>
      <c r="C59" s="5">
        <f t="shared" ref="C59:D59" si="52">EOMONTH(B59,0)+1</f>
        <v>32174</v>
      </c>
      <c r="D59" s="5">
        <f t="shared" si="52"/>
        <v>32203</v>
      </c>
      <c r="E59" s="9" t="e">
        <v>#N/A</v>
      </c>
      <c r="F59" s="2">
        <v>4.3</v>
      </c>
      <c r="G59" s="2" t="e">
        <v>#N/A</v>
      </c>
      <c r="H59" s="2">
        <v>4.835</v>
      </c>
      <c r="I59" s="2" t="e">
        <f t="shared" si="1"/>
        <v>#N/A</v>
      </c>
    </row>
    <row r="60" spans="1:9" x14ac:dyDescent="0.3">
      <c r="A60" t="s">
        <v>710</v>
      </c>
      <c r="B60" s="5">
        <v>32234</v>
      </c>
      <c r="C60" s="5">
        <f t="shared" ref="C60:D60" si="53">EOMONTH(B60,0)+1</f>
        <v>32264</v>
      </c>
      <c r="D60" s="5">
        <f t="shared" si="53"/>
        <v>32295</v>
      </c>
      <c r="E60" s="9" t="e">
        <v>#N/A</v>
      </c>
      <c r="F60" s="2" t="e">
        <v>#N/A</v>
      </c>
      <c r="G60" s="2" t="e">
        <v>#N/A</v>
      </c>
      <c r="H60" s="2">
        <v>4.6449999999999996</v>
      </c>
      <c r="I60" s="2" t="e">
        <f t="shared" si="1"/>
        <v>#N/A</v>
      </c>
    </row>
    <row r="61" spans="1:9" x14ac:dyDescent="0.3">
      <c r="A61" t="s">
        <v>711</v>
      </c>
      <c r="B61" s="5">
        <v>32325</v>
      </c>
      <c r="C61" s="5">
        <f t="shared" ref="C61:D61" si="54">EOMONTH(B61,0)+1</f>
        <v>32356</v>
      </c>
      <c r="D61" s="5">
        <f t="shared" si="54"/>
        <v>32387</v>
      </c>
      <c r="E61" s="9" t="e">
        <v>#N/A</v>
      </c>
      <c r="F61" s="2" t="e">
        <v>#N/A</v>
      </c>
      <c r="G61" s="2" t="e">
        <v>#N/A</v>
      </c>
      <c r="H61" s="2">
        <v>4.5199999999999996</v>
      </c>
      <c r="I61" s="2" t="e">
        <f t="shared" si="1"/>
        <v>#N/A</v>
      </c>
    </row>
    <row r="62" spans="1:9" x14ac:dyDescent="0.3">
      <c r="A62" t="s">
        <v>712</v>
      </c>
      <c r="B62" s="5">
        <v>32417</v>
      </c>
      <c r="C62" s="5">
        <f t="shared" ref="C62:D62" si="55">EOMONTH(B62,0)+1</f>
        <v>32448</v>
      </c>
      <c r="D62" s="5">
        <f t="shared" si="55"/>
        <v>32478</v>
      </c>
      <c r="E62" s="9" t="e">
        <v>#N/A</v>
      </c>
      <c r="F62" s="2">
        <v>4.3499999999999996</v>
      </c>
      <c r="G62" s="2" t="e">
        <v>#N/A</v>
      </c>
      <c r="H62" s="12">
        <v>4.2668478260869502</v>
      </c>
      <c r="I62" s="2" t="e">
        <f t="shared" si="1"/>
        <v>#N/A</v>
      </c>
    </row>
    <row r="63" spans="1:9" x14ac:dyDescent="0.3">
      <c r="A63" t="s">
        <v>713</v>
      </c>
      <c r="B63" s="5">
        <v>32509</v>
      </c>
      <c r="C63" s="5">
        <f t="shared" ref="C63:D63" si="56">EOMONTH(B63,0)+1</f>
        <v>32540</v>
      </c>
      <c r="D63" s="5">
        <f t="shared" si="56"/>
        <v>32568</v>
      </c>
      <c r="E63" s="9" t="e">
        <v>#N/A</v>
      </c>
      <c r="F63" s="2">
        <v>4.25</v>
      </c>
      <c r="G63" s="2" t="e">
        <v>#N/A</v>
      </c>
      <c r="H63" s="2">
        <v>4.29</v>
      </c>
      <c r="I63" s="2" t="e">
        <f t="shared" si="1"/>
        <v>#N/A</v>
      </c>
    </row>
    <row r="64" spans="1:9" x14ac:dyDescent="0.3">
      <c r="A64" t="s">
        <v>714</v>
      </c>
      <c r="B64" s="5">
        <v>32599</v>
      </c>
      <c r="C64" s="5">
        <f t="shared" ref="C64:D64" si="57">EOMONTH(B64,0)+1</f>
        <v>32629</v>
      </c>
      <c r="D64" s="5">
        <f t="shared" si="57"/>
        <v>32660</v>
      </c>
      <c r="E64" s="9" t="e">
        <v>#N/A</v>
      </c>
      <c r="F64" s="2" t="e">
        <v>#N/A</v>
      </c>
      <c r="G64" s="2" t="e">
        <v>#N/A</v>
      </c>
      <c r="H64" s="2">
        <v>4.34</v>
      </c>
      <c r="I64" s="2" t="e">
        <f t="shared" si="1"/>
        <v>#N/A</v>
      </c>
    </row>
    <row r="65" spans="1:9" x14ac:dyDescent="0.3">
      <c r="A65" t="s">
        <v>715</v>
      </c>
      <c r="B65" s="5">
        <v>32690</v>
      </c>
      <c r="C65" s="5">
        <f t="shared" ref="C65:D65" si="58">EOMONTH(B65,0)+1</f>
        <v>32721</v>
      </c>
      <c r="D65" s="5">
        <f t="shared" si="58"/>
        <v>32752</v>
      </c>
      <c r="E65" s="9" t="e">
        <v>#N/A</v>
      </c>
      <c r="F65" s="2" t="e">
        <v>#N/A</v>
      </c>
      <c r="G65" s="2" t="e">
        <v>#N/A</v>
      </c>
      <c r="H65" s="2">
        <v>4.13</v>
      </c>
      <c r="I65" s="2" t="e">
        <f t="shared" si="1"/>
        <v>#N/A</v>
      </c>
    </row>
    <row r="66" spans="1:9" x14ac:dyDescent="0.3">
      <c r="A66" t="s">
        <v>716</v>
      </c>
      <c r="B66" s="5">
        <v>32782</v>
      </c>
      <c r="C66" s="5">
        <f t="shared" ref="C66:D66" si="59">EOMONTH(B66,0)+1</f>
        <v>32813</v>
      </c>
      <c r="D66" s="5">
        <f t="shared" si="59"/>
        <v>32843</v>
      </c>
      <c r="E66" s="9" t="e">
        <v>#N/A</v>
      </c>
      <c r="F66" s="2">
        <v>4.2</v>
      </c>
      <c r="G66" s="2" t="e">
        <v>#N/A</v>
      </c>
      <c r="H66" s="12">
        <v>3.90573770491803</v>
      </c>
      <c r="I66" s="2" t="e">
        <f t="shared" si="1"/>
        <v>#N/A</v>
      </c>
    </row>
    <row r="67" spans="1:9" x14ac:dyDescent="0.3">
      <c r="A67" t="s">
        <v>717</v>
      </c>
      <c r="B67" s="5">
        <v>32874</v>
      </c>
      <c r="C67" s="5">
        <f t="shared" ref="C67:D67" si="60">EOMONTH(B67,0)+1</f>
        <v>32905</v>
      </c>
      <c r="D67" s="5">
        <f t="shared" si="60"/>
        <v>32933</v>
      </c>
      <c r="E67" s="9" t="e">
        <v>#N/A</v>
      </c>
      <c r="F67" s="2">
        <v>3.95</v>
      </c>
      <c r="G67" s="2" t="e">
        <v>#N/A</v>
      </c>
      <c r="H67" s="12">
        <v>3.65573770491803</v>
      </c>
      <c r="I67" s="2" t="e">
        <f t="shared" si="1"/>
        <v>#N/A</v>
      </c>
    </row>
    <row r="68" spans="1:9" x14ac:dyDescent="0.3">
      <c r="A68" t="s">
        <v>718</v>
      </c>
      <c r="B68" s="5">
        <v>32964</v>
      </c>
      <c r="C68" s="5">
        <f t="shared" ref="C68:D68" si="61">EOMONTH(B68,0)+1</f>
        <v>32994</v>
      </c>
      <c r="D68" s="5">
        <f t="shared" si="61"/>
        <v>33025</v>
      </c>
      <c r="E68" s="9" t="e">
        <v>#N/A</v>
      </c>
      <c r="F68" s="2" t="e">
        <v>#N/A</v>
      </c>
      <c r="G68" s="2" t="e">
        <v>#N/A</v>
      </c>
      <c r="H68" s="2">
        <v>3.87</v>
      </c>
      <c r="I68" s="2" t="e">
        <f t="shared" si="1"/>
        <v>#N/A</v>
      </c>
    </row>
    <row r="69" spans="1:9" x14ac:dyDescent="0.3">
      <c r="A69" t="s">
        <v>719</v>
      </c>
      <c r="B69" s="5">
        <v>33055</v>
      </c>
      <c r="C69" s="5">
        <f t="shared" ref="C69:D69" si="62">EOMONTH(B69,0)+1</f>
        <v>33086</v>
      </c>
      <c r="D69" s="5">
        <f t="shared" si="62"/>
        <v>33117</v>
      </c>
      <c r="E69" s="9" t="e">
        <v>#N/A</v>
      </c>
      <c r="F69" s="2" t="e">
        <v>#N/A</v>
      </c>
      <c r="G69" s="2" t="e">
        <v>#N/A</v>
      </c>
      <c r="H69" s="12">
        <v>3.9880327868852401</v>
      </c>
      <c r="I69" s="2" t="e">
        <f t="shared" si="1"/>
        <v>#N/A</v>
      </c>
    </row>
    <row r="70" spans="1:9" x14ac:dyDescent="0.3">
      <c r="A70" t="s">
        <v>720</v>
      </c>
      <c r="B70" s="5">
        <v>33147</v>
      </c>
      <c r="C70" s="5">
        <f t="shared" ref="C70:D70" si="63">EOMONTH(B70,0)+1</f>
        <v>33178</v>
      </c>
      <c r="D70" s="5">
        <f t="shared" si="63"/>
        <v>33208</v>
      </c>
      <c r="E70" s="9" t="e">
        <v>#N/A</v>
      </c>
      <c r="F70" s="2">
        <v>4.1500000000000004</v>
      </c>
      <c r="G70" s="2" t="e">
        <v>#N/A</v>
      </c>
      <c r="H70" s="12">
        <v>3.8983606557377</v>
      </c>
      <c r="I70" s="2" t="e">
        <f t="shared" si="1"/>
        <v>#N/A</v>
      </c>
    </row>
    <row r="71" spans="1:9" x14ac:dyDescent="0.3">
      <c r="A71" t="s">
        <v>721</v>
      </c>
      <c r="B71" s="5">
        <v>33239</v>
      </c>
      <c r="C71" s="5">
        <f t="shared" ref="C71:D71" si="64">EOMONTH(B71,0)+1</f>
        <v>33270</v>
      </c>
      <c r="D71" s="5">
        <f t="shared" si="64"/>
        <v>33298</v>
      </c>
      <c r="E71" s="9" t="e">
        <v>#N/A</v>
      </c>
      <c r="F71" s="2">
        <v>4.05</v>
      </c>
      <c r="G71" s="2" t="e">
        <v>#N/A</v>
      </c>
      <c r="H71" s="12">
        <v>3.9122033898305002</v>
      </c>
      <c r="I71" s="2" t="e">
        <f t="shared" si="1"/>
        <v>#N/A</v>
      </c>
    </row>
    <row r="72" spans="1:9" x14ac:dyDescent="0.3">
      <c r="A72" t="s">
        <v>722</v>
      </c>
      <c r="B72" s="5">
        <v>33329</v>
      </c>
      <c r="C72" s="5">
        <f t="shared" ref="C72:D72" si="65">EOMONTH(B72,0)+1</f>
        <v>33359</v>
      </c>
      <c r="D72" s="5">
        <f t="shared" si="65"/>
        <v>33390</v>
      </c>
      <c r="E72" s="9" t="e">
        <v>#N/A</v>
      </c>
      <c r="F72" s="2" t="e">
        <v>#N/A</v>
      </c>
      <c r="G72" s="2" t="e">
        <v>#N/A</v>
      </c>
      <c r="H72" s="2">
        <v>3.94</v>
      </c>
      <c r="I72" s="2" t="e">
        <f t="shared" ref="I72:I135" si="66">100*((((1+F72/100)^10)/(1+E72/100)^5)^(1/5)-1)</f>
        <v>#N/A</v>
      </c>
    </row>
    <row r="73" spans="1:9" x14ac:dyDescent="0.3">
      <c r="A73" t="s">
        <v>723</v>
      </c>
      <c r="B73" s="5">
        <v>33420</v>
      </c>
      <c r="C73" s="5">
        <f t="shared" ref="C73:D73" si="67">EOMONTH(B73,0)+1</f>
        <v>33451</v>
      </c>
      <c r="D73" s="5">
        <f t="shared" si="67"/>
        <v>33482</v>
      </c>
      <c r="E73" s="9" t="e">
        <v>#N/A</v>
      </c>
      <c r="F73" s="2" t="e">
        <v>#N/A</v>
      </c>
      <c r="G73" s="2" t="e">
        <v>#N/A</v>
      </c>
      <c r="H73" s="2">
        <v>3.68</v>
      </c>
      <c r="I73" s="2" t="e">
        <f t="shared" si="66"/>
        <v>#N/A</v>
      </c>
    </row>
    <row r="74" spans="1:9" x14ac:dyDescent="0.3">
      <c r="A74" t="s">
        <v>724</v>
      </c>
      <c r="B74" s="5">
        <v>33512</v>
      </c>
      <c r="C74" s="5">
        <f t="shared" ref="C74:D74" si="68">EOMONTH(B74,0)+1</f>
        <v>33543</v>
      </c>
      <c r="D74" s="5">
        <f t="shared" si="68"/>
        <v>33573</v>
      </c>
      <c r="E74" s="9" t="e">
        <v>#N/A</v>
      </c>
      <c r="F74" s="2">
        <v>4</v>
      </c>
      <c r="G74" s="2" t="e">
        <v>#N/A</v>
      </c>
      <c r="H74" s="2">
        <v>3.6</v>
      </c>
      <c r="I74" s="2" t="e">
        <f t="shared" si="66"/>
        <v>#N/A</v>
      </c>
    </row>
    <row r="75" spans="1:9" x14ac:dyDescent="0.3">
      <c r="A75" t="s">
        <v>725</v>
      </c>
      <c r="B75" s="5">
        <v>33604</v>
      </c>
      <c r="C75" s="5">
        <f t="shared" ref="C75:D75" si="69">EOMONTH(B75,0)+1</f>
        <v>33635</v>
      </c>
      <c r="D75" s="5">
        <f t="shared" si="69"/>
        <v>33664</v>
      </c>
      <c r="E75" s="9" t="e">
        <v>#N/A</v>
      </c>
      <c r="F75" s="2">
        <v>3.7</v>
      </c>
      <c r="G75" s="2" t="e">
        <v>#N/A</v>
      </c>
      <c r="H75" s="2">
        <v>3.3</v>
      </c>
      <c r="I75" s="2" t="e">
        <f t="shared" si="66"/>
        <v>#N/A</v>
      </c>
    </row>
    <row r="76" spans="1:9" x14ac:dyDescent="0.3">
      <c r="A76" t="s">
        <v>726</v>
      </c>
      <c r="B76" s="5">
        <v>33695</v>
      </c>
      <c r="C76" s="5">
        <f t="shared" ref="C76:D76" si="70">EOMONTH(B76,0)+1</f>
        <v>33725</v>
      </c>
      <c r="D76" s="5">
        <f t="shared" si="70"/>
        <v>33756</v>
      </c>
      <c r="E76" s="9" t="e">
        <v>#N/A</v>
      </c>
      <c r="F76" s="2">
        <v>3.9</v>
      </c>
      <c r="G76" s="2" t="e">
        <v>#N/A</v>
      </c>
      <c r="H76" s="2">
        <v>3.5</v>
      </c>
      <c r="I76" s="2" t="e">
        <f t="shared" si="66"/>
        <v>#N/A</v>
      </c>
    </row>
    <row r="77" spans="1:9" x14ac:dyDescent="0.3">
      <c r="A77" t="s">
        <v>727</v>
      </c>
      <c r="B77" s="5">
        <v>33786</v>
      </c>
      <c r="C77" s="5">
        <f t="shared" ref="C77:D77" si="71">EOMONTH(B77,0)+1</f>
        <v>33817</v>
      </c>
      <c r="D77" s="5">
        <f t="shared" si="71"/>
        <v>33848</v>
      </c>
      <c r="E77" s="9" t="e">
        <v>#N/A</v>
      </c>
      <c r="F77" s="2">
        <v>3.75</v>
      </c>
      <c r="G77" s="2" t="e">
        <v>#N/A</v>
      </c>
      <c r="H77" s="2">
        <v>3.35</v>
      </c>
      <c r="I77" s="2" t="e">
        <f t="shared" si="66"/>
        <v>#N/A</v>
      </c>
    </row>
    <row r="78" spans="1:9" x14ac:dyDescent="0.3">
      <c r="A78" t="s">
        <v>728</v>
      </c>
      <c r="B78" s="5">
        <v>33878</v>
      </c>
      <c r="C78" s="5">
        <f t="shared" ref="C78:D78" si="72">EOMONTH(B78,0)+1</f>
        <v>33909</v>
      </c>
      <c r="D78" s="5">
        <f t="shared" si="72"/>
        <v>33939</v>
      </c>
      <c r="E78" s="9" t="e">
        <v>#N/A</v>
      </c>
      <c r="F78" s="2">
        <v>3.6</v>
      </c>
      <c r="G78" s="2" t="e">
        <v>#N/A</v>
      </c>
      <c r="H78" s="2">
        <v>3.2</v>
      </c>
      <c r="I78" s="2" t="e">
        <f t="shared" si="66"/>
        <v>#N/A</v>
      </c>
    </row>
    <row r="79" spans="1:9" x14ac:dyDescent="0.3">
      <c r="A79" t="s">
        <v>729</v>
      </c>
      <c r="B79" s="5">
        <v>33970</v>
      </c>
      <c r="C79" s="5">
        <f t="shared" ref="C79:D79" si="73">EOMONTH(B79,0)+1</f>
        <v>34001</v>
      </c>
      <c r="D79" s="5">
        <f t="shared" si="73"/>
        <v>34029</v>
      </c>
      <c r="E79" s="9" t="e">
        <v>#N/A</v>
      </c>
      <c r="F79" s="2">
        <v>3.5</v>
      </c>
      <c r="G79" s="2" t="e">
        <v>#N/A</v>
      </c>
      <c r="H79" s="2">
        <v>3.1</v>
      </c>
      <c r="I79" s="2" t="e">
        <f t="shared" si="66"/>
        <v>#N/A</v>
      </c>
    </row>
    <row r="80" spans="1:9" x14ac:dyDescent="0.3">
      <c r="A80" t="s">
        <v>730</v>
      </c>
      <c r="B80" s="5">
        <v>34060</v>
      </c>
      <c r="C80" s="5">
        <f t="shared" ref="C80:D80" si="74">EOMONTH(B80,0)+1</f>
        <v>34090</v>
      </c>
      <c r="D80" s="5">
        <f t="shared" si="74"/>
        <v>34121</v>
      </c>
      <c r="E80" s="9" t="e">
        <v>#N/A</v>
      </c>
      <c r="F80" s="2">
        <v>3.7</v>
      </c>
      <c r="G80" s="2" t="e">
        <v>#N/A</v>
      </c>
      <c r="H80" s="2">
        <v>3.3</v>
      </c>
      <c r="I80" s="2" t="e">
        <f t="shared" si="66"/>
        <v>#N/A</v>
      </c>
    </row>
    <row r="81" spans="1:9" x14ac:dyDescent="0.3">
      <c r="A81" t="s">
        <v>731</v>
      </c>
      <c r="B81" s="5">
        <v>34151</v>
      </c>
      <c r="C81" s="5">
        <f t="shared" ref="C81:D81" si="75">EOMONTH(B81,0)+1</f>
        <v>34182</v>
      </c>
      <c r="D81" s="5">
        <f t="shared" si="75"/>
        <v>34213</v>
      </c>
      <c r="E81" s="9" t="e">
        <v>#N/A</v>
      </c>
      <c r="F81" s="2">
        <v>3.45</v>
      </c>
      <c r="G81" s="2" t="e">
        <v>#N/A</v>
      </c>
      <c r="H81" s="2">
        <v>3.05</v>
      </c>
      <c r="I81" s="2" t="e">
        <f t="shared" si="66"/>
        <v>#N/A</v>
      </c>
    </row>
    <row r="82" spans="1:9" x14ac:dyDescent="0.3">
      <c r="A82" t="s">
        <v>732</v>
      </c>
      <c r="B82" s="5">
        <v>34243</v>
      </c>
      <c r="C82" s="5">
        <f t="shared" ref="C82:D82" si="76">EOMONTH(B82,0)+1</f>
        <v>34274</v>
      </c>
      <c r="D82" s="5">
        <f t="shared" si="76"/>
        <v>34304</v>
      </c>
      <c r="E82" s="9" t="e">
        <v>#N/A</v>
      </c>
      <c r="F82" s="2">
        <v>3.45</v>
      </c>
      <c r="G82" s="2" t="e">
        <v>#N/A</v>
      </c>
      <c r="H82" s="2">
        <v>3.05</v>
      </c>
      <c r="I82" s="2" t="e">
        <f t="shared" si="66"/>
        <v>#N/A</v>
      </c>
    </row>
    <row r="83" spans="1:9" x14ac:dyDescent="0.3">
      <c r="A83" t="s">
        <v>733</v>
      </c>
      <c r="B83" s="5">
        <v>34335</v>
      </c>
      <c r="C83" s="5">
        <f t="shared" ref="C83:D83" si="77">EOMONTH(B83,0)+1</f>
        <v>34366</v>
      </c>
      <c r="D83" s="5">
        <f t="shared" si="77"/>
        <v>34394</v>
      </c>
      <c r="E83" s="9" t="e">
        <v>#N/A</v>
      </c>
      <c r="F83" s="2">
        <v>3.45</v>
      </c>
      <c r="G83" s="2" t="e">
        <v>#N/A</v>
      </c>
      <c r="H83" s="2">
        <v>3.05</v>
      </c>
      <c r="I83" s="2" t="e">
        <f t="shared" si="66"/>
        <v>#N/A</v>
      </c>
    </row>
    <row r="84" spans="1:9" x14ac:dyDescent="0.3">
      <c r="A84" t="s">
        <v>734</v>
      </c>
      <c r="B84" s="5">
        <v>34425</v>
      </c>
      <c r="C84" s="5">
        <f t="shared" ref="C84:D84" si="78">EOMONTH(B84,0)+1</f>
        <v>34455</v>
      </c>
      <c r="D84" s="5">
        <f t="shared" si="78"/>
        <v>34486</v>
      </c>
      <c r="E84" s="9" t="e">
        <v>#N/A</v>
      </c>
      <c r="F84" s="2">
        <v>3.5</v>
      </c>
      <c r="G84" s="2" t="e">
        <v>#N/A</v>
      </c>
      <c r="H84" s="2">
        <v>3.1</v>
      </c>
      <c r="I84" s="2" t="e">
        <f t="shared" si="66"/>
        <v>#N/A</v>
      </c>
    </row>
    <row r="85" spans="1:9" x14ac:dyDescent="0.3">
      <c r="A85" t="s">
        <v>735</v>
      </c>
      <c r="B85" s="5">
        <v>34516</v>
      </c>
      <c r="C85" s="5">
        <f t="shared" ref="C85:D85" si="79">EOMONTH(B85,0)+1</f>
        <v>34547</v>
      </c>
      <c r="D85" s="5">
        <f t="shared" si="79"/>
        <v>34578</v>
      </c>
      <c r="E85" s="9" t="e">
        <v>#N/A</v>
      </c>
      <c r="F85" s="2">
        <v>3.5</v>
      </c>
      <c r="G85" s="2" t="e">
        <v>#N/A</v>
      </c>
      <c r="H85" s="2">
        <v>3.1</v>
      </c>
      <c r="I85" s="2" t="e">
        <f t="shared" si="66"/>
        <v>#N/A</v>
      </c>
    </row>
    <row r="86" spans="1:9" x14ac:dyDescent="0.3">
      <c r="A86" t="s">
        <v>736</v>
      </c>
      <c r="B86" s="5">
        <v>34608</v>
      </c>
      <c r="C86" s="5">
        <f t="shared" ref="C86:D86" si="80">EOMONTH(B86,0)+1</f>
        <v>34639</v>
      </c>
      <c r="D86" s="5">
        <f t="shared" si="80"/>
        <v>34669</v>
      </c>
      <c r="E86" s="9" t="e">
        <v>#N/A</v>
      </c>
      <c r="F86" s="2">
        <v>3.5</v>
      </c>
      <c r="G86" s="2" t="e">
        <v>#N/A</v>
      </c>
      <c r="H86" s="2">
        <v>3.1</v>
      </c>
      <c r="I86" s="2" t="e">
        <f t="shared" si="66"/>
        <v>#N/A</v>
      </c>
    </row>
    <row r="87" spans="1:9" x14ac:dyDescent="0.3">
      <c r="A87" t="s">
        <v>737</v>
      </c>
      <c r="B87" s="5">
        <v>34700</v>
      </c>
      <c r="C87" s="5">
        <f t="shared" ref="C87:D87" si="81">EOMONTH(B87,0)+1</f>
        <v>34731</v>
      </c>
      <c r="D87" s="5">
        <f t="shared" si="81"/>
        <v>34759</v>
      </c>
      <c r="E87" s="9" t="e">
        <v>#N/A</v>
      </c>
      <c r="F87" s="2">
        <v>3.3</v>
      </c>
      <c r="G87" s="2" t="e">
        <v>#N/A</v>
      </c>
      <c r="H87" s="2">
        <v>2.9</v>
      </c>
      <c r="I87" s="2" t="e">
        <f t="shared" si="66"/>
        <v>#N/A</v>
      </c>
    </row>
    <row r="88" spans="1:9" x14ac:dyDescent="0.3">
      <c r="A88" t="s">
        <v>738</v>
      </c>
      <c r="B88" s="5">
        <v>34790</v>
      </c>
      <c r="C88" s="5">
        <f t="shared" ref="C88:D88" si="82">EOMONTH(B88,0)+1</f>
        <v>34820</v>
      </c>
      <c r="D88" s="5">
        <f t="shared" si="82"/>
        <v>34851</v>
      </c>
      <c r="E88" s="9" t="e">
        <v>#N/A</v>
      </c>
      <c r="F88" s="2">
        <v>3.35</v>
      </c>
      <c r="G88" s="2" t="e">
        <v>#N/A</v>
      </c>
      <c r="H88" s="2">
        <v>2.95</v>
      </c>
      <c r="I88" s="2" t="e">
        <f t="shared" si="66"/>
        <v>#N/A</v>
      </c>
    </row>
    <row r="89" spans="1:9" x14ac:dyDescent="0.3">
      <c r="A89" t="s">
        <v>739</v>
      </c>
      <c r="B89" s="5">
        <v>34881</v>
      </c>
      <c r="C89" s="5">
        <f t="shared" ref="C89:D89" si="83">EOMONTH(B89,0)+1</f>
        <v>34912</v>
      </c>
      <c r="D89" s="5">
        <f t="shared" si="83"/>
        <v>34943</v>
      </c>
      <c r="E89" s="9" t="e">
        <v>#N/A</v>
      </c>
      <c r="F89" s="2">
        <v>3.2</v>
      </c>
      <c r="G89" s="2" t="e">
        <v>#N/A</v>
      </c>
      <c r="H89" s="2">
        <v>2.8</v>
      </c>
      <c r="I89" s="2" t="e">
        <f t="shared" si="66"/>
        <v>#N/A</v>
      </c>
    </row>
    <row r="90" spans="1:9" x14ac:dyDescent="0.3">
      <c r="A90" t="s">
        <v>740</v>
      </c>
      <c r="B90" s="5">
        <v>34973</v>
      </c>
      <c r="C90" s="5">
        <f t="shared" ref="C90:D90" si="84">EOMONTH(B90,0)+1</f>
        <v>35004</v>
      </c>
      <c r="D90" s="5">
        <f t="shared" si="84"/>
        <v>35034</v>
      </c>
      <c r="E90" s="9" t="e">
        <v>#N/A</v>
      </c>
      <c r="F90" s="2">
        <v>3</v>
      </c>
      <c r="G90" s="2" t="e">
        <v>#N/A</v>
      </c>
      <c r="H90" s="2">
        <v>2.6</v>
      </c>
      <c r="I90" s="2" t="e">
        <f t="shared" si="66"/>
        <v>#N/A</v>
      </c>
    </row>
    <row r="91" spans="1:9" x14ac:dyDescent="0.3">
      <c r="A91" t="s">
        <v>741</v>
      </c>
      <c r="B91" s="5">
        <v>35065</v>
      </c>
      <c r="C91" s="5">
        <f t="shared" ref="C91:D91" si="85">EOMONTH(B91,0)+1</f>
        <v>35096</v>
      </c>
      <c r="D91" s="5">
        <f t="shared" si="85"/>
        <v>35125</v>
      </c>
      <c r="E91" s="9" t="e">
        <v>#N/A</v>
      </c>
      <c r="F91" s="2">
        <v>3</v>
      </c>
      <c r="G91" s="2" t="e">
        <v>#N/A</v>
      </c>
      <c r="H91" s="2">
        <v>2.6</v>
      </c>
      <c r="I91" s="2" t="e">
        <f t="shared" si="66"/>
        <v>#N/A</v>
      </c>
    </row>
    <row r="92" spans="1:9" x14ac:dyDescent="0.3">
      <c r="A92" t="s">
        <v>742</v>
      </c>
      <c r="B92" s="5">
        <v>35156</v>
      </c>
      <c r="C92" s="5">
        <f t="shared" ref="C92:D92" si="86">EOMONTH(B92,0)+1</f>
        <v>35186</v>
      </c>
      <c r="D92" s="5">
        <f t="shared" si="86"/>
        <v>35217</v>
      </c>
      <c r="E92" s="9" t="e">
        <v>#N/A</v>
      </c>
      <c r="F92" s="2">
        <v>3</v>
      </c>
      <c r="G92" s="2" t="e">
        <v>#N/A</v>
      </c>
      <c r="H92" s="2">
        <v>2.6</v>
      </c>
      <c r="I92" s="2" t="e">
        <f t="shared" si="66"/>
        <v>#N/A</v>
      </c>
    </row>
    <row r="93" spans="1:9" x14ac:dyDescent="0.3">
      <c r="A93" t="s">
        <v>743</v>
      </c>
      <c r="B93" s="5">
        <v>35247</v>
      </c>
      <c r="C93" s="5">
        <f t="shared" ref="C93:D93" si="87">EOMONTH(B93,0)+1</f>
        <v>35278</v>
      </c>
      <c r="D93" s="5">
        <f t="shared" si="87"/>
        <v>35309</v>
      </c>
      <c r="E93" s="9" t="e">
        <v>#N/A</v>
      </c>
      <c r="F93" s="2">
        <v>3</v>
      </c>
      <c r="G93" s="2" t="e">
        <v>#N/A</v>
      </c>
      <c r="H93" s="2">
        <v>2.6</v>
      </c>
      <c r="I93" s="2" t="e">
        <f t="shared" si="66"/>
        <v>#N/A</v>
      </c>
    </row>
    <row r="94" spans="1:9" x14ac:dyDescent="0.3">
      <c r="A94" t="s">
        <v>744</v>
      </c>
      <c r="B94" s="5">
        <v>35339</v>
      </c>
      <c r="C94" s="5">
        <f t="shared" ref="C94:D94" si="88">EOMONTH(B94,0)+1</f>
        <v>35370</v>
      </c>
      <c r="D94" s="5">
        <f t="shared" si="88"/>
        <v>35400</v>
      </c>
      <c r="E94" s="9" t="e">
        <v>#N/A</v>
      </c>
      <c r="F94" s="2">
        <v>3</v>
      </c>
      <c r="G94" s="2" t="e">
        <v>#N/A</v>
      </c>
      <c r="H94" s="2">
        <v>2.6</v>
      </c>
      <c r="I94" s="2" t="e">
        <f t="shared" si="66"/>
        <v>#N/A</v>
      </c>
    </row>
    <row r="95" spans="1:9" x14ac:dyDescent="0.3">
      <c r="A95" t="s">
        <v>745</v>
      </c>
      <c r="B95" s="5">
        <v>35431</v>
      </c>
      <c r="C95" s="5">
        <f t="shared" ref="C95:D95" si="89">EOMONTH(B95,0)+1</f>
        <v>35462</v>
      </c>
      <c r="D95" s="5">
        <f t="shared" si="89"/>
        <v>35490</v>
      </c>
      <c r="E95" s="9" t="e">
        <v>#N/A</v>
      </c>
      <c r="F95" s="2">
        <v>3</v>
      </c>
      <c r="G95" s="2" t="e">
        <v>#N/A</v>
      </c>
      <c r="H95" s="2">
        <v>2.6</v>
      </c>
      <c r="I95" s="2" t="e">
        <f t="shared" si="66"/>
        <v>#N/A</v>
      </c>
    </row>
    <row r="96" spans="1:9" x14ac:dyDescent="0.3">
      <c r="A96" t="s">
        <v>746</v>
      </c>
      <c r="B96" s="5">
        <v>35521</v>
      </c>
      <c r="C96" s="5">
        <f t="shared" ref="C96:D96" si="90">EOMONTH(B96,0)+1</f>
        <v>35551</v>
      </c>
      <c r="D96" s="5">
        <f t="shared" si="90"/>
        <v>35582</v>
      </c>
      <c r="E96" s="9" t="e">
        <v>#N/A</v>
      </c>
      <c r="F96" s="2">
        <v>2.85</v>
      </c>
      <c r="G96" s="2" t="e">
        <v>#N/A</v>
      </c>
      <c r="H96" s="2">
        <v>2.4500000000000002</v>
      </c>
      <c r="I96" s="2" t="e">
        <f t="shared" si="66"/>
        <v>#N/A</v>
      </c>
    </row>
    <row r="97" spans="1:9" x14ac:dyDescent="0.3">
      <c r="A97" t="s">
        <v>747</v>
      </c>
      <c r="B97" s="5">
        <v>35612</v>
      </c>
      <c r="C97" s="5">
        <f t="shared" ref="C97:D97" si="91">EOMONTH(B97,0)+1</f>
        <v>35643</v>
      </c>
      <c r="D97" s="5">
        <f t="shared" si="91"/>
        <v>35674</v>
      </c>
      <c r="E97" s="9" t="e">
        <v>#N/A</v>
      </c>
      <c r="F97" s="2">
        <v>3</v>
      </c>
      <c r="G97" s="2" t="e">
        <v>#N/A</v>
      </c>
      <c r="H97" s="2">
        <v>2.6</v>
      </c>
      <c r="I97" s="2" t="e">
        <f t="shared" si="66"/>
        <v>#N/A</v>
      </c>
    </row>
    <row r="98" spans="1:9" x14ac:dyDescent="0.3">
      <c r="A98" t="s">
        <v>748</v>
      </c>
      <c r="B98" s="5">
        <v>35704</v>
      </c>
      <c r="C98" s="5">
        <f t="shared" ref="C98:D98" si="92">EOMONTH(B98,0)+1</f>
        <v>35735</v>
      </c>
      <c r="D98" s="5">
        <f t="shared" si="92"/>
        <v>35765</v>
      </c>
      <c r="E98" s="9" t="e">
        <v>#N/A</v>
      </c>
      <c r="F98" s="2">
        <v>2.65</v>
      </c>
      <c r="G98" s="2" t="e">
        <v>#N/A</v>
      </c>
      <c r="H98" s="2">
        <v>2.25</v>
      </c>
      <c r="I98" s="2" t="e">
        <f t="shared" si="66"/>
        <v>#N/A</v>
      </c>
    </row>
    <row r="99" spans="1:9" x14ac:dyDescent="0.3">
      <c r="A99" t="s">
        <v>749</v>
      </c>
      <c r="B99" s="5">
        <v>35796</v>
      </c>
      <c r="C99" s="5">
        <f t="shared" ref="C99:D99" si="93">EOMONTH(B99,0)+1</f>
        <v>35827</v>
      </c>
      <c r="D99" s="5">
        <f t="shared" si="93"/>
        <v>35855</v>
      </c>
      <c r="E99" s="9" t="e">
        <v>#N/A</v>
      </c>
      <c r="F99" s="2">
        <v>2.6</v>
      </c>
      <c r="G99" s="2" t="e">
        <v>#N/A</v>
      </c>
      <c r="H99" s="2">
        <v>2.2000000000000002</v>
      </c>
      <c r="I99" s="2" t="e">
        <f t="shared" si="66"/>
        <v>#N/A</v>
      </c>
    </row>
    <row r="100" spans="1:9" x14ac:dyDescent="0.3">
      <c r="A100" t="s">
        <v>750</v>
      </c>
      <c r="B100" s="5">
        <v>35886</v>
      </c>
      <c r="C100" s="5">
        <f t="shared" ref="C100:D100" si="94">EOMONTH(B100,0)+1</f>
        <v>35916</v>
      </c>
      <c r="D100" s="5">
        <f t="shared" si="94"/>
        <v>35947</v>
      </c>
      <c r="E100" s="9" t="e">
        <v>#N/A</v>
      </c>
      <c r="F100" s="2">
        <v>2.5</v>
      </c>
      <c r="G100" s="2" t="e">
        <v>#N/A</v>
      </c>
      <c r="H100" s="2">
        <v>2.1</v>
      </c>
      <c r="I100" s="2" t="e">
        <f t="shared" si="66"/>
        <v>#N/A</v>
      </c>
    </row>
    <row r="101" spans="1:9" x14ac:dyDescent="0.3">
      <c r="A101" t="s">
        <v>751</v>
      </c>
      <c r="B101" s="5">
        <v>35977</v>
      </c>
      <c r="C101" s="5">
        <f t="shared" ref="C101:D101" si="95">EOMONTH(B101,0)+1</f>
        <v>36008</v>
      </c>
      <c r="D101" s="5">
        <f t="shared" si="95"/>
        <v>36039</v>
      </c>
      <c r="E101" s="9" t="e">
        <v>#N/A</v>
      </c>
      <c r="F101" s="2">
        <v>2.5</v>
      </c>
      <c r="G101" s="2" t="e">
        <v>#N/A</v>
      </c>
      <c r="H101" s="2">
        <v>2.1</v>
      </c>
      <c r="I101" s="2" t="e">
        <f t="shared" si="66"/>
        <v>#N/A</v>
      </c>
    </row>
    <row r="102" spans="1:9" x14ac:dyDescent="0.3">
      <c r="A102" t="s">
        <v>752</v>
      </c>
      <c r="B102" s="5">
        <v>36069</v>
      </c>
      <c r="C102" s="5">
        <f t="shared" ref="C102:D102" si="96">EOMONTH(B102,0)+1</f>
        <v>36100</v>
      </c>
      <c r="D102" s="5">
        <f t="shared" si="96"/>
        <v>36130</v>
      </c>
      <c r="E102" s="9" t="e">
        <v>#N/A</v>
      </c>
      <c r="F102" s="2">
        <v>2.5</v>
      </c>
      <c r="G102" s="2" t="e">
        <v>#N/A</v>
      </c>
      <c r="H102" s="2">
        <v>2.1</v>
      </c>
      <c r="I102" s="2" t="e">
        <f t="shared" si="66"/>
        <v>#N/A</v>
      </c>
    </row>
    <row r="103" spans="1:9" x14ac:dyDescent="0.3">
      <c r="A103" t="s">
        <v>753</v>
      </c>
      <c r="B103" s="5">
        <v>36161</v>
      </c>
      <c r="C103" s="5">
        <f t="shared" ref="C103:D103" si="97">EOMONTH(B103,0)+1</f>
        <v>36192</v>
      </c>
      <c r="D103" s="5">
        <f t="shared" si="97"/>
        <v>36220</v>
      </c>
      <c r="E103" s="9" t="e">
        <v>#N/A</v>
      </c>
      <c r="F103" s="2">
        <v>2.2999999999999998</v>
      </c>
      <c r="G103" s="2" t="e">
        <v>#N/A</v>
      </c>
      <c r="H103" s="2">
        <v>1.9</v>
      </c>
      <c r="I103" s="2" t="e">
        <f t="shared" si="66"/>
        <v>#N/A</v>
      </c>
    </row>
    <row r="104" spans="1:9" x14ac:dyDescent="0.3">
      <c r="A104" t="s">
        <v>754</v>
      </c>
      <c r="B104" s="5">
        <v>36251</v>
      </c>
      <c r="C104" s="5">
        <f t="shared" ref="C104:D104" si="98">EOMONTH(B104,0)+1</f>
        <v>36281</v>
      </c>
      <c r="D104" s="5">
        <f t="shared" si="98"/>
        <v>36312</v>
      </c>
      <c r="E104" s="9" t="e">
        <v>#N/A</v>
      </c>
      <c r="F104" s="2">
        <v>2.5</v>
      </c>
      <c r="G104" s="2" t="e">
        <v>#N/A</v>
      </c>
      <c r="H104" s="2">
        <v>2.1</v>
      </c>
      <c r="I104" s="2" t="e">
        <f t="shared" si="66"/>
        <v>#N/A</v>
      </c>
    </row>
    <row r="105" spans="1:9" x14ac:dyDescent="0.3">
      <c r="A105" t="s">
        <v>755</v>
      </c>
      <c r="B105" s="5">
        <v>36342</v>
      </c>
      <c r="C105" s="5">
        <f t="shared" ref="C105:D105" si="99">EOMONTH(B105,0)+1</f>
        <v>36373</v>
      </c>
      <c r="D105" s="5">
        <f t="shared" si="99"/>
        <v>36404</v>
      </c>
      <c r="E105" s="9" t="e">
        <v>#N/A</v>
      </c>
      <c r="F105" s="2">
        <v>2.5</v>
      </c>
      <c r="G105" s="2" t="e">
        <v>#N/A</v>
      </c>
      <c r="H105" s="2">
        <v>2.1</v>
      </c>
      <c r="I105" s="2" t="e">
        <f t="shared" si="66"/>
        <v>#N/A</v>
      </c>
    </row>
    <row r="106" spans="1:9" x14ac:dyDescent="0.3">
      <c r="A106" t="s">
        <v>756</v>
      </c>
      <c r="B106" s="5">
        <v>36434</v>
      </c>
      <c r="C106" s="5">
        <f t="shared" ref="C106:D106" si="100">EOMONTH(B106,0)+1</f>
        <v>36465</v>
      </c>
      <c r="D106" s="5">
        <f t="shared" si="100"/>
        <v>36495</v>
      </c>
      <c r="E106" s="9" t="e">
        <v>#N/A</v>
      </c>
      <c r="F106" s="2">
        <v>2.5</v>
      </c>
      <c r="G106" s="2" t="e">
        <v>#N/A</v>
      </c>
      <c r="H106" s="2">
        <v>2.1</v>
      </c>
      <c r="I106" s="2" t="e">
        <f t="shared" si="66"/>
        <v>#N/A</v>
      </c>
    </row>
    <row r="107" spans="1:9" x14ac:dyDescent="0.3">
      <c r="A107" t="s">
        <v>757</v>
      </c>
      <c r="B107" s="5">
        <v>36526</v>
      </c>
      <c r="C107" s="5">
        <f t="shared" ref="C107:D107" si="101">EOMONTH(B107,0)+1</f>
        <v>36557</v>
      </c>
      <c r="D107" s="5">
        <f t="shared" si="101"/>
        <v>36586</v>
      </c>
      <c r="E107" s="9" t="e">
        <v>#N/A</v>
      </c>
      <c r="F107" s="2">
        <v>2.5</v>
      </c>
      <c r="G107" s="2" t="e">
        <v>#N/A</v>
      </c>
      <c r="H107" s="2">
        <v>2.1</v>
      </c>
      <c r="I107" s="2" t="e">
        <f t="shared" si="66"/>
        <v>#N/A</v>
      </c>
    </row>
    <row r="108" spans="1:9" x14ac:dyDescent="0.3">
      <c r="A108" t="s">
        <v>758</v>
      </c>
      <c r="B108" s="5">
        <v>36617</v>
      </c>
      <c r="C108" s="5">
        <f t="shared" ref="C108:D108" si="102">EOMONTH(B108,0)+1</f>
        <v>36647</v>
      </c>
      <c r="D108" s="5">
        <f t="shared" si="102"/>
        <v>36678</v>
      </c>
      <c r="E108" s="9" t="e">
        <v>#N/A</v>
      </c>
      <c r="F108" s="2">
        <v>2.5</v>
      </c>
      <c r="G108" s="2" t="e">
        <v>#N/A</v>
      </c>
      <c r="H108" s="2">
        <v>2.1</v>
      </c>
      <c r="I108" s="2" t="e">
        <f t="shared" si="66"/>
        <v>#N/A</v>
      </c>
    </row>
    <row r="109" spans="1:9" x14ac:dyDescent="0.3">
      <c r="A109" t="s">
        <v>759</v>
      </c>
      <c r="B109" s="5">
        <v>36708</v>
      </c>
      <c r="C109" s="5">
        <f t="shared" ref="C109:D109" si="103">EOMONTH(B109,0)+1</f>
        <v>36739</v>
      </c>
      <c r="D109" s="5">
        <f t="shared" si="103"/>
        <v>36770</v>
      </c>
      <c r="E109" s="9" t="e">
        <v>#N/A</v>
      </c>
      <c r="F109" s="2">
        <v>2.5</v>
      </c>
      <c r="G109" s="2" t="e">
        <v>#N/A</v>
      </c>
      <c r="H109" s="2">
        <v>2.1</v>
      </c>
      <c r="I109" s="2" t="e">
        <f t="shared" si="66"/>
        <v>#N/A</v>
      </c>
    </row>
    <row r="110" spans="1:9" x14ac:dyDescent="0.3">
      <c r="A110" t="s">
        <v>760</v>
      </c>
      <c r="B110" s="5">
        <v>36800</v>
      </c>
      <c r="C110" s="5">
        <f t="shared" ref="C110:D110" si="104">EOMONTH(B110,0)+1</f>
        <v>36831</v>
      </c>
      <c r="D110" s="5">
        <f t="shared" si="104"/>
        <v>36861</v>
      </c>
      <c r="E110" s="9" t="e">
        <v>#N/A</v>
      </c>
      <c r="F110" s="2">
        <v>2.5</v>
      </c>
      <c r="G110" s="2" t="e">
        <v>#N/A</v>
      </c>
      <c r="H110" s="2">
        <v>2.1</v>
      </c>
      <c r="I110" s="2" t="e">
        <f t="shared" si="66"/>
        <v>#N/A</v>
      </c>
    </row>
    <row r="111" spans="1:9" x14ac:dyDescent="0.3">
      <c r="A111" t="s">
        <v>761</v>
      </c>
      <c r="B111" s="5">
        <v>36892</v>
      </c>
      <c r="C111" s="5">
        <f t="shared" ref="C111:D111" si="105">EOMONTH(B111,0)+1</f>
        <v>36923</v>
      </c>
      <c r="D111" s="5">
        <f t="shared" si="105"/>
        <v>36951</v>
      </c>
      <c r="E111" s="9" t="e">
        <v>#N/A</v>
      </c>
      <c r="F111" s="2">
        <v>2.5</v>
      </c>
      <c r="G111" s="2" t="e">
        <v>#N/A</v>
      </c>
      <c r="H111" s="2">
        <v>2.1</v>
      </c>
      <c r="I111" s="2" t="e">
        <f t="shared" si="66"/>
        <v>#N/A</v>
      </c>
    </row>
    <row r="112" spans="1:9" x14ac:dyDescent="0.3">
      <c r="A112" t="s">
        <v>762</v>
      </c>
      <c r="B112" s="5">
        <v>36982</v>
      </c>
      <c r="C112" s="5">
        <f t="shared" ref="C112:D112" si="106">EOMONTH(B112,0)+1</f>
        <v>37012</v>
      </c>
      <c r="D112" s="5">
        <f t="shared" si="106"/>
        <v>37043</v>
      </c>
      <c r="E112" s="9" t="e">
        <v>#N/A</v>
      </c>
      <c r="F112" s="2">
        <v>2.5</v>
      </c>
      <c r="G112" s="2" t="e">
        <v>#N/A</v>
      </c>
      <c r="H112" s="2">
        <v>2.1</v>
      </c>
      <c r="I112" s="2" t="e">
        <f t="shared" si="66"/>
        <v>#N/A</v>
      </c>
    </row>
    <row r="113" spans="1:11" x14ac:dyDescent="0.3">
      <c r="A113" t="s">
        <v>763</v>
      </c>
      <c r="B113" s="5">
        <v>37073</v>
      </c>
      <c r="C113" s="5">
        <f t="shared" ref="C113:D113" si="107">EOMONTH(B113,0)+1</f>
        <v>37104</v>
      </c>
      <c r="D113" s="5">
        <f t="shared" si="107"/>
        <v>37135</v>
      </c>
      <c r="E113" s="9" t="e">
        <v>#N/A</v>
      </c>
      <c r="F113" s="2">
        <v>2.5</v>
      </c>
      <c r="G113" s="2" t="e">
        <v>#N/A</v>
      </c>
      <c r="H113" s="2">
        <v>2.1</v>
      </c>
      <c r="I113" s="2" t="e">
        <f t="shared" si="66"/>
        <v>#N/A</v>
      </c>
    </row>
    <row r="114" spans="1:11" x14ac:dyDescent="0.3">
      <c r="A114" t="s">
        <v>764</v>
      </c>
      <c r="B114" s="5">
        <v>37165</v>
      </c>
      <c r="C114" s="5">
        <f t="shared" ref="C114:D114" si="108">EOMONTH(B114,0)+1</f>
        <v>37196</v>
      </c>
      <c r="D114" s="5">
        <f t="shared" si="108"/>
        <v>37226</v>
      </c>
      <c r="E114" s="9" t="e">
        <v>#N/A</v>
      </c>
      <c r="F114" s="2">
        <v>2.5499999999999998</v>
      </c>
      <c r="G114" s="2" t="e">
        <v>#N/A</v>
      </c>
      <c r="H114" s="2">
        <v>2.15</v>
      </c>
      <c r="I114" s="2" t="e">
        <f t="shared" si="66"/>
        <v>#N/A</v>
      </c>
    </row>
    <row r="115" spans="1:11" x14ac:dyDescent="0.3">
      <c r="A115" t="s">
        <v>765</v>
      </c>
      <c r="B115" s="5">
        <v>37257</v>
      </c>
      <c r="C115" s="5">
        <f t="shared" ref="C115:D115" si="109">EOMONTH(B115,0)+1</f>
        <v>37288</v>
      </c>
      <c r="D115" s="5">
        <f t="shared" si="109"/>
        <v>37316</v>
      </c>
      <c r="E115" s="9" t="e">
        <v>#N/A</v>
      </c>
      <c r="F115" s="2">
        <v>2.5</v>
      </c>
      <c r="G115" s="2" t="e">
        <v>#N/A</v>
      </c>
      <c r="H115" s="2">
        <v>2.1</v>
      </c>
      <c r="I115" s="2" t="e">
        <f t="shared" si="66"/>
        <v>#N/A</v>
      </c>
      <c r="K115" s="2"/>
    </row>
    <row r="116" spans="1:11" x14ac:dyDescent="0.3">
      <c r="A116" t="s">
        <v>766</v>
      </c>
      <c r="B116" s="5">
        <v>37347</v>
      </c>
      <c r="C116" s="5">
        <f t="shared" ref="C116:D116" si="110">EOMONTH(B116,0)+1</f>
        <v>37377</v>
      </c>
      <c r="D116" s="5">
        <f t="shared" si="110"/>
        <v>37408</v>
      </c>
      <c r="E116" s="9" t="e">
        <v>#N/A</v>
      </c>
      <c r="F116" s="2">
        <v>2.5</v>
      </c>
      <c r="G116" s="2" t="e">
        <v>#N/A</v>
      </c>
      <c r="H116" s="2">
        <v>2.1</v>
      </c>
      <c r="I116" s="2" t="e">
        <f t="shared" si="66"/>
        <v>#N/A</v>
      </c>
      <c r="K116" s="2"/>
    </row>
    <row r="117" spans="1:11" x14ac:dyDescent="0.3">
      <c r="A117" t="s">
        <v>767</v>
      </c>
      <c r="B117" s="5">
        <v>37438</v>
      </c>
      <c r="C117" s="5">
        <f t="shared" ref="C117:D117" si="111">EOMONTH(B117,0)+1</f>
        <v>37469</v>
      </c>
      <c r="D117" s="5">
        <f t="shared" si="111"/>
        <v>37500</v>
      </c>
      <c r="E117" s="9" t="e">
        <v>#N/A</v>
      </c>
      <c r="F117" s="2">
        <v>2.5</v>
      </c>
      <c r="G117" s="2" t="e">
        <v>#N/A</v>
      </c>
      <c r="H117" s="2">
        <v>2.1</v>
      </c>
      <c r="I117" s="2" t="e">
        <f t="shared" si="66"/>
        <v>#N/A</v>
      </c>
      <c r="K117" s="2"/>
    </row>
    <row r="118" spans="1:11" x14ac:dyDescent="0.3">
      <c r="A118" t="s">
        <v>768</v>
      </c>
      <c r="B118" s="5">
        <v>37530</v>
      </c>
      <c r="C118" s="5">
        <f t="shared" ref="C118:D118" si="112">EOMONTH(B118,0)+1</f>
        <v>37561</v>
      </c>
      <c r="D118" s="5">
        <f t="shared" si="112"/>
        <v>37591</v>
      </c>
      <c r="E118" s="9" t="e">
        <v>#N/A</v>
      </c>
      <c r="F118" s="2">
        <v>2.4500000000000002</v>
      </c>
      <c r="G118" s="2" t="e">
        <v>#N/A</v>
      </c>
      <c r="H118" s="2">
        <v>2.0499999999999998</v>
      </c>
      <c r="I118" s="2" t="e">
        <f t="shared" si="66"/>
        <v>#N/A</v>
      </c>
      <c r="K118" s="2"/>
    </row>
    <row r="119" spans="1:11" x14ac:dyDescent="0.3">
      <c r="A119" t="s">
        <v>769</v>
      </c>
      <c r="B119" s="5">
        <v>37622</v>
      </c>
      <c r="C119" s="5">
        <f t="shared" ref="C119:D119" si="113">EOMONTH(B119,0)+1</f>
        <v>37653</v>
      </c>
      <c r="D119" s="5">
        <f t="shared" si="113"/>
        <v>37681</v>
      </c>
      <c r="E119" s="9" t="e">
        <v>#N/A</v>
      </c>
      <c r="F119" s="2">
        <v>2.5</v>
      </c>
      <c r="G119" s="2" t="e">
        <v>#N/A</v>
      </c>
      <c r="H119" s="2">
        <v>2.1</v>
      </c>
      <c r="I119" s="2" t="e">
        <f t="shared" si="66"/>
        <v>#N/A</v>
      </c>
      <c r="K119" s="2"/>
    </row>
    <row r="120" spans="1:11" x14ac:dyDescent="0.3">
      <c r="A120" t="s">
        <v>770</v>
      </c>
      <c r="B120" s="5">
        <v>37712</v>
      </c>
      <c r="C120" s="5">
        <f t="shared" ref="C120:D120" si="114">EOMONTH(B120,0)+1</f>
        <v>37742</v>
      </c>
      <c r="D120" s="5">
        <f t="shared" si="114"/>
        <v>37773</v>
      </c>
      <c r="E120" s="9" t="e">
        <v>#N/A</v>
      </c>
      <c r="F120" s="2">
        <v>2.5</v>
      </c>
      <c r="G120" s="2" t="e">
        <v>#N/A</v>
      </c>
      <c r="H120" s="2">
        <v>2.1</v>
      </c>
      <c r="I120" s="2" t="e">
        <f t="shared" si="66"/>
        <v>#N/A</v>
      </c>
      <c r="K120" s="2"/>
    </row>
    <row r="121" spans="1:11" x14ac:dyDescent="0.3">
      <c r="A121" t="s">
        <v>771</v>
      </c>
      <c r="B121" s="5">
        <v>37803</v>
      </c>
      <c r="C121" s="5">
        <f t="shared" ref="C121:D121" si="115">EOMONTH(B121,0)+1</f>
        <v>37834</v>
      </c>
      <c r="D121" s="5">
        <f t="shared" si="115"/>
        <v>37865</v>
      </c>
      <c r="E121" s="9" t="e">
        <v>#N/A</v>
      </c>
      <c r="F121" s="2">
        <v>2.5</v>
      </c>
      <c r="G121" s="2" t="e">
        <v>#N/A</v>
      </c>
      <c r="H121" s="2">
        <v>2.1</v>
      </c>
      <c r="I121" s="2" t="e">
        <f t="shared" si="66"/>
        <v>#N/A</v>
      </c>
      <c r="K121" s="2"/>
    </row>
    <row r="122" spans="1:11" x14ac:dyDescent="0.3">
      <c r="A122" t="s">
        <v>772</v>
      </c>
      <c r="B122" s="5">
        <v>37895</v>
      </c>
      <c r="C122" s="5">
        <f t="shared" ref="C122:D122" si="116">EOMONTH(B122,0)+1</f>
        <v>37926</v>
      </c>
      <c r="D122" s="5">
        <f t="shared" si="116"/>
        <v>37956</v>
      </c>
      <c r="E122" s="9" t="e">
        <v>#N/A</v>
      </c>
      <c r="F122" s="2">
        <v>2.5</v>
      </c>
      <c r="G122" s="2" t="e">
        <v>#N/A</v>
      </c>
      <c r="H122" s="2">
        <v>2.1</v>
      </c>
      <c r="I122" s="2" t="e">
        <f t="shared" si="66"/>
        <v>#N/A</v>
      </c>
      <c r="K122" s="2"/>
    </row>
    <row r="123" spans="1:11" x14ac:dyDescent="0.3">
      <c r="A123" t="s">
        <v>773</v>
      </c>
      <c r="B123" s="5">
        <v>37987</v>
      </c>
      <c r="C123" s="5">
        <f t="shared" ref="C123:D123" si="117">EOMONTH(B123,0)+1</f>
        <v>38018</v>
      </c>
      <c r="D123" s="5">
        <f t="shared" si="117"/>
        <v>38047</v>
      </c>
      <c r="E123" s="9" t="e">
        <v>#N/A</v>
      </c>
      <c r="F123" s="2">
        <v>2.5</v>
      </c>
      <c r="G123" s="2" t="e">
        <v>#N/A</v>
      </c>
      <c r="H123" s="2">
        <v>2.1</v>
      </c>
      <c r="I123" s="2" t="e">
        <f t="shared" si="66"/>
        <v>#N/A</v>
      </c>
      <c r="K123" s="2"/>
    </row>
    <row r="124" spans="1:11" x14ac:dyDescent="0.3">
      <c r="A124" t="s">
        <v>774</v>
      </c>
      <c r="B124" s="5">
        <v>38078</v>
      </c>
      <c r="C124" s="5">
        <f t="shared" ref="C124:D124" si="118">EOMONTH(B124,0)+1</f>
        <v>38108</v>
      </c>
      <c r="D124" s="5">
        <f t="shared" si="118"/>
        <v>38139</v>
      </c>
      <c r="E124" s="9" t="e">
        <v>#N/A</v>
      </c>
      <c r="F124" s="2">
        <v>2.5</v>
      </c>
      <c r="G124" s="2" t="e">
        <v>#N/A</v>
      </c>
      <c r="H124" s="2">
        <v>2.1</v>
      </c>
      <c r="I124" s="2" t="e">
        <f t="shared" si="66"/>
        <v>#N/A</v>
      </c>
      <c r="K124" s="2"/>
    </row>
    <row r="125" spans="1:11" x14ac:dyDescent="0.3">
      <c r="A125" t="s">
        <v>775</v>
      </c>
      <c r="B125" s="5">
        <v>38169</v>
      </c>
      <c r="C125" s="5">
        <f t="shared" ref="C125:D125" si="119">EOMONTH(B125,0)+1</f>
        <v>38200</v>
      </c>
      <c r="D125" s="5">
        <f t="shared" si="119"/>
        <v>38231</v>
      </c>
      <c r="E125" s="9" t="e">
        <v>#N/A</v>
      </c>
      <c r="F125" s="2">
        <v>2.5</v>
      </c>
      <c r="G125" s="2" t="e">
        <v>#N/A</v>
      </c>
      <c r="H125" s="2">
        <v>2.1</v>
      </c>
      <c r="I125" s="2" t="e">
        <f t="shared" si="66"/>
        <v>#N/A</v>
      </c>
      <c r="K125" s="2"/>
    </row>
    <row r="126" spans="1:11" x14ac:dyDescent="0.3">
      <c r="A126" t="s">
        <v>776</v>
      </c>
      <c r="B126" s="5">
        <v>38261</v>
      </c>
      <c r="C126" s="5">
        <f t="shared" ref="C126:D126" si="120">EOMONTH(B126,0)+1</f>
        <v>38292</v>
      </c>
      <c r="D126" s="5">
        <f t="shared" si="120"/>
        <v>38322</v>
      </c>
      <c r="E126" s="9" t="e">
        <v>#N/A</v>
      </c>
      <c r="F126" s="2">
        <v>2.5</v>
      </c>
      <c r="G126" s="2" t="e">
        <v>#N/A</v>
      </c>
      <c r="H126" s="2">
        <v>2.1</v>
      </c>
      <c r="I126" s="2" t="e">
        <f t="shared" si="66"/>
        <v>#N/A</v>
      </c>
      <c r="K126" s="2"/>
    </row>
    <row r="127" spans="1:11" x14ac:dyDescent="0.3">
      <c r="A127" t="s">
        <v>777</v>
      </c>
      <c r="B127" s="5">
        <v>38353</v>
      </c>
      <c r="C127" s="5">
        <f t="shared" ref="C127:D127" si="121">EOMONTH(B127,0)+1</f>
        <v>38384</v>
      </c>
      <c r="D127" s="5">
        <f t="shared" si="121"/>
        <v>38412</v>
      </c>
      <c r="E127" s="9" t="e">
        <v>#N/A</v>
      </c>
      <c r="F127" s="2">
        <v>2.4500000000000002</v>
      </c>
      <c r="G127" s="2" t="e">
        <v>#N/A</v>
      </c>
      <c r="H127" s="2">
        <v>2.0499999999999998</v>
      </c>
      <c r="I127" s="2" t="e">
        <f t="shared" si="66"/>
        <v>#N/A</v>
      </c>
      <c r="K127" s="2"/>
    </row>
    <row r="128" spans="1:11" x14ac:dyDescent="0.3">
      <c r="A128" t="s">
        <v>778</v>
      </c>
      <c r="B128" s="5">
        <v>38443</v>
      </c>
      <c r="C128" s="5">
        <f t="shared" ref="C128:D128" si="122">EOMONTH(B128,0)+1</f>
        <v>38473</v>
      </c>
      <c r="D128" s="5">
        <f t="shared" si="122"/>
        <v>38504</v>
      </c>
      <c r="E128" s="9" t="e">
        <v>#N/A</v>
      </c>
      <c r="F128" s="2">
        <v>2.5</v>
      </c>
      <c r="G128" s="2" t="e">
        <v>#N/A</v>
      </c>
      <c r="H128" s="2">
        <v>2.1</v>
      </c>
      <c r="I128" s="2" t="e">
        <f t="shared" si="66"/>
        <v>#N/A</v>
      </c>
      <c r="K128" s="2"/>
    </row>
    <row r="129" spans="1:11" x14ac:dyDescent="0.3">
      <c r="A129" t="s">
        <v>779</v>
      </c>
      <c r="B129" s="5">
        <v>38534</v>
      </c>
      <c r="C129" s="5">
        <f t="shared" ref="C129:D129" si="123">EOMONTH(B129,0)+1</f>
        <v>38565</v>
      </c>
      <c r="D129" s="5">
        <f t="shared" si="123"/>
        <v>38596</v>
      </c>
      <c r="E129" s="9">
        <v>2.5</v>
      </c>
      <c r="F129" s="2">
        <v>2.5</v>
      </c>
      <c r="G129" s="2" t="e">
        <v>#N/A</v>
      </c>
      <c r="H129" s="2">
        <v>2.1</v>
      </c>
      <c r="I129" s="2">
        <f>100*((((1+F129/100)^10)/(1+E129/100)^5)^(1/5)-1)</f>
        <v>2.4999999999999911</v>
      </c>
      <c r="K129" s="2"/>
    </row>
    <row r="130" spans="1:11" x14ac:dyDescent="0.3">
      <c r="A130" t="s">
        <v>780</v>
      </c>
      <c r="B130" s="5">
        <v>38626</v>
      </c>
      <c r="C130" s="5">
        <f t="shared" ref="C130:D130" si="124">EOMONTH(B130,0)+1</f>
        <v>38657</v>
      </c>
      <c r="D130" s="5">
        <f t="shared" si="124"/>
        <v>38687</v>
      </c>
      <c r="E130" s="9">
        <v>2.7</v>
      </c>
      <c r="F130" s="2">
        <v>2.5</v>
      </c>
      <c r="G130" s="2" t="e">
        <v>#N/A</v>
      </c>
      <c r="H130" s="2">
        <v>2.1</v>
      </c>
      <c r="I130" s="2">
        <f t="shared" si="66"/>
        <v>2.3003894839337846</v>
      </c>
      <c r="K130" s="2"/>
    </row>
    <row r="131" spans="1:11" x14ac:dyDescent="0.3">
      <c r="A131" t="s">
        <v>781</v>
      </c>
      <c r="B131" s="5">
        <v>38718</v>
      </c>
      <c r="C131" s="5">
        <f t="shared" ref="C131:D131" si="125">EOMONTH(B131,0)+1</f>
        <v>38749</v>
      </c>
      <c r="D131" s="5">
        <f t="shared" si="125"/>
        <v>38777</v>
      </c>
      <c r="E131" s="9">
        <v>2.5</v>
      </c>
      <c r="F131" s="2">
        <v>2.5</v>
      </c>
      <c r="G131" s="2" t="e">
        <v>#N/A</v>
      </c>
      <c r="H131" s="2">
        <v>2.1</v>
      </c>
      <c r="I131" s="2">
        <f t="shared" si="66"/>
        <v>2.4999999999999911</v>
      </c>
      <c r="K131" s="2"/>
    </row>
    <row r="132" spans="1:11" x14ac:dyDescent="0.3">
      <c r="A132" t="s">
        <v>782</v>
      </c>
      <c r="B132" s="5">
        <v>38808</v>
      </c>
      <c r="C132" s="5">
        <f t="shared" ref="C132:D132" si="126">EOMONTH(B132,0)+1</f>
        <v>38838</v>
      </c>
      <c r="D132" s="5">
        <f t="shared" si="126"/>
        <v>38869</v>
      </c>
      <c r="E132" s="9">
        <v>2.5</v>
      </c>
      <c r="F132" s="2">
        <v>2.5</v>
      </c>
      <c r="G132" s="2" t="e">
        <v>#N/A</v>
      </c>
      <c r="H132" s="2">
        <v>2.1</v>
      </c>
      <c r="I132" s="2">
        <f t="shared" si="66"/>
        <v>2.4999999999999911</v>
      </c>
      <c r="K132" s="2"/>
    </row>
    <row r="133" spans="1:11" x14ac:dyDescent="0.3">
      <c r="A133" t="s">
        <v>783</v>
      </c>
      <c r="B133" s="5">
        <v>38899</v>
      </c>
      <c r="C133" s="5">
        <f t="shared" ref="C133:D133" si="127">EOMONTH(B133,0)+1</f>
        <v>38930</v>
      </c>
      <c r="D133" s="5">
        <f t="shared" si="127"/>
        <v>38961</v>
      </c>
      <c r="E133" s="9">
        <v>2.6</v>
      </c>
      <c r="F133" s="2">
        <v>2.5</v>
      </c>
      <c r="G133" s="2" t="e">
        <v>#N/A</v>
      </c>
      <c r="H133" s="2">
        <v>2.1</v>
      </c>
      <c r="I133" s="2">
        <f t="shared" si="66"/>
        <v>2.400097465886919</v>
      </c>
      <c r="K133" s="2"/>
    </row>
    <row r="134" spans="1:11" x14ac:dyDescent="0.3">
      <c r="A134" t="s">
        <v>784</v>
      </c>
      <c r="B134" s="5">
        <v>38991</v>
      </c>
      <c r="C134" s="5">
        <f t="shared" ref="C134:D134" si="128">EOMONTH(B134,0)+1</f>
        <v>39022</v>
      </c>
      <c r="D134" s="5">
        <f t="shared" si="128"/>
        <v>39052</v>
      </c>
      <c r="E134" s="9">
        <v>2.6</v>
      </c>
      <c r="F134" s="2">
        <v>2.5</v>
      </c>
      <c r="G134" s="2" t="e">
        <v>#N/A</v>
      </c>
      <c r="H134" s="2">
        <v>2.1</v>
      </c>
      <c r="I134" s="2">
        <f t="shared" si="66"/>
        <v>2.400097465886919</v>
      </c>
      <c r="K134" s="2"/>
    </row>
    <row r="135" spans="1:11" x14ac:dyDescent="0.3">
      <c r="A135" t="s">
        <v>785</v>
      </c>
      <c r="B135" s="5">
        <v>39083</v>
      </c>
      <c r="C135" s="5">
        <f t="shared" ref="C135:D135" si="129">EOMONTH(B135,0)+1</f>
        <v>39114</v>
      </c>
      <c r="D135" s="5">
        <f t="shared" si="129"/>
        <v>39142</v>
      </c>
      <c r="E135" s="9">
        <v>2.4</v>
      </c>
      <c r="F135" s="2">
        <v>2.35</v>
      </c>
      <c r="G135" s="2">
        <v>2</v>
      </c>
      <c r="H135" s="2">
        <v>2</v>
      </c>
      <c r="I135" s="2">
        <f t="shared" si="66"/>
        <v>2.3000244140625181</v>
      </c>
      <c r="K135" s="2"/>
    </row>
    <row r="136" spans="1:11" x14ac:dyDescent="0.3">
      <c r="A136" t="s">
        <v>786</v>
      </c>
      <c r="B136" s="5">
        <v>39173</v>
      </c>
      <c r="C136" s="5">
        <f t="shared" ref="C136:D136" si="130">EOMONTH(B136,0)+1</f>
        <v>39203</v>
      </c>
      <c r="D136" s="5">
        <f t="shared" si="130"/>
        <v>39234</v>
      </c>
      <c r="E136" s="9">
        <v>2.4500000000000002</v>
      </c>
      <c r="F136" s="2">
        <v>2.4</v>
      </c>
      <c r="G136" s="2">
        <v>2</v>
      </c>
      <c r="H136" s="2">
        <v>2</v>
      </c>
      <c r="I136" s="2">
        <f t="shared" ref="I136:I199" si="131">100*((((1+F136/100)^10)/(1+E136/100)^5)^(1/5)-1)</f>
        <v>2.3500244021473993</v>
      </c>
      <c r="K136" s="2"/>
    </row>
    <row r="137" spans="1:11" x14ac:dyDescent="0.3">
      <c r="A137" t="s">
        <v>787</v>
      </c>
      <c r="B137" s="5">
        <v>39264</v>
      </c>
      <c r="C137" s="5">
        <f t="shared" ref="C137:D137" si="132">EOMONTH(B137,0)+1</f>
        <v>39295</v>
      </c>
      <c r="D137" s="5">
        <f t="shared" si="132"/>
        <v>39326</v>
      </c>
      <c r="E137" s="9">
        <v>2.4500000000000002</v>
      </c>
      <c r="F137" s="2">
        <v>2.4</v>
      </c>
      <c r="G137" s="2">
        <v>2.1</v>
      </c>
      <c r="H137" s="2">
        <v>2.1</v>
      </c>
      <c r="I137" s="2">
        <f t="shared" si="131"/>
        <v>2.3500244021473993</v>
      </c>
      <c r="K137" s="2"/>
    </row>
    <row r="138" spans="1:11" x14ac:dyDescent="0.3">
      <c r="A138" t="s">
        <v>788</v>
      </c>
      <c r="B138" s="5">
        <v>39356</v>
      </c>
      <c r="C138" s="5">
        <f t="shared" ref="C138:D138" si="133">EOMONTH(B138,0)+1</f>
        <v>39387</v>
      </c>
      <c r="D138" s="5">
        <f t="shared" si="133"/>
        <v>39417</v>
      </c>
      <c r="E138" s="9">
        <v>2.5</v>
      </c>
      <c r="F138" s="2">
        <v>2.4</v>
      </c>
      <c r="G138" s="2">
        <v>2.1</v>
      </c>
      <c r="H138" s="2">
        <v>2.1</v>
      </c>
      <c r="I138" s="2">
        <f t="shared" si="131"/>
        <v>2.3000975609756225</v>
      </c>
      <c r="K138" s="2"/>
    </row>
    <row r="139" spans="1:11" x14ac:dyDescent="0.3">
      <c r="A139" t="s">
        <v>789</v>
      </c>
      <c r="B139" s="5">
        <v>39448</v>
      </c>
      <c r="C139" s="5">
        <f t="shared" ref="C139:D139" si="134">EOMONTH(B139,0)+1</f>
        <v>39479</v>
      </c>
      <c r="D139" s="5">
        <f t="shared" si="134"/>
        <v>39508</v>
      </c>
      <c r="E139" s="9">
        <v>2.4</v>
      </c>
      <c r="F139" s="2">
        <v>2.5</v>
      </c>
      <c r="G139" s="2">
        <v>2.2000000000000002</v>
      </c>
      <c r="H139" s="2">
        <v>2.2000000000000002</v>
      </c>
      <c r="I139" s="2">
        <f t="shared" si="131"/>
        <v>2.6000976562499778</v>
      </c>
      <c r="K139" s="2"/>
    </row>
    <row r="140" spans="1:11" x14ac:dyDescent="0.3">
      <c r="A140" t="s">
        <v>790</v>
      </c>
      <c r="B140" s="5">
        <v>39539</v>
      </c>
      <c r="C140" s="5">
        <f t="shared" ref="C140:D140" si="135">EOMONTH(B140,0)+1</f>
        <v>39569</v>
      </c>
      <c r="D140" s="5">
        <f t="shared" si="135"/>
        <v>39600</v>
      </c>
      <c r="E140" s="9">
        <v>2.6</v>
      </c>
      <c r="F140" s="2">
        <v>2.5</v>
      </c>
      <c r="G140" s="2">
        <v>2.2000000000000002</v>
      </c>
      <c r="H140" s="2">
        <v>2.2000000000000002</v>
      </c>
      <c r="I140" s="2">
        <f t="shared" si="131"/>
        <v>2.400097465886919</v>
      </c>
      <c r="K140" s="2"/>
    </row>
    <row r="141" spans="1:11" x14ac:dyDescent="0.3">
      <c r="A141" t="s">
        <v>791</v>
      </c>
      <c r="B141" s="5">
        <v>39630</v>
      </c>
      <c r="C141" s="5">
        <f t="shared" ref="C141:D141" si="136">EOMONTH(B141,0)+1</f>
        <v>39661</v>
      </c>
      <c r="D141" s="5">
        <f t="shared" si="136"/>
        <v>39692</v>
      </c>
      <c r="E141" s="9">
        <v>2.6</v>
      </c>
      <c r="F141" s="2">
        <v>2.5</v>
      </c>
      <c r="G141" s="2">
        <v>2.2000000000000002</v>
      </c>
      <c r="H141" s="2">
        <v>2.2000000000000002</v>
      </c>
      <c r="I141" s="2">
        <f t="shared" si="131"/>
        <v>2.400097465886919</v>
      </c>
      <c r="K141" s="2"/>
    </row>
    <row r="142" spans="1:11" x14ac:dyDescent="0.3">
      <c r="A142" t="s">
        <v>792</v>
      </c>
      <c r="B142" s="5">
        <v>39722</v>
      </c>
      <c r="C142" s="5">
        <f t="shared" ref="C142:D142" si="137">EOMONTH(B142,0)+1</f>
        <v>39753</v>
      </c>
      <c r="D142" s="5">
        <f t="shared" si="137"/>
        <v>39783</v>
      </c>
      <c r="E142" s="9">
        <v>2.5</v>
      </c>
      <c r="F142" s="2">
        <v>2.5</v>
      </c>
      <c r="G142" s="2">
        <v>2.2000000000000002</v>
      </c>
      <c r="H142" s="2">
        <v>2.2000000000000002</v>
      </c>
      <c r="I142" s="2">
        <f t="shared" si="131"/>
        <v>2.4999999999999911</v>
      </c>
      <c r="K142" s="2"/>
    </row>
    <row r="143" spans="1:11" x14ac:dyDescent="0.3">
      <c r="A143" t="s">
        <v>793</v>
      </c>
      <c r="B143" s="5">
        <v>39814</v>
      </c>
      <c r="C143" s="5">
        <f t="shared" ref="C143:D143" si="138">EOMONTH(B143,0)+1</f>
        <v>39845</v>
      </c>
      <c r="D143" s="5">
        <f t="shared" si="138"/>
        <v>39873</v>
      </c>
      <c r="E143" s="9">
        <v>2.17</v>
      </c>
      <c r="F143" s="2">
        <v>2.4</v>
      </c>
      <c r="G143" s="2">
        <v>2.2000000000000002</v>
      </c>
      <c r="H143" s="2">
        <v>2.2000000000000002</v>
      </c>
      <c r="I143" s="2">
        <f t="shared" si="131"/>
        <v>2.6305177645101319</v>
      </c>
      <c r="K143" s="2"/>
    </row>
    <row r="144" spans="1:11" x14ac:dyDescent="0.3">
      <c r="A144" t="s">
        <v>794</v>
      </c>
      <c r="B144" s="5">
        <v>39904</v>
      </c>
      <c r="C144" s="5">
        <f t="shared" ref="C144:D144" si="139">EOMONTH(B144,0)+1</f>
        <v>39934</v>
      </c>
      <c r="D144" s="5">
        <f t="shared" si="139"/>
        <v>39965</v>
      </c>
      <c r="E144" s="9">
        <v>2.2000000000000002</v>
      </c>
      <c r="F144" s="2">
        <v>2.5</v>
      </c>
      <c r="G144" s="2">
        <v>2.2799999999999998</v>
      </c>
      <c r="H144" s="2">
        <v>2.27</v>
      </c>
      <c r="I144" s="2">
        <f t="shared" si="131"/>
        <v>2.800880626223079</v>
      </c>
      <c r="K144" s="2"/>
    </row>
    <row r="145" spans="1:11" x14ac:dyDescent="0.3">
      <c r="A145" t="s">
        <v>795</v>
      </c>
      <c r="B145" s="5">
        <v>39995</v>
      </c>
      <c r="C145" s="5">
        <f t="shared" ref="C145:D145" si="140">EOMONTH(B145,0)+1</f>
        <v>40026</v>
      </c>
      <c r="D145" s="5">
        <f t="shared" si="140"/>
        <v>40057</v>
      </c>
      <c r="E145" s="9">
        <v>2.15</v>
      </c>
      <c r="F145" s="2">
        <v>2.5</v>
      </c>
      <c r="G145" s="2">
        <v>2.15</v>
      </c>
      <c r="H145" s="2">
        <v>2.15</v>
      </c>
      <c r="I145" s="2">
        <f t="shared" si="131"/>
        <v>2.851199216837963</v>
      </c>
      <c r="K145" s="2"/>
    </row>
    <row r="146" spans="1:11" x14ac:dyDescent="0.3">
      <c r="A146" t="s">
        <v>796</v>
      </c>
      <c r="B146" s="5">
        <v>40087</v>
      </c>
      <c r="C146" s="5">
        <f t="shared" ref="C146:D146" si="141">EOMONTH(B146,0)+1</f>
        <v>40118</v>
      </c>
      <c r="D146" s="5">
        <f t="shared" si="141"/>
        <v>40148</v>
      </c>
      <c r="E146" s="9">
        <v>1.89</v>
      </c>
      <c r="F146" s="2">
        <v>2.2599999999999998</v>
      </c>
      <c r="G146" s="2">
        <v>2.1</v>
      </c>
      <c r="H146" s="2">
        <v>2.1</v>
      </c>
      <c r="I146" s="2">
        <f t="shared" si="131"/>
        <v>2.6313436058494455</v>
      </c>
      <c r="K146" s="2"/>
    </row>
    <row r="147" spans="1:11" x14ac:dyDescent="0.3">
      <c r="A147" t="s">
        <v>797</v>
      </c>
      <c r="B147" s="5">
        <v>40179</v>
      </c>
      <c r="C147" s="5">
        <f t="shared" ref="C147:D147" si="142">EOMONTH(B147,0)+1</f>
        <v>40210</v>
      </c>
      <c r="D147" s="5">
        <f t="shared" si="142"/>
        <v>40238</v>
      </c>
      <c r="E147" s="9">
        <v>2.2000000000000002</v>
      </c>
      <c r="F147" s="2">
        <v>2.39</v>
      </c>
      <c r="G147" s="2">
        <v>2.1</v>
      </c>
      <c r="H147" s="2">
        <v>2.1</v>
      </c>
      <c r="I147" s="2">
        <f t="shared" si="131"/>
        <v>2.5803532289628173</v>
      </c>
      <c r="K147" s="2"/>
    </row>
    <row r="148" spans="1:11" x14ac:dyDescent="0.3">
      <c r="A148" t="s">
        <v>798</v>
      </c>
      <c r="B148" s="5">
        <v>40269</v>
      </c>
      <c r="C148" s="5">
        <f t="shared" ref="C148:D148" si="143">EOMONTH(B148,0)+1</f>
        <v>40299</v>
      </c>
      <c r="D148" s="5">
        <f t="shared" si="143"/>
        <v>40330</v>
      </c>
      <c r="E148" s="9">
        <v>2.19</v>
      </c>
      <c r="F148" s="2">
        <v>2.4</v>
      </c>
      <c r="G148" s="2">
        <v>2.15</v>
      </c>
      <c r="H148" s="2">
        <v>2.15</v>
      </c>
      <c r="I148" s="2">
        <f t="shared" si="131"/>
        <v>2.6104315490752539</v>
      </c>
      <c r="K148" s="2"/>
    </row>
    <row r="149" spans="1:11" x14ac:dyDescent="0.3">
      <c r="A149" t="s">
        <v>799</v>
      </c>
      <c r="B149" s="5">
        <v>40360</v>
      </c>
      <c r="C149" s="5">
        <f t="shared" ref="C149:D149" si="144">EOMONTH(B149,0)+1</f>
        <v>40391</v>
      </c>
      <c r="D149" s="5">
        <f t="shared" si="144"/>
        <v>40422</v>
      </c>
      <c r="E149" s="9">
        <v>2</v>
      </c>
      <c r="F149" s="2">
        <v>2.2999999999999998</v>
      </c>
      <c r="G149" s="2">
        <v>2.11</v>
      </c>
      <c r="H149" s="2">
        <v>2.1</v>
      </c>
      <c r="I149" s="2">
        <f t="shared" si="131"/>
        <v>2.6008823529411584</v>
      </c>
      <c r="K149" s="2"/>
    </row>
    <row r="150" spans="1:11" x14ac:dyDescent="0.3">
      <c r="A150" t="s">
        <v>800</v>
      </c>
      <c r="B150" s="5">
        <v>40452</v>
      </c>
      <c r="C150" s="5">
        <f t="shared" ref="C150:D150" si="145">EOMONTH(B150,0)+1</f>
        <v>40483</v>
      </c>
      <c r="D150" s="5">
        <f t="shared" si="145"/>
        <v>40513</v>
      </c>
      <c r="E150" s="9">
        <v>2</v>
      </c>
      <c r="F150" s="2">
        <v>2.2000000000000002</v>
      </c>
      <c r="G150" s="2">
        <v>2</v>
      </c>
      <c r="H150" s="2">
        <v>2</v>
      </c>
      <c r="I150" s="2">
        <f t="shared" si="131"/>
        <v>2.4003921568627407</v>
      </c>
      <c r="K150" s="2"/>
    </row>
    <row r="151" spans="1:11" x14ac:dyDescent="0.3">
      <c r="A151" t="s">
        <v>801</v>
      </c>
      <c r="B151" s="5">
        <v>40544</v>
      </c>
      <c r="C151" s="5">
        <f t="shared" ref="C151:D151" si="146">EOMONTH(B151,0)+1</f>
        <v>40575</v>
      </c>
      <c r="D151" s="5">
        <f t="shared" si="146"/>
        <v>40603</v>
      </c>
      <c r="E151" s="9">
        <v>2.1</v>
      </c>
      <c r="F151" s="2">
        <v>2.2999999999999998</v>
      </c>
      <c r="G151" s="2">
        <v>2.1</v>
      </c>
      <c r="H151" s="2">
        <v>2.1</v>
      </c>
      <c r="I151" s="2">
        <f t="shared" si="131"/>
        <v>2.5003917727717928</v>
      </c>
      <c r="K151" s="2"/>
    </row>
    <row r="152" spans="1:11" x14ac:dyDescent="0.3">
      <c r="A152" t="s">
        <v>802</v>
      </c>
      <c r="B152" s="5">
        <v>40634</v>
      </c>
      <c r="C152" s="5">
        <f t="shared" ref="C152:D152" si="147">EOMONTH(B152,0)+1</f>
        <v>40664</v>
      </c>
      <c r="D152" s="5">
        <f t="shared" si="147"/>
        <v>40695</v>
      </c>
      <c r="E152" s="9">
        <v>2.35</v>
      </c>
      <c r="F152" s="2">
        <v>2.4</v>
      </c>
      <c r="G152" s="2">
        <v>2.27</v>
      </c>
      <c r="H152" s="2">
        <v>2.27</v>
      </c>
      <c r="I152" s="2">
        <f t="shared" si="131"/>
        <v>2.4500244259892501</v>
      </c>
      <c r="K152" s="2"/>
    </row>
    <row r="153" spans="1:11" x14ac:dyDescent="0.3">
      <c r="A153" t="s">
        <v>803</v>
      </c>
      <c r="B153" s="5">
        <v>40725</v>
      </c>
      <c r="C153" s="5">
        <f t="shared" ref="C153:D153" si="148">EOMONTH(B153,0)+1</f>
        <v>40756</v>
      </c>
      <c r="D153" s="5">
        <f t="shared" si="148"/>
        <v>40787</v>
      </c>
      <c r="E153" s="9">
        <v>2.2999999999999998</v>
      </c>
      <c r="F153" s="2">
        <v>2.4</v>
      </c>
      <c r="G153" s="2">
        <v>2.25</v>
      </c>
      <c r="H153" s="2">
        <v>2.25</v>
      </c>
      <c r="I153" s="2">
        <f t="shared" si="131"/>
        <v>2.5000977517106726</v>
      </c>
      <c r="K153" s="2"/>
    </row>
    <row r="154" spans="1:11" x14ac:dyDescent="0.3">
      <c r="A154" t="s">
        <v>804</v>
      </c>
      <c r="B154" s="5">
        <v>40817</v>
      </c>
      <c r="C154" s="5">
        <f t="shared" ref="C154:D154" si="149">EOMONTH(B154,0)+1</f>
        <v>40848</v>
      </c>
      <c r="D154" s="5">
        <f t="shared" si="149"/>
        <v>40878</v>
      </c>
      <c r="E154" s="9">
        <v>2.4</v>
      </c>
      <c r="F154" s="2">
        <v>2.5</v>
      </c>
      <c r="G154" s="2">
        <v>2.16</v>
      </c>
      <c r="H154" s="2">
        <v>2.15</v>
      </c>
      <c r="I154" s="2">
        <f t="shared" si="131"/>
        <v>2.6000976562499778</v>
      </c>
      <c r="K154" s="2"/>
    </row>
    <row r="155" spans="1:11" x14ac:dyDescent="0.3">
      <c r="A155" t="s">
        <v>805</v>
      </c>
      <c r="B155" s="5">
        <v>40909</v>
      </c>
      <c r="C155" s="5">
        <f t="shared" ref="C155:D155" si="150">EOMONTH(B155,0)+1</f>
        <v>40940</v>
      </c>
      <c r="D155" s="5">
        <f t="shared" si="150"/>
        <v>40969</v>
      </c>
      <c r="E155" s="9">
        <v>2.2999999999999998</v>
      </c>
      <c r="F155" s="2">
        <v>2.2999999999999998</v>
      </c>
      <c r="G155" s="2">
        <v>2.15</v>
      </c>
      <c r="H155" s="2">
        <v>2.15</v>
      </c>
      <c r="I155" s="2">
        <f t="shared" si="131"/>
        <v>2.2999999999999909</v>
      </c>
      <c r="K155" s="2"/>
    </row>
    <row r="156" spans="1:11" x14ac:dyDescent="0.3">
      <c r="A156" t="s">
        <v>806</v>
      </c>
      <c r="B156" s="5">
        <v>41000</v>
      </c>
      <c r="C156" s="5">
        <f t="shared" ref="C156:D156" si="151">EOMONTH(B156,0)+1</f>
        <v>41030</v>
      </c>
      <c r="D156" s="5">
        <f t="shared" si="151"/>
        <v>41061</v>
      </c>
      <c r="E156" s="9">
        <v>2.35</v>
      </c>
      <c r="F156" s="2">
        <v>2.48</v>
      </c>
      <c r="G156" s="2">
        <v>2.2000000000000002</v>
      </c>
      <c r="H156" s="2">
        <v>2.2000000000000002</v>
      </c>
      <c r="I156" s="2">
        <f t="shared" si="131"/>
        <v>2.6101651196873243</v>
      </c>
      <c r="K156" s="2"/>
    </row>
    <row r="157" spans="1:11" x14ac:dyDescent="0.3">
      <c r="A157" t="s">
        <v>807</v>
      </c>
      <c r="B157" s="5">
        <v>41091</v>
      </c>
      <c r="C157" s="5">
        <f t="shared" ref="C157:D157" si="152">EOMONTH(B157,0)+1</f>
        <v>41122</v>
      </c>
      <c r="D157" s="5">
        <f t="shared" si="152"/>
        <v>41153</v>
      </c>
      <c r="E157" s="9">
        <v>2.2000000000000002</v>
      </c>
      <c r="F157" s="2">
        <v>2.35</v>
      </c>
      <c r="G157" s="2">
        <v>2.2000000000000002</v>
      </c>
      <c r="H157" s="2">
        <v>2.2000000000000002</v>
      </c>
      <c r="I157" s="2">
        <f t="shared" si="131"/>
        <v>2.5002201565557769</v>
      </c>
      <c r="K157" s="2"/>
    </row>
    <row r="158" spans="1:11" x14ac:dyDescent="0.3">
      <c r="A158" t="s">
        <v>808</v>
      </c>
      <c r="B158" s="5">
        <v>41183</v>
      </c>
      <c r="C158" s="5">
        <f t="shared" ref="C158:D158" si="153">EOMONTH(B158,0)+1</f>
        <v>41214</v>
      </c>
      <c r="D158" s="5">
        <f t="shared" si="153"/>
        <v>41244</v>
      </c>
      <c r="E158" s="9">
        <v>2.2799999999999998</v>
      </c>
      <c r="F158" s="2">
        <v>2.2999999999999998</v>
      </c>
      <c r="G158" s="2">
        <v>2.1</v>
      </c>
      <c r="H158" s="2">
        <v>2.1</v>
      </c>
      <c r="I158" s="2">
        <f t="shared" si="131"/>
        <v>2.3200039108330017</v>
      </c>
      <c r="K158" s="2"/>
    </row>
    <row r="159" spans="1:11" x14ac:dyDescent="0.3">
      <c r="A159" t="s">
        <v>809</v>
      </c>
      <c r="B159" s="5">
        <v>41275</v>
      </c>
      <c r="C159" s="5">
        <f t="shared" ref="C159:D159" si="154">EOMONTH(B159,0)+1</f>
        <v>41306</v>
      </c>
      <c r="D159" s="5">
        <f t="shared" si="154"/>
        <v>41334</v>
      </c>
      <c r="E159" s="9">
        <v>2.2999999999999998</v>
      </c>
      <c r="F159" s="2">
        <v>2.2999999999999998</v>
      </c>
      <c r="G159" s="2">
        <v>2</v>
      </c>
      <c r="H159" s="2">
        <v>2</v>
      </c>
      <c r="I159" s="2">
        <f t="shared" si="131"/>
        <v>2.2999999999999909</v>
      </c>
      <c r="K159" s="2"/>
    </row>
    <row r="160" spans="1:11" x14ac:dyDescent="0.3">
      <c r="A160" t="s">
        <v>810</v>
      </c>
      <c r="B160" s="5">
        <v>41365</v>
      </c>
      <c r="C160" s="5">
        <f t="shared" ref="C160:D160" si="155">EOMONTH(B160,0)+1</f>
        <v>41395</v>
      </c>
      <c r="D160" s="5">
        <f t="shared" si="155"/>
        <v>41426</v>
      </c>
      <c r="E160" s="9">
        <v>2.2000000000000002</v>
      </c>
      <c r="F160" s="2">
        <v>2.2999999999999998</v>
      </c>
      <c r="G160" s="2">
        <v>2</v>
      </c>
      <c r="H160" s="2">
        <v>2</v>
      </c>
      <c r="I160" s="2">
        <f t="shared" si="131"/>
        <v>2.4000978473581069</v>
      </c>
      <c r="K160" s="2"/>
    </row>
    <row r="161" spans="1:11" x14ac:dyDescent="0.3">
      <c r="A161" t="s">
        <v>811</v>
      </c>
      <c r="B161" s="5">
        <v>41456</v>
      </c>
      <c r="C161" s="5">
        <f t="shared" ref="C161:D161" si="156">EOMONTH(B161,0)+1</f>
        <v>41487</v>
      </c>
      <c r="D161" s="5">
        <f t="shared" si="156"/>
        <v>41518</v>
      </c>
      <c r="E161" s="9">
        <v>2.1</v>
      </c>
      <c r="F161" s="2">
        <v>2.21</v>
      </c>
      <c r="G161" s="2">
        <v>2</v>
      </c>
      <c r="H161" s="2">
        <v>2</v>
      </c>
      <c r="I161" s="2">
        <f t="shared" si="131"/>
        <v>2.3201185112634803</v>
      </c>
      <c r="K161" s="2"/>
    </row>
    <row r="162" spans="1:11" x14ac:dyDescent="0.3">
      <c r="A162" t="s">
        <v>812</v>
      </c>
      <c r="B162" s="5">
        <v>41548</v>
      </c>
      <c r="C162" s="5">
        <f t="shared" ref="C162:D162" si="157">EOMONTH(B162,0)+1</f>
        <v>41579</v>
      </c>
      <c r="D162" s="5">
        <f t="shared" si="157"/>
        <v>41609</v>
      </c>
      <c r="E162" s="9">
        <v>2.1</v>
      </c>
      <c r="F162" s="2">
        <v>2.2999999999999998</v>
      </c>
      <c r="G162" s="2">
        <v>2</v>
      </c>
      <c r="H162" s="2">
        <v>2</v>
      </c>
      <c r="I162" s="2">
        <f t="shared" si="131"/>
        <v>2.5003917727717928</v>
      </c>
      <c r="K162" s="2"/>
    </row>
    <row r="163" spans="1:11" x14ac:dyDescent="0.3">
      <c r="A163" t="s">
        <v>813</v>
      </c>
      <c r="B163" s="5">
        <v>41640</v>
      </c>
      <c r="C163" s="5">
        <f t="shared" ref="C163:D163" si="158">EOMONTH(B163,0)+1</f>
        <v>41671</v>
      </c>
      <c r="D163" s="5">
        <f t="shared" si="158"/>
        <v>41699</v>
      </c>
      <c r="E163" s="9">
        <v>2.1</v>
      </c>
      <c r="F163" s="2">
        <v>2.2999999999999998</v>
      </c>
      <c r="G163" s="2">
        <v>2</v>
      </c>
      <c r="H163" s="2">
        <v>2</v>
      </c>
      <c r="I163" s="2">
        <f t="shared" si="131"/>
        <v>2.5003917727717928</v>
      </c>
      <c r="K163" s="2"/>
    </row>
    <row r="164" spans="1:11" x14ac:dyDescent="0.3">
      <c r="A164" t="s">
        <v>814</v>
      </c>
      <c r="B164" s="5">
        <v>41730</v>
      </c>
      <c r="C164" s="5">
        <f t="shared" ref="C164:D164" si="159">EOMONTH(B164,0)+1</f>
        <v>41760</v>
      </c>
      <c r="D164" s="5">
        <f t="shared" si="159"/>
        <v>41791</v>
      </c>
      <c r="E164" s="9">
        <v>2.11</v>
      </c>
      <c r="F164" s="2">
        <v>2.25</v>
      </c>
      <c r="G164" s="2">
        <v>2</v>
      </c>
      <c r="H164" s="2">
        <v>2</v>
      </c>
      <c r="I164" s="2">
        <f t="shared" si="131"/>
        <v>2.3901919498579893</v>
      </c>
      <c r="K164" s="2"/>
    </row>
    <row r="165" spans="1:11" x14ac:dyDescent="0.3">
      <c r="A165" t="s">
        <v>815</v>
      </c>
      <c r="B165" s="5">
        <v>41821</v>
      </c>
      <c r="C165" s="5">
        <f t="shared" ref="C165:D165" si="160">EOMONTH(B165,0)+1</f>
        <v>41852</v>
      </c>
      <c r="D165" s="5">
        <f t="shared" si="160"/>
        <v>41883</v>
      </c>
      <c r="E165" s="9">
        <v>2.2000000000000002</v>
      </c>
      <c r="F165" s="2">
        <v>2.2000000000000002</v>
      </c>
      <c r="G165" s="2">
        <v>2</v>
      </c>
      <c r="H165" s="2">
        <v>2</v>
      </c>
      <c r="I165" s="2">
        <f t="shared" si="131"/>
        <v>2.200000000000002</v>
      </c>
      <c r="K165" s="2"/>
    </row>
    <row r="166" spans="1:11" x14ac:dyDescent="0.3">
      <c r="A166" t="s">
        <v>816</v>
      </c>
      <c r="B166" s="5">
        <v>41913</v>
      </c>
      <c r="C166" s="5">
        <f t="shared" ref="C166:D166" si="161">EOMONTH(B166,0)+1</f>
        <v>41944</v>
      </c>
      <c r="D166" s="5">
        <f t="shared" si="161"/>
        <v>41974</v>
      </c>
      <c r="E166" s="9">
        <v>2.09</v>
      </c>
      <c r="F166" s="2">
        <v>2.2000000000000002</v>
      </c>
      <c r="G166" s="2">
        <v>2</v>
      </c>
      <c r="H166" s="2">
        <v>2</v>
      </c>
      <c r="I166" s="2">
        <f t="shared" si="131"/>
        <v>2.3101185228719734</v>
      </c>
      <c r="K166" s="2"/>
    </row>
    <row r="167" spans="1:11" x14ac:dyDescent="0.3">
      <c r="A167" t="s">
        <v>817</v>
      </c>
      <c r="B167" s="5">
        <v>42005</v>
      </c>
      <c r="C167" s="5">
        <f t="shared" ref="C167:D167" si="162">EOMONTH(B167,0)+1</f>
        <v>42036</v>
      </c>
      <c r="D167" s="5">
        <f t="shared" si="162"/>
        <v>42064</v>
      </c>
      <c r="E167" s="9">
        <v>2</v>
      </c>
      <c r="F167" s="2">
        <v>2.1</v>
      </c>
      <c r="G167" s="2">
        <v>2</v>
      </c>
      <c r="H167" s="2">
        <v>2</v>
      </c>
      <c r="I167" s="2">
        <f t="shared" si="131"/>
        <v>2.2000980392156588</v>
      </c>
      <c r="K167" s="2"/>
    </row>
    <row r="168" spans="1:11" x14ac:dyDescent="0.3">
      <c r="A168" t="s">
        <v>818</v>
      </c>
      <c r="B168" s="5">
        <v>42095</v>
      </c>
      <c r="C168" s="5">
        <f t="shared" ref="C168:D168" si="163">EOMONTH(B168,0)+1</f>
        <v>42125</v>
      </c>
      <c r="D168" s="5">
        <f t="shared" si="163"/>
        <v>42156</v>
      </c>
      <c r="E168" s="9">
        <v>2</v>
      </c>
      <c r="F168" s="2">
        <v>2.14</v>
      </c>
      <c r="G168" s="2">
        <v>1.98</v>
      </c>
      <c r="H168" s="2">
        <v>1.98</v>
      </c>
      <c r="I168" s="2">
        <f t="shared" si="131"/>
        <v>2.2801921568627703</v>
      </c>
      <c r="K168" s="2"/>
    </row>
    <row r="169" spans="1:11" x14ac:dyDescent="0.3">
      <c r="A169" t="s">
        <v>819</v>
      </c>
      <c r="B169" s="5">
        <v>42186</v>
      </c>
      <c r="C169" s="5">
        <f t="shared" ref="C169:D169" si="164">EOMONTH(B169,0)+1</f>
        <v>42217</v>
      </c>
      <c r="D169" s="5">
        <f t="shared" si="164"/>
        <v>42248</v>
      </c>
      <c r="E169" s="9">
        <v>2</v>
      </c>
      <c r="F169" s="2">
        <v>2.15</v>
      </c>
      <c r="G169" s="2">
        <v>2</v>
      </c>
      <c r="H169" s="2">
        <v>2</v>
      </c>
      <c r="I169" s="2">
        <f t="shared" si="131"/>
        <v>2.3002205882353133</v>
      </c>
      <c r="K169" s="2"/>
    </row>
    <row r="170" spans="1:11" x14ac:dyDescent="0.3">
      <c r="A170" t="s">
        <v>820</v>
      </c>
      <c r="B170" s="5">
        <v>42278</v>
      </c>
      <c r="C170" s="5">
        <f t="shared" ref="C170:D170" si="165">EOMONTH(B170,0)+1</f>
        <v>42309</v>
      </c>
      <c r="D170" s="5">
        <f t="shared" si="165"/>
        <v>42339</v>
      </c>
      <c r="E170" s="9">
        <v>1.9</v>
      </c>
      <c r="F170" s="2">
        <v>2.15</v>
      </c>
      <c r="G170" s="2">
        <v>1.9</v>
      </c>
      <c r="H170" s="2">
        <v>1.9</v>
      </c>
      <c r="I170" s="2">
        <f t="shared" si="131"/>
        <v>2.400613346418079</v>
      </c>
      <c r="K170" s="2"/>
    </row>
    <row r="171" spans="1:11" x14ac:dyDescent="0.3">
      <c r="A171" t="s">
        <v>821</v>
      </c>
      <c r="B171" s="5">
        <v>42370</v>
      </c>
      <c r="C171" s="5">
        <f t="shared" ref="C171:D171" si="166">EOMONTH(B171,0)+1</f>
        <v>42401</v>
      </c>
      <c r="D171" s="5">
        <f t="shared" si="166"/>
        <v>42430</v>
      </c>
      <c r="E171" s="9">
        <v>2.08</v>
      </c>
      <c r="F171" s="2">
        <v>2.12</v>
      </c>
      <c r="G171" s="2">
        <v>1.97</v>
      </c>
      <c r="H171" s="2">
        <v>1.97</v>
      </c>
      <c r="I171" s="2">
        <f t="shared" si="131"/>
        <v>2.1600156739812082</v>
      </c>
      <c r="K171" s="2"/>
    </row>
    <row r="172" spans="1:11" x14ac:dyDescent="0.3">
      <c r="A172" t="s">
        <v>822</v>
      </c>
      <c r="B172" s="5">
        <v>42461</v>
      </c>
      <c r="C172" s="5">
        <f t="shared" ref="C172:D172" si="167">EOMONTH(B172,0)+1</f>
        <v>42491</v>
      </c>
      <c r="D172" s="5">
        <f t="shared" si="167"/>
        <v>42522</v>
      </c>
      <c r="E172" s="9">
        <v>2.1</v>
      </c>
      <c r="F172" s="2">
        <v>2.2000000000000002</v>
      </c>
      <c r="G172" s="2">
        <v>2</v>
      </c>
      <c r="H172" s="2">
        <v>2</v>
      </c>
      <c r="I172" s="2">
        <f t="shared" si="131"/>
        <v>2.3000979431929691</v>
      </c>
      <c r="K172" s="2"/>
    </row>
    <row r="173" spans="1:11" x14ac:dyDescent="0.3">
      <c r="A173" t="s">
        <v>823</v>
      </c>
      <c r="B173" s="5">
        <v>42552</v>
      </c>
      <c r="C173" s="5">
        <f t="shared" ref="C173:D173" si="168">EOMONTH(B173,0)+1</f>
        <v>42583</v>
      </c>
      <c r="D173" s="5">
        <f t="shared" si="168"/>
        <v>42614</v>
      </c>
      <c r="E173" s="9">
        <v>2.1</v>
      </c>
      <c r="F173" s="2">
        <v>2.15</v>
      </c>
      <c r="G173" s="2">
        <v>2</v>
      </c>
      <c r="H173" s="2">
        <v>2</v>
      </c>
      <c r="I173" s="2">
        <f t="shared" si="131"/>
        <v>2.2000244857982576</v>
      </c>
      <c r="K173" s="2"/>
    </row>
    <row r="174" spans="1:11" x14ac:dyDescent="0.3">
      <c r="A174" t="s">
        <v>824</v>
      </c>
      <c r="B174" s="5">
        <v>42644</v>
      </c>
      <c r="C174" s="5">
        <f t="shared" ref="C174:D174" si="169">EOMONTH(B174,0)+1</f>
        <v>42675</v>
      </c>
      <c r="D174" s="5">
        <f t="shared" si="169"/>
        <v>42705</v>
      </c>
      <c r="E174" s="9">
        <v>2.13</v>
      </c>
      <c r="F174" s="2">
        <v>2.2200000000000002</v>
      </c>
      <c r="G174" s="2">
        <v>2</v>
      </c>
      <c r="H174" s="2">
        <v>2</v>
      </c>
      <c r="I174" s="2">
        <f t="shared" si="131"/>
        <v>2.3100793106824558</v>
      </c>
      <c r="K174" s="2"/>
    </row>
    <row r="175" spans="1:11" x14ac:dyDescent="0.3">
      <c r="A175" t="s">
        <v>825</v>
      </c>
      <c r="B175" s="5">
        <v>42736</v>
      </c>
      <c r="C175" s="5">
        <f t="shared" ref="C175:D175" si="170">EOMONTH(B175,0)+1</f>
        <v>42767</v>
      </c>
      <c r="D175" s="5">
        <f t="shared" si="170"/>
        <v>42795</v>
      </c>
      <c r="E175" s="9">
        <v>2.2999999999999998</v>
      </c>
      <c r="F175" s="2">
        <v>2.2999999999999998</v>
      </c>
      <c r="G175" s="2">
        <v>2.1</v>
      </c>
      <c r="H175" s="2">
        <v>2.1</v>
      </c>
      <c r="I175" s="2">
        <f t="shared" si="131"/>
        <v>2.2999999999999909</v>
      </c>
      <c r="K175" s="2"/>
    </row>
    <row r="176" spans="1:11" x14ac:dyDescent="0.3">
      <c r="A176" t="s">
        <v>826</v>
      </c>
      <c r="B176" s="5">
        <v>42826</v>
      </c>
      <c r="C176" s="5">
        <f t="shared" ref="C176:D176" si="171">EOMONTH(B176,0)+1</f>
        <v>42856</v>
      </c>
      <c r="D176" s="5">
        <f t="shared" si="171"/>
        <v>42887</v>
      </c>
      <c r="E176" s="9">
        <v>2.35</v>
      </c>
      <c r="F176" s="2">
        <v>2.2999999999999998</v>
      </c>
      <c r="G176" s="2">
        <v>2.09</v>
      </c>
      <c r="H176" s="2">
        <v>2.09</v>
      </c>
      <c r="I176" s="2">
        <f t="shared" si="131"/>
        <v>2.2500244259892277</v>
      </c>
      <c r="K176" s="2"/>
    </row>
    <row r="177" spans="1:11" x14ac:dyDescent="0.3">
      <c r="A177" t="s">
        <v>827</v>
      </c>
      <c r="B177" s="5">
        <v>42917</v>
      </c>
      <c r="C177" s="5">
        <f t="shared" ref="C177:D177" si="172">EOMONTH(B177,0)+1</f>
        <v>42948</v>
      </c>
      <c r="D177" s="5">
        <f t="shared" si="172"/>
        <v>42979</v>
      </c>
      <c r="E177" s="9">
        <v>2.2000000000000002</v>
      </c>
      <c r="F177" s="2">
        <v>2.25</v>
      </c>
      <c r="G177" s="2">
        <v>2</v>
      </c>
      <c r="H177" s="2">
        <v>2</v>
      </c>
      <c r="I177" s="2">
        <f t="shared" si="131"/>
        <v>2.3000244618395227</v>
      </c>
      <c r="K177" s="2"/>
    </row>
    <row r="178" spans="1:11" x14ac:dyDescent="0.3">
      <c r="A178" t="s">
        <v>828</v>
      </c>
      <c r="B178" s="5">
        <v>43009</v>
      </c>
      <c r="C178" s="5">
        <f t="shared" ref="C178:D178" si="173">EOMONTH(B178,0)+1</f>
        <v>43040</v>
      </c>
      <c r="D178" s="5">
        <f t="shared" si="173"/>
        <v>43070</v>
      </c>
      <c r="E178" s="9">
        <v>2.2000000000000002</v>
      </c>
      <c r="F178" s="2">
        <v>2.2000000000000002</v>
      </c>
      <c r="G178" s="2">
        <v>2</v>
      </c>
      <c r="H178" s="2">
        <v>2</v>
      </c>
      <c r="I178" s="2">
        <f t="shared" si="131"/>
        <v>2.200000000000002</v>
      </c>
      <c r="K178" s="2"/>
    </row>
    <row r="179" spans="1:11" x14ac:dyDescent="0.3">
      <c r="A179" t="s">
        <v>829</v>
      </c>
      <c r="B179" s="5">
        <v>43101</v>
      </c>
      <c r="C179" s="5">
        <f t="shared" ref="C179:D179" si="174">EOMONTH(B179,0)+1</f>
        <v>43132</v>
      </c>
      <c r="D179" s="5">
        <f t="shared" si="174"/>
        <v>43160</v>
      </c>
      <c r="E179" s="9">
        <v>2.2000000000000002</v>
      </c>
      <c r="F179" s="2">
        <v>2.25</v>
      </c>
      <c r="G179" s="2">
        <v>2</v>
      </c>
      <c r="H179" s="2">
        <v>2</v>
      </c>
      <c r="I179" s="2">
        <f t="shared" si="131"/>
        <v>2.3000244618395227</v>
      </c>
      <c r="K179" s="2"/>
    </row>
    <row r="180" spans="1:11" x14ac:dyDescent="0.3">
      <c r="A180" t="s">
        <v>830</v>
      </c>
      <c r="B180" s="5">
        <v>43191</v>
      </c>
      <c r="C180" s="5">
        <f t="shared" ref="C180:D180" si="175">EOMONTH(B180,0)+1</f>
        <v>43221</v>
      </c>
      <c r="D180" s="5">
        <f t="shared" si="175"/>
        <v>43252</v>
      </c>
      <c r="E180" s="9">
        <v>2.2000000000000002</v>
      </c>
      <c r="F180" s="2">
        <v>2.2999999999999998</v>
      </c>
      <c r="G180" s="2">
        <v>2</v>
      </c>
      <c r="H180" s="2">
        <v>2</v>
      </c>
      <c r="I180" s="2">
        <f t="shared" si="131"/>
        <v>2.4000978473581069</v>
      </c>
      <c r="K180" s="2"/>
    </row>
    <row r="181" spans="1:11" x14ac:dyDescent="0.3">
      <c r="A181" t="s">
        <v>831</v>
      </c>
      <c r="B181" s="5">
        <v>43282</v>
      </c>
      <c r="C181" s="5">
        <f t="shared" ref="C181:D181" si="176">EOMONTH(B181,0)+1</f>
        <v>43313</v>
      </c>
      <c r="D181" s="5">
        <f t="shared" si="176"/>
        <v>43344</v>
      </c>
      <c r="E181" s="9">
        <v>2.2200000000000002</v>
      </c>
      <c r="F181" s="2">
        <v>2.2000000000000002</v>
      </c>
      <c r="G181" s="2">
        <v>2</v>
      </c>
      <c r="H181" s="2">
        <v>2</v>
      </c>
      <c r="I181" s="2">
        <f t="shared" si="131"/>
        <v>2.1800039131285587</v>
      </c>
      <c r="K181" s="2"/>
    </row>
    <row r="182" spans="1:11" x14ac:dyDescent="0.3">
      <c r="A182" t="s">
        <v>832</v>
      </c>
      <c r="B182" s="5">
        <v>43374</v>
      </c>
      <c r="C182" s="5">
        <f t="shared" ref="C182:D182" si="177">EOMONTH(B182,0)+1</f>
        <v>43405</v>
      </c>
      <c r="D182" s="5">
        <f t="shared" si="177"/>
        <v>43435</v>
      </c>
      <c r="E182" s="9">
        <v>2.25</v>
      </c>
      <c r="F182" s="2">
        <v>2.21</v>
      </c>
      <c r="G182" s="2">
        <v>2.0099999999999998</v>
      </c>
      <c r="H182" s="2">
        <v>2</v>
      </c>
      <c r="I182" s="2">
        <f t="shared" si="131"/>
        <v>2.1700156479217636</v>
      </c>
      <c r="K182" s="2"/>
    </row>
    <row r="183" spans="1:11" x14ac:dyDescent="0.3">
      <c r="A183" t="s">
        <v>833</v>
      </c>
      <c r="B183" s="5">
        <v>43466</v>
      </c>
      <c r="C183" s="5">
        <f t="shared" ref="C183:D183" si="178">EOMONTH(B183,0)+1</f>
        <v>43497</v>
      </c>
      <c r="D183" s="5">
        <f t="shared" si="178"/>
        <v>43525</v>
      </c>
      <c r="E183" s="9">
        <v>2.13</v>
      </c>
      <c r="F183" s="2">
        <v>2.2000000000000002</v>
      </c>
      <c r="G183" s="2">
        <v>2</v>
      </c>
      <c r="H183" s="2">
        <v>2</v>
      </c>
      <c r="I183" s="2">
        <f t="shared" si="131"/>
        <v>2.2700479780671579</v>
      </c>
      <c r="K183" s="2"/>
    </row>
    <row r="184" spans="1:11" x14ac:dyDescent="0.3">
      <c r="A184" t="s">
        <v>834</v>
      </c>
      <c r="B184" s="5">
        <v>43556</v>
      </c>
      <c r="C184" s="5">
        <f t="shared" ref="C184:D184" si="179">EOMONTH(B184,0)+1</f>
        <v>43586</v>
      </c>
      <c r="D184" s="5">
        <f t="shared" si="179"/>
        <v>43617</v>
      </c>
      <c r="E184" s="9">
        <v>2.1</v>
      </c>
      <c r="F184" s="2">
        <v>2.2000000000000002</v>
      </c>
      <c r="G184" s="2">
        <v>2</v>
      </c>
      <c r="H184" s="2">
        <v>2</v>
      </c>
      <c r="I184" s="2">
        <f t="shared" si="131"/>
        <v>2.3000979431929691</v>
      </c>
      <c r="K184" s="2"/>
    </row>
    <row r="185" spans="1:11" x14ac:dyDescent="0.3">
      <c r="A185" t="s">
        <v>835</v>
      </c>
      <c r="B185" s="5">
        <v>43647</v>
      </c>
      <c r="C185" s="5">
        <f t="shared" ref="C185:D185" si="180">EOMONTH(B185,0)+1</f>
        <v>43678</v>
      </c>
      <c r="D185" s="5">
        <f t="shared" si="180"/>
        <v>43709</v>
      </c>
      <c r="E185" s="9">
        <v>2.09</v>
      </c>
      <c r="F185" s="2">
        <v>2.2000000000000002</v>
      </c>
      <c r="G185" s="2">
        <v>2</v>
      </c>
      <c r="H185" s="2">
        <v>2</v>
      </c>
      <c r="I185" s="2">
        <f t="shared" si="131"/>
        <v>2.3101185228719734</v>
      </c>
      <c r="K185" s="2"/>
    </row>
    <row r="186" spans="1:11" x14ac:dyDescent="0.3">
      <c r="A186" t="s">
        <v>836</v>
      </c>
      <c r="B186" s="5">
        <v>43739</v>
      </c>
      <c r="C186" s="5">
        <f t="shared" ref="C186:D186" si="181">EOMONTH(B186,0)+1</f>
        <v>43770</v>
      </c>
      <c r="D186" s="5">
        <f t="shared" si="181"/>
        <v>43800</v>
      </c>
      <c r="E186" s="9">
        <v>2.2000000000000002</v>
      </c>
      <c r="F186" s="2">
        <v>2.2000000000000002</v>
      </c>
      <c r="G186" s="2">
        <v>2</v>
      </c>
      <c r="H186" s="2">
        <v>2</v>
      </c>
      <c r="I186" s="2">
        <f t="shared" si="131"/>
        <v>2.200000000000002</v>
      </c>
      <c r="K186" s="2"/>
    </row>
    <row r="187" spans="1:11" x14ac:dyDescent="0.3">
      <c r="A187" t="s">
        <v>837</v>
      </c>
      <c r="B187" s="5">
        <v>43831</v>
      </c>
      <c r="C187" s="5">
        <f t="shared" ref="C187:D187" si="182">EOMONTH(B187,0)+1</f>
        <v>43862</v>
      </c>
      <c r="D187" s="5">
        <f t="shared" si="182"/>
        <v>43891</v>
      </c>
      <c r="E187" s="9">
        <v>2.2000000000000002</v>
      </c>
      <c r="F187" s="2">
        <v>2.2000000000000002</v>
      </c>
      <c r="G187" s="2">
        <v>2</v>
      </c>
      <c r="H187" s="2">
        <v>2</v>
      </c>
      <c r="I187" s="2">
        <f t="shared" si="131"/>
        <v>2.200000000000002</v>
      </c>
      <c r="K187" s="2"/>
    </row>
    <row r="188" spans="1:11" x14ac:dyDescent="0.3">
      <c r="A188" t="s">
        <v>838</v>
      </c>
      <c r="B188" s="5">
        <v>43922</v>
      </c>
      <c r="C188" s="5">
        <f t="shared" ref="C188:D188" si="183">EOMONTH(B188,0)+1</f>
        <v>43952</v>
      </c>
      <c r="D188" s="5">
        <f t="shared" si="183"/>
        <v>43983</v>
      </c>
      <c r="E188" s="9">
        <v>2</v>
      </c>
      <c r="F188" s="2">
        <v>2.14</v>
      </c>
      <c r="G188" s="2">
        <v>1.87</v>
      </c>
      <c r="H188" s="2">
        <v>1.86</v>
      </c>
      <c r="I188" s="2">
        <f t="shared" si="131"/>
        <v>2.2801921568627703</v>
      </c>
      <c r="K188" s="2"/>
    </row>
    <row r="189" spans="1:11" x14ac:dyDescent="0.3">
      <c r="A189" t="s">
        <v>839</v>
      </c>
      <c r="B189" s="5">
        <v>44013</v>
      </c>
      <c r="C189" s="5">
        <f t="shared" ref="C189:D189" si="184">EOMONTH(B189,0)+1</f>
        <v>44044</v>
      </c>
      <c r="D189" s="5">
        <f t="shared" si="184"/>
        <v>44075</v>
      </c>
      <c r="E189" s="9">
        <v>1.9</v>
      </c>
      <c r="F189" s="2">
        <v>2.0299999999999998</v>
      </c>
      <c r="G189" s="2">
        <v>1.85</v>
      </c>
      <c r="H189" s="2">
        <v>1.85</v>
      </c>
      <c r="I189" s="2">
        <f t="shared" si="131"/>
        <v>2.1601658488714426</v>
      </c>
      <c r="K189" s="2"/>
    </row>
    <row r="190" spans="1:11" x14ac:dyDescent="0.3">
      <c r="A190" t="s">
        <v>840</v>
      </c>
      <c r="B190" s="5">
        <v>44105</v>
      </c>
      <c r="C190" s="5">
        <f t="shared" ref="C190:D190" si="185">EOMONTH(B190,0)+1</f>
        <v>44136</v>
      </c>
      <c r="D190" s="5">
        <f t="shared" si="185"/>
        <v>44166</v>
      </c>
      <c r="E190" s="9">
        <v>2</v>
      </c>
      <c r="F190" s="2">
        <v>2.12</v>
      </c>
      <c r="G190" s="2">
        <v>1.9</v>
      </c>
      <c r="H190" s="2">
        <v>1.9</v>
      </c>
      <c r="I190" s="2">
        <f t="shared" si="131"/>
        <v>2.2401411764706003</v>
      </c>
      <c r="K190" s="2"/>
    </row>
    <row r="191" spans="1:11" x14ac:dyDescent="0.3">
      <c r="A191" t="s">
        <v>841</v>
      </c>
      <c r="B191" s="5">
        <v>44197</v>
      </c>
      <c r="C191" s="5">
        <f t="shared" ref="C191:D191" si="186">EOMONTH(B191,0)+1</f>
        <v>44228</v>
      </c>
      <c r="D191" s="5">
        <f t="shared" si="186"/>
        <v>44256</v>
      </c>
      <c r="E191" s="9">
        <v>2.2000000000000002</v>
      </c>
      <c r="F191" s="2">
        <v>2.2000000000000002</v>
      </c>
      <c r="G191" s="2">
        <v>2.0299999999999998</v>
      </c>
      <c r="H191" s="2">
        <v>2.0299999999999998</v>
      </c>
      <c r="I191" s="2">
        <f t="shared" si="131"/>
        <v>2.200000000000002</v>
      </c>
      <c r="K191" s="2"/>
    </row>
    <row r="192" spans="1:11" x14ac:dyDescent="0.3">
      <c r="A192" t="s">
        <v>842</v>
      </c>
      <c r="B192" s="5">
        <v>44287</v>
      </c>
      <c r="C192" s="5">
        <f t="shared" ref="C192:D192" si="187">EOMONTH(B192,0)+1</f>
        <v>44317</v>
      </c>
      <c r="D192" s="5">
        <f t="shared" si="187"/>
        <v>44348</v>
      </c>
      <c r="E192" s="9">
        <v>2.4</v>
      </c>
      <c r="F192" s="2">
        <v>2.2999999999999998</v>
      </c>
      <c r="G192" s="2">
        <v>2.1</v>
      </c>
      <c r="H192" s="2">
        <v>2.1</v>
      </c>
      <c r="I192" s="2">
        <f t="shared" si="131"/>
        <v>2.2000976562499774</v>
      </c>
      <c r="K192" s="2"/>
    </row>
    <row r="193" spans="1:11" x14ac:dyDescent="0.3">
      <c r="A193" t="s">
        <v>843</v>
      </c>
      <c r="B193" s="5">
        <v>44378</v>
      </c>
      <c r="C193" s="5">
        <f t="shared" ref="C193:D193" si="188">EOMONTH(B193,0)+1</f>
        <v>44409</v>
      </c>
      <c r="D193" s="5">
        <f t="shared" si="188"/>
        <v>44440</v>
      </c>
      <c r="E193" s="9">
        <v>2.75</v>
      </c>
      <c r="F193" s="2">
        <v>2.44</v>
      </c>
      <c r="G193" s="2">
        <v>2.2000000000000002</v>
      </c>
      <c r="H193" s="2">
        <v>2.2000000000000002</v>
      </c>
      <c r="I193" s="2">
        <f t="shared" si="131"/>
        <v>2.1309352798053238</v>
      </c>
      <c r="K193" s="2"/>
    </row>
    <row r="194" spans="1:11" x14ac:dyDescent="0.3">
      <c r="A194" t="s">
        <v>844</v>
      </c>
      <c r="B194" s="5">
        <v>44470</v>
      </c>
      <c r="C194" s="5">
        <f t="shared" ref="C194:D194" si="189">EOMONTH(B194,0)+1</f>
        <v>44501</v>
      </c>
      <c r="D194" s="5">
        <f t="shared" si="189"/>
        <v>44531</v>
      </c>
      <c r="E194" s="9">
        <v>2.9</v>
      </c>
      <c r="F194" s="2">
        <v>2.5499999999999998</v>
      </c>
      <c r="G194" s="2">
        <v>2.2999999999999998</v>
      </c>
      <c r="H194" s="2">
        <v>2.2999999999999998</v>
      </c>
      <c r="I194" s="2">
        <f t="shared" si="131"/>
        <v>2.2011904761904955</v>
      </c>
      <c r="K194" s="2"/>
    </row>
    <row r="195" spans="1:11" x14ac:dyDescent="0.3">
      <c r="A195" t="s">
        <v>845</v>
      </c>
      <c r="B195" s="5">
        <v>44562</v>
      </c>
      <c r="C195" s="5">
        <f t="shared" ref="C195:D195" si="190">EOMONTH(B195,0)+1</f>
        <v>44593</v>
      </c>
      <c r="D195" s="5">
        <f t="shared" si="190"/>
        <v>44621</v>
      </c>
      <c r="E195" s="9">
        <v>2.7</v>
      </c>
      <c r="F195" s="2">
        <v>2.5</v>
      </c>
      <c r="G195" s="2">
        <v>2.2000000000000002</v>
      </c>
      <c r="H195" s="2">
        <v>2.2000000000000002</v>
      </c>
      <c r="I195" s="2">
        <f t="shared" si="131"/>
        <v>2.3003894839337846</v>
      </c>
      <c r="K195" s="2"/>
    </row>
    <row r="196" spans="1:11" x14ac:dyDescent="0.3">
      <c r="A196" t="s">
        <v>846</v>
      </c>
      <c r="B196" s="5">
        <v>44652</v>
      </c>
      <c r="C196" s="5">
        <f t="shared" ref="C196:D196" si="191">EOMONTH(B196,0)+1</f>
        <v>44682</v>
      </c>
      <c r="D196" s="5">
        <f t="shared" si="191"/>
        <v>44713</v>
      </c>
      <c r="E196" s="9">
        <v>3.4</v>
      </c>
      <c r="F196" s="2">
        <v>2.8</v>
      </c>
      <c r="G196" s="2">
        <v>2.4</v>
      </c>
      <c r="H196" s="2">
        <v>2.4</v>
      </c>
      <c r="I196" s="2">
        <f t="shared" si="131"/>
        <v>2.2034816247582301</v>
      </c>
      <c r="K196" s="2"/>
    </row>
    <row r="197" spans="1:11" x14ac:dyDescent="0.3">
      <c r="A197" t="s">
        <v>847</v>
      </c>
      <c r="B197" s="5">
        <v>44743</v>
      </c>
      <c r="C197" s="5">
        <f t="shared" ref="C197:D197" si="192">EOMONTH(B197,0)+1</f>
        <v>44774</v>
      </c>
      <c r="D197" s="5">
        <f t="shared" si="192"/>
        <v>44805</v>
      </c>
      <c r="E197" s="9">
        <v>3.5</v>
      </c>
      <c r="F197" s="2">
        <v>2.8</v>
      </c>
      <c r="G197" s="2">
        <v>2.4500000000000002</v>
      </c>
      <c r="H197" s="2">
        <v>2.4500000000000002</v>
      </c>
      <c r="I197" s="2">
        <f t="shared" si="131"/>
        <v>2.1047342995169194</v>
      </c>
      <c r="K197" s="2"/>
    </row>
    <row r="198" spans="1:11" x14ac:dyDescent="0.3">
      <c r="A198" t="s">
        <v>848</v>
      </c>
      <c r="B198" s="5">
        <v>44835</v>
      </c>
      <c r="C198" s="5">
        <f t="shared" ref="C198:D198" si="193">EOMONTH(B198,0)+1</f>
        <v>44866</v>
      </c>
      <c r="D198" s="5">
        <f t="shared" si="193"/>
        <v>44896</v>
      </c>
      <c r="E198" s="9">
        <v>3.75</v>
      </c>
      <c r="F198" s="2">
        <v>2.95</v>
      </c>
      <c r="G198" s="2">
        <v>2.58</v>
      </c>
      <c r="H198" s="2">
        <v>2.58</v>
      </c>
      <c r="I198" s="2">
        <f t="shared" si="131"/>
        <v>2.1561686746987885</v>
      </c>
      <c r="K198" s="2"/>
    </row>
    <row r="199" spans="1:11" x14ac:dyDescent="0.3">
      <c r="A199" t="s">
        <v>849</v>
      </c>
      <c r="B199" s="5">
        <v>44927</v>
      </c>
      <c r="C199" s="5">
        <f t="shared" ref="C199:D199" si="194">EOMONTH(B199,0)+1</f>
        <v>44958</v>
      </c>
      <c r="D199" s="5">
        <f t="shared" si="194"/>
        <v>44986</v>
      </c>
      <c r="E199" s="9">
        <v>2.5</v>
      </c>
      <c r="F199" s="2">
        <v>2.37</v>
      </c>
      <c r="G199" s="2">
        <v>2.15</v>
      </c>
      <c r="H199" s="2">
        <v>2.15</v>
      </c>
      <c r="I199" s="2">
        <f t="shared" si="131"/>
        <v>2.2401648780488115</v>
      </c>
      <c r="K199" s="2"/>
    </row>
    <row r="200" spans="1:11" x14ac:dyDescent="0.3">
      <c r="A200" t="s">
        <v>850</v>
      </c>
      <c r="B200" s="5">
        <v>45017</v>
      </c>
      <c r="C200" s="5">
        <f t="shared" ref="C200:D200" si="195">EOMONTH(B200,0)+1</f>
        <v>45047</v>
      </c>
      <c r="D200" s="5">
        <f t="shared" si="195"/>
        <v>45078</v>
      </c>
      <c r="E200" s="9">
        <v>2.5</v>
      </c>
      <c r="F200" s="2">
        <v>2.36</v>
      </c>
      <c r="G200" s="2">
        <v>2.2000000000000002</v>
      </c>
      <c r="H200" s="2">
        <v>2.2000000000000002</v>
      </c>
      <c r="I200" s="2">
        <f t="shared" ref="I200:I207" si="196">100*((((1+F200/100)^10)/(1+E200/100)^5)^(1/5)-1)</f>
        <v>2.220191219512202</v>
      </c>
      <c r="K200" s="2"/>
    </row>
    <row r="201" spans="1:11" x14ac:dyDescent="0.3">
      <c r="A201" t="s">
        <v>851</v>
      </c>
      <c r="B201" s="5">
        <v>45108</v>
      </c>
      <c r="C201" s="5">
        <f t="shared" ref="C201:D201" si="197">EOMONTH(B201,0)+1</f>
        <v>45139</v>
      </c>
      <c r="D201" s="5">
        <f t="shared" si="197"/>
        <v>45170</v>
      </c>
      <c r="E201" s="9">
        <v>2.68</v>
      </c>
      <c r="F201" s="2">
        <v>2.4</v>
      </c>
      <c r="G201" s="2">
        <v>2.2000000000000002</v>
      </c>
      <c r="H201" s="2">
        <v>2.2000000000000002</v>
      </c>
      <c r="I201" s="2">
        <f t="shared" si="196"/>
        <v>2.1207635372029632</v>
      </c>
      <c r="K201" s="2"/>
    </row>
    <row r="202" spans="1:11" x14ac:dyDescent="0.3">
      <c r="A202" t="s">
        <v>852</v>
      </c>
      <c r="B202" s="5">
        <v>45200</v>
      </c>
      <c r="C202" s="5">
        <f t="shared" ref="C202:D202" si="198">EOMONTH(B202,0)+1</f>
        <v>45231</v>
      </c>
      <c r="D202" s="5">
        <f t="shared" si="198"/>
        <v>45261</v>
      </c>
      <c r="E202" s="9">
        <v>2.6</v>
      </c>
      <c r="F202" s="2">
        <v>2.4</v>
      </c>
      <c r="G202" s="2">
        <v>2.2200000000000002</v>
      </c>
      <c r="H202" s="2">
        <v>2.2200000000000002</v>
      </c>
      <c r="I202" s="2">
        <f t="shared" si="196"/>
        <v>2.2003898635477581</v>
      </c>
      <c r="K202" s="2"/>
    </row>
    <row r="203" spans="1:11" x14ac:dyDescent="0.3">
      <c r="A203" t="s">
        <v>853</v>
      </c>
      <c r="B203" s="5">
        <v>45292</v>
      </c>
      <c r="C203" s="5">
        <f t="shared" ref="C203:D203" si="199">EOMONTH(B203,0)+1</f>
        <v>45323</v>
      </c>
      <c r="D203" s="5">
        <f t="shared" si="199"/>
        <v>45352</v>
      </c>
      <c r="E203" s="9">
        <v>2.2999999999999998</v>
      </c>
      <c r="F203" s="2">
        <v>2.2400000000000002</v>
      </c>
      <c r="G203" s="2">
        <v>2</v>
      </c>
      <c r="H203" s="2">
        <v>2</v>
      </c>
      <c r="I203" s="2">
        <f t="shared" si="196"/>
        <v>2.1800351906158255</v>
      </c>
      <c r="K203" s="2"/>
    </row>
    <row r="204" spans="1:11" x14ac:dyDescent="0.3">
      <c r="A204" t="s">
        <v>854</v>
      </c>
      <c r="B204" s="5">
        <v>45383</v>
      </c>
      <c r="C204" s="5">
        <f t="shared" ref="C204:D204" si="200">EOMONTH(B204,0)+1</f>
        <v>45413</v>
      </c>
      <c r="D204" s="5">
        <f t="shared" si="200"/>
        <v>45444</v>
      </c>
      <c r="E204" s="9">
        <v>2.5</v>
      </c>
      <c r="F204" s="2">
        <v>2.33</v>
      </c>
      <c r="G204" s="2">
        <v>2.1</v>
      </c>
      <c r="H204" s="2">
        <v>2.1</v>
      </c>
      <c r="I204" s="2">
        <f t="shared" si="196"/>
        <v>2.1602819512195337</v>
      </c>
      <c r="K204" s="2"/>
    </row>
    <row r="205" spans="1:11" x14ac:dyDescent="0.3">
      <c r="A205" t="s">
        <v>855</v>
      </c>
      <c r="B205" s="5">
        <v>45474</v>
      </c>
      <c r="C205" s="5">
        <f t="shared" ref="C205:D206" si="201">EOMONTH(B205,0)+1</f>
        <v>45505</v>
      </c>
      <c r="D205" s="5">
        <f t="shared" si="201"/>
        <v>45536</v>
      </c>
      <c r="E205" s="9">
        <v>2.4</v>
      </c>
      <c r="F205" s="2">
        <v>2.2999999999999998</v>
      </c>
      <c r="G205" s="2">
        <v>2.1</v>
      </c>
      <c r="H205" s="2">
        <v>2.1</v>
      </c>
      <c r="I205" s="2">
        <f t="shared" si="196"/>
        <v>2.2000976562499774</v>
      </c>
      <c r="K205" s="2"/>
    </row>
    <row r="206" spans="1:11" x14ac:dyDescent="0.3">
      <c r="A206" t="s">
        <v>856</v>
      </c>
      <c r="B206" s="5">
        <v>45566</v>
      </c>
      <c r="C206" s="5">
        <f t="shared" si="201"/>
        <v>45597</v>
      </c>
      <c r="D206" s="5">
        <f t="shared" si="201"/>
        <v>45627</v>
      </c>
      <c r="E206" s="9">
        <v>2.4</v>
      </c>
      <c r="F206" s="2">
        <v>2.23</v>
      </c>
      <c r="G206" s="2">
        <v>2.1</v>
      </c>
      <c r="H206" s="2">
        <v>2.1</v>
      </c>
      <c r="I206" s="2">
        <f t="shared" si="196"/>
        <v>2.0602822265624932</v>
      </c>
      <c r="K206" s="2"/>
    </row>
    <row r="207" spans="1:11" x14ac:dyDescent="0.3">
      <c r="A207" t="s">
        <v>3115</v>
      </c>
      <c r="B207" s="5">
        <v>45658</v>
      </c>
      <c r="C207" s="5">
        <f t="shared" ref="C207" si="202">EOMONTH(B207,0)+1</f>
        <v>45689</v>
      </c>
      <c r="D207" s="5">
        <f t="shared" ref="D207" si="203">EOMONTH(C207,0)+1</f>
        <v>45717</v>
      </c>
      <c r="E207" s="9">
        <v>2.4</v>
      </c>
      <c r="F207" s="2">
        <v>2.2999999999999998</v>
      </c>
      <c r="G207" s="2">
        <v>2.11</v>
      </c>
      <c r="H207" s="2">
        <f>G207</f>
        <v>2.11</v>
      </c>
      <c r="I207" s="2">
        <f t="shared" si="196"/>
        <v>2.2000976562499774</v>
      </c>
      <c r="K207" s="2"/>
    </row>
  </sheetData>
  <mergeCells count="1">
    <mergeCell ref="K14:R24"/>
  </mergeCells>
  <hyperlinks>
    <hyperlink ref="K9" r:id="rId1" display="https://www.federalreserve.gov/econres/files/data_only_package.zip" xr:uid="{275A6E6B-5D9E-47B9-8D9E-0BA68D968280}"/>
    <hyperlink ref="K8" r:id="rId2" xr:uid="{0F65DEED-10FE-4648-9B4B-8DA3D69A6AE8}"/>
  </hyperlinks>
  <pageMargins left="0.7" right="0.7" top="0.75" bottom="0.75" header="0.3" footer="0.3"/>
  <headerFooter>
    <oddHeader>&amp;L&amp;"Calibri"&amp;11&amp;K000000 NONCONFIDENTIAL // EXTERNAL&amp;1#_x000D_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0C73-CDC7-4E48-A4FD-BEE328198249}">
  <dimension ref="A1:Q208"/>
  <sheetViews>
    <sheetView workbookViewId="0">
      <pane xSplit="1" ySplit="6" topLeftCell="B193" activePane="bottomRight" state="frozen"/>
      <selection activeCell="N28" sqref="N28"/>
      <selection pane="topRight" activeCell="N28" sqref="N28"/>
      <selection pane="bottomLeft" activeCell="N28" sqref="N28"/>
      <selection pane="bottomRight" activeCell="D214" sqref="D214"/>
    </sheetView>
  </sheetViews>
  <sheetFormatPr defaultRowHeight="14.4" x14ac:dyDescent="0.3"/>
  <cols>
    <col min="2" max="2" width="10.44140625" bestFit="1" customWidth="1"/>
    <col min="3" max="4" width="9.5546875" bestFit="1" customWidth="1"/>
    <col min="5" max="5" width="17.77734375" bestFit="1" customWidth="1"/>
    <col min="6" max="6" width="14.77734375" bestFit="1" customWidth="1"/>
    <col min="7" max="7" width="10.77734375" bestFit="1" customWidth="1"/>
    <col min="11" max="12" width="9.44140625" bestFit="1" customWidth="1"/>
    <col min="13" max="15" width="9.21875" bestFit="1" customWidth="1"/>
    <col min="18" max="19" width="9.21875" bestFit="1" customWidth="1"/>
  </cols>
  <sheetData>
    <row r="1" spans="1:17" x14ac:dyDescent="0.3">
      <c r="A1" t="s">
        <v>648</v>
      </c>
      <c r="B1" t="s">
        <v>3112</v>
      </c>
      <c r="C1" t="s">
        <v>3113</v>
      </c>
      <c r="D1" t="s">
        <v>3114</v>
      </c>
      <c r="E1" t="s">
        <v>646</v>
      </c>
      <c r="F1" t="s">
        <v>647</v>
      </c>
      <c r="G1" t="s">
        <v>899</v>
      </c>
      <c r="H1" t="s">
        <v>900</v>
      </c>
      <c r="I1" t="s">
        <v>901</v>
      </c>
    </row>
    <row r="2" spans="1:17" x14ac:dyDescent="0.3">
      <c r="A2" s="1" t="s">
        <v>895</v>
      </c>
      <c r="B2" s="1" t="s">
        <v>894</v>
      </c>
      <c r="E2" t="s">
        <v>871</v>
      </c>
      <c r="F2" t="s">
        <v>870</v>
      </c>
      <c r="G2" t="s">
        <v>3108</v>
      </c>
      <c r="H2" t="s">
        <v>897</v>
      </c>
      <c r="I2" t="s">
        <v>898</v>
      </c>
    </row>
    <row r="3" spans="1:17" x14ac:dyDescent="0.3">
      <c r="A3" t="s">
        <v>642</v>
      </c>
      <c r="E3" t="s">
        <v>873</v>
      </c>
      <c r="F3" t="s">
        <v>872</v>
      </c>
      <c r="G3" t="s">
        <v>874</v>
      </c>
      <c r="H3" t="s">
        <v>904</v>
      </c>
      <c r="I3" t="s">
        <v>907</v>
      </c>
      <c r="P3" s="1"/>
      <c r="Q3" s="1"/>
    </row>
    <row r="4" spans="1:17" x14ac:dyDescent="0.3">
      <c r="A4" t="s">
        <v>640</v>
      </c>
      <c r="E4" t="s">
        <v>3423</v>
      </c>
      <c r="F4" t="s">
        <v>3424</v>
      </c>
      <c r="G4" t="s">
        <v>3425</v>
      </c>
      <c r="H4" t="s">
        <v>3426</v>
      </c>
      <c r="I4" t="s">
        <v>3427</v>
      </c>
    </row>
    <row r="5" spans="1:17" x14ac:dyDescent="0.3">
      <c r="A5" t="s">
        <v>600</v>
      </c>
      <c r="E5" t="s">
        <v>601</v>
      </c>
      <c r="F5" t="s">
        <v>601</v>
      </c>
      <c r="G5" t="s">
        <v>896</v>
      </c>
      <c r="H5" t="s">
        <v>903</v>
      </c>
      <c r="I5" t="s">
        <v>906</v>
      </c>
    </row>
    <row r="6" spans="1:17" x14ac:dyDescent="0.3">
      <c r="A6" t="s">
        <v>641</v>
      </c>
      <c r="E6" t="s">
        <v>643</v>
      </c>
      <c r="F6" t="s">
        <v>643</v>
      </c>
      <c r="G6" t="s">
        <v>651</v>
      </c>
      <c r="H6" t="s">
        <v>902</v>
      </c>
      <c r="I6" t="s">
        <v>905</v>
      </c>
    </row>
    <row r="7" spans="1:17" x14ac:dyDescent="0.3">
      <c r="A7" t="s">
        <v>657</v>
      </c>
      <c r="B7" s="5">
        <v>27395</v>
      </c>
      <c r="C7" s="5">
        <f>EOMONTH(B7,0)+1</f>
        <v>27426</v>
      </c>
      <c r="D7" s="5">
        <f>EOMONTH(C7,0)+1</f>
        <v>27454</v>
      </c>
      <c r="E7" s="10">
        <v>82.034000000000006</v>
      </c>
      <c r="F7" s="3">
        <v>61851</v>
      </c>
      <c r="G7" s="4">
        <v>1616.1</v>
      </c>
      <c r="H7" s="10">
        <v>5.0760472743023328</v>
      </c>
      <c r="I7" s="10">
        <v>3.8271765361054388</v>
      </c>
      <c r="M7" s="5"/>
      <c r="N7" s="5"/>
      <c r="O7" s="5"/>
    </row>
    <row r="8" spans="1:17" x14ac:dyDescent="0.3">
      <c r="A8" t="s">
        <v>658</v>
      </c>
      <c r="B8" s="5">
        <v>27485</v>
      </c>
      <c r="C8" s="5">
        <f t="shared" ref="C8:C39" si="0">EOMONTH(B8,0)+1</f>
        <v>27515</v>
      </c>
      <c r="D8" s="5">
        <f t="shared" ref="D8:D71" si="1">EOMONTH(C8,0)+1</f>
        <v>27546</v>
      </c>
      <c r="E8" s="10">
        <v>83.948999999999998</v>
      </c>
      <c r="F8" s="3">
        <v>62631</v>
      </c>
      <c r="G8" s="4">
        <v>1651.9</v>
      </c>
      <c r="H8" s="10">
        <v>5.0819662207155396</v>
      </c>
      <c r="I8" s="10">
        <v>3.7914522670863855</v>
      </c>
      <c r="M8" s="5"/>
      <c r="N8" s="5"/>
      <c r="O8" s="5"/>
    </row>
    <row r="9" spans="1:17" x14ac:dyDescent="0.3">
      <c r="A9" t="s">
        <v>659</v>
      </c>
      <c r="B9" s="5">
        <v>27576</v>
      </c>
      <c r="C9" s="5">
        <f t="shared" si="0"/>
        <v>27607</v>
      </c>
      <c r="D9" s="5">
        <f t="shared" si="1"/>
        <v>27638</v>
      </c>
      <c r="E9" s="10">
        <v>86.474000000000004</v>
      </c>
      <c r="F9" s="3">
        <v>59784</v>
      </c>
      <c r="G9" s="4">
        <v>1709.8</v>
      </c>
      <c r="H9" s="10">
        <v>5.0575505907123643</v>
      </c>
      <c r="I9" s="10">
        <v>3.4965493040121651</v>
      </c>
      <c r="M9" s="5"/>
      <c r="N9" s="5"/>
      <c r="O9" s="5"/>
    </row>
    <row r="10" spans="1:17" x14ac:dyDescent="0.3">
      <c r="A10" t="s">
        <v>660</v>
      </c>
      <c r="B10" s="5">
        <v>27668</v>
      </c>
      <c r="C10" s="5">
        <f t="shared" si="0"/>
        <v>27699</v>
      </c>
      <c r="D10" s="5">
        <f t="shared" si="1"/>
        <v>27729</v>
      </c>
      <c r="E10" s="10">
        <v>86.716999999999999</v>
      </c>
      <c r="F10" s="3">
        <v>61151</v>
      </c>
      <c r="G10" s="4">
        <v>1761.8</v>
      </c>
      <c r="H10" s="10">
        <v>4.9220683391985478</v>
      </c>
      <c r="I10" s="10">
        <v>3.4709388125780452</v>
      </c>
      <c r="M10" s="5"/>
      <c r="N10" s="5"/>
      <c r="O10" s="5"/>
    </row>
    <row r="11" spans="1:17" x14ac:dyDescent="0.3">
      <c r="A11" t="s">
        <v>661</v>
      </c>
      <c r="B11" s="5">
        <v>27760</v>
      </c>
      <c r="C11" s="5">
        <f t="shared" si="0"/>
        <v>27791</v>
      </c>
      <c r="D11" s="5">
        <f t="shared" si="1"/>
        <v>27820</v>
      </c>
      <c r="E11" s="10">
        <v>87.293000000000006</v>
      </c>
      <c r="F11" s="3">
        <v>63149</v>
      </c>
      <c r="G11" s="4">
        <v>1820.5</v>
      </c>
      <c r="H11" s="10">
        <v>4.7950013732491072</v>
      </c>
      <c r="I11" s="10">
        <v>3.4687723152979952</v>
      </c>
      <c r="M11" s="5"/>
      <c r="N11" s="5"/>
      <c r="O11" s="5"/>
    </row>
    <row r="12" spans="1:17" x14ac:dyDescent="0.3">
      <c r="A12" t="s">
        <v>662</v>
      </c>
      <c r="B12" s="5">
        <v>27851</v>
      </c>
      <c r="C12" s="5">
        <f t="shared" si="0"/>
        <v>27881</v>
      </c>
      <c r="D12" s="5">
        <f t="shared" si="1"/>
        <v>27912</v>
      </c>
      <c r="E12" s="10">
        <v>90.575000000000003</v>
      </c>
      <c r="F12" s="3">
        <v>65314</v>
      </c>
      <c r="G12" s="4">
        <v>1852.3</v>
      </c>
      <c r="H12" s="10">
        <v>4.8898666522701504</v>
      </c>
      <c r="I12" s="10">
        <v>3.5261026831506777</v>
      </c>
      <c r="M12" s="5"/>
      <c r="N12" s="5"/>
      <c r="O12" s="5"/>
    </row>
    <row r="13" spans="1:17" x14ac:dyDescent="0.3">
      <c r="A13" t="s">
        <v>663</v>
      </c>
      <c r="B13" s="5">
        <v>27942</v>
      </c>
      <c r="C13" s="5">
        <f t="shared" si="0"/>
        <v>27973</v>
      </c>
      <c r="D13" s="5">
        <f t="shared" si="1"/>
        <v>28004</v>
      </c>
      <c r="E13" s="10">
        <v>94.444999999999993</v>
      </c>
      <c r="F13" s="3">
        <v>66575</v>
      </c>
      <c r="G13" s="4">
        <v>1886.6</v>
      </c>
      <c r="H13" s="10">
        <v>5.0060956217534187</v>
      </c>
      <c r="I13" s="10">
        <v>3.5288349411639985</v>
      </c>
      <c r="M13" s="5"/>
      <c r="N13" s="5"/>
      <c r="O13" s="5"/>
    </row>
    <row r="14" spans="1:17" x14ac:dyDescent="0.3">
      <c r="A14" t="s">
        <v>664</v>
      </c>
      <c r="B14" s="5">
        <v>28034</v>
      </c>
      <c r="C14" s="5">
        <f t="shared" si="0"/>
        <v>28065</v>
      </c>
      <c r="D14" s="5">
        <f t="shared" si="1"/>
        <v>28095</v>
      </c>
      <c r="E14" s="10">
        <v>93.268000000000001</v>
      </c>
      <c r="F14" s="3">
        <v>70555</v>
      </c>
      <c r="G14" s="4">
        <v>1934.3</v>
      </c>
      <c r="H14" s="10">
        <v>4.8217959985524477</v>
      </c>
      <c r="I14" s="10">
        <v>3.6475727653414673</v>
      </c>
      <c r="M14" s="5"/>
      <c r="N14" s="5"/>
      <c r="O14" s="5"/>
    </row>
    <row r="15" spans="1:17" x14ac:dyDescent="0.3">
      <c r="A15" t="s">
        <v>665</v>
      </c>
      <c r="B15" s="5">
        <v>28126</v>
      </c>
      <c r="C15" s="5">
        <f t="shared" si="0"/>
        <v>28157</v>
      </c>
      <c r="D15" s="5">
        <f t="shared" si="1"/>
        <v>28185</v>
      </c>
      <c r="E15" s="10">
        <v>95.671999999999997</v>
      </c>
      <c r="F15" s="3">
        <v>75860</v>
      </c>
      <c r="G15" s="4">
        <v>1988.6</v>
      </c>
      <c r="H15" s="10">
        <v>4.8110228301317512</v>
      </c>
      <c r="I15" s="10">
        <v>3.8147440410338933</v>
      </c>
      <c r="M15" s="5"/>
      <c r="N15" s="5"/>
      <c r="O15" s="5"/>
    </row>
    <row r="16" spans="1:17" x14ac:dyDescent="0.3">
      <c r="A16" t="s">
        <v>666</v>
      </c>
      <c r="B16" s="5">
        <v>28216</v>
      </c>
      <c r="C16" s="5">
        <f t="shared" si="0"/>
        <v>28246</v>
      </c>
      <c r="D16" s="5">
        <f t="shared" si="1"/>
        <v>28277</v>
      </c>
      <c r="E16" s="10">
        <v>98.162999999999997</v>
      </c>
      <c r="F16" s="3">
        <v>81013</v>
      </c>
      <c r="G16" s="4">
        <v>2055.9</v>
      </c>
      <c r="H16" s="10">
        <v>4.7746972128994605</v>
      </c>
      <c r="I16" s="10">
        <v>3.9405126708497495</v>
      </c>
      <c r="M16" s="5"/>
      <c r="N16" s="5"/>
      <c r="O16" s="5"/>
    </row>
    <row r="17" spans="1:15" x14ac:dyDescent="0.3">
      <c r="A17" t="s">
        <v>667</v>
      </c>
      <c r="B17" s="5">
        <v>28307</v>
      </c>
      <c r="C17" s="5">
        <f t="shared" si="0"/>
        <v>28338</v>
      </c>
      <c r="D17" s="5">
        <f t="shared" si="1"/>
        <v>28369</v>
      </c>
      <c r="E17" s="10">
        <v>102.405</v>
      </c>
      <c r="F17" s="3">
        <v>87937</v>
      </c>
      <c r="G17" s="4">
        <v>2118.5</v>
      </c>
      <c r="H17" s="10">
        <v>4.8338447014396975</v>
      </c>
      <c r="I17" s="10">
        <v>4.1509086617890025</v>
      </c>
      <c r="M17" s="5"/>
      <c r="N17" s="5"/>
      <c r="O17" s="5"/>
    </row>
    <row r="18" spans="1:15" x14ac:dyDescent="0.3">
      <c r="A18" t="s">
        <v>668</v>
      </c>
      <c r="B18" s="5">
        <v>28399</v>
      </c>
      <c r="C18" s="5">
        <f t="shared" si="0"/>
        <v>28430</v>
      </c>
      <c r="D18" s="5">
        <f t="shared" si="1"/>
        <v>28460</v>
      </c>
      <c r="E18" s="10">
        <v>100.91800000000001</v>
      </c>
      <c r="F18" s="3">
        <v>101092</v>
      </c>
      <c r="G18" s="4">
        <v>2164.3000000000002</v>
      </c>
      <c r="H18" s="10">
        <v>4.6628471099200661</v>
      </c>
      <c r="I18" s="10">
        <v>4.6708866608141193</v>
      </c>
      <c r="M18" s="5"/>
      <c r="N18" s="5"/>
      <c r="O18" s="5"/>
    </row>
    <row r="19" spans="1:15" x14ac:dyDescent="0.3">
      <c r="A19" t="s">
        <v>669</v>
      </c>
      <c r="B19" s="5">
        <v>28491</v>
      </c>
      <c r="C19" s="5">
        <f t="shared" si="0"/>
        <v>28522</v>
      </c>
      <c r="D19" s="5">
        <f t="shared" si="1"/>
        <v>28550</v>
      </c>
      <c r="E19" s="10">
        <v>99.89</v>
      </c>
      <c r="F19" s="3">
        <v>113996</v>
      </c>
      <c r="G19" s="4">
        <v>2202.8000000000002</v>
      </c>
      <c r="H19" s="10">
        <v>4.5346831305611044</v>
      </c>
      <c r="I19" s="10">
        <v>5.175049936444525</v>
      </c>
      <c r="M19" s="5"/>
      <c r="N19" s="5"/>
      <c r="O19" s="5"/>
    </row>
    <row r="20" spans="1:15" x14ac:dyDescent="0.3">
      <c r="A20" t="s">
        <v>670</v>
      </c>
      <c r="B20" s="5">
        <v>28581</v>
      </c>
      <c r="C20" s="5">
        <f t="shared" si="0"/>
        <v>28611</v>
      </c>
      <c r="D20" s="5">
        <f t="shared" si="1"/>
        <v>28642</v>
      </c>
      <c r="E20" s="10">
        <v>107.85899999999999</v>
      </c>
      <c r="F20" s="3">
        <v>108187</v>
      </c>
      <c r="G20" s="4">
        <v>2331.6</v>
      </c>
      <c r="H20" s="10">
        <v>4.6259650025733405</v>
      </c>
      <c r="I20" s="10">
        <v>4.6400325956424773</v>
      </c>
      <c r="M20" s="5"/>
      <c r="N20" s="5"/>
      <c r="O20" s="5"/>
    </row>
    <row r="21" spans="1:15" x14ac:dyDescent="0.3">
      <c r="A21" t="s">
        <v>671</v>
      </c>
      <c r="B21" s="5">
        <v>28672</v>
      </c>
      <c r="C21" s="5">
        <f t="shared" si="0"/>
        <v>28703</v>
      </c>
      <c r="D21" s="5">
        <f t="shared" si="1"/>
        <v>28734</v>
      </c>
      <c r="E21" s="10">
        <v>113.027</v>
      </c>
      <c r="F21" s="3">
        <v>111280</v>
      </c>
      <c r="G21" s="4">
        <v>2395.1</v>
      </c>
      <c r="H21" s="10">
        <v>4.7190931485115444</v>
      </c>
      <c r="I21" s="10">
        <v>4.6461525614796875</v>
      </c>
      <c r="M21" s="5"/>
      <c r="N21" s="5"/>
      <c r="O21" s="5"/>
    </row>
    <row r="22" spans="1:15" x14ac:dyDescent="0.3">
      <c r="A22" t="s">
        <v>672</v>
      </c>
      <c r="B22" s="5">
        <v>28764</v>
      </c>
      <c r="C22" s="5">
        <f t="shared" si="0"/>
        <v>28795</v>
      </c>
      <c r="D22" s="5">
        <f t="shared" si="1"/>
        <v>28825</v>
      </c>
      <c r="E22" s="10">
        <v>109.47799999999999</v>
      </c>
      <c r="F22" s="3">
        <v>123991</v>
      </c>
      <c r="G22" s="4">
        <v>2476.9</v>
      </c>
      <c r="H22" s="10">
        <v>4.4199604344139853</v>
      </c>
      <c r="I22" s="10">
        <v>5.0058944648552623</v>
      </c>
      <c r="M22" s="5"/>
      <c r="N22" s="5"/>
      <c r="O22" s="5"/>
    </row>
    <row r="23" spans="1:15" x14ac:dyDescent="0.3">
      <c r="A23" t="s">
        <v>673</v>
      </c>
      <c r="B23" s="5">
        <v>28856</v>
      </c>
      <c r="C23" s="5">
        <f t="shared" si="0"/>
        <v>28887</v>
      </c>
      <c r="D23" s="5">
        <f t="shared" si="1"/>
        <v>28915</v>
      </c>
      <c r="E23" s="10">
        <v>109.26</v>
      </c>
      <c r="F23" s="3">
        <v>115159</v>
      </c>
      <c r="G23" s="4">
        <v>2526.6</v>
      </c>
      <c r="H23" s="10">
        <v>4.3243885062930421</v>
      </c>
      <c r="I23" s="10">
        <v>4.5578643235969283</v>
      </c>
      <c r="M23" s="5"/>
      <c r="N23" s="5"/>
      <c r="O23" s="5"/>
    </row>
    <row r="24" spans="1:15" x14ac:dyDescent="0.3">
      <c r="A24" t="s">
        <v>674</v>
      </c>
      <c r="B24" s="5">
        <v>28946</v>
      </c>
      <c r="C24" s="5">
        <f t="shared" si="0"/>
        <v>28976</v>
      </c>
      <c r="D24" s="5">
        <f t="shared" si="1"/>
        <v>29007</v>
      </c>
      <c r="E24" s="10">
        <v>106.432</v>
      </c>
      <c r="F24" s="3">
        <v>102299</v>
      </c>
      <c r="G24" s="4">
        <v>2591.1999999999998</v>
      </c>
      <c r="H24" s="10">
        <v>4.1074405680765667</v>
      </c>
      <c r="I24" s="10">
        <v>3.947939178758876</v>
      </c>
      <c r="M24" s="5"/>
      <c r="N24" s="5"/>
      <c r="O24" s="5"/>
    </row>
    <row r="25" spans="1:15" x14ac:dyDescent="0.3">
      <c r="A25" t="s">
        <v>675</v>
      </c>
      <c r="B25" s="5">
        <v>29037</v>
      </c>
      <c r="C25" s="5">
        <f t="shared" si="0"/>
        <v>29068</v>
      </c>
      <c r="D25" s="5">
        <f t="shared" si="1"/>
        <v>29099</v>
      </c>
      <c r="E25" s="10">
        <v>114.596</v>
      </c>
      <c r="F25" s="3">
        <v>107325</v>
      </c>
      <c r="G25" s="4">
        <v>2667.6</v>
      </c>
      <c r="H25" s="10">
        <v>4.2958464537411905</v>
      </c>
      <c r="I25" s="10">
        <v>4.0232793522267203</v>
      </c>
      <c r="M25" s="5"/>
      <c r="N25" s="5"/>
      <c r="O25" s="5"/>
    </row>
    <row r="26" spans="1:15" x14ac:dyDescent="0.3">
      <c r="A26" t="s">
        <v>676</v>
      </c>
      <c r="B26" s="5">
        <v>29129</v>
      </c>
      <c r="C26" s="5">
        <f t="shared" si="0"/>
        <v>29160</v>
      </c>
      <c r="D26" s="5">
        <f t="shared" si="1"/>
        <v>29190</v>
      </c>
      <c r="E26" s="10">
        <v>116.291</v>
      </c>
      <c r="F26" s="3">
        <v>101748</v>
      </c>
      <c r="G26" s="4">
        <v>2723.9</v>
      </c>
      <c r="H26" s="10">
        <v>4.2692830133264801</v>
      </c>
      <c r="I26" s="10">
        <v>3.735379419215096</v>
      </c>
      <c r="M26" s="5"/>
      <c r="N26" s="5"/>
      <c r="O26" s="5"/>
    </row>
    <row r="27" spans="1:15" x14ac:dyDescent="0.3">
      <c r="A27" t="s">
        <v>677</v>
      </c>
      <c r="B27" s="5">
        <v>29221</v>
      </c>
      <c r="C27" s="5">
        <f t="shared" si="0"/>
        <v>29252</v>
      </c>
      <c r="D27" s="5">
        <f t="shared" si="1"/>
        <v>29281</v>
      </c>
      <c r="E27" s="10">
        <v>115.73399999999999</v>
      </c>
      <c r="F27" s="3">
        <v>96391</v>
      </c>
      <c r="G27" s="4">
        <v>2789.8</v>
      </c>
      <c r="H27" s="10">
        <v>4.148469424331493</v>
      </c>
      <c r="I27" s="10">
        <v>3.4551222309842999</v>
      </c>
      <c r="M27" s="5"/>
      <c r="N27" s="5"/>
      <c r="O27" s="5"/>
    </row>
    <row r="28" spans="1:15" x14ac:dyDescent="0.3">
      <c r="A28" t="s">
        <v>678</v>
      </c>
      <c r="B28" s="5">
        <v>29312</v>
      </c>
      <c r="C28" s="5">
        <f t="shared" si="0"/>
        <v>29342</v>
      </c>
      <c r="D28" s="5">
        <f t="shared" si="1"/>
        <v>29373</v>
      </c>
      <c r="E28" s="10">
        <v>124.05800000000001</v>
      </c>
      <c r="F28" s="3">
        <v>100751</v>
      </c>
      <c r="G28" s="4">
        <v>2797.4</v>
      </c>
      <c r="H28" s="10">
        <v>4.4347608493601198</v>
      </c>
      <c r="I28" s="10">
        <v>3.6015943375991992</v>
      </c>
      <c r="M28" s="5"/>
      <c r="N28" s="5"/>
      <c r="O28" s="5"/>
    </row>
    <row r="29" spans="1:15" x14ac:dyDescent="0.3">
      <c r="A29" t="s">
        <v>679</v>
      </c>
      <c r="B29" s="5">
        <v>29403</v>
      </c>
      <c r="C29" s="5">
        <f t="shared" si="0"/>
        <v>29434</v>
      </c>
      <c r="D29" s="5">
        <f t="shared" si="1"/>
        <v>29465</v>
      </c>
      <c r="E29" s="10">
        <v>119.41800000000001</v>
      </c>
      <c r="F29" s="3">
        <v>104545</v>
      </c>
      <c r="G29" s="4">
        <v>2856.5</v>
      </c>
      <c r="H29" s="10">
        <v>4.1805706283913882</v>
      </c>
      <c r="I29" s="10">
        <v>3.6598984771573604</v>
      </c>
      <c r="M29" s="5"/>
      <c r="N29" s="5"/>
      <c r="O29" s="5"/>
    </row>
    <row r="30" spans="1:15" x14ac:dyDescent="0.3">
      <c r="A30" t="s">
        <v>680</v>
      </c>
      <c r="B30" s="5">
        <v>29495</v>
      </c>
      <c r="C30" s="5">
        <f t="shared" si="0"/>
        <v>29526</v>
      </c>
      <c r="D30" s="5">
        <f t="shared" si="1"/>
        <v>29556</v>
      </c>
      <c r="E30" s="10">
        <v>119.29900000000001</v>
      </c>
      <c r="F30" s="3">
        <v>111336</v>
      </c>
      <c r="G30" s="4">
        <v>2985.6</v>
      </c>
      <c r="H30" s="10">
        <v>3.995813236870311</v>
      </c>
      <c r="I30" s="10">
        <v>3.7290996784565915</v>
      </c>
      <c r="M30" s="5"/>
      <c r="N30" s="5"/>
      <c r="O30" s="5"/>
    </row>
    <row r="31" spans="1:15" x14ac:dyDescent="0.3">
      <c r="A31" t="s">
        <v>681</v>
      </c>
      <c r="B31" s="5">
        <v>29587</v>
      </c>
      <c r="C31" s="5">
        <f t="shared" si="0"/>
        <v>29618</v>
      </c>
      <c r="D31" s="5">
        <f t="shared" si="1"/>
        <v>29646</v>
      </c>
      <c r="E31" s="10">
        <v>117.666</v>
      </c>
      <c r="F31" s="3">
        <v>118578</v>
      </c>
      <c r="G31" s="4">
        <v>3124.2</v>
      </c>
      <c r="H31" s="10">
        <v>3.7662761666986748</v>
      </c>
      <c r="I31" s="10">
        <v>3.7954676397157674</v>
      </c>
      <c r="M31" s="5"/>
      <c r="N31" s="5"/>
      <c r="O31" s="5"/>
    </row>
    <row r="32" spans="1:15" x14ac:dyDescent="0.3">
      <c r="A32" t="s">
        <v>682</v>
      </c>
      <c r="B32" s="5">
        <v>29677</v>
      </c>
      <c r="C32" s="5">
        <f t="shared" si="0"/>
        <v>29707</v>
      </c>
      <c r="D32" s="5">
        <f t="shared" si="1"/>
        <v>29738</v>
      </c>
      <c r="E32" s="10">
        <v>120.017</v>
      </c>
      <c r="F32" s="3">
        <v>116500</v>
      </c>
      <c r="G32" s="4">
        <v>3162.5</v>
      </c>
      <c r="H32" s="10">
        <v>3.7950039525691701</v>
      </c>
      <c r="I32" s="10">
        <v>3.6837944664031621</v>
      </c>
      <c r="M32" s="5"/>
      <c r="N32" s="5"/>
      <c r="O32" s="5"/>
    </row>
    <row r="33" spans="1:15" x14ac:dyDescent="0.3">
      <c r="A33" t="s">
        <v>683</v>
      </c>
      <c r="B33" s="5">
        <v>29768</v>
      </c>
      <c r="C33" s="5">
        <f t="shared" si="0"/>
        <v>29799</v>
      </c>
      <c r="D33" s="5">
        <f t="shared" si="1"/>
        <v>29830</v>
      </c>
      <c r="E33" s="10">
        <v>124.33</v>
      </c>
      <c r="F33" s="3">
        <v>111885</v>
      </c>
      <c r="G33" s="4">
        <v>3260.6</v>
      </c>
      <c r="H33" s="10">
        <v>3.813101883089002</v>
      </c>
      <c r="I33" s="10">
        <v>3.4314236643562532</v>
      </c>
      <c r="M33" s="5"/>
      <c r="N33" s="5"/>
      <c r="O33" s="5"/>
    </row>
    <row r="34" spans="1:15" x14ac:dyDescent="0.3">
      <c r="A34" t="s">
        <v>684</v>
      </c>
      <c r="B34" s="5">
        <v>29860</v>
      </c>
      <c r="C34" s="5">
        <f t="shared" si="0"/>
        <v>29891</v>
      </c>
      <c r="D34" s="5">
        <f t="shared" si="1"/>
        <v>29921</v>
      </c>
      <c r="E34" s="10">
        <v>127.738</v>
      </c>
      <c r="F34" s="3">
        <v>117004</v>
      </c>
      <c r="G34" s="4">
        <v>3280.8</v>
      </c>
      <c r="H34" s="10">
        <v>3.8935015849792736</v>
      </c>
      <c r="I34" s="10">
        <v>3.5663252865154842</v>
      </c>
      <c r="M34" s="5"/>
      <c r="N34" s="5"/>
      <c r="O34" s="5"/>
    </row>
    <row r="35" spans="1:15" x14ac:dyDescent="0.3">
      <c r="A35" t="s">
        <v>685</v>
      </c>
      <c r="B35" s="5">
        <v>29952</v>
      </c>
      <c r="C35" s="5">
        <f t="shared" si="0"/>
        <v>29983</v>
      </c>
      <c r="D35" s="5">
        <f t="shared" si="1"/>
        <v>30011</v>
      </c>
      <c r="E35" s="10">
        <v>123.992</v>
      </c>
      <c r="F35" s="3">
        <v>115677</v>
      </c>
      <c r="G35" s="4">
        <v>3274.3</v>
      </c>
      <c r="H35" s="10">
        <v>3.7868246648138535</v>
      </c>
      <c r="I35" s="10">
        <v>3.5328772562074335</v>
      </c>
      <c r="M35" s="5"/>
      <c r="N35" s="5"/>
      <c r="O35" s="5"/>
    </row>
    <row r="36" spans="1:15" x14ac:dyDescent="0.3">
      <c r="A36" t="s">
        <v>686</v>
      </c>
      <c r="B36" s="5">
        <v>30042</v>
      </c>
      <c r="C36" s="5">
        <f t="shared" si="0"/>
        <v>30072</v>
      </c>
      <c r="D36" s="5">
        <f t="shared" si="1"/>
        <v>30103</v>
      </c>
      <c r="E36" s="10">
        <v>127.005</v>
      </c>
      <c r="F36" s="3">
        <v>113583</v>
      </c>
      <c r="G36" s="4">
        <v>3332</v>
      </c>
      <c r="H36" s="10">
        <v>3.8116746698679473</v>
      </c>
      <c r="I36" s="10">
        <v>3.4088535414165668</v>
      </c>
      <c r="M36" s="5"/>
      <c r="N36" s="5"/>
      <c r="O36" s="5"/>
    </row>
    <row r="37" spans="1:15" x14ac:dyDescent="0.3">
      <c r="A37" t="s">
        <v>687</v>
      </c>
      <c r="B37" s="5">
        <v>30133</v>
      </c>
      <c r="C37" s="5">
        <f t="shared" si="0"/>
        <v>30164</v>
      </c>
      <c r="D37" s="5">
        <f t="shared" si="1"/>
        <v>30195</v>
      </c>
      <c r="E37" s="10">
        <v>130.59100000000001</v>
      </c>
      <c r="F37" s="3">
        <v>118437</v>
      </c>
      <c r="G37" s="4">
        <v>3366.3</v>
      </c>
      <c r="H37" s="10">
        <v>3.8793630989513717</v>
      </c>
      <c r="I37" s="10">
        <v>3.5183138757686483</v>
      </c>
      <c r="M37" s="5"/>
      <c r="N37" s="5"/>
      <c r="O37" s="5"/>
    </row>
    <row r="38" spans="1:15" x14ac:dyDescent="0.3">
      <c r="A38" t="s">
        <v>688</v>
      </c>
      <c r="B38" s="5">
        <v>30225</v>
      </c>
      <c r="C38" s="5">
        <f t="shared" si="0"/>
        <v>30256</v>
      </c>
      <c r="D38" s="5">
        <f t="shared" si="1"/>
        <v>30286</v>
      </c>
      <c r="E38" s="10">
        <v>135.607</v>
      </c>
      <c r="F38" s="3">
        <v>124929</v>
      </c>
      <c r="G38" s="4">
        <v>3402.6</v>
      </c>
      <c r="H38" s="10">
        <v>3.9853935226003645</v>
      </c>
      <c r="I38" s="10">
        <v>3.6715746781872687</v>
      </c>
      <c r="M38" s="5"/>
      <c r="N38" s="5"/>
      <c r="O38" s="5"/>
    </row>
    <row r="39" spans="1:15" x14ac:dyDescent="0.3">
      <c r="A39" t="s">
        <v>689</v>
      </c>
      <c r="B39" s="5">
        <v>30317</v>
      </c>
      <c r="C39" s="5">
        <f t="shared" si="0"/>
        <v>30348</v>
      </c>
      <c r="D39" s="5">
        <f t="shared" si="1"/>
        <v>30376</v>
      </c>
      <c r="E39" s="10">
        <v>136.65100000000001</v>
      </c>
      <c r="F39" s="3">
        <v>127941</v>
      </c>
      <c r="G39" s="4">
        <v>3473.4</v>
      </c>
      <c r="H39" s="10">
        <v>3.9342143145045205</v>
      </c>
      <c r="I39" s="10">
        <v>3.6834513732941785</v>
      </c>
      <c r="M39" s="5"/>
      <c r="N39" s="5"/>
      <c r="O39" s="5"/>
    </row>
    <row r="40" spans="1:15" x14ac:dyDescent="0.3">
      <c r="A40" t="s">
        <v>690</v>
      </c>
      <c r="B40" s="5">
        <v>30407</v>
      </c>
      <c r="C40" s="5">
        <f t="shared" ref="C40:C71" si="2">EOMONTH(B40,0)+1</f>
        <v>30437</v>
      </c>
      <c r="D40" s="5">
        <f t="shared" si="1"/>
        <v>30468</v>
      </c>
      <c r="E40" s="10">
        <v>140.511</v>
      </c>
      <c r="F40" s="3">
        <v>129936</v>
      </c>
      <c r="G40" s="4">
        <v>3578.8</v>
      </c>
      <c r="H40" s="10">
        <v>3.9262043142952945</v>
      </c>
      <c r="I40" s="10">
        <v>3.6307142058790656</v>
      </c>
      <c r="M40" s="5"/>
      <c r="N40" s="5"/>
      <c r="O40" s="5"/>
    </row>
    <row r="41" spans="1:15" x14ac:dyDescent="0.3">
      <c r="A41" t="s">
        <v>691</v>
      </c>
      <c r="B41" s="5">
        <v>30498</v>
      </c>
      <c r="C41" s="5">
        <f t="shared" si="2"/>
        <v>30529</v>
      </c>
      <c r="D41" s="5">
        <f t="shared" si="1"/>
        <v>30560</v>
      </c>
      <c r="E41" s="10">
        <v>146.17099999999999</v>
      </c>
      <c r="F41" s="3">
        <v>129325</v>
      </c>
      <c r="G41" s="4">
        <v>3689.2</v>
      </c>
      <c r="H41" s="10">
        <v>3.9621327116990135</v>
      </c>
      <c r="I41" s="10">
        <v>3.5055025479778812</v>
      </c>
      <c r="M41" s="5"/>
      <c r="N41" s="5"/>
      <c r="O41" s="5"/>
    </row>
    <row r="42" spans="1:15" x14ac:dyDescent="0.3">
      <c r="A42" t="s">
        <v>692</v>
      </c>
      <c r="B42" s="5">
        <v>30590</v>
      </c>
      <c r="C42" s="5">
        <f t="shared" si="2"/>
        <v>30621</v>
      </c>
      <c r="D42" s="5">
        <f t="shared" si="1"/>
        <v>30651</v>
      </c>
      <c r="E42" s="10">
        <v>150.55799999999999</v>
      </c>
      <c r="F42" s="3">
        <v>129716</v>
      </c>
      <c r="G42" s="4">
        <v>3794.7</v>
      </c>
      <c r="H42" s="10">
        <v>3.9675863704640681</v>
      </c>
      <c r="I42" s="10">
        <v>3.418346641368224</v>
      </c>
      <c r="M42" s="5"/>
      <c r="N42" s="5"/>
      <c r="O42" s="5"/>
    </row>
    <row r="43" spans="1:15" x14ac:dyDescent="0.3">
      <c r="A43" t="s">
        <v>693</v>
      </c>
      <c r="B43" s="5">
        <v>30682</v>
      </c>
      <c r="C43" s="5">
        <f t="shared" si="2"/>
        <v>30713</v>
      </c>
      <c r="D43" s="5">
        <f t="shared" si="1"/>
        <v>30742</v>
      </c>
      <c r="E43" s="10">
        <v>150.81399999999999</v>
      </c>
      <c r="F43" s="3">
        <v>129442</v>
      </c>
      <c r="G43" s="4">
        <v>3908.1</v>
      </c>
      <c r="H43" s="10">
        <v>3.8590107724981451</v>
      </c>
      <c r="I43" s="10">
        <v>3.3121465673856862</v>
      </c>
      <c r="M43" s="5"/>
      <c r="N43" s="5"/>
      <c r="O43" s="5"/>
    </row>
    <row r="44" spans="1:15" x14ac:dyDescent="0.3">
      <c r="A44" t="s">
        <v>694</v>
      </c>
      <c r="B44" s="5">
        <v>30773</v>
      </c>
      <c r="C44" s="5">
        <f t="shared" si="2"/>
        <v>30803</v>
      </c>
      <c r="D44" s="5">
        <f t="shared" si="1"/>
        <v>30834</v>
      </c>
      <c r="E44" s="10">
        <v>152.85900000000001</v>
      </c>
      <c r="F44" s="3">
        <v>129171</v>
      </c>
      <c r="G44" s="4">
        <v>4009.6</v>
      </c>
      <c r="H44" s="10">
        <v>3.8123254189944134</v>
      </c>
      <c r="I44" s="10">
        <v>3.2215432960893855</v>
      </c>
      <c r="M44" s="5"/>
      <c r="N44" s="5"/>
      <c r="O44" s="5"/>
    </row>
    <row r="45" spans="1:15" x14ac:dyDescent="0.3">
      <c r="A45" t="s">
        <v>695</v>
      </c>
      <c r="B45" s="5">
        <v>30864</v>
      </c>
      <c r="C45" s="5">
        <f t="shared" si="2"/>
        <v>30895</v>
      </c>
      <c r="D45" s="5">
        <f t="shared" si="1"/>
        <v>30926</v>
      </c>
      <c r="E45" s="10">
        <v>155.018</v>
      </c>
      <c r="F45" s="3">
        <v>128600</v>
      </c>
      <c r="G45" s="4">
        <v>4084.3</v>
      </c>
      <c r="H45" s="10">
        <v>3.7954606664544719</v>
      </c>
      <c r="I45" s="10">
        <v>3.1486423622162918</v>
      </c>
      <c r="M45" s="5"/>
      <c r="N45" s="5"/>
      <c r="O45" s="5"/>
    </row>
    <row r="46" spans="1:15" x14ac:dyDescent="0.3">
      <c r="A46" t="s">
        <v>696</v>
      </c>
      <c r="B46" s="5">
        <v>30956</v>
      </c>
      <c r="C46" s="5">
        <f t="shared" si="2"/>
        <v>30987</v>
      </c>
      <c r="D46" s="5">
        <f t="shared" si="1"/>
        <v>31017</v>
      </c>
      <c r="E46" s="10">
        <v>159.22300000000001</v>
      </c>
      <c r="F46" s="3">
        <v>138168</v>
      </c>
      <c r="G46" s="4">
        <v>4148.6000000000004</v>
      </c>
      <c r="H46" s="10">
        <v>3.8379935399893936</v>
      </c>
      <c r="I46" s="10">
        <v>3.3304729306271992</v>
      </c>
      <c r="M46" s="5"/>
      <c r="N46" s="5"/>
      <c r="O46" s="5"/>
    </row>
    <row r="47" spans="1:15" x14ac:dyDescent="0.3">
      <c r="A47" t="s">
        <v>697</v>
      </c>
      <c r="B47" s="5">
        <v>31048</v>
      </c>
      <c r="C47" s="5">
        <f t="shared" si="2"/>
        <v>31079</v>
      </c>
      <c r="D47" s="5">
        <f t="shared" si="1"/>
        <v>31107</v>
      </c>
      <c r="E47" s="10">
        <v>160.983</v>
      </c>
      <c r="F47" s="3">
        <v>130991</v>
      </c>
      <c r="G47" s="4">
        <v>4230.2</v>
      </c>
      <c r="H47" s="10">
        <v>3.8055647487116446</v>
      </c>
      <c r="I47" s="10">
        <v>3.0965675381778639</v>
      </c>
      <c r="M47" s="5"/>
      <c r="N47" s="5"/>
      <c r="O47" s="5"/>
    </row>
    <row r="48" spans="1:15" x14ac:dyDescent="0.3">
      <c r="A48" t="s">
        <v>698</v>
      </c>
      <c r="B48" s="5">
        <v>31138</v>
      </c>
      <c r="C48" s="5">
        <f t="shared" si="2"/>
        <v>31168</v>
      </c>
      <c r="D48" s="5">
        <f t="shared" si="1"/>
        <v>31199</v>
      </c>
      <c r="E48" s="10">
        <v>169.11</v>
      </c>
      <c r="F48" s="3">
        <v>139741</v>
      </c>
      <c r="G48" s="4">
        <v>4294.8999999999996</v>
      </c>
      <c r="H48" s="10">
        <v>3.9374607092132532</v>
      </c>
      <c r="I48" s="10">
        <v>3.2536496775245061</v>
      </c>
      <c r="M48" s="5"/>
      <c r="N48" s="5"/>
      <c r="O48" s="5"/>
    </row>
    <row r="49" spans="1:15" x14ac:dyDescent="0.3">
      <c r="A49" t="s">
        <v>699</v>
      </c>
      <c r="B49" s="5">
        <v>31229</v>
      </c>
      <c r="C49" s="5">
        <f t="shared" si="2"/>
        <v>31260</v>
      </c>
      <c r="D49" s="5">
        <f t="shared" si="1"/>
        <v>31291</v>
      </c>
      <c r="E49" s="10">
        <v>169.702</v>
      </c>
      <c r="F49" s="3">
        <v>139327</v>
      </c>
      <c r="G49" s="4">
        <v>4386.8</v>
      </c>
      <c r="H49" s="10">
        <v>3.8684690434941187</v>
      </c>
      <c r="I49" s="10">
        <v>3.1760508799124647</v>
      </c>
      <c r="M49" s="5"/>
      <c r="N49" s="5"/>
      <c r="O49" s="5"/>
    </row>
    <row r="50" spans="1:15" x14ac:dyDescent="0.3">
      <c r="A50" t="s">
        <v>700</v>
      </c>
      <c r="B50" s="5">
        <v>31321</v>
      </c>
      <c r="C50" s="5">
        <f t="shared" si="2"/>
        <v>31352</v>
      </c>
      <c r="D50" s="5">
        <f t="shared" si="1"/>
        <v>31382</v>
      </c>
      <c r="E50" s="10">
        <v>177.798</v>
      </c>
      <c r="F50" s="3">
        <v>138438</v>
      </c>
      <c r="G50" s="4">
        <v>4444.1000000000004</v>
      </c>
      <c r="H50" s="10">
        <v>4.0007650592920951</v>
      </c>
      <c r="I50" s="10">
        <v>3.1150964199725477</v>
      </c>
      <c r="M50" s="5"/>
      <c r="N50" s="5"/>
      <c r="O50" s="5"/>
    </row>
    <row r="51" spans="1:15" x14ac:dyDescent="0.3">
      <c r="A51" t="s">
        <v>701</v>
      </c>
      <c r="B51" s="5">
        <v>31413</v>
      </c>
      <c r="C51" s="5">
        <f t="shared" si="2"/>
        <v>31444</v>
      </c>
      <c r="D51" s="5">
        <f t="shared" si="1"/>
        <v>31472</v>
      </c>
      <c r="E51" s="10">
        <v>176.62</v>
      </c>
      <c r="F51" s="3">
        <v>141676</v>
      </c>
      <c r="G51" s="4">
        <v>4507.8999999999996</v>
      </c>
      <c r="H51" s="10">
        <v>3.918010603607001</v>
      </c>
      <c r="I51" s="10">
        <v>3.1428381286186471</v>
      </c>
      <c r="M51" s="5"/>
      <c r="N51" s="5"/>
      <c r="O51" s="5"/>
    </row>
    <row r="52" spans="1:15" x14ac:dyDescent="0.3">
      <c r="A52" t="s">
        <v>702</v>
      </c>
      <c r="B52" s="5">
        <v>31503</v>
      </c>
      <c r="C52" s="5">
        <f t="shared" si="2"/>
        <v>31533</v>
      </c>
      <c r="D52" s="5">
        <f t="shared" si="1"/>
        <v>31564</v>
      </c>
      <c r="E52" s="10">
        <v>183.84899999999999</v>
      </c>
      <c r="F52" s="3">
        <v>156216</v>
      </c>
      <c r="G52" s="4">
        <v>4545.3</v>
      </c>
      <c r="H52" s="10">
        <v>4.0448155237278067</v>
      </c>
      <c r="I52" s="10">
        <v>3.4368688535410206</v>
      </c>
      <c r="M52" s="5"/>
      <c r="N52" s="5"/>
      <c r="O52" s="5"/>
    </row>
    <row r="53" spans="1:15" x14ac:dyDescent="0.3">
      <c r="A53" t="s">
        <v>703</v>
      </c>
      <c r="B53" s="5">
        <v>31594</v>
      </c>
      <c r="C53" s="5">
        <f t="shared" si="2"/>
        <v>31625</v>
      </c>
      <c r="D53" s="5">
        <f t="shared" si="1"/>
        <v>31656</v>
      </c>
      <c r="E53" s="10">
        <v>184.43700000000001</v>
      </c>
      <c r="F53" s="3">
        <v>168387</v>
      </c>
      <c r="G53" s="4">
        <v>4607.7</v>
      </c>
      <c r="H53" s="10">
        <v>4.0027996614362911</v>
      </c>
      <c r="I53" s="10">
        <v>3.6544696920372419</v>
      </c>
      <c r="M53" s="5"/>
      <c r="N53" s="5"/>
      <c r="O53" s="5"/>
    </row>
    <row r="54" spans="1:15" x14ac:dyDescent="0.3">
      <c r="A54" t="s">
        <v>704</v>
      </c>
      <c r="B54" s="5">
        <v>31686</v>
      </c>
      <c r="C54" s="5">
        <f t="shared" si="2"/>
        <v>31717</v>
      </c>
      <c r="D54" s="5">
        <f t="shared" si="1"/>
        <v>31747</v>
      </c>
      <c r="E54" s="10">
        <v>197.625</v>
      </c>
      <c r="F54" s="3">
        <v>173310</v>
      </c>
      <c r="G54" s="4">
        <v>4657.6000000000004</v>
      </c>
      <c r="H54" s="10">
        <v>4.2430650979045001</v>
      </c>
      <c r="I54" s="10">
        <v>3.7210151150807285</v>
      </c>
      <c r="M54" s="5"/>
      <c r="N54" s="5"/>
      <c r="O54" s="5"/>
    </row>
    <row r="55" spans="1:15" x14ac:dyDescent="0.3">
      <c r="A55" t="s">
        <v>705</v>
      </c>
      <c r="B55" s="5">
        <v>31778</v>
      </c>
      <c r="C55" s="5">
        <f t="shared" si="2"/>
        <v>31809</v>
      </c>
      <c r="D55" s="5">
        <f t="shared" si="1"/>
        <v>31837</v>
      </c>
      <c r="E55" s="10">
        <v>196.40899999999999</v>
      </c>
      <c r="F55" s="3">
        <v>185503</v>
      </c>
      <c r="G55" s="4">
        <v>4722.2</v>
      </c>
      <c r="H55" s="10">
        <v>4.1592689847952222</v>
      </c>
      <c r="I55" s="10">
        <v>3.9283173097285164</v>
      </c>
      <c r="M55" s="5"/>
      <c r="N55" s="5"/>
      <c r="O55" s="5"/>
    </row>
    <row r="56" spans="1:15" x14ac:dyDescent="0.3">
      <c r="A56" t="s">
        <v>706</v>
      </c>
      <c r="B56" s="5">
        <v>31868</v>
      </c>
      <c r="C56" s="5">
        <f t="shared" si="2"/>
        <v>31898</v>
      </c>
      <c r="D56" s="5">
        <f t="shared" si="1"/>
        <v>31929</v>
      </c>
      <c r="E56" s="10">
        <v>210.24799999999999</v>
      </c>
      <c r="F56" s="3">
        <v>196587</v>
      </c>
      <c r="G56" s="4">
        <v>4806.2</v>
      </c>
      <c r="H56" s="10">
        <v>4.3745162498439516</v>
      </c>
      <c r="I56" s="10">
        <v>4.0902792226707172</v>
      </c>
      <c r="M56" s="5"/>
      <c r="N56" s="5"/>
      <c r="O56" s="5"/>
    </row>
    <row r="57" spans="1:15" x14ac:dyDescent="0.3">
      <c r="A57" t="s">
        <v>707</v>
      </c>
      <c r="B57" s="5">
        <v>31959</v>
      </c>
      <c r="C57" s="5">
        <f t="shared" si="2"/>
        <v>31990</v>
      </c>
      <c r="D57" s="5">
        <f t="shared" si="1"/>
        <v>32021</v>
      </c>
      <c r="E57" s="10">
        <v>211.941</v>
      </c>
      <c r="F57" s="3">
        <v>197428</v>
      </c>
      <c r="G57" s="4">
        <v>4884.6000000000004</v>
      </c>
      <c r="H57" s="10">
        <v>4.3389632723252669</v>
      </c>
      <c r="I57" s="10">
        <v>4.0418458010891376</v>
      </c>
      <c r="M57" s="5"/>
      <c r="N57" s="5"/>
      <c r="O57" s="5"/>
    </row>
    <row r="58" spans="1:15" x14ac:dyDescent="0.3">
      <c r="A58" t="s">
        <v>708</v>
      </c>
      <c r="B58" s="5">
        <v>32051</v>
      </c>
      <c r="C58" s="5">
        <f t="shared" si="2"/>
        <v>32082</v>
      </c>
      <c r="D58" s="5">
        <f t="shared" si="1"/>
        <v>32112</v>
      </c>
      <c r="E58" s="10">
        <v>218.90600000000001</v>
      </c>
      <c r="F58" s="3">
        <v>213713</v>
      </c>
      <c r="G58" s="4">
        <v>5008</v>
      </c>
      <c r="H58" s="10">
        <v>4.3711261980830667</v>
      </c>
      <c r="I58" s="10">
        <v>4.2674321086261982</v>
      </c>
      <c r="M58" s="5"/>
      <c r="N58" s="5"/>
      <c r="O58" s="5"/>
    </row>
    <row r="59" spans="1:15" x14ac:dyDescent="0.3">
      <c r="A59" t="s">
        <v>709</v>
      </c>
      <c r="B59" s="5">
        <v>32143</v>
      </c>
      <c r="C59" s="5">
        <f t="shared" si="2"/>
        <v>32174</v>
      </c>
      <c r="D59" s="5">
        <f t="shared" si="1"/>
        <v>32203</v>
      </c>
      <c r="E59" s="10">
        <v>217.49600000000001</v>
      </c>
      <c r="F59" s="3">
        <v>241443</v>
      </c>
      <c r="G59" s="4">
        <v>5073.3999999999996</v>
      </c>
      <c r="H59" s="10">
        <v>4.2869870303938189</v>
      </c>
      <c r="I59" s="10">
        <v>4.7589979106713445</v>
      </c>
      <c r="M59" s="5"/>
      <c r="N59" s="5"/>
      <c r="O59" s="5"/>
    </row>
    <row r="60" spans="1:15" x14ac:dyDescent="0.3">
      <c r="A60" t="s">
        <v>710</v>
      </c>
      <c r="B60" s="5">
        <v>32234</v>
      </c>
      <c r="C60" s="5">
        <f t="shared" si="2"/>
        <v>32264</v>
      </c>
      <c r="D60" s="5">
        <f t="shared" si="1"/>
        <v>32295</v>
      </c>
      <c r="E60" s="10">
        <v>222.45</v>
      </c>
      <c r="F60" s="3">
        <v>247296</v>
      </c>
      <c r="G60" s="4">
        <v>5190</v>
      </c>
      <c r="H60" s="10">
        <v>4.2861271676300579</v>
      </c>
      <c r="I60" s="10">
        <v>4.7648554913294801</v>
      </c>
      <c r="M60" s="5"/>
      <c r="N60" s="5"/>
      <c r="O60" s="5"/>
    </row>
    <row r="61" spans="1:15" x14ac:dyDescent="0.3">
      <c r="A61" t="s">
        <v>711</v>
      </c>
      <c r="B61" s="5">
        <v>32325</v>
      </c>
      <c r="C61" s="5">
        <f t="shared" si="2"/>
        <v>32356</v>
      </c>
      <c r="D61" s="5">
        <f t="shared" si="1"/>
        <v>32387</v>
      </c>
      <c r="E61" s="10">
        <v>223.57300000000001</v>
      </c>
      <c r="F61" s="3">
        <v>243527</v>
      </c>
      <c r="G61" s="4">
        <v>5282.8</v>
      </c>
      <c r="H61" s="10">
        <v>4.2320928295600817</v>
      </c>
      <c r="I61" s="10">
        <v>4.609809192095101</v>
      </c>
      <c r="M61" s="5"/>
      <c r="N61" s="5"/>
      <c r="O61" s="5"/>
    </row>
    <row r="62" spans="1:15" x14ac:dyDescent="0.3">
      <c r="A62" t="s">
        <v>712</v>
      </c>
      <c r="B62" s="5">
        <v>32417</v>
      </c>
      <c r="C62" s="5">
        <f t="shared" si="2"/>
        <v>32448</v>
      </c>
      <c r="D62" s="5">
        <f t="shared" si="1"/>
        <v>32478</v>
      </c>
      <c r="E62" s="10">
        <v>233.66200000000001</v>
      </c>
      <c r="F62" s="3">
        <v>252962</v>
      </c>
      <c r="G62" s="4">
        <v>5399.5</v>
      </c>
      <c r="H62" s="10">
        <v>4.3274747661820543</v>
      </c>
      <c r="I62" s="10">
        <v>4.684915269932401</v>
      </c>
      <c r="M62" s="5"/>
      <c r="N62" s="5"/>
      <c r="O62" s="5"/>
    </row>
    <row r="63" spans="1:15" x14ac:dyDescent="0.3">
      <c r="A63" t="s">
        <v>713</v>
      </c>
      <c r="B63" s="5">
        <v>32509</v>
      </c>
      <c r="C63" s="5">
        <f t="shared" si="2"/>
        <v>32540</v>
      </c>
      <c r="D63" s="5">
        <f t="shared" si="1"/>
        <v>32568</v>
      </c>
      <c r="E63" s="10">
        <v>228.643</v>
      </c>
      <c r="F63" s="3">
        <v>257596</v>
      </c>
      <c r="G63" s="4">
        <v>5511.3</v>
      </c>
      <c r="H63" s="10">
        <v>4.148621922232504</v>
      </c>
      <c r="I63" s="10">
        <v>4.6739607715058149</v>
      </c>
      <c r="M63" s="5"/>
      <c r="N63" s="5"/>
      <c r="O63" s="5"/>
    </row>
    <row r="64" spans="1:15" x14ac:dyDescent="0.3">
      <c r="A64" t="s">
        <v>714</v>
      </c>
      <c r="B64" s="5">
        <v>32599</v>
      </c>
      <c r="C64" s="5">
        <f t="shared" si="2"/>
        <v>32629</v>
      </c>
      <c r="D64" s="5">
        <f t="shared" si="1"/>
        <v>32660</v>
      </c>
      <c r="E64" s="10">
        <v>231.767</v>
      </c>
      <c r="F64" s="3">
        <v>247870</v>
      </c>
      <c r="G64" s="4">
        <v>5612.5</v>
      </c>
      <c r="H64" s="10">
        <v>4.1294788418708244</v>
      </c>
      <c r="I64" s="10">
        <v>4.4163919821826276</v>
      </c>
      <c r="M64" s="5"/>
      <c r="N64" s="5"/>
      <c r="O64" s="5"/>
    </row>
    <row r="65" spans="1:15" x14ac:dyDescent="0.3">
      <c r="A65" t="s">
        <v>715</v>
      </c>
      <c r="B65" s="5">
        <v>32690</v>
      </c>
      <c r="C65" s="5">
        <f t="shared" si="2"/>
        <v>32721</v>
      </c>
      <c r="D65" s="5">
        <f t="shared" si="1"/>
        <v>32752</v>
      </c>
      <c r="E65" s="10">
        <v>221.05099999999999</v>
      </c>
      <c r="F65" s="3">
        <v>260646</v>
      </c>
      <c r="G65" s="4">
        <v>5695.4</v>
      </c>
      <c r="H65" s="10">
        <v>3.8812199318748464</v>
      </c>
      <c r="I65" s="10">
        <v>4.5764301014854096</v>
      </c>
      <c r="M65" s="5"/>
      <c r="N65" s="5"/>
      <c r="O65" s="5"/>
    </row>
    <row r="66" spans="1:15" x14ac:dyDescent="0.3">
      <c r="A66" t="s">
        <v>716</v>
      </c>
      <c r="B66" s="5">
        <v>32782</v>
      </c>
      <c r="C66" s="5">
        <f t="shared" si="2"/>
        <v>32813</v>
      </c>
      <c r="D66" s="5">
        <f t="shared" si="1"/>
        <v>32843</v>
      </c>
      <c r="E66" s="10">
        <v>226.77500000000001</v>
      </c>
      <c r="F66" s="3">
        <v>257201</v>
      </c>
      <c r="G66" s="4">
        <v>5747.2</v>
      </c>
      <c r="H66" s="10">
        <v>3.9458344933184857</v>
      </c>
      <c r="I66" s="10">
        <v>4.4752401169265035</v>
      </c>
      <c r="M66" s="5"/>
      <c r="N66" s="5"/>
      <c r="O66" s="5"/>
    </row>
    <row r="67" spans="1:15" x14ac:dyDescent="0.3">
      <c r="A67" t="s">
        <v>717</v>
      </c>
      <c r="B67" s="5">
        <v>32874</v>
      </c>
      <c r="C67" s="5">
        <f>EOMONTH(B67,0)+1</f>
        <v>32905</v>
      </c>
      <c r="D67" s="5">
        <f t="shared" si="1"/>
        <v>32933</v>
      </c>
      <c r="E67" s="10">
        <v>217.899</v>
      </c>
      <c r="F67" s="3">
        <v>251024</v>
      </c>
      <c r="G67" s="4">
        <v>5872.7</v>
      </c>
      <c r="H67" s="10">
        <v>3.7103717199925077</v>
      </c>
      <c r="I67" s="10">
        <v>4.2744223270386703</v>
      </c>
      <c r="K67" s="5"/>
      <c r="L67" s="5"/>
      <c r="M67" s="5"/>
      <c r="N67" s="5"/>
      <c r="O67" s="5"/>
    </row>
    <row r="68" spans="1:15" x14ac:dyDescent="0.3">
      <c r="A68" t="s">
        <v>718</v>
      </c>
      <c r="B68" s="5">
        <v>32964</v>
      </c>
      <c r="C68" s="5">
        <f t="shared" si="2"/>
        <v>32994</v>
      </c>
      <c r="D68" s="5">
        <f t="shared" si="1"/>
        <v>33025</v>
      </c>
      <c r="E68" s="10">
        <v>231.38300000000001</v>
      </c>
      <c r="F68" s="3">
        <v>254759</v>
      </c>
      <c r="G68" s="4">
        <v>5960</v>
      </c>
      <c r="H68" s="10">
        <v>3.8822651006711411</v>
      </c>
      <c r="I68" s="10">
        <v>4.2744798657718119</v>
      </c>
      <c r="M68" s="5"/>
      <c r="N68" s="5"/>
      <c r="O68" s="5"/>
    </row>
    <row r="69" spans="1:15" x14ac:dyDescent="0.3">
      <c r="A69" t="s">
        <v>719</v>
      </c>
      <c r="B69" s="5">
        <v>33055</v>
      </c>
      <c r="C69" s="5">
        <f t="shared" si="2"/>
        <v>33086</v>
      </c>
      <c r="D69" s="5">
        <f t="shared" si="1"/>
        <v>33117</v>
      </c>
      <c r="E69" s="10">
        <v>234.37299999999999</v>
      </c>
      <c r="F69" s="3">
        <v>267094</v>
      </c>
      <c r="G69" s="4">
        <v>6015.1</v>
      </c>
      <c r="H69" s="10">
        <v>3.8964106997389902</v>
      </c>
      <c r="I69" s="10">
        <v>4.44039168093631</v>
      </c>
      <c r="M69" s="5"/>
      <c r="N69" s="5"/>
      <c r="O69" s="5"/>
    </row>
    <row r="70" spans="1:15" x14ac:dyDescent="0.3">
      <c r="A70" t="s">
        <v>720</v>
      </c>
      <c r="B70" s="5">
        <v>33147</v>
      </c>
      <c r="C70" s="5">
        <f t="shared" si="2"/>
        <v>33178</v>
      </c>
      <c r="D70" s="5">
        <f t="shared" si="1"/>
        <v>33208</v>
      </c>
      <c r="E70" s="10">
        <v>235.09</v>
      </c>
      <c r="F70" s="3">
        <v>285911</v>
      </c>
      <c r="G70" s="4">
        <v>6004.7</v>
      </c>
      <c r="H70" s="10">
        <v>3.9150998384598732</v>
      </c>
      <c r="I70" s="10">
        <v>4.761453528069679</v>
      </c>
      <c r="M70" s="5"/>
      <c r="N70" s="5"/>
      <c r="O70" s="5"/>
    </row>
    <row r="71" spans="1:15" x14ac:dyDescent="0.3">
      <c r="A71" t="s">
        <v>721</v>
      </c>
      <c r="B71" s="5">
        <v>33239</v>
      </c>
      <c r="C71" s="5">
        <f t="shared" si="2"/>
        <v>33270</v>
      </c>
      <c r="D71" s="5">
        <f t="shared" si="1"/>
        <v>33298</v>
      </c>
      <c r="E71" s="10">
        <v>240.965</v>
      </c>
      <c r="F71" s="3">
        <v>286066</v>
      </c>
      <c r="G71" s="4">
        <v>6035.2</v>
      </c>
      <c r="H71" s="10">
        <v>3.9926597295864261</v>
      </c>
      <c r="I71" s="10">
        <v>4.7399589077412516</v>
      </c>
      <c r="M71" s="5"/>
      <c r="N71" s="5"/>
      <c r="O71" s="5"/>
    </row>
    <row r="72" spans="1:15" x14ac:dyDescent="0.3">
      <c r="A72" t="s">
        <v>722</v>
      </c>
      <c r="B72" s="5">
        <v>33329</v>
      </c>
      <c r="C72" s="5">
        <f t="shared" ref="C72:C103" si="3">EOMONTH(B72,0)+1</f>
        <v>33359</v>
      </c>
      <c r="D72" s="5">
        <f t="shared" ref="D72:D135" si="4">EOMONTH(C72,0)+1</f>
        <v>33390</v>
      </c>
      <c r="E72" s="10">
        <v>247.48400000000001</v>
      </c>
      <c r="F72" s="3">
        <v>282521</v>
      </c>
      <c r="G72" s="4">
        <v>6126.9</v>
      </c>
      <c r="H72" s="10">
        <v>4.0393020940442961</v>
      </c>
      <c r="I72" s="10">
        <v>4.6111573552693859</v>
      </c>
      <c r="M72" s="5"/>
      <c r="N72" s="5"/>
      <c r="O72" s="5"/>
    </row>
    <row r="73" spans="1:15" x14ac:dyDescent="0.3">
      <c r="A73" t="s">
        <v>723</v>
      </c>
      <c r="B73" s="5">
        <v>33420</v>
      </c>
      <c r="C73" s="5">
        <f t="shared" si="3"/>
        <v>33451</v>
      </c>
      <c r="D73" s="5">
        <f t="shared" si="4"/>
        <v>33482</v>
      </c>
      <c r="E73" s="10">
        <v>258.55399999999997</v>
      </c>
      <c r="F73" s="3">
        <v>288142</v>
      </c>
      <c r="G73" s="4">
        <v>6205.9</v>
      </c>
      <c r="H73" s="10">
        <v>4.1662611385939181</v>
      </c>
      <c r="I73" s="10">
        <v>4.6430332425594996</v>
      </c>
      <c r="M73" s="5"/>
      <c r="N73" s="5"/>
      <c r="O73" s="5"/>
    </row>
    <row r="74" spans="1:15" x14ac:dyDescent="0.3">
      <c r="A74" t="s">
        <v>724</v>
      </c>
      <c r="B74" s="5">
        <v>33512</v>
      </c>
      <c r="C74" s="5">
        <f t="shared" si="3"/>
        <v>33543</v>
      </c>
      <c r="D74" s="5">
        <f t="shared" si="4"/>
        <v>33573</v>
      </c>
      <c r="E74" s="10">
        <v>266.48599999999999</v>
      </c>
      <c r="F74" s="3">
        <v>305994</v>
      </c>
      <c r="G74" s="4">
        <v>6264.5</v>
      </c>
      <c r="H74" s="10">
        <v>4.2539069359086916</v>
      </c>
      <c r="I74" s="10">
        <v>4.8845717934392212</v>
      </c>
      <c r="M74" s="5"/>
      <c r="N74" s="5"/>
      <c r="O74" s="5"/>
    </row>
    <row r="75" spans="1:15" x14ac:dyDescent="0.3">
      <c r="A75" t="s">
        <v>725</v>
      </c>
      <c r="B75" s="5">
        <v>33604</v>
      </c>
      <c r="C75" s="5">
        <f t="shared" si="3"/>
        <v>33635</v>
      </c>
      <c r="D75" s="5">
        <f t="shared" si="4"/>
        <v>33664</v>
      </c>
      <c r="E75" s="10">
        <v>265.79599999999999</v>
      </c>
      <c r="F75" s="3">
        <v>320910</v>
      </c>
      <c r="G75" s="4">
        <v>6363.1</v>
      </c>
      <c r="H75" s="10">
        <v>4.1771463594788703</v>
      </c>
      <c r="I75" s="10">
        <v>5.0432965064198267</v>
      </c>
      <c r="M75" s="5"/>
      <c r="N75" s="5"/>
      <c r="O75" s="5"/>
    </row>
    <row r="76" spans="1:15" x14ac:dyDescent="0.3">
      <c r="A76" t="s">
        <v>726</v>
      </c>
      <c r="B76" s="5">
        <v>33695</v>
      </c>
      <c r="C76" s="5">
        <f t="shared" si="3"/>
        <v>33725</v>
      </c>
      <c r="D76" s="5">
        <f t="shared" si="4"/>
        <v>33756</v>
      </c>
      <c r="E76" s="10">
        <v>276.88299999999998</v>
      </c>
      <c r="F76" s="3">
        <v>332161</v>
      </c>
      <c r="G76" s="4">
        <v>6470.8</v>
      </c>
      <c r="H76" s="10">
        <v>4.278960870371515</v>
      </c>
      <c r="I76" s="10">
        <v>5.1332292761327807</v>
      </c>
      <c r="M76" s="5"/>
      <c r="N76" s="5"/>
      <c r="O76" s="5"/>
    </row>
    <row r="77" spans="1:15" x14ac:dyDescent="0.3">
      <c r="A77" t="s">
        <v>727</v>
      </c>
      <c r="B77" s="5">
        <v>33786</v>
      </c>
      <c r="C77" s="5">
        <f t="shared" si="3"/>
        <v>33817</v>
      </c>
      <c r="D77" s="5">
        <f t="shared" si="4"/>
        <v>33848</v>
      </c>
      <c r="E77" s="10">
        <v>279.71199999999999</v>
      </c>
      <c r="F77" s="3">
        <v>331842</v>
      </c>
      <c r="G77" s="4">
        <v>6566.6</v>
      </c>
      <c r="H77" s="10">
        <v>4.2596168489020192</v>
      </c>
      <c r="I77" s="10">
        <v>5.0534827764748877</v>
      </c>
      <c r="M77" s="5"/>
      <c r="N77" s="5"/>
      <c r="O77" s="5"/>
    </row>
    <row r="78" spans="1:15" x14ac:dyDescent="0.3">
      <c r="A78" t="s">
        <v>728</v>
      </c>
      <c r="B78" s="5">
        <v>33878</v>
      </c>
      <c r="C78" s="5">
        <f t="shared" si="3"/>
        <v>33909</v>
      </c>
      <c r="D78" s="5">
        <f t="shared" si="4"/>
        <v>33939</v>
      </c>
      <c r="E78" s="10">
        <v>295.01100000000002</v>
      </c>
      <c r="F78" s="3">
        <v>322600</v>
      </c>
      <c r="G78" s="4">
        <v>6680.8</v>
      </c>
      <c r="H78" s="10">
        <v>4.4158034965872348</v>
      </c>
      <c r="I78" s="10">
        <v>4.8287630223925282</v>
      </c>
      <c r="M78" s="5"/>
      <c r="N78" s="5"/>
      <c r="O78" s="5"/>
    </row>
    <row r="79" spans="1:15" x14ac:dyDescent="0.3">
      <c r="A79" t="s">
        <v>729</v>
      </c>
      <c r="B79" s="5">
        <v>33970</v>
      </c>
      <c r="C79" s="5">
        <f t="shared" si="3"/>
        <v>34001</v>
      </c>
      <c r="D79" s="5">
        <f t="shared" si="4"/>
        <v>34029</v>
      </c>
      <c r="E79" s="10">
        <v>298.46100000000001</v>
      </c>
      <c r="F79" s="3">
        <v>323680</v>
      </c>
      <c r="G79" s="4">
        <v>6729.5</v>
      </c>
      <c r="H79" s="10">
        <v>4.4351140500780151</v>
      </c>
      <c r="I79" s="10">
        <v>4.8098670034920872</v>
      </c>
      <c r="M79" s="5"/>
      <c r="N79" s="5"/>
      <c r="O79" s="5"/>
    </row>
    <row r="80" spans="1:15" x14ac:dyDescent="0.3">
      <c r="A80" t="s">
        <v>730</v>
      </c>
      <c r="B80" s="5">
        <v>34060</v>
      </c>
      <c r="C80" s="5">
        <f t="shared" si="3"/>
        <v>34090</v>
      </c>
      <c r="D80" s="5">
        <f t="shared" si="4"/>
        <v>34121</v>
      </c>
      <c r="E80" s="10">
        <v>313.14299999999997</v>
      </c>
      <c r="F80" s="3">
        <v>329348</v>
      </c>
      <c r="G80" s="4">
        <v>6808.9</v>
      </c>
      <c r="H80" s="10">
        <v>4.59902480576892</v>
      </c>
      <c r="I80" s="10">
        <v>4.8370221327967808</v>
      </c>
      <c r="M80" s="5"/>
      <c r="N80" s="5"/>
      <c r="O80" s="5"/>
    </row>
    <row r="81" spans="1:15" x14ac:dyDescent="0.3">
      <c r="A81" t="s">
        <v>731</v>
      </c>
      <c r="B81" s="5">
        <v>34151</v>
      </c>
      <c r="C81" s="5">
        <f t="shared" si="3"/>
        <v>34182</v>
      </c>
      <c r="D81" s="5">
        <f t="shared" si="4"/>
        <v>34213</v>
      </c>
      <c r="E81" s="10">
        <v>319.35700000000003</v>
      </c>
      <c r="F81" s="3">
        <v>348446</v>
      </c>
      <c r="G81" s="4">
        <v>6882.1</v>
      </c>
      <c r="H81" s="10">
        <v>4.6404004591621746</v>
      </c>
      <c r="I81" s="10">
        <v>5.0630766771770244</v>
      </c>
      <c r="M81" s="5"/>
      <c r="N81" s="5"/>
      <c r="O81" s="5"/>
    </row>
    <row r="82" spans="1:15" x14ac:dyDescent="0.3">
      <c r="A82" t="s">
        <v>732</v>
      </c>
      <c r="B82" s="5">
        <v>34243</v>
      </c>
      <c r="C82" s="5">
        <f t="shared" si="3"/>
        <v>34274</v>
      </c>
      <c r="D82" s="5">
        <f t="shared" si="4"/>
        <v>34304</v>
      </c>
      <c r="E82" s="10">
        <v>332.01499999999999</v>
      </c>
      <c r="F82" s="3">
        <v>373050</v>
      </c>
      <c r="G82" s="4">
        <v>7013.7</v>
      </c>
      <c r="H82" s="10">
        <v>4.7338066926158806</v>
      </c>
      <c r="I82" s="10">
        <v>5.3188759142820476</v>
      </c>
      <c r="M82" s="5"/>
      <c r="N82" s="5"/>
      <c r="O82" s="5"/>
    </row>
    <row r="83" spans="1:15" x14ac:dyDescent="0.3">
      <c r="A83" t="s">
        <v>733</v>
      </c>
      <c r="B83" s="5">
        <v>34335</v>
      </c>
      <c r="C83" s="5">
        <f t="shared" si="3"/>
        <v>34366</v>
      </c>
      <c r="D83" s="5">
        <f t="shared" si="4"/>
        <v>34394</v>
      </c>
      <c r="E83" s="10">
        <v>337.26</v>
      </c>
      <c r="F83" s="3">
        <v>373947</v>
      </c>
      <c r="G83" s="4">
        <v>7115.7</v>
      </c>
      <c r="H83" s="10">
        <v>4.7396601880349083</v>
      </c>
      <c r="I83" s="10">
        <v>5.2552384164593784</v>
      </c>
      <c r="M83" s="5"/>
      <c r="N83" s="5"/>
      <c r="O83" s="5"/>
    </row>
    <row r="84" spans="1:15" x14ac:dyDescent="0.3">
      <c r="A84" t="s">
        <v>734</v>
      </c>
      <c r="B84" s="5">
        <v>34425</v>
      </c>
      <c r="C84" s="5">
        <f t="shared" si="3"/>
        <v>34455</v>
      </c>
      <c r="D84" s="5">
        <f t="shared" si="4"/>
        <v>34486</v>
      </c>
      <c r="E84" s="10">
        <v>347.64400000000001</v>
      </c>
      <c r="F84" s="3">
        <v>379869</v>
      </c>
      <c r="G84" s="4">
        <v>7246.9</v>
      </c>
      <c r="H84" s="10">
        <v>4.7971408464308878</v>
      </c>
      <c r="I84" s="10">
        <v>5.2418137410478964</v>
      </c>
      <c r="M84" s="5"/>
      <c r="N84" s="5"/>
      <c r="O84" s="5"/>
    </row>
    <row r="85" spans="1:15" x14ac:dyDescent="0.3">
      <c r="A85" t="s">
        <v>735</v>
      </c>
      <c r="B85" s="5">
        <v>34516</v>
      </c>
      <c r="C85" s="5">
        <f t="shared" si="3"/>
        <v>34547</v>
      </c>
      <c r="D85" s="5">
        <f t="shared" si="4"/>
        <v>34578</v>
      </c>
      <c r="E85" s="10">
        <v>353.01</v>
      </c>
      <c r="F85" s="3">
        <v>396344</v>
      </c>
      <c r="G85" s="4">
        <v>7331.1</v>
      </c>
      <c r="H85" s="10">
        <v>4.815239186479519</v>
      </c>
      <c r="I85" s="10">
        <v>5.4063373845671183</v>
      </c>
      <c r="M85" s="5"/>
      <c r="N85" s="5"/>
      <c r="O85" s="5"/>
    </row>
    <row r="86" spans="1:15" x14ac:dyDescent="0.3">
      <c r="A86" t="s">
        <v>736</v>
      </c>
      <c r="B86" s="5">
        <v>34608</v>
      </c>
      <c r="C86" s="5">
        <f t="shared" si="3"/>
        <v>34639</v>
      </c>
      <c r="D86" s="5">
        <f t="shared" si="4"/>
        <v>34669</v>
      </c>
      <c r="E86" s="10">
        <v>364.51900000000001</v>
      </c>
      <c r="F86" s="3">
        <v>396887</v>
      </c>
      <c r="G86" s="4">
        <v>7455.3</v>
      </c>
      <c r="H86" s="10">
        <v>4.8893941223022548</v>
      </c>
      <c r="I86" s="10">
        <v>5.3235550547932347</v>
      </c>
      <c r="M86" s="5"/>
      <c r="N86" s="5"/>
      <c r="O86" s="5"/>
    </row>
    <row r="87" spans="1:15" x14ac:dyDescent="0.3">
      <c r="A87" t="s">
        <v>737</v>
      </c>
      <c r="B87" s="5">
        <v>34700</v>
      </c>
      <c r="C87" s="5">
        <f t="shared" si="3"/>
        <v>34731</v>
      </c>
      <c r="D87" s="5">
        <f t="shared" si="4"/>
        <v>34759</v>
      </c>
      <c r="E87" s="10">
        <v>363.70699999999999</v>
      </c>
      <c r="F87" s="3">
        <v>407019</v>
      </c>
      <c r="G87" s="4">
        <v>7522.3</v>
      </c>
      <c r="H87" s="10">
        <v>4.8350504499953475</v>
      </c>
      <c r="I87" s="10">
        <v>5.4108317934674233</v>
      </c>
      <c r="M87" s="5"/>
      <c r="N87" s="5"/>
      <c r="O87" s="5"/>
    </row>
    <row r="88" spans="1:15" x14ac:dyDescent="0.3">
      <c r="A88" t="s">
        <v>738</v>
      </c>
      <c r="B88" s="5">
        <v>34790</v>
      </c>
      <c r="C88" s="5">
        <f t="shared" si="3"/>
        <v>34820</v>
      </c>
      <c r="D88" s="5">
        <f t="shared" si="4"/>
        <v>34851</v>
      </c>
      <c r="E88" s="10">
        <v>372.64100000000002</v>
      </c>
      <c r="F88" s="3">
        <v>432253</v>
      </c>
      <c r="G88" s="4">
        <v>7581</v>
      </c>
      <c r="H88" s="10">
        <v>4.9154597018862951</v>
      </c>
      <c r="I88" s="10">
        <v>5.7017939585806623</v>
      </c>
      <c r="M88" s="5"/>
      <c r="N88" s="5"/>
      <c r="O88" s="5"/>
    </row>
    <row r="89" spans="1:15" x14ac:dyDescent="0.3">
      <c r="A89" t="s">
        <v>739</v>
      </c>
      <c r="B89" s="5">
        <v>34881</v>
      </c>
      <c r="C89" s="5">
        <f t="shared" si="3"/>
        <v>34912</v>
      </c>
      <c r="D89" s="5">
        <f t="shared" si="4"/>
        <v>34943</v>
      </c>
      <c r="E89" s="10">
        <v>367.66899999999998</v>
      </c>
      <c r="F89" s="3">
        <v>452851</v>
      </c>
      <c r="G89" s="4">
        <v>7683.1</v>
      </c>
      <c r="H89" s="10">
        <v>4.7854251539092294</v>
      </c>
      <c r="I89" s="10">
        <v>5.8941182595566897</v>
      </c>
      <c r="M89" s="5"/>
      <c r="N89" s="5"/>
      <c r="O89" s="5"/>
    </row>
    <row r="90" spans="1:15" x14ac:dyDescent="0.3">
      <c r="A90" t="s">
        <v>740</v>
      </c>
      <c r="B90" s="5">
        <v>34973</v>
      </c>
      <c r="C90" s="5">
        <f t="shared" si="3"/>
        <v>35004</v>
      </c>
      <c r="D90" s="5">
        <f t="shared" si="4"/>
        <v>35034</v>
      </c>
      <c r="E90" s="10">
        <v>378.197</v>
      </c>
      <c r="F90" s="3">
        <v>489952</v>
      </c>
      <c r="G90" s="4">
        <v>7772.6</v>
      </c>
      <c r="H90" s="10">
        <v>4.8657720711216328</v>
      </c>
      <c r="I90" s="10">
        <v>6.3035792398939865</v>
      </c>
      <c r="M90" s="5"/>
      <c r="N90" s="5"/>
      <c r="O90" s="5"/>
    </row>
    <row r="91" spans="1:15" x14ac:dyDescent="0.3">
      <c r="A91" t="s">
        <v>741</v>
      </c>
      <c r="B91" s="5">
        <v>35065</v>
      </c>
      <c r="C91" s="5">
        <f t="shared" si="3"/>
        <v>35096</v>
      </c>
      <c r="D91" s="5">
        <f t="shared" si="4"/>
        <v>35125</v>
      </c>
      <c r="E91" s="10">
        <v>377.05599999999998</v>
      </c>
      <c r="F91" s="3">
        <v>545637</v>
      </c>
      <c r="G91" s="4">
        <v>7868.5</v>
      </c>
      <c r="H91" s="10">
        <v>4.791967973565483</v>
      </c>
      <c r="I91" s="10">
        <v>6.9344474804600624</v>
      </c>
      <c r="M91" s="5"/>
      <c r="N91" s="5"/>
      <c r="O91" s="5"/>
    </row>
    <row r="92" spans="1:15" x14ac:dyDescent="0.3">
      <c r="A92" t="s">
        <v>742</v>
      </c>
      <c r="B92" s="5">
        <v>35156</v>
      </c>
      <c r="C92" s="5">
        <f t="shared" si="3"/>
        <v>35186</v>
      </c>
      <c r="D92" s="5">
        <f t="shared" si="4"/>
        <v>35217</v>
      </c>
      <c r="E92" s="10">
        <v>383.91399999999999</v>
      </c>
      <c r="F92" s="3">
        <v>542259</v>
      </c>
      <c r="G92" s="4">
        <v>8032.8</v>
      </c>
      <c r="H92" s="10">
        <v>4.7793297480330645</v>
      </c>
      <c r="I92" s="10">
        <v>6.7505602031670149</v>
      </c>
      <c r="M92" s="5"/>
      <c r="N92" s="5"/>
      <c r="O92" s="5"/>
    </row>
    <row r="93" spans="1:15" x14ac:dyDescent="0.3">
      <c r="A93" t="s">
        <v>743</v>
      </c>
      <c r="B93" s="5">
        <v>35247</v>
      </c>
      <c r="C93" s="5">
        <f t="shared" si="3"/>
        <v>35278</v>
      </c>
      <c r="D93" s="5">
        <f t="shared" si="4"/>
        <v>35309</v>
      </c>
      <c r="E93" s="10">
        <v>383.91</v>
      </c>
      <c r="F93" s="3">
        <v>567167</v>
      </c>
      <c r="G93" s="4">
        <v>8131.4</v>
      </c>
      <c r="H93" s="10">
        <v>4.7213272007280418</v>
      </c>
      <c r="I93" s="10">
        <v>6.9750227513097371</v>
      </c>
      <c r="M93" s="5"/>
      <c r="N93" s="5"/>
      <c r="O93" s="5"/>
    </row>
    <row r="94" spans="1:15" x14ac:dyDescent="0.3">
      <c r="A94" t="s">
        <v>744</v>
      </c>
      <c r="B94" s="5">
        <v>35339</v>
      </c>
      <c r="C94" s="5">
        <f t="shared" si="3"/>
        <v>35370</v>
      </c>
      <c r="D94" s="5">
        <f t="shared" si="4"/>
        <v>35400</v>
      </c>
      <c r="E94" s="10">
        <v>390.90699999999998</v>
      </c>
      <c r="F94" s="3">
        <v>606427</v>
      </c>
      <c r="G94" s="4">
        <v>8259.7999999999993</v>
      </c>
      <c r="H94" s="10">
        <v>4.7326448582290137</v>
      </c>
      <c r="I94" s="10">
        <v>7.3419090050606561</v>
      </c>
      <c r="M94" s="5"/>
      <c r="N94" s="5"/>
      <c r="O94" s="5"/>
    </row>
    <row r="95" spans="1:15" x14ac:dyDescent="0.3">
      <c r="A95" t="s">
        <v>745</v>
      </c>
      <c r="B95" s="5">
        <v>35431</v>
      </c>
      <c r="C95" s="5">
        <f t="shared" si="3"/>
        <v>35462</v>
      </c>
      <c r="D95" s="5">
        <f t="shared" si="4"/>
        <v>35490</v>
      </c>
      <c r="E95" s="10">
        <v>395.07600000000002</v>
      </c>
      <c r="F95" s="3">
        <v>628778</v>
      </c>
      <c r="G95" s="4">
        <v>8362.7000000000007</v>
      </c>
      <c r="H95" s="10">
        <v>4.7242636947397365</v>
      </c>
      <c r="I95" s="10">
        <v>7.5188396092171184</v>
      </c>
      <c r="M95" s="5"/>
      <c r="N95" s="5"/>
      <c r="O95" s="5"/>
    </row>
    <row r="96" spans="1:15" x14ac:dyDescent="0.3">
      <c r="A96" t="s">
        <v>746</v>
      </c>
      <c r="B96" s="5">
        <v>35521</v>
      </c>
      <c r="C96" s="5">
        <f t="shared" si="3"/>
        <v>35551</v>
      </c>
      <c r="D96" s="5">
        <f t="shared" si="4"/>
        <v>35582</v>
      </c>
      <c r="E96" s="10">
        <v>410.91399999999999</v>
      </c>
      <c r="F96" s="3">
        <v>616405</v>
      </c>
      <c r="G96" s="4">
        <v>8518.7999999999993</v>
      </c>
      <c r="H96" s="10">
        <v>4.8236136545053299</v>
      </c>
      <c r="I96" s="10">
        <v>7.2358195990045555</v>
      </c>
      <c r="M96" s="5"/>
      <c r="N96" s="5"/>
      <c r="O96" s="5"/>
    </row>
    <row r="97" spans="1:15" x14ac:dyDescent="0.3">
      <c r="A97" t="s">
        <v>747</v>
      </c>
      <c r="B97" s="5">
        <v>35612</v>
      </c>
      <c r="C97" s="5">
        <f t="shared" si="3"/>
        <v>35643</v>
      </c>
      <c r="D97" s="5">
        <f t="shared" si="4"/>
        <v>35674</v>
      </c>
      <c r="E97" s="10">
        <v>411.822</v>
      </c>
      <c r="F97" s="3">
        <v>624009</v>
      </c>
      <c r="G97" s="4">
        <v>8662.7999999999993</v>
      </c>
      <c r="H97" s="10">
        <v>4.7539132843884202</v>
      </c>
      <c r="I97" s="10">
        <v>7.2033176340213334</v>
      </c>
      <c r="M97" s="5"/>
      <c r="N97" s="5"/>
      <c r="O97" s="5"/>
    </row>
    <row r="98" spans="1:15" x14ac:dyDescent="0.3">
      <c r="A98" t="s">
        <v>748</v>
      </c>
      <c r="B98" s="5">
        <v>35704</v>
      </c>
      <c r="C98" s="5">
        <f t="shared" si="3"/>
        <v>35735</v>
      </c>
      <c r="D98" s="5">
        <f t="shared" si="4"/>
        <v>35765</v>
      </c>
      <c r="E98" s="10">
        <v>430.73599999999999</v>
      </c>
      <c r="F98" s="3">
        <v>615076</v>
      </c>
      <c r="G98" s="4">
        <v>8765.9</v>
      </c>
      <c r="H98" s="10">
        <v>4.9137681242085813</v>
      </c>
      <c r="I98" s="10">
        <v>7.0166896724808634</v>
      </c>
      <c r="M98" s="5"/>
      <c r="N98" s="5"/>
      <c r="O98" s="5"/>
    </row>
    <row r="99" spans="1:15" x14ac:dyDescent="0.3">
      <c r="A99" t="s">
        <v>749</v>
      </c>
      <c r="B99" s="5">
        <v>35796</v>
      </c>
      <c r="C99" s="5">
        <f t="shared" si="3"/>
        <v>35827</v>
      </c>
      <c r="D99" s="5">
        <f t="shared" si="4"/>
        <v>35855</v>
      </c>
      <c r="E99" s="10">
        <v>433.18200000000002</v>
      </c>
      <c r="F99" s="3">
        <v>626412</v>
      </c>
      <c r="G99" s="4">
        <v>8866.5</v>
      </c>
      <c r="H99" s="10">
        <v>4.8856031128404673</v>
      </c>
      <c r="I99" s="10">
        <v>7.0649297919133822</v>
      </c>
      <c r="M99" s="5"/>
      <c r="N99" s="5"/>
      <c r="O99" s="5"/>
    </row>
    <row r="100" spans="1:15" x14ac:dyDescent="0.3">
      <c r="A100" t="s">
        <v>750</v>
      </c>
      <c r="B100" s="5">
        <v>35886</v>
      </c>
      <c r="C100" s="5">
        <f t="shared" si="3"/>
        <v>35916</v>
      </c>
      <c r="D100" s="5">
        <f t="shared" si="4"/>
        <v>35947</v>
      </c>
      <c r="E100" s="10">
        <v>439.77300000000002</v>
      </c>
      <c r="F100" s="3">
        <v>606107</v>
      </c>
      <c r="G100" s="4">
        <v>8969.7000000000007</v>
      </c>
      <c r="H100" s="10">
        <v>4.9028730057861463</v>
      </c>
      <c r="I100" s="10">
        <v>6.7572717036244248</v>
      </c>
      <c r="M100" s="5"/>
      <c r="N100" s="5"/>
      <c r="O100" s="5"/>
    </row>
    <row r="101" spans="1:15" x14ac:dyDescent="0.3">
      <c r="A101" t="s">
        <v>751</v>
      </c>
      <c r="B101" s="5">
        <v>35977</v>
      </c>
      <c r="C101" s="5">
        <f t="shared" si="3"/>
        <v>36008</v>
      </c>
      <c r="D101" s="5">
        <f t="shared" si="4"/>
        <v>36039</v>
      </c>
      <c r="E101" s="10">
        <v>446.04700000000003</v>
      </c>
      <c r="F101" s="3">
        <v>573284</v>
      </c>
      <c r="G101" s="4">
        <v>9121.1</v>
      </c>
      <c r="H101" s="10">
        <v>4.8902763921018302</v>
      </c>
      <c r="I101" s="10">
        <v>6.285250682483472</v>
      </c>
      <c r="M101" s="5"/>
      <c r="N101" s="5"/>
      <c r="O101" s="5"/>
    </row>
    <row r="102" spans="1:15" x14ac:dyDescent="0.3">
      <c r="A102" t="s">
        <v>752</v>
      </c>
      <c r="B102" s="5">
        <v>36069</v>
      </c>
      <c r="C102" s="5">
        <f t="shared" si="3"/>
        <v>36100</v>
      </c>
      <c r="D102" s="5">
        <f t="shared" si="4"/>
        <v>36130</v>
      </c>
      <c r="E102" s="10">
        <v>452.14100000000002</v>
      </c>
      <c r="F102" s="3">
        <v>622921</v>
      </c>
      <c r="G102" s="4">
        <v>9294</v>
      </c>
      <c r="H102" s="10">
        <v>4.8648698084785886</v>
      </c>
      <c r="I102" s="10">
        <v>6.7023993974607272</v>
      </c>
      <c r="M102" s="5"/>
      <c r="N102" s="5"/>
      <c r="O102" s="5"/>
    </row>
    <row r="103" spans="1:15" x14ac:dyDescent="0.3">
      <c r="A103" t="s">
        <v>753</v>
      </c>
      <c r="B103" s="5">
        <v>36161</v>
      </c>
      <c r="C103" s="5">
        <f t="shared" si="3"/>
        <v>36192</v>
      </c>
      <c r="D103" s="5">
        <f t="shared" si="4"/>
        <v>36220</v>
      </c>
      <c r="E103" s="10">
        <v>465.68599999999998</v>
      </c>
      <c r="F103" s="3">
        <v>623721</v>
      </c>
      <c r="G103" s="4">
        <v>9411.7000000000007</v>
      </c>
      <c r="H103" s="10">
        <v>4.9479477671408993</v>
      </c>
      <c r="I103" s="10">
        <v>6.6270811861831547</v>
      </c>
      <c r="M103" s="5"/>
      <c r="N103" s="5"/>
      <c r="O103" s="5"/>
    </row>
    <row r="104" spans="1:15" x14ac:dyDescent="0.3">
      <c r="A104" t="s">
        <v>754</v>
      </c>
      <c r="B104" s="5">
        <v>36251</v>
      </c>
      <c r="C104" s="5">
        <f t="shared" ref="C104:C135" si="5">EOMONTH(B104,0)+1</f>
        <v>36281</v>
      </c>
      <c r="D104" s="5">
        <f t="shared" si="4"/>
        <v>36312</v>
      </c>
      <c r="E104" s="10">
        <v>484.86599999999999</v>
      </c>
      <c r="F104" s="3">
        <v>617013</v>
      </c>
      <c r="G104" s="4">
        <v>9526.2000000000007</v>
      </c>
      <c r="H104" s="10">
        <v>5.0898154563204638</v>
      </c>
      <c r="I104" s="10">
        <v>6.4770107702966557</v>
      </c>
      <c r="M104" s="5"/>
      <c r="N104" s="5"/>
      <c r="O104" s="5"/>
    </row>
    <row r="105" spans="1:15" x14ac:dyDescent="0.3">
      <c r="A105" t="s">
        <v>755</v>
      </c>
      <c r="B105" s="5">
        <v>36342</v>
      </c>
      <c r="C105" s="5">
        <f t="shared" si="5"/>
        <v>36373</v>
      </c>
      <c r="D105" s="5">
        <f t="shared" si="4"/>
        <v>36404</v>
      </c>
      <c r="E105" s="10">
        <v>489.03699999999998</v>
      </c>
      <c r="F105" s="3">
        <v>629976</v>
      </c>
      <c r="G105" s="4">
        <v>9686.6</v>
      </c>
      <c r="H105" s="10">
        <v>5.0485929015340778</v>
      </c>
      <c r="I105" s="10">
        <v>6.5035822682881506</v>
      </c>
      <c r="M105" s="5"/>
      <c r="N105" s="5"/>
      <c r="O105" s="5"/>
    </row>
    <row r="106" spans="1:15" x14ac:dyDescent="0.3">
      <c r="A106" t="s">
        <v>756</v>
      </c>
      <c r="B106" s="5">
        <v>36434</v>
      </c>
      <c r="C106" s="5">
        <f t="shared" si="5"/>
        <v>36465</v>
      </c>
      <c r="D106" s="5">
        <f t="shared" si="4"/>
        <v>36495</v>
      </c>
      <c r="E106" s="10">
        <v>477.96300000000002</v>
      </c>
      <c r="F106" s="3">
        <v>617680</v>
      </c>
      <c r="G106" s="4">
        <v>9900.2000000000007</v>
      </c>
      <c r="H106" s="10">
        <v>4.8278115593624369</v>
      </c>
      <c r="I106" s="10">
        <v>6.2390658774570209</v>
      </c>
      <c r="M106" s="5"/>
      <c r="N106" s="5"/>
      <c r="O106" s="5"/>
    </row>
    <row r="107" spans="1:15" x14ac:dyDescent="0.3">
      <c r="A107" t="s">
        <v>757</v>
      </c>
      <c r="B107" s="5">
        <v>36526</v>
      </c>
      <c r="C107" s="5">
        <f t="shared" si="5"/>
        <v>36557</v>
      </c>
      <c r="D107" s="5">
        <f t="shared" si="4"/>
        <v>36586</v>
      </c>
      <c r="E107" s="10">
        <v>501.70800000000003</v>
      </c>
      <c r="F107" s="3">
        <v>633884</v>
      </c>
      <c r="G107" s="4">
        <v>10002.200000000001</v>
      </c>
      <c r="H107" s="10">
        <v>5.0159764851732618</v>
      </c>
      <c r="I107" s="10">
        <v>6.3374457619323747</v>
      </c>
      <c r="M107" s="5"/>
      <c r="N107" s="5"/>
      <c r="O107" s="5"/>
    </row>
    <row r="108" spans="1:15" x14ac:dyDescent="0.3">
      <c r="A108" t="s">
        <v>758</v>
      </c>
      <c r="B108" s="5">
        <v>36617</v>
      </c>
      <c r="C108" s="5">
        <f t="shared" si="5"/>
        <v>36647</v>
      </c>
      <c r="D108" s="5">
        <f t="shared" si="4"/>
        <v>36678</v>
      </c>
      <c r="E108" s="10">
        <v>504.95</v>
      </c>
      <c r="F108" s="3">
        <v>630288</v>
      </c>
      <c r="G108" s="4">
        <v>10247.700000000001</v>
      </c>
      <c r="H108" s="10">
        <v>4.9274471344789559</v>
      </c>
      <c r="I108" s="10">
        <v>6.150531338739424</v>
      </c>
      <c r="M108" s="5"/>
      <c r="N108" s="5"/>
      <c r="O108" s="5"/>
    </row>
    <row r="109" spans="1:15" x14ac:dyDescent="0.3">
      <c r="A109" t="s">
        <v>759</v>
      </c>
      <c r="B109" s="5">
        <v>36708</v>
      </c>
      <c r="C109" s="5">
        <f t="shared" si="5"/>
        <v>36739</v>
      </c>
      <c r="D109" s="5">
        <f t="shared" si="4"/>
        <v>36770</v>
      </c>
      <c r="E109" s="10">
        <v>511.41300000000001</v>
      </c>
      <c r="F109" s="3">
        <v>619689</v>
      </c>
      <c r="G109" s="4">
        <v>10318.200000000001</v>
      </c>
      <c r="H109" s="10">
        <v>4.9564168168866667</v>
      </c>
      <c r="I109" s="10">
        <v>6.0057858928882943</v>
      </c>
      <c r="M109" s="5"/>
      <c r="N109" s="5"/>
      <c r="O109" s="5"/>
    </row>
    <row r="110" spans="1:15" x14ac:dyDescent="0.3">
      <c r="A110" t="s">
        <v>760</v>
      </c>
      <c r="B110" s="5">
        <v>36800</v>
      </c>
      <c r="C110" s="5">
        <f t="shared" si="5"/>
        <v>36831</v>
      </c>
      <c r="D110" s="5">
        <f t="shared" si="4"/>
        <v>36861</v>
      </c>
      <c r="E110" s="10">
        <v>511.70299999999997</v>
      </c>
      <c r="F110" s="3">
        <v>639796</v>
      </c>
      <c r="G110" s="4">
        <v>10435.700000000001</v>
      </c>
      <c r="H110" s="10">
        <v>4.9033893270216664</v>
      </c>
      <c r="I110" s="10">
        <v>6.1308393303755375</v>
      </c>
      <c r="M110" s="5"/>
      <c r="N110" s="5"/>
      <c r="O110" s="5"/>
    </row>
    <row r="111" spans="1:15" x14ac:dyDescent="0.3">
      <c r="A111" t="s">
        <v>761</v>
      </c>
      <c r="B111" s="5">
        <v>36892</v>
      </c>
      <c r="C111" s="5">
        <f t="shared" si="5"/>
        <v>36923</v>
      </c>
      <c r="D111" s="5">
        <f t="shared" si="4"/>
        <v>36951</v>
      </c>
      <c r="E111" s="10">
        <v>523.86199999999997</v>
      </c>
      <c r="F111" s="3">
        <v>655812</v>
      </c>
      <c r="G111" s="4">
        <v>10470.200000000001</v>
      </c>
      <c r="H111" s="10">
        <v>5.0033619224083585</v>
      </c>
      <c r="I111" s="10">
        <v>6.2636052797463275</v>
      </c>
      <c r="M111" s="5"/>
      <c r="N111" s="5"/>
      <c r="O111" s="5"/>
    </row>
    <row r="112" spans="1:15" x14ac:dyDescent="0.3">
      <c r="A112" t="s">
        <v>762</v>
      </c>
      <c r="B112" s="5">
        <v>36982</v>
      </c>
      <c r="C112" s="5">
        <f t="shared" si="5"/>
        <v>37012</v>
      </c>
      <c r="D112" s="5">
        <f t="shared" si="4"/>
        <v>37043</v>
      </c>
      <c r="E112" s="10">
        <v>535.11</v>
      </c>
      <c r="F112" s="3">
        <v>636246</v>
      </c>
      <c r="G112" s="4">
        <v>10599</v>
      </c>
      <c r="H112" s="10">
        <v>5.0486838380979338</v>
      </c>
      <c r="I112" s="10">
        <v>6.0028870648174353</v>
      </c>
      <c r="M112" s="5"/>
      <c r="N112" s="5"/>
      <c r="O112" s="5"/>
    </row>
    <row r="113" spans="1:15" x14ac:dyDescent="0.3">
      <c r="A113" t="s">
        <v>763</v>
      </c>
      <c r="B113" s="5">
        <v>37073</v>
      </c>
      <c r="C113" s="5">
        <f t="shared" si="5"/>
        <v>37104</v>
      </c>
      <c r="D113" s="5">
        <f t="shared" si="4"/>
        <v>37135</v>
      </c>
      <c r="E113" s="10">
        <v>534.13599999999997</v>
      </c>
      <c r="F113" s="3">
        <v>651007</v>
      </c>
      <c r="G113" s="4">
        <v>10598</v>
      </c>
      <c r="H113" s="10">
        <v>5.0399698056237021</v>
      </c>
      <c r="I113" s="10">
        <v>6.142734478203435</v>
      </c>
      <c r="M113" s="5"/>
      <c r="N113" s="5"/>
      <c r="O113" s="5"/>
    </row>
    <row r="114" spans="1:15" x14ac:dyDescent="0.3">
      <c r="A114" t="s">
        <v>764</v>
      </c>
      <c r="B114" s="5">
        <v>37165</v>
      </c>
      <c r="C114" s="5">
        <f t="shared" si="5"/>
        <v>37196</v>
      </c>
      <c r="D114" s="5">
        <f t="shared" si="4"/>
        <v>37226</v>
      </c>
      <c r="E114" s="10">
        <v>551.67499999999995</v>
      </c>
      <c r="F114" s="3">
        <v>720149</v>
      </c>
      <c r="G114" s="4">
        <v>10660.5</v>
      </c>
      <c r="H114" s="10">
        <v>5.1749448900145394</v>
      </c>
      <c r="I114" s="10">
        <v>6.7553022841330144</v>
      </c>
      <c r="M114" s="5"/>
      <c r="N114" s="5"/>
      <c r="O114" s="5"/>
    </row>
    <row r="115" spans="1:15" x14ac:dyDescent="0.3">
      <c r="A115" t="s">
        <v>765</v>
      </c>
      <c r="B115" s="5">
        <v>37257</v>
      </c>
      <c r="C115" s="5">
        <f t="shared" si="5"/>
        <v>37288</v>
      </c>
      <c r="D115" s="5">
        <f t="shared" si="4"/>
        <v>37316</v>
      </c>
      <c r="E115" s="10">
        <v>575.35599999999999</v>
      </c>
      <c r="F115" s="3">
        <v>724569</v>
      </c>
      <c r="G115" s="4">
        <v>10783.5</v>
      </c>
      <c r="H115" s="10">
        <v>5.3355218621041409</v>
      </c>
      <c r="I115" s="10">
        <v>6.7192377243010153</v>
      </c>
      <c r="M115" s="5"/>
      <c r="N115" s="5"/>
      <c r="O115" s="5"/>
    </row>
    <row r="116" spans="1:15" x14ac:dyDescent="0.3">
      <c r="A116" t="s">
        <v>766</v>
      </c>
      <c r="B116" s="5">
        <v>37347</v>
      </c>
      <c r="C116" s="5">
        <f t="shared" si="5"/>
        <v>37377</v>
      </c>
      <c r="D116" s="5">
        <f t="shared" si="4"/>
        <v>37408</v>
      </c>
      <c r="E116" s="10">
        <v>590.68299999999999</v>
      </c>
      <c r="F116" s="3">
        <v>743943</v>
      </c>
      <c r="G116" s="4">
        <v>10887.5</v>
      </c>
      <c r="H116" s="10">
        <v>5.4253318025258324</v>
      </c>
      <c r="I116" s="10">
        <v>6.8330011481056259</v>
      </c>
      <c r="M116" s="5"/>
      <c r="N116" s="5"/>
      <c r="O116" s="5"/>
    </row>
    <row r="117" spans="1:15" x14ac:dyDescent="0.3">
      <c r="A117" t="s">
        <v>767</v>
      </c>
      <c r="B117" s="5">
        <v>37438</v>
      </c>
      <c r="C117" s="5">
        <f t="shared" si="5"/>
        <v>37469</v>
      </c>
      <c r="D117" s="5">
        <f t="shared" si="4"/>
        <v>37500</v>
      </c>
      <c r="E117" s="10">
        <v>604.19100000000003</v>
      </c>
      <c r="F117" s="3">
        <v>753067</v>
      </c>
      <c r="G117" s="4">
        <v>10984</v>
      </c>
      <c r="H117" s="10">
        <v>5.5006463947560089</v>
      </c>
      <c r="I117" s="10">
        <v>6.8560360524399124</v>
      </c>
      <c r="M117" s="5"/>
      <c r="N117" s="5"/>
      <c r="O117" s="5"/>
    </row>
    <row r="118" spans="1:15" x14ac:dyDescent="0.3">
      <c r="A118" t="s">
        <v>768</v>
      </c>
      <c r="B118" s="5">
        <v>37530</v>
      </c>
      <c r="C118" s="5">
        <f t="shared" si="5"/>
        <v>37561</v>
      </c>
      <c r="D118" s="5">
        <f t="shared" si="4"/>
        <v>37591</v>
      </c>
      <c r="E118" s="10">
        <v>629.40599999999995</v>
      </c>
      <c r="F118" s="3">
        <v>811995</v>
      </c>
      <c r="G118" s="4">
        <v>11061.4</v>
      </c>
      <c r="H118" s="10">
        <v>5.6901115591154827</v>
      </c>
      <c r="I118" s="10">
        <v>7.3407977290397239</v>
      </c>
      <c r="M118" s="5"/>
      <c r="N118" s="5"/>
      <c r="O118" s="5"/>
    </row>
    <row r="119" spans="1:15" x14ac:dyDescent="0.3">
      <c r="A119" t="s">
        <v>769</v>
      </c>
      <c r="B119" s="5">
        <v>37622</v>
      </c>
      <c r="C119" s="5">
        <f t="shared" si="5"/>
        <v>37653</v>
      </c>
      <c r="D119" s="5">
        <f t="shared" si="4"/>
        <v>37681</v>
      </c>
      <c r="E119" s="10">
        <v>641.46400000000006</v>
      </c>
      <c r="F119" s="3">
        <v>842272</v>
      </c>
      <c r="G119" s="4">
        <v>11174.1</v>
      </c>
      <c r="H119" s="10">
        <v>5.7406323551784935</v>
      </c>
      <c r="I119" s="10">
        <v>7.5377166841177363</v>
      </c>
      <c r="M119" s="5"/>
      <c r="N119" s="5"/>
      <c r="O119" s="5"/>
    </row>
    <row r="120" spans="1:15" x14ac:dyDescent="0.3">
      <c r="A120" t="s">
        <v>770</v>
      </c>
      <c r="B120" s="5">
        <v>37712</v>
      </c>
      <c r="C120" s="5">
        <f t="shared" si="5"/>
        <v>37742</v>
      </c>
      <c r="D120" s="5">
        <f t="shared" si="4"/>
        <v>37773</v>
      </c>
      <c r="E120" s="10">
        <v>652.11800000000005</v>
      </c>
      <c r="F120" s="3">
        <v>884940</v>
      </c>
      <c r="G120" s="4">
        <v>11312.8</v>
      </c>
      <c r="H120" s="10">
        <v>5.7644261367654339</v>
      </c>
      <c r="I120" s="10">
        <v>7.822466586521462</v>
      </c>
      <c r="M120" s="5"/>
      <c r="N120" s="5"/>
      <c r="O120" s="5"/>
    </row>
    <row r="121" spans="1:15" x14ac:dyDescent="0.3">
      <c r="A121" t="s">
        <v>771</v>
      </c>
      <c r="B121" s="5">
        <v>37803</v>
      </c>
      <c r="C121" s="5">
        <f t="shared" si="5"/>
        <v>37834</v>
      </c>
      <c r="D121" s="5">
        <f t="shared" si="4"/>
        <v>37865</v>
      </c>
      <c r="E121" s="10">
        <v>656.11599999999999</v>
      </c>
      <c r="F121" s="3">
        <v>918875</v>
      </c>
      <c r="G121" s="4">
        <v>11566.7</v>
      </c>
      <c r="H121" s="10">
        <v>5.6724562753421468</v>
      </c>
      <c r="I121" s="10">
        <v>7.9441413713505149</v>
      </c>
      <c r="M121" s="5"/>
      <c r="N121" s="5"/>
      <c r="O121" s="5"/>
    </row>
    <row r="122" spans="1:15" x14ac:dyDescent="0.3">
      <c r="A122" t="s">
        <v>772</v>
      </c>
      <c r="B122" s="5">
        <v>37895</v>
      </c>
      <c r="C122" s="5">
        <f t="shared" si="5"/>
        <v>37926</v>
      </c>
      <c r="D122" s="5">
        <f t="shared" si="4"/>
        <v>37956</v>
      </c>
      <c r="E122" s="10">
        <v>666.66499999999996</v>
      </c>
      <c r="F122" s="3">
        <v>986301</v>
      </c>
      <c r="G122" s="4">
        <v>11772.2</v>
      </c>
      <c r="H122" s="10">
        <v>5.6630451402456634</v>
      </c>
      <c r="I122" s="10">
        <v>8.3782215728580898</v>
      </c>
      <c r="M122" s="5"/>
      <c r="N122" s="5"/>
      <c r="O122" s="5"/>
    </row>
    <row r="123" spans="1:15" x14ac:dyDescent="0.3">
      <c r="A123" t="s">
        <v>773</v>
      </c>
      <c r="B123" s="5">
        <v>37987</v>
      </c>
      <c r="C123" s="5">
        <f t="shared" si="5"/>
        <v>38018</v>
      </c>
      <c r="D123" s="5">
        <f t="shared" si="4"/>
        <v>38047</v>
      </c>
      <c r="E123" s="10">
        <v>674.08399999999995</v>
      </c>
      <c r="F123" s="3">
        <v>1098887</v>
      </c>
      <c r="G123" s="4">
        <v>11923.4</v>
      </c>
      <c r="H123" s="10">
        <v>5.6534545515540859</v>
      </c>
      <c r="I123" s="10">
        <v>9.2162218830199443</v>
      </c>
      <c r="M123" s="5"/>
      <c r="N123" s="5"/>
      <c r="O123" s="5"/>
    </row>
    <row r="124" spans="1:15" x14ac:dyDescent="0.3">
      <c r="A124" t="s">
        <v>774</v>
      </c>
      <c r="B124" s="5">
        <v>38078</v>
      </c>
      <c r="C124" s="5">
        <f t="shared" si="5"/>
        <v>38108</v>
      </c>
      <c r="D124" s="5">
        <f t="shared" si="4"/>
        <v>38139</v>
      </c>
      <c r="E124" s="10">
        <v>687.39099999999996</v>
      </c>
      <c r="F124" s="3">
        <v>1161728</v>
      </c>
      <c r="G124" s="4">
        <v>12112.8</v>
      </c>
      <c r="H124" s="10">
        <v>5.6749141404134473</v>
      </c>
      <c r="I124" s="10">
        <v>9.5909120929925376</v>
      </c>
      <c r="M124" s="5"/>
      <c r="N124" s="5"/>
      <c r="O124" s="5"/>
    </row>
    <row r="125" spans="1:15" x14ac:dyDescent="0.3">
      <c r="A125" t="s">
        <v>775</v>
      </c>
      <c r="B125" s="5">
        <v>38169</v>
      </c>
      <c r="C125" s="5">
        <f t="shared" si="5"/>
        <v>38200</v>
      </c>
      <c r="D125" s="5">
        <f t="shared" si="4"/>
        <v>38231</v>
      </c>
      <c r="E125" s="10">
        <v>700.34100000000001</v>
      </c>
      <c r="F125" s="3">
        <v>1217790</v>
      </c>
      <c r="G125" s="4">
        <v>12305.3</v>
      </c>
      <c r="H125" s="10">
        <v>5.6913768863822911</v>
      </c>
      <c r="I125" s="10">
        <v>9.8964673758461803</v>
      </c>
      <c r="M125" s="5"/>
      <c r="N125" s="5"/>
      <c r="O125" s="5"/>
    </row>
    <row r="126" spans="1:15" x14ac:dyDescent="0.3">
      <c r="A126" t="s">
        <v>776</v>
      </c>
      <c r="B126" s="5">
        <v>38261</v>
      </c>
      <c r="C126" s="5">
        <f t="shared" si="5"/>
        <v>38292</v>
      </c>
      <c r="D126" s="5">
        <f t="shared" si="4"/>
        <v>38322</v>
      </c>
      <c r="E126" s="10">
        <v>717.81899999999996</v>
      </c>
      <c r="F126" s="3">
        <v>1251943</v>
      </c>
      <c r="G126" s="4">
        <v>12527.2</v>
      </c>
      <c r="H126" s="10">
        <v>5.7300833386550867</v>
      </c>
      <c r="I126" s="10">
        <v>9.9937974966472947</v>
      </c>
      <c r="M126" s="5"/>
      <c r="N126" s="5"/>
      <c r="O126" s="5"/>
    </row>
    <row r="127" spans="1:15" x14ac:dyDescent="0.3">
      <c r="A127" t="s">
        <v>777</v>
      </c>
      <c r="B127" s="5">
        <v>38353</v>
      </c>
      <c r="C127" s="5">
        <f t="shared" si="5"/>
        <v>38384</v>
      </c>
      <c r="D127" s="5">
        <f t="shared" si="4"/>
        <v>38412</v>
      </c>
      <c r="E127" s="10">
        <v>717.32600000000002</v>
      </c>
      <c r="F127" s="3">
        <v>1267942</v>
      </c>
      <c r="G127" s="4">
        <v>12767.3</v>
      </c>
      <c r="H127" s="10">
        <v>5.6184627916630765</v>
      </c>
      <c r="I127" s="10">
        <v>9.9311679055086035</v>
      </c>
      <c r="M127" s="5"/>
      <c r="N127" s="5"/>
      <c r="O127" s="5"/>
    </row>
    <row r="128" spans="1:15" x14ac:dyDescent="0.3">
      <c r="A128" t="s">
        <v>778</v>
      </c>
      <c r="B128" s="5">
        <v>38443</v>
      </c>
      <c r="C128" s="5">
        <f t="shared" si="5"/>
        <v>38473</v>
      </c>
      <c r="D128" s="5">
        <f t="shared" si="4"/>
        <v>38504</v>
      </c>
      <c r="E128" s="10">
        <v>724.72199999999998</v>
      </c>
      <c r="F128" s="3">
        <v>1291710</v>
      </c>
      <c r="G128" s="4">
        <v>12922.7</v>
      </c>
      <c r="H128" s="10">
        <v>5.6081314276428298</v>
      </c>
      <c r="I128" s="10">
        <v>9.9956665402740921</v>
      </c>
      <c r="M128" s="5"/>
      <c r="N128" s="5"/>
      <c r="O128" s="5"/>
    </row>
    <row r="129" spans="1:15" x14ac:dyDescent="0.3">
      <c r="A129" t="s">
        <v>779</v>
      </c>
      <c r="B129" s="5">
        <v>38534</v>
      </c>
      <c r="C129" s="5">
        <f t="shared" si="5"/>
        <v>38565</v>
      </c>
      <c r="D129" s="5">
        <f t="shared" si="4"/>
        <v>38596</v>
      </c>
      <c r="E129" s="10">
        <v>736.36</v>
      </c>
      <c r="F129" s="3">
        <v>1311122</v>
      </c>
      <c r="G129" s="4">
        <v>13142.6</v>
      </c>
      <c r="H129" s="10">
        <v>5.6028487513886143</v>
      </c>
      <c r="I129" s="10">
        <v>9.9761234458935082</v>
      </c>
      <c r="M129" s="5"/>
      <c r="N129" s="5"/>
      <c r="O129" s="5"/>
    </row>
    <row r="130" spans="1:15" x14ac:dyDescent="0.3">
      <c r="A130" t="s">
        <v>780</v>
      </c>
      <c r="B130" s="5">
        <v>38626</v>
      </c>
      <c r="C130" s="5">
        <f t="shared" si="5"/>
        <v>38657</v>
      </c>
      <c r="D130" s="5">
        <f t="shared" si="4"/>
        <v>38687</v>
      </c>
      <c r="E130" s="10">
        <v>744.21500000000003</v>
      </c>
      <c r="F130" s="3">
        <v>1340598</v>
      </c>
      <c r="G130" s="4">
        <v>13324.2</v>
      </c>
      <c r="H130" s="10">
        <v>5.5854385253898924</v>
      </c>
      <c r="I130" s="10">
        <v>10.061377043274643</v>
      </c>
      <c r="M130" s="5"/>
      <c r="N130" s="5"/>
      <c r="O130" s="5"/>
    </row>
    <row r="131" spans="1:15" x14ac:dyDescent="0.3">
      <c r="A131" t="s">
        <v>781</v>
      </c>
      <c r="B131" s="5">
        <v>38718</v>
      </c>
      <c r="C131" s="5">
        <f t="shared" si="5"/>
        <v>38749</v>
      </c>
      <c r="D131" s="5">
        <f t="shared" si="4"/>
        <v>38777</v>
      </c>
      <c r="E131" s="10">
        <v>758.54200000000003</v>
      </c>
      <c r="F131" s="3">
        <v>1388650</v>
      </c>
      <c r="G131" s="4">
        <v>13599.2</v>
      </c>
      <c r="H131" s="10">
        <v>5.5778428142831933</v>
      </c>
      <c r="I131" s="10">
        <v>10.2112624272016</v>
      </c>
      <c r="M131" s="5"/>
      <c r="N131" s="5"/>
      <c r="O131" s="5"/>
    </row>
    <row r="132" spans="1:15" x14ac:dyDescent="0.3">
      <c r="A132" t="s">
        <v>782</v>
      </c>
      <c r="B132" s="5">
        <v>38808</v>
      </c>
      <c r="C132" s="5">
        <f t="shared" si="5"/>
        <v>38838</v>
      </c>
      <c r="D132" s="5">
        <f t="shared" si="4"/>
        <v>38869</v>
      </c>
      <c r="E132" s="10">
        <v>766.36400000000003</v>
      </c>
      <c r="F132" s="3">
        <v>1404528</v>
      </c>
      <c r="G132" s="4">
        <v>13753.4</v>
      </c>
      <c r="H132" s="10">
        <v>5.5721785158578969</v>
      </c>
      <c r="I132" s="10">
        <v>10.212223886457165</v>
      </c>
      <c r="M132" s="5"/>
      <c r="N132" s="5"/>
      <c r="O132" s="5"/>
    </row>
    <row r="133" spans="1:15" x14ac:dyDescent="0.3">
      <c r="A133" t="s">
        <v>783</v>
      </c>
      <c r="B133" s="5">
        <v>38899</v>
      </c>
      <c r="C133" s="5">
        <f t="shared" si="5"/>
        <v>38930</v>
      </c>
      <c r="D133" s="5">
        <f t="shared" si="4"/>
        <v>38961</v>
      </c>
      <c r="E133" s="10">
        <v>768.92399999999998</v>
      </c>
      <c r="F133" s="3">
        <v>1494662</v>
      </c>
      <c r="G133" s="4">
        <v>13870.2</v>
      </c>
      <c r="H133" s="10">
        <v>5.5437124194315874</v>
      </c>
      <c r="I133" s="10">
        <v>10.776066675318308</v>
      </c>
      <c r="M133" s="5"/>
      <c r="N133" s="5"/>
      <c r="O133" s="5"/>
    </row>
    <row r="134" spans="1:15" x14ac:dyDescent="0.3">
      <c r="A134" t="s">
        <v>784</v>
      </c>
      <c r="B134" s="5">
        <v>38991</v>
      </c>
      <c r="C134" s="5">
        <f t="shared" si="5"/>
        <v>39022</v>
      </c>
      <c r="D134" s="5">
        <f t="shared" si="4"/>
        <v>39052</v>
      </c>
      <c r="E134" s="10">
        <v>778.91499999999996</v>
      </c>
      <c r="F134" s="3">
        <v>1558317</v>
      </c>
      <c r="G134" s="4">
        <v>14039.6</v>
      </c>
      <c r="H134" s="10">
        <v>5.5479856975982225</v>
      </c>
      <c r="I134" s="10">
        <v>11.099440154990171</v>
      </c>
      <c r="M134" s="5"/>
      <c r="N134" s="5"/>
      <c r="O134" s="5"/>
    </row>
    <row r="135" spans="1:15" x14ac:dyDescent="0.3">
      <c r="A135" t="s">
        <v>785</v>
      </c>
      <c r="B135" s="5">
        <v>39083</v>
      </c>
      <c r="C135" s="5">
        <f t="shared" si="5"/>
        <v>39114</v>
      </c>
      <c r="D135" s="5">
        <f t="shared" si="4"/>
        <v>39142</v>
      </c>
      <c r="E135" s="10">
        <v>780.90099999999995</v>
      </c>
      <c r="F135" s="3">
        <v>1616878</v>
      </c>
      <c r="G135" s="4">
        <v>14215.7</v>
      </c>
      <c r="H135" s="10">
        <v>5.4932293168820392</v>
      </c>
      <c r="I135" s="10">
        <v>11.373889432106756</v>
      </c>
      <c r="M135" s="5"/>
      <c r="N135" s="5"/>
      <c r="O135" s="5"/>
    </row>
    <row r="136" spans="1:15" x14ac:dyDescent="0.3">
      <c r="A136" t="s">
        <v>786</v>
      </c>
      <c r="B136" s="5">
        <v>39173</v>
      </c>
      <c r="C136" s="5">
        <f t="shared" ref="C136:C167" si="6">EOMONTH(B136,0)+1</f>
        <v>39203</v>
      </c>
      <c r="D136" s="5">
        <f t="shared" ref="D136:D199" si="7">EOMONTH(C136,0)+1</f>
        <v>39234</v>
      </c>
      <c r="E136" s="10">
        <v>790.52200000000005</v>
      </c>
      <c r="F136" s="3">
        <v>1616568</v>
      </c>
      <c r="G136" s="4">
        <v>14402.1</v>
      </c>
      <c r="H136" s="10">
        <v>5.4889356413300838</v>
      </c>
      <c r="I136" s="10">
        <v>11.224529756077239</v>
      </c>
      <c r="M136" s="5"/>
      <c r="N136" s="5"/>
      <c r="O136" s="5"/>
    </row>
    <row r="137" spans="1:15" x14ac:dyDescent="0.3">
      <c r="A137" t="s">
        <v>787</v>
      </c>
      <c r="B137" s="5">
        <v>39264</v>
      </c>
      <c r="C137" s="5">
        <f t="shared" si="6"/>
        <v>39295</v>
      </c>
      <c r="D137" s="5">
        <f t="shared" si="7"/>
        <v>39326</v>
      </c>
      <c r="E137" s="10">
        <v>779.63199999999995</v>
      </c>
      <c r="F137" s="3">
        <v>1642956</v>
      </c>
      <c r="G137" s="4">
        <v>14564.1</v>
      </c>
      <c r="H137" s="10">
        <v>5.3531079847021097</v>
      </c>
      <c r="I137" s="10">
        <v>11.280861845222155</v>
      </c>
      <c r="M137" s="5"/>
      <c r="N137" s="5"/>
      <c r="O137" s="5"/>
    </row>
    <row r="138" spans="1:15" x14ac:dyDescent="0.3">
      <c r="A138" t="s">
        <v>788</v>
      </c>
      <c r="B138" s="5">
        <v>39356</v>
      </c>
      <c r="C138" s="5">
        <f t="shared" si="6"/>
        <v>39387</v>
      </c>
      <c r="D138" s="5">
        <f t="shared" si="7"/>
        <v>39417</v>
      </c>
      <c r="E138" s="10">
        <v>740.61099999999999</v>
      </c>
      <c r="F138" s="3">
        <v>1736687</v>
      </c>
      <c r="G138" s="4">
        <v>14715.1</v>
      </c>
      <c r="H138" s="10">
        <v>5.033000115527587</v>
      </c>
      <c r="I138" s="10">
        <v>11.802074059979205</v>
      </c>
      <c r="M138" s="5"/>
      <c r="N138" s="5"/>
      <c r="O138" s="5"/>
    </row>
    <row r="139" spans="1:15" x14ac:dyDescent="0.3">
      <c r="A139" t="s">
        <v>789</v>
      </c>
      <c r="B139" s="5">
        <v>39448</v>
      </c>
      <c r="C139" s="5">
        <f t="shared" si="6"/>
        <v>39479</v>
      </c>
      <c r="D139" s="5">
        <f t="shared" si="7"/>
        <v>39508</v>
      </c>
      <c r="E139" s="10">
        <v>591.23400000000004</v>
      </c>
      <c r="F139" s="3">
        <v>1887107</v>
      </c>
      <c r="G139" s="4">
        <v>14706.5</v>
      </c>
      <c r="H139" s="10">
        <v>4.020222350661272</v>
      </c>
      <c r="I139" s="10">
        <v>12.831788664876076</v>
      </c>
      <c r="M139" s="5"/>
      <c r="N139" s="5"/>
      <c r="O139" s="5"/>
    </row>
    <row r="140" spans="1:15" x14ac:dyDescent="0.3">
      <c r="A140" t="s">
        <v>790</v>
      </c>
      <c r="B140" s="5">
        <v>39539</v>
      </c>
      <c r="C140" s="5">
        <f t="shared" si="6"/>
        <v>39569</v>
      </c>
      <c r="D140" s="5">
        <f t="shared" si="7"/>
        <v>39600</v>
      </c>
      <c r="E140" s="10">
        <v>478.84100000000001</v>
      </c>
      <c r="F140" s="3">
        <v>1917057</v>
      </c>
      <c r="G140" s="4">
        <v>14865.7</v>
      </c>
      <c r="H140" s="10">
        <v>3.2211130320132924</v>
      </c>
      <c r="I140" s="10">
        <v>12.89584076094634</v>
      </c>
      <c r="M140" s="5"/>
      <c r="N140" s="5"/>
      <c r="O140" s="5"/>
    </row>
    <row r="141" spans="1:15" x14ac:dyDescent="0.3">
      <c r="A141" t="s">
        <v>791</v>
      </c>
      <c r="B141" s="5">
        <v>39630</v>
      </c>
      <c r="C141" s="5">
        <f t="shared" si="6"/>
        <v>39661</v>
      </c>
      <c r="D141" s="5">
        <f t="shared" si="7"/>
        <v>39692</v>
      </c>
      <c r="E141" s="10">
        <v>476.62700000000001</v>
      </c>
      <c r="F141" s="3">
        <v>2089983</v>
      </c>
      <c r="G141" s="4">
        <v>14899</v>
      </c>
      <c r="H141" s="10">
        <v>3.1990536277602524</v>
      </c>
      <c r="I141" s="10">
        <v>14.027672998187798</v>
      </c>
      <c r="M141" s="5"/>
      <c r="N141" s="5"/>
      <c r="O141" s="5"/>
    </row>
    <row r="142" spans="1:15" x14ac:dyDescent="0.3">
      <c r="A142" t="s">
        <v>792</v>
      </c>
      <c r="B142" s="5">
        <v>39722</v>
      </c>
      <c r="C142" s="5">
        <f t="shared" si="6"/>
        <v>39753</v>
      </c>
      <c r="D142" s="5">
        <f t="shared" si="7"/>
        <v>39783</v>
      </c>
      <c r="E142" s="10">
        <v>475.92099999999999</v>
      </c>
      <c r="F142" s="3">
        <v>2400516</v>
      </c>
      <c r="G142" s="4">
        <v>14608.2</v>
      </c>
      <c r="H142" s="10">
        <v>3.2579030955216934</v>
      </c>
      <c r="I142" s="10">
        <v>16.432661108144739</v>
      </c>
      <c r="M142" s="5"/>
      <c r="N142" s="5"/>
      <c r="O142" s="5"/>
    </row>
    <row r="143" spans="1:15" x14ac:dyDescent="0.3">
      <c r="A143" t="s">
        <v>793</v>
      </c>
      <c r="B143" s="5">
        <v>39814</v>
      </c>
      <c r="C143" s="5">
        <f t="shared" si="6"/>
        <v>39845</v>
      </c>
      <c r="D143" s="5">
        <f t="shared" si="7"/>
        <v>39873</v>
      </c>
      <c r="E143" s="10">
        <v>492.32299999999998</v>
      </c>
      <c r="F143" s="3">
        <v>2536022</v>
      </c>
      <c r="G143" s="4">
        <v>14430.9</v>
      </c>
      <c r="H143" s="10">
        <v>3.4115890207817947</v>
      </c>
      <c r="I143" s="10">
        <v>17.573553970992801</v>
      </c>
      <c r="M143" s="5"/>
      <c r="N143" s="5"/>
      <c r="O143" s="5"/>
    </row>
    <row r="144" spans="1:15" x14ac:dyDescent="0.3">
      <c r="A144" t="s">
        <v>794</v>
      </c>
      <c r="B144" s="5">
        <v>39904</v>
      </c>
      <c r="C144" s="5">
        <f t="shared" si="6"/>
        <v>39934</v>
      </c>
      <c r="D144" s="5">
        <f t="shared" si="7"/>
        <v>39965</v>
      </c>
      <c r="E144" s="10">
        <v>656.46600000000001</v>
      </c>
      <c r="F144" s="3">
        <v>2634733</v>
      </c>
      <c r="G144" s="4">
        <v>14381.2</v>
      </c>
      <c r="H144" s="10">
        <v>4.5647512029594202</v>
      </c>
      <c r="I144" s="10">
        <v>18.320675604261119</v>
      </c>
      <c r="M144" s="5"/>
      <c r="N144" s="5"/>
      <c r="O144" s="5"/>
    </row>
    <row r="145" spans="1:15" x14ac:dyDescent="0.3">
      <c r="A145" t="s">
        <v>795</v>
      </c>
      <c r="B145" s="5">
        <v>39995</v>
      </c>
      <c r="C145" s="5">
        <f t="shared" si="6"/>
        <v>40026</v>
      </c>
      <c r="D145" s="5">
        <f t="shared" si="7"/>
        <v>40057</v>
      </c>
      <c r="E145" s="10">
        <v>769.16</v>
      </c>
      <c r="F145" s="3">
        <v>2778554</v>
      </c>
      <c r="G145" s="4">
        <v>14448.9</v>
      </c>
      <c r="H145" s="10">
        <v>5.323311809203469</v>
      </c>
      <c r="I145" s="10">
        <v>19.230211296361663</v>
      </c>
      <c r="M145" s="5"/>
      <c r="N145" s="5"/>
      <c r="O145" s="5"/>
    </row>
    <row r="146" spans="1:15" x14ac:dyDescent="0.3">
      <c r="A146" t="s">
        <v>796</v>
      </c>
      <c r="B146" s="5">
        <v>40087</v>
      </c>
      <c r="C146" s="5">
        <f t="shared" si="6"/>
        <v>40118</v>
      </c>
      <c r="D146" s="5">
        <f t="shared" si="7"/>
        <v>40148</v>
      </c>
      <c r="E146" s="10">
        <v>776.58799999999997</v>
      </c>
      <c r="F146" s="3">
        <v>2879612</v>
      </c>
      <c r="G146" s="4">
        <v>14651.2</v>
      </c>
      <c r="H146" s="10">
        <v>5.3005078082341379</v>
      </c>
      <c r="I146" s="10">
        <v>19.654444687124602</v>
      </c>
      <c r="M146" s="5"/>
      <c r="N146" s="5"/>
      <c r="O146" s="5"/>
    </row>
    <row r="147" spans="1:15" x14ac:dyDescent="0.3">
      <c r="A147" t="s">
        <v>797</v>
      </c>
      <c r="B147" s="5">
        <v>40179</v>
      </c>
      <c r="C147" s="5">
        <f t="shared" si="6"/>
        <v>40210</v>
      </c>
      <c r="D147" s="5">
        <f t="shared" si="7"/>
        <v>40238</v>
      </c>
      <c r="E147" s="10">
        <v>776.70500000000004</v>
      </c>
      <c r="F147" s="3">
        <v>2984062</v>
      </c>
      <c r="G147" s="4">
        <v>14764.6</v>
      </c>
      <c r="H147" s="10">
        <v>5.2605895181718436</v>
      </c>
      <c r="I147" s="10">
        <v>20.210923424948863</v>
      </c>
      <c r="M147" s="5"/>
      <c r="N147" s="5"/>
      <c r="O147" s="5"/>
    </row>
    <row r="148" spans="1:15" x14ac:dyDescent="0.3">
      <c r="A148" t="s">
        <v>798</v>
      </c>
      <c r="B148" s="5">
        <v>40269</v>
      </c>
      <c r="C148" s="5">
        <f t="shared" si="6"/>
        <v>40299</v>
      </c>
      <c r="D148" s="5">
        <f t="shared" si="7"/>
        <v>40330</v>
      </c>
      <c r="E148" s="10">
        <v>776.98900000000003</v>
      </c>
      <c r="F148" s="3">
        <v>3077445</v>
      </c>
      <c r="G148" s="4">
        <v>14980.2</v>
      </c>
      <c r="H148" s="10">
        <v>5.1867732073003028</v>
      </c>
      <c r="I148" s="10">
        <v>20.543417310850323</v>
      </c>
      <c r="M148" s="5"/>
      <c r="N148" s="5"/>
      <c r="O148" s="5"/>
    </row>
    <row r="149" spans="1:15" x14ac:dyDescent="0.3">
      <c r="A149" t="s">
        <v>799</v>
      </c>
      <c r="B149" s="5">
        <v>40360</v>
      </c>
      <c r="C149" s="5">
        <f t="shared" si="6"/>
        <v>40391</v>
      </c>
      <c r="D149" s="5">
        <f t="shared" si="7"/>
        <v>40422</v>
      </c>
      <c r="E149" s="10">
        <v>811.66899999999998</v>
      </c>
      <c r="F149" s="3">
        <v>3332090</v>
      </c>
      <c r="G149" s="4">
        <v>15141.6</v>
      </c>
      <c r="H149" s="10">
        <v>5.3605233264648389</v>
      </c>
      <c r="I149" s="10">
        <v>22.006194853912401</v>
      </c>
      <c r="M149" s="5"/>
      <c r="N149" s="5"/>
      <c r="O149" s="5"/>
    </row>
    <row r="150" spans="1:15" x14ac:dyDescent="0.3">
      <c r="A150" t="s">
        <v>800</v>
      </c>
      <c r="B150" s="5">
        <v>40452</v>
      </c>
      <c r="C150" s="5">
        <f t="shared" si="6"/>
        <v>40483</v>
      </c>
      <c r="D150" s="5">
        <f t="shared" si="7"/>
        <v>40513</v>
      </c>
      <c r="E150" s="10">
        <v>1021.4930000000001</v>
      </c>
      <c r="F150" s="3">
        <v>3364758</v>
      </c>
      <c r="G150" s="4">
        <v>15309.5</v>
      </c>
      <c r="H150" s="10">
        <v>6.6722819164571021</v>
      </c>
      <c r="I150" s="10">
        <v>21.978235735980928</v>
      </c>
      <c r="M150" s="5"/>
      <c r="N150" s="5"/>
      <c r="O150" s="5"/>
    </row>
    <row r="151" spans="1:15" x14ac:dyDescent="0.3">
      <c r="A151" t="s">
        <v>801</v>
      </c>
      <c r="B151" s="5">
        <v>40544</v>
      </c>
      <c r="C151" s="5">
        <f t="shared" si="6"/>
        <v>40575</v>
      </c>
      <c r="D151" s="5">
        <f t="shared" si="7"/>
        <v>40603</v>
      </c>
      <c r="E151" s="10">
        <v>1340.4459999999999</v>
      </c>
      <c r="F151" s="3">
        <v>3402420</v>
      </c>
      <c r="G151" s="4">
        <v>15351.4</v>
      </c>
      <c r="H151" s="10">
        <v>8.7317508500853336</v>
      </c>
      <c r="I151" s="10">
        <v>22.163581171749808</v>
      </c>
      <c r="M151" s="5"/>
      <c r="N151" s="5"/>
      <c r="O151" s="5"/>
    </row>
    <row r="152" spans="1:15" x14ac:dyDescent="0.3">
      <c r="A152" t="s">
        <v>802</v>
      </c>
      <c r="B152" s="5">
        <v>40634</v>
      </c>
      <c r="C152" s="5">
        <f t="shared" si="6"/>
        <v>40664</v>
      </c>
      <c r="D152" s="5">
        <f t="shared" si="7"/>
        <v>40695</v>
      </c>
      <c r="E152" s="10">
        <v>1619.538</v>
      </c>
      <c r="F152" s="3">
        <v>3514579</v>
      </c>
      <c r="G152" s="4">
        <v>15557.5</v>
      </c>
      <c r="H152" s="10">
        <v>10.410014462477905</v>
      </c>
      <c r="I152" s="10">
        <v>22.59089828057207</v>
      </c>
      <c r="M152" s="5"/>
      <c r="N152" s="5"/>
      <c r="O152" s="5"/>
    </row>
    <row r="153" spans="1:15" x14ac:dyDescent="0.3">
      <c r="A153" t="s">
        <v>803</v>
      </c>
      <c r="B153" s="5">
        <v>40725</v>
      </c>
      <c r="C153" s="5">
        <f t="shared" si="6"/>
        <v>40756</v>
      </c>
      <c r="D153" s="5">
        <f t="shared" si="7"/>
        <v>40787</v>
      </c>
      <c r="E153" s="10">
        <v>1664.66</v>
      </c>
      <c r="F153" s="3">
        <v>3639140</v>
      </c>
      <c r="G153" s="4">
        <v>15647.7</v>
      </c>
      <c r="H153" s="10">
        <v>10.638368578129693</v>
      </c>
      <c r="I153" s="10">
        <v>23.25670865366795</v>
      </c>
      <c r="M153" s="5"/>
      <c r="N153" s="5"/>
      <c r="O153" s="5"/>
    </row>
    <row r="154" spans="1:15" x14ac:dyDescent="0.3">
      <c r="A154" t="s">
        <v>804</v>
      </c>
      <c r="B154" s="5">
        <v>40817</v>
      </c>
      <c r="C154" s="5">
        <f t="shared" si="6"/>
        <v>40848</v>
      </c>
      <c r="D154" s="5">
        <f t="shared" si="7"/>
        <v>40878</v>
      </c>
      <c r="E154" s="10">
        <v>1663.4459999999999</v>
      </c>
      <c r="F154" s="3">
        <v>3620580</v>
      </c>
      <c r="G154" s="4">
        <v>15842.3</v>
      </c>
      <c r="H154" s="10">
        <v>10.50002840496645</v>
      </c>
      <c r="I154" s="10">
        <v>22.853878540363457</v>
      </c>
      <c r="M154" s="5"/>
      <c r="N154" s="5"/>
      <c r="O154" s="5"/>
    </row>
    <row r="155" spans="1:15" x14ac:dyDescent="0.3">
      <c r="A155" t="s">
        <v>805</v>
      </c>
      <c r="B155" s="5">
        <v>40909</v>
      </c>
      <c r="C155" s="5">
        <f t="shared" si="6"/>
        <v>40940</v>
      </c>
      <c r="D155" s="5">
        <f t="shared" si="7"/>
        <v>40969</v>
      </c>
      <c r="E155" s="10">
        <v>1892.0419999999999</v>
      </c>
      <c r="F155" s="3">
        <v>3722551</v>
      </c>
      <c r="G155" s="4">
        <v>16068.8</v>
      </c>
      <c r="H155" s="10">
        <v>11.774631584187992</v>
      </c>
      <c r="I155" s="10">
        <v>23.166328537289655</v>
      </c>
      <c r="M155" s="5"/>
      <c r="N155" s="5"/>
      <c r="O155" s="5"/>
    </row>
    <row r="156" spans="1:15" x14ac:dyDescent="0.3">
      <c r="A156" t="s">
        <v>806</v>
      </c>
      <c r="B156" s="5">
        <v>41000</v>
      </c>
      <c r="C156" s="5">
        <f t="shared" si="6"/>
        <v>41030</v>
      </c>
      <c r="D156" s="5">
        <f t="shared" si="7"/>
        <v>41061</v>
      </c>
      <c r="E156" s="10">
        <v>1964.7729999999999</v>
      </c>
      <c r="F156" s="3">
        <v>3857872</v>
      </c>
      <c r="G156" s="4">
        <v>16207.1</v>
      </c>
      <c r="H156" s="10">
        <v>12.122915265531773</v>
      </c>
      <c r="I156" s="10">
        <v>23.803592252778103</v>
      </c>
      <c r="M156" s="5"/>
      <c r="N156" s="5"/>
      <c r="O156" s="5"/>
    </row>
    <row r="157" spans="1:15" x14ac:dyDescent="0.3">
      <c r="A157" t="s">
        <v>807</v>
      </c>
      <c r="B157" s="5">
        <v>41091</v>
      </c>
      <c r="C157" s="5">
        <f t="shared" si="6"/>
        <v>41122</v>
      </c>
      <c r="D157" s="5">
        <f t="shared" si="7"/>
        <v>41153</v>
      </c>
      <c r="E157" s="10">
        <v>1967.5260000000001</v>
      </c>
      <c r="F157" s="3">
        <v>3958112</v>
      </c>
      <c r="G157" s="4">
        <v>16319.5</v>
      </c>
      <c r="H157" s="10">
        <v>12.056288489230674</v>
      </c>
      <c r="I157" s="10">
        <v>24.253880327215906</v>
      </c>
      <c r="M157" s="5"/>
      <c r="N157" s="5"/>
      <c r="O157" s="5"/>
    </row>
    <row r="158" spans="1:15" x14ac:dyDescent="0.3">
      <c r="A158" t="s">
        <v>808</v>
      </c>
      <c r="B158" s="5">
        <v>41183</v>
      </c>
      <c r="C158" s="5">
        <f t="shared" si="6"/>
        <v>41214</v>
      </c>
      <c r="D158" s="5">
        <f t="shared" si="7"/>
        <v>41244</v>
      </c>
      <c r="E158" s="10">
        <v>1974.3150000000001</v>
      </c>
      <c r="F158" s="3">
        <v>4032835</v>
      </c>
      <c r="G158" s="4">
        <v>16420.400000000001</v>
      </c>
      <c r="H158" s="10">
        <v>12.023549974422059</v>
      </c>
      <c r="I158" s="10">
        <v>24.559907188619032</v>
      </c>
      <c r="M158" s="5"/>
      <c r="N158" s="5"/>
      <c r="O158" s="5"/>
    </row>
    <row r="159" spans="1:15" x14ac:dyDescent="0.3">
      <c r="A159" t="s">
        <v>809</v>
      </c>
      <c r="B159" s="5">
        <v>41275</v>
      </c>
      <c r="C159" s="5">
        <f t="shared" si="6"/>
        <v>41306</v>
      </c>
      <c r="D159" s="5">
        <f t="shared" si="7"/>
        <v>41334</v>
      </c>
      <c r="E159" s="10">
        <v>2098.3119999999999</v>
      </c>
      <c r="F159" s="3">
        <v>4093764</v>
      </c>
      <c r="G159" s="4">
        <v>16648.2</v>
      </c>
      <c r="H159" s="10">
        <v>12.603837051453009</v>
      </c>
      <c r="I159" s="10">
        <v>24.589829531120483</v>
      </c>
      <c r="M159" s="5"/>
      <c r="N159" s="5"/>
      <c r="O159" s="5"/>
    </row>
    <row r="160" spans="1:15" x14ac:dyDescent="0.3">
      <c r="A160" t="s">
        <v>810</v>
      </c>
      <c r="B160" s="5">
        <v>41365</v>
      </c>
      <c r="C160" s="5">
        <f t="shared" si="6"/>
        <v>41395</v>
      </c>
      <c r="D160" s="5">
        <f t="shared" si="7"/>
        <v>41426</v>
      </c>
      <c r="E160" s="10">
        <v>2143.8879999999999</v>
      </c>
      <c r="F160" s="3">
        <v>4012216</v>
      </c>
      <c r="G160" s="4">
        <v>16728.7</v>
      </c>
      <c r="H160" s="10">
        <v>12.815628231721533</v>
      </c>
      <c r="I160" s="10">
        <v>23.984027449831725</v>
      </c>
      <c r="M160" s="5"/>
      <c r="N160" s="5"/>
      <c r="O160" s="5"/>
    </row>
    <row r="161" spans="1:15" x14ac:dyDescent="0.3">
      <c r="A161" t="s">
        <v>811</v>
      </c>
      <c r="B161" s="5">
        <v>41456</v>
      </c>
      <c r="C161" s="5">
        <f t="shared" si="6"/>
        <v>41487</v>
      </c>
      <c r="D161" s="5">
        <f t="shared" si="7"/>
        <v>41518</v>
      </c>
      <c r="E161" s="10">
        <v>2262.0419999999999</v>
      </c>
      <c r="F161" s="3">
        <v>4017107</v>
      </c>
      <c r="G161" s="4">
        <v>16953.8</v>
      </c>
      <c r="H161" s="10">
        <v>13.342389316849319</v>
      </c>
      <c r="I161" s="10">
        <v>23.694434286118746</v>
      </c>
      <c r="M161" s="5"/>
      <c r="N161" s="5"/>
      <c r="O161" s="5"/>
    </row>
    <row r="162" spans="1:15" x14ac:dyDescent="0.3">
      <c r="A162" t="s">
        <v>812</v>
      </c>
      <c r="B162" s="5">
        <v>41548</v>
      </c>
      <c r="C162" s="5">
        <f t="shared" si="6"/>
        <v>41579</v>
      </c>
      <c r="D162" s="5">
        <f t="shared" si="7"/>
        <v>41609</v>
      </c>
      <c r="E162" s="10">
        <v>2341.3359999999998</v>
      </c>
      <c r="F162" s="3">
        <v>4056270</v>
      </c>
      <c r="G162" s="4">
        <v>17192</v>
      </c>
      <c r="H162" s="10">
        <v>13.618752908329455</v>
      </c>
      <c r="I162" s="10">
        <v>23.593939041414611</v>
      </c>
      <c r="M162" s="5"/>
      <c r="N162" s="5"/>
      <c r="O162" s="5"/>
    </row>
    <row r="163" spans="1:15" x14ac:dyDescent="0.3">
      <c r="A163" t="s">
        <v>813</v>
      </c>
      <c r="B163" s="5">
        <v>41640</v>
      </c>
      <c r="C163" s="5">
        <f t="shared" si="6"/>
        <v>41671</v>
      </c>
      <c r="D163" s="5">
        <f t="shared" si="7"/>
        <v>41699</v>
      </c>
      <c r="E163" s="10">
        <v>2494.3809999999999</v>
      </c>
      <c r="F163" s="3">
        <v>4053768</v>
      </c>
      <c r="G163" s="4">
        <v>17197.7</v>
      </c>
      <c r="H163" s="10">
        <v>14.504154625327805</v>
      </c>
      <c r="I163" s="10">
        <v>23.571570617001111</v>
      </c>
      <c r="M163" s="5"/>
      <c r="N163" s="5"/>
      <c r="O163" s="5"/>
    </row>
    <row r="164" spans="1:15" x14ac:dyDescent="0.3">
      <c r="A164" t="s">
        <v>814</v>
      </c>
      <c r="B164" s="5">
        <v>41730</v>
      </c>
      <c r="C164" s="5">
        <f t="shared" si="6"/>
        <v>41760</v>
      </c>
      <c r="D164" s="5">
        <f t="shared" si="7"/>
        <v>41791</v>
      </c>
      <c r="E164" s="10">
        <v>2614.1590000000001</v>
      </c>
      <c r="F164" s="3">
        <v>4108219</v>
      </c>
      <c r="G164" s="4">
        <v>17518.5</v>
      </c>
      <c r="H164" s="10">
        <v>14.922276450609356</v>
      </c>
      <c r="I164" s="10">
        <v>23.450746353854498</v>
      </c>
      <c r="M164" s="5"/>
      <c r="N164" s="5"/>
      <c r="O164" s="5"/>
    </row>
    <row r="165" spans="1:15" x14ac:dyDescent="0.3">
      <c r="A165" t="s">
        <v>815</v>
      </c>
      <c r="B165" s="5">
        <v>41821</v>
      </c>
      <c r="C165" s="5">
        <f t="shared" si="6"/>
        <v>41852</v>
      </c>
      <c r="D165" s="5">
        <f t="shared" si="7"/>
        <v>41883</v>
      </c>
      <c r="E165" s="10">
        <v>2662.3780000000002</v>
      </c>
      <c r="F165" s="3">
        <v>4148038</v>
      </c>
      <c r="G165" s="4">
        <v>17804.2</v>
      </c>
      <c r="H165" s="10">
        <v>14.95365138562811</v>
      </c>
      <c r="I165" s="10">
        <v>23.298086968243449</v>
      </c>
      <c r="M165" s="5"/>
      <c r="N165" s="5"/>
      <c r="O165" s="5"/>
    </row>
    <row r="166" spans="1:15" x14ac:dyDescent="0.3">
      <c r="A166" t="s">
        <v>816</v>
      </c>
      <c r="B166" s="5">
        <v>41913</v>
      </c>
      <c r="C166" s="5">
        <f t="shared" si="6"/>
        <v>41944</v>
      </c>
      <c r="D166" s="5">
        <f t="shared" si="7"/>
        <v>41974</v>
      </c>
      <c r="E166" s="10">
        <v>2736.2930000000001</v>
      </c>
      <c r="F166" s="3">
        <v>4122566</v>
      </c>
      <c r="G166" s="4">
        <v>17912.099999999999</v>
      </c>
      <c r="H166" s="10">
        <v>15.276226684754999</v>
      </c>
      <c r="I166" s="10">
        <v>23.015536983379949</v>
      </c>
      <c r="M166" s="5"/>
      <c r="N166" s="5"/>
      <c r="O166" s="5"/>
    </row>
    <row r="167" spans="1:15" x14ac:dyDescent="0.3">
      <c r="A167" t="s">
        <v>817</v>
      </c>
      <c r="B167" s="5">
        <v>42005</v>
      </c>
      <c r="C167" s="5">
        <f t="shared" si="6"/>
        <v>42036</v>
      </c>
      <c r="D167" s="5">
        <f t="shared" si="7"/>
        <v>42064</v>
      </c>
      <c r="E167" s="10">
        <v>2773.1309999999999</v>
      </c>
      <c r="F167" s="3">
        <v>4138470</v>
      </c>
      <c r="G167" s="4">
        <v>18063.5</v>
      </c>
      <c r="H167" s="10">
        <v>15.352124449857445</v>
      </c>
      <c r="I167" s="10">
        <v>22.910676225537685</v>
      </c>
      <c r="M167" s="5"/>
      <c r="N167" s="5"/>
      <c r="O167" s="5"/>
    </row>
    <row r="168" spans="1:15" x14ac:dyDescent="0.3">
      <c r="A168" t="s">
        <v>818</v>
      </c>
      <c r="B168" s="5">
        <v>42095</v>
      </c>
      <c r="C168" s="5">
        <f t="shared" ref="C168:C199" si="8">EOMONTH(B168,0)+1</f>
        <v>42125</v>
      </c>
      <c r="D168" s="5">
        <f t="shared" si="7"/>
        <v>42156</v>
      </c>
      <c r="E168" s="10">
        <v>2682.7750000000001</v>
      </c>
      <c r="F168" s="3">
        <v>4178877</v>
      </c>
      <c r="G168" s="4">
        <v>18279.8</v>
      </c>
      <c r="H168" s="10">
        <v>14.676172605827198</v>
      </c>
      <c r="I168" s="10">
        <v>22.860627577982253</v>
      </c>
      <c r="M168" s="5"/>
      <c r="N168" s="5"/>
      <c r="O168" s="5"/>
    </row>
    <row r="169" spans="1:15" x14ac:dyDescent="0.3">
      <c r="A169" t="s">
        <v>819</v>
      </c>
      <c r="B169" s="5">
        <v>42186</v>
      </c>
      <c r="C169" s="5">
        <f t="shared" si="8"/>
        <v>42217</v>
      </c>
      <c r="D169" s="5">
        <f t="shared" si="7"/>
        <v>42248</v>
      </c>
      <c r="E169" s="10">
        <v>2720.453</v>
      </c>
      <c r="F169" s="3">
        <v>4147458</v>
      </c>
      <c r="G169" s="4">
        <v>18401.599999999999</v>
      </c>
      <c r="H169" s="10">
        <v>14.783785105642988</v>
      </c>
      <c r="I169" s="10">
        <v>22.538572732805843</v>
      </c>
      <c r="M169" s="5"/>
      <c r="N169" s="5"/>
      <c r="O169" s="5"/>
    </row>
    <row r="170" spans="1:15" x14ac:dyDescent="0.3">
      <c r="A170" t="s">
        <v>820</v>
      </c>
      <c r="B170" s="5">
        <v>42278</v>
      </c>
      <c r="C170" s="5">
        <f t="shared" si="8"/>
        <v>42309</v>
      </c>
      <c r="D170" s="5">
        <f t="shared" si="7"/>
        <v>42339</v>
      </c>
      <c r="E170" s="10">
        <v>2675.9090000000001</v>
      </c>
      <c r="F170" s="3">
        <v>4093620</v>
      </c>
      <c r="G170" s="4">
        <v>18435.099999999999</v>
      </c>
      <c r="H170" s="10">
        <v>14.515294194227318</v>
      </c>
      <c r="I170" s="10">
        <v>22.205575234199976</v>
      </c>
      <c r="M170" s="5"/>
      <c r="N170" s="5"/>
      <c r="O170" s="5"/>
    </row>
    <row r="171" spans="1:15" x14ac:dyDescent="0.3">
      <c r="A171" t="s">
        <v>821</v>
      </c>
      <c r="B171" s="5">
        <v>42370</v>
      </c>
      <c r="C171" s="5">
        <f t="shared" si="8"/>
        <v>42401</v>
      </c>
      <c r="D171" s="5">
        <f t="shared" si="7"/>
        <v>42430</v>
      </c>
      <c r="E171" s="10">
        <v>2757.3110000000001</v>
      </c>
      <c r="F171" s="3">
        <v>4069170</v>
      </c>
      <c r="G171" s="4">
        <v>18525.900000000001</v>
      </c>
      <c r="H171" s="10">
        <v>14.883546818238248</v>
      </c>
      <c r="I171" s="10">
        <v>21.964762845529773</v>
      </c>
      <c r="M171" s="5"/>
      <c r="N171" s="5"/>
      <c r="O171" s="5"/>
    </row>
    <row r="172" spans="1:15" x14ac:dyDescent="0.3">
      <c r="A172" t="s">
        <v>822</v>
      </c>
      <c r="B172" s="5">
        <v>42461</v>
      </c>
      <c r="C172" s="5">
        <f t="shared" si="8"/>
        <v>42491</v>
      </c>
      <c r="D172" s="5">
        <f t="shared" si="7"/>
        <v>42522</v>
      </c>
      <c r="E172" s="10">
        <v>2806.3339999999998</v>
      </c>
      <c r="F172" s="3">
        <v>4034737</v>
      </c>
      <c r="G172" s="4">
        <v>18711.7</v>
      </c>
      <c r="H172" s="10">
        <v>14.997750070811312</v>
      </c>
      <c r="I172" s="10">
        <v>21.562642624667987</v>
      </c>
      <c r="M172" s="5"/>
      <c r="N172" s="5"/>
      <c r="O172" s="5"/>
    </row>
    <row r="173" spans="1:15" x14ac:dyDescent="0.3">
      <c r="A173" t="s">
        <v>823</v>
      </c>
      <c r="B173" s="5">
        <v>42552</v>
      </c>
      <c r="C173" s="5">
        <f t="shared" si="8"/>
        <v>42583</v>
      </c>
      <c r="D173" s="5">
        <f t="shared" si="7"/>
        <v>42614</v>
      </c>
      <c r="E173" s="10">
        <v>2780.2359999999999</v>
      </c>
      <c r="F173" s="3">
        <v>3899391</v>
      </c>
      <c r="G173" s="4">
        <v>18892.599999999999</v>
      </c>
      <c r="H173" s="10">
        <v>14.716005208388468</v>
      </c>
      <c r="I173" s="10">
        <v>20.639779596244033</v>
      </c>
      <c r="M173" s="5"/>
      <c r="N173" s="5"/>
      <c r="O173" s="5"/>
    </row>
    <row r="174" spans="1:15" x14ac:dyDescent="0.3">
      <c r="A174" t="s">
        <v>824</v>
      </c>
      <c r="B174" s="5">
        <v>42644</v>
      </c>
      <c r="C174" s="5">
        <f t="shared" si="8"/>
        <v>42675</v>
      </c>
      <c r="D174" s="5">
        <f t="shared" si="7"/>
        <v>42705</v>
      </c>
      <c r="E174" s="10">
        <v>2640.7060000000001</v>
      </c>
      <c r="F174" s="3">
        <v>3813442</v>
      </c>
      <c r="G174" s="4">
        <v>19089.400000000001</v>
      </c>
      <c r="H174" s="10">
        <v>13.833363018219535</v>
      </c>
      <c r="I174" s="10">
        <v>19.976751495594414</v>
      </c>
      <c r="M174" s="5"/>
      <c r="N174" s="5"/>
      <c r="O174" s="5"/>
    </row>
    <row r="175" spans="1:15" x14ac:dyDescent="0.3">
      <c r="A175" t="s">
        <v>825</v>
      </c>
      <c r="B175" s="5">
        <v>42736</v>
      </c>
      <c r="C175" s="5">
        <f t="shared" si="8"/>
        <v>42767</v>
      </c>
      <c r="D175" s="5">
        <f t="shared" si="7"/>
        <v>42795</v>
      </c>
      <c r="E175" s="10">
        <v>2643.5680000000002</v>
      </c>
      <c r="F175" s="3">
        <v>3880100</v>
      </c>
      <c r="G175" s="4">
        <v>19280.099999999999</v>
      </c>
      <c r="H175" s="10">
        <v>13.711381165035451</v>
      </c>
      <c r="I175" s="10">
        <v>20.124895617761318</v>
      </c>
      <c r="M175" s="5"/>
      <c r="N175" s="5"/>
      <c r="O175" s="5"/>
    </row>
    <row r="176" spans="1:15" x14ac:dyDescent="0.3">
      <c r="A176" t="s">
        <v>826</v>
      </c>
      <c r="B176" s="5">
        <v>42826</v>
      </c>
      <c r="C176" s="5">
        <f t="shared" si="8"/>
        <v>42856</v>
      </c>
      <c r="D176" s="5">
        <f t="shared" si="7"/>
        <v>42887</v>
      </c>
      <c r="E176" s="10">
        <v>2657.0250000000001</v>
      </c>
      <c r="F176" s="3">
        <v>3994397</v>
      </c>
      <c r="G176" s="4">
        <v>19438.599999999999</v>
      </c>
      <c r="H176" s="10">
        <v>13.668808453283672</v>
      </c>
      <c r="I176" s="10">
        <v>20.548789521879147</v>
      </c>
      <c r="M176" s="5"/>
      <c r="N176" s="5"/>
      <c r="O176" s="5"/>
    </row>
    <row r="177" spans="1:15" x14ac:dyDescent="0.3">
      <c r="A177" t="s">
        <v>827</v>
      </c>
      <c r="B177" s="5">
        <v>42917</v>
      </c>
      <c r="C177" s="5">
        <f t="shared" si="8"/>
        <v>42948</v>
      </c>
      <c r="D177" s="5">
        <f t="shared" si="7"/>
        <v>42979</v>
      </c>
      <c r="E177" s="10">
        <v>2651.1930000000002</v>
      </c>
      <c r="F177" s="3">
        <v>4070417</v>
      </c>
      <c r="G177" s="4">
        <v>19692.599999999999</v>
      </c>
      <c r="H177" s="10">
        <v>13.462889613357301</v>
      </c>
      <c r="I177" s="10">
        <v>20.669779511085384</v>
      </c>
      <c r="M177" s="5"/>
      <c r="N177" s="5"/>
      <c r="O177" s="5"/>
    </row>
    <row r="178" spans="1:15" x14ac:dyDescent="0.3">
      <c r="A178" t="s">
        <v>828</v>
      </c>
      <c r="B178" s="5">
        <v>43009</v>
      </c>
      <c r="C178" s="5">
        <f t="shared" si="8"/>
        <v>43040</v>
      </c>
      <c r="D178" s="5">
        <f t="shared" si="7"/>
        <v>43070</v>
      </c>
      <c r="E178" s="10">
        <v>2633.0079999999998</v>
      </c>
      <c r="F178" s="3">
        <v>4023954</v>
      </c>
      <c r="G178" s="4">
        <v>20037.099999999999</v>
      </c>
      <c r="H178" s="10">
        <v>13.140664068153574</v>
      </c>
      <c r="I178" s="10">
        <v>20.082516931092822</v>
      </c>
      <c r="M178" s="5"/>
      <c r="N178" s="5"/>
      <c r="O178" s="5"/>
    </row>
    <row r="179" spans="1:15" x14ac:dyDescent="0.3">
      <c r="A179" t="s">
        <v>829</v>
      </c>
      <c r="B179" s="5">
        <v>43101</v>
      </c>
      <c r="C179" s="5">
        <f t="shared" si="8"/>
        <v>43132</v>
      </c>
      <c r="D179" s="5">
        <f t="shared" si="7"/>
        <v>43160</v>
      </c>
      <c r="E179" s="10">
        <v>2555.7220000000002</v>
      </c>
      <c r="F179" s="3">
        <v>4051690</v>
      </c>
      <c r="G179" s="4">
        <v>20328.599999999999</v>
      </c>
      <c r="H179" s="10">
        <v>12.572051198803656</v>
      </c>
      <c r="I179" s="10">
        <v>19.930983933964956</v>
      </c>
      <c r="M179" s="5"/>
      <c r="N179" s="5"/>
      <c r="O179" s="5"/>
    </row>
    <row r="180" spans="1:15" x14ac:dyDescent="0.3">
      <c r="A180" t="s">
        <v>830</v>
      </c>
      <c r="B180" s="5">
        <v>43191</v>
      </c>
      <c r="C180" s="5">
        <f t="shared" si="8"/>
        <v>43221</v>
      </c>
      <c r="D180" s="5">
        <f t="shared" si="7"/>
        <v>43252</v>
      </c>
      <c r="E180" s="10">
        <v>2495.04</v>
      </c>
      <c r="F180" s="3">
        <v>3988634</v>
      </c>
      <c r="G180" s="4">
        <v>20580.900000000001</v>
      </c>
      <c r="H180" s="10">
        <v>12.123084996282961</v>
      </c>
      <c r="I180" s="10">
        <v>19.380270056217171</v>
      </c>
      <c r="M180" s="5"/>
      <c r="N180" s="5"/>
      <c r="O180" s="5"/>
    </row>
    <row r="181" spans="1:15" x14ac:dyDescent="0.3">
      <c r="A181" t="s">
        <v>831</v>
      </c>
      <c r="B181" s="5">
        <v>43282</v>
      </c>
      <c r="C181" s="5">
        <f t="shared" si="8"/>
        <v>43313</v>
      </c>
      <c r="D181" s="5">
        <f t="shared" si="7"/>
        <v>43344</v>
      </c>
      <c r="E181" s="10">
        <v>2395.1419999999998</v>
      </c>
      <c r="F181" s="3">
        <v>4010108</v>
      </c>
      <c r="G181" s="4">
        <v>20798.7</v>
      </c>
      <c r="H181" s="10">
        <v>11.51582550832504</v>
      </c>
      <c r="I181" s="10">
        <v>19.280570420266653</v>
      </c>
      <c r="M181" s="5"/>
      <c r="N181" s="5"/>
      <c r="O181" s="5"/>
    </row>
    <row r="182" spans="1:15" x14ac:dyDescent="0.3">
      <c r="A182" t="s">
        <v>832</v>
      </c>
      <c r="B182" s="5">
        <v>43374</v>
      </c>
      <c r="C182" s="5">
        <f t="shared" si="8"/>
        <v>43405</v>
      </c>
      <c r="D182" s="5">
        <f t="shared" si="7"/>
        <v>43435</v>
      </c>
      <c r="E182" s="10">
        <v>2337.9940000000001</v>
      </c>
      <c r="F182" s="3">
        <v>3956774</v>
      </c>
      <c r="G182" s="4">
        <v>20917.900000000001</v>
      </c>
      <c r="H182" s="10">
        <v>11.177001515448492</v>
      </c>
      <c r="I182" s="10">
        <v>18.915732458803227</v>
      </c>
      <c r="M182" s="5"/>
      <c r="N182" s="5"/>
      <c r="O182" s="5"/>
    </row>
    <row r="183" spans="1:15" x14ac:dyDescent="0.3">
      <c r="A183" t="s">
        <v>833</v>
      </c>
      <c r="B183" s="5">
        <v>43466</v>
      </c>
      <c r="C183" s="5">
        <f t="shared" si="8"/>
        <v>43497</v>
      </c>
      <c r="D183" s="5">
        <f t="shared" si="7"/>
        <v>43525</v>
      </c>
      <c r="E183" s="10">
        <v>2330.1579999999999</v>
      </c>
      <c r="F183" s="3">
        <v>4080853</v>
      </c>
      <c r="G183" s="4">
        <v>21111.599999999999</v>
      </c>
      <c r="H183" s="10">
        <v>11.037334924875424</v>
      </c>
      <c r="I183" s="10">
        <v>19.329908675799086</v>
      </c>
      <c r="M183" s="5"/>
      <c r="N183" s="5"/>
      <c r="O183" s="5"/>
    </row>
    <row r="184" spans="1:15" x14ac:dyDescent="0.3">
      <c r="A184" t="s">
        <v>834</v>
      </c>
      <c r="B184" s="5">
        <v>43556</v>
      </c>
      <c r="C184" s="5">
        <f t="shared" si="8"/>
        <v>43586</v>
      </c>
      <c r="D184" s="5">
        <f t="shared" si="7"/>
        <v>43617</v>
      </c>
      <c r="E184" s="10">
        <v>2315.0059999999999</v>
      </c>
      <c r="F184" s="3">
        <v>4146061</v>
      </c>
      <c r="G184" s="4">
        <v>21397.9</v>
      </c>
      <c r="H184" s="10">
        <v>10.818846709256515</v>
      </c>
      <c r="I184" s="10">
        <v>19.376018207394182</v>
      </c>
      <c r="M184" s="5"/>
      <c r="N184" s="5"/>
      <c r="O184" s="5"/>
    </row>
    <row r="185" spans="1:15" x14ac:dyDescent="0.3">
      <c r="A185" t="s">
        <v>835</v>
      </c>
      <c r="B185" s="5">
        <v>43647</v>
      </c>
      <c r="C185" s="5">
        <f t="shared" si="8"/>
        <v>43678</v>
      </c>
      <c r="D185" s="5">
        <f t="shared" si="7"/>
        <v>43709</v>
      </c>
      <c r="E185" s="10">
        <v>2366.4569999999999</v>
      </c>
      <c r="F185" s="3">
        <v>4150909</v>
      </c>
      <c r="G185" s="4">
        <v>21717.200000000001</v>
      </c>
      <c r="H185" s="10">
        <v>10.896694785699815</v>
      </c>
      <c r="I185" s="10">
        <v>19.113463061536478</v>
      </c>
      <c r="M185" s="5"/>
      <c r="N185" s="5"/>
      <c r="O185" s="5"/>
    </row>
    <row r="186" spans="1:15" x14ac:dyDescent="0.3">
      <c r="A186" t="s">
        <v>836</v>
      </c>
      <c r="B186" s="5">
        <v>43739</v>
      </c>
      <c r="C186" s="5">
        <f t="shared" si="8"/>
        <v>43770</v>
      </c>
      <c r="D186" s="5">
        <f t="shared" si="7"/>
        <v>43800</v>
      </c>
      <c r="E186" s="10">
        <v>2540.73</v>
      </c>
      <c r="F186" s="3">
        <v>4076906</v>
      </c>
      <c r="G186" s="4">
        <v>21933.200000000001</v>
      </c>
      <c r="H186" s="10">
        <v>11.583945799062608</v>
      </c>
      <c r="I186" s="10">
        <v>18.587830321156968</v>
      </c>
      <c r="M186" s="5"/>
      <c r="N186" s="5"/>
      <c r="O186" s="5"/>
    </row>
    <row r="187" spans="1:15" x14ac:dyDescent="0.3">
      <c r="A187" t="s">
        <v>837</v>
      </c>
      <c r="B187" s="5">
        <v>43831</v>
      </c>
      <c r="C187" s="5">
        <f t="shared" si="8"/>
        <v>43862</v>
      </c>
      <c r="D187" s="5">
        <f t="shared" si="7"/>
        <v>43891</v>
      </c>
      <c r="E187" s="10">
        <v>3757.4079999999999</v>
      </c>
      <c r="F187" s="3">
        <v>4117857</v>
      </c>
      <c r="G187" s="4">
        <v>21751.200000000001</v>
      </c>
      <c r="H187" s="10">
        <v>17.27448600536982</v>
      </c>
      <c r="I187" s="10">
        <v>18.93163135826989</v>
      </c>
      <c r="M187" s="5"/>
      <c r="N187" s="5"/>
      <c r="O187" s="5"/>
    </row>
    <row r="188" spans="1:15" x14ac:dyDescent="0.3">
      <c r="A188" t="s">
        <v>838</v>
      </c>
      <c r="B188" s="5">
        <v>43922</v>
      </c>
      <c r="C188" s="5">
        <f t="shared" si="8"/>
        <v>43952</v>
      </c>
      <c r="D188" s="5">
        <f t="shared" si="7"/>
        <v>43983</v>
      </c>
      <c r="E188" s="10">
        <v>4807.8599999999997</v>
      </c>
      <c r="F188" s="3">
        <v>4147116</v>
      </c>
      <c r="G188" s="4">
        <v>19958.3</v>
      </c>
      <c r="H188" s="10">
        <v>24.089526663092549</v>
      </c>
      <c r="I188" s="10">
        <v>20.778904014871006</v>
      </c>
      <c r="M188" s="5"/>
      <c r="N188" s="5"/>
      <c r="O188" s="5"/>
    </row>
    <row r="189" spans="1:15" x14ac:dyDescent="0.3">
      <c r="A189" t="s">
        <v>839</v>
      </c>
      <c r="B189" s="5">
        <v>44013</v>
      </c>
      <c r="C189" s="5">
        <f t="shared" si="8"/>
        <v>44044</v>
      </c>
      <c r="D189" s="5">
        <f t="shared" si="7"/>
        <v>44075</v>
      </c>
      <c r="E189" s="10">
        <v>5055.9690000000001</v>
      </c>
      <c r="F189" s="3">
        <v>4198868</v>
      </c>
      <c r="G189" s="4">
        <v>21704.400000000001</v>
      </c>
      <c r="H189" s="10">
        <v>23.29467296953613</v>
      </c>
      <c r="I189" s="10">
        <v>19.345699489504433</v>
      </c>
      <c r="M189" s="5"/>
      <c r="N189" s="5"/>
      <c r="O189" s="5"/>
    </row>
    <row r="190" spans="1:15" x14ac:dyDescent="0.3">
      <c r="A190" t="s">
        <v>840</v>
      </c>
      <c r="B190" s="5">
        <v>44105</v>
      </c>
      <c r="C190" s="5">
        <f t="shared" si="8"/>
        <v>44136</v>
      </c>
      <c r="D190" s="5">
        <f t="shared" si="7"/>
        <v>44166</v>
      </c>
      <c r="E190" s="10">
        <v>5254.5559999999996</v>
      </c>
      <c r="F190" s="3">
        <v>4186538</v>
      </c>
      <c r="G190" s="4">
        <v>22087.200000000001</v>
      </c>
      <c r="H190" s="10">
        <v>23.790050345901697</v>
      </c>
      <c r="I190" s="10">
        <v>18.954589083269948</v>
      </c>
      <c r="M190" s="5"/>
      <c r="N190" s="5"/>
      <c r="O190" s="5"/>
    </row>
    <row r="191" spans="1:15" x14ac:dyDescent="0.3">
      <c r="A191" t="s">
        <v>841</v>
      </c>
      <c r="B191" s="5">
        <v>44197</v>
      </c>
      <c r="C191" s="5">
        <f t="shared" si="8"/>
        <v>44228</v>
      </c>
      <c r="D191" s="5">
        <f t="shared" si="7"/>
        <v>44256</v>
      </c>
      <c r="E191" s="10">
        <v>5273.2420000000002</v>
      </c>
      <c r="F191" s="3">
        <v>4202077</v>
      </c>
      <c r="G191" s="4">
        <v>22680.7</v>
      </c>
      <c r="H191" s="10">
        <v>23.249908512523859</v>
      </c>
      <c r="I191" s="10">
        <v>18.527104542628756</v>
      </c>
      <c r="M191" s="5"/>
      <c r="N191" s="5"/>
      <c r="O191" s="5"/>
    </row>
    <row r="192" spans="1:15" x14ac:dyDescent="0.3">
      <c r="A192" t="s">
        <v>842</v>
      </c>
      <c r="B192" s="5">
        <v>44287</v>
      </c>
      <c r="C192" s="5">
        <f t="shared" si="8"/>
        <v>44317</v>
      </c>
      <c r="D192" s="5">
        <f t="shared" si="7"/>
        <v>44348</v>
      </c>
      <c r="E192" s="10">
        <v>5596.5110000000004</v>
      </c>
      <c r="F192" s="3">
        <v>4215874</v>
      </c>
      <c r="G192" s="4">
        <v>23425.9</v>
      </c>
      <c r="H192" s="10">
        <v>23.890271024805877</v>
      </c>
      <c r="I192" s="10">
        <v>17.996636201810816</v>
      </c>
      <c r="M192" s="5"/>
      <c r="N192" s="5"/>
      <c r="O192" s="5"/>
    </row>
    <row r="193" spans="1:15" x14ac:dyDescent="0.3">
      <c r="A193" t="s">
        <v>843</v>
      </c>
      <c r="B193" s="5">
        <v>44378</v>
      </c>
      <c r="C193" s="5">
        <f t="shared" si="8"/>
        <v>44409</v>
      </c>
      <c r="D193" s="5">
        <f t="shared" si="7"/>
        <v>44440</v>
      </c>
      <c r="E193" s="10">
        <v>5831.2939999999999</v>
      </c>
      <c r="F193" s="3">
        <v>4207931</v>
      </c>
      <c r="G193" s="4">
        <v>23982.400000000001</v>
      </c>
      <c r="H193" s="10">
        <v>24.31488925211822</v>
      </c>
      <c r="I193" s="10">
        <v>17.545912836079793</v>
      </c>
      <c r="M193" s="5"/>
      <c r="N193" s="5"/>
      <c r="O193" s="5"/>
    </row>
    <row r="194" spans="1:15" x14ac:dyDescent="0.3">
      <c r="A194" t="s">
        <v>844</v>
      </c>
      <c r="B194" s="5">
        <v>44470</v>
      </c>
      <c r="C194" s="5">
        <f t="shared" si="8"/>
        <v>44501</v>
      </c>
      <c r="D194" s="5">
        <f t="shared" si="7"/>
        <v>44531</v>
      </c>
      <c r="E194" s="10">
        <v>6052.0550000000003</v>
      </c>
      <c r="F194" s="3">
        <v>4117652</v>
      </c>
      <c r="G194" s="4">
        <v>24813.599999999999</v>
      </c>
      <c r="H194" s="10">
        <v>24.390072379662765</v>
      </c>
      <c r="I194" s="10">
        <v>16.594335364477544</v>
      </c>
      <c r="M194" s="5"/>
      <c r="N194" s="5"/>
      <c r="O194" s="5"/>
    </row>
    <row r="195" spans="1:15" x14ac:dyDescent="0.3">
      <c r="A195" t="s">
        <v>845</v>
      </c>
      <c r="B195" s="5">
        <v>44562</v>
      </c>
      <c r="C195" s="5">
        <f t="shared" si="8"/>
        <v>44593</v>
      </c>
      <c r="D195" s="5">
        <f t="shared" si="7"/>
        <v>44621</v>
      </c>
      <c r="E195" s="10">
        <v>5851.4459999999999</v>
      </c>
      <c r="F195" s="3">
        <v>4025302</v>
      </c>
      <c r="G195" s="4">
        <v>25250.3</v>
      </c>
      <c r="H195" s="10">
        <v>23.173768232456645</v>
      </c>
      <c r="I195" s="10">
        <v>15.941600693853143</v>
      </c>
      <c r="M195" s="5"/>
      <c r="N195" s="5"/>
      <c r="O195" s="5"/>
    </row>
    <row r="196" spans="1:15" x14ac:dyDescent="0.3">
      <c r="A196" t="s">
        <v>846</v>
      </c>
      <c r="B196" s="5">
        <v>44652</v>
      </c>
      <c r="C196" s="5">
        <f t="shared" si="8"/>
        <v>44682</v>
      </c>
      <c r="D196" s="5">
        <f t="shared" si="7"/>
        <v>44713</v>
      </c>
      <c r="E196" s="10">
        <v>5563.8010000000004</v>
      </c>
      <c r="F196" s="3">
        <v>3855274</v>
      </c>
      <c r="G196" s="4">
        <v>25861.3</v>
      </c>
      <c r="H196" s="10">
        <v>21.514003549705546</v>
      </c>
      <c r="I196" s="10">
        <v>14.907502716414101</v>
      </c>
      <c r="M196" s="5"/>
      <c r="N196" s="5"/>
      <c r="O196" s="5"/>
    </row>
    <row r="197" spans="1:15" x14ac:dyDescent="0.3">
      <c r="A197" t="s">
        <v>847</v>
      </c>
      <c r="B197" s="5">
        <v>44743</v>
      </c>
      <c r="C197" s="5">
        <f t="shared" si="8"/>
        <v>44774</v>
      </c>
      <c r="D197" s="5">
        <f t="shared" si="7"/>
        <v>44805</v>
      </c>
      <c r="E197" s="10">
        <v>5186.5460000000003</v>
      </c>
      <c r="F197" s="3">
        <v>3713699</v>
      </c>
      <c r="G197" s="4">
        <v>26336.3</v>
      </c>
      <c r="H197" s="10">
        <v>19.693525666095844</v>
      </c>
      <c r="I197" s="10">
        <v>14.101065829292649</v>
      </c>
      <c r="M197" s="5"/>
      <c r="N197" s="5"/>
      <c r="O197" s="5"/>
    </row>
    <row r="198" spans="1:15" x14ac:dyDescent="0.3">
      <c r="A198" t="s">
        <v>848</v>
      </c>
      <c r="B198" s="5">
        <v>44835</v>
      </c>
      <c r="C198" s="5">
        <f t="shared" si="8"/>
        <v>44866</v>
      </c>
      <c r="D198" s="5">
        <f t="shared" si="7"/>
        <v>44896</v>
      </c>
      <c r="E198" s="10">
        <v>5056.4049999999997</v>
      </c>
      <c r="F198" s="3">
        <v>3667449</v>
      </c>
      <c r="G198" s="4">
        <v>26770.5</v>
      </c>
      <c r="H198" s="10">
        <v>18.887973702396295</v>
      </c>
      <c r="I198" s="10">
        <v>13.699590967669636</v>
      </c>
      <c r="M198" s="5"/>
      <c r="N198" s="5"/>
      <c r="O198" s="5"/>
    </row>
    <row r="199" spans="1:15" x14ac:dyDescent="0.3">
      <c r="A199" t="s">
        <v>849</v>
      </c>
      <c r="B199" s="5">
        <v>44927</v>
      </c>
      <c r="C199" s="5">
        <f t="shared" si="8"/>
        <v>44958</v>
      </c>
      <c r="D199" s="5">
        <f t="shared" si="7"/>
        <v>44986</v>
      </c>
      <c r="E199" s="10">
        <v>4960.2039999999997</v>
      </c>
      <c r="F199" s="3">
        <v>3769907</v>
      </c>
      <c r="G199" s="4">
        <v>27216.400000000001</v>
      </c>
      <c r="H199" s="10">
        <v>18.22505548125395</v>
      </c>
      <c r="I199" s="10">
        <v>13.851600505577519</v>
      </c>
      <c r="M199" s="5"/>
      <c r="N199" s="5"/>
      <c r="O199" s="5"/>
    </row>
    <row r="200" spans="1:15" x14ac:dyDescent="0.3">
      <c r="A200" t="s">
        <v>850</v>
      </c>
      <c r="B200" s="5">
        <v>45017</v>
      </c>
      <c r="C200" s="5">
        <f t="shared" ref="C200:C206" si="9">EOMONTH(B200,0)+1</f>
        <v>45047</v>
      </c>
      <c r="D200" s="5">
        <f t="shared" ref="D200:D206" si="10">EOMONTH(C200,0)+1</f>
        <v>45078</v>
      </c>
      <c r="E200" s="10">
        <v>4702.866</v>
      </c>
      <c r="F200" s="3">
        <v>3769207</v>
      </c>
      <c r="G200" s="4">
        <v>27530.1</v>
      </c>
      <c r="H200" s="10">
        <v>17.082633190580491</v>
      </c>
      <c r="I200" s="10">
        <v>13.69122160834868</v>
      </c>
      <c r="M200" s="5"/>
      <c r="N200" s="5"/>
      <c r="O200" s="5"/>
    </row>
    <row r="201" spans="1:15" x14ac:dyDescent="0.3">
      <c r="A201" t="s">
        <v>851</v>
      </c>
      <c r="B201" s="5">
        <v>45108</v>
      </c>
      <c r="C201" s="5">
        <f t="shared" si="9"/>
        <v>45139</v>
      </c>
      <c r="D201" s="5">
        <f t="shared" si="10"/>
        <v>45170</v>
      </c>
      <c r="E201" s="10">
        <v>4367.41</v>
      </c>
      <c r="F201" s="3">
        <v>3690999</v>
      </c>
      <c r="G201" s="4">
        <v>28074.799999999999</v>
      </c>
      <c r="H201" s="10">
        <v>15.556335218772707</v>
      </c>
      <c r="I201" s="10">
        <v>13.147017966290054</v>
      </c>
      <c r="M201" s="5"/>
      <c r="N201" s="5"/>
      <c r="O201" s="5"/>
    </row>
    <row r="202" spans="1:15" x14ac:dyDescent="0.3">
      <c r="A202" t="s">
        <v>852</v>
      </c>
      <c r="B202" s="5">
        <v>45200</v>
      </c>
      <c r="C202" s="5">
        <f t="shared" si="9"/>
        <v>45231</v>
      </c>
      <c r="D202" s="5">
        <f t="shared" si="10"/>
        <v>45261</v>
      </c>
      <c r="E202" s="10">
        <v>4403.0829999999996</v>
      </c>
      <c r="F202" s="3">
        <v>3796439</v>
      </c>
      <c r="G202" s="4">
        <v>28424.7</v>
      </c>
      <c r="H202" s="10">
        <v>15.490341146960214</v>
      </c>
      <c r="I202" s="10">
        <v>13.356126889641756</v>
      </c>
      <c r="M202" s="5"/>
      <c r="N202" s="5"/>
      <c r="O202" s="5"/>
    </row>
    <row r="203" spans="1:15" x14ac:dyDescent="0.3">
      <c r="A203" t="s">
        <v>853</v>
      </c>
      <c r="B203" s="5">
        <v>45292</v>
      </c>
      <c r="C203" s="5">
        <f t="shared" si="9"/>
        <v>45323</v>
      </c>
      <c r="D203" s="5">
        <f t="shared" si="10"/>
        <v>45352</v>
      </c>
      <c r="E203" s="10">
        <v>4176.26</v>
      </c>
      <c r="F203" s="3">
        <v>3816873</v>
      </c>
      <c r="G203" s="4">
        <v>28708.2</v>
      </c>
      <c r="H203" s="10">
        <v>14.547272207940589</v>
      </c>
      <c r="I203" s="10">
        <v>13.295410370556148</v>
      </c>
      <c r="M203" s="5"/>
      <c r="N203" s="5"/>
      <c r="O203" s="5"/>
    </row>
    <row r="204" spans="1:15" x14ac:dyDescent="0.3">
      <c r="A204" t="s">
        <v>854</v>
      </c>
      <c r="B204" s="5">
        <v>45383</v>
      </c>
      <c r="C204" s="5">
        <f t="shared" si="9"/>
        <v>45413</v>
      </c>
      <c r="D204" s="5">
        <f t="shared" si="10"/>
        <v>45444</v>
      </c>
      <c r="E204" s="10">
        <v>3993.1770000000001</v>
      </c>
      <c r="F204" s="3">
        <v>3831011</v>
      </c>
      <c r="G204" s="4">
        <v>29147</v>
      </c>
      <c r="H204" s="10">
        <v>13.700130373623358</v>
      </c>
      <c r="I204" s="10">
        <v>13.143757505060556</v>
      </c>
      <c r="M204" s="5"/>
      <c r="N204" s="5"/>
      <c r="O204" s="5"/>
    </row>
    <row r="205" spans="1:15" x14ac:dyDescent="0.3">
      <c r="A205" t="s">
        <v>855</v>
      </c>
      <c r="B205" s="5">
        <v>45474</v>
      </c>
      <c r="C205" s="5">
        <f t="shared" si="9"/>
        <v>45505</v>
      </c>
      <c r="D205" s="5">
        <f t="shared" si="10"/>
        <v>45536</v>
      </c>
      <c r="E205" s="10">
        <v>4048.0340000000001</v>
      </c>
      <c r="F205" s="3">
        <v>3914130</v>
      </c>
      <c r="G205" s="4">
        <v>29511.7</v>
      </c>
      <c r="H205" s="10">
        <v>13.716708966274393</v>
      </c>
      <c r="I205" s="10">
        <v>13.262977056557229</v>
      </c>
      <c r="M205" s="5"/>
      <c r="N205" s="5"/>
      <c r="O205" s="5"/>
    </row>
    <row r="206" spans="1:15" x14ac:dyDescent="0.3">
      <c r="A206" t="s">
        <v>856</v>
      </c>
      <c r="B206" s="5">
        <v>45566</v>
      </c>
      <c r="C206" s="5">
        <f t="shared" si="9"/>
        <v>45597</v>
      </c>
      <c r="D206" s="5">
        <f t="shared" si="10"/>
        <v>45627</v>
      </c>
      <c r="E206" s="10">
        <v>3819.8719999999998</v>
      </c>
      <c r="F206" s="3">
        <v>3782665</v>
      </c>
      <c r="G206" s="4">
        <v>29825.200000000001</v>
      </c>
      <c r="H206" s="10">
        <v>12.807531885787856</v>
      </c>
      <c r="I206" s="10">
        <v>12.682781674557086</v>
      </c>
    </row>
    <row r="207" spans="1:15" x14ac:dyDescent="0.3">
      <c r="A207" t="s">
        <v>3115</v>
      </c>
      <c r="B207" s="5">
        <v>45658</v>
      </c>
      <c r="C207" s="5">
        <f t="shared" ref="C207" si="11">EOMONTH(B207,0)+1</f>
        <v>45689</v>
      </c>
      <c r="D207" s="5">
        <f t="shared" ref="D207" si="12">EOMONTH(C207,0)+1</f>
        <v>45717</v>
      </c>
      <c r="E207" s="10">
        <v>3832.1930000000002</v>
      </c>
      <c r="F207" s="3">
        <v>3925236</v>
      </c>
      <c r="G207" s="4">
        <v>30042.1</v>
      </c>
      <c r="H207" s="10">
        <v>12.756075640517807</v>
      </c>
      <c r="I207" s="10">
        <v>13.065784349296488</v>
      </c>
    </row>
    <row r="208" spans="1:15" x14ac:dyDescent="0.3">
      <c r="A208" t="s">
        <v>3252</v>
      </c>
      <c r="B208" s="5">
        <v>45748</v>
      </c>
      <c r="C208" s="5">
        <f t="shared" ref="C208" si="13">EOMONTH(B208,0)+1</f>
        <v>45778</v>
      </c>
      <c r="D208" s="5">
        <f t="shared" ref="D208" si="14">EOMONTH(C208,0)+1</f>
        <v>45809</v>
      </c>
      <c r="E208" s="10">
        <v>3811.0250000000001</v>
      </c>
      <c r="F208" s="3">
        <v>3961774</v>
      </c>
      <c r="G208" s="4">
        <v>30485.7</v>
      </c>
      <c r="H208" s="10">
        <v>12.501025070770886</v>
      </c>
      <c r="I208" s="10">
        <v>12.995515930419836</v>
      </c>
    </row>
  </sheetData>
  <pageMargins left="0.7" right="0.7" top="0.75" bottom="0.75" header="0.3" footer="0.3"/>
  <headerFooter>
    <oddHeader>&amp;L&amp;"Calibri"&amp;11&amp;K000000 NONCONFIDENTIAL // EXTERNAL&amp;1#_x000D_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A4D9-DB0D-4AAA-BDCB-BE757AD9F6AD}">
  <dimension ref="A1:K208"/>
  <sheetViews>
    <sheetView topLeftCell="A169" zoomScaleNormal="100" workbookViewId="0">
      <selection activeCell="I29" sqref="I29"/>
    </sheetView>
  </sheetViews>
  <sheetFormatPr defaultRowHeight="14.4" x14ac:dyDescent="0.3"/>
  <cols>
    <col min="2" max="2" width="9.77734375" bestFit="1" customWidth="1"/>
    <col min="3" max="4" width="9.77734375" customWidth="1"/>
    <col min="5" max="5" width="18.5546875" bestFit="1" customWidth="1"/>
    <col min="6" max="6" width="15.77734375" customWidth="1"/>
    <col min="7" max="7" width="9.77734375" bestFit="1" customWidth="1"/>
    <col min="8" max="10" width="12" bestFit="1" customWidth="1"/>
  </cols>
  <sheetData>
    <row r="1" spans="1:11" x14ac:dyDescent="0.3">
      <c r="B1" t="s">
        <v>3112</v>
      </c>
      <c r="C1" t="s">
        <v>3113</v>
      </c>
      <c r="D1" t="s">
        <v>3114</v>
      </c>
      <c r="E1" t="s">
        <v>3013</v>
      </c>
    </row>
    <row r="2" spans="1:11" x14ac:dyDescent="0.3">
      <c r="A2" s="1" t="s">
        <v>895</v>
      </c>
      <c r="B2" s="1" t="s">
        <v>894</v>
      </c>
      <c r="C2" s="1"/>
      <c r="D2" s="1"/>
      <c r="E2" t="s">
        <v>875</v>
      </c>
    </row>
    <row r="3" spans="1:11" x14ac:dyDescent="0.3">
      <c r="A3" t="s">
        <v>642</v>
      </c>
      <c r="E3" t="s">
        <v>877</v>
      </c>
    </row>
    <row r="4" spans="1:11" x14ac:dyDescent="0.3">
      <c r="A4" t="s">
        <v>640</v>
      </c>
      <c r="E4" t="s">
        <v>3251</v>
      </c>
    </row>
    <row r="5" spans="1:11" x14ac:dyDescent="0.3">
      <c r="A5" t="s">
        <v>600</v>
      </c>
      <c r="E5" t="s">
        <v>908</v>
      </c>
    </row>
    <row r="6" spans="1:11" x14ac:dyDescent="0.3">
      <c r="A6" t="s">
        <v>641</v>
      </c>
      <c r="E6" t="s">
        <v>876</v>
      </c>
    </row>
    <row r="7" spans="1:11" x14ac:dyDescent="0.3">
      <c r="A7" t="s">
        <v>657</v>
      </c>
      <c r="B7" s="5">
        <v>27395</v>
      </c>
      <c r="C7" s="5">
        <f>EOMONTH(B7,0)+1</f>
        <v>27426</v>
      </c>
      <c r="D7" s="5">
        <f t="shared" ref="D7:D70" si="0">EOMONTH(C7,0)+1</f>
        <v>27454</v>
      </c>
      <c r="E7" s="10">
        <v>4.5365885730566085</v>
      </c>
      <c r="F7" s="10"/>
      <c r="G7" s="10"/>
      <c r="H7" s="3"/>
      <c r="J7" s="5"/>
      <c r="K7" s="10"/>
    </row>
    <row r="8" spans="1:11" x14ac:dyDescent="0.3">
      <c r="A8" t="s">
        <v>658</v>
      </c>
      <c r="B8" s="5">
        <v>27485</v>
      </c>
      <c r="C8" s="5">
        <f t="shared" ref="C8:D71" si="1">EOMONTH(B8,0)+1</f>
        <v>27515</v>
      </c>
      <c r="D8" s="5">
        <f t="shared" si="0"/>
        <v>27546</v>
      </c>
      <c r="E8" s="10">
        <v>3.8430597229252319</v>
      </c>
      <c r="F8" s="10"/>
      <c r="G8" s="10"/>
      <c r="H8" s="3"/>
      <c r="J8" s="5"/>
      <c r="K8" s="10"/>
    </row>
    <row r="9" spans="1:11" x14ac:dyDescent="0.3">
      <c r="A9" t="s">
        <v>659</v>
      </c>
      <c r="B9" s="5">
        <v>27576</v>
      </c>
      <c r="C9" s="5">
        <f t="shared" si="1"/>
        <v>27607</v>
      </c>
      <c r="D9" s="5">
        <f t="shared" si="0"/>
        <v>27638</v>
      </c>
      <c r="E9" s="10">
        <v>4.3799336065186329</v>
      </c>
      <c r="F9" s="10"/>
      <c r="G9" s="10"/>
      <c r="H9" s="3"/>
      <c r="J9" s="5"/>
      <c r="K9" s="10"/>
    </row>
    <row r="10" spans="1:11" x14ac:dyDescent="0.3">
      <c r="A10" t="s">
        <v>660</v>
      </c>
      <c r="B10" s="5">
        <v>27668</v>
      </c>
      <c r="C10" s="5">
        <f t="shared" si="1"/>
        <v>27699</v>
      </c>
      <c r="D10" s="5">
        <f t="shared" si="0"/>
        <v>27729</v>
      </c>
      <c r="E10" s="10">
        <v>4.2331072374814935</v>
      </c>
      <c r="F10" s="10"/>
      <c r="G10" s="10"/>
      <c r="H10" s="3"/>
      <c r="J10" s="5"/>
      <c r="K10" s="10"/>
    </row>
    <row r="11" spans="1:11" x14ac:dyDescent="0.3">
      <c r="A11" t="s">
        <v>661</v>
      </c>
      <c r="B11" s="5">
        <v>27760</v>
      </c>
      <c r="C11" s="5">
        <f t="shared" si="1"/>
        <v>27791</v>
      </c>
      <c r="D11" s="5">
        <f t="shared" si="0"/>
        <v>27820</v>
      </c>
      <c r="E11" s="10">
        <v>3.4960882624702023</v>
      </c>
      <c r="F11" s="10"/>
      <c r="G11" s="10"/>
      <c r="H11" s="3"/>
      <c r="J11" s="5"/>
      <c r="K11" s="10"/>
    </row>
    <row r="12" spans="1:11" x14ac:dyDescent="0.3">
      <c r="A12" t="s">
        <v>662</v>
      </c>
      <c r="B12" s="5">
        <v>27851</v>
      </c>
      <c r="C12" s="5">
        <f t="shared" si="1"/>
        <v>27881</v>
      </c>
      <c r="D12" s="5">
        <f t="shared" si="0"/>
        <v>27912</v>
      </c>
      <c r="E12" s="10">
        <v>3.9294403549972232</v>
      </c>
      <c r="F12" s="10"/>
      <c r="G12" s="10"/>
      <c r="H12" s="3"/>
      <c r="J12" s="5"/>
      <c r="K12" s="10"/>
    </row>
    <row r="13" spans="1:11" x14ac:dyDescent="0.3">
      <c r="A13" t="s">
        <v>663</v>
      </c>
      <c r="B13" s="5">
        <v>27942</v>
      </c>
      <c r="C13" s="5">
        <f t="shared" si="1"/>
        <v>27973</v>
      </c>
      <c r="D13" s="5">
        <f t="shared" si="0"/>
        <v>28004</v>
      </c>
      <c r="E13" s="10">
        <v>4.0281744188956585</v>
      </c>
      <c r="F13" s="10"/>
      <c r="G13" s="10"/>
      <c r="H13" s="3"/>
      <c r="J13" s="5"/>
      <c r="K13" s="10"/>
    </row>
    <row r="14" spans="1:11" x14ac:dyDescent="0.3">
      <c r="A14" t="s">
        <v>664</v>
      </c>
      <c r="B14" s="5">
        <v>28034</v>
      </c>
      <c r="C14" s="5">
        <f t="shared" si="1"/>
        <v>28065</v>
      </c>
      <c r="D14" s="5">
        <f t="shared" si="0"/>
        <v>28095</v>
      </c>
      <c r="E14" s="10">
        <v>4.0442405968585682</v>
      </c>
      <c r="F14" s="10"/>
      <c r="G14" s="10"/>
      <c r="H14" s="3"/>
      <c r="J14" s="5"/>
      <c r="K14" s="10"/>
    </row>
    <row r="15" spans="1:11" x14ac:dyDescent="0.3">
      <c r="A15" t="s">
        <v>665</v>
      </c>
      <c r="B15" s="5">
        <v>28126</v>
      </c>
      <c r="C15" s="5">
        <f t="shared" si="1"/>
        <v>28157</v>
      </c>
      <c r="D15" s="5">
        <f t="shared" si="0"/>
        <v>28185</v>
      </c>
      <c r="E15" s="10">
        <v>4.281023870883617</v>
      </c>
      <c r="F15" s="10"/>
      <c r="G15" s="10"/>
      <c r="H15" s="3"/>
      <c r="J15" s="5"/>
      <c r="K15" s="10"/>
    </row>
    <row r="16" spans="1:11" x14ac:dyDescent="0.3">
      <c r="A16" t="s">
        <v>666</v>
      </c>
      <c r="B16" s="5">
        <v>28216</v>
      </c>
      <c r="C16" s="5">
        <f t="shared" si="1"/>
        <v>28246</v>
      </c>
      <c r="D16" s="5">
        <f t="shared" si="0"/>
        <v>28277</v>
      </c>
      <c r="E16" s="10">
        <v>4.2718496611108012</v>
      </c>
      <c r="F16" s="10"/>
      <c r="G16" s="10"/>
      <c r="H16" s="3"/>
      <c r="J16" s="5"/>
      <c r="K16" s="10"/>
    </row>
    <row r="17" spans="1:11" x14ac:dyDescent="0.3">
      <c r="A17" t="s">
        <v>667</v>
      </c>
      <c r="B17" s="5">
        <v>28307</v>
      </c>
      <c r="C17" s="5">
        <f t="shared" si="1"/>
        <v>28338</v>
      </c>
      <c r="D17" s="5">
        <f t="shared" si="0"/>
        <v>28369</v>
      </c>
      <c r="E17" s="10">
        <v>4.6931185526345445</v>
      </c>
      <c r="F17" s="10"/>
      <c r="G17" s="10"/>
      <c r="H17" s="3"/>
      <c r="J17" s="5"/>
      <c r="K17" s="10"/>
    </row>
    <row r="18" spans="1:11" x14ac:dyDescent="0.3">
      <c r="A18" t="s">
        <v>668</v>
      </c>
      <c r="B18" s="5">
        <v>28399</v>
      </c>
      <c r="C18" s="5">
        <f t="shared" si="1"/>
        <v>28430</v>
      </c>
      <c r="D18" s="5">
        <f t="shared" si="0"/>
        <v>28460</v>
      </c>
      <c r="E18" s="10">
        <v>5.2676488992547927</v>
      </c>
      <c r="F18" s="10"/>
      <c r="G18" s="10"/>
      <c r="H18" s="3"/>
      <c r="J18" s="5"/>
      <c r="K18" s="10"/>
    </row>
    <row r="19" spans="1:11" x14ac:dyDescent="0.3">
      <c r="A19" t="s">
        <v>669</v>
      </c>
      <c r="B19" s="5">
        <v>28491</v>
      </c>
      <c r="C19" s="5">
        <f t="shared" si="1"/>
        <v>28522</v>
      </c>
      <c r="D19" s="5">
        <f t="shared" si="0"/>
        <v>28550</v>
      </c>
      <c r="E19" s="10">
        <v>5.6881349113219573</v>
      </c>
      <c r="F19" s="10"/>
      <c r="G19" s="10"/>
      <c r="H19" s="3"/>
      <c r="J19" s="5"/>
      <c r="K19" s="10"/>
    </row>
    <row r="20" spans="1:11" x14ac:dyDescent="0.3">
      <c r="A20" t="s">
        <v>670</v>
      </c>
      <c r="B20" s="5">
        <v>28581</v>
      </c>
      <c r="C20" s="5">
        <f t="shared" si="1"/>
        <v>28611</v>
      </c>
      <c r="D20" s="5">
        <f t="shared" si="0"/>
        <v>28642</v>
      </c>
      <c r="E20" s="10">
        <v>5.1909422074682547</v>
      </c>
      <c r="F20" s="10"/>
      <c r="G20" s="10"/>
      <c r="H20" s="3"/>
      <c r="J20" s="5"/>
      <c r="K20" s="10"/>
    </row>
    <row r="21" spans="1:11" x14ac:dyDescent="0.3">
      <c r="A21" t="s">
        <v>671</v>
      </c>
      <c r="B21" s="5">
        <v>28672</v>
      </c>
      <c r="C21" s="5">
        <f t="shared" si="1"/>
        <v>28703</v>
      </c>
      <c r="D21" s="5">
        <f t="shared" si="0"/>
        <v>28734</v>
      </c>
      <c r="E21" s="10">
        <v>5.4953323115507873</v>
      </c>
      <c r="F21" s="10"/>
      <c r="G21" s="10"/>
      <c r="H21" s="3"/>
      <c r="J21" s="5"/>
      <c r="K21" s="10"/>
    </row>
    <row r="22" spans="1:11" x14ac:dyDescent="0.3">
      <c r="A22" t="s">
        <v>672</v>
      </c>
      <c r="B22" s="5">
        <v>28764</v>
      </c>
      <c r="C22" s="5">
        <f t="shared" si="1"/>
        <v>28795</v>
      </c>
      <c r="D22" s="5">
        <f t="shared" si="0"/>
        <v>28825</v>
      </c>
      <c r="E22" s="10">
        <v>6.0366205638550881</v>
      </c>
      <c r="F22" s="10"/>
      <c r="G22" s="10"/>
      <c r="H22" s="3"/>
      <c r="J22" s="5"/>
      <c r="K22" s="10"/>
    </row>
    <row r="23" spans="1:11" x14ac:dyDescent="0.3">
      <c r="A23" t="s">
        <v>673</v>
      </c>
      <c r="B23" s="5">
        <v>28856</v>
      </c>
      <c r="C23" s="5">
        <f t="shared" si="1"/>
        <v>28887</v>
      </c>
      <c r="D23" s="5">
        <f t="shared" si="0"/>
        <v>28915</v>
      </c>
      <c r="E23" s="10">
        <v>5.5197286952199436</v>
      </c>
      <c r="F23" s="10"/>
      <c r="G23" s="10"/>
      <c r="H23" s="3"/>
      <c r="J23" s="5"/>
      <c r="K23" s="10"/>
    </row>
    <row r="24" spans="1:11" x14ac:dyDescent="0.3">
      <c r="A24" t="s">
        <v>674</v>
      </c>
      <c r="B24" s="5">
        <v>28946</v>
      </c>
      <c r="C24" s="5">
        <f t="shared" si="1"/>
        <v>28976</v>
      </c>
      <c r="D24" s="5">
        <f t="shared" si="0"/>
        <v>29007</v>
      </c>
      <c r="E24" s="10">
        <v>5.4150892278363045</v>
      </c>
      <c r="F24" s="10"/>
      <c r="G24" s="10"/>
      <c r="H24" s="3"/>
      <c r="J24" s="5"/>
      <c r="K24" s="10"/>
    </row>
    <row r="25" spans="1:11" x14ac:dyDescent="0.3">
      <c r="A25" t="s">
        <v>675</v>
      </c>
      <c r="B25" s="5">
        <v>29037</v>
      </c>
      <c r="C25" s="5">
        <f t="shared" si="1"/>
        <v>29068</v>
      </c>
      <c r="D25" s="5">
        <f t="shared" si="0"/>
        <v>29099</v>
      </c>
      <c r="E25" s="10">
        <v>4.7952735734261251</v>
      </c>
      <c r="F25" s="10"/>
      <c r="G25" s="10"/>
      <c r="H25" s="3"/>
      <c r="J25" s="5"/>
      <c r="K25" s="10"/>
    </row>
    <row r="26" spans="1:11" x14ac:dyDescent="0.3">
      <c r="A26" t="s">
        <v>676</v>
      </c>
      <c r="B26" s="5">
        <v>29129</v>
      </c>
      <c r="C26" s="5">
        <f t="shared" si="1"/>
        <v>29160</v>
      </c>
      <c r="D26" s="5">
        <f t="shared" si="0"/>
        <v>29190</v>
      </c>
      <c r="E26" s="10">
        <v>4.8921713744007924</v>
      </c>
      <c r="F26" s="10"/>
      <c r="G26" s="10"/>
      <c r="H26" s="3"/>
      <c r="J26" s="5"/>
      <c r="K26" s="10"/>
    </row>
    <row r="27" spans="1:11" x14ac:dyDescent="0.3">
      <c r="A27" t="s">
        <v>677</v>
      </c>
      <c r="B27" s="5">
        <v>29221</v>
      </c>
      <c r="C27" s="5">
        <f t="shared" si="1"/>
        <v>29252</v>
      </c>
      <c r="D27" s="5">
        <f t="shared" si="0"/>
        <v>29281</v>
      </c>
      <c r="E27" s="10">
        <v>5.3379154904433017</v>
      </c>
      <c r="F27" s="10"/>
      <c r="G27" s="10"/>
      <c r="H27" s="3"/>
      <c r="J27" s="5"/>
      <c r="K27" s="10"/>
    </row>
    <row r="28" spans="1:11" x14ac:dyDescent="0.3">
      <c r="A28" t="s">
        <v>678</v>
      </c>
      <c r="B28" s="5">
        <v>29312</v>
      </c>
      <c r="C28" s="5">
        <f t="shared" si="1"/>
        <v>29342</v>
      </c>
      <c r="D28" s="5">
        <f t="shared" si="0"/>
        <v>29373</v>
      </c>
      <c r="E28" s="10">
        <v>6.3001623753189513</v>
      </c>
      <c r="F28" s="10"/>
      <c r="G28" s="10"/>
      <c r="H28" s="3"/>
      <c r="J28" s="5"/>
      <c r="K28" s="10"/>
    </row>
    <row r="29" spans="1:11" x14ac:dyDescent="0.3">
      <c r="A29" t="s">
        <v>679</v>
      </c>
      <c r="B29" s="5">
        <v>29403</v>
      </c>
      <c r="C29" s="5">
        <f t="shared" si="1"/>
        <v>29434</v>
      </c>
      <c r="D29" s="5">
        <f t="shared" si="0"/>
        <v>29465</v>
      </c>
      <c r="E29" s="10">
        <v>4.6708618046038</v>
      </c>
      <c r="F29" s="10"/>
      <c r="G29" s="10"/>
      <c r="H29" s="3"/>
      <c r="J29" s="5"/>
      <c r="K29" s="10"/>
    </row>
    <row r="30" spans="1:11" x14ac:dyDescent="0.3">
      <c r="A30" t="s">
        <v>680</v>
      </c>
      <c r="B30" s="5">
        <v>29495</v>
      </c>
      <c r="C30" s="5">
        <f t="shared" si="1"/>
        <v>29526</v>
      </c>
      <c r="D30" s="5">
        <f t="shared" si="0"/>
        <v>29556</v>
      </c>
      <c r="E30" s="10">
        <v>4.4598603779810748</v>
      </c>
      <c r="F30" s="10"/>
      <c r="G30" s="10"/>
      <c r="H30" s="3"/>
      <c r="J30" s="5"/>
      <c r="K30" s="10"/>
    </row>
    <row r="31" spans="1:11" x14ac:dyDescent="0.3">
      <c r="A31" t="s">
        <v>681</v>
      </c>
      <c r="B31" s="5">
        <v>29587</v>
      </c>
      <c r="C31" s="5">
        <f t="shared" si="1"/>
        <v>29618</v>
      </c>
      <c r="D31" s="5">
        <f t="shared" si="0"/>
        <v>29646</v>
      </c>
      <c r="E31" s="10">
        <v>4.8264748347321351</v>
      </c>
      <c r="F31" s="10"/>
      <c r="G31" s="10"/>
      <c r="H31" s="3"/>
      <c r="J31" s="5"/>
      <c r="K31" s="10"/>
    </row>
    <row r="32" spans="1:11" x14ac:dyDescent="0.3">
      <c r="A32" t="s">
        <v>682</v>
      </c>
      <c r="B32" s="5">
        <v>29677</v>
      </c>
      <c r="C32" s="5">
        <f t="shared" si="1"/>
        <v>29707</v>
      </c>
      <c r="D32" s="5">
        <f t="shared" si="0"/>
        <v>29738</v>
      </c>
      <c r="E32" s="10">
        <v>5.1540656389984463</v>
      </c>
      <c r="F32" s="10"/>
      <c r="G32" s="10"/>
      <c r="H32" s="3"/>
      <c r="J32" s="5"/>
      <c r="K32" s="10"/>
    </row>
    <row r="33" spans="1:11" x14ac:dyDescent="0.3">
      <c r="A33" t="s">
        <v>683</v>
      </c>
      <c r="B33" s="5">
        <v>29768</v>
      </c>
      <c r="C33" s="5">
        <f t="shared" si="1"/>
        <v>29799</v>
      </c>
      <c r="D33" s="5">
        <f t="shared" si="0"/>
        <v>29830</v>
      </c>
      <c r="E33" s="10">
        <v>6.3722535169728962</v>
      </c>
      <c r="F33" s="10"/>
      <c r="G33" s="10"/>
      <c r="H33" s="3"/>
      <c r="J33" s="5"/>
      <c r="K33" s="10"/>
    </row>
    <row r="34" spans="1:11" x14ac:dyDescent="0.3">
      <c r="A34" t="s">
        <v>684</v>
      </c>
      <c r="B34" s="5">
        <v>29860</v>
      </c>
      <c r="C34" s="5">
        <f t="shared" si="1"/>
        <v>29891</v>
      </c>
      <c r="D34" s="5">
        <f t="shared" si="0"/>
        <v>29921</v>
      </c>
      <c r="E34" s="10">
        <v>5.9549135440097025</v>
      </c>
      <c r="F34" s="10"/>
      <c r="G34" s="10"/>
      <c r="H34" s="3"/>
      <c r="J34" s="5"/>
      <c r="K34" s="10"/>
    </row>
    <row r="35" spans="1:11" x14ac:dyDescent="0.3">
      <c r="A35" t="s">
        <v>685</v>
      </c>
      <c r="B35" s="5">
        <v>29952</v>
      </c>
      <c r="C35" s="5">
        <f t="shared" si="1"/>
        <v>29983</v>
      </c>
      <c r="D35" s="5">
        <f t="shared" si="0"/>
        <v>30011</v>
      </c>
      <c r="E35" s="10">
        <v>7.3683108126011794</v>
      </c>
      <c r="F35" s="10"/>
      <c r="G35" s="10"/>
      <c r="H35" s="3"/>
      <c r="J35" s="5"/>
      <c r="K35" s="10"/>
    </row>
    <row r="36" spans="1:11" x14ac:dyDescent="0.3">
      <c r="A36" t="s">
        <v>686</v>
      </c>
      <c r="B36" s="5">
        <v>30042</v>
      </c>
      <c r="C36" s="5">
        <f t="shared" si="1"/>
        <v>30072</v>
      </c>
      <c r="D36" s="5">
        <f t="shared" si="0"/>
        <v>30103</v>
      </c>
      <c r="E36" s="10">
        <v>6.196685360144599</v>
      </c>
      <c r="F36" s="10"/>
      <c r="G36" s="10"/>
      <c r="H36" s="3"/>
      <c r="J36" s="5"/>
      <c r="K36" s="10"/>
    </row>
    <row r="37" spans="1:11" x14ac:dyDescent="0.3">
      <c r="A37" t="s">
        <v>687</v>
      </c>
      <c r="B37" s="5">
        <v>30133</v>
      </c>
      <c r="C37" s="5">
        <f t="shared" si="1"/>
        <v>30164</v>
      </c>
      <c r="D37" s="5">
        <f t="shared" si="0"/>
        <v>30195</v>
      </c>
      <c r="E37" s="10">
        <v>6.3461950813535548</v>
      </c>
      <c r="F37" s="10"/>
      <c r="G37" s="10"/>
      <c r="H37" s="3"/>
      <c r="J37" s="5"/>
      <c r="K37" s="10"/>
    </row>
    <row r="38" spans="1:11" x14ac:dyDescent="0.3">
      <c r="A38" t="s">
        <v>688</v>
      </c>
      <c r="B38" s="5">
        <v>30225</v>
      </c>
      <c r="C38" s="5">
        <f t="shared" si="1"/>
        <v>30256</v>
      </c>
      <c r="D38" s="5">
        <f t="shared" si="0"/>
        <v>30286</v>
      </c>
      <c r="E38" s="10">
        <v>5.8312081622645984</v>
      </c>
      <c r="F38" s="10"/>
      <c r="G38" s="10"/>
      <c r="H38" s="3"/>
      <c r="J38" s="5"/>
      <c r="K38" s="10"/>
    </row>
    <row r="39" spans="1:11" x14ac:dyDescent="0.3">
      <c r="A39" t="s">
        <v>689</v>
      </c>
      <c r="B39" s="5">
        <v>30317</v>
      </c>
      <c r="C39" s="5">
        <f t="shared" si="1"/>
        <v>30348</v>
      </c>
      <c r="D39" s="5">
        <f t="shared" si="0"/>
        <v>30376</v>
      </c>
      <c r="E39" s="10">
        <v>5.7540656257568079</v>
      </c>
      <c r="F39" s="10"/>
      <c r="G39" s="10"/>
      <c r="H39" s="3"/>
      <c r="J39" s="5"/>
      <c r="K39" s="10"/>
    </row>
    <row r="40" spans="1:11" x14ac:dyDescent="0.3">
      <c r="A40" t="s">
        <v>690</v>
      </c>
      <c r="B40" s="5">
        <v>30407</v>
      </c>
      <c r="C40" s="5">
        <f t="shared" si="1"/>
        <v>30437</v>
      </c>
      <c r="D40" s="5">
        <f t="shared" si="0"/>
        <v>30468</v>
      </c>
      <c r="E40" s="10">
        <v>4.9542033036165831</v>
      </c>
      <c r="F40" s="10"/>
      <c r="G40" s="10"/>
      <c r="H40" s="3"/>
      <c r="J40" s="5"/>
      <c r="K40" s="10"/>
    </row>
    <row r="41" spans="1:11" x14ac:dyDescent="0.3">
      <c r="A41" t="s">
        <v>691</v>
      </c>
      <c r="B41" s="5">
        <v>30498</v>
      </c>
      <c r="C41" s="5">
        <f t="shared" si="1"/>
        <v>30529</v>
      </c>
      <c r="D41" s="5">
        <f t="shared" si="0"/>
        <v>30560</v>
      </c>
      <c r="E41" s="10">
        <v>5.3054254611202492</v>
      </c>
      <c r="F41" s="10"/>
      <c r="G41" s="10"/>
      <c r="H41" s="3"/>
      <c r="J41" s="5"/>
      <c r="K41" s="10"/>
    </row>
    <row r="42" spans="1:11" x14ac:dyDescent="0.3">
      <c r="A42" t="s">
        <v>692</v>
      </c>
      <c r="B42" s="5">
        <v>30590</v>
      </c>
      <c r="C42" s="5">
        <f t="shared" si="1"/>
        <v>30621</v>
      </c>
      <c r="D42" s="5">
        <f t="shared" si="0"/>
        <v>30651</v>
      </c>
      <c r="E42" s="10">
        <v>5.7820601345498694</v>
      </c>
      <c r="F42" s="10"/>
      <c r="G42" s="10"/>
      <c r="H42" s="3"/>
      <c r="J42" s="5"/>
      <c r="K42" s="10"/>
    </row>
    <row r="43" spans="1:11" x14ac:dyDescent="0.3">
      <c r="A43" t="s">
        <v>693</v>
      </c>
      <c r="B43" s="5">
        <v>30682</v>
      </c>
      <c r="C43" s="5">
        <f t="shared" si="1"/>
        <v>30713</v>
      </c>
      <c r="D43" s="5">
        <f t="shared" si="0"/>
        <v>30742</v>
      </c>
      <c r="E43" s="10">
        <v>6.1924995107328051</v>
      </c>
      <c r="F43" s="10"/>
      <c r="G43" s="10"/>
      <c r="H43" s="3"/>
      <c r="J43" s="5"/>
      <c r="K43" s="10"/>
    </row>
    <row r="44" spans="1:11" x14ac:dyDescent="0.3">
      <c r="A44" t="s">
        <v>694</v>
      </c>
      <c r="B44" s="5">
        <v>30773</v>
      </c>
      <c r="C44" s="5">
        <f t="shared" si="1"/>
        <v>30803</v>
      </c>
      <c r="D44" s="5">
        <f t="shared" si="0"/>
        <v>30834</v>
      </c>
      <c r="E44" s="10">
        <v>6.6755688823844412</v>
      </c>
      <c r="F44" s="10"/>
      <c r="G44" s="10"/>
      <c r="H44" s="3"/>
      <c r="J44" s="5"/>
      <c r="K44" s="10"/>
    </row>
    <row r="45" spans="1:11" x14ac:dyDescent="0.3">
      <c r="A45" t="s">
        <v>695</v>
      </c>
      <c r="B45" s="5">
        <v>30864</v>
      </c>
      <c r="C45" s="5">
        <f t="shared" si="1"/>
        <v>30895</v>
      </c>
      <c r="D45" s="5">
        <f t="shared" si="0"/>
        <v>30926</v>
      </c>
      <c r="E45" s="10">
        <v>6.409027638378018</v>
      </c>
      <c r="F45" s="10"/>
      <c r="G45" s="10"/>
      <c r="H45" s="3"/>
      <c r="J45" s="5"/>
      <c r="K45" s="10"/>
    </row>
    <row r="46" spans="1:11" x14ac:dyDescent="0.3">
      <c r="A46" t="s">
        <v>696</v>
      </c>
      <c r="B46" s="5">
        <v>30956</v>
      </c>
      <c r="C46" s="5">
        <f t="shared" si="1"/>
        <v>30987</v>
      </c>
      <c r="D46" s="5">
        <f t="shared" si="0"/>
        <v>31017</v>
      </c>
      <c r="E46" s="10">
        <v>6.2584775471957759</v>
      </c>
      <c r="F46" s="10"/>
      <c r="G46" s="10"/>
      <c r="H46" s="3"/>
      <c r="J46" s="5"/>
      <c r="K46" s="10"/>
    </row>
    <row r="47" spans="1:11" x14ac:dyDescent="0.3">
      <c r="A47" t="s">
        <v>697</v>
      </c>
      <c r="B47" s="5">
        <v>31048</v>
      </c>
      <c r="C47" s="5">
        <f t="shared" si="1"/>
        <v>31079</v>
      </c>
      <c r="D47" s="5">
        <f t="shared" si="0"/>
        <v>31107</v>
      </c>
      <c r="E47" s="10">
        <v>5.9128204327761038</v>
      </c>
      <c r="F47" s="10"/>
      <c r="G47" s="10"/>
      <c r="H47" s="3"/>
      <c r="J47" s="5"/>
      <c r="K47" s="10"/>
    </row>
    <row r="48" spans="1:11" x14ac:dyDescent="0.3">
      <c r="A48" t="s">
        <v>698</v>
      </c>
      <c r="B48" s="5">
        <v>31138</v>
      </c>
      <c r="C48" s="5">
        <f t="shared" si="1"/>
        <v>31168</v>
      </c>
      <c r="D48" s="5">
        <f t="shared" si="0"/>
        <v>31199</v>
      </c>
      <c r="E48" s="10">
        <v>6.2717014067915038</v>
      </c>
      <c r="F48" s="10"/>
      <c r="G48" s="10"/>
      <c r="H48" s="3"/>
      <c r="J48" s="5"/>
      <c r="K48" s="10"/>
    </row>
    <row r="49" spans="1:11" x14ac:dyDescent="0.3">
      <c r="A49" t="s">
        <v>699</v>
      </c>
      <c r="B49" s="5">
        <v>31229</v>
      </c>
      <c r="C49" s="5">
        <f t="shared" si="1"/>
        <v>31260</v>
      </c>
      <c r="D49" s="5">
        <f t="shared" si="0"/>
        <v>31291</v>
      </c>
      <c r="E49" s="10">
        <v>6.2185700350001278</v>
      </c>
      <c r="F49" s="10"/>
      <c r="G49" s="10"/>
      <c r="H49" s="3"/>
      <c r="J49" s="5"/>
      <c r="K49" s="10"/>
    </row>
    <row r="50" spans="1:11" x14ac:dyDescent="0.3">
      <c r="A50" t="s">
        <v>700</v>
      </c>
      <c r="B50" s="5">
        <v>31321</v>
      </c>
      <c r="C50" s="5">
        <f t="shared" si="1"/>
        <v>31352</v>
      </c>
      <c r="D50" s="5">
        <f t="shared" si="0"/>
        <v>31382</v>
      </c>
      <c r="E50" s="10">
        <v>5.419874206377151</v>
      </c>
      <c r="F50" s="10"/>
      <c r="G50" s="10"/>
      <c r="H50" s="3"/>
      <c r="J50" s="5"/>
      <c r="K50" s="10"/>
    </row>
    <row r="51" spans="1:11" x14ac:dyDescent="0.3">
      <c r="A51" t="s">
        <v>701</v>
      </c>
      <c r="B51" s="5">
        <v>31413</v>
      </c>
      <c r="C51" s="5">
        <f t="shared" si="1"/>
        <v>31444</v>
      </c>
      <c r="D51" s="5">
        <f t="shared" si="0"/>
        <v>31472</v>
      </c>
      <c r="E51" s="10">
        <v>4.6626305445601322</v>
      </c>
      <c r="F51" s="10"/>
      <c r="G51" s="10"/>
      <c r="H51" s="3"/>
      <c r="J51" s="5"/>
      <c r="K51" s="10"/>
    </row>
    <row r="52" spans="1:11" x14ac:dyDescent="0.3">
      <c r="A52" t="s">
        <v>702</v>
      </c>
      <c r="B52" s="5">
        <v>31503</v>
      </c>
      <c r="C52" s="5">
        <f t="shared" si="1"/>
        <v>31533</v>
      </c>
      <c r="D52" s="5">
        <f t="shared" si="0"/>
        <v>31564</v>
      </c>
      <c r="E52" s="10">
        <v>4.8198275659667731</v>
      </c>
      <c r="F52" s="10"/>
      <c r="G52" s="10"/>
      <c r="H52" s="3"/>
      <c r="J52" s="5"/>
      <c r="K52" s="10"/>
    </row>
    <row r="53" spans="1:11" x14ac:dyDescent="0.3">
      <c r="A53" t="s">
        <v>703</v>
      </c>
      <c r="B53" s="5">
        <v>31594</v>
      </c>
      <c r="C53" s="5">
        <f t="shared" si="1"/>
        <v>31625</v>
      </c>
      <c r="D53" s="5">
        <f t="shared" si="0"/>
        <v>31656</v>
      </c>
      <c r="E53" s="10">
        <v>4.963997351078679</v>
      </c>
      <c r="F53" s="10"/>
      <c r="G53" s="10"/>
      <c r="H53" s="3"/>
      <c r="J53" s="5"/>
      <c r="K53" s="10"/>
    </row>
    <row r="54" spans="1:11" x14ac:dyDescent="0.3">
      <c r="A54" t="s">
        <v>704</v>
      </c>
      <c r="B54" s="5">
        <v>31686</v>
      </c>
      <c r="C54" s="5">
        <f t="shared" si="1"/>
        <v>31717</v>
      </c>
      <c r="D54" s="5">
        <f t="shared" si="0"/>
        <v>31747</v>
      </c>
      <c r="E54" s="10">
        <v>4.5933367521707957</v>
      </c>
      <c r="F54" s="10"/>
      <c r="G54" s="10"/>
      <c r="H54" s="3"/>
      <c r="J54" s="5"/>
      <c r="K54" s="10"/>
    </row>
    <row r="55" spans="1:11" x14ac:dyDescent="0.3">
      <c r="A55" t="s">
        <v>705</v>
      </c>
      <c r="B55" s="5">
        <v>31778</v>
      </c>
      <c r="C55" s="5">
        <f t="shared" si="1"/>
        <v>31809</v>
      </c>
      <c r="D55" s="5">
        <f t="shared" si="0"/>
        <v>31837</v>
      </c>
      <c r="E55" s="10">
        <v>3.9365285627775535</v>
      </c>
      <c r="F55" s="10"/>
      <c r="G55" s="10"/>
      <c r="H55" s="3"/>
      <c r="J55" s="5"/>
      <c r="K55" s="10"/>
    </row>
    <row r="56" spans="1:11" x14ac:dyDescent="0.3">
      <c r="A56" t="s">
        <v>706</v>
      </c>
      <c r="B56" s="5">
        <v>31868</v>
      </c>
      <c r="C56" s="5">
        <f t="shared" si="1"/>
        <v>31898</v>
      </c>
      <c r="D56" s="5">
        <f t="shared" si="0"/>
        <v>31929</v>
      </c>
      <c r="E56" s="10">
        <v>3.8600352689321582</v>
      </c>
      <c r="F56" s="10"/>
      <c r="G56" s="10"/>
      <c r="H56" s="3"/>
      <c r="J56" s="5"/>
      <c r="K56" s="10"/>
    </row>
    <row r="57" spans="1:11" x14ac:dyDescent="0.3">
      <c r="A57" t="s">
        <v>707</v>
      </c>
      <c r="B57" s="5">
        <v>31959</v>
      </c>
      <c r="C57" s="5">
        <f t="shared" si="1"/>
        <v>31990</v>
      </c>
      <c r="D57" s="5">
        <f t="shared" si="0"/>
        <v>32021</v>
      </c>
      <c r="E57" s="10">
        <v>3.7332944583707564</v>
      </c>
      <c r="F57" s="10"/>
      <c r="G57" s="10"/>
      <c r="H57" s="3"/>
      <c r="J57" s="5"/>
      <c r="K57" s="10"/>
    </row>
    <row r="58" spans="1:11" x14ac:dyDescent="0.3">
      <c r="A58" t="s">
        <v>708</v>
      </c>
      <c r="B58" s="5">
        <v>32051</v>
      </c>
      <c r="C58" s="5">
        <f t="shared" si="1"/>
        <v>32082</v>
      </c>
      <c r="D58" s="5">
        <f t="shared" si="0"/>
        <v>32112</v>
      </c>
      <c r="E58" s="10">
        <v>5.0403439790097773</v>
      </c>
      <c r="F58" s="10"/>
      <c r="G58" s="10"/>
      <c r="H58" s="3"/>
      <c r="J58" s="5"/>
      <c r="K58" s="10"/>
    </row>
    <row r="59" spans="1:11" x14ac:dyDescent="0.3">
      <c r="A59" t="s">
        <v>709</v>
      </c>
      <c r="B59" s="5">
        <v>32143</v>
      </c>
      <c r="C59" s="5">
        <f t="shared" si="1"/>
        <v>32174</v>
      </c>
      <c r="D59" s="5">
        <f t="shared" si="0"/>
        <v>32203</v>
      </c>
      <c r="E59" s="10">
        <v>4.098956848885595</v>
      </c>
      <c r="F59" s="10"/>
      <c r="G59" s="10"/>
      <c r="H59" s="3"/>
      <c r="J59" s="5"/>
      <c r="K59" s="10"/>
    </row>
    <row r="60" spans="1:11" x14ac:dyDescent="0.3">
      <c r="A60" t="s">
        <v>710</v>
      </c>
      <c r="B60" s="5">
        <v>32234</v>
      </c>
      <c r="C60" s="5">
        <f t="shared" si="1"/>
        <v>32264</v>
      </c>
      <c r="D60" s="5">
        <f t="shared" si="0"/>
        <v>32295</v>
      </c>
      <c r="E60" s="10">
        <v>4.2310681521660412</v>
      </c>
      <c r="F60" s="10"/>
      <c r="G60" s="10"/>
      <c r="H60" s="3"/>
      <c r="J60" s="5"/>
      <c r="K60" s="10"/>
    </row>
    <row r="61" spans="1:11" x14ac:dyDescent="0.3">
      <c r="A61" t="s">
        <v>711</v>
      </c>
      <c r="B61" s="5">
        <v>32325</v>
      </c>
      <c r="C61" s="5">
        <f t="shared" si="1"/>
        <v>32356</v>
      </c>
      <c r="D61" s="5">
        <f t="shared" si="0"/>
        <v>32387</v>
      </c>
      <c r="E61" s="10">
        <v>5.0477664227301551</v>
      </c>
      <c r="F61" s="10"/>
      <c r="G61" s="10"/>
      <c r="H61" s="3"/>
      <c r="J61" s="5"/>
      <c r="K61" s="10"/>
    </row>
    <row r="62" spans="1:11" x14ac:dyDescent="0.3">
      <c r="A62" t="s">
        <v>712</v>
      </c>
      <c r="B62" s="5">
        <v>32417</v>
      </c>
      <c r="C62" s="5">
        <f t="shared" si="1"/>
        <v>32448</v>
      </c>
      <c r="D62" s="5">
        <f t="shared" si="0"/>
        <v>32478</v>
      </c>
      <c r="E62" s="10">
        <v>4.2770135695317055</v>
      </c>
      <c r="F62" s="10"/>
      <c r="G62" s="10"/>
      <c r="H62" s="3"/>
      <c r="J62" s="5"/>
      <c r="K62" s="10"/>
    </row>
    <row r="63" spans="1:11" x14ac:dyDescent="0.3">
      <c r="A63" t="s">
        <v>713</v>
      </c>
      <c r="B63" s="5">
        <v>32509</v>
      </c>
      <c r="C63" s="5">
        <f t="shared" si="1"/>
        <v>32540</v>
      </c>
      <c r="D63" s="5">
        <f t="shared" si="0"/>
        <v>32568</v>
      </c>
      <c r="E63" s="10">
        <v>5.0727374549053827</v>
      </c>
      <c r="F63" s="10"/>
      <c r="G63" s="10"/>
      <c r="H63" s="3"/>
      <c r="J63" s="5"/>
      <c r="K63" s="10"/>
    </row>
    <row r="64" spans="1:11" x14ac:dyDescent="0.3">
      <c r="A64" t="s">
        <v>714</v>
      </c>
      <c r="B64" s="5">
        <v>32599</v>
      </c>
      <c r="C64" s="5">
        <f t="shared" si="1"/>
        <v>32629</v>
      </c>
      <c r="D64" s="5">
        <f t="shared" si="0"/>
        <v>32660</v>
      </c>
      <c r="E64" s="10">
        <v>4.8004655151515703</v>
      </c>
      <c r="F64" s="10"/>
      <c r="G64" s="10"/>
      <c r="H64" s="3"/>
      <c r="J64" s="5"/>
      <c r="K64" s="10"/>
    </row>
    <row r="65" spans="1:11" x14ac:dyDescent="0.3">
      <c r="A65" t="s">
        <v>715</v>
      </c>
      <c r="B65" s="5">
        <v>32690</v>
      </c>
      <c r="C65" s="5">
        <f t="shared" si="1"/>
        <v>32721</v>
      </c>
      <c r="D65" s="5">
        <f t="shared" si="0"/>
        <v>32752</v>
      </c>
      <c r="E65" s="10">
        <v>4.6033695611328813</v>
      </c>
      <c r="F65" s="10"/>
      <c r="G65" s="10"/>
      <c r="H65" s="3"/>
      <c r="J65" s="5"/>
      <c r="K65" s="10"/>
    </row>
    <row r="66" spans="1:11" x14ac:dyDescent="0.3">
      <c r="A66" t="s">
        <v>716</v>
      </c>
      <c r="B66" s="5">
        <v>32782</v>
      </c>
      <c r="C66" s="5">
        <f t="shared" si="1"/>
        <v>32813</v>
      </c>
      <c r="D66" s="5">
        <f t="shared" si="0"/>
        <v>32843</v>
      </c>
      <c r="E66" s="10">
        <v>4.1592264060919053</v>
      </c>
      <c r="F66" s="10"/>
      <c r="G66" s="10"/>
      <c r="H66" s="3"/>
      <c r="J66" s="5"/>
      <c r="K66" s="10"/>
    </row>
    <row r="67" spans="1:11" x14ac:dyDescent="0.3">
      <c r="A67" t="s">
        <v>717</v>
      </c>
      <c r="B67" s="5">
        <v>32874</v>
      </c>
      <c r="C67" s="5">
        <f t="shared" si="1"/>
        <v>32905</v>
      </c>
      <c r="D67" s="5">
        <f t="shared" si="0"/>
        <v>32933</v>
      </c>
      <c r="E67" s="10">
        <v>5.1911872800560284</v>
      </c>
      <c r="F67" s="10"/>
      <c r="G67" s="10"/>
      <c r="H67" s="3"/>
      <c r="J67" s="5"/>
      <c r="K67" s="10"/>
    </row>
    <row r="68" spans="1:11" x14ac:dyDescent="0.3">
      <c r="A68" t="s">
        <v>718</v>
      </c>
      <c r="B68" s="5">
        <v>32964</v>
      </c>
      <c r="C68" s="5">
        <f t="shared" si="1"/>
        <v>32994</v>
      </c>
      <c r="D68" s="5">
        <f t="shared" si="0"/>
        <v>33025</v>
      </c>
      <c r="E68" s="10">
        <v>4.8325989426775164</v>
      </c>
      <c r="F68" s="10"/>
      <c r="G68" s="10"/>
      <c r="H68" s="3"/>
      <c r="J68" s="5"/>
      <c r="K68" s="10"/>
    </row>
    <row r="69" spans="1:11" x14ac:dyDescent="0.3">
      <c r="A69" t="s">
        <v>719</v>
      </c>
      <c r="B69" s="5">
        <v>33055</v>
      </c>
      <c r="C69" s="5">
        <f t="shared" si="1"/>
        <v>33086</v>
      </c>
      <c r="D69" s="5">
        <f t="shared" si="0"/>
        <v>33117</v>
      </c>
      <c r="E69" s="10">
        <v>5.875353450748781</v>
      </c>
      <c r="F69" s="10"/>
      <c r="G69" s="10"/>
      <c r="H69" s="3"/>
      <c r="J69" s="5"/>
      <c r="K69" s="10"/>
    </row>
    <row r="70" spans="1:11" x14ac:dyDescent="0.3">
      <c r="A70" t="s">
        <v>720</v>
      </c>
      <c r="B70" s="5">
        <v>33147</v>
      </c>
      <c r="C70" s="5">
        <f t="shared" si="1"/>
        <v>33178</v>
      </c>
      <c r="D70" s="5">
        <f t="shared" si="0"/>
        <v>33208</v>
      </c>
      <c r="E70" s="10">
        <v>5.3399015392229687</v>
      </c>
      <c r="F70" s="10"/>
      <c r="G70" s="10"/>
      <c r="H70" s="3"/>
      <c r="J70" s="5"/>
      <c r="K70" s="10"/>
    </row>
    <row r="71" spans="1:11" x14ac:dyDescent="0.3">
      <c r="A71" t="s">
        <v>721</v>
      </c>
      <c r="B71" s="5">
        <v>33239</v>
      </c>
      <c r="C71" s="5">
        <f t="shared" si="1"/>
        <v>33270</v>
      </c>
      <c r="D71" s="5">
        <f t="shared" si="1"/>
        <v>33298</v>
      </c>
      <c r="E71" s="10">
        <v>4.629433940764403</v>
      </c>
      <c r="F71" s="10"/>
      <c r="G71" s="10"/>
      <c r="H71" s="3"/>
      <c r="J71" s="5"/>
      <c r="K71" s="10"/>
    </row>
    <row r="72" spans="1:11" x14ac:dyDescent="0.3">
      <c r="A72" t="s">
        <v>722</v>
      </c>
      <c r="B72" s="5">
        <v>33329</v>
      </c>
      <c r="C72" s="5">
        <f t="shared" ref="C72:D87" si="2">EOMONTH(B72,0)+1</f>
        <v>33359</v>
      </c>
      <c r="D72" s="5">
        <f t="shared" si="2"/>
        <v>33390</v>
      </c>
      <c r="E72" s="10">
        <v>4.8945107465142987</v>
      </c>
      <c r="F72" s="10"/>
      <c r="G72" s="10"/>
      <c r="H72" s="3"/>
      <c r="J72" s="5"/>
      <c r="K72" s="10"/>
    </row>
    <row r="73" spans="1:11" x14ac:dyDescent="0.3">
      <c r="A73" t="s">
        <v>723</v>
      </c>
      <c r="B73" s="5">
        <v>33420</v>
      </c>
      <c r="C73" s="5">
        <f t="shared" ref="C73:D88" si="3">EOMONTH(B73,0)+1</f>
        <v>33451</v>
      </c>
      <c r="D73" s="5">
        <f t="shared" si="2"/>
        <v>33482</v>
      </c>
      <c r="E73" s="10">
        <v>4.5705138701257964</v>
      </c>
      <c r="F73" s="10"/>
      <c r="G73" s="10"/>
      <c r="H73" s="3"/>
      <c r="J73" s="5"/>
      <c r="K73" s="10"/>
    </row>
    <row r="74" spans="1:11" x14ac:dyDescent="0.3">
      <c r="A74" t="s">
        <v>724</v>
      </c>
      <c r="B74" s="5">
        <v>33512</v>
      </c>
      <c r="C74" s="5">
        <f t="shared" si="3"/>
        <v>33543</v>
      </c>
      <c r="D74" s="5">
        <f t="shared" si="2"/>
        <v>33573</v>
      </c>
      <c r="E74" s="10">
        <v>4.0761984147994861</v>
      </c>
      <c r="F74" s="10"/>
      <c r="G74" s="10"/>
      <c r="H74" s="3"/>
      <c r="J74" s="5"/>
      <c r="K74" s="10"/>
    </row>
    <row r="75" spans="1:11" x14ac:dyDescent="0.3">
      <c r="A75" t="s">
        <v>725</v>
      </c>
      <c r="B75" s="5">
        <v>33604</v>
      </c>
      <c r="C75" s="5">
        <f t="shared" si="3"/>
        <v>33635</v>
      </c>
      <c r="D75" s="5">
        <f t="shared" si="2"/>
        <v>33664</v>
      </c>
      <c r="E75" s="10">
        <v>4.0962300152718063</v>
      </c>
      <c r="F75" s="10"/>
      <c r="G75" s="10"/>
      <c r="H75" s="3"/>
      <c r="J75" s="5"/>
      <c r="K75" s="10"/>
    </row>
    <row r="76" spans="1:11" x14ac:dyDescent="0.3">
      <c r="A76" t="s">
        <v>726</v>
      </c>
      <c r="B76" s="5">
        <v>33695</v>
      </c>
      <c r="C76" s="5">
        <f t="shared" si="3"/>
        <v>33725</v>
      </c>
      <c r="D76" s="5">
        <f t="shared" si="2"/>
        <v>33756</v>
      </c>
      <c r="E76" s="10">
        <v>4.2462607532973031</v>
      </c>
      <c r="F76" s="10"/>
      <c r="G76" s="10"/>
      <c r="H76" s="3"/>
      <c r="J76" s="5"/>
      <c r="K76" s="10"/>
    </row>
    <row r="77" spans="1:11" x14ac:dyDescent="0.3">
      <c r="A77" t="s">
        <v>727</v>
      </c>
      <c r="B77" s="5">
        <v>33786</v>
      </c>
      <c r="C77" s="5">
        <f t="shared" si="3"/>
        <v>33817</v>
      </c>
      <c r="D77" s="5">
        <f t="shared" si="2"/>
        <v>33848</v>
      </c>
      <c r="E77" s="10">
        <v>4.130779878964014</v>
      </c>
      <c r="F77" s="10"/>
      <c r="G77" s="10"/>
      <c r="H77" s="3"/>
      <c r="J77" s="5"/>
      <c r="K77" s="10"/>
    </row>
    <row r="78" spans="1:11" x14ac:dyDescent="0.3">
      <c r="A78" t="s">
        <v>728</v>
      </c>
      <c r="B78" s="5">
        <v>33878</v>
      </c>
      <c r="C78" s="5">
        <f t="shared" si="3"/>
        <v>33909</v>
      </c>
      <c r="D78" s="5">
        <f t="shared" si="2"/>
        <v>33939</v>
      </c>
      <c r="E78" s="10">
        <v>3.9336397481320819</v>
      </c>
      <c r="F78" s="10"/>
      <c r="G78" s="10"/>
      <c r="H78" s="3"/>
      <c r="J78" s="5"/>
      <c r="K78" s="10"/>
    </row>
    <row r="79" spans="1:11" x14ac:dyDescent="0.3">
      <c r="A79" t="s">
        <v>729</v>
      </c>
      <c r="B79" s="5">
        <v>33970</v>
      </c>
      <c r="C79" s="5">
        <f t="shared" si="3"/>
        <v>34001</v>
      </c>
      <c r="D79" s="5">
        <f t="shared" si="2"/>
        <v>34029</v>
      </c>
      <c r="E79" s="10">
        <v>3.8276751216963834</v>
      </c>
      <c r="F79" s="10"/>
      <c r="G79" s="10"/>
      <c r="H79" s="3"/>
      <c r="J79" s="5"/>
      <c r="K79" s="10"/>
    </row>
    <row r="80" spans="1:11" x14ac:dyDescent="0.3">
      <c r="A80" t="s">
        <v>730</v>
      </c>
      <c r="B80" s="5">
        <v>34060</v>
      </c>
      <c r="C80" s="5">
        <f t="shared" si="3"/>
        <v>34090</v>
      </c>
      <c r="D80" s="5">
        <f t="shared" si="2"/>
        <v>34121</v>
      </c>
      <c r="E80" s="10">
        <v>3.7792688931647924</v>
      </c>
      <c r="F80" s="10"/>
      <c r="G80" s="10"/>
      <c r="H80" s="3"/>
      <c r="J80" s="5"/>
      <c r="K80" s="10"/>
    </row>
    <row r="81" spans="1:11" x14ac:dyDescent="0.3">
      <c r="A81" t="s">
        <v>731</v>
      </c>
      <c r="B81" s="5">
        <v>34151</v>
      </c>
      <c r="C81" s="5">
        <f t="shared" si="3"/>
        <v>34182</v>
      </c>
      <c r="D81" s="5">
        <f t="shared" si="2"/>
        <v>34213</v>
      </c>
      <c r="E81" s="10">
        <v>3.675911675715962</v>
      </c>
      <c r="F81" s="10"/>
      <c r="G81" s="10"/>
      <c r="H81" s="3"/>
      <c r="J81" s="5"/>
      <c r="K81" s="10"/>
    </row>
    <row r="82" spans="1:11" x14ac:dyDescent="0.3">
      <c r="A82" t="s">
        <v>732</v>
      </c>
      <c r="B82" s="5">
        <v>34243</v>
      </c>
      <c r="C82" s="5">
        <f t="shared" si="3"/>
        <v>34274</v>
      </c>
      <c r="D82" s="5">
        <f t="shared" si="2"/>
        <v>34304</v>
      </c>
      <c r="E82" s="10">
        <v>3.7220739842758772</v>
      </c>
      <c r="F82" s="10"/>
      <c r="G82" s="10"/>
      <c r="H82" s="3"/>
      <c r="J82" s="5"/>
      <c r="K82" s="10"/>
    </row>
    <row r="83" spans="1:11" x14ac:dyDescent="0.3">
      <c r="A83" t="s">
        <v>733</v>
      </c>
      <c r="B83" s="5">
        <v>34335</v>
      </c>
      <c r="C83" s="5">
        <f t="shared" si="3"/>
        <v>34366</v>
      </c>
      <c r="D83" s="5">
        <f t="shared" si="2"/>
        <v>34394</v>
      </c>
      <c r="E83" s="10">
        <v>3.7028711745465821</v>
      </c>
      <c r="F83" s="10"/>
      <c r="G83" s="10"/>
      <c r="H83" s="3"/>
      <c r="J83" s="5"/>
      <c r="K83" s="10"/>
    </row>
    <row r="84" spans="1:11" x14ac:dyDescent="0.3">
      <c r="A84" t="s">
        <v>734</v>
      </c>
      <c r="B84" s="5">
        <v>34425</v>
      </c>
      <c r="C84" s="5">
        <f t="shared" si="3"/>
        <v>34455</v>
      </c>
      <c r="D84" s="5">
        <f t="shared" si="2"/>
        <v>34486</v>
      </c>
      <c r="E84" s="10">
        <v>3.9299872449983861</v>
      </c>
      <c r="F84" s="10"/>
      <c r="G84" s="10"/>
      <c r="H84" s="3"/>
      <c r="J84" s="5"/>
      <c r="K84" s="10"/>
    </row>
    <row r="85" spans="1:11" x14ac:dyDescent="0.3">
      <c r="A85" t="s">
        <v>735</v>
      </c>
      <c r="B85" s="5">
        <v>34516</v>
      </c>
      <c r="C85" s="5">
        <f t="shared" si="3"/>
        <v>34547</v>
      </c>
      <c r="D85" s="5">
        <f t="shared" si="2"/>
        <v>34578</v>
      </c>
      <c r="E85" s="10">
        <v>3.710317064623748</v>
      </c>
      <c r="F85" s="10"/>
      <c r="G85" s="10"/>
      <c r="H85" s="3"/>
      <c r="J85" s="5"/>
      <c r="K85" s="10"/>
    </row>
    <row r="86" spans="1:11" x14ac:dyDescent="0.3">
      <c r="A86" t="s">
        <v>736</v>
      </c>
      <c r="B86" s="5">
        <v>34608</v>
      </c>
      <c r="C86" s="5">
        <f t="shared" si="3"/>
        <v>34639</v>
      </c>
      <c r="D86" s="5">
        <f t="shared" si="2"/>
        <v>34669</v>
      </c>
      <c r="E86" s="10">
        <v>3.8990179594256613</v>
      </c>
      <c r="F86" s="10"/>
      <c r="G86" s="10"/>
      <c r="H86" s="3"/>
      <c r="J86" s="5"/>
      <c r="K86" s="10"/>
    </row>
    <row r="87" spans="1:11" x14ac:dyDescent="0.3">
      <c r="A87" t="s">
        <v>737</v>
      </c>
      <c r="B87" s="5">
        <v>34700</v>
      </c>
      <c r="C87" s="5">
        <f t="shared" si="3"/>
        <v>34731</v>
      </c>
      <c r="D87" s="5">
        <f t="shared" si="2"/>
        <v>34759</v>
      </c>
      <c r="E87" s="10">
        <v>3.6981855346037111</v>
      </c>
      <c r="F87" s="10"/>
      <c r="G87" s="10"/>
      <c r="H87" s="3"/>
      <c r="J87" s="5"/>
      <c r="K87" s="10"/>
    </row>
    <row r="88" spans="1:11" x14ac:dyDescent="0.3">
      <c r="A88" t="s">
        <v>738</v>
      </c>
      <c r="B88" s="5">
        <v>34790</v>
      </c>
      <c r="C88" s="5">
        <f t="shared" si="3"/>
        <v>34820</v>
      </c>
      <c r="D88" s="5">
        <f t="shared" si="3"/>
        <v>34851</v>
      </c>
      <c r="E88" s="10">
        <v>3.4916723812251402</v>
      </c>
      <c r="F88" s="10"/>
      <c r="G88" s="10"/>
      <c r="H88" s="3"/>
      <c r="J88" s="5"/>
      <c r="K88" s="10"/>
    </row>
    <row r="89" spans="1:11" x14ac:dyDescent="0.3">
      <c r="A89" t="s">
        <v>739</v>
      </c>
      <c r="B89" s="5">
        <v>34881</v>
      </c>
      <c r="C89" s="5">
        <f t="shared" ref="C89:D104" si="4">EOMONTH(B89,0)+1</f>
        <v>34912</v>
      </c>
      <c r="D89" s="5">
        <f t="shared" si="4"/>
        <v>34943</v>
      </c>
      <c r="E89" s="10">
        <v>3.5059779369133084</v>
      </c>
      <c r="F89" s="10"/>
      <c r="G89" s="10"/>
      <c r="H89" s="3"/>
      <c r="J89" s="5"/>
      <c r="K89" s="10"/>
    </row>
    <row r="90" spans="1:11" x14ac:dyDescent="0.3">
      <c r="A90" t="s">
        <v>740</v>
      </c>
      <c r="B90" s="5">
        <v>34973</v>
      </c>
      <c r="C90" s="5">
        <f t="shared" ref="C90:D105" si="5">EOMONTH(B90,0)+1</f>
        <v>35004</v>
      </c>
      <c r="D90" s="5">
        <f t="shared" si="4"/>
        <v>35034</v>
      </c>
      <c r="E90" s="10">
        <v>3.35386719007824</v>
      </c>
      <c r="F90" s="10"/>
      <c r="G90" s="10"/>
      <c r="H90" s="3"/>
      <c r="J90" s="5"/>
      <c r="K90" s="10"/>
    </row>
    <row r="91" spans="1:11" x14ac:dyDescent="0.3">
      <c r="A91" t="s">
        <v>741</v>
      </c>
      <c r="B91" s="5">
        <v>35065</v>
      </c>
      <c r="C91" s="5">
        <f t="shared" si="5"/>
        <v>35096</v>
      </c>
      <c r="D91" s="5">
        <f t="shared" si="4"/>
        <v>35125</v>
      </c>
      <c r="E91" s="10">
        <v>3.1448683301918292</v>
      </c>
      <c r="F91" s="10"/>
      <c r="G91" s="10"/>
      <c r="H91" s="3"/>
      <c r="J91" s="5"/>
      <c r="K91" s="10"/>
    </row>
    <row r="92" spans="1:11" x14ac:dyDescent="0.3">
      <c r="A92" t="s">
        <v>742</v>
      </c>
      <c r="B92" s="5">
        <v>35156</v>
      </c>
      <c r="C92" s="5">
        <f t="shared" si="5"/>
        <v>35186</v>
      </c>
      <c r="D92" s="5">
        <f t="shared" si="4"/>
        <v>35217</v>
      </c>
      <c r="E92" s="10">
        <v>3.0833817614873005</v>
      </c>
      <c r="F92" s="10"/>
      <c r="G92" s="10"/>
      <c r="H92" s="3"/>
      <c r="J92" s="5"/>
      <c r="K92" s="10"/>
    </row>
    <row r="93" spans="1:11" x14ac:dyDescent="0.3">
      <c r="A93" t="s">
        <v>743</v>
      </c>
      <c r="B93" s="5">
        <v>35247</v>
      </c>
      <c r="C93" s="5">
        <f t="shared" si="5"/>
        <v>35278</v>
      </c>
      <c r="D93" s="5">
        <f t="shared" si="4"/>
        <v>35309</v>
      </c>
      <c r="E93" s="10">
        <v>3.2120369797800907</v>
      </c>
      <c r="F93" s="10"/>
      <c r="G93" s="10"/>
      <c r="H93" s="3"/>
      <c r="J93" s="5"/>
      <c r="K93" s="10"/>
    </row>
    <row r="94" spans="1:11" x14ac:dyDescent="0.3">
      <c r="A94" t="s">
        <v>744</v>
      </c>
      <c r="B94" s="5">
        <v>35339</v>
      </c>
      <c r="C94" s="5">
        <f t="shared" si="5"/>
        <v>35370</v>
      </c>
      <c r="D94" s="5">
        <f t="shared" si="4"/>
        <v>35400</v>
      </c>
      <c r="E94" s="10">
        <v>3.1460649222083306</v>
      </c>
      <c r="F94" s="10"/>
      <c r="G94" s="10"/>
      <c r="H94" s="3"/>
      <c r="J94" s="5"/>
      <c r="K94" s="10"/>
    </row>
    <row r="95" spans="1:11" x14ac:dyDescent="0.3">
      <c r="A95" t="s">
        <v>745</v>
      </c>
      <c r="B95" s="5">
        <v>35431</v>
      </c>
      <c r="C95" s="5">
        <f t="shared" si="5"/>
        <v>35462</v>
      </c>
      <c r="D95" s="5">
        <f t="shared" si="4"/>
        <v>35490</v>
      </c>
      <c r="E95" s="10">
        <v>3.0820637203790944</v>
      </c>
      <c r="F95" s="10"/>
      <c r="G95" s="10"/>
      <c r="H95" s="3"/>
      <c r="J95" s="5"/>
      <c r="K95" s="10"/>
    </row>
    <row r="96" spans="1:11" x14ac:dyDescent="0.3">
      <c r="A96" t="s">
        <v>746</v>
      </c>
      <c r="B96" s="5">
        <v>35521</v>
      </c>
      <c r="C96" s="5">
        <f t="shared" si="5"/>
        <v>35551</v>
      </c>
      <c r="D96" s="5">
        <f t="shared" si="4"/>
        <v>35582</v>
      </c>
      <c r="E96" s="10">
        <v>2.6912874299072542</v>
      </c>
      <c r="F96" s="10"/>
      <c r="G96" s="10"/>
      <c r="H96" s="3"/>
      <c r="J96" s="5"/>
      <c r="K96" s="10"/>
    </row>
    <row r="97" spans="1:11" x14ac:dyDescent="0.3">
      <c r="A97" t="s">
        <v>747</v>
      </c>
      <c r="B97" s="5">
        <v>35612</v>
      </c>
      <c r="C97" s="5">
        <f t="shared" si="5"/>
        <v>35643</v>
      </c>
      <c r="D97" s="5">
        <f t="shared" si="4"/>
        <v>35674</v>
      </c>
      <c r="E97" s="10">
        <v>2.5604894524766109</v>
      </c>
      <c r="F97" s="10"/>
      <c r="G97" s="10"/>
      <c r="H97" s="3"/>
      <c r="J97" s="5"/>
      <c r="K97" s="10"/>
    </row>
    <row r="98" spans="1:11" x14ac:dyDescent="0.3">
      <c r="A98" t="s">
        <v>748</v>
      </c>
      <c r="B98" s="5">
        <v>35704</v>
      </c>
      <c r="C98" s="5">
        <f t="shared" si="5"/>
        <v>35735</v>
      </c>
      <c r="D98" s="5">
        <f t="shared" si="4"/>
        <v>35765</v>
      </c>
      <c r="E98" s="10">
        <v>2.6649455875379329</v>
      </c>
      <c r="F98" s="10"/>
      <c r="G98" s="10"/>
      <c r="H98" s="3"/>
      <c r="J98" s="5"/>
      <c r="K98" s="10"/>
    </row>
    <row r="99" spans="1:11" x14ac:dyDescent="0.3">
      <c r="A99" t="s">
        <v>749</v>
      </c>
      <c r="B99" s="5">
        <v>35796</v>
      </c>
      <c r="C99" s="5">
        <f t="shared" si="5"/>
        <v>35827</v>
      </c>
      <c r="D99" s="5">
        <f t="shared" si="4"/>
        <v>35855</v>
      </c>
      <c r="E99" s="10">
        <v>2.4298382394052713</v>
      </c>
      <c r="F99" s="10"/>
      <c r="G99" s="10"/>
      <c r="H99" s="3"/>
      <c r="J99" s="5"/>
      <c r="K99" s="10"/>
    </row>
    <row r="100" spans="1:11" x14ac:dyDescent="0.3">
      <c r="A100" t="s">
        <v>750</v>
      </c>
      <c r="B100" s="5">
        <v>35886</v>
      </c>
      <c r="C100" s="5">
        <f t="shared" si="5"/>
        <v>35916</v>
      </c>
      <c r="D100" s="5">
        <f t="shared" si="4"/>
        <v>35947</v>
      </c>
      <c r="E100" s="10">
        <v>2.4510331519397708</v>
      </c>
      <c r="F100" s="10"/>
      <c r="G100" s="10"/>
      <c r="H100" s="3"/>
      <c r="J100" s="5"/>
      <c r="K100" s="10"/>
    </row>
    <row r="101" spans="1:11" x14ac:dyDescent="0.3">
      <c r="A101" t="s">
        <v>751</v>
      </c>
      <c r="B101" s="5">
        <v>35977</v>
      </c>
      <c r="C101" s="5">
        <f t="shared" si="5"/>
        <v>36008</v>
      </c>
      <c r="D101" s="5">
        <f t="shared" si="4"/>
        <v>36039</v>
      </c>
      <c r="E101" s="10">
        <v>2.7407610455593421</v>
      </c>
      <c r="F101" s="10"/>
      <c r="G101" s="10"/>
      <c r="H101" s="3"/>
      <c r="J101" s="5"/>
      <c r="K101" s="10"/>
    </row>
    <row r="102" spans="1:11" x14ac:dyDescent="0.3">
      <c r="A102" t="s">
        <v>752</v>
      </c>
      <c r="B102" s="5">
        <v>36069</v>
      </c>
      <c r="C102" s="5">
        <f t="shared" si="5"/>
        <v>36100</v>
      </c>
      <c r="D102" s="5">
        <f t="shared" si="4"/>
        <v>36130</v>
      </c>
      <c r="E102" s="10">
        <v>2.3358868137527362</v>
      </c>
      <c r="F102" s="10"/>
      <c r="G102" s="10"/>
      <c r="H102" s="3"/>
      <c r="J102" s="5"/>
      <c r="K102" s="10"/>
    </row>
    <row r="103" spans="1:11" x14ac:dyDescent="0.3">
      <c r="A103" t="s">
        <v>753</v>
      </c>
      <c r="B103" s="5">
        <v>36161</v>
      </c>
      <c r="C103" s="5">
        <f t="shared" si="5"/>
        <v>36192</v>
      </c>
      <c r="D103" s="5">
        <f t="shared" si="4"/>
        <v>36220</v>
      </c>
      <c r="E103" s="10">
        <v>2.1297232513953608</v>
      </c>
      <c r="F103" s="10"/>
      <c r="G103" s="10"/>
      <c r="H103" s="3"/>
      <c r="J103" s="5"/>
      <c r="K103" s="10"/>
    </row>
    <row r="104" spans="1:11" x14ac:dyDescent="0.3">
      <c r="A104" t="s">
        <v>754</v>
      </c>
      <c r="B104" s="5">
        <v>36251</v>
      </c>
      <c r="C104" s="5">
        <f t="shared" si="5"/>
        <v>36281</v>
      </c>
      <c r="D104" s="5">
        <f t="shared" si="4"/>
        <v>36312</v>
      </c>
      <c r="E104" s="10">
        <v>1.9820536283948944</v>
      </c>
      <c r="F104" s="10"/>
      <c r="G104" s="10"/>
      <c r="H104" s="3"/>
      <c r="J104" s="5"/>
      <c r="K104" s="10"/>
    </row>
    <row r="105" spans="1:11" x14ac:dyDescent="0.3">
      <c r="A105" t="s">
        <v>755</v>
      </c>
      <c r="B105" s="5">
        <v>36342</v>
      </c>
      <c r="C105" s="5">
        <f t="shared" si="5"/>
        <v>36373</v>
      </c>
      <c r="D105" s="5">
        <f t="shared" si="5"/>
        <v>36404</v>
      </c>
      <c r="E105" s="10">
        <v>1.9641441376501119</v>
      </c>
      <c r="F105" s="10"/>
      <c r="G105" s="10"/>
      <c r="H105" s="3"/>
      <c r="J105" s="5"/>
      <c r="K105" s="10"/>
    </row>
    <row r="106" spans="1:11" x14ac:dyDescent="0.3">
      <c r="A106" t="s">
        <v>756</v>
      </c>
      <c r="B106" s="5">
        <v>36434</v>
      </c>
      <c r="C106" s="5">
        <f t="shared" ref="C106:D121" si="6">EOMONTH(B106,0)+1</f>
        <v>36465</v>
      </c>
      <c r="D106" s="5">
        <f t="shared" si="6"/>
        <v>36495</v>
      </c>
      <c r="E106" s="10">
        <v>1.8092415598680727</v>
      </c>
      <c r="F106" s="10"/>
      <c r="G106" s="10"/>
      <c r="H106" s="3"/>
      <c r="J106" s="5"/>
      <c r="K106" s="10"/>
    </row>
    <row r="107" spans="1:11" x14ac:dyDescent="0.3">
      <c r="A107" t="s">
        <v>757</v>
      </c>
      <c r="B107" s="5">
        <v>36526</v>
      </c>
      <c r="C107" s="5">
        <f t="shared" ref="C107:D122" si="7">EOMONTH(B107,0)+1</f>
        <v>36557</v>
      </c>
      <c r="D107" s="5">
        <f t="shared" si="6"/>
        <v>36586</v>
      </c>
      <c r="E107" s="10">
        <v>1.7809598949157686</v>
      </c>
      <c r="F107" s="10"/>
      <c r="G107" s="10"/>
      <c r="H107" s="3"/>
      <c r="J107" s="5"/>
      <c r="K107" s="10"/>
    </row>
    <row r="108" spans="1:11" x14ac:dyDescent="0.3">
      <c r="A108" t="s">
        <v>758</v>
      </c>
      <c r="B108" s="5">
        <v>36617</v>
      </c>
      <c r="C108" s="5">
        <f t="shared" si="7"/>
        <v>36647</v>
      </c>
      <c r="D108" s="5">
        <f t="shared" si="6"/>
        <v>36678</v>
      </c>
      <c r="E108" s="10">
        <v>1.9648408744360044</v>
      </c>
      <c r="F108" s="10"/>
      <c r="G108" s="10"/>
      <c r="H108" s="3"/>
      <c r="J108" s="5"/>
      <c r="K108" s="10"/>
    </row>
    <row r="109" spans="1:11" x14ac:dyDescent="0.3">
      <c r="A109" t="s">
        <v>759</v>
      </c>
      <c r="B109" s="5">
        <v>36708</v>
      </c>
      <c r="C109" s="5">
        <f t="shared" si="7"/>
        <v>36739</v>
      </c>
      <c r="D109" s="5">
        <f t="shared" si="6"/>
        <v>36770</v>
      </c>
      <c r="E109" s="10">
        <v>2.0330892307644839</v>
      </c>
      <c r="F109" s="10"/>
      <c r="G109" s="10"/>
      <c r="H109" s="3"/>
      <c r="J109" s="5"/>
      <c r="K109" s="10"/>
    </row>
    <row r="110" spans="1:11" x14ac:dyDescent="0.3">
      <c r="A110" t="s">
        <v>760</v>
      </c>
      <c r="B110" s="5">
        <v>36800</v>
      </c>
      <c r="C110" s="5">
        <f t="shared" si="7"/>
        <v>36831</v>
      </c>
      <c r="D110" s="5">
        <f t="shared" si="6"/>
        <v>36861</v>
      </c>
      <c r="E110" s="10">
        <v>2.0995672874898856</v>
      </c>
      <c r="F110" s="10"/>
      <c r="G110" s="10"/>
      <c r="H110" s="3"/>
      <c r="J110" s="5"/>
      <c r="K110" s="10"/>
    </row>
    <row r="111" spans="1:11" x14ac:dyDescent="0.3">
      <c r="A111" t="s">
        <v>761</v>
      </c>
      <c r="B111" s="5">
        <v>36892</v>
      </c>
      <c r="C111" s="5">
        <f t="shared" si="7"/>
        <v>36923</v>
      </c>
      <c r="D111" s="5">
        <f t="shared" si="6"/>
        <v>36951</v>
      </c>
      <c r="E111" s="10">
        <v>2.3696396588228912</v>
      </c>
      <c r="F111" s="10"/>
      <c r="G111" s="10"/>
      <c r="H111" s="3"/>
      <c r="J111" s="5"/>
      <c r="K111" s="10"/>
    </row>
    <row r="112" spans="1:11" x14ac:dyDescent="0.3">
      <c r="A112" t="s">
        <v>762</v>
      </c>
      <c r="B112" s="5">
        <v>36982</v>
      </c>
      <c r="C112" s="5">
        <f t="shared" si="7"/>
        <v>37012</v>
      </c>
      <c r="D112" s="5">
        <f t="shared" si="6"/>
        <v>37043</v>
      </c>
      <c r="E112" s="10">
        <v>2.0613716388624783</v>
      </c>
      <c r="F112" s="10"/>
      <c r="G112" s="10"/>
      <c r="H112" s="3"/>
      <c r="J112" s="5"/>
      <c r="K112" s="10"/>
    </row>
    <row r="113" spans="1:11" x14ac:dyDescent="0.3">
      <c r="A113" t="s">
        <v>763</v>
      </c>
      <c r="B113" s="5">
        <v>37073</v>
      </c>
      <c r="C113" s="5">
        <f t="shared" si="7"/>
        <v>37104</v>
      </c>
      <c r="D113" s="5">
        <f t="shared" si="6"/>
        <v>37135</v>
      </c>
      <c r="E113" s="10">
        <v>2.812076746538803</v>
      </c>
      <c r="F113" s="10"/>
      <c r="G113" s="10"/>
      <c r="H113" s="3"/>
      <c r="J113" s="5"/>
      <c r="K113" s="10"/>
    </row>
    <row r="114" spans="1:11" x14ac:dyDescent="0.3">
      <c r="A114" t="s">
        <v>764</v>
      </c>
      <c r="B114" s="5">
        <v>37165</v>
      </c>
      <c r="C114" s="5">
        <f t="shared" si="7"/>
        <v>37196</v>
      </c>
      <c r="D114" s="5">
        <f t="shared" si="6"/>
        <v>37226</v>
      </c>
      <c r="E114" s="10">
        <v>2.4876152452711251</v>
      </c>
      <c r="F114" s="10"/>
      <c r="G114" s="10"/>
      <c r="H114" s="3"/>
      <c r="J114" s="5"/>
      <c r="K114" s="10"/>
    </row>
    <row r="115" spans="1:11" x14ac:dyDescent="0.3">
      <c r="A115" t="s">
        <v>765</v>
      </c>
      <c r="B115" s="5">
        <v>37257</v>
      </c>
      <c r="C115" s="5">
        <f t="shared" si="7"/>
        <v>37288</v>
      </c>
      <c r="D115" s="5">
        <f t="shared" si="6"/>
        <v>37316</v>
      </c>
      <c r="E115" s="10">
        <v>2.4127178412261285</v>
      </c>
      <c r="F115" s="10"/>
      <c r="G115" s="10"/>
      <c r="H115" s="3"/>
      <c r="J115" s="5"/>
      <c r="K115" s="10"/>
    </row>
    <row r="116" spans="1:11" x14ac:dyDescent="0.3">
      <c r="A116" t="s">
        <v>766</v>
      </c>
      <c r="B116" s="5">
        <v>37347</v>
      </c>
      <c r="C116" s="5">
        <f t="shared" si="7"/>
        <v>37377</v>
      </c>
      <c r="D116" s="5">
        <f t="shared" si="6"/>
        <v>37408</v>
      </c>
      <c r="E116" s="10">
        <v>2.7858461041253086</v>
      </c>
      <c r="F116" s="10"/>
      <c r="G116" s="10"/>
      <c r="H116" s="3"/>
      <c r="J116" s="5"/>
      <c r="K116" s="10"/>
    </row>
    <row r="117" spans="1:11" x14ac:dyDescent="0.3">
      <c r="A117" t="s">
        <v>767</v>
      </c>
      <c r="B117" s="5">
        <v>37438</v>
      </c>
      <c r="C117" s="5">
        <f t="shared" si="7"/>
        <v>37469</v>
      </c>
      <c r="D117" s="5">
        <f t="shared" si="6"/>
        <v>37500</v>
      </c>
      <c r="E117" s="10">
        <v>3.1819934079404018</v>
      </c>
      <c r="F117" s="10"/>
      <c r="G117" s="10"/>
      <c r="H117" s="3"/>
      <c r="J117" s="5"/>
      <c r="K117" s="10"/>
    </row>
    <row r="118" spans="1:11" x14ac:dyDescent="0.3">
      <c r="A118" t="s">
        <v>768</v>
      </c>
      <c r="B118" s="5">
        <v>37530</v>
      </c>
      <c r="C118" s="5">
        <f t="shared" si="7"/>
        <v>37561</v>
      </c>
      <c r="D118" s="5">
        <f t="shared" si="6"/>
        <v>37591</v>
      </c>
      <c r="E118" s="10">
        <v>3.3058518765650864</v>
      </c>
      <c r="F118" s="10"/>
      <c r="G118" s="10"/>
      <c r="H118" s="3"/>
      <c r="J118" s="5"/>
      <c r="K118" s="10"/>
    </row>
    <row r="119" spans="1:11" x14ac:dyDescent="0.3">
      <c r="A119" t="s">
        <v>769</v>
      </c>
      <c r="B119" s="5">
        <v>37622</v>
      </c>
      <c r="C119" s="5">
        <f t="shared" si="7"/>
        <v>37653</v>
      </c>
      <c r="D119" s="5">
        <f t="shared" si="6"/>
        <v>37681</v>
      </c>
      <c r="E119" s="10">
        <v>3.1272568547833668</v>
      </c>
      <c r="F119" s="10"/>
      <c r="G119" s="10"/>
      <c r="H119" s="3"/>
      <c r="J119" s="5"/>
      <c r="K119" s="10"/>
    </row>
    <row r="120" spans="1:11" x14ac:dyDescent="0.3">
      <c r="A120" t="s">
        <v>770</v>
      </c>
      <c r="B120" s="5">
        <v>37712</v>
      </c>
      <c r="C120" s="5">
        <f t="shared" si="7"/>
        <v>37742</v>
      </c>
      <c r="D120" s="5">
        <f t="shared" si="6"/>
        <v>37773</v>
      </c>
      <c r="E120" s="10">
        <v>3.622197713339586</v>
      </c>
      <c r="F120" s="10"/>
      <c r="G120" s="10"/>
      <c r="H120" s="3"/>
      <c r="J120" s="5"/>
      <c r="K120" s="10"/>
    </row>
    <row r="121" spans="1:11" x14ac:dyDescent="0.3">
      <c r="A121" t="s">
        <v>771</v>
      </c>
      <c r="B121" s="5">
        <v>37803</v>
      </c>
      <c r="C121" s="5">
        <f t="shared" si="7"/>
        <v>37834</v>
      </c>
      <c r="D121" s="5">
        <f t="shared" si="6"/>
        <v>37865</v>
      </c>
      <c r="E121" s="10">
        <v>3.0707398350711457</v>
      </c>
      <c r="F121" s="10"/>
      <c r="G121" s="10"/>
      <c r="H121" s="3"/>
      <c r="J121" s="5"/>
      <c r="K121" s="10"/>
    </row>
    <row r="122" spans="1:11" x14ac:dyDescent="0.3">
      <c r="A122" t="s">
        <v>772</v>
      </c>
      <c r="B122" s="5">
        <v>37895</v>
      </c>
      <c r="C122" s="5">
        <f t="shared" si="7"/>
        <v>37926</v>
      </c>
      <c r="D122" s="5">
        <f t="shared" si="7"/>
        <v>37956</v>
      </c>
      <c r="E122" s="10">
        <v>2.8823765430767794</v>
      </c>
      <c r="F122" s="10"/>
      <c r="G122" s="10"/>
      <c r="H122" s="3"/>
      <c r="J122" s="5"/>
      <c r="K122" s="10"/>
    </row>
    <row r="123" spans="1:11" x14ac:dyDescent="0.3">
      <c r="A123" t="s">
        <v>773</v>
      </c>
      <c r="B123" s="5">
        <v>37987</v>
      </c>
      <c r="C123" s="5">
        <f t="shared" ref="C123:D138" si="8">EOMONTH(B123,0)+1</f>
        <v>38018</v>
      </c>
      <c r="D123" s="5">
        <f t="shared" si="8"/>
        <v>38047</v>
      </c>
      <c r="E123" s="10">
        <v>2.94239762870634</v>
      </c>
      <c r="F123" s="10"/>
      <c r="G123" s="10"/>
      <c r="H123" s="3"/>
      <c r="J123" s="5"/>
      <c r="K123" s="10"/>
    </row>
    <row r="124" spans="1:11" x14ac:dyDescent="0.3">
      <c r="A124" t="s">
        <v>774</v>
      </c>
      <c r="B124" s="5">
        <v>38078</v>
      </c>
      <c r="C124" s="5">
        <f t="shared" ref="C124:D139" si="9">EOMONTH(B124,0)+1</f>
        <v>38108</v>
      </c>
      <c r="D124" s="5">
        <f t="shared" si="8"/>
        <v>38139</v>
      </c>
      <c r="E124" s="10">
        <v>2.8371571872340224</v>
      </c>
      <c r="F124" s="10"/>
      <c r="G124" s="10"/>
      <c r="H124" s="3"/>
      <c r="J124" s="5"/>
      <c r="K124" s="10"/>
    </row>
    <row r="125" spans="1:11" x14ac:dyDescent="0.3">
      <c r="A125" t="s">
        <v>775</v>
      </c>
      <c r="B125" s="5">
        <v>38169</v>
      </c>
      <c r="C125" s="5">
        <f t="shared" si="9"/>
        <v>38200</v>
      </c>
      <c r="D125" s="5">
        <f t="shared" si="8"/>
        <v>38231</v>
      </c>
      <c r="E125" s="10">
        <v>2.9123532134190033</v>
      </c>
      <c r="F125" s="10"/>
      <c r="G125" s="10"/>
      <c r="H125" s="3"/>
      <c r="J125" s="5"/>
      <c r="K125" s="10"/>
    </row>
    <row r="126" spans="1:11" x14ac:dyDescent="0.3">
      <c r="A126" t="s">
        <v>776</v>
      </c>
      <c r="B126" s="5">
        <v>38261</v>
      </c>
      <c r="C126" s="5">
        <f t="shared" si="9"/>
        <v>38292</v>
      </c>
      <c r="D126" s="5">
        <f t="shared" si="8"/>
        <v>38322</v>
      </c>
      <c r="E126" s="10">
        <v>3.8345217513117604</v>
      </c>
      <c r="F126" s="10"/>
      <c r="G126" s="10"/>
      <c r="H126" s="3"/>
      <c r="J126" s="5"/>
      <c r="K126" s="10"/>
    </row>
    <row r="127" spans="1:11" x14ac:dyDescent="0.3">
      <c r="A127" t="s">
        <v>777</v>
      </c>
      <c r="B127" s="5">
        <v>38353</v>
      </c>
      <c r="C127" s="5">
        <f t="shared" si="9"/>
        <v>38384</v>
      </c>
      <c r="D127" s="5">
        <f t="shared" si="8"/>
        <v>38412</v>
      </c>
      <c r="E127" s="10">
        <v>2.5693626830247505</v>
      </c>
      <c r="F127" s="10"/>
      <c r="G127" s="10"/>
      <c r="H127" s="3"/>
      <c r="J127" s="5"/>
      <c r="K127" s="10"/>
    </row>
    <row r="128" spans="1:11" x14ac:dyDescent="0.3">
      <c r="A128" t="s">
        <v>778</v>
      </c>
      <c r="B128" s="5">
        <v>38443</v>
      </c>
      <c r="C128" s="5">
        <f t="shared" si="9"/>
        <v>38473</v>
      </c>
      <c r="D128" s="5">
        <f t="shared" si="8"/>
        <v>38504</v>
      </c>
      <c r="E128" s="10">
        <v>2.0072513997849075</v>
      </c>
      <c r="F128" s="10"/>
      <c r="G128" s="10"/>
      <c r="H128" s="3"/>
      <c r="J128" s="5"/>
      <c r="K128" s="10"/>
    </row>
    <row r="129" spans="1:11" x14ac:dyDescent="0.3">
      <c r="A129" t="s">
        <v>779</v>
      </c>
      <c r="B129" s="5">
        <v>38534</v>
      </c>
      <c r="C129" s="5">
        <f t="shared" si="9"/>
        <v>38565</v>
      </c>
      <c r="D129" s="5">
        <f t="shared" si="8"/>
        <v>38596</v>
      </c>
      <c r="E129" s="10">
        <v>0.82997124808526512</v>
      </c>
      <c r="F129" s="10"/>
      <c r="G129" s="10"/>
      <c r="H129" s="3"/>
      <c r="J129" s="5"/>
      <c r="K129" s="10"/>
    </row>
    <row r="130" spans="1:11" x14ac:dyDescent="0.3">
      <c r="A130" t="s">
        <v>780</v>
      </c>
      <c r="B130" s="5">
        <v>38626</v>
      </c>
      <c r="C130" s="5">
        <f t="shared" si="9"/>
        <v>38657</v>
      </c>
      <c r="D130" s="5">
        <f t="shared" si="8"/>
        <v>38687</v>
      </c>
      <c r="E130" s="10">
        <v>0.11359001619329764</v>
      </c>
      <c r="F130" s="10"/>
      <c r="G130" s="10"/>
      <c r="H130" s="3"/>
      <c r="J130" s="5"/>
      <c r="K130" s="10"/>
    </row>
    <row r="131" spans="1:11" x14ac:dyDescent="0.3">
      <c r="A131" t="s">
        <v>781</v>
      </c>
      <c r="B131" s="5">
        <v>38718</v>
      </c>
      <c r="C131" s="5">
        <f t="shared" si="9"/>
        <v>38749</v>
      </c>
      <c r="D131" s="5">
        <f t="shared" si="8"/>
        <v>38777</v>
      </c>
      <c r="E131" s="10">
        <v>2.6484150418381955</v>
      </c>
      <c r="F131" s="10"/>
      <c r="G131" s="10"/>
      <c r="H131" s="3"/>
      <c r="J131" s="5"/>
      <c r="K131" s="10"/>
    </row>
    <row r="132" spans="1:11" x14ac:dyDescent="0.3">
      <c r="A132" t="s">
        <v>782</v>
      </c>
      <c r="B132" s="5">
        <v>38808</v>
      </c>
      <c r="C132" s="5">
        <f t="shared" si="9"/>
        <v>38838</v>
      </c>
      <c r="D132" s="5">
        <f t="shared" si="8"/>
        <v>38869</v>
      </c>
      <c r="E132" s="10">
        <v>2.8025130685294974</v>
      </c>
      <c r="F132" s="10"/>
      <c r="G132" s="10"/>
      <c r="H132" s="3"/>
      <c r="J132" s="5"/>
      <c r="K132" s="10"/>
    </row>
    <row r="133" spans="1:11" x14ac:dyDescent="0.3">
      <c r="A133" t="s">
        <v>783</v>
      </c>
      <c r="B133" s="5">
        <v>38899</v>
      </c>
      <c r="C133" s="5">
        <f t="shared" si="9"/>
        <v>38930</v>
      </c>
      <c r="D133" s="5">
        <f t="shared" si="8"/>
        <v>38961</v>
      </c>
      <c r="E133" s="10">
        <v>3.1902744813255821</v>
      </c>
      <c r="F133" s="10"/>
      <c r="G133" s="10"/>
      <c r="H133" s="3"/>
      <c r="J133" s="5"/>
      <c r="K133" s="10"/>
    </row>
    <row r="134" spans="1:11" x14ac:dyDescent="0.3">
      <c r="A134" t="s">
        <v>784</v>
      </c>
      <c r="B134" s="5">
        <v>38991</v>
      </c>
      <c r="C134" s="5">
        <f t="shared" si="9"/>
        <v>39022</v>
      </c>
      <c r="D134" s="5">
        <f t="shared" si="8"/>
        <v>39052</v>
      </c>
      <c r="E134" s="10">
        <v>3.5287239705284605</v>
      </c>
      <c r="F134" s="10"/>
      <c r="G134" s="10"/>
      <c r="H134" s="3"/>
      <c r="J134" s="5"/>
      <c r="K134" s="10"/>
    </row>
    <row r="135" spans="1:11" x14ac:dyDescent="0.3">
      <c r="A135" t="s">
        <v>785</v>
      </c>
      <c r="B135" s="5">
        <v>39083</v>
      </c>
      <c r="C135" s="5">
        <f t="shared" si="9"/>
        <v>39114</v>
      </c>
      <c r="D135" s="5">
        <f t="shared" si="8"/>
        <v>39142</v>
      </c>
      <c r="E135" s="10">
        <v>2.7672023400494403</v>
      </c>
      <c r="F135" s="10"/>
      <c r="G135" s="10"/>
      <c r="H135" s="3"/>
      <c r="J135" s="5"/>
      <c r="K135" s="10"/>
    </row>
    <row r="136" spans="1:11" x14ac:dyDescent="0.3">
      <c r="A136" t="s">
        <v>786</v>
      </c>
      <c r="B136" s="5">
        <v>39173</v>
      </c>
      <c r="C136" s="5">
        <f t="shared" si="9"/>
        <v>39203</v>
      </c>
      <c r="D136" s="5">
        <f t="shared" si="8"/>
        <v>39234</v>
      </c>
      <c r="E136" s="10">
        <v>2.6880790359417079</v>
      </c>
      <c r="F136" s="10"/>
      <c r="G136" s="10"/>
      <c r="H136" s="3"/>
      <c r="J136" s="5"/>
      <c r="K136" s="10"/>
    </row>
    <row r="137" spans="1:11" x14ac:dyDescent="0.3">
      <c r="A137" t="s">
        <v>787</v>
      </c>
      <c r="B137" s="5">
        <v>39264</v>
      </c>
      <c r="C137" s="5">
        <f t="shared" si="9"/>
        <v>39295</v>
      </c>
      <c r="D137" s="5">
        <f t="shared" si="8"/>
        <v>39326</v>
      </c>
      <c r="E137" s="10">
        <v>2.8027186063060539</v>
      </c>
      <c r="F137" s="10"/>
      <c r="G137" s="10"/>
      <c r="H137" s="3"/>
      <c r="J137" s="5"/>
      <c r="K137" s="10"/>
    </row>
    <row r="138" spans="1:11" x14ac:dyDescent="0.3">
      <c r="A138" t="s">
        <v>788</v>
      </c>
      <c r="B138" s="5">
        <v>39356</v>
      </c>
      <c r="C138" s="5">
        <f t="shared" si="9"/>
        <v>39387</v>
      </c>
      <c r="D138" s="5">
        <f t="shared" si="8"/>
        <v>39417</v>
      </c>
      <c r="E138" s="10">
        <v>2.843959794004129</v>
      </c>
      <c r="F138" s="10"/>
      <c r="G138" s="10"/>
      <c r="H138" s="3"/>
      <c r="J138" s="5"/>
      <c r="K138" s="10"/>
    </row>
    <row r="139" spans="1:11" x14ac:dyDescent="0.3">
      <c r="A139" t="s">
        <v>789</v>
      </c>
      <c r="B139" s="5">
        <v>39448</v>
      </c>
      <c r="C139" s="5">
        <f t="shared" si="9"/>
        <v>39479</v>
      </c>
      <c r="D139" s="5">
        <f t="shared" si="9"/>
        <v>39508</v>
      </c>
      <c r="E139" s="10">
        <v>3.1043545786182838</v>
      </c>
      <c r="F139" s="10"/>
      <c r="G139" s="10"/>
      <c r="H139" s="3"/>
      <c r="J139" s="5"/>
      <c r="K139" s="10"/>
    </row>
    <row r="140" spans="1:11" x14ac:dyDescent="0.3">
      <c r="A140" t="s">
        <v>790</v>
      </c>
      <c r="B140" s="5">
        <v>39539</v>
      </c>
      <c r="C140" s="5">
        <f t="shared" ref="C140:D155" si="10">EOMONTH(B140,0)+1</f>
        <v>39569</v>
      </c>
      <c r="D140" s="5">
        <f t="shared" si="10"/>
        <v>39600</v>
      </c>
      <c r="E140" s="10">
        <v>3.3861128214779712</v>
      </c>
      <c r="F140" s="10"/>
      <c r="G140" s="10"/>
      <c r="H140" s="3"/>
      <c r="J140" s="5"/>
      <c r="K140" s="10"/>
    </row>
    <row r="141" spans="1:11" x14ac:dyDescent="0.3">
      <c r="A141" t="s">
        <v>791</v>
      </c>
      <c r="B141" s="5">
        <v>39630</v>
      </c>
      <c r="C141" s="5">
        <f t="shared" ref="C141:D156" si="11">EOMONTH(B141,0)+1</f>
        <v>39661</v>
      </c>
      <c r="D141" s="5">
        <f t="shared" si="10"/>
        <v>39692</v>
      </c>
      <c r="E141" s="10">
        <v>3.8909179034494326</v>
      </c>
      <c r="F141" s="10"/>
      <c r="G141" s="10"/>
      <c r="H141" s="3"/>
      <c r="J141" s="5"/>
      <c r="K141" s="10"/>
    </row>
    <row r="142" spans="1:11" x14ac:dyDescent="0.3">
      <c r="A142" t="s">
        <v>792</v>
      </c>
      <c r="B142" s="5">
        <v>39722</v>
      </c>
      <c r="C142" s="5">
        <f t="shared" si="11"/>
        <v>39753</v>
      </c>
      <c r="D142" s="5">
        <f t="shared" si="10"/>
        <v>39783</v>
      </c>
      <c r="E142" s="10">
        <v>4.9631303678503178</v>
      </c>
      <c r="F142" s="10"/>
      <c r="G142" s="10"/>
      <c r="H142" s="3"/>
      <c r="J142" s="5"/>
      <c r="K142" s="10"/>
    </row>
    <row r="143" spans="1:11" x14ac:dyDescent="0.3">
      <c r="A143" t="s">
        <v>793</v>
      </c>
      <c r="B143" s="5">
        <v>39814</v>
      </c>
      <c r="C143" s="5">
        <f t="shared" si="11"/>
        <v>39845</v>
      </c>
      <c r="D143" s="5">
        <f t="shared" si="10"/>
        <v>39873</v>
      </c>
      <c r="E143" s="10">
        <v>5.3686358319280787</v>
      </c>
      <c r="F143" s="10"/>
      <c r="G143" s="10"/>
      <c r="H143" s="3"/>
      <c r="J143" s="5"/>
      <c r="K143" s="10"/>
    </row>
    <row r="144" spans="1:11" x14ac:dyDescent="0.3">
      <c r="A144" t="s">
        <v>794</v>
      </c>
      <c r="B144" s="5">
        <v>39904</v>
      </c>
      <c r="C144" s="5">
        <f t="shared" si="11"/>
        <v>39934</v>
      </c>
      <c r="D144" s="5">
        <f t="shared" si="10"/>
        <v>39965</v>
      </c>
      <c r="E144" s="10">
        <v>3.7048189587685134</v>
      </c>
      <c r="F144" s="10"/>
      <c r="G144" s="10"/>
      <c r="H144" s="3"/>
      <c r="J144" s="5"/>
      <c r="K144" s="10"/>
    </row>
    <row r="145" spans="1:11" x14ac:dyDescent="0.3">
      <c r="A145" t="s">
        <v>795</v>
      </c>
      <c r="B145" s="5">
        <v>39995</v>
      </c>
      <c r="C145" s="5">
        <f t="shared" si="11"/>
        <v>40026</v>
      </c>
      <c r="D145" s="5">
        <f t="shared" si="10"/>
        <v>40057</v>
      </c>
      <c r="E145" s="10">
        <v>2.3259541112350237</v>
      </c>
      <c r="F145" s="10"/>
      <c r="G145" s="10"/>
      <c r="H145" s="3"/>
      <c r="J145" s="5"/>
      <c r="K145" s="10"/>
    </row>
    <row r="146" spans="1:11" x14ac:dyDescent="0.3">
      <c r="A146" t="s">
        <v>796</v>
      </c>
      <c r="B146" s="5">
        <v>40087</v>
      </c>
      <c r="C146" s="5">
        <f t="shared" si="11"/>
        <v>40118</v>
      </c>
      <c r="D146" s="5">
        <f t="shared" si="10"/>
        <v>40148</v>
      </c>
      <c r="E146" s="10">
        <v>2.472456266894369</v>
      </c>
      <c r="F146" s="10"/>
      <c r="G146" s="10"/>
      <c r="H146" s="3"/>
      <c r="J146" s="5"/>
      <c r="K146" s="10"/>
    </row>
    <row r="147" spans="1:11" x14ac:dyDescent="0.3">
      <c r="A147" t="s">
        <v>797</v>
      </c>
      <c r="B147" s="5">
        <v>40179</v>
      </c>
      <c r="C147" s="5">
        <f t="shared" si="11"/>
        <v>40210</v>
      </c>
      <c r="D147" s="5">
        <f t="shared" si="10"/>
        <v>40238</v>
      </c>
      <c r="E147" s="10">
        <v>2.6872224606485884</v>
      </c>
      <c r="F147" s="10"/>
      <c r="G147" s="10"/>
      <c r="H147" s="3"/>
      <c r="J147" s="5"/>
      <c r="K147" s="10"/>
    </row>
    <row r="148" spans="1:11" x14ac:dyDescent="0.3">
      <c r="A148" t="s">
        <v>798</v>
      </c>
      <c r="B148" s="5">
        <v>40269</v>
      </c>
      <c r="C148" s="5">
        <f t="shared" si="11"/>
        <v>40299</v>
      </c>
      <c r="D148" s="5">
        <f t="shared" si="10"/>
        <v>40330</v>
      </c>
      <c r="E148" s="10">
        <v>2.8782125680162998</v>
      </c>
      <c r="F148" s="10"/>
      <c r="G148" s="10"/>
      <c r="H148" s="3"/>
      <c r="J148" s="5"/>
      <c r="K148" s="10"/>
    </row>
    <row r="149" spans="1:11" x14ac:dyDescent="0.3">
      <c r="A149" t="s">
        <v>799</v>
      </c>
      <c r="B149" s="5">
        <v>40360</v>
      </c>
      <c r="C149" s="5">
        <f t="shared" si="11"/>
        <v>40391</v>
      </c>
      <c r="D149" s="5">
        <f t="shared" si="10"/>
        <v>40422</v>
      </c>
      <c r="E149" s="10">
        <v>2.9096198249669993</v>
      </c>
      <c r="F149" s="10"/>
      <c r="G149" s="10"/>
      <c r="H149" s="3"/>
      <c r="J149" s="5"/>
      <c r="K149" s="10"/>
    </row>
    <row r="150" spans="1:11" x14ac:dyDescent="0.3">
      <c r="A150" t="s">
        <v>800</v>
      </c>
      <c r="B150" s="5">
        <v>40452</v>
      </c>
      <c r="C150" s="5">
        <f t="shared" si="11"/>
        <v>40483</v>
      </c>
      <c r="D150" s="5">
        <f t="shared" si="10"/>
        <v>40513</v>
      </c>
      <c r="E150" s="10">
        <v>2.7364754207174951</v>
      </c>
      <c r="F150" s="10"/>
      <c r="G150" s="10"/>
      <c r="H150" s="3"/>
      <c r="J150" s="5"/>
      <c r="K150" s="10"/>
    </row>
    <row r="151" spans="1:11" x14ac:dyDescent="0.3">
      <c r="A151" t="s">
        <v>801</v>
      </c>
      <c r="B151" s="5">
        <v>40544</v>
      </c>
      <c r="C151" s="5">
        <f t="shared" si="11"/>
        <v>40575</v>
      </c>
      <c r="D151" s="5">
        <f t="shared" si="10"/>
        <v>40603</v>
      </c>
      <c r="E151" s="10">
        <v>2.6583978896176679</v>
      </c>
      <c r="F151" s="10"/>
      <c r="G151" s="10"/>
      <c r="H151" s="3"/>
      <c r="J151" s="5"/>
      <c r="K151" s="10"/>
    </row>
    <row r="152" spans="1:11" x14ac:dyDescent="0.3">
      <c r="A152" t="s">
        <v>802</v>
      </c>
      <c r="B152" s="5">
        <v>40634</v>
      </c>
      <c r="C152" s="5">
        <f t="shared" si="11"/>
        <v>40664</v>
      </c>
      <c r="D152" s="5">
        <f t="shared" si="10"/>
        <v>40695</v>
      </c>
      <c r="E152" s="10">
        <v>2.8222478347959807</v>
      </c>
      <c r="F152" s="10"/>
      <c r="G152" s="10"/>
      <c r="H152" s="3"/>
      <c r="J152" s="5"/>
      <c r="K152" s="10"/>
    </row>
    <row r="153" spans="1:11" x14ac:dyDescent="0.3">
      <c r="A153" t="s">
        <v>803</v>
      </c>
      <c r="B153" s="5">
        <v>40725</v>
      </c>
      <c r="C153" s="5">
        <f t="shared" si="11"/>
        <v>40756</v>
      </c>
      <c r="D153" s="5">
        <f t="shared" si="10"/>
        <v>40787</v>
      </c>
      <c r="E153" s="10">
        <v>3.5342456548652033</v>
      </c>
      <c r="F153" s="10"/>
      <c r="G153" s="10"/>
      <c r="H153" s="3"/>
      <c r="J153" s="5"/>
      <c r="K153" s="10"/>
    </row>
    <row r="154" spans="1:11" x14ac:dyDescent="0.3">
      <c r="A154" t="s">
        <v>804</v>
      </c>
      <c r="B154" s="5">
        <v>40817</v>
      </c>
      <c r="C154" s="5">
        <f t="shared" si="11"/>
        <v>40848</v>
      </c>
      <c r="D154" s="5">
        <f t="shared" si="10"/>
        <v>40878</v>
      </c>
      <c r="E154" s="10">
        <v>3.4470764064328425</v>
      </c>
      <c r="F154" s="10"/>
      <c r="G154" s="10"/>
      <c r="H154" s="3"/>
      <c r="J154" s="5"/>
      <c r="K154" s="10"/>
    </row>
    <row r="155" spans="1:11" x14ac:dyDescent="0.3">
      <c r="A155" t="s">
        <v>805</v>
      </c>
      <c r="B155" s="5">
        <v>40909</v>
      </c>
      <c r="C155" s="5">
        <f t="shared" si="11"/>
        <v>40940</v>
      </c>
      <c r="D155" s="5">
        <f t="shared" si="10"/>
        <v>40969</v>
      </c>
      <c r="E155" s="10">
        <v>3.0340585500280368</v>
      </c>
      <c r="F155" s="10"/>
      <c r="G155" s="10"/>
      <c r="H155" s="3"/>
      <c r="J155" s="5"/>
      <c r="K155" s="10"/>
    </row>
    <row r="156" spans="1:11" x14ac:dyDescent="0.3">
      <c r="A156" t="s">
        <v>806</v>
      </c>
      <c r="B156" s="5">
        <v>41000</v>
      </c>
      <c r="C156" s="5">
        <f t="shared" si="11"/>
        <v>41030</v>
      </c>
      <c r="D156" s="5">
        <f t="shared" si="11"/>
        <v>41061</v>
      </c>
      <c r="E156" s="10">
        <v>3.162573006623528</v>
      </c>
      <c r="F156" s="10"/>
      <c r="G156" s="10"/>
      <c r="H156" s="3"/>
      <c r="J156" s="5"/>
      <c r="K156" s="10"/>
    </row>
    <row r="157" spans="1:11" x14ac:dyDescent="0.3">
      <c r="A157" t="s">
        <v>807</v>
      </c>
      <c r="B157" s="5">
        <v>41091</v>
      </c>
      <c r="C157" s="5">
        <f t="shared" ref="C157:D172" si="12">EOMONTH(B157,0)+1</f>
        <v>41122</v>
      </c>
      <c r="D157" s="5">
        <f t="shared" si="12"/>
        <v>41153</v>
      </c>
      <c r="E157" s="10">
        <v>3.0936993946891622</v>
      </c>
      <c r="F157" s="10"/>
      <c r="G157" s="10"/>
      <c r="H157" s="3"/>
      <c r="J157" s="5"/>
      <c r="K157" s="10"/>
    </row>
    <row r="158" spans="1:11" x14ac:dyDescent="0.3">
      <c r="A158" t="s">
        <v>808</v>
      </c>
      <c r="B158" s="5">
        <v>41183</v>
      </c>
      <c r="C158" s="5">
        <f t="shared" ref="C158:D173" si="13">EOMONTH(B158,0)+1</f>
        <v>41214</v>
      </c>
      <c r="D158" s="5">
        <f t="shared" si="12"/>
        <v>41244</v>
      </c>
      <c r="E158" s="10">
        <v>4.1211573597202875</v>
      </c>
      <c r="F158" s="10"/>
      <c r="G158" s="10"/>
      <c r="H158" s="3"/>
      <c r="J158" s="5"/>
      <c r="K158" s="10"/>
    </row>
    <row r="159" spans="1:11" x14ac:dyDescent="0.3">
      <c r="A159" t="s">
        <v>809</v>
      </c>
      <c r="B159" s="5">
        <v>41275</v>
      </c>
      <c r="C159" s="5">
        <f t="shared" si="13"/>
        <v>41306</v>
      </c>
      <c r="D159" s="5">
        <f t="shared" si="12"/>
        <v>41334</v>
      </c>
      <c r="E159" s="10">
        <v>2.9094550224493676</v>
      </c>
      <c r="F159" s="10"/>
      <c r="G159" s="10"/>
      <c r="H159" s="3"/>
      <c r="J159" s="5"/>
      <c r="K159" s="10"/>
    </row>
    <row r="160" spans="1:11" x14ac:dyDescent="0.3">
      <c r="A160" t="s">
        <v>810</v>
      </c>
      <c r="B160" s="5">
        <v>41365</v>
      </c>
      <c r="C160" s="5">
        <f t="shared" si="13"/>
        <v>41395</v>
      </c>
      <c r="D160" s="5">
        <f t="shared" si="12"/>
        <v>41426</v>
      </c>
      <c r="E160" s="10">
        <v>2.7611125359297373</v>
      </c>
      <c r="F160" s="10"/>
      <c r="G160" s="10"/>
      <c r="H160" s="3"/>
      <c r="J160" s="5"/>
      <c r="K160" s="10"/>
    </row>
    <row r="161" spans="1:11" x14ac:dyDescent="0.3">
      <c r="A161" t="s">
        <v>811</v>
      </c>
      <c r="B161" s="5">
        <v>41456</v>
      </c>
      <c r="C161" s="5">
        <f t="shared" si="13"/>
        <v>41487</v>
      </c>
      <c r="D161" s="5">
        <f t="shared" si="12"/>
        <v>41518</v>
      </c>
      <c r="E161" s="10">
        <v>3.151819809745219</v>
      </c>
      <c r="F161" s="10"/>
      <c r="G161" s="10"/>
      <c r="H161" s="3"/>
      <c r="J161" s="5"/>
      <c r="K161" s="10"/>
    </row>
    <row r="162" spans="1:11" x14ac:dyDescent="0.3">
      <c r="A162" t="s">
        <v>812</v>
      </c>
      <c r="B162" s="5">
        <v>41548</v>
      </c>
      <c r="C162" s="5">
        <f t="shared" si="13"/>
        <v>41579</v>
      </c>
      <c r="D162" s="5">
        <f t="shared" si="12"/>
        <v>41609</v>
      </c>
      <c r="E162" s="10">
        <v>2.4014618299062511</v>
      </c>
      <c r="F162" s="10"/>
      <c r="G162" s="10"/>
      <c r="H162" s="3"/>
      <c r="J162" s="5"/>
      <c r="K162" s="10"/>
    </row>
    <row r="163" spans="1:11" x14ac:dyDescent="0.3">
      <c r="A163" t="s">
        <v>813</v>
      </c>
      <c r="B163" s="5">
        <v>41640</v>
      </c>
      <c r="C163" s="5">
        <f t="shared" si="13"/>
        <v>41671</v>
      </c>
      <c r="D163" s="5">
        <f t="shared" si="12"/>
        <v>41699</v>
      </c>
      <c r="E163" s="10">
        <v>2.8090889742563014</v>
      </c>
      <c r="F163" s="10"/>
      <c r="G163" s="10"/>
      <c r="H163" s="3"/>
      <c r="J163" s="5"/>
      <c r="K163" s="10"/>
    </row>
    <row r="164" spans="1:11" x14ac:dyDescent="0.3">
      <c r="A164" t="s">
        <v>814</v>
      </c>
      <c r="B164" s="5">
        <v>41730</v>
      </c>
      <c r="C164" s="5">
        <f t="shared" si="13"/>
        <v>41760</v>
      </c>
      <c r="D164" s="5">
        <f t="shared" si="12"/>
        <v>41791</v>
      </c>
      <c r="E164" s="10">
        <v>2.6735790148973471</v>
      </c>
      <c r="F164" s="10"/>
      <c r="G164" s="10"/>
      <c r="H164" s="3"/>
      <c r="J164" s="5"/>
      <c r="K164" s="10"/>
    </row>
    <row r="165" spans="1:11" x14ac:dyDescent="0.3">
      <c r="A165" t="s">
        <v>815</v>
      </c>
      <c r="B165" s="5">
        <v>41821</v>
      </c>
      <c r="C165" s="5">
        <f t="shared" si="13"/>
        <v>41852</v>
      </c>
      <c r="D165" s="5">
        <f t="shared" si="12"/>
        <v>41883</v>
      </c>
      <c r="E165" s="10">
        <v>2.6111874702641926</v>
      </c>
      <c r="F165" s="10"/>
      <c r="G165" s="10"/>
      <c r="H165" s="3"/>
      <c r="J165" s="5"/>
      <c r="K165" s="10"/>
    </row>
    <row r="166" spans="1:11" x14ac:dyDescent="0.3">
      <c r="A166" t="s">
        <v>816</v>
      </c>
      <c r="B166" s="5">
        <v>41913</v>
      </c>
      <c r="C166" s="5">
        <f t="shared" si="13"/>
        <v>41944</v>
      </c>
      <c r="D166" s="5">
        <f t="shared" si="12"/>
        <v>41974</v>
      </c>
      <c r="E166" s="10">
        <v>2.7320605039503882</v>
      </c>
      <c r="F166" s="10"/>
      <c r="G166" s="10"/>
      <c r="H166" s="3"/>
      <c r="J166" s="5"/>
      <c r="K166" s="10"/>
    </row>
    <row r="167" spans="1:11" x14ac:dyDescent="0.3">
      <c r="A167" t="s">
        <v>817</v>
      </c>
      <c r="B167" s="5">
        <v>42005</v>
      </c>
      <c r="C167" s="5">
        <f t="shared" si="13"/>
        <v>42036</v>
      </c>
      <c r="D167" s="5">
        <f t="shared" si="12"/>
        <v>42064</v>
      </c>
      <c r="E167" s="10">
        <v>2.7696589606958248</v>
      </c>
      <c r="F167" s="10"/>
      <c r="G167" s="10"/>
      <c r="H167" s="3"/>
      <c r="J167" s="5"/>
      <c r="K167" s="10"/>
    </row>
    <row r="168" spans="1:11" x14ac:dyDescent="0.3">
      <c r="A168" t="s">
        <v>818</v>
      </c>
      <c r="B168" s="5">
        <v>42095</v>
      </c>
      <c r="C168" s="5">
        <f t="shared" si="13"/>
        <v>42125</v>
      </c>
      <c r="D168" s="5">
        <f t="shared" si="12"/>
        <v>42156</v>
      </c>
      <c r="E168" s="10">
        <v>2.7269842458855202</v>
      </c>
      <c r="F168" s="10"/>
      <c r="G168" s="10"/>
      <c r="H168" s="3"/>
      <c r="J168" s="5"/>
      <c r="K168" s="10"/>
    </row>
    <row r="169" spans="1:11" x14ac:dyDescent="0.3">
      <c r="A169" t="s">
        <v>819</v>
      </c>
      <c r="B169" s="5">
        <v>42186</v>
      </c>
      <c r="C169" s="5">
        <f t="shared" si="13"/>
        <v>42217</v>
      </c>
      <c r="D169" s="5">
        <f t="shared" si="12"/>
        <v>42248</v>
      </c>
      <c r="E169" s="10">
        <v>3.1613776387709018</v>
      </c>
      <c r="F169" s="10"/>
      <c r="G169" s="10"/>
      <c r="H169" s="3"/>
      <c r="J169" s="5"/>
      <c r="K169" s="10"/>
    </row>
    <row r="170" spans="1:11" x14ac:dyDescent="0.3">
      <c r="A170" t="s">
        <v>820</v>
      </c>
      <c r="B170" s="5">
        <v>42278</v>
      </c>
      <c r="C170" s="5">
        <f t="shared" si="13"/>
        <v>42309</v>
      </c>
      <c r="D170" s="5">
        <f t="shared" si="12"/>
        <v>42339</v>
      </c>
      <c r="E170" s="10">
        <v>2.9890553218263052</v>
      </c>
      <c r="F170" s="10"/>
      <c r="G170" s="10"/>
      <c r="H170" s="3"/>
      <c r="J170" s="5"/>
      <c r="K170" s="10"/>
    </row>
    <row r="171" spans="1:11" x14ac:dyDescent="0.3">
      <c r="A171" t="s">
        <v>821</v>
      </c>
      <c r="B171" s="5">
        <v>42370</v>
      </c>
      <c r="C171" s="5">
        <f t="shared" si="13"/>
        <v>42401</v>
      </c>
      <c r="D171" s="5">
        <f t="shared" si="12"/>
        <v>42430</v>
      </c>
      <c r="E171" s="10">
        <v>3.1756927407319222</v>
      </c>
      <c r="F171" s="10"/>
      <c r="G171" s="10"/>
      <c r="H171" s="3"/>
      <c r="J171" s="5"/>
      <c r="K171" s="10"/>
    </row>
    <row r="172" spans="1:11" x14ac:dyDescent="0.3">
      <c r="A172" t="s">
        <v>822</v>
      </c>
      <c r="B172" s="5">
        <v>42461</v>
      </c>
      <c r="C172" s="5">
        <f t="shared" si="13"/>
        <v>42491</v>
      </c>
      <c r="D172" s="5">
        <f t="shared" si="12"/>
        <v>42522</v>
      </c>
      <c r="E172" s="10">
        <v>3.1078574749117158</v>
      </c>
      <c r="F172" s="10"/>
      <c r="G172" s="10"/>
      <c r="H172" s="3"/>
      <c r="J172" s="5"/>
      <c r="K172" s="10"/>
    </row>
    <row r="173" spans="1:11" x14ac:dyDescent="0.3">
      <c r="A173" t="s">
        <v>823</v>
      </c>
      <c r="B173" s="5">
        <v>42552</v>
      </c>
      <c r="C173" s="5">
        <f t="shared" si="13"/>
        <v>42583</v>
      </c>
      <c r="D173" s="5">
        <f t="shared" si="13"/>
        <v>42614</v>
      </c>
      <c r="E173" s="10">
        <v>2.7843959726135661</v>
      </c>
      <c r="F173" s="10"/>
      <c r="G173" s="10"/>
      <c r="H173" s="3"/>
      <c r="J173" s="5"/>
      <c r="K173" s="10"/>
    </row>
    <row r="174" spans="1:11" x14ac:dyDescent="0.3">
      <c r="A174" t="s">
        <v>824</v>
      </c>
      <c r="B174" s="5">
        <v>42644</v>
      </c>
      <c r="C174" s="5">
        <f t="shared" ref="C174:D189" si="14">EOMONTH(B174,0)+1</f>
        <v>42675</v>
      </c>
      <c r="D174" s="5">
        <f t="shared" si="14"/>
        <v>42705</v>
      </c>
      <c r="E174" s="10">
        <v>2.9040827628464561</v>
      </c>
      <c r="F174" s="10"/>
      <c r="G174" s="10"/>
      <c r="H174" s="3"/>
      <c r="J174" s="5"/>
      <c r="K174" s="10"/>
    </row>
    <row r="175" spans="1:11" x14ac:dyDescent="0.3">
      <c r="A175" t="s">
        <v>825</v>
      </c>
      <c r="B175" s="5">
        <v>42736</v>
      </c>
      <c r="C175" s="5">
        <f t="shared" ref="C175:D190" si="15">EOMONTH(B175,0)+1</f>
        <v>42767</v>
      </c>
      <c r="D175" s="5">
        <f t="shared" si="14"/>
        <v>42795</v>
      </c>
      <c r="E175" s="10">
        <v>2.8599471755831938</v>
      </c>
      <c r="F175" s="10"/>
      <c r="G175" s="10"/>
      <c r="H175" s="3"/>
      <c r="J175" s="5"/>
      <c r="K175" s="10"/>
    </row>
    <row r="176" spans="1:11" x14ac:dyDescent="0.3">
      <c r="A176" t="s">
        <v>826</v>
      </c>
      <c r="B176" s="5">
        <v>42826</v>
      </c>
      <c r="C176" s="5">
        <f t="shared" si="15"/>
        <v>42856</v>
      </c>
      <c r="D176" s="5">
        <f t="shared" si="14"/>
        <v>42887</v>
      </c>
      <c r="E176" s="10">
        <v>2.8999203039378401</v>
      </c>
      <c r="F176" s="10"/>
      <c r="G176" s="10"/>
      <c r="H176" s="3"/>
      <c r="J176" s="5"/>
      <c r="K176" s="10"/>
    </row>
    <row r="177" spans="1:11" x14ac:dyDescent="0.3">
      <c r="A177" t="s">
        <v>827</v>
      </c>
      <c r="B177" s="5">
        <v>42917</v>
      </c>
      <c r="C177" s="5">
        <f t="shared" si="15"/>
        <v>42948</v>
      </c>
      <c r="D177" s="5">
        <f t="shared" si="14"/>
        <v>42979</v>
      </c>
      <c r="E177" s="10">
        <v>2.5004702518735158</v>
      </c>
      <c r="F177" s="10"/>
      <c r="G177" s="10"/>
      <c r="H177" s="3"/>
      <c r="J177" s="5"/>
      <c r="K177" s="10"/>
    </row>
    <row r="178" spans="1:11" x14ac:dyDescent="0.3">
      <c r="A178" t="s">
        <v>828</v>
      </c>
      <c r="B178" s="5">
        <v>43009</v>
      </c>
      <c r="C178" s="5">
        <f t="shared" si="15"/>
        <v>43040</v>
      </c>
      <c r="D178" s="5">
        <f t="shared" si="14"/>
        <v>43070</v>
      </c>
      <c r="E178" s="10">
        <v>2.6911569067586147</v>
      </c>
      <c r="F178" s="10"/>
      <c r="G178" s="10"/>
      <c r="H178" s="3"/>
      <c r="J178" s="5"/>
      <c r="K178" s="10"/>
    </row>
    <row r="179" spans="1:11" x14ac:dyDescent="0.3">
      <c r="A179" t="s">
        <v>829</v>
      </c>
      <c r="B179" s="5">
        <v>43101</v>
      </c>
      <c r="C179" s="5">
        <f t="shared" si="15"/>
        <v>43132</v>
      </c>
      <c r="D179" s="5">
        <f t="shared" si="14"/>
        <v>43160</v>
      </c>
      <c r="E179" s="10">
        <v>-0.45128734434236184</v>
      </c>
      <c r="F179" s="10"/>
      <c r="G179" s="10"/>
      <c r="H179" s="3"/>
      <c r="J179" s="5"/>
      <c r="K179" s="10"/>
    </row>
    <row r="180" spans="1:11" x14ac:dyDescent="0.3">
      <c r="A180" t="s">
        <v>830</v>
      </c>
      <c r="B180" s="5">
        <v>43191</v>
      </c>
      <c r="C180" s="5">
        <f t="shared" si="15"/>
        <v>43221</v>
      </c>
      <c r="D180" s="5">
        <f t="shared" si="14"/>
        <v>43252</v>
      </c>
      <c r="E180" s="10">
        <v>0.83798989755393494</v>
      </c>
      <c r="F180" s="10"/>
      <c r="G180" s="10"/>
      <c r="H180" s="3"/>
      <c r="J180" s="5"/>
      <c r="K180" s="10"/>
    </row>
    <row r="181" spans="1:11" x14ac:dyDescent="0.3">
      <c r="A181" t="s">
        <v>831</v>
      </c>
      <c r="B181" s="5">
        <v>43282</v>
      </c>
      <c r="C181" s="5">
        <f t="shared" si="15"/>
        <v>43313</v>
      </c>
      <c r="D181" s="5">
        <f t="shared" si="14"/>
        <v>43344</v>
      </c>
      <c r="E181" s="10">
        <v>2.1166815670690537</v>
      </c>
      <c r="F181" s="10"/>
      <c r="G181" s="10"/>
      <c r="H181" s="3"/>
      <c r="J181" s="5"/>
      <c r="K181" s="10"/>
    </row>
    <row r="182" spans="1:11" x14ac:dyDescent="0.3">
      <c r="A182" t="s">
        <v>832</v>
      </c>
      <c r="B182" s="5">
        <v>43374</v>
      </c>
      <c r="C182" s="5">
        <f t="shared" si="15"/>
        <v>43405</v>
      </c>
      <c r="D182" s="5">
        <f t="shared" si="14"/>
        <v>43435</v>
      </c>
      <c r="E182" s="10">
        <v>1.2598766722831405</v>
      </c>
      <c r="F182" s="10"/>
      <c r="G182" s="10"/>
      <c r="H182" s="3"/>
      <c r="J182" s="5"/>
      <c r="K182" s="10"/>
    </row>
    <row r="183" spans="1:11" x14ac:dyDescent="0.3">
      <c r="A183" t="s">
        <v>833</v>
      </c>
      <c r="B183" s="5">
        <v>43466</v>
      </c>
      <c r="C183" s="5">
        <f t="shared" si="15"/>
        <v>43497</v>
      </c>
      <c r="D183" s="5">
        <f t="shared" si="14"/>
        <v>43525</v>
      </c>
      <c r="E183" s="10">
        <v>2.0552138760965266</v>
      </c>
      <c r="F183" s="10"/>
      <c r="G183" s="10"/>
      <c r="H183" s="3"/>
      <c r="J183" s="5"/>
      <c r="K183" s="10"/>
    </row>
    <row r="184" spans="1:11" x14ac:dyDescent="0.3">
      <c r="A184" t="s">
        <v>834</v>
      </c>
      <c r="B184" s="5">
        <v>43556</v>
      </c>
      <c r="C184" s="5">
        <f t="shared" si="15"/>
        <v>43586</v>
      </c>
      <c r="D184" s="5">
        <f t="shared" si="14"/>
        <v>43617</v>
      </c>
      <c r="E184" s="10">
        <v>1.9018961057482235</v>
      </c>
      <c r="F184" s="10"/>
      <c r="G184" s="10"/>
      <c r="H184" s="3"/>
      <c r="J184" s="5"/>
      <c r="K184" s="10"/>
    </row>
    <row r="185" spans="1:11" x14ac:dyDescent="0.3">
      <c r="A185" t="s">
        <v>835</v>
      </c>
      <c r="B185" s="5">
        <v>43647</v>
      </c>
      <c r="C185" s="5">
        <f t="shared" si="15"/>
        <v>43678</v>
      </c>
      <c r="D185" s="5">
        <f t="shared" si="14"/>
        <v>43709</v>
      </c>
      <c r="E185" s="10">
        <v>2.0667650263659336</v>
      </c>
      <c r="F185" s="10"/>
      <c r="G185" s="10"/>
      <c r="H185" s="3"/>
      <c r="J185" s="5"/>
      <c r="K185" s="10"/>
    </row>
    <row r="186" spans="1:11" x14ac:dyDescent="0.3">
      <c r="A186" t="s">
        <v>836</v>
      </c>
      <c r="B186" s="5">
        <v>43739</v>
      </c>
      <c r="C186" s="5">
        <f t="shared" si="15"/>
        <v>43770</v>
      </c>
      <c r="D186" s="5">
        <f t="shared" si="14"/>
        <v>43800</v>
      </c>
      <c r="E186" s="10">
        <v>2.2032036933245203</v>
      </c>
      <c r="F186" s="10"/>
      <c r="G186" s="10"/>
      <c r="H186" s="3"/>
      <c r="J186" s="5"/>
      <c r="K186" s="10"/>
    </row>
    <row r="187" spans="1:11" x14ac:dyDescent="0.3">
      <c r="A187" t="s">
        <v>837</v>
      </c>
      <c r="B187" s="5">
        <v>43831</v>
      </c>
      <c r="C187" s="5">
        <f t="shared" si="15"/>
        <v>43862</v>
      </c>
      <c r="D187" s="5">
        <f t="shared" si="14"/>
        <v>43891</v>
      </c>
      <c r="E187" s="10">
        <v>2.6568679908595403</v>
      </c>
      <c r="F187" s="10"/>
      <c r="G187" s="10"/>
      <c r="H187" s="3"/>
      <c r="J187" s="5"/>
      <c r="K187" s="10"/>
    </row>
    <row r="188" spans="1:11" x14ac:dyDescent="0.3">
      <c r="A188" t="s">
        <v>838</v>
      </c>
      <c r="B188" s="5">
        <v>43922</v>
      </c>
      <c r="C188" s="5">
        <f t="shared" si="15"/>
        <v>43952</v>
      </c>
      <c r="D188" s="5">
        <f t="shared" si="14"/>
        <v>43983</v>
      </c>
      <c r="E188" s="10">
        <v>2.484536109549492</v>
      </c>
      <c r="F188" s="10"/>
      <c r="G188" s="10"/>
      <c r="H188" s="3"/>
      <c r="J188" s="5"/>
      <c r="K188" s="10"/>
    </row>
    <row r="189" spans="1:11" x14ac:dyDescent="0.3">
      <c r="A189" t="s">
        <v>839</v>
      </c>
      <c r="B189" s="5">
        <v>44013</v>
      </c>
      <c r="C189" s="5">
        <f t="shared" si="15"/>
        <v>44044</v>
      </c>
      <c r="D189" s="5">
        <f t="shared" si="14"/>
        <v>44075</v>
      </c>
      <c r="E189" s="10">
        <v>2.5031493717590338</v>
      </c>
      <c r="F189" s="10"/>
      <c r="G189" s="10"/>
      <c r="H189" s="3"/>
      <c r="J189" s="5"/>
      <c r="K189" s="10"/>
    </row>
    <row r="190" spans="1:11" x14ac:dyDescent="0.3">
      <c r="A190" t="s">
        <v>840</v>
      </c>
      <c r="B190" s="5">
        <v>44105</v>
      </c>
      <c r="C190" s="5">
        <f t="shared" si="15"/>
        <v>44136</v>
      </c>
      <c r="D190" s="5">
        <f t="shared" si="15"/>
        <v>44166</v>
      </c>
      <c r="E190" s="10">
        <v>2.2887525805566851</v>
      </c>
      <c r="F190" s="10"/>
      <c r="G190" s="10"/>
      <c r="H190" s="3"/>
      <c r="J190" s="5"/>
      <c r="K190" s="10"/>
    </row>
    <row r="191" spans="1:11" x14ac:dyDescent="0.3">
      <c r="A191" t="s">
        <v>841</v>
      </c>
      <c r="B191" s="5">
        <v>44197</v>
      </c>
      <c r="C191" s="5">
        <f t="shared" ref="C191:D206" si="16">EOMONTH(B191,0)+1</f>
        <v>44228</v>
      </c>
      <c r="D191" s="5">
        <f t="shared" si="16"/>
        <v>44256</v>
      </c>
      <c r="E191" s="10">
        <v>2.381751006692947</v>
      </c>
      <c r="F191" s="10"/>
      <c r="G191" s="10"/>
      <c r="H191" s="3"/>
      <c r="J191" s="5"/>
      <c r="K191" s="10"/>
    </row>
    <row r="192" spans="1:11" x14ac:dyDescent="0.3">
      <c r="A192" t="s">
        <v>842</v>
      </c>
      <c r="B192" s="5">
        <v>44287</v>
      </c>
      <c r="C192" s="5">
        <f t="shared" ref="C192:C206" si="17">EOMONTH(B192,0)+1</f>
        <v>44317</v>
      </c>
      <c r="D192" s="5">
        <f t="shared" si="16"/>
        <v>44348</v>
      </c>
      <c r="E192" s="10">
        <v>2.4251446359869497</v>
      </c>
      <c r="F192" s="10"/>
      <c r="G192" s="10"/>
      <c r="H192" s="3"/>
      <c r="J192" s="5"/>
      <c r="K192" s="10"/>
    </row>
    <row r="193" spans="1:11" x14ac:dyDescent="0.3">
      <c r="A193" t="s">
        <v>843</v>
      </c>
      <c r="B193" s="5">
        <v>44378</v>
      </c>
      <c r="C193" s="5">
        <f t="shared" si="17"/>
        <v>44409</v>
      </c>
      <c r="D193" s="5">
        <f t="shared" si="16"/>
        <v>44440</v>
      </c>
      <c r="E193" s="10">
        <v>2.4666868501732533</v>
      </c>
      <c r="F193" s="10"/>
      <c r="G193" s="10"/>
      <c r="H193" s="3"/>
      <c r="J193" s="5"/>
      <c r="K193" s="10"/>
    </row>
    <row r="194" spans="1:11" x14ac:dyDescent="0.3">
      <c r="A194" t="s">
        <v>844</v>
      </c>
      <c r="B194" s="5">
        <v>44470</v>
      </c>
      <c r="C194" s="5">
        <f t="shared" si="17"/>
        <v>44501</v>
      </c>
      <c r="D194" s="5">
        <f t="shared" si="16"/>
        <v>44531</v>
      </c>
      <c r="E194" s="10">
        <v>2.4543275304365104</v>
      </c>
      <c r="F194" s="10"/>
      <c r="G194" s="10"/>
      <c r="H194" s="3"/>
      <c r="J194" s="5"/>
      <c r="K194" s="10"/>
    </row>
    <row r="195" spans="1:11" x14ac:dyDescent="0.3">
      <c r="A195" t="s">
        <v>845</v>
      </c>
      <c r="B195" s="5">
        <v>44562</v>
      </c>
      <c r="C195" s="5">
        <f t="shared" si="17"/>
        <v>44593</v>
      </c>
      <c r="D195" s="5">
        <f t="shared" si="16"/>
        <v>44621</v>
      </c>
      <c r="E195" s="10">
        <v>2.8207988086819484</v>
      </c>
      <c r="F195" s="10"/>
      <c r="G195" s="10"/>
      <c r="H195" s="3"/>
      <c r="J195" s="5"/>
      <c r="K195" s="10"/>
    </row>
    <row r="196" spans="1:11" x14ac:dyDescent="0.3">
      <c r="A196" t="s">
        <v>846</v>
      </c>
      <c r="B196" s="5">
        <v>44652</v>
      </c>
      <c r="C196" s="5">
        <f t="shared" si="17"/>
        <v>44682</v>
      </c>
      <c r="D196" s="5">
        <f t="shared" si="16"/>
        <v>44713</v>
      </c>
      <c r="E196" s="10">
        <v>3.1993882541594294</v>
      </c>
      <c r="F196" s="10"/>
      <c r="G196" s="10"/>
      <c r="H196" s="3"/>
      <c r="J196" s="5"/>
      <c r="K196" s="10"/>
    </row>
    <row r="197" spans="1:11" x14ac:dyDescent="0.3">
      <c r="A197" t="s">
        <v>847</v>
      </c>
      <c r="B197" s="5">
        <v>44743</v>
      </c>
      <c r="C197" s="5">
        <f t="shared" si="17"/>
        <v>44774</v>
      </c>
      <c r="D197" s="5">
        <f t="shared" si="16"/>
        <v>44805</v>
      </c>
      <c r="E197" s="10">
        <v>3.1290656271369381</v>
      </c>
      <c r="F197" s="10"/>
      <c r="G197" s="10"/>
      <c r="H197" s="3"/>
      <c r="J197" s="5"/>
      <c r="K197" s="10"/>
    </row>
    <row r="198" spans="1:11" x14ac:dyDescent="0.3">
      <c r="A198" t="s">
        <v>848</v>
      </c>
      <c r="B198" s="5">
        <v>44835</v>
      </c>
      <c r="C198" s="5">
        <f t="shared" si="17"/>
        <v>44866</v>
      </c>
      <c r="D198" s="5">
        <f t="shared" si="16"/>
        <v>44896</v>
      </c>
      <c r="E198" s="10">
        <v>2.9676006354420683</v>
      </c>
      <c r="F198" s="10"/>
      <c r="G198" s="10"/>
      <c r="H198" s="3"/>
      <c r="J198" s="5"/>
      <c r="K198" s="10"/>
    </row>
    <row r="199" spans="1:11" x14ac:dyDescent="0.3">
      <c r="A199" t="s">
        <v>849</v>
      </c>
      <c r="B199" s="5">
        <v>44927</v>
      </c>
      <c r="C199" s="5">
        <f t="shared" si="17"/>
        <v>44958</v>
      </c>
      <c r="D199" s="5">
        <f t="shared" si="16"/>
        <v>44986</v>
      </c>
      <c r="E199" s="10">
        <v>2.9479445414605796</v>
      </c>
      <c r="F199" s="10"/>
      <c r="G199" s="10"/>
      <c r="H199" s="3"/>
      <c r="J199" s="5"/>
      <c r="K199" s="10"/>
    </row>
    <row r="200" spans="1:11" x14ac:dyDescent="0.3">
      <c r="A200" t="s">
        <v>850</v>
      </c>
      <c r="B200" s="5">
        <v>45017</v>
      </c>
      <c r="C200" s="5">
        <f t="shared" si="17"/>
        <v>45047</v>
      </c>
      <c r="D200" s="5">
        <f t="shared" si="16"/>
        <v>45078</v>
      </c>
      <c r="E200" s="10">
        <v>2.875987981122655</v>
      </c>
      <c r="F200" s="10"/>
      <c r="G200" s="10"/>
      <c r="H200" s="3"/>
      <c r="J200" s="5"/>
      <c r="K200" s="10"/>
    </row>
    <row r="201" spans="1:11" x14ac:dyDescent="0.3">
      <c r="A201" t="s">
        <v>851</v>
      </c>
      <c r="B201" s="5">
        <v>45108</v>
      </c>
      <c r="C201" s="5">
        <f t="shared" si="17"/>
        <v>45139</v>
      </c>
      <c r="D201" s="5">
        <f t="shared" si="16"/>
        <v>45170</v>
      </c>
      <c r="E201" s="10">
        <v>3.0224233334180717</v>
      </c>
      <c r="F201" s="10"/>
      <c r="G201" s="10"/>
      <c r="H201" s="3"/>
      <c r="J201" s="5"/>
      <c r="K201" s="10"/>
    </row>
    <row r="202" spans="1:11" x14ac:dyDescent="0.3">
      <c r="A202" t="s">
        <v>852</v>
      </c>
      <c r="B202" s="5">
        <v>45200</v>
      </c>
      <c r="C202" s="5">
        <f t="shared" si="17"/>
        <v>45231</v>
      </c>
      <c r="D202" s="5">
        <f t="shared" si="16"/>
        <v>45261</v>
      </c>
      <c r="E202" s="10">
        <v>2.9530948704080742</v>
      </c>
      <c r="F202" s="10"/>
      <c r="G202" s="10"/>
      <c r="H202" s="3"/>
      <c r="J202" s="5"/>
      <c r="K202" s="10"/>
    </row>
    <row r="203" spans="1:11" x14ac:dyDescent="0.3">
      <c r="A203" t="s">
        <v>853</v>
      </c>
      <c r="B203" s="5">
        <v>45292</v>
      </c>
      <c r="C203" s="5">
        <f t="shared" si="17"/>
        <v>45323</v>
      </c>
      <c r="D203" s="5">
        <f t="shared" si="16"/>
        <v>45352</v>
      </c>
      <c r="E203" s="10">
        <v>2.6067789149567577</v>
      </c>
      <c r="F203" s="10"/>
      <c r="G203" s="10"/>
      <c r="H203" s="3"/>
      <c r="J203" s="5"/>
      <c r="K203" s="10"/>
    </row>
    <row r="204" spans="1:11" x14ac:dyDescent="0.3">
      <c r="A204" t="s">
        <v>854</v>
      </c>
      <c r="B204" s="5">
        <v>45383</v>
      </c>
      <c r="C204" s="5">
        <f t="shared" si="17"/>
        <v>45413</v>
      </c>
      <c r="D204" s="5">
        <f t="shared" si="16"/>
        <v>45444</v>
      </c>
      <c r="E204" s="10">
        <v>2.4272884632092655</v>
      </c>
      <c r="F204" s="10"/>
      <c r="G204" s="10"/>
      <c r="H204" s="3"/>
      <c r="J204" s="5"/>
      <c r="K204" s="10"/>
    </row>
    <row r="205" spans="1:11" x14ac:dyDescent="0.3">
      <c r="A205" t="s">
        <v>855</v>
      </c>
      <c r="B205" s="5">
        <v>45474</v>
      </c>
      <c r="C205" s="5">
        <f t="shared" si="17"/>
        <v>45505</v>
      </c>
      <c r="D205" s="5">
        <f t="shared" si="16"/>
        <v>45536</v>
      </c>
      <c r="E205" s="10">
        <v>2.3816417212877985</v>
      </c>
      <c r="F205" s="10"/>
      <c r="G205" s="10"/>
      <c r="H205" s="3"/>
      <c r="J205" s="5"/>
      <c r="K205" s="10"/>
    </row>
    <row r="206" spans="1:11" x14ac:dyDescent="0.3">
      <c r="A206" t="s">
        <v>856</v>
      </c>
      <c r="B206" s="5">
        <v>45566</v>
      </c>
      <c r="C206" s="5">
        <f t="shared" si="17"/>
        <v>45597</v>
      </c>
      <c r="D206" s="5">
        <f t="shared" si="16"/>
        <v>45627</v>
      </c>
      <c r="E206" s="10">
        <v>2.4751979565948932</v>
      </c>
      <c r="F206" s="10"/>
      <c r="G206" s="10"/>
      <c r="H206" s="3"/>
      <c r="J206" s="10"/>
      <c r="K206" s="10"/>
    </row>
    <row r="207" spans="1:11" x14ac:dyDescent="0.3">
      <c r="A207" t="s">
        <v>3115</v>
      </c>
      <c r="B207" s="5">
        <v>45658</v>
      </c>
      <c r="C207" s="5">
        <f t="shared" ref="C207" si="18">EOMONTH(B207,0)+1</f>
        <v>45689</v>
      </c>
      <c r="D207" s="5">
        <f t="shared" ref="D207" si="19">EOMONTH(C207,0)+1</f>
        <v>45717</v>
      </c>
      <c r="E207" s="10">
        <v>2.4668562835449164</v>
      </c>
      <c r="F207" s="10"/>
      <c r="G207" s="10"/>
      <c r="H207" s="3"/>
    </row>
    <row r="208" spans="1:11" x14ac:dyDescent="0.3">
      <c r="A208" t="s">
        <v>3252</v>
      </c>
      <c r="B208" s="5">
        <v>45748</v>
      </c>
      <c r="C208" s="5">
        <f t="shared" ref="C208" si="20">EOMONTH(B208,0)+1</f>
        <v>45778</v>
      </c>
      <c r="D208" s="5">
        <f t="shared" ref="D208" si="21">EOMONTH(C208,0)+1</f>
        <v>45809</v>
      </c>
      <c r="E208" s="10">
        <v>1.8427839540607178</v>
      </c>
      <c r="F208" s="10"/>
      <c r="G208" s="10"/>
      <c r="H208" s="3"/>
    </row>
  </sheetData>
  <pageMargins left="0.7" right="0.7" top="0.75" bottom="0.75" header="0.3" footer="0.3"/>
  <headerFooter>
    <oddHeader>&amp;L&amp;"Calibri"&amp;11&amp;K000000 NONCONFIDENTIAL // EXTERNAL&amp;1#_x000D_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A27D-6E52-4898-AF9F-E86CC4A1FC91}">
  <dimension ref="A1:E604"/>
  <sheetViews>
    <sheetView topLeftCell="A571" workbookViewId="0">
      <selection activeCell="N28" sqref="N28"/>
    </sheetView>
  </sheetViews>
  <sheetFormatPr defaultRowHeight="14.4" x14ac:dyDescent="0.3"/>
  <cols>
    <col min="2" max="2" width="9.5546875" bestFit="1" customWidth="1"/>
    <col min="4" max="4" width="9.21875" bestFit="1" customWidth="1"/>
  </cols>
  <sheetData>
    <row r="1" spans="1:5" x14ac:dyDescent="0.3">
      <c r="A1" s="1" t="s">
        <v>909</v>
      </c>
      <c r="B1" s="1" t="s">
        <v>894</v>
      </c>
      <c r="C1" t="s">
        <v>639</v>
      </c>
    </row>
    <row r="2" spans="1:5" x14ac:dyDescent="0.3">
      <c r="A2" t="s">
        <v>642</v>
      </c>
      <c r="C2" t="s">
        <v>644</v>
      </c>
    </row>
    <row r="3" spans="1:5" x14ac:dyDescent="0.3">
      <c r="A3" t="s">
        <v>640</v>
      </c>
      <c r="C3" t="s">
        <v>3428</v>
      </c>
    </row>
    <row r="4" spans="1:5" x14ac:dyDescent="0.3">
      <c r="A4" t="s">
        <v>600</v>
      </c>
      <c r="C4" t="s">
        <v>601</v>
      </c>
    </row>
    <row r="5" spans="1:5" x14ac:dyDescent="0.3">
      <c r="A5" t="s">
        <v>641</v>
      </c>
      <c r="C5" t="s">
        <v>643</v>
      </c>
    </row>
    <row r="6" spans="1:5" x14ac:dyDescent="0.3">
      <c r="A6" t="s">
        <v>12</v>
      </c>
      <c r="B6" s="5">
        <v>27760</v>
      </c>
      <c r="C6" s="2">
        <v>4.84</v>
      </c>
      <c r="D6" s="5"/>
      <c r="E6" s="2"/>
    </row>
    <row r="7" spans="1:5" x14ac:dyDescent="0.3">
      <c r="A7" t="s">
        <v>13</v>
      </c>
      <c r="B7" s="5">
        <v>27791</v>
      </c>
      <c r="C7" s="2">
        <v>4.8899999999999997</v>
      </c>
      <c r="D7" s="5"/>
      <c r="E7" s="2"/>
    </row>
    <row r="8" spans="1:5" x14ac:dyDescent="0.3">
      <c r="A8" t="s">
        <v>14</v>
      </c>
      <c r="B8" s="5">
        <v>27820</v>
      </c>
      <c r="C8" s="2">
        <v>5.07</v>
      </c>
      <c r="D8" s="5"/>
      <c r="E8" s="2"/>
    </row>
    <row r="9" spans="1:5" x14ac:dyDescent="0.3">
      <c r="A9" t="s">
        <v>15</v>
      </c>
      <c r="B9" s="5">
        <v>27851</v>
      </c>
      <c r="C9" s="2">
        <v>5.0999999999999996</v>
      </c>
      <c r="D9" s="5"/>
      <c r="E9" s="2"/>
    </row>
    <row r="10" spans="1:5" x14ac:dyDescent="0.3">
      <c r="A10" t="s">
        <v>16</v>
      </c>
      <c r="B10" s="5">
        <v>27881</v>
      </c>
      <c r="C10" s="2">
        <v>5.67</v>
      </c>
      <c r="D10" s="5"/>
      <c r="E10" s="2"/>
    </row>
    <row r="11" spans="1:5" x14ac:dyDescent="0.3">
      <c r="A11" t="s">
        <v>17</v>
      </c>
      <c r="B11" s="5">
        <v>27912</v>
      </c>
      <c r="C11" s="2">
        <v>5.71</v>
      </c>
      <c r="D11" s="5"/>
      <c r="E11" s="2"/>
    </row>
    <row r="12" spans="1:5" x14ac:dyDescent="0.3">
      <c r="A12" t="s">
        <v>18</v>
      </c>
      <c r="B12" s="5">
        <v>27942</v>
      </c>
      <c r="C12" s="2">
        <v>5.32</v>
      </c>
      <c r="D12" s="5"/>
      <c r="E12" s="2"/>
    </row>
    <row r="13" spans="1:5" x14ac:dyDescent="0.3">
      <c r="A13" t="s">
        <v>19</v>
      </c>
      <c r="B13" s="5">
        <v>27973</v>
      </c>
      <c r="C13" s="2">
        <v>5.31</v>
      </c>
      <c r="D13" s="5"/>
      <c r="E13" s="2"/>
    </row>
    <row r="14" spans="1:5" x14ac:dyDescent="0.3">
      <c r="A14" t="s">
        <v>20</v>
      </c>
      <c r="B14" s="5">
        <v>28004</v>
      </c>
      <c r="C14" s="2">
        <v>5.31</v>
      </c>
      <c r="D14" s="5"/>
      <c r="E14" s="2"/>
    </row>
    <row r="15" spans="1:5" x14ac:dyDescent="0.3">
      <c r="A15" t="s">
        <v>21</v>
      </c>
      <c r="B15" s="5">
        <v>28034</v>
      </c>
      <c r="C15" s="2">
        <v>5.0199999999999996</v>
      </c>
      <c r="D15" s="5"/>
      <c r="E15" s="2"/>
    </row>
    <row r="16" spans="1:5" x14ac:dyDescent="0.3">
      <c r="A16" t="s">
        <v>22</v>
      </c>
      <c r="B16" s="5">
        <v>28065</v>
      </c>
      <c r="C16" s="2">
        <v>4.6900000000000004</v>
      </c>
      <c r="D16" s="5"/>
      <c r="E16" s="2"/>
    </row>
    <row r="17" spans="1:5" x14ac:dyDescent="0.3">
      <c r="A17" t="s">
        <v>23</v>
      </c>
      <c r="B17" s="5">
        <v>28095</v>
      </c>
      <c r="C17" s="2">
        <v>4.17</v>
      </c>
      <c r="D17" s="5"/>
      <c r="E17" s="2"/>
    </row>
    <row r="18" spans="1:5" x14ac:dyDescent="0.3">
      <c r="A18" t="s">
        <v>24</v>
      </c>
      <c r="B18" s="5">
        <v>28126</v>
      </c>
      <c r="C18" s="2">
        <v>4.6500000000000004</v>
      </c>
      <c r="D18" s="5"/>
      <c r="E18" s="2"/>
    </row>
    <row r="19" spans="1:5" x14ac:dyDescent="0.3">
      <c r="A19" t="s">
        <v>25</v>
      </c>
      <c r="B19" s="5">
        <v>28157</v>
      </c>
      <c r="C19" s="2">
        <v>4.7300000000000004</v>
      </c>
      <c r="D19" s="5"/>
      <c r="E19" s="2"/>
    </row>
    <row r="20" spans="1:5" x14ac:dyDescent="0.3">
      <c r="A20" t="s">
        <v>26</v>
      </c>
      <c r="B20" s="5">
        <v>28185</v>
      </c>
      <c r="C20" s="2">
        <v>4.72</v>
      </c>
      <c r="D20" s="5"/>
      <c r="E20" s="2"/>
    </row>
    <row r="21" spans="1:5" x14ac:dyDescent="0.3">
      <c r="A21" t="s">
        <v>27</v>
      </c>
      <c r="B21" s="5">
        <v>28216</v>
      </c>
      <c r="C21" s="2">
        <v>5.12</v>
      </c>
      <c r="D21" s="5"/>
      <c r="E21" s="2"/>
    </row>
    <row r="22" spans="1:5" x14ac:dyDescent="0.3">
      <c r="A22" t="s">
        <v>28</v>
      </c>
      <c r="B22" s="5">
        <v>28246</v>
      </c>
      <c r="C22" s="2">
        <v>5.47</v>
      </c>
      <c r="D22" s="5"/>
      <c r="E22" s="2"/>
    </row>
    <row r="23" spans="1:5" x14ac:dyDescent="0.3">
      <c r="A23" t="s">
        <v>29</v>
      </c>
      <c r="B23" s="5">
        <v>28277</v>
      </c>
      <c r="C23" s="2">
        <v>5.64</v>
      </c>
      <c r="D23" s="5"/>
      <c r="E23" s="2"/>
    </row>
    <row r="24" spans="1:5" x14ac:dyDescent="0.3">
      <c r="A24" t="s">
        <v>30</v>
      </c>
      <c r="B24" s="5">
        <v>28307</v>
      </c>
      <c r="C24" s="2">
        <v>5.86</v>
      </c>
      <c r="D24" s="5"/>
      <c r="E24" s="2"/>
    </row>
    <row r="25" spans="1:5" x14ac:dyDescent="0.3">
      <c r="A25" t="s">
        <v>31</v>
      </c>
      <c r="B25" s="5">
        <v>28338</v>
      </c>
      <c r="C25" s="2">
        <v>6.03</v>
      </c>
      <c r="D25" s="5"/>
      <c r="E25" s="2"/>
    </row>
    <row r="26" spans="1:5" x14ac:dyDescent="0.3">
      <c r="A26" t="s">
        <v>32</v>
      </c>
      <c r="B26" s="5">
        <v>28369</v>
      </c>
      <c r="C26" s="2">
        <v>6.46</v>
      </c>
      <c r="D26" s="5"/>
      <c r="E26" s="2"/>
    </row>
    <row r="27" spans="1:5" x14ac:dyDescent="0.3">
      <c r="A27" t="s">
        <v>33</v>
      </c>
      <c r="B27" s="5">
        <v>28399</v>
      </c>
      <c r="C27" s="2">
        <v>6.6</v>
      </c>
      <c r="D27" s="5"/>
      <c r="E27" s="2"/>
    </row>
    <row r="28" spans="1:5" x14ac:dyDescent="0.3">
      <c r="A28" t="s">
        <v>34</v>
      </c>
      <c r="B28" s="5">
        <v>28430</v>
      </c>
      <c r="C28" s="2">
        <v>6.56</v>
      </c>
      <c r="D28" s="5"/>
      <c r="E28" s="2"/>
    </row>
    <row r="29" spans="1:5" x14ac:dyDescent="0.3">
      <c r="A29" t="s">
        <v>35</v>
      </c>
      <c r="B29" s="5">
        <v>28460</v>
      </c>
      <c r="C29" s="2">
        <v>6.53</v>
      </c>
      <c r="D29" s="5"/>
      <c r="E29" s="2"/>
    </row>
    <row r="30" spans="1:5" x14ac:dyDescent="0.3">
      <c r="A30" t="s">
        <v>36</v>
      </c>
      <c r="B30" s="5">
        <v>28491</v>
      </c>
      <c r="C30" s="2">
        <v>6.79</v>
      </c>
      <c r="D30" s="5"/>
      <c r="E30" s="2"/>
    </row>
    <row r="31" spans="1:5" x14ac:dyDescent="0.3">
      <c r="A31" t="s">
        <v>37</v>
      </c>
      <c r="B31" s="5">
        <v>28522</v>
      </c>
      <c r="C31" s="2">
        <v>6.83</v>
      </c>
      <c r="D31" s="5"/>
      <c r="E31" s="2"/>
    </row>
    <row r="32" spans="1:5" x14ac:dyDescent="0.3">
      <c r="A32" t="s">
        <v>38</v>
      </c>
      <c r="B32" s="5">
        <v>28550</v>
      </c>
      <c r="C32" s="2">
        <v>6.97</v>
      </c>
      <c r="D32" s="5"/>
      <c r="E32" s="2"/>
    </row>
    <row r="33" spans="1:5" x14ac:dyDescent="0.3">
      <c r="A33" t="s">
        <v>39</v>
      </c>
      <c r="B33" s="5">
        <v>28581</v>
      </c>
      <c r="C33" s="2">
        <v>7.25</v>
      </c>
      <c r="D33" s="5"/>
      <c r="E33" s="2"/>
    </row>
    <row r="34" spans="1:5" x14ac:dyDescent="0.3">
      <c r="A34" t="s">
        <v>40</v>
      </c>
      <c r="B34" s="5">
        <v>28611</v>
      </c>
      <c r="C34" s="2">
        <v>7.43</v>
      </c>
      <c r="D34" s="5"/>
      <c r="E34" s="2"/>
    </row>
    <row r="35" spans="1:5" x14ac:dyDescent="0.3">
      <c r="A35" t="s">
        <v>41</v>
      </c>
      <c r="B35" s="5">
        <v>28642</v>
      </c>
      <c r="C35" s="2">
        <v>8.01</v>
      </c>
      <c r="D35" s="5"/>
      <c r="E35" s="2"/>
    </row>
    <row r="36" spans="1:5" x14ac:dyDescent="0.3">
      <c r="A36" t="s">
        <v>42</v>
      </c>
      <c r="B36" s="5">
        <v>28672</v>
      </c>
      <c r="C36" s="2">
        <v>8</v>
      </c>
      <c r="D36" s="5"/>
      <c r="E36" s="2"/>
    </row>
    <row r="37" spans="1:5" x14ac:dyDescent="0.3">
      <c r="A37" t="s">
        <v>43</v>
      </c>
      <c r="B37" s="5">
        <v>28703</v>
      </c>
      <c r="C37" s="2">
        <v>8.4</v>
      </c>
      <c r="D37" s="5"/>
      <c r="E37" s="2"/>
    </row>
    <row r="38" spans="1:5" x14ac:dyDescent="0.3">
      <c r="A38" t="s">
        <v>44</v>
      </c>
      <c r="B38" s="5">
        <v>28734</v>
      </c>
      <c r="C38" s="2">
        <v>8.9</v>
      </c>
      <c r="D38" s="5"/>
      <c r="E38" s="2"/>
    </row>
    <row r="39" spans="1:5" x14ac:dyDescent="0.3">
      <c r="A39" t="s">
        <v>45</v>
      </c>
      <c r="B39" s="5">
        <v>28764</v>
      </c>
      <c r="C39" s="2">
        <v>9.35</v>
      </c>
      <c r="D39" s="5"/>
      <c r="E39" s="2"/>
    </row>
    <row r="40" spans="1:5" x14ac:dyDescent="0.3">
      <c r="A40" t="s">
        <v>46</v>
      </c>
      <c r="B40" s="5">
        <v>28795</v>
      </c>
      <c r="C40" s="2">
        <v>9.94</v>
      </c>
      <c r="D40" s="5"/>
      <c r="E40" s="2"/>
    </row>
    <row r="41" spans="1:5" x14ac:dyDescent="0.3">
      <c r="A41" t="s">
        <v>47</v>
      </c>
      <c r="B41" s="5">
        <v>28825</v>
      </c>
      <c r="C41" s="2">
        <v>10.84</v>
      </c>
      <c r="D41" s="5"/>
      <c r="E41" s="2"/>
    </row>
    <row r="42" spans="1:5" x14ac:dyDescent="0.3">
      <c r="A42" t="s">
        <v>48</v>
      </c>
      <c r="B42" s="5">
        <v>28856</v>
      </c>
      <c r="C42" s="2">
        <v>10.57</v>
      </c>
      <c r="D42" s="5"/>
      <c r="E42" s="2"/>
    </row>
    <row r="43" spans="1:5" x14ac:dyDescent="0.3">
      <c r="A43" t="s">
        <v>49</v>
      </c>
      <c r="B43" s="5">
        <v>28887</v>
      </c>
      <c r="C43" s="2">
        <v>10.24</v>
      </c>
      <c r="D43" s="5"/>
      <c r="E43" s="2"/>
    </row>
    <row r="44" spans="1:5" x14ac:dyDescent="0.3">
      <c r="A44" t="s">
        <v>50</v>
      </c>
      <c r="B44" s="5">
        <v>28915</v>
      </c>
      <c r="C44" s="2">
        <v>10.07</v>
      </c>
      <c r="D44" s="5"/>
      <c r="E44" s="2"/>
    </row>
    <row r="45" spans="1:5" x14ac:dyDescent="0.3">
      <c r="A45" t="s">
        <v>51</v>
      </c>
      <c r="B45" s="5">
        <v>28946</v>
      </c>
      <c r="C45" s="2">
        <v>10.43</v>
      </c>
      <c r="D45" s="5"/>
      <c r="E45" s="2"/>
    </row>
    <row r="46" spans="1:5" x14ac:dyDescent="0.3">
      <c r="A46" t="s">
        <v>52</v>
      </c>
      <c r="B46" s="5">
        <v>28976</v>
      </c>
      <c r="C46" s="2">
        <v>10.31</v>
      </c>
      <c r="D46" s="5"/>
      <c r="E46" s="2"/>
    </row>
    <row r="47" spans="1:5" x14ac:dyDescent="0.3">
      <c r="A47" t="s">
        <v>53</v>
      </c>
      <c r="B47" s="5">
        <v>29007</v>
      </c>
      <c r="C47" s="2">
        <v>10.54</v>
      </c>
      <c r="D47" s="5"/>
      <c r="E47" s="2"/>
    </row>
    <row r="48" spans="1:5" x14ac:dyDescent="0.3">
      <c r="A48" t="s">
        <v>54</v>
      </c>
      <c r="B48" s="5">
        <v>29037</v>
      </c>
      <c r="C48" s="2">
        <v>10.81</v>
      </c>
      <c r="D48" s="5"/>
      <c r="E48" s="2"/>
    </row>
    <row r="49" spans="1:5" x14ac:dyDescent="0.3">
      <c r="A49" t="s">
        <v>55</v>
      </c>
      <c r="B49" s="5">
        <v>29068</v>
      </c>
      <c r="C49" s="2">
        <v>11.29</v>
      </c>
      <c r="D49" s="5"/>
      <c r="E49" s="2"/>
    </row>
    <row r="50" spans="1:5" x14ac:dyDescent="0.3">
      <c r="A50" t="s">
        <v>56</v>
      </c>
      <c r="B50" s="5">
        <v>29099</v>
      </c>
      <c r="C50" s="2">
        <v>12.16</v>
      </c>
      <c r="D50" s="5"/>
      <c r="E50" s="2"/>
    </row>
    <row r="51" spans="1:5" x14ac:dyDescent="0.3">
      <c r="A51" t="s">
        <v>57</v>
      </c>
      <c r="B51" s="5">
        <v>29129</v>
      </c>
      <c r="C51" s="2">
        <v>14.82</v>
      </c>
      <c r="D51" s="5"/>
      <c r="E51" s="2"/>
    </row>
    <row r="52" spans="1:5" x14ac:dyDescent="0.3">
      <c r="A52" t="s">
        <v>58</v>
      </c>
      <c r="B52" s="5">
        <v>29160</v>
      </c>
      <c r="C52" s="2">
        <v>13.96</v>
      </c>
      <c r="D52" s="5"/>
      <c r="E52" s="2"/>
    </row>
    <row r="53" spans="1:5" x14ac:dyDescent="0.3">
      <c r="A53" t="s">
        <v>59</v>
      </c>
      <c r="B53" s="5">
        <v>29190</v>
      </c>
      <c r="C53" s="2">
        <v>14.77</v>
      </c>
      <c r="D53" s="5"/>
      <c r="E53" s="2"/>
    </row>
    <row r="54" spans="1:5" x14ac:dyDescent="0.3">
      <c r="A54" t="s">
        <v>60</v>
      </c>
      <c r="B54" s="5">
        <v>29221</v>
      </c>
      <c r="C54" s="2">
        <v>13.4</v>
      </c>
      <c r="D54" s="5"/>
      <c r="E54" s="2"/>
    </row>
    <row r="55" spans="1:5" x14ac:dyDescent="0.3">
      <c r="A55" t="s">
        <v>61</v>
      </c>
      <c r="B55" s="5">
        <v>29252</v>
      </c>
      <c r="C55" s="2">
        <v>16.329999999999998</v>
      </c>
      <c r="D55" s="5"/>
      <c r="E55" s="2"/>
    </row>
    <row r="56" spans="1:5" x14ac:dyDescent="0.3">
      <c r="A56" t="s">
        <v>62</v>
      </c>
      <c r="B56" s="5">
        <v>29281</v>
      </c>
      <c r="C56" s="2">
        <v>19.850000000000001</v>
      </c>
      <c r="D56" s="5"/>
      <c r="E56" s="2"/>
    </row>
    <row r="57" spans="1:5" x14ac:dyDescent="0.3">
      <c r="A57" t="s">
        <v>63</v>
      </c>
      <c r="B57" s="5">
        <v>29312</v>
      </c>
      <c r="C57" s="2">
        <v>14.64</v>
      </c>
      <c r="D57" s="5"/>
      <c r="E57" s="2"/>
    </row>
    <row r="58" spans="1:5" x14ac:dyDescent="0.3">
      <c r="A58" t="s">
        <v>64</v>
      </c>
      <c r="B58" s="5">
        <v>29342</v>
      </c>
      <c r="C58" s="2">
        <v>11.06</v>
      </c>
      <c r="D58" s="5"/>
      <c r="E58" s="2"/>
    </row>
    <row r="59" spans="1:5" x14ac:dyDescent="0.3">
      <c r="A59" t="s">
        <v>65</v>
      </c>
      <c r="B59" s="5">
        <v>29373</v>
      </c>
      <c r="C59" s="2">
        <v>10.44</v>
      </c>
      <c r="D59" s="5"/>
      <c r="E59" s="2"/>
    </row>
    <row r="60" spans="1:5" x14ac:dyDescent="0.3">
      <c r="A60" t="s">
        <v>66</v>
      </c>
      <c r="B60" s="5">
        <v>29403</v>
      </c>
      <c r="C60" s="2">
        <v>9.93</v>
      </c>
      <c r="D60" s="5"/>
      <c r="E60" s="2"/>
    </row>
    <row r="61" spans="1:5" x14ac:dyDescent="0.3">
      <c r="A61" t="s">
        <v>67</v>
      </c>
      <c r="B61" s="5">
        <v>29434</v>
      </c>
      <c r="C61" s="2">
        <v>10.74</v>
      </c>
      <c r="D61" s="5"/>
      <c r="E61" s="2"/>
    </row>
    <row r="62" spans="1:5" x14ac:dyDescent="0.3">
      <c r="A62" t="s">
        <v>68</v>
      </c>
      <c r="B62" s="5">
        <v>29465</v>
      </c>
      <c r="C62" s="2">
        <v>13.19</v>
      </c>
      <c r="D62" s="5"/>
      <c r="E62" s="2"/>
    </row>
    <row r="63" spans="1:5" x14ac:dyDescent="0.3">
      <c r="A63" t="s">
        <v>69</v>
      </c>
      <c r="B63" s="5">
        <v>29495</v>
      </c>
      <c r="C63" s="2">
        <v>13.77</v>
      </c>
      <c r="D63" s="5"/>
      <c r="E63" s="2"/>
    </row>
    <row r="64" spans="1:5" x14ac:dyDescent="0.3">
      <c r="A64" t="s">
        <v>70</v>
      </c>
      <c r="B64" s="5">
        <v>29526</v>
      </c>
      <c r="C64" s="2">
        <v>18.559999999999999</v>
      </c>
      <c r="D64" s="5"/>
      <c r="E64" s="2"/>
    </row>
    <row r="65" spans="1:5" x14ac:dyDescent="0.3">
      <c r="A65" t="s">
        <v>71</v>
      </c>
      <c r="B65" s="5">
        <v>29556</v>
      </c>
      <c r="C65" s="2">
        <v>22</v>
      </c>
      <c r="D65" s="5"/>
      <c r="E65" s="2"/>
    </row>
    <row r="66" spans="1:5" x14ac:dyDescent="0.3">
      <c r="A66" t="s">
        <v>72</v>
      </c>
      <c r="B66" s="5">
        <v>29587</v>
      </c>
      <c r="C66" s="2">
        <v>17.25</v>
      </c>
      <c r="D66" s="5"/>
      <c r="E66" s="2"/>
    </row>
    <row r="67" spans="1:5" x14ac:dyDescent="0.3">
      <c r="A67" t="s">
        <v>73</v>
      </c>
      <c r="B67" s="5">
        <v>29618</v>
      </c>
      <c r="C67" s="2">
        <v>15.53</v>
      </c>
      <c r="D67" s="5"/>
      <c r="E67" s="2"/>
    </row>
    <row r="68" spans="1:5" x14ac:dyDescent="0.3">
      <c r="A68" t="s">
        <v>74</v>
      </c>
      <c r="B68" s="5">
        <v>29646</v>
      </c>
      <c r="C68" s="2">
        <v>14.63</v>
      </c>
      <c r="D68" s="5"/>
      <c r="E68" s="2"/>
    </row>
    <row r="69" spans="1:5" x14ac:dyDescent="0.3">
      <c r="A69" t="s">
        <v>75</v>
      </c>
      <c r="B69" s="5">
        <v>29677</v>
      </c>
      <c r="C69" s="2">
        <v>18.920000000000002</v>
      </c>
      <c r="D69" s="5"/>
      <c r="E69" s="2"/>
    </row>
    <row r="70" spans="1:5" x14ac:dyDescent="0.3">
      <c r="A70" t="s">
        <v>76</v>
      </c>
      <c r="B70" s="5">
        <v>29707</v>
      </c>
      <c r="C70" s="2">
        <v>17.559999999999999</v>
      </c>
      <c r="D70" s="5"/>
      <c r="E70" s="2"/>
    </row>
    <row r="71" spans="1:5" x14ac:dyDescent="0.3">
      <c r="A71" t="s">
        <v>77</v>
      </c>
      <c r="B71" s="5">
        <v>29738</v>
      </c>
      <c r="C71" s="2">
        <v>18.64</v>
      </c>
      <c r="D71" s="5"/>
      <c r="E71" s="2"/>
    </row>
    <row r="72" spans="1:5" x14ac:dyDescent="0.3">
      <c r="A72" t="s">
        <v>78</v>
      </c>
      <c r="B72" s="5">
        <v>29768</v>
      </c>
      <c r="C72" s="2">
        <v>17.46</v>
      </c>
      <c r="D72" s="5"/>
      <c r="E72" s="2"/>
    </row>
    <row r="73" spans="1:5" x14ac:dyDescent="0.3">
      <c r="A73" t="s">
        <v>79</v>
      </c>
      <c r="B73" s="5">
        <v>29799</v>
      </c>
      <c r="C73" s="2">
        <v>16.829999999999998</v>
      </c>
      <c r="D73" s="5"/>
      <c r="E73" s="2"/>
    </row>
    <row r="74" spans="1:5" x14ac:dyDescent="0.3">
      <c r="A74" t="s">
        <v>80</v>
      </c>
      <c r="B74" s="5">
        <v>29830</v>
      </c>
      <c r="C74" s="2">
        <v>16.579999999999998</v>
      </c>
      <c r="D74" s="5"/>
      <c r="E74" s="2"/>
    </row>
    <row r="75" spans="1:5" x14ac:dyDescent="0.3">
      <c r="A75" t="s">
        <v>81</v>
      </c>
      <c r="B75" s="5">
        <v>29860</v>
      </c>
      <c r="C75" s="2">
        <v>14.44</v>
      </c>
      <c r="D75" s="5"/>
      <c r="E75" s="2"/>
    </row>
    <row r="76" spans="1:5" x14ac:dyDescent="0.3">
      <c r="A76" t="s">
        <v>82</v>
      </c>
      <c r="B76" s="5">
        <v>29891</v>
      </c>
      <c r="C76" s="2">
        <v>12.44</v>
      </c>
      <c r="D76" s="5"/>
      <c r="E76" s="2"/>
    </row>
    <row r="77" spans="1:5" x14ac:dyDescent="0.3">
      <c r="A77" t="s">
        <v>83</v>
      </c>
      <c r="B77" s="5">
        <v>29921</v>
      </c>
      <c r="C77" s="2">
        <v>13.13</v>
      </c>
      <c r="D77" s="5"/>
      <c r="E77" s="2"/>
    </row>
    <row r="78" spans="1:5" x14ac:dyDescent="0.3">
      <c r="A78" t="s">
        <v>84</v>
      </c>
      <c r="B78" s="5">
        <v>29952</v>
      </c>
      <c r="C78" s="2">
        <v>14.21</v>
      </c>
      <c r="D78" s="5"/>
      <c r="E78" s="2"/>
    </row>
    <row r="79" spans="1:5" x14ac:dyDescent="0.3">
      <c r="A79" t="s">
        <v>85</v>
      </c>
      <c r="B79" s="5">
        <v>29983</v>
      </c>
      <c r="C79" s="2">
        <v>13.74</v>
      </c>
      <c r="D79" s="5"/>
      <c r="E79" s="2"/>
    </row>
    <row r="80" spans="1:5" x14ac:dyDescent="0.3">
      <c r="A80" t="s">
        <v>86</v>
      </c>
      <c r="B80" s="5">
        <v>30011</v>
      </c>
      <c r="C80" s="2">
        <v>16.8</v>
      </c>
      <c r="D80" s="5"/>
      <c r="E80" s="2"/>
    </row>
    <row r="81" spans="1:5" x14ac:dyDescent="0.3">
      <c r="A81" t="s">
        <v>87</v>
      </c>
      <c r="B81" s="5">
        <v>30042</v>
      </c>
      <c r="C81" s="2">
        <v>15.28</v>
      </c>
      <c r="D81" s="5"/>
      <c r="E81" s="2"/>
    </row>
    <row r="82" spans="1:5" x14ac:dyDescent="0.3">
      <c r="A82" t="s">
        <v>88</v>
      </c>
      <c r="B82" s="5">
        <v>30072</v>
      </c>
      <c r="C82" s="2">
        <v>13.38</v>
      </c>
      <c r="D82" s="5"/>
      <c r="E82" s="2"/>
    </row>
    <row r="83" spans="1:5" x14ac:dyDescent="0.3">
      <c r="A83" t="s">
        <v>89</v>
      </c>
      <c r="B83" s="5">
        <v>30103</v>
      </c>
      <c r="C83" s="2">
        <v>14.58</v>
      </c>
      <c r="D83" s="5"/>
      <c r="E83" s="2"/>
    </row>
    <row r="84" spans="1:5" x14ac:dyDescent="0.3">
      <c r="A84" t="s">
        <v>90</v>
      </c>
      <c r="B84" s="5">
        <v>30133</v>
      </c>
      <c r="C84" s="2">
        <v>11.41</v>
      </c>
      <c r="D84" s="5"/>
      <c r="E84" s="2"/>
    </row>
    <row r="85" spans="1:5" x14ac:dyDescent="0.3">
      <c r="A85" t="s">
        <v>91</v>
      </c>
      <c r="B85" s="5">
        <v>30164</v>
      </c>
      <c r="C85" s="2">
        <v>10.63</v>
      </c>
      <c r="D85" s="5"/>
      <c r="E85" s="2"/>
    </row>
    <row r="86" spans="1:5" x14ac:dyDescent="0.3">
      <c r="A86" t="s">
        <v>92</v>
      </c>
      <c r="B86" s="5">
        <v>30195</v>
      </c>
      <c r="C86" s="2">
        <v>12.17</v>
      </c>
      <c r="D86" s="5"/>
      <c r="E86" s="2"/>
    </row>
    <row r="87" spans="1:5" x14ac:dyDescent="0.3">
      <c r="A87" t="s">
        <v>93</v>
      </c>
      <c r="B87" s="5">
        <v>30225</v>
      </c>
      <c r="C87" s="2">
        <v>9.41</v>
      </c>
      <c r="D87" s="5"/>
      <c r="E87" s="2"/>
    </row>
    <row r="88" spans="1:5" x14ac:dyDescent="0.3">
      <c r="A88" t="s">
        <v>94</v>
      </c>
      <c r="B88" s="5">
        <v>30256</v>
      </c>
      <c r="C88" s="2">
        <v>8.93</v>
      </c>
      <c r="D88" s="5"/>
      <c r="E88" s="2"/>
    </row>
    <row r="89" spans="1:5" x14ac:dyDescent="0.3">
      <c r="A89" t="s">
        <v>95</v>
      </c>
      <c r="B89" s="5">
        <v>30286</v>
      </c>
      <c r="C89" s="2">
        <v>11.2</v>
      </c>
      <c r="D89" s="5"/>
      <c r="E89" s="2"/>
    </row>
    <row r="90" spans="1:5" x14ac:dyDescent="0.3">
      <c r="A90" t="s">
        <v>96</v>
      </c>
      <c r="B90" s="5">
        <v>30317</v>
      </c>
      <c r="C90" s="2">
        <v>8.56</v>
      </c>
      <c r="D90" s="5"/>
      <c r="E90" s="2"/>
    </row>
    <row r="91" spans="1:5" x14ac:dyDescent="0.3">
      <c r="A91" t="s">
        <v>97</v>
      </c>
      <c r="B91" s="5">
        <v>30348</v>
      </c>
      <c r="C91" s="2">
        <v>8.5299999999999994</v>
      </c>
      <c r="D91" s="5"/>
      <c r="E91" s="2"/>
    </row>
    <row r="92" spans="1:5" x14ac:dyDescent="0.3">
      <c r="A92" t="s">
        <v>98</v>
      </c>
      <c r="B92" s="5">
        <v>30376</v>
      </c>
      <c r="C92" s="2">
        <v>10.81</v>
      </c>
      <c r="D92" s="5"/>
      <c r="E92" s="2"/>
    </row>
    <row r="93" spans="1:5" x14ac:dyDescent="0.3">
      <c r="A93" t="s">
        <v>99</v>
      </c>
      <c r="B93" s="5">
        <v>30407</v>
      </c>
      <c r="C93" s="2">
        <v>8.84</v>
      </c>
      <c r="D93" s="5"/>
      <c r="E93" s="2"/>
    </row>
    <row r="94" spans="1:5" x14ac:dyDescent="0.3">
      <c r="A94" t="s">
        <v>100</v>
      </c>
      <c r="B94" s="5">
        <v>30437</v>
      </c>
      <c r="C94" s="2">
        <v>8.94</v>
      </c>
      <c r="D94" s="5"/>
      <c r="E94" s="2"/>
    </row>
    <row r="95" spans="1:5" x14ac:dyDescent="0.3">
      <c r="A95" t="s">
        <v>101</v>
      </c>
      <c r="B95" s="5">
        <v>30468</v>
      </c>
      <c r="C95" s="2">
        <v>10.06</v>
      </c>
      <c r="D95" s="5"/>
      <c r="E95" s="2"/>
    </row>
    <row r="96" spans="1:5" x14ac:dyDescent="0.3">
      <c r="A96" t="s">
        <v>102</v>
      </c>
      <c r="B96" s="5">
        <v>30498</v>
      </c>
      <c r="C96" s="2">
        <v>9.52</v>
      </c>
      <c r="D96" s="5"/>
      <c r="E96" s="2"/>
    </row>
    <row r="97" spans="1:5" x14ac:dyDescent="0.3">
      <c r="A97" t="s">
        <v>103</v>
      </c>
      <c r="B97" s="5">
        <v>30529</v>
      </c>
      <c r="C97" s="2">
        <v>9.59</v>
      </c>
      <c r="D97" s="5"/>
      <c r="E97" s="2"/>
    </row>
    <row r="98" spans="1:5" x14ac:dyDescent="0.3">
      <c r="A98" t="s">
        <v>104</v>
      </c>
      <c r="B98" s="5">
        <v>30560</v>
      </c>
      <c r="C98" s="2">
        <v>10.59</v>
      </c>
      <c r="D98" s="5"/>
      <c r="E98" s="2"/>
    </row>
    <row r="99" spans="1:5" x14ac:dyDescent="0.3">
      <c r="A99" t="s">
        <v>105</v>
      </c>
      <c r="B99" s="5">
        <v>30590</v>
      </c>
      <c r="C99" s="2">
        <v>9.43</v>
      </c>
      <c r="D99" s="5"/>
      <c r="E99" s="2"/>
    </row>
    <row r="100" spans="1:5" x14ac:dyDescent="0.3">
      <c r="A100" t="s">
        <v>106</v>
      </c>
      <c r="B100" s="5">
        <v>30621</v>
      </c>
      <c r="C100" s="2">
        <v>9.34</v>
      </c>
      <c r="D100" s="5"/>
      <c r="E100" s="2"/>
    </row>
    <row r="101" spans="1:5" x14ac:dyDescent="0.3">
      <c r="A101" t="s">
        <v>107</v>
      </c>
      <c r="B101" s="5">
        <v>30651</v>
      </c>
      <c r="C101" s="2">
        <v>9.92</v>
      </c>
      <c r="D101" s="5"/>
      <c r="E101" s="2"/>
    </row>
    <row r="102" spans="1:5" x14ac:dyDescent="0.3">
      <c r="A102" t="s">
        <v>108</v>
      </c>
      <c r="B102" s="5">
        <v>30682</v>
      </c>
      <c r="C102" s="2">
        <v>9.35</v>
      </c>
      <c r="D102" s="5"/>
      <c r="E102" s="2"/>
    </row>
    <row r="103" spans="1:5" x14ac:dyDescent="0.3">
      <c r="A103" t="s">
        <v>109</v>
      </c>
      <c r="B103" s="5">
        <v>30713</v>
      </c>
      <c r="C103" s="2">
        <v>9.4499999999999993</v>
      </c>
      <c r="D103" s="5"/>
      <c r="E103" s="2"/>
    </row>
    <row r="104" spans="1:5" x14ac:dyDescent="0.3">
      <c r="A104" t="s">
        <v>110</v>
      </c>
      <c r="B104" s="5">
        <v>30742</v>
      </c>
      <c r="C104" s="2">
        <v>10.24</v>
      </c>
      <c r="D104" s="5"/>
      <c r="E104" s="2"/>
    </row>
    <row r="105" spans="1:5" x14ac:dyDescent="0.3">
      <c r="A105" t="s">
        <v>111</v>
      </c>
      <c r="B105" s="5">
        <v>30773</v>
      </c>
      <c r="C105" s="2">
        <v>10.9</v>
      </c>
      <c r="D105" s="5"/>
      <c r="E105" s="2"/>
    </row>
    <row r="106" spans="1:5" x14ac:dyDescent="0.3">
      <c r="A106" t="s">
        <v>112</v>
      </c>
      <c r="B106" s="5">
        <v>30803</v>
      </c>
      <c r="C106" s="2">
        <v>10.81</v>
      </c>
      <c r="D106" s="5"/>
      <c r="E106" s="2"/>
    </row>
    <row r="107" spans="1:5" x14ac:dyDescent="0.3">
      <c r="A107" t="s">
        <v>113</v>
      </c>
      <c r="B107" s="5">
        <v>30834</v>
      </c>
      <c r="C107" s="2">
        <v>10.85</v>
      </c>
      <c r="D107" s="5"/>
      <c r="E107" s="2"/>
    </row>
    <row r="108" spans="1:5" x14ac:dyDescent="0.3">
      <c r="A108" t="s">
        <v>114</v>
      </c>
      <c r="B108" s="5">
        <v>30864</v>
      </c>
      <c r="C108" s="2">
        <v>11.83</v>
      </c>
      <c r="D108" s="5"/>
      <c r="E108" s="2"/>
    </row>
    <row r="109" spans="1:5" x14ac:dyDescent="0.3">
      <c r="A109" t="s">
        <v>115</v>
      </c>
      <c r="B109" s="5">
        <v>30895</v>
      </c>
      <c r="C109" s="2">
        <v>11.64</v>
      </c>
      <c r="D109" s="5"/>
      <c r="E109" s="2"/>
    </row>
    <row r="110" spans="1:5" x14ac:dyDescent="0.3">
      <c r="A110" t="s">
        <v>116</v>
      </c>
      <c r="B110" s="5">
        <v>30926</v>
      </c>
      <c r="C110" s="2">
        <v>11.23</v>
      </c>
      <c r="D110" s="5"/>
      <c r="E110" s="2"/>
    </row>
    <row r="111" spans="1:5" x14ac:dyDescent="0.3">
      <c r="A111" t="s">
        <v>117</v>
      </c>
      <c r="B111" s="5">
        <v>30956</v>
      </c>
      <c r="C111" s="2">
        <v>9.99</v>
      </c>
      <c r="D111" s="5"/>
      <c r="E111" s="2"/>
    </row>
    <row r="112" spans="1:5" x14ac:dyDescent="0.3">
      <c r="A112" t="s">
        <v>118</v>
      </c>
      <c r="B112" s="5">
        <v>30987</v>
      </c>
      <c r="C112" s="2">
        <v>8.92</v>
      </c>
      <c r="D112" s="5"/>
      <c r="E112" s="2"/>
    </row>
    <row r="113" spans="1:5" x14ac:dyDescent="0.3">
      <c r="A113" t="s">
        <v>119</v>
      </c>
      <c r="B113" s="5">
        <v>31017</v>
      </c>
      <c r="C113" s="2">
        <v>8.74</v>
      </c>
      <c r="D113" s="5"/>
      <c r="E113" s="2"/>
    </row>
    <row r="114" spans="1:5" x14ac:dyDescent="0.3">
      <c r="A114" t="s">
        <v>120</v>
      </c>
      <c r="B114" s="5">
        <v>31048</v>
      </c>
      <c r="C114" s="2">
        <v>8.73</v>
      </c>
      <c r="D114" s="5"/>
      <c r="E114" s="2"/>
    </row>
    <row r="115" spans="1:5" x14ac:dyDescent="0.3">
      <c r="A115" t="s">
        <v>121</v>
      </c>
      <c r="B115" s="5">
        <v>31079</v>
      </c>
      <c r="C115" s="2">
        <v>8.74</v>
      </c>
      <c r="D115" s="5"/>
      <c r="E115" s="2"/>
    </row>
    <row r="116" spans="1:5" x14ac:dyDescent="0.3">
      <c r="A116" t="s">
        <v>122</v>
      </c>
      <c r="B116" s="5">
        <v>31107</v>
      </c>
      <c r="C116" s="2">
        <v>8.58</v>
      </c>
      <c r="D116" s="5"/>
      <c r="E116" s="2"/>
    </row>
    <row r="117" spans="1:5" x14ac:dyDescent="0.3">
      <c r="A117" t="s">
        <v>123</v>
      </c>
      <c r="B117" s="5">
        <v>31138</v>
      </c>
      <c r="C117" s="2">
        <v>8.58</v>
      </c>
      <c r="D117" s="5"/>
      <c r="E117" s="2"/>
    </row>
    <row r="118" spans="1:5" x14ac:dyDescent="0.3">
      <c r="A118" t="s">
        <v>124</v>
      </c>
      <c r="B118" s="5">
        <v>31168</v>
      </c>
      <c r="C118" s="2">
        <v>7.64</v>
      </c>
      <c r="D118" s="5"/>
      <c r="E118" s="2"/>
    </row>
    <row r="119" spans="1:5" x14ac:dyDescent="0.3">
      <c r="A119" t="s">
        <v>125</v>
      </c>
      <c r="B119" s="5">
        <v>31199</v>
      </c>
      <c r="C119" s="2">
        <v>7.95</v>
      </c>
      <c r="D119" s="5"/>
      <c r="E119" s="2"/>
    </row>
    <row r="120" spans="1:5" x14ac:dyDescent="0.3">
      <c r="A120" t="s">
        <v>126</v>
      </c>
      <c r="B120" s="5">
        <v>31229</v>
      </c>
      <c r="C120" s="2">
        <v>8.61</v>
      </c>
      <c r="D120" s="5"/>
      <c r="E120" s="2"/>
    </row>
    <row r="121" spans="1:5" x14ac:dyDescent="0.3">
      <c r="A121" t="s">
        <v>127</v>
      </c>
      <c r="B121" s="5">
        <v>31260</v>
      </c>
      <c r="C121" s="2">
        <v>7.8</v>
      </c>
      <c r="D121" s="5"/>
      <c r="E121" s="2"/>
    </row>
    <row r="122" spans="1:5" x14ac:dyDescent="0.3">
      <c r="A122" t="s">
        <v>128</v>
      </c>
      <c r="B122" s="5">
        <v>31291</v>
      </c>
      <c r="C122" s="2">
        <v>8.84</v>
      </c>
      <c r="D122" s="5"/>
      <c r="E122" s="2"/>
    </row>
    <row r="123" spans="1:5" x14ac:dyDescent="0.3">
      <c r="A123" t="s">
        <v>129</v>
      </c>
      <c r="B123" s="5">
        <v>31321</v>
      </c>
      <c r="C123" s="2">
        <v>8.08</v>
      </c>
      <c r="D123" s="5"/>
      <c r="E123" s="2"/>
    </row>
    <row r="124" spans="1:5" x14ac:dyDescent="0.3">
      <c r="A124" t="s">
        <v>130</v>
      </c>
      <c r="B124" s="5">
        <v>31352</v>
      </c>
      <c r="C124" s="2">
        <v>8.5399999999999991</v>
      </c>
      <c r="D124" s="5"/>
      <c r="E124" s="2"/>
    </row>
    <row r="125" spans="1:5" x14ac:dyDescent="0.3">
      <c r="A125" t="s">
        <v>131</v>
      </c>
      <c r="B125" s="5">
        <v>31382</v>
      </c>
      <c r="C125" s="2">
        <v>13.46</v>
      </c>
      <c r="D125" s="5"/>
      <c r="E125" s="2"/>
    </row>
    <row r="126" spans="1:5" x14ac:dyDescent="0.3">
      <c r="A126" t="s">
        <v>132</v>
      </c>
      <c r="B126" s="5">
        <v>31413</v>
      </c>
      <c r="C126" s="2">
        <v>8.09</v>
      </c>
      <c r="D126" s="5"/>
      <c r="E126" s="2"/>
    </row>
    <row r="127" spans="1:5" x14ac:dyDescent="0.3">
      <c r="A127" t="s">
        <v>133</v>
      </c>
      <c r="B127" s="5">
        <v>31444</v>
      </c>
      <c r="C127" s="2">
        <v>7.95</v>
      </c>
      <c r="D127" s="5"/>
      <c r="E127" s="2"/>
    </row>
    <row r="128" spans="1:5" x14ac:dyDescent="0.3">
      <c r="A128" t="s">
        <v>134</v>
      </c>
      <c r="B128" s="5">
        <v>31472</v>
      </c>
      <c r="C128" s="2">
        <v>8.06</v>
      </c>
      <c r="D128" s="5"/>
      <c r="E128" s="2"/>
    </row>
    <row r="129" spans="1:5" x14ac:dyDescent="0.3">
      <c r="A129" t="s">
        <v>135</v>
      </c>
      <c r="B129" s="5">
        <v>31503</v>
      </c>
      <c r="C129" s="2">
        <v>7.05</v>
      </c>
      <c r="D129" s="5"/>
      <c r="E129" s="2"/>
    </row>
    <row r="130" spans="1:5" x14ac:dyDescent="0.3">
      <c r="A130" t="s">
        <v>136</v>
      </c>
      <c r="B130" s="5">
        <v>31533</v>
      </c>
      <c r="C130" s="2">
        <v>6.84</v>
      </c>
      <c r="D130" s="5"/>
      <c r="E130" s="2"/>
    </row>
    <row r="131" spans="1:5" x14ac:dyDescent="0.3">
      <c r="A131" t="s">
        <v>137</v>
      </c>
      <c r="B131" s="5">
        <v>31564</v>
      </c>
      <c r="C131" s="2">
        <v>7.72</v>
      </c>
      <c r="D131" s="5"/>
      <c r="E131" s="2"/>
    </row>
    <row r="132" spans="1:5" x14ac:dyDescent="0.3">
      <c r="A132" t="s">
        <v>138</v>
      </c>
      <c r="B132" s="5">
        <v>31594</v>
      </c>
      <c r="C132" s="2">
        <v>6.35</v>
      </c>
      <c r="D132" s="5"/>
      <c r="E132" s="2"/>
    </row>
    <row r="133" spans="1:5" x14ac:dyDescent="0.3">
      <c r="A133" t="s">
        <v>139</v>
      </c>
      <c r="B133" s="5">
        <v>31625</v>
      </c>
      <c r="C133" s="2">
        <v>5.77</v>
      </c>
      <c r="D133" s="5"/>
      <c r="E133" s="2"/>
    </row>
    <row r="134" spans="1:5" x14ac:dyDescent="0.3">
      <c r="A134" t="s">
        <v>140</v>
      </c>
      <c r="B134" s="5">
        <v>31656</v>
      </c>
      <c r="C134" s="2">
        <v>6.9</v>
      </c>
      <c r="D134" s="5"/>
      <c r="E134" s="2"/>
    </row>
    <row r="135" spans="1:5" x14ac:dyDescent="0.3">
      <c r="A135" t="s">
        <v>141</v>
      </c>
      <c r="B135" s="5">
        <v>31686</v>
      </c>
      <c r="C135" s="2">
        <v>5.93</v>
      </c>
      <c r="D135" s="5"/>
      <c r="E135" s="2"/>
    </row>
    <row r="136" spans="1:5" x14ac:dyDescent="0.3">
      <c r="A136" t="s">
        <v>142</v>
      </c>
      <c r="B136" s="5">
        <v>31717</v>
      </c>
      <c r="C136" s="2">
        <v>6.03</v>
      </c>
      <c r="D136" s="5"/>
      <c r="E136" s="2"/>
    </row>
    <row r="137" spans="1:5" x14ac:dyDescent="0.3">
      <c r="A137" t="s">
        <v>143</v>
      </c>
      <c r="B137" s="5">
        <v>31747</v>
      </c>
      <c r="C137" s="2">
        <v>14.35</v>
      </c>
      <c r="D137" s="5"/>
      <c r="E137" s="2"/>
    </row>
    <row r="138" spans="1:5" x14ac:dyDescent="0.3">
      <c r="A138" t="s">
        <v>144</v>
      </c>
      <c r="B138" s="5">
        <v>31778</v>
      </c>
      <c r="C138" s="2">
        <v>6.28</v>
      </c>
      <c r="D138" s="5"/>
      <c r="E138" s="2"/>
    </row>
    <row r="139" spans="1:5" x14ac:dyDescent="0.3">
      <c r="A139" t="s">
        <v>145</v>
      </c>
      <c r="B139" s="5">
        <v>31809</v>
      </c>
      <c r="C139" s="2">
        <v>6.02</v>
      </c>
      <c r="D139" s="5"/>
      <c r="E139" s="2"/>
    </row>
    <row r="140" spans="1:5" x14ac:dyDescent="0.3">
      <c r="A140" t="s">
        <v>146</v>
      </c>
      <c r="B140" s="5">
        <v>31837</v>
      </c>
      <c r="C140" s="2">
        <v>6.23</v>
      </c>
      <c r="D140" s="5"/>
      <c r="E140" s="2"/>
    </row>
    <row r="141" spans="1:5" x14ac:dyDescent="0.3">
      <c r="A141" t="s">
        <v>147</v>
      </c>
      <c r="B141" s="5">
        <v>31868</v>
      </c>
      <c r="C141" s="2">
        <v>7.63</v>
      </c>
      <c r="D141" s="5"/>
      <c r="E141" s="2"/>
    </row>
    <row r="142" spans="1:5" x14ac:dyDescent="0.3">
      <c r="A142" t="s">
        <v>148</v>
      </c>
      <c r="B142" s="5">
        <v>31898</v>
      </c>
      <c r="C142" s="2">
        <v>6.63</v>
      </c>
      <c r="D142" s="5"/>
      <c r="E142" s="2"/>
    </row>
    <row r="143" spans="1:5" x14ac:dyDescent="0.3">
      <c r="A143" t="s">
        <v>149</v>
      </c>
      <c r="B143" s="5">
        <v>31929</v>
      </c>
      <c r="C143" s="2">
        <v>6.56</v>
      </c>
      <c r="D143" s="5"/>
      <c r="E143" s="2"/>
    </row>
    <row r="144" spans="1:5" x14ac:dyDescent="0.3">
      <c r="A144" t="s">
        <v>150</v>
      </c>
      <c r="B144" s="5">
        <v>31959</v>
      </c>
      <c r="C144" s="2">
        <v>6.75</v>
      </c>
      <c r="D144" s="5"/>
      <c r="E144" s="2"/>
    </row>
    <row r="145" spans="1:5" x14ac:dyDescent="0.3">
      <c r="A145" t="s">
        <v>151</v>
      </c>
      <c r="B145" s="5">
        <v>31990</v>
      </c>
      <c r="C145" s="2">
        <v>6.95</v>
      </c>
      <c r="D145" s="5"/>
      <c r="E145" s="2"/>
    </row>
    <row r="146" spans="1:5" x14ac:dyDescent="0.3">
      <c r="A146" t="s">
        <v>152</v>
      </c>
      <c r="B146" s="5">
        <v>32021</v>
      </c>
      <c r="C146" s="2">
        <v>8.3800000000000008</v>
      </c>
      <c r="D146" s="5"/>
      <c r="E146" s="2"/>
    </row>
    <row r="147" spans="1:5" x14ac:dyDescent="0.3">
      <c r="A147" t="s">
        <v>153</v>
      </c>
      <c r="B147" s="5">
        <v>32051</v>
      </c>
      <c r="C147" s="2">
        <v>6.62</v>
      </c>
      <c r="D147" s="5"/>
      <c r="E147" s="2"/>
    </row>
    <row r="148" spans="1:5" x14ac:dyDescent="0.3">
      <c r="A148" t="s">
        <v>154</v>
      </c>
      <c r="B148" s="5">
        <v>32082</v>
      </c>
      <c r="C148" s="2">
        <v>7.19</v>
      </c>
      <c r="D148" s="5"/>
      <c r="E148" s="2"/>
    </row>
    <row r="149" spans="1:5" x14ac:dyDescent="0.3">
      <c r="A149" t="s">
        <v>155</v>
      </c>
      <c r="B149" s="5">
        <v>32112</v>
      </c>
      <c r="C149" s="2">
        <v>6.89</v>
      </c>
      <c r="D149" s="5"/>
      <c r="E149" s="2"/>
    </row>
    <row r="150" spans="1:5" x14ac:dyDescent="0.3">
      <c r="A150" t="s">
        <v>156</v>
      </c>
      <c r="B150" s="5">
        <v>32143</v>
      </c>
      <c r="C150" s="2">
        <v>6.79</v>
      </c>
      <c r="D150" s="5"/>
      <c r="E150" s="2"/>
    </row>
    <row r="151" spans="1:5" x14ac:dyDescent="0.3">
      <c r="A151" t="s">
        <v>157</v>
      </c>
      <c r="B151" s="5">
        <v>32174</v>
      </c>
      <c r="C151" s="2">
        <v>6.67</v>
      </c>
      <c r="D151" s="5"/>
      <c r="E151" s="2"/>
    </row>
    <row r="152" spans="1:5" x14ac:dyDescent="0.3">
      <c r="A152" t="s">
        <v>158</v>
      </c>
      <c r="B152" s="5">
        <v>32203</v>
      </c>
      <c r="C152" s="2">
        <v>6.83</v>
      </c>
      <c r="D152" s="5"/>
      <c r="E152" s="2"/>
    </row>
    <row r="153" spans="1:5" x14ac:dyDescent="0.3">
      <c r="A153" t="s">
        <v>159</v>
      </c>
      <c r="B153" s="5">
        <v>32234</v>
      </c>
      <c r="C153" s="2">
        <v>6.98</v>
      </c>
      <c r="D153" s="5"/>
      <c r="E153" s="2"/>
    </row>
    <row r="154" spans="1:5" x14ac:dyDescent="0.3">
      <c r="A154" t="s">
        <v>160</v>
      </c>
      <c r="B154" s="5">
        <v>32264</v>
      </c>
      <c r="C154" s="2">
        <v>7.48</v>
      </c>
      <c r="D154" s="5"/>
      <c r="E154" s="2"/>
    </row>
    <row r="155" spans="1:5" x14ac:dyDescent="0.3">
      <c r="A155" t="s">
        <v>161</v>
      </c>
      <c r="B155" s="5">
        <v>32295</v>
      </c>
      <c r="C155" s="2">
        <v>8.27</v>
      </c>
      <c r="D155" s="5"/>
      <c r="E155" s="2"/>
    </row>
    <row r="156" spans="1:5" x14ac:dyDescent="0.3">
      <c r="A156" t="s">
        <v>162</v>
      </c>
      <c r="B156" s="5">
        <v>32325</v>
      </c>
      <c r="C156" s="2">
        <v>7.84</v>
      </c>
      <c r="D156" s="5"/>
      <c r="E156" s="2"/>
    </row>
    <row r="157" spans="1:5" x14ac:dyDescent="0.3">
      <c r="A157" t="s">
        <v>163</v>
      </c>
      <c r="B157" s="5">
        <v>32356</v>
      </c>
      <c r="C157" s="2">
        <v>8.14</v>
      </c>
      <c r="D157" s="5"/>
      <c r="E157" s="2"/>
    </row>
    <row r="158" spans="1:5" x14ac:dyDescent="0.3">
      <c r="A158" t="s">
        <v>164</v>
      </c>
      <c r="B158" s="5">
        <v>32387</v>
      </c>
      <c r="C158" s="2">
        <v>8.5399999999999991</v>
      </c>
      <c r="D158" s="5"/>
      <c r="E158" s="2"/>
    </row>
    <row r="159" spans="1:5" x14ac:dyDescent="0.3">
      <c r="A159" t="s">
        <v>165</v>
      </c>
      <c r="B159" s="5">
        <v>32417</v>
      </c>
      <c r="C159" s="2">
        <v>8.39</v>
      </c>
      <c r="D159" s="5"/>
      <c r="E159" s="2"/>
    </row>
    <row r="160" spans="1:5" x14ac:dyDescent="0.3">
      <c r="A160" t="s">
        <v>166</v>
      </c>
      <c r="B160" s="5">
        <v>32448</v>
      </c>
      <c r="C160" s="2">
        <v>8.5</v>
      </c>
      <c r="D160" s="5"/>
      <c r="E160" s="2"/>
    </row>
    <row r="161" spans="1:5" x14ac:dyDescent="0.3">
      <c r="A161" t="s">
        <v>167</v>
      </c>
      <c r="B161" s="5">
        <v>32478</v>
      </c>
      <c r="C161" s="2">
        <v>9.0399999999999991</v>
      </c>
      <c r="D161" s="5"/>
      <c r="E161" s="2"/>
    </row>
    <row r="162" spans="1:5" x14ac:dyDescent="0.3">
      <c r="A162" t="s">
        <v>168</v>
      </c>
      <c r="B162" s="5">
        <v>32509</v>
      </c>
      <c r="C162" s="2">
        <v>9.14</v>
      </c>
      <c r="D162" s="5"/>
      <c r="E162" s="2"/>
    </row>
    <row r="163" spans="1:5" x14ac:dyDescent="0.3">
      <c r="A163" t="s">
        <v>169</v>
      </c>
      <c r="B163" s="5">
        <v>32540</v>
      </c>
      <c r="C163" s="2">
        <v>9.8699999999999992</v>
      </c>
      <c r="D163" s="5"/>
      <c r="E163" s="2"/>
    </row>
    <row r="164" spans="1:5" x14ac:dyDescent="0.3">
      <c r="A164" t="s">
        <v>170</v>
      </c>
      <c r="B164" s="5">
        <v>32568</v>
      </c>
      <c r="C164" s="2">
        <v>9.7899999999999991</v>
      </c>
      <c r="D164" s="5"/>
      <c r="E164" s="2"/>
    </row>
    <row r="165" spans="1:5" x14ac:dyDescent="0.3">
      <c r="A165" t="s">
        <v>171</v>
      </c>
      <c r="B165" s="5">
        <v>32599</v>
      </c>
      <c r="C165" s="2">
        <v>9.82</v>
      </c>
      <c r="D165" s="5"/>
      <c r="E165" s="2"/>
    </row>
    <row r="166" spans="1:5" x14ac:dyDescent="0.3">
      <c r="A166" t="s">
        <v>172</v>
      </c>
      <c r="B166" s="5">
        <v>32629</v>
      </c>
      <c r="C166" s="2">
        <v>10.48</v>
      </c>
      <c r="D166" s="5"/>
      <c r="E166" s="2"/>
    </row>
    <row r="167" spans="1:5" x14ac:dyDescent="0.3">
      <c r="A167" t="s">
        <v>173</v>
      </c>
      <c r="B167" s="5">
        <v>32660</v>
      </c>
      <c r="C167" s="2">
        <v>9.6300000000000008</v>
      </c>
      <c r="D167" s="5"/>
      <c r="E167" s="2"/>
    </row>
    <row r="168" spans="1:5" x14ac:dyDescent="0.3">
      <c r="A168" t="s">
        <v>174</v>
      </c>
      <c r="B168" s="5">
        <v>32690</v>
      </c>
      <c r="C168" s="2">
        <v>8.94</v>
      </c>
      <c r="D168" s="5"/>
      <c r="E168" s="2"/>
    </row>
    <row r="169" spans="1:5" x14ac:dyDescent="0.3">
      <c r="A169" t="s">
        <v>175</v>
      </c>
      <c r="B169" s="5">
        <v>32721</v>
      </c>
      <c r="C169" s="2">
        <v>8.92</v>
      </c>
      <c r="D169" s="5"/>
      <c r="E169" s="2"/>
    </row>
    <row r="170" spans="1:5" x14ac:dyDescent="0.3">
      <c r="A170" t="s">
        <v>176</v>
      </c>
      <c r="B170" s="5">
        <v>32752</v>
      </c>
      <c r="C170" s="2">
        <v>9.24</v>
      </c>
      <c r="D170" s="5"/>
      <c r="E170" s="2"/>
    </row>
    <row r="171" spans="1:5" x14ac:dyDescent="0.3">
      <c r="A171" t="s">
        <v>177</v>
      </c>
      <c r="B171" s="5">
        <v>32782</v>
      </c>
      <c r="C171" s="2">
        <v>8.89</v>
      </c>
      <c r="D171" s="5"/>
      <c r="E171" s="2"/>
    </row>
    <row r="172" spans="1:5" x14ac:dyDescent="0.3">
      <c r="A172" t="s">
        <v>178</v>
      </c>
      <c r="B172" s="5">
        <v>32813</v>
      </c>
      <c r="C172" s="2">
        <v>8.6</v>
      </c>
      <c r="D172" s="5"/>
      <c r="E172" s="2"/>
    </row>
    <row r="173" spans="1:5" x14ac:dyDescent="0.3">
      <c r="A173" t="s">
        <v>179</v>
      </c>
      <c r="B173" s="5">
        <v>32843</v>
      </c>
      <c r="C173" s="2">
        <v>7.97</v>
      </c>
      <c r="D173" s="5"/>
      <c r="E173" s="2"/>
    </row>
    <row r="174" spans="1:5" x14ac:dyDescent="0.3">
      <c r="A174" t="s">
        <v>180</v>
      </c>
      <c r="B174" s="5">
        <v>32874</v>
      </c>
      <c r="C174" s="2">
        <v>8.26</v>
      </c>
      <c r="D174" s="5"/>
      <c r="E174" s="2"/>
    </row>
    <row r="175" spans="1:5" x14ac:dyDescent="0.3">
      <c r="A175" t="s">
        <v>181</v>
      </c>
      <c r="B175" s="5">
        <v>32905</v>
      </c>
      <c r="C175" s="2">
        <v>8.2899999999999991</v>
      </c>
      <c r="D175" s="5"/>
      <c r="E175" s="2"/>
    </row>
    <row r="176" spans="1:5" x14ac:dyDescent="0.3">
      <c r="A176" t="s">
        <v>182</v>
      </c>
      <c r="B176" s="5">
        <v>32933</v>
      </c>
      <c r="C176" s="2">
        <v>8.3000000000000007</v>
      </c>
      <c r="D176" s="5"/>
      <c r="E176" s="2"/>
    </row>
    <row r="177" spans="1:5" x14ac:dyDescent="0.3">
      <c r="A177" t="s">
        <v>183</v>
      </c>
      <c r="B177" s="5">
        <v>32964</v>
      </c>
      <c r="C177" s="2">
        <v>8.23</v>
      </c>
      <c r="D177" s="5"/>
      <c r="E177" s="2"/>
    </row>
    <row r="178" spans="1:5" x14ac:dyDescent="0.3">
      <c r="A178" t="s">
        <v>184</v>
      </c>
      <c r="B178" s="5">
        <v>32994</v>
      </c>
      <c r="C178" s="2">
        <v>8.23</v>
      </c>
      <c r="D178" s="5"/>
      <c r="E178" s="2"/>
    </row>
    <row r="179" spans="1:5" x14ac:dyDescent="0.3">
      <c r="A179" t="s">
        <v>185</v>
      </c>
      <c r="B179" s="5">
        <v>33025</v>
      </c>
      <c r="C179" s="2">
        <v>8.32</v>
      </c>
      <c r="D179" s="5"/>
      <c r="E179" s="2"/>
    </row>
    <row r="180" spans="1:5" x14ac:dyDescent="0.3">
      <c r="A180" t="s">
        <v>186</v>
      </c>
      <c r="B180" s="5">
        <v>33055</v>
      </c>
      <c r="C180" s="2">
        <v>8.0500000000000007</v>
      </c>
      <c r="D180" s="5"/>
      <c r="E180" s="2"/>
    </row>
    <row r="181" spans="1:5" x14ac:dyDescent="0.3">
      <c r="A181" t="s">
        <v>187</v>
      </c>
      <c r="B181" s="5">
        <v>33086</v>
      </c>
      <c r="C181" s="2">
        <v>8.06</v>
      </c>
      <c r="D181" s="5"/>
      <c r="E181" s="2"/>
    </row>
    <row r="182" spans="1:5" x14ac:dyDescent="0.3">
      <c r="A182" t="s">
        <v>188</v>
      </c>
      <c r="B182" s="5">
        <v>33117</v>
      </c>
      <c r="C182" s="2">
        <v>8.0299999999999994</v>
      </c>
      <c r="D182" s="5"/>
      <c r="E182" s="2"/>
    </row>
    <row r="183" spans="1:5" x14ac:dyDescent="0.3">
      <c r="A183" t="s">
        <v>189</v>
      </c>
      <c r="B183" s="5">
        <v>33147</v>
      </c>
      <c r="C183" s="2">
        <v>9.52</v>
      </c>
      <c r="D183" s="5"/>
      <c r="E183" s="2"/>
    </row>
    <row r="184" spans="1:5" x14ac:dyDescent="0.3">
      <c r="A184" t="s">
        <v>190</v>
      </c>
      <c r="B184" s="5">
        <v>33178</v>
      </c>
      <c r="C184" s="2">
        <v>7.61</v>
      </c>
      <c r="D184" s="5"/>
      <c r="E184" s="2"/>
    </row>
    <row r="185" spans="1:5" x14ac:dyDescent="0.3">
      <c r="A185" t="s">
        <v>191</v>
      </c>
      <c r="B185" s="5">
        <v>33208</v>
      </c>
      <c r="C185" s="2">
        <v>5.53</v>
      </c>
      <c r="D185" s="5"/>
      <c r="E185" s="2"/>
    </row>
    <row r="186" spans="1:5" x14ac:dyDescent="0.3">
      <c r="A186" t="s">
        <v>192</v>
      </c>
      <c r="B186" s="5">
        <v>33239</v>
      </c>
      <c r="C186" s="2">
        <v>8.18</v>
      </c>
      <c r="D186" s="5"/>
      <c r="E186" s="2"/>
    </row>
    <row r="187" spans="1:5" x14ac:dyDescent="0.3">
      <c r="A187" t="s">
        <v>193</v>
      </c>
      <c r="B187" s="5">
        <v>33270</v>
      </c>
      <c r="C187" s="2">
        <v>6.99</v>
      </c>
      <c r="D187" s="5"/>
      <c r="E187" s="2"/>
    </row>
    <row r="188" spans="1:5" x14ac:dyDescent="0.3">
      <c r="A188" t="s">
        <v>194</v>
      </c>
      <c r="B188" s="5">
        <v>33298</v>
      </c>
      <c r="C188" s="2">
        <v>5.53</v>
      </c>
      <c r="D188" s="5"/>
      <c r="E188" s="2"/>
    </row>
    <row r="189" spans="1:5" x14ac:dyDescent="0.3">
      <c r="A189" t="s">
        <v>195</v>
      </c>
      <c r="B189" s="5">
        <v>33329</v>
      </c>
      <c r="C189" s="2">
        <v>5.98</v>
      </c>
      <c r="D189" s="5"/>
      <c r="E189" s="2"/>
    </row>
    <row r="190" spans="1:5" x14ac:dyDescent="0.3">
      <c r="A190" t="s">
        <v>196</v>
      </c>
      <c r="B190" s="5">
        <v>33359</v>
      </c>
      <c r="C190" s="2">
        <v>5.92</v>
      </c>
      <c r="D190" s="5"/>
      <c r="E190" s="2"/>
    </row>
    <row r="191" spans="1:5" x14ac:dyDescent="0.3">
      <c r="A191" t="s">
        <v>197</v>
      </c>
      <c r="B191" s="5">
        <v>33390</v>
      </c>
      <c r="C191" s="2">
        <v>6.74</v>
      </c>
      <c r="D191" s="5"/>
      <c r="E191" s="2"/>
    </row>
    <row r="192" spans="1:5" x14ac:dyDescent="0.3">
      <c r="A192" t="s">
        <v>198</v>
      </c>
      <c r="B192" s="5">
        <v>33420</v>
      </c>
      <c r="C192" s="2">
        <v>5.85</v>
      </c>
      <c r="D192" s="5"/>
      <c r="E192" s="2"/>
    </row>
    <row r="193" spans="1:5" x14ac:dyDescent="0.3">
      <c r="A193" t="s">
        <v>199</v>
      </c>
      <c r="B193" s="5">
        <v>33451</v>
      </c>
      <c r="C193" s="2">
        <v>5.5</v>
      </c>
      <c r="D193" s="5"/>
      <c r="E193" s="2"/>
    </row>
    <row r="194" spans="1:5" x14ac:dyDescent="0.3">
      <c r="A194" t="s">
        <v>200</v>
      </c>
      <c r="B194" s="5">
        <v>33482</v>
      </c>
      <c r="C194" s="2">
        <v>5.6</v>
      </c>
      <c r="D194" s="5"/>
      <c r="E194" s="2"/>
    </row>
    <row r="195" spans="1:5" x14ac:dyDescent="0.3">
      <c r="A195" t="s">
        <v>201</v>
      </c>
      <c r="B195" s="5">
        <v>33512</v>
      </c>
      <c r="C195" s="2">
        <v>5.23</v>
      </c>
      <c r="D195" s="5"/>
      <c r="E195" s="2"/>
    </row>
    <row r="196" spans="1:5" x14ac:dyDescent="0.3">
      <c r="A196" t="s">
        <v>202</v>
      </c>
      <c r="B196" s="5">
        <v>33543</v>
      </c>
      <c r="C196" s="2">
        <v>4.8600000000000003</v>
      </c>
      <c r="D196" s="5"/>
      <c r="E196" s="2"/>
    </row>
    <row r="197" spans="1:5" x14ac:dyDescent="0.3">
      <c r="A197" t="s">
        <v>203</v>
      </c>
      <c r="B197" s="5">
        <v>33573</v>
      </c>
      <c r="C197" s="2">
        <v>4.09</v>
      </c>
      <c r="D197" s="5"/>
      <c r="E197" s="2"/>
    </row>
    <row r="198" spans="1:5" x14ac:dyDescent="0.3">
      <c r="A198" t="s">
        <v>204</v>
      </c>
      <c r="B198" s="5">
        <v>33604</v>
      </c>
      <c r="C198" s="2">
        <v>4.4000000000000004</v>
      </c>
      <c r="D198" s="5"/>
      <c r="E198" s="2"/>
    </row>
    <row r="199" spans="1:5" x14ac:dyDescent="0.3">
      <c r="A199" t="s">
        <v>205</v>
      </c>
      <c r="B199" s="5">
        <v>33635</v>
      </c>
      <c r="C199" s="2">
        <v>4.13</v>
      </c>
      <c r="D199" s="5"/>
      <c r="E199" s="2"/>
    </row>
    <row r="200" spans="1:5" x14ac:dyDescent="0.3">
      <c r="A200" t="s">
        <v>206</v>
      </c>
      <c r="B200" s="5">
        <v>33664</v>
      </c>
      <c r="C200" s="2">
        <v>4.07</v>
      </c>
      <c r="D200" s="5"/>
      <c r="E200" s="2"/>
    </row>
    <row r="201" spans="1:5" x14ac:dyDescent="0.3">
      <c r="A201" t="s">
        <v>207</v>
      </c>
      <c r="B201" s="5">
        <v>33695</v>
      </c>
      <c r="C201" s="2">
        <v>3.85</v>
      </c>
      <c r="D201" s="5"/>
      <c r="E201" s="2"/>
    </row>
    <row r="202" spans="1:5" x14ac:dyDescent="0.3">
      <c r="A202" t="s">
        <v>208</v>
      </c>
      <c r="B202" s="5">
        <v>33725</v>
      </c>
      <c r="C202" s="2">
        <v>3.8</v>
      </c>
      <c r="D202" s="5"/>
      <c r="E202" s="2"/>
    </row>
    <row r="203" spans="1:5" x14ac:dyDescent="0.3">
      <c r="A203" t="s">
        <v>209</v>
      </c>
      <c r="B203" s="5">
        <v>33756</v>
      </c>
      <c r="C203" s="2">
        <v>4.53</v>
      </c>
      <c r="D203" s="5"/>
      <c r="E203" s="2"/>
    </row>
    <row r="204" spans="1:5" x14ac:dyDescent="0.3">
      <c r="A204" t="s">
        <v>210</v>
      </c>
      <c r="B204" s="5">
        <v>33786</v>
      </c>
      <c r="C204" s="2">
        <v>3.37</v>
      </c>
      <c r="D204" s="5"/>
      <c r="E204" s="2"/>
    </row>
    <row r="205" spans="1:5" x14ac:dyDescent="0.3">
      <c r="A205" t="s">
        <v>211</v>
      </c>
      <c r="B205" s="5">
        <v>33817</v>
      </c>
      <c r="C205" s="2">
        <v>3.51</v>
      </c>
      <c r="D205" s="5"/>
      <c r="E205" s="2"/>
    </row>
    <row r="206" spans="1:5" x14ac:dyDescent="0.3">
      <c r="A206" t="s">
        <v>212</v>
      </c>
      <c r="B206" s="5">
        <v>33848</v>
      </c>
      <c r="C206" s="2">
        <v>4.47</v>
      </c>
      <c r="D206" s="5"/>
      <c r="E206" s="2"/>
    </row>
    <row r="207" spans="1:5" x14ac:dyDescent="0.3">
      <c r="A207" t="s">
        <v>213</v>
      </c>
      <c r="B207" s="5">
        <v>33878</v>
      </c>
      <c r="C207" s="2">
        <v>3.04</v>
      </c>
      <c r="D207" s="5"/>
      <c r="E207" s="2"/>
    </row>
    <row r="208" spans="1:5" x14ac:dyDescent="0.3">
      <c r="A208" t="s">
        <v>214</v>
      </c>
      <c r="B208" s="5">
        <v>33909</v>
      </c>
      <c r="C208" s="2">
        <v>3.45</v>
      </c>
      <c r="D208" s="5"/>
      <c r="E208" s="2"/>
    </row>
    <row r="209" spans="1:5" x14ac:dyDescent="0.3">
      <c r="A209" t="s">
        <v>215</v>
      </c>
      <c r="B209" s="5">
        <v>33939</v>
      </c>
      <c r="C209" s="2">
        <v>2.66</v>
      </c>
      <c r="D209" s="5"/>
      <c r="E209" s="2"/>
    </row>
    <row r="210" spans="1:5" x14ac:dyDescent="0.3">
      <c r="A210" t="s">
        <v>216</v>
      </c>
      <c r="B210" s="5">
        <v>33970</v>
      </c>
      <c r="C210" s="2">
        <v>3.02</v>
      </c>
      <c r="D210" s="5"/>
      <c r="E210" s="2"/>
    </row>
    <row r="211" spans="1:5" x14ac:dyDescent="0.3">
      <c r="A211" t="s">
        <v>217</v>
      </c>
      <c r="B211" s="5">
        <v>34001</v>
      </c>
      <c r="C211" s="2">
        <v>3.18</v>
      </c>
      <c r="D211" s="5"/>
      <c r="E211" s="2"/>
    </row>
    <row r="212" spans="1:5" x14ac:dyDescent="0.3">
      <c r="A212" t="s">
        <v>218</v>
      </c>
      <c r="B212" s="5">
        <v>34029</v>
      </c>
      <c r="C212" s="2">
        <v>3.83</v>
      </c>
      <c r="D212" s="5"/>
      <c r="E212" s="2"/>
    </row>
    <row r="213" spans="1:5" x14ac:dyDescent="0.3">
      <c r="A213" t="s">
        <v>219</v>
      </c>
      <c r="B213" s="5">
        <v>34060</v>
      </c>
      <c r="C213" s="2">
        <v>3.01</v>
      </c>
      <c r="D213" s="5"/>
      <c r="E213" s="2"/>
    </row>
    <row r="214" spans="1:5" x14ac:dyDescent="0.3">
      <c r="A214" t="s">
        <v>220</v>
      </c>
      <c r="B214" s="5">
        <v>34090</v>
      </c>
      <c r="C214" s="2">
        <v>3.02</v>
      </c>
      <c r="D214" s="5"/>
      <c r="E214" s="2"/>
    </row>
    <row r="215" spans="1:5" x14ac:dyDescent="0.3">
      <c r="A215" t="s">
        <v>221</v>
      </c>
      <c r="B215" s="5">
        <v>34121</v>
      </c>
      <c r="C215" s="2">
        <v>3.92</v>
      </c>
      <c r="D215" s="5"/>
      <c r="E215" s="2"/>
    </row>
    <row r="216" spans="1:5" x14ac:dyDescent="0.3">
      <c r="A216" t="s">
        <v>222</v>
      </c>
      <c r="B216" s="5">
        <v>34151</v>
      </c>
      <c r="C216" s="2">
        <v>3.07</v>
      </c>
      <c r="D216" s="5"/>
      <c r="E216" s="2"/>
    </row>
    <row r="217" spans="1:5" x14ac:dyDescent="0.3">
      <c r="A217" t="s">
        <v>223</v>
      </c>
      <c r="B217" s="5">
        <v>34182</v>
      </c>
      <c r="C217" s="2">
        <v>3.19</v>
      </c>
      <c r="D217" s="5"/>
      <c r="E217" s="2"/>
    </row>
    <row r="218" spans="1:5" x14ac:dyDescent="0.3">
      <c r="A218" t="s">
        <v>224</v>
      </c>
      <c r="B218" s="5">
        <v>34213</v>
      </c>
      <c r="C218" s="2">
        <v>3.99</v>
      </c>
      <c r="D218" s="5"/>
      <c r="E218" s="2"/>
    </row>
    <row r="219" spans="1:5" x14ac:dyDescent="0.3">
      <c r="A219" t="s">
        <v>225</v>
      </c>
      <c r="B219" s="5">
        <v>34243</v>
      </c>
      <c r="C219" s="2">
        <v>3.03</v>
      </c>
      <c r="D219" s="5"/>
      <c r="E219" s="2"/>
    </row>
    <row r="220" spans="1:5" x14ac:dyDescent="0.3">
      <c r="A220" t="s">
        <v>226</v>
      </c>
      <c r="B220" s="5">
        <v>34274</v>
      </c>
      <c r="C220" s="2">
        <v>3.16</v>
      </c>
      <c r="D220" s="5"/>
      <c r="E220" s="2"/>
    </row>
    <row r="221" spans="1:5" x14ac:dyDescent="0.3">
      <c r="A221" t="s">
        <v>227</v>
      </c>
      <c r="B221" s="5">
        <v>34304</v>
      </c>
      <c r="C221" s="2">
        <v>2.85</v>
      </c>
      <c r="D221" s="5"/>
      <c r="E221" s="2"/>
    </row>
    <row r="222" spans="1:5" x14ac:dyDescent="0.3">
      <c r="A222" t="s">
        <v>228</v>
      </c>
      <c r="B222" s="5">
        <v>34335</v>
      </c>
      <c r="C222" s="2">
        <v>3.68</v>
      </c>
      <c r="D222" s="5"/>
      <c r="E222" s="2"/>
    </row>
    <row r="223" spans="1:5" x14ac:dyDescent="0.3">
      <c r="A223" t="s">
        <v>229</v>
      </c>
      <c r="B223" s="5">
        <v>34366</v>
      </c>
      <c r="C223" s="2">
        <v>3.49</v>
      </c>
      <c r="D223" s="5"/>
      <c r="E223" s="2"/>
    </row>
    <row r="224" spans="1:5" x14ac:dyDescent="0.3">
      <c r="A224" t="s">
        <v>230</v>
      </c>
      <c r="B224" s="5">
        <v>34394</v>
      </c>
      <c r="C224" s="2">
        <v>4.18</v>
      </c>
      <c r="D224" s="5"/>
      <c r="E224" s="2"/>
    </row>
    <row r="225" spans="1:5" x14ac:dyDescent="0.3">
      <c r="A225" t="s">
        <v>231</v>
      </c>
      <c r="B225" s="5">
        <v>34425</v>
      </c>
      <c r="C225" s="2">
        <v>3.73</v>
      </c>
      <c r="D225" s="5"/>
      <c r="E225" s="2"/>
    </row>
    <row r="226" spans="1:5" x14ac:dyDescent="0.3">
      <c r="A226" t="s">
        <v>232</v>
      </c>
      <c r="B226" s="5">
        <v>34455</v>
      </c>
      <c r="C226" s="2">
        <v>4.5999999999999996</v>
      </c>
      <c r="D226" s="5"/>
      <c r="E226" s="2"/>
    </row>
    <row r="227" spans="1:5" x14ac:dyDescent="0.3">
      <c r="A227" t="s">
        <v>233</v>
      </c>
      <c r="B227" s="5">
        <v>34486</v>
      </c>
      <c r="C227" s="2">
        <v>5.96</v>
      </c>
      <c r="D227" s="5"/>
      <c r="E227" s="2"/>
    </row>
    <row r="228" spans="1:5" x14ac:dyDescent="0.3">
      <c r="A228" t="s">
        <v>234</v>
      </c>
      <c r="B228" s="5">
        <v>34516</v>
      </c>
      <c r="C228" s="2">
        <v>4.29</v>
      </c>
      <c r="D228" s="5"/>
      <c r="E228" s="2"/>
    </row>
    <row r="229" spans="1:5" x14ac:dyDescent="0.3">
      <c r="A229" t="s">
        <v>235</v>
      </c>
      <c r="B229" s="5">
        <v>34547</v>
      </c>
      <c r="C229" s="2">
        <v>4.7</v>
      </c>
      <c r="D229" s="5"/>
      <c r="E229" s="2"/>
    </row>
    <row r="230" spans="1:5" x14ac:dyDescent="0.3">
      <c r="A230" t="s">
        <v>236</v>
      </c>
      <c r="B230" s="5">
        <v>34578</v>
      </c>
      <c r="C230" s="2">
        <v>5.44</v>
      </c>
      <c r="D230" s="5"/>
      <c r="E230" s="2"/>
    </row>
    <row r="231" spans="1:5" x14ac:dyDescent="0.3">
      <c r="A231" t="s">
        <v>237</v>
      </c>
      <c r="B231" s="5">
        <v>34608</v>
      </c>
      <c r="C231" s="2">
        <v>4.9000000000000004</v>
      </c>
      <c r="D231" s="5"/>
      <c r="E231" s="2"/>
    </row>
    <row r="232" spans="1:5" x14ac:dyDescent="0.3">
      <c r="A232" t="s">
        <v>238</v>
      </c>
      <c r="B232" s="5">
        <v>34639</v>
      </c>
      <c r="C232" s="2">
        <v>5.66</v>
      </c>
      <c r="D232" s="5"/>
      <c r="E232" s="2"/>
    </row>
    <row r="233" spans="1:5" x14ac:dyDescent="0.3">
      <c r="A233" t="s">
        <v>239</v>
      </c>
      <c r="B233" s="5">
        <v>34669</v>
      </c>
      <c r="C233" s="2">
        <v>4.9400000000000004</v>
      </c>
      <c r="D233" s="5"/>
      <c r="E233" s="2"/>
    </row>
    <row r="234" spans="1:5" x14ac:dyDescent="0.3">
      <c r="A234" t="s">
        <v>240</v>
      </c>
      <c r="B234" s="5">
        <v>34700</v>
      </c>
      <c r="C234" s="2">
        <v>5.86</v>
      </c>
      <c r="D234" s="5"/>
      <c r="E234" s="2"/>
    </row>
    <row r="235" spans="1:5" x14ac:dyDescent="0.3">
      <c r="A235" t="s">
        <v>241</v>
      </c>
      <c r="B235" s="5">
        <v>34731</v>
      </c>
      <c r="C235" s="2">
        <v>6.1</v>
      </c>
      <c r="D235" s="5"/>
      <c r="E235" s="2"/>
    </row>
    <row r="236" spans="1:5" x14ac:dyDescent="0.3">
      <c r="A236" t="s">
        <v>242</v>
      </c>
      <c r="B236" s="5">
        <v>34759</v>
      </c>
      <c r="C236" s="2">
        <v>6.3</v>
      </c>
      <c r="D236" s="5"/>
      <c r="E236" s="2"/>
    </row>
    <row r="237" spans="1:5" x14ac:dyDescent="0.3">
      <c r="A237" t="s">
        <v>243</v>
      </c>
      <c r="B237" s="5">
        <v>34790</v>
      </c>
      <c r="C237" s="2">
        <v>6.06</v>
      </c>
      <c r="D237" s="5"/>
      <c r="E237" s="2"/>
    </row>
    <row r="238" spans="1:5" x14ac:dyDescent="0.3">
      <c r="A238" t="s">
        <v>244</v>
      </c>
      <c r="B238" s="5">
        <v>34820</v>
      </c>
      <c r="C238" s="2">
        <v>6.17</v>
      </c>
      <c r="D238" s="5"/>
      <c r="E238" s="2"/>
    </row>
    <row r="239" spans="1:5" x14ac:dyDescent="0.3">
      <c r="A239" t="s">
        <v>245</v>
      </c>
      <c r="B239" s="5">
        <v>34851</v>
      </c>
      <c r="C239" s="2">
        <v>6.11</v>
      </c>
      <c r="D239" s="5"/>
      <c r="E239" s="2"/>
    </row>
    <row r="240" spans="1:5" x14ac:dyDescent="0.3">
      <c r="A240" t="s">
        <v>246</v>
      </c>
      <c r="B240" s="5">
        <v>34881</v>
      </c>
      <c r="C240" s="2">
        <v>5.97</v>
      </c>
      <c r="D240" s="5"/>
      <c r="E240" s="2"/>
    </row>
    <row r="241" spans="1:5" x14ac:dyDescent="0.3">
      <c r="A241" t="s">
        <v>247</v>
      </c>
      <c r="B241" s="5">
        <v>34912</v>
      </c>
      <c r="C241" s="2">
        <v>5.93</v>
      </c>
      <c r="D241" s="5"/>
      <c r="E241" s="2"/>
    </row>
    <row r="242" spans="1:5" x14ac:dyDescent="0.3">
      <c r="A242" t="s">
        <v>248</v>
      </c>
      <c r="B242" s="5">
        <v>34943</v>
      </c>
      <c r="C242" s="2">
        <v>6.2</v>
      </c>
      <c r="D242" s="5"/>
      <c r="E242" s="2"/>
    </row>
    <row r="243" spans="1:5" x14ac:dyDescent="0.3">
      <c r="A243" t="s">
        <v>249</v>
      </c>
      <c r="B243" s="5">
        <v>34973</v>
      </c>
      <c r="C243" s="2">
        <v>5.97</v>
      </c>
      <c r="D243" s="5"/>
      <c r="E243" s="2"/>
    </row>
    <row r="244" spans="1:5" x14ac:dyDescent="0.3">
      <c r="A244" t="s">
        <v>250</v>
      </c>
      <c r="B244" s="5">
        <v>35004</v>
      </c>
      <c r="C244" s="2">
        <v>6.11</v>
      </c>
      <c r="D244" s="5"/>
      <c r="E244" s="2"/>
    </row>
    <row r="245" spans="1:5" x14ac:dyDescent="0.3">
      <c r="A245" t="s">
        <v>251</v>
      </c>
      <c r="B245" s="5">
        <v>35034</v>
      </c>
      <c r="C245" s="2">
        <v>4.7300000000000004</v>
      </c>
      <c r="D245" s="5"/>
      <c r="E245" s="2"/>
    </row>
    <row r="246" spans="1:5" x14ac:dyDescent="0.3">
      <c r="A246" t="s">
        <v>252</v>
      </c>
      <c r="B246" s="5">
        <v>35065</v>
      </c>
      <c r="C246" s="2">
        <v>5.71</v>
      </c>
      <c r="D246" s="5"/>
      <c r="E246" s="2"/>
    </row>
    <row r="247" spans="1:5" x14ac:dyDescent="0.3">
      <c r="A247" t="s">
        <v>253</v>
      </c>
      <c r="B247" s="5">
        <v>35096</v>
      </c>
      <c r="C247" s="2">
        <v>6.05</v>
      </c>
      <c r="D247" s="5"/>
      <c r="E247" s="2"/>
    </row>
    <row r="248" spans="1:5" x14ac:dyDescent="0.3">
      <c r="A248" t="s">
        <v>254</v>
      </c>
      <c r="B248" s="5">
        <v>35125</v>
      </c>
      <c r="C248" s="2">
        <v>5.25</v>
      </c>
      <c r="D248" s="5"/>
      <c r="E248" s="2"/>
    </row>
    <row r="249" spans="1:5" x14ac:dyDescent="0.3">
      <c r="A249" t="s">
        <v>255</v>
      </c>
      <c r="B249" s="5">
        <v>35156</v>
      </c>
      <c r="C249" s="2">
        <v>5.5</v>
      </c>
      <c r="D249" s="5"/>
      <c r="E249" s="2"/>
    </row>
    <row r="250" spans="1:5" x14ac:dyDescent="0.3">
      <c r="A250" t="s">
        <v>256</v>
      </c>
      <c r="B250" s="5">
        <v>35186</v>
      </c>
      <c r="C250" s="2">
        <v>5.31</v>
      </c>
      <c r="D250" s="5"/>
      <c r="E250" s="2"/>
    </row>
    <row r="251" spans="1:5" x14ac:dyDescent="0.3">
      <c r="A251" t="s">
        <v>257</v>
      </c>
      <c r="B251" s="5">
        <v>35217</v>
      </c>
      <c r="C251" s="2">
        <v>5</v>
      </c>
      <c r="D251" s="5"/>
      <c r="E251" s="2"/>
    </row>
    <row r="252" spans="1:5" x14ac:dyDescent="0.3">
      <c r="A252" t="s">
        <v>258</v>
      </c>
      <c r="B252" s="5">
        <v>35247</v>
      </c>
      <c r="C252" s="2">
        <v>6.75</v>
      </c>
      <c r="D252" s="5"/>
      <c r="E252" s="2"/>
    </row>
    <row r="253" spans="1:5" x14ac:dyDescent="0.3">
      <c r="A253" t="s">
        <v>259</v>
      </c>
      <c r="B253" s="5">
        <v>35278</v>
      </c>
      <c r="C253" s="2">
        <v>5.28</v>
      </c>
      <c r="D253" s="5"/>
      <c r="E253" s="2"/>
    </row>
    <row r="254" spans="1:5" x14ac:dyDescent="0.3">
      <c r="A254" t="s">
        <v>260</v>
      </c>
      <c r="B254" s="5">
        <v>35309</v>
      </c>
      <c r="C254" s="2">
        <v>6.09</v>
      </c>
      <c r="D254" s="5"/>
      <c r="E254" s="2"/>
    </row>
    <row r="255" spans="1:5" x14ac:dyDescent="0.3">
      <c r="A255" t="s">
        <v>261</v>
      </c>
      <c r="B255" s="5">
        <v>35339</v>
      </c>
      <c r="C255" s="2">
        <v>5.63</v>
      </c>
      <c r="D255" s="5"/>
      <c r="E255" s="2"/>
    </row>
    <row r="256" spans="1:5" x14ac:dyDescent="0.3">
      <c r="A256" t="s">
        <v>262</v>
      </c>
      <c r="B256" s="5">
        <v>35370</v>
      </c>
      <c r="C256" s="2">
        <v>5.44</v>
      </c>
      <c r="D256" s="5"/>
      <c r="E256" s="2"/>
    </row>
    <row r="257" spans="1:5" x14ac:dyDescent="0.3">
      <c r="A257" t="s">
        <v>263</v>
      </c>
      <c r="B257" s="5">
        <v>35400</v>
      </c>
      <c r="C257" s="2">
        <v>6.26</v>
      </c>
      <c r="D257" s="5"/>
      <c r="E257" s="2"/>
    </row>
    <row r="258" spans="1:5" x14ac:dyDescent="0.3">
      <c r="A258" t="s">
        <v>264</v>
      </c>
      <c r="B258" s="5">
        <v>35431</v>
      </c>
      <c r="C258" s="2">
        <v>5.37</v>
      </c>
      <c r="D258" s="5"/>
      <c r="E258" s="2"/>
    </row>
    <row r="259" spans="1:5" x14ac:dyDescent="0.3">
      <c r="A259" t="s">
        <v>265</v>
      </c>
      <c r="B259" s="5">
        <v>35462</v>
      </c>
      <c r="C259" s="2">
        <v>5.5</v>
      </c>
      <c r="D259" s="5"/>
      <c r="E259" s="2"/>
    </row>
    <row r="260" spans="1:5" x14ac:dyDescent="0.3">
      <c r="A260" t="s">
        <v>266</v>
      </c>
      <c r="B260" s="5">
        <v>35490</v>
      </c>
      <c r="C260" s="2">
        <v>7.07</v>
      </c>
      <c r="D260" s="5"/>
      <c r="E260" s="2"/>
    </row>
    <row r="261" spans="1:5" x14ac:dyDescent="0.3">
      <c r="A261" t="s">
        <v>267</v>
      </c>
      <c r="B261" s="5">
        <v>35521</v>
      </c>
      <c r="C261" s="2">
        <v>5.82</v>
      </c>
      <c r="D261" s="5"/>
      <c r="E261" s="2"/>
    </row>
    <row r="262" spans="1:5" x14ac:dyDescent="0.3">
      <c r="A262" t="s">
        <v>268</v>
      </c>
      <c r="B262" s="5">
        <v>35551</v>
      </c>
      <c r="C262" s="2">
        <v>5.58</v>
      </c>
      <c r="D262" s="5"/>
      <c r="E262" s="2"/>
    </row>
    <row r="263" spans="1:5" x14ac:dyDescent="0.3">
      <c r="A263" t="s">
        <v>269</v>
      </c>
      <c r="B263" s="5">
        <v>35582</v>
      </c>
      <c r="C263" s="2">
        <v>6.87</v>
      </c>
      <c r="D263" s="5"/>
      <c r="E263" s="2"/>
    </row>
    <row r="264" spans="1:5" x14ac:dyDescent="0.3">
      <c r="A264" t="s">
        <v>270</v>
      </c>
      <c r="B264" s="5">
        <v>35612</v>
      </c>
      <c r="C264" s="2">
        <v>5.96</v>
      </c>
      <c r="D264" s="5"/>
      <c r="E264" s="2"/>
    </row>
    <row r="265" spans="1:5" x14ac:dyDescent="0.3">
      <c r="A265" t="s">
        <v>271</v>
      </c>
      <c r="B265" s="5">
        <v>35643</v>
      </c>
      <c r="C265" s="2">
        <v>5.52</v>
      </c>
      <c r="D265" s="5"/>
      <c r="E265" s="2"/>
    </row>
    <row r="266" spans="1:5" x14ac:dyDescent="0.3">
      <c r="A266" t="s">
        <v>272</v>
      </c>
      <c r="B266" s="5">
        <v>35674</v>
      </c>
      <c r="C266" s="2">
        <v>5.81</v>
      </c>
      <c r="D266" s="5"/>
      <c r="E266" s="2"/>
    </row>
    <row r="267" spans="1:5" x14ac:dyDescent="0.3">
      <c r="A267" t="s">
        <v>273</v>
      </c>
      <c r="B267" s="5">
        <v>35704</v>
      </c>
      <c r="C267" s="2">
        <v>5.56</v>
      </c>
      <c r="D267" s="5"/>
      <c r="E267" s="2"/>
    </row>
    <row r="268" spans="1:5" x14ac:dyDescent="0.3">
      <c r="A268" t="s">
        <v>274</v>
      </c>
      <c r="B268" s="5">
        <v>35735</v>
      </c>
      <c r="C268" s="2">
        <v>5.5</v>
      </c>
      <c r="D268" s="5"/>
      <c r="E268" s="2"/>
    </row>
    <row r="269" spans="1:5" x14ac:dyDescent="0.3">
      <c r="A269" t="s">
        <v>275</v>
      </c>
      <c r="B269" s="5">
        <v>35765</v>
      </c>
      <c r="C269" s="2">
        <v>5.84</v>
      </c>
      <c r="D269" s="5"/>
      <c r="E269" s="2"/>
    </row>
    <row r="270" spans="1:5" x14ac:dyDescent="0.3">
      <c r="A270" t="s">
        <v>276</v>
      </c>
      <c r="B270" s="5">
        <v>35796</v>
      </c>
      <c r="C270" s="2">
        <v>5.48</v>
      </c>
      <c r="D270" s="5"/>
      <c r="E270" s="2"/>
    </row>
    <row r="271" spans="1:5" x14ac:dyDescent="0.3">
      <c r="A271" t="s">
        <v>277</v>
      </c>
      <c r="B271" s="5">
        <v>35827</v>
      </c>
      <c r="C271" s="2">
        <v>5.57</v>
      </c>
      <c r="D271" s="5"/>
      <c r="E271" s="2"/>
    </row>
    <row r="272" spans="1:5" x14ac:dyDescent="0.3">
      <c r="A272" t="s">
        <v>278</v>
      </c>
      <c r="B272" s="5">
        <v>35855</v>
      </c>
      <c r="C272" s="2">
        <v>5.88</v>
      </c>
      <c r="D272" s="5"/>
      <c r="E272" s="2"/>
    </row>
    <row r="273" spans="1:5" x14ac:dyDescent="0.3">
      <c r="A273" t="s">
        <v>279</v>
      </c>
      <c r="B273" s="5">
        <v>35886</v>
      </c>
      <c r="C273" s="2">
        <v>5.59</v>
      </c>
      <c r="D273" s="5"/>
      <c r="E273" s="2"/>
    </row>
    <row r="274" spans="1:5" x14ac:dyDescent="0.3">
      <c r="A274" t="s">
        <v>280</v>
      </c>
      <c r="B274" s="5">
        <v>35916</v>
      </c>
      <c r="C274" s="2">
        <v>5.63</v>
      </c>
      <c r="D274" s="5"/>
      <c r="E274" s="2"/>
    </row>
    <row r="275" spans="1:5" x14ac:dyDescent="0.3">
      <c r="A275" t="s">
        <v>281</v>
      </c>
      <c r="B275" s="5">
        <v>35947</v>
      </c>
      <c r="C275" s="2">
        <v>7.06</v>
      </c>
      <c r="D275" s="5"/>
      <c r="E275" s="2"/>
    </row>
    <row r="276" spans="1:5" x14ac:dyDescent="0.3">
      <c r="A276" t="s">
        <v>282</v>
      </c>
      <c r="B276" s="5">
        <v>35977</v>
      </c>
      <c r="C276" s="2">
        <v>5.63</v>
      </c>
      <c r="D276" s="5"/>
      <c r="E276" s="2"/>
    </row>
    <row r="277" spans="1:5" x14ac:dyDescent="0.3">
      <c r="A277" t="s">
        <v>283</v>
      </c>
      <c r="B277" s="5">
        <v>36008</v>
      </c>
      <c r="C277" s="2">
        <v>5.89</v>
      </c>
      <c r="D277" s="5"/>
      <c r="E277" s="2"/>
    </row>
    <row r="278" spans="1:5" x14ac:dyDescent="0.3">
      <c r="A278" t="s">
        <v>284</v>
      </c>
      <c r="B278" s="5">
        <v>36039</v>
      </c>
      <c r="C278" s="2">
        <v>6.14</v>
      </c>
      <c r="D278" s="5"/>
      <c r="E278" s="2"/>
    </row>
    <row r="279" spans="1:5" x14ac:dyDescent="0.3">
      <c r="A279" t="s">
        <v>285</v>
      </c>
      <c r="B279" s="5">
        <v>36069</v>
      </c>
      <c r="C279" s="2">
        <v>5.35</v>
      </c>
      <c r="D279" s="5"/>
      <c r="E279" s="2"/>
    </row>
    <row r="280" spans="1:5" x14ac:dyDescent="0.3">
      <c r="A280" t="s">
        <v>286</v>
      </c>
      <c r="B280" s="5">
        <v>36100</v>
      </c>
      <c r="C280" s="2">
        <v>5.1100000000000003</v>
      </c>
      <c r="D280" s="5"/>
      <c r="E280" s="2"/>
    </row>
    <row r="281" spans="1:5" x14ac:dyDescent="0.3">
      <c r="A281" t="s">
        <v>287</v>
      </c>
      <c r="B281" s="5">
        <v>36130</v>
      </c>
      <c r="C281" s="2">
        <v>4.07</v>
      </c>
      <c r="D281" s="5"/>
      <c r="E281" s="2"/>
    </row>
    <row r="282" spans="1:5" x14ac:dyDescent="0.3">
      <c r="A282" t="s">
        <v>288</v>
      </c>
      <c r="B282" s="5">
        <v>36161</v>
      </c>
      <c r="C282" s="2">
        <v>4.79</v>
      </c>
      <c r="D282" s="5"/>
      <c r="E282" s="2"/>
    </row>
    <row r="283" spans="1:5" x14ac:dyDescent="0.3">
      <c r="A283" t="s">
        <v>289</v>
      </c>
      <c r="B283" s="5">
        <v>36192</v>
      </c>
      <c r="C283" s="2">
        <v>4.84</v>
      </c>
      <c r="D283" s="5"/>
      <c r="E283" s="2"/>
    </row>
    <row r="284" spans="1:5" x14ac:dyDescent="0.3">
      <c r="A284" t="s">
        <v>290</v>
      </c>
      <c r="B284" s="5">
        <v>36220</v>
      </c>
      <c r="C284" s="2">
        <v>4.9800000000000004</v>
      </c>
      <c r="D284" s="5"/>
      <c r="E284" s="2"/>
    </row>
    <row r="285" spans="1:5" x14ac:dyDescent="0.3">
      <c r="A285" t="s">
        <v>291</v>
      </c>
      <c r="B285" s="5">
        <v>36251</v>
      </c>
      <c r="C285" s="2">
        <v>5.03</v>
      </c>
      <c r="D285" s="5"/>
      <c r="E285" s="2"/>
    </row>
    <row r="286" spans="1:5" x14ac:dyDescent="0.3">
      <c r="A286" t="s">
        <v>292</v>
      </c>
      <c r="B286" s="5">
        <v>36281</v>
      </c>
      <c r="C286" s="2">
        <v>4.6100000000000003</v>
      </c>
      <c r="D286" s="5"/>
      <c r="E286" s="2"/>
    </row>
    <row r="287" spans="1:5" x14ac:dyDescent="0.3">
      <c r="A287" t="s">
        <v>293</v>
      </c>
      <c r="B287" s="5">
        <v>36312</v>
      </c>
      <c r="C287" s="2">
        <v>5.12</v>
      </c>
      <c r="D287" s="5"/>
      <c r="E287" s="2"/>
    </row>
    <row r="288" spans="1:5" x14ac:dyDescent="0.3">
      <c r="A288" t="s">
        <v>294</v>
      </c>
      <c r="B288" s="5">
        <v>36342</v>
      </c>
      <c r="C288" s="2">
        <v>5.07</v>
      </c>
      <c r="D288" s="5"/>
      <c r="E288" s="2"/>
    </row>
    <row r="289" spans="1:5" x14ac:dyDescent="0.3">
      <c r="A289" t="s">
        <v>295</v>
      </c>
      <c r="B289" s="5">
        <v>36373</v>
      </c>
      <c r="C289" s="2">
        <v>5.57</v>
      </c>
      <c r="D289" s="5"/>
      <c r="E289" s="2"/>
    </row>
    <row r="290" spans="1:5" x14ac:dyDescent="0.3">
      <c r="A290" t="s">
        <v>296</v>
      </c>
      <c r="B290" s="5">
        <v>36404</v>
      </c>
      <c r="C290" s="2">
        <v>5.51</v>
      </c>
      <c r="D290" s="5"/>
      <c r="E290" s="2"/>
    </row>
    <row r="291" spans="1:5" x14ac:dyDescent="0.3">
      <c r="A291" t="s">
        <v>297</v>
      </c>
      <c r="B291" s="5">
        <v>36434</v>
      </c>
      <c r="C291" s="2">
        <v>5.27</v>
      </c>
      <c r="D291" s="5"/>
      <c r="E291" s="2"/>
    </row>
    <row r="292" spans="1:5" x14ac:dyDescent="0.3">
      <c r="A292" t="s">
        <v>298</v>
      </c>
      <c r="B292" s="5">
        <v>36465</v>
      </c>
      <c r="C292" s="2">
        <v>5.63</v>
      </c>
      <c r="D292" s="5"/>
      <c r="E292" s="2"/>
    </row>
    <row r="293" spans="1:5" x14ac:dyDescent="0.3">
      <c r="A293" t="s">
        <v>299</v>
      </c>
      <c r="B293" s="5">
        <v>36495</v>
      </c>
      <c r="C293" s="2">
        <v>3.99</v>
      </c>
      <c r="D293" s="5"/>
      <c r="E293" s="2"/>
    </row>
    <row r="294" spans="1:5" x14ac:dyDescent="0.3">
      <c r="A294" t="s">
        <v>300</v>
      </c>
      <c r="B294" s="5">
        <v>36526</v>
      </c>
      <c r="C294" s="2">
        <v>5.87</v>
      </c>
      <c r="D294" s="5"/>
      <c r="E294" s="2"/>
    </row>
    <row r="295" spans="1:5" x14ac:dyDescent="0.3">
      <c r="A295" t="s">
        <v>301</v>
      </c>
      <c r="B295" s="5">
        <v>36557</v>
      </c>
      <c r="C295" s="2">
        <v>5.85</v>
      </c>
      <c r="D295" s="5"/>
      <c r="E295" s="2"/>
    </row>
    <row r="296" spans="1:5" x14ac:dyDescent="0.3">
      <c r="A296" t="s">
        <v>302</v>
      </c>
      <c r="B296" s="5">
        <v>36586</v>
      </c>
      <c r="C296" s="2">
        <v>6.17</v>
      </c>
      <c r="D296" s="5"/>
      <c r="E296" s="2"/>
    </row>
    <row r="297" spans="1:5" x14ac:dyDescent="0.3">
      <c r="A297" t="s">
        <v>303</v>
      </c>
      <c r="B297" s="5">
        <v>36617</v>
      </c>
      <c r="C297" s="2">
        <v>6.06</v>
      </c>
      <c r="D297" s="5"/>
      <c r="E297" s="2"/>
    </row>
    <row r="298" spans="1:5" x14ac:dyDescent="0.3">
      <c r="A298" t="s">
        <v>304</v>
      </c>
      <c r="B298" s="5">
        <v>36647</v>
      </c>
      <c r="C298" s="2">
        <v>6.83</v>
      </c>
      <c r="D298" s="5"/>
      <c r="E298" s="2"/>
    </row>
    <row r="299" spans="1:5" x14ac:dyDescent="0.3">
      <c r="A299" t="s">
        <v>305</v>
      </c>
      <c r="B299" s="5">
        <v>36678</v>
      </c>
      <c r="C299" s="2">
        <v>6.86</v>
      </c>
      <c r="D299" s="5"/>
      <c r="E299" s="2"/>
    </row>
    <row r="300" spans="1:5" x14ac:dyDescent="0.3">
      <c r="A300" t="s">
        <v>306</v>
      </c>
      <c r="B300" s="5">
        <v>36708</v>
      </c>
      <c r="C300" s="2">
        <v>6.64</v>
      </c>
      <c r="D300" s="5"/>
      <c r="E300" s="2"/>
    </row>
    <row r="301" spans="1:5" x14ac:dyDescent="0.3">
      <c r="A301" t="s">
        <v>307</v>
      </c>
      <c r="B301" s="5">
        <v>36739</v>
      </c>
      <c r="C301" s="2">
        <v>6.65</v>
      </c>
      <c r="D301" s="5"/>
      <c r="E301" s="2"/>
    </row>
    <row r="302" spans="1:5" x14ac:dyDescent="0.3">
      <c r="A302" t="s">
        <v>308</v>
      </c>
      <c r="B302" s="5">
        <v>36770</v>
      </c>
      <c r="C302" s="2">
        <v>6.6</v>
      </c>
      <c r="D302" s="5"/>
      <c r="E302" s="2"/>
    </row>
    <row r="303" spans="1:5" x14ac:dyDescent="0.3">
      <c r="A303" t="s">
        <v>309</v>
      </c>
      <c r="B303" s="5">
        <v>36800</v>
      </c>
      <c r="C303" s="2">
        <v>6.59</v>
      </c>
      <c r="D303" s="5"/>
      <c r="E303" s="2"/>
    </row>
    <row r="304" spans="1:5" x14ac:dyDescent="0.3">
      <c r="A304" t="s">
        <v>310</v>
      </c>
      <c r="B304" s="5">
        <v>36831</v>
      </c>
      <c r="C304" s="2">
        <v>6.62</v>
      </c>
      <c r="D304" s="5"/>
      <c r="E304" s="2"/>
    </row>
    <row r="305" spans="1:5" x14ac:dyDescent="0.3">
      <c r="A305" t="s">
        <v>311</v>
      </c>
      <c r="B305" s="5">
        <v>36861</v>
      </c>
      <c r="C305" s="2">
        <v>5.41</v>
      </c>
      <c r="D305" s="5"/>
      <c r="E305" s="2"/>
    </row>
    <row r="306" spans="1:5" x14ac:dyDescent="0.3">
      <c r="A306" t="s">
        <v>312</v>
      </c>
      <c r="B306" s="5">
        <v>36892</v>
      </c>
      <c r="C306" s="2">
        <v>5.74</v>
      </c>
      <c r="D306" s="5"/>
      <c r="E306" s="2"/>
    </row>
    <row r="307" spans="1:5" x14ac:dyDescent="0.3">
      <c r="A307" t="s">
        <v>313</v>
      </c>
      <c r="B307" s="5">
        <v>36923</v>
      </c>
      <c r="C307" s="2">
        <v>5.59</v>
      </c>
      <c r="D307" s="5"/>
      <c r="E307" s="2"/>
    </row>
    <row r="308" spans="1:5" x14ac:dyDescent="0.3">
      <c r="A308" t="s">
        <v>314</v>
      </c>
      <c r="B308" s="5">
        <v>36951</v>
      </c>
      <c r="C308" s="2">
        <v>5.29</v>
      </c>
      <c r="D308" s="5"/>
      <c r="E308" s="2"/>
    </row>
    <row r="309" spans="1:5" x14ac:dyDescent="0.3">
      <c r="A309" t="s">
        <v>315</v>
      </c>
      <c r="B309" s="5">
        <v>36982</v>
      </c>
      <c r="C309" s="2">
        <v>4.67</v>
      </c>
      <c r="D309" s="5"/>
      <c r="E309" s="2"/>
    </row>
    <row r="310" spans="1:5" x14ac:dyDescent="0.3">
      <c r="A310" t="s">
        <v>316</v>
      </c>
      <c r="B310" s="5">
        <v>37012</v>
      </c>
      <c r="C310" s="2">
        <v>4.24</v>
      </c>
      <c r="D310" s="5"/>
      <c r="E310" s="2"/>
    </row>
    <row r="311" spans="1:5" x14ac:dyDescent="0.3">
      <c r="A311" t="s">
        <v>317</v>
      </c>
      <c r="B311" s="5">
        <v>37043</v>
      </c>
      <c r="C311" s="2">
        <v>3.95</v>
      </c>
      <c r="D311" s="5"/>
      <c r="E311" s="2"/>
    </row>
    <row r="312" spans="1:5" x14ac:dyDescent="0.3">
      <c r="A312" t="s">
        <v>318</v>
      </c>
      <c r="B312" s="5">
        <v>37073</v>
      </c>
      <c r="C312" s="2">
        <v>3.82</v>
      </c>
      <c r="D312" s="5"/>
      <c r="E312" s="2"/>
    </row>
    <row r="313" spans="1:5" x14ac:dyDescent="0.3">
      <c r="A313" t="s">
        <v>319</v>
      </c>
      <c r="B313" s="5">
        <v>37104</v>
      </c>
      <c r="C313" s="2">
        <v>3.66</v>
      </c>
      <c r="D313" s="5"/>
      <c r="E313" s="2"/>
    </row>
    <row r="314" spans="1:5" x14ac:dyDescent="0.3">
      <c r="A314" t="s">
        <v>320</v>
      </c>
      <c r="B314" s="5">
        <v>37135</v>
      </c>
      <c r="C314" s="2">
        <v>2.75</v>
      </c>
      <c r="D314" s="5"/>
      <c r="E314" s="2"/>
    </row>
    <row r="315" spans="1:5" x14ac:dyDescent="0.3">
      <c r="A315" t="s">
        <v>321</v>
      </c>
      <c r="B315" s="5">
        <v>37165</v>
      </c>
      <c r="C315" s="2">
        <v>2.66</v>
      </c>
      <c r="D315" s="5"/>
      <c r="E315" s="2"/>
    </row>
    <row r="316" spans="1:5" x14ac:dyDescent="0.3">
      <c r="A316" t="s">
        <v>322</v>
      </c>
      <c r="B316" s="5">
        <v>37196</v>
      </c>
      <c r="C316" s="2">
        <v>2.06</v>
      </c>
      <c r="D316" s="5"/>
      <c r="E316" s="2"/>
    </row>
    <row r="317" spans="1:5" x14ac:dyDescent="0.3">
      <c r="A317" t="s">
        <v>323</v>
      </c>
      <c r="B317" s="5">
        <v>37226</v>
      </c>
      <c r="C317" s="2">
        <v>1.52</v>
      </c>
      <c r="D317" s="5"/>
      <c r="E317" s="2"/>
    </row>
    <row r="318" spans="1:5" x14ac:dyDescent="0.3">
      <c r="A318" t="s">
        <v>324</v>
      </c>
      <c r="B318" s="5">
        <v>37257</v>
      </c>
      <c r="C318" s="2">
        <v>1.85</v>
      </c>
      <c r="D318" s="5"/>
      <c r="E318" s="2"/>
    </row>
    <row r="319" spans="1:5" x14ac:dyDescent="0.3">
      <c r="A319" t="s">
        <v>325</v>
      </c>
      <c r="B319" s="5">
        <v>37288</v>
      </c>
      <c r="C319" s="2">
        <v>1.83</v>
      </c>
      <c r="D319" s="5"/>
      <c r="E319" s="2"/>
    </row>
    <row r="320" spans="1:5" x14ac:dyDescent="0.3">
      <c r="A320" t="s">
        <v>326</v>
      </c>
      <c r="B320" s="5">
        <v>37316</v>
      </c>
      <c r="C320" s="2">
        <v>1.74</v>
      </c>
      <c r="D320" s="5"/>
      <c r="E320" s="2"/>
    </row>
    <row r="321" spans="1:5" x14ac:dyDescent="0.3">
      <c r="A321" t="s">
        <v>327</v>
      </c>
      <c r="B321" s="5">
        <v>37347</v>
      </c>
      <c r="C321" s="2">
        <v>1.82</v>
      </c>
      <c r="D321" s="5"/>
      <c r="E321" s="2"/>
    </row>
    <row r="322" spans="1:5" x14ac:dyDescent="0.3">
      <c r="A322" t="s">
        <v>328</v>
      </c>
      <c r="B322" s="5">
        <v>37377</v>
      </c>
      <c r="C322" s="2">
        <v>1.79</v>
      </c>
      <c r="D322" s="5"/>
      <c r="E322" s="2"/>
    </row>
    <row r="323" spans="1:5" x14ac:dyDescent="0.3">
      <c r="A323" t="s">
        <v>329</v>
      </c>
      <c r="B323" s="5">
        <v>37408</v>
      </c>
      <c r="C323" s="2">
        <v>1.73</v>
      </c>
      <c r="D323" s="5"/>
      <c r="E323" s="2"/>
    </row>
    <row r="324" spans="1:5" x14ac:dyDescent="0.3">
      <c r="A324" t="s">
        <v>330</v>
      </c>
      <c r="B324" s="5">
        <v>37438</v>
      </c>
      <c r="C324" s="2">
        <v>1.76</v>
      </c>
      <c r="D324" s="5"/>
      <c r="E324" s="2"/>
    </row>
    <row r="325" spans="1:5" x14ac:dyDescent="0.3">
      <c r="A325" t="s">
        <v>331</v>
      </c>
      <c r="B325" s="5">
        <v>37469</v>
      </c>
      <c r="C325" s="2">
        <v>1.81</v>
      </c>
      <c r="D325" s="5"/>
      <c r="E325" s="2"/>
    </row>
    <row r="326" spans="1:5" x14ac:dyDescent="0.3">
      <c r="A326" t="s">
        <v>332</v>
      </c>
      <c r="B326" s="5">
        <v>37500</v>
      </c>
      <c r="C326" s="2">
        <v>1.85</v>
      </c>
      <c r="D326" s="5"/>
      <c r="E326" s="2"/>
    </row>
    <row r="327" spans="1:5" x14ac:dyDescent="0.3">
      <c r="A327" t="s">
        <v>333</v>
      </c>
      <c r="B327" s="5">
        <v>37530</v>
      </c>
      <c r="C327" s="2">
        <v>1.82</v>
      </c>
      <c r="D327" s="5"/>
      <c r="E327" s="2"/>
    </row>
    <row r="328" spans="1:5" x14ac:dyDescent="0.3">
      <c r="A328" t="s">
        <v>334</v>
      </c>
      <c r="B328" s="5">
        <v>37561</v>
      </c>
      <c r="C328" s="2">
        <v>1.23</v>
      </c>
      <c r="D328" s="5"/>
      <c r="E328" s="2"/>
    </row>
    <row r="329" spans="1:5" x14ac:dyDescent="0.3">
      <c r="A329" t="s">
        <v>335</v>
      </c>
      <c r="B329" s="5">
        <v>37591</v>
      </c>
      <c r="C329" s="2">
        <v>1.1599999999999999</v>
      </c>
      <c r="D329" s="5"/>
      <c r="E329" s="2"/>
    </row>
    <row r="330" spans="1:5" x14ac:dyDescent="0.3">
      <c r="A330" t="s">
        <v>336</v>
      </c>
      <c r="B330" s="5">
        <v>37622</v>
      </c>
      <c r="C330" s="2">
        <v>1.33</v>
      </c>
      <c r="D330" s="5"/>
      <c r="E330" s="2"/>
    </row>
    <row r="331" spans="1:5" x14ac:dyDescent="0.3">
      <c r="A331" t="s">
        <v>337</v>
      </c>
      <c r="B331" s="5">
        <v>37653</v>
      </c>
      <c r="C331" s="2">
        <v>1.33</v>
      </c>
      <c r="D331" s="5"/>
      <c r="E331" s="2"/>
    </row>
    <row r="332" spans="1:5" x14ac:dyDescent="0.3">
      <c r="A332" t="s">
        <v>338</v>
      </c>
      <c r="B332" s="5">
        <v>37681</v>
      </c>
      <c r="C332" s="2">
        <v>1.38</v>
      </c>
      <c r="D332" s="5"/>
      <c r="E332" s="2"/>
    </row>
    <row r="333" spans="1:5" x14ac:dyDescent="0.3">
      <c r="A333" t="s">
        <v>339</v>
      </c>
      <c r="B333" s="5">
        <v>37712</v>
      </c>
      <c r="C333" s="2">
        <v>1.31</v>
      </c>
      <c r="D333" s="5"/>
      <c r="E333" s="2"/>
    </row>
    <row r="334" spans="1:5" x14ac:dyDescent="0.3">
      <c r="A334" t="s">
        <v>340</v>
      </c>
      <c r="B334" s="5">
        <v>37742</v>
      </c>
      <c r="C334" s="2">
        <v>1.28</v>
      </c>
      <c r="D334" s="5"/>
      <c r="E334" s="2"/>
    </row>
    <row r="335" spans="1:5" x14ac:dyDescent="0.3">
      <c r="A335" t="s">
        <v>341</v>
      </c>
      <c r="B335" s="5">
        <v>37773</v>
      </c>
      <c r="C335" s="2">
        <v>1.45</v>
      </c>
      <c r="D335" s="5"/>
      <c r="E335" s="2"/>
    </row>
    <row r="336" spans="1:5" x14ac:dyDescent="0.3">
      <c r="A336" t="s">
        <v>342</v>
      </c>
      <c r="B336" s="5">
        <v>37803</v>
      </c>
      <c r="C336" s="2">
        <v>1.04</v>
      </c>
      <c r="D336" s="5"/>
      <c r="E336" s="2"/>
    </row>
    <row r="337" spans="1:5" x14ac:dyDescent="0.3">
      <c r="A337" t="s">
        <v>343</v>
      </c>
      <c r="B337" s="5">
        <v>37834</v>
      </c>
      <c r="C337" s="2">
        <v>1.01</v>
      </c>
      <c r="D337" s="5"/>
      <c r="E337" s="2"/>
    </row>
    <row r="338" spans="1:5" x14ac:dyDescent="0.3">
      <c r="A338" t="s">
        <v>344</v>
      </c>
      <c r="B338" s="5">
        <v>37865</v>
      </c>
      <c r="C338" s="2">
        <v>1.17</v>
      </c>
      <c r="D338" s="5"/>
      <c r="E338" s="2"/>
    </row>
    <row r="339" spans="1:5" x14ac:dyDescent="0.3">
      <c r="A339" t="s">
        <v>345</v>
      </c>
      <c r="B339" s="5">
        <v>37895</v>
      </c>
      <c r="C339" s="2">
        <v>1.03</v>
      </c>
      <c r="D339" s="5"/>
      <c r="E339" s="2"/>
    </row>
    <row r="340" spans="1:5" x14ac:dyDescent="0.3">
      <c r="A340" t="s">
        <v>346</v>
      </c>
      <c r="B340" s="5">
        <v>37926</v>
      </c>
      <c r="C340" s="2">
        <v>1.01</v>
      </c>
      <c r="D340" s="5"/>
      <c r="E340" s="2"/>
    </row>
    <row r="341" spans="1:5" x14ac:dyDescent="0.3">
      <c r="A341" t="s">
        <v>347</v>
      </c>
      <c r="B341" s="5">
        <v>37956</v>
      </c>
      <c r="C341" s="2">
        <v>0.94</v>
      </c>
      <c r="D341" s="5"/>
      <c r="E341" s="2"/>
    </row>
    <row r="342" spans="1:5" x14ac:dyDescent="0.3">
      <c r="A342" t="s">
        <v>348</v>
      </c>
      <c r="B342" s="5">
        <v>37987</v>
      </c>
      <c r="C342" s="2">
        <v>1.03</v>
      </c>
      <c r="D342" s="5"/>
      <c r="E342" s="2"/>
    </row>
    <row r="343" spans="1:5" x14ac:dyDescent="0.3">
      <c r="A343" t="s">
        <v>349</v>
      </c>
      <c r="B343" s="5">
        <v>38018</v>
      </c>
      <c r="C343" s="2">
        <v>1.04</v>
      </c>
      <c r="D343" s="5"/>
      <c r="E343" s="2"/>
    </row>
    <row r="344" spans="1:5" x14ac:dyDescent="0.3">
      <c r="A344" t="s">
        <v>350</v>
      </c>
      <c r="B344" s="5">
        <v>38047</v>
      </c>
      <c r="C344" s="2">
        <v>1.05</v>
      </c>
      <c r="D344" s="5"/>
      <c r="E344" s="2"/>
    </row>
    <row r="345" spans="1:5" x14ac:dyDescent="0.3">
      <c r="A345" t="s">
        <v>351</v>
      </c>
      <c r="B345" s="5">
        <v>38078</v>
      </c>
      <c r="C345" s="2">
        <v>1.03</v>
      </c>
      <c r="D345" s="5"/>
      <c r="E345" s="2"/>
    </row>
    <row r="346" spans="1:5" x14ac:dyDescent="0.3">
      <c r="A346" t="s">
        <v>352</v>
      </c>
      <c r="B346" s="5">
        <v>38108</v>
      </c>
      <c r="C346" s="2">
        <v>1.02</v>
      </c>
      <c r="D346" s="5"/>
      <c r="E346" s="2"/>
    </row>
    <row r="347" spans="1:5" x14ac:dyDescent="0.3">
      <c r="A347" t="s">
        <v>353</v>
      </c>
      <c r="B347" s="5">
        <v>38139</v>
      </c>
      <c r="C347" s="2">
        <v>1.38</v>
      </c>
      <c r="D347" s="5"/>
      <c r="E347" s="2"/>
    </row>
    <row r="348" spans="1:5" x14ac:dyDescent="0.3">
      <c r="A348" t="s">
        <v>354</v>
      </c>
      <c r="B348" s="5">
        <v>38169</v>
      </c>
      <c r="C348" s="2">
        <v>1.29</v>
      </c>
      <c r="D348" s="5"/>
      <c r="E348" s="2"/>
    </row>
    <row r="349" spans="1:5" x14ac:dyDescent="0.3">
      <c r="A349" t="s">
        <v>355</v>
      </c>
      <c r="B349" s="5">
        <v>38200</v>
      </c>
      <c r="C349" s="2">
        <v>1.55</v>
      </c>
      <c r="D349" s="5"/>
      <c r="E349" s="2"/>
    </row>
    <row r="350" spans="1:5" x14ac:dyDescent="0.3">
      <c r="A350" t="s">
        <v>356</v>
      </c>
      <c r="B350" s="5">
        <v>38231</v>
      </c>
      <c r="C350" s="2">
        <v>1.94</v>
      </c>
      <c r="D350" s="5"/>
      <c r="E350" s="2"/>
    </row>
    <row r="351" spans="1:5" x14ac:dyDescent="0.3">
      <c r="A351" t="s">
        <v>357</v>
      </c>
      <c r="B351" s="5">
        <v>38261</v>
      </c>
      <c r="C351" s="2">
        <v>1.79</v>
      </c>
      <c r="D351" s="5"/>
      <c r="E351" s="2"/>
    </row>
    <row r="352" spans="1:5" x14ac:dyDescent="0.3">
      <c r="A352" t="s">
        <v>358</v>
      </c>
      <c r="B352" s="5">
        <v>38292</v>
      </c>
      <c r="C352" s="2">
        <v>2.02</v>
      </c>
      <c r="D352" s="5"/>
      <c r="E352" s="2"/>
    </row>
    <row r="353" spans="1:5" x14ac:dyDescent="0.3">
      <c r="A353" t="s">
        <v>359</v>
      </c>
      <c r="B353" s="5">
        <v>38322</v>
      </c>
      <c r="C353" s="2">
        <v>1.97</v>
      </c>
      <c r="D353" s="5"/>
      <c r="E353" s="2"/>
    </row>
    <row r="354" spans="1:5" x14ac:dyDescent="0.3">
      <c r="A354" t="s">
        <v>360</v>
      </c>
      <c r="B354" s="5">
        <v>38353</v>
      </c>
      <c r="C354" s="2">
        <v>2.5</v>
      </c>
      <c r="D354" s="5"/>
      <c r="E354" s="2"/>
    </row>
    <row r="355" spans="1:5" x14ac:dyDescent="0.3">
      <c r="A355" t="s">
        <v>361</v>
      </c>
      <c r="B355" s="5">
        <v>38384</v>
      </c>
      <c r="C355" s="2">
        <v>2.52</v>
      </c>
      <c r="D355" s="5"/>
      <c r="E355" s="2"/>
    </row>
    <row r="356" spans="1:5" x14ac:dyDescent="0.3">
      <c r="A356" t="s">
        <v>362</v>
      </c>
      <c r="B356" s="5">
        <v>38412</v>
      </c>
      <c r="C356" s="2">
        <v>2.96</v>
      </c>
      <c r="D356" s="5"/>
      <c r="E356" s="2"/>
    </row>
    <row r="357" spans="1:5" x14ac:dyDescent="0.3">
      <c r="A357" t="s">
        <v>363</v>
      </c>
      <c r="B357" s="5">
        <v>38443</v>
      </c>
      <c r="C357" s="2">
        <v>2.97</v>
      </c>
      <c r="D357" s="5"/>
      <c r="E357" s="2"/>
    </row>
    <row r="358" spans="1:5" x14ac:dyDescent="0.3">
      <c r="A358" t="s">
        <v>364</v>
      </c>
      <c r="B358" s="5">
        <v>38473</v>
      </c>
      <c r="C358" s="2">
        <v>3.09</v>
      </c>
      <c r="D358" s="5"/>
      <c r="E358" s="2"/>
    </row>
    <row r="359" spans="1:5" x14ac:dyDescent="0.3">
      <c r="A359" t="s">
        <v>365</v>
      </c>
      <c r="B359" s="5">
        <v>38504</v>
      </c>
      <c r="C359" s="2">
        <v>3.35</v>
      </c>
      <c r="D359" s="5"/>
      <c r="E359" s="2"/>
    </row>
    <row r="360" spans="1:5" x14ac:dyDescent="0.3">
      <c r="A360" t="s">
        <v>366</v>
      </c>
      <c r="B360" s="5">
        <v>38534</v>
      </c>
      <c r="C360" s="2">
        <v>3.31</v>
      </c>
      <c r="D360" s="5"/>
      <c r="E360" s="2"/>
    </row>
    <row r="361" spans="1:5" x14ac:dyDescent="0.3">
      <c r="A361" t="s">
        <v>367</v>
      </c>
      <c r="B361" s="5">
        <v>38565</v>
      </c>
      <c r="C361" s="2">
        <v>3.63</v>
      </c>
      <c r="D361" s="5"/>
      <c r="E361" s="2"/>
    </row>
    <row r="362" spans="1:5" x14ac:dyDescent="0.3">
      <c r="A362" t="s">
        <v>368</v>
      </c>
      <c r="B362" s="5">
        <v>38596</v>
      </c>
      <c r="C362" s="2">
        <v>3.93</v>
      </c>
      <c r="D362" s="5"/>
      <c r="E362" s="2"/>
    </row>
    <row r="363" spans="1:5" x14ac:dyDescent="0.3">
      <c r="A363" t="s">
        <v>369</v>
      </c>
      <c r="B363" s="5">
        <v>38626</v>
      </c>
      <c r="C363" s="2">
        <v>4.0199999999999996</v>
      </c>
      <c r="D363" s="5"/>
      <c r="E363" s="2"/>
    </row>
    <row r="364" spans="1:5" x14ac:dyDescent="0.3">
      <c r="A364" t="s">
        <v>370</v>
      </c>
      <c r="B364" s="5">
        <v>38657</v>
      </c>
      <c r="C364" s="2">
        <v>4.03</v>
      </c>
      <c r="D364" s="5"/>
      <c r="E364" s="2"/>
    </row>
    <row r="365" spans="1:5" x14ac:dyDescent="0.3">
      <c r="A365" t="s">
        <v>371</v>
      </c>
      <c r="B365" s="5">
        <v>38687</v>
      </c>
      <c r="C365" s="2">
        <v>4.09</v>
      </c>
      <c r="D365" s="5"/>
      <c r="E365" s="2"/>
    </row>
    <row r="366" spans="1:5" x14ac:dyDescent="0.3">
      <c r="A366" t="s">
        <v>372</v>
      </c>
      <c r="B366" s="5">
        <v>38718</v>
      </c>
      <c r="C366" s="2">
        <v>4.47</v>
      </c>
      <c r="D366" s="5"/>
      <c r="E366" s="2"/>
    </row>
    <row r="367" spans="1:5" x14ac:dyDescent="0.3">
      <c r="A367" t="s">
        <v>373</v>
      </c>
      <c r="B367" s="5">
        <v>38749</v>
      </c>
      <c r="C367" s="2">
        <v>4.5199999999999996</v>
      </c>
      <c r="D367" s="5"/>
      <c r="E367" s="2"/>
    </row>
    <row r="368" spans="1:5" x14ac:dyDescent="0.3">
      <c r="A368" t="s">
        <v>374</v>
      </c>
      <c r="B368" s="5">
        <v>38777</v>
      </c>
      <c r="C368" s="2">
        <v>5</v>
      </c>
      <c r="D368" s="5"/>
      <c r="E368" s="2"/>
    </row>
    <row r="369" spans="1:5" x14ac:dyDescent="0.3">
      <c r="A369" t="s">
        <v>375</v>
      </c>
      <c r="B369" s="5">
        <v>38808</v>
      </c>
      <c r="C369" s="2">
        <v>4.8600000000000003</v>
      </c>
      <c r="D369" s="5"/>
      <c r="E369" s="2"/>
    </row>
    <row r="370" spans="1:5" x14ac:dyDescent="0.3">
      <c r="A370" t="s">
        <v>376</v>
      </c>
      <c r="B370" s="5">
        <v>38838</v>
      </c>
      <c r="C370" s="2">
        <v>5.05</v>
      </c>
      <c r="D370" s="5"/>
      <c r="E370" s="2"/>
    </row>
    <row r="371" spans="1:5" x14ac:dyDescent="0.3">
      <c r="A371" t="s">
        <v>377</v>
      </c>
      <c r="B371" s="5">
        <v>38869</v>
      </c>
      <c r="C371" s="2">
        <v>5.05</v>
      </c>
      <c r="D371" s="5"/>
      <c r="E371" s="2"/>
    </row>
    <row r="372" spans="1:5" x14ac:dyDescent="0.3">
      <c r="A372" t="s">
        <v>378</v>
      </c>
      <c r="B372" s="5">
        <v>38899</v>
      </c>
      <c r="C372" s="2">
        <v>5.31</v>
      </c>
      <c r="D372" s="5"/>
      <c r="E372" s="2"/>
    </row>
    <row r="373" spans="1:5" x14ac:dyDescent="0.3">
      <c r="A373" t="s">
        <v>379</v>
      </c>
      <c r="B373" s="5">
        <v>38930</v>
      </c>
      <c r="C373" s="2">
        <v>5.31</v>
      </c>
      <c r="D373" s="5"/>
      <c r="E373" s="2"/>
    </row>
    <row r="374" spans="1:5" x14ac:dyDescent="0.3">
      <c r="A374" t="s">
        <v>380</v>
      </c>
      <c r="B374" s="5">
        <v>38961</v>
      </c>
      <c r="C374" s="2">
        <v>5.34</v>
      </c>
      <c r="D374" s="5"/>
      <c r="E374" s="2"/>
    </row>
    <row r="375" spans="1:5" x14ac:dyDescent="0.3">
      <c r="A375" t="s">
        <v>381</v>
      </c>
      <c r="B375" s="5">
        <v>38991</v>
      </c>
      <c r="C375" s="2">
        <v>5.31</v>
      </c>
      <c r="D375" s="5"/>
      <c r="E375" s="2"/>
    </row>
    <row r="376" spans="1:5" x14ac:dyDescent="0.3">
      <c r="A376" t="s">
        <v>382</v>
      </c>
      <c r="B376" s="5">
        <v>39022</v>
      </c>
      <c r="C376" s="2">
        <v>5.31</v>
      </c>
      <c r="D376" s="5"/>
      <c r="E376" s="2"/>
    </row>
    <row r="377" spans="1:5" x14ac:dyDescent="0.3">
      <c r="A377" t="s">
        <v>383</v>
      </c>
      <c r="B377" s="5">
        <v>39052</v>
      </c>
      <c r="C377" s="2">
        <v>5.17</v>
      </c>
      <c r="D377" s="5"/>
      <c r="E377" s="2"/>
    </row>
    <row r="378" spans="1:5" x14ac:dyDescent="0.3">
      <c r="A378" t="s">
        <v>384</v>
      </c>
      <c r="B378" s="5">
        <v>39083</v>
      </c>
      <c r="C378" s="2">
        <v>5.33</v>
      </c>
      <c r="D378" s="5"/>
      <c r="E378" s="2"/>
    </row>
    <row r="379" spans="1:5" x14ac:dyDescent="0.3">
      <c r="A379" t="s">
        <v>385</v>
      </c>
      <c r="B379" s="5">
        <v>39114</v>
      </c>
      <c r="C379" s="2">
        <v>5.41</v>
      </c>
      <c r="D379" s="5"/>
      <c r="E379" s="2"/>
    </row>
    <row r="380" spans="1:5" x14ac:dyDescent="0.3">
      <c r="A380" t="s">
        <v>386</v>
      </c>
      <c r="B380" s="5">
        <v>39142</v>
      </c>
      <c r="C380" s="2">
        <v>5.3</v>
      </c>
      <c r="D380" s="5"/>
      <c r="E380" s="2"/>
    </row>
    <row r="381" spans="1:5" x14ac:dyDescent="0.3">
      <c r="A381" t="s">
        <v>387</v>
      </c>
      <c r="B381" s="5">
        <v>39173</v>
      </c>
      <c r="C381" s="2">
        <v>5.29</v>
      </c>
      <c r="D381" s="5"/>
      <c r="E381" s="2"/>
    </row>
    <row r="382" spans="1:5" x14ac:dyDescent="0.3">
      <c r="A382" t="s">
        <v>388</v>
      </c>
      <c r="B382" s="5">
        <v>39203</v>
      </c>
      <c r="C382" s="2">
        <v>5.28</v>
      </c>
      <c r="D382" s="5"/>
      <c r="E382" s="2"/>
    </row>
    <row r="383" spans="1:5" x14ac:dyDescent="0.3">
      <c r="A383" t="s">
        <v>389</v>
      </c>
      <c r="B383" s="5">
        <v>39234</v>
      </c>
      <c r="C383" s="2">
        <v>5.31</v>
      </c>
      <c r="D383" s="5"/>
      <c r="E383" s="2"/>
    </row>
    <row r="384" spans="1:5" x14ac:dyDescent="0.3">
      <c r="A384" t="s">
        <v>390</v>
      </c>
      <c r="B384" s="5">
        <v>39264</v>
      </c>
      <c r="C384" s="2">
        <v>5.28</v>
      </c>
      <c r="D384" s="5"/>
      <c r="E384" s="2"/>
    </row>
    <row r="385" spans="1:5" x14ac:dyDescent="0.3">
      <c r="A385" t="s">
        <v>391</v>
      </c>
      <c r="B385" s="5">
        <v>39295</v>
      </c>
      <c r="C385" s="2">
        <v>4.96</v>
      </c>
      <c r="D385" s="5"/>
      <c r="E385" s="2"/>
    </row>
    <row r="386" spans="1:5" x14ac:dyDescent="0.3">
      <c r="A386" t="s">
        <v>392</v>
      </c>
      <c r="B386" s="5">
        <v>39326</v>
      </c>
      <c r="C386" s="2">
        <v>4.58</v>
      </c>
      <c r="D386" s="5"/>
      <c r="E386" s="2"/>
    </row>
    <row r="387" spans="1:5" x14ac:dyDescent="0.3">
      <c r="A387" t="s">
        <v>393</v>
      </c>
      <c r="B387" s="5">
        <v>39356</v>
      </c>
      <c r="C387" s="2">
        <v>4.5999999999999996</v>
      </c>
      <c r="D387" s="5"/>
      <c r="E387" s="2"/>
    </row>
    <row r="388" spans="1:5" x14ac:dyDescent="0.3">
      <c r="A388" t="s">
        <v>394</v>
      </c>
      <c r="B388" s="5">
        <v>39387</v>
      </c>
      <c r="C388" s="2">
        <v>4.66</v>
      </c>
      <c r="D388" s="5"/>
      <c r="E388" s="2"/>
    </row>
    <row r="389" spans="1:5" x14ac:dyDescent="0.3">
      <c r="A389" t="s">
        <v>395</v>
      </c>
      <c r="B389" s="5">
        <v>39417</v>
      </c>
      <c r="C389" s="2">
        <v>3.06</v>
      </c>
      <c r="D389" s="5"/>
      <c r="E389" s="2"/>
    </row>
    <row r="390" spans="1:5" x14ac:dyDescent="0.3">
      <c r="A390" t="s">
        <v>396</v>
      </c>
      <c r="B390" s="5">
        <v>39448</v>
      </c>
      <c r="C390" s="2">
        <v>3.22</v>
      </c>
      <c r="D390" s="5"/>
      <c r="E390" s="2"/>
    </row>
    <row r="391" spans="1:5" x14ac:dyDescent="0.3">
      <c r="A391" t="s">
        <v>397</v>
      </c>
      <c r="B391" s="5">
        <v>39479</v>
      </c>
      <c r="C391" s="2">
        <v>3.01</v>
      </c>
      <c r="D391" s="5"/>
      <c r="E391" s="2"/>
    </row>
    <row r="392" spans="1:5" x14ac:dyDescent="0.3">
      <c r="A392" t="s">
        <v>398</v>
      </c>
      <c r="B392" s="5">
        <v>39508</v>
      </c>
      <c r="C392" s="2">
        <v>2.5099999999999998</v>
      </c>
      <c r="D392" s="5"/>
      <c r="E392" s="2"/>
    </row>
    <row r="393" spans="1:5" x14ac:dyDescent="0.3">
      <c r="A393" t="s">
        <v>399</v>
      </c>
      <c r="B393" s="5">
        <v>39539</v>
      </c>
      <c r="C393" s="2">
        <v>2.37</v>
      </c>
      <c r="D393" s="5"/>
      <c r="E393" s="2"/>
    </row>
    <row r="394" spans="1:5" x14ac:dyDescent="0.3">
      <c r="A394" t="s">
        <v>400</v>
      </c>
      <c r="B394" s="5">
        <v>39569</v>
      </c>
      <c r="C394" s="2">
        <v>1.98</v>
      </c>
      <c r="D394" s="5"/>
      <c r="E394" s="2"/>
    </row>
    <row r="395" spans="1:5" x14ac:dyDescent="0.3">
      <c r="A395" t="s">
        <v>401</v>
      </c>
      <c r="B395" s="5">
        <v>39600</v>
      </c>
      <c r="C395" s="2">
        <v>2.4700000000000002</v>
      </c>
      <c r="D395" s="5"/>
      <c r="E395" s="2"/>
    </row>
    <row r="396" spans="1:5" x14ac:dyDescent="0.3">
      <c r="A396" t="s">
        <v>402</v>
      </c>
      <c r="B396" s="5">
        <v>39630</v>
      </c>
      <c r="C396" s="2">
        <v>2.09</v>
      </c>
      <c r="D396" s="5"/>
      <c r="E396" s="2"/>
    </row>
    <row r="397" spans="1:5" x14ac:dyDescent="0.3">
      <c r="A397" t="s">
        <v>403</v>
      </c>
      <c r="B397" s="5">
        <v>39661</v>
      </c>
      <c r="C397" s="2">
        <v>1.94</v>
      </c>
      <c r="D397" s="5"/>
      <c r="E397" s="2"/>
    </row>
    <row r="398" spans="1:5" x14ac:dyDescent="0.3">
      <c r="A398" t="s">
        <v>404</v>
      </c>
      <c r="B398" s="5">
        <v>39692</v>
      </c>
      <c r="C398" s="2">
        <v>2.0299999999999998</v>
      </c>
      <c r="D398" s="5"/>
      <c r="E398" s="2"/>
    </row>
    <row r="399" spans="1:5" x14ac:dyDescent="0.3">
      <c r="A399" t="s">
        <v>405</v>
      </c>
      <c r="B399" s="5">
        <v>39722</v>
      </c>
      <c r="C399" s="2">
        <v>0.22</v>
      </c>
      <c r="D399" s="5"/>
      <c r="E399" s="2"/>
    </row>
    <row r="400" spans="1:5" x14ac:dyDescent="0.3">
      <c r="A400" t="s">
        <v>406</v>
      </c>
      <c r="B400" s="5">
        <v>39753</v>
      </c>
      <c r="C400" s="2">
        <v>0.52</v>
      </c>
      <c r="D400" s="5"/>
      <c r="E400" s="2"/>
    </row>
    <row r="401" spans="1:5" x14ac:dyDescent="0.3">
      <c r="A401" t="s">
        <v>407</v>
      </c>
      <c r="B401" s="5">
        <v>39783</v>
      </c>
      <c r="C401" s="2">
        <v>0.14000000000000001</v>
      </c>
      <c r="D401" s="5"/>
      <c r="E401" s="2"/>
    </row>
    <row r="402" spans="1:5" x14ac:dyDescent="0.3">
      <c r="A402" t="s">
        <v>408</v>
      </c>
      <c r="B402" s="5">
        <v>39814</v>
      </c>
      <c r="C402" s="2">
        <v>0.23</v>
      </c>
      <c r="D402" s="5"/>
      <c r="E402" s="2"/>
    </row>
    <row r="403" spans="1:5" x14ac:dyDescent="0.3">
      <c r="A403" t="s">
        <v>409</v>
      </c>
      <c r="B403" s="5">
        <v>39845</v>
      </c>
      <c r="C403" s="2">
        <v>0.22</v>
      </c>
      <c r="D403" s="5"/>
      <c r="E403" s="2"/>
    </row>
    <row r="404" spans="1:5" x14ac:dyDescent="0.3">
      <c r="A404" t="s">
        <v>410</v>
      </c>
      <c r="B404" s="5">
        <v>39873</v>
      </c>
      <c r="C404" s="2">
        <v>0.16</v>
      </c>
      <c r="D404" s="5"/>
      <c r="E404" s="2"/>
    </row>
    <row r="405" spans="1:5" x14ac:dyDescent="0.3">
      <c r="A405" t="s">
        <v>411</v>
      </c>
      <c r="B405" s="5">
        <v>39904</v>
      </c>
      <c r="C405" s="2">
        <v>0.2</v>
      </c>
      <c r="D405" s="5"/>
      <c r="E405" s="2"/>
    </row>
    <row r="406" spans="1:5" x14ac:dyDescent="0.3">
      <c r="A406" t="s">
        <v>412</v>
      </c>
      <c r="B406" s="5">
        <v>39934</v>
      </c>
      <c r="C406" s="2">
        <v>0.19</v>
      </c>
      <c r="D406" s="5"/>
      <c r="E406" s="2"/>
    </row>
    <row r="407" spans="1:5" x14ac:dyDescent="0.3">
      <c r="A407" t="s">
        <v>413</v>
      </c>
      <c r="B407" s="5">
        <v>39965</v>
      </c>
      <c r="C407" s="2">
        <v>0.22</v>
      </c>
      <c r="D407" s="5"/>
      <c r="E407" s="2"/>
    </row>
    <row r="408" spans="1:5" x14ac:dyDescent="0.3">
      <c r="A408" t="s">
        <v>414</v>
      </c>
      <c r="B408" s="5">
        <v>39995</v>
      </c>
      <c r="C408" s="2">
        <v>0.18</v>
      </c>
      <c r="D408" s="5"/>
      <c r="E408" s="2"/>
    </row>
    <row r="409" spans="1:5" x14ac:dyDescent="0.3">
      <c r="A409" t="s">
        <v>415</v>
      </c>
      <c r="B409" s="5">
        <v>40026</v>
      </c>
      <c r="C409" s="2">
        <v>0.15</v>
      </c>
      <c r="D409" s="5"/>
      <c r="E409" s="2"/>
    </row>
    <row r="410" spans="1:5" x14ac:dyDescent="0.3">
      <c r="A410" t="s">
        <v>416</v>
      </c>
      <c r="B410" s="5">
        <v>40057</v>
      </c>
      <c r="C410" s="2">
        <v>7.0000000000000007E-2</v>
      </c>
      <c r="D410" s="5"/>
      <c r="E410" s="2"/>
    </row>
    <row r="411" spans="1:5" x14ac:dyDescent="0.3">
      <c r="A411" t="s">
        <v>417</v>
      </c>
      <c r="B411" s="5">
        <v>40087</v>
      </c>
      <c r="C411" s="2">
        <v>0.11</v>
      </c>
      <c r="D411" s="5"/>
      <c r="E411" s="2"/>
    </row>
    <row r="412" spans="1:5" x14ac:dyDescent="0.3">
      <c r="A412" t="s">
        <v>418</v>
      </c>
      <c r="B412" s="5">
        <v>40118</v>
      </c>
      <c r="C412" s="2">
        <v>0.13</v>
      </c>
      <c r="D412" s="5"/>
      <c r="E412" s="2"/>
    </row>
    <row r="413" spans="1:5" x14ac:dyDescent="0.3">
      <c r="A413" t="s">
        <v>419</v>
      </c>
      <c r="B413" s="5">
        <v>40148</v>
      </c>
      <c r="C413" s="2">
        <v>0.05</v>
      </c>
      <c r="D413" s="5"/>
      <c r="E413" s="2"/>
    </row>
    <row r="414" spans="1:5" x14ac:dyDescent="0.3">
      <c r="A414" t="s">
        <v>420</v>
      </c>
      <c r="B414" s="5">
        <v>40179</v>
      </c>
      <c r="C414" s="2">
        <v>0.12</v>
      </c>
      <c r="D414" s="5"/>
      <c r="E414" s="2"/>
    </row>
    <row r="415" spans="1:5" x14ac:dyDescent="0.3">
      <c r="A415" t="s">
        <v>421</v>
      </c>
      <c r="B415" s="5">
        <v>40210</v>
      </c>
      <c r="C415" s="2">
        <v>0.13</v>
      </c>
      <c r="D415" s="5"/>
      <c r="E415" s="2"/>
    </row>
    <row r="416" spans="1:5" x14ac:dyDescent="0.3">
      <c r="A416" t="s">
        <v>422</v>
      </c>
      <c r="B416" s="5">
        <v>40238</v>
      </c>
      <c r="C416" s="2">
        <v>0.09</v>
      </c>
      <c r="D416" s="5"/>
      <c r="E416" s="2"/>
    </row>
    <row r="417" spans="1:5" x14ac:dyDescent="0.3">
      <c r="A417" t="s">
        <v>423</v>
      </c>
      <c r="B417" s="5">
        <v>40269</v>
      </c>
      <c r="C417" s="2">
        <v>0.2</v>
      </c>
      <c r="D417" s="5"/>
      <c r="E417" s="2"/>
    </row>
    <row r="418" spans="1:5" x14ac:dyDescent="0.3">
      <c r="A418" t="s">
        <v>424</v>
      </c>
      <c r="B418" s="5">
        <v>40299</v>
      </c>
      <c r="C418" s="2">
        <v>0.19</v>
      </c>
      <c r="D418" s="5"/>
      <c r="E418" s="2"/>
    </row>
    <row r="419" spans="1:5" x14ac:dyDescent="0.3">
      <c r="A419" t="s">
        <v>425</v>
      </c>
      <c r="B419" s="5">
        <v>40330</v>
      </c>
      <c r="C419" s="2">
        <v>0.09</v>
      </c>
      <c r="D419" s="5"/>
      <c r="E419" s="2"/>
    </row>
    <row r="420" spans="1:5" x14ac:dyDescent="0.3">
      <c r="A420" t="s">
        <v>426</v>
      </c>
      <c r="B420" s="5">
        <v>40360</v>
      </c>
      <c r="C420" s="2">
        <v>0.18</v>
      </c>
      <c r="D420" s="5"/>
      <c r="E420" s="2"/>
    </row>
    <row r="421" spans="1:5" x14ac:dyDescent="0.3">
      <c r="A421" t="s">
        <v>427</v>
      </c>
      <c r="B421" s="5">
        <v>40391</v>
      </c>
      <c r="C421" s="2">
        <v>0.21</v>
      </c>
      <c r="D421" s="5"/>
      <c r="E421" s="2"/>
    </row>
    <row r="422" spans="1:5" x14ac:dyDescent="0.3">
      <c r="A422" t="s">
        <v>428</v>
      </c>
      <c r="B422" s="5">
        <v>40422</v>
      </c>
      <c r="C422" s="2">
        <v>0.15</v>
      </c>
      <c r="D422" s="5"/>
      <c r="E422" s="2"/>
    </row>
    <row r="423" spans="1:5" x14ac:dyDescent="0.3">
      <c r="A423" t="s">
        <v>429</v>
      </c>
      <c r="B423" s="5">
        <v>40452</v>
      </c>
      <c r="C423" s="2">
        <v>0.2</v>
      </c>
      <c r="D423" s="5"/>
      <c r="E423" s="2"/>
    </row>
    <row r="424" spans="1:5" x14ac:dyDescent="0.3">
      <c r="A424" t="s">
        <v>430</v>
      </c>
      <c r="B424" s="5">
        <v>40483</v>
      </c>
      <c r="C424" s="2">
        <v>0.2</v>
      </c>
      <c r="D424" s="5"/>
      <c r="E424" s="2"/>
    </row>
    <row r="425" spans="1:5" x14ac:dyDescent="0.3">
      <c r="A425" t="s">
        <v>431</v>
      </c>
      <c r="B425" s="5">
        <v>40513</v>
      </c>
      <c r="C425" s="2">
        <v>0.13</v>
      </c>
      <c r="D425" s="5"/>
      <c r="E425" s="2"/>
    </row>
    <row r="426" spans="1:5" x14ac:dyDescent="0.3">
      <c r="A426" t="s">
        <v>432</v>
      </c>
      <c r="B426" s="5">
        <v>40544</v>
      </c>
      <c r="C426" s="2">
        <v>0.17</v>
      </c>
      <c r="D426" s="5"/>
      <c r="E426" s="2"/>
    </row>
    <row r="427" spans="1:5" x14ac:dyDescent="0.3">
      <c r="A427" t="s">
        <v>433</v>
      </c>
      <c r="B427" s="5">
        <v>40575</v>
      </c>
      <c r="C427" s="2">
        <v>0.16</v>
      </c>
      <c r="D427" s="5"/>
      <c r="E427" s="2"/>
    </row>
    <row r="428" spans="1:5" x14ac:dyDescent="0.3">
      <c r="A428" t="s">
        <v>434</v>
      </c>
      <c r="B428" s="5">
        <v>40603</v>
      </c>
      <c r="C428" s="2">
        <v>0.1</v>
      </c>
      <c r="D428" s="5"/>
      <c r="E428" s="2"/>
    </row>
    <row r="429" spans="1:5" x14ac:dyDescent="0.3">
      <c r="A429" t="s">
        <v>435</v>
      </c>
      <c r="B429" s="5">
        <v>40634</v>
      </c>
      <c r="C429" s="2">
        <v>0.09</v>
      </c>
      <c r="D429" s="5"/>
      <c r="E429" s="2"/>
    </row>
    <row r="430" spans="1:5" x14ac:dyDescent="0.3">
      <c r="A430" t="s">
        <v>436</v>
      </c>
      <c r="B430" s="5">
        <v>40664</v>
      </c>
      <c r="C430" s="2">
        <v>0.1</v>
      </c>
      <c r="D430" s="5"/>
      <c r="E430" s="2"/>
    </row>
    <row r="431" spans="1:5" x14ac:dyDescent="0.3">
      <c r="A431" t="s">
        <v>437</v>
      </c>
      <c r="B431" s="5">
        <v>40695</v>
      </c>
      <c r="C431" s="2">
        <v>7.0000000000000007E-2</v>
      </c>
      <c r="D431" s="5"/>
      <c r="E431" s="2"/>
    </row>
    <row r="432" spans="1:5" x14ac:dyDescent="0.3">
      <c r="A432" t="s">
        <v>438</v>
      </c>
      <c r="B432" s="5">
        <v>40725</v>
      </c>
      <c r="C432" s="2">
        <v>0.11</v>
      </c>
      <c r="D432" s="5"/>
      <c r="E432" s="2"/>
    </row>
    <row r="433" spans="1:5" x14ac:dyDescent="0.3">
      <c r="A433" t="s">
        <v>439</v>
      </c>
      <c r="B433" s="5">
        <v>40756</v>
      </c>
      <c r="C433" s="2">
        <v>0.08</v>
      </c>
      <c r="D433" s="5"/>
      <c r="E433" s="2"/>
    </row>
    <row r="434" spans="1:5" x14ac:dyDescent="0.3">
      <c r="A434" t="s">
        <v>440</v>
      </c>
      <c r="B434" s="5">
        <v>40787</v>
      </c>
      <c r="C434" s="2">
        <v>0.06</v>
      </c>
      <c r="D434" s="5"/>
      <c r="E434" s="2"/>
    </row>
    <row r="435" spans="1:5" x14ac:dyDescent="0.3">
      <c r="A435" t="s">
        <v>441</v>
      </c>
      <c r="B435" s="5">
        <v>40817</v>
      </c>
      <c r="C435" s="2">
        <v>0.09</v>
      </c>
      <c r="D435" s="5"/>
      <c r="E435" s="2"/>
    </row>
    <row r="436" spans="1:5" x14ac:dyDescent="0.3">
      <c r="A436" t="s">
        <v>442</v>
      </c>
      <c r="B436" s="5">
        <v>40848</v>
      </c>
      <c r="C436" s="2">
        <v>0.1</v>
      </c>
      <c r="D436" s="5"/>
      <c r="E436" s="2"/>
    </row>
    <row r="437" spans="1:5" x14ac:dyDescent="0.3">
      <c r="A437" t="s">
        <v>443</v>
      </c>
      <c r="B437" s="5">
        <v>40878</v>
      </c>
      <c r="C437" s="2">
        <v>0.04</v>
      </c>
      <c r="D437" s="5"/>
      <c r="E437" s="2"/>
    </row>
    <row r="438" spans="1:5" x14ac:dyDescent="0.3">
      <c r="A438" t="s">
        <v>444</v>
      </c>
      <c r="B438" s="5">
        <v>40909</v>
      </c>
      <c r="C438" s="2">
        <v>0.11</v>
      </c>
      <c r="D438" s="5"/>
      <c r="E438" s="2"/>
    </row>
    <row r="439" spans="1:5" x14ac:dyDescent="0.3">
      <c r="A439" t="s">
        <v>445</v>
      </c>
      <c r="B439" s="5">
        <v>40940</v>
      </c>
      <c r="C439" s="2">
        <v>0.1</v>
      </c>
      <c r="D439" s="5"/>
      <c r="E439" s="2"/>
    </row>
    <row r="440" spans="1:5" x14ac:dyDescent="0.3">
      <c r="A440" t="s">
        <v>446</v>
      </c>
      <c r="B440" s="5">
        <v>40969</v>
      </c>
      <c r="C440" s="2">
        <v>0.09</v>
      </c>
      <c r="D440" s="5"/>
      <c r="E440" s="2"/>
    </row>
    <row r="441" spans="1:5" x14ac:dyDescent="0.3">
      <c r="A441" t="s">
        <v>447</v>
      </c>
      <c r="B441" s="5">
        <v>41000</v>
      </c>
      <c r="C441" s="2">
        <v>0.16</v>
      </c>
      <c r="D441" s="5"/>
      <c r="E441" s="2"/>
    </row>
    <row r="442" spans="1:5" x14ac:dyDescent="0.3">
      <c r="A442" t="s">
        <v>448</v>
      </c>
      <c r="B442" s="5">
        <v>41030</v>
      </c>
      <c r="C442" s="2">
        <v>0.16</v>
      </c>
      <c r="D442" s="5"/>
      <c r="E442" s="2"/>
    </row>
    <row r="443" spans="1:5" x14ac:dyDescent="0.3">
      <c r="A443" t="s">
        <v>449</v>
      </c>
      <c r="B443" s="5">
        <v>41061</v>
      </c>
      <c r="C443" s="2">
        <v>0.09</v>
      </c>
      <c r="D443" s="5"/>
      <c r="E443" s="2"/>
    </row>
    <row r="444" spans="1:5" x14ac:dyDescent="0.3">
      <c r="A444" t="s">
        <v>450</v>
      </c>
      <c r="B444" s="5">
        <v>41091</v>
      </c>
      <c r="C444" s="2">
        <v>0.13</v>
      </c>
      <c r="D444" s="5"/>
      <c r="E444" s="2"/>
    </row>
    <row r="445" spans="1:5" x14ac:dyDescent="0.3">
      <c r="A445" t="s">
        <v>451</v>
      </c>
      <c r="B445" s="5">
        <v>41122</v>
      </c>
      <c r="C445" s="2">
        <v>0.13</v>
      </c>
      <c r="D445" s="5"/>
      <c r="E445" s="2"/>
    </row>
    <row r="446" spans="1:5" x14ac:dyDescent="0.3">
      <c r="A446" t="s">
        <v>452</v>
      </c>
      <c r="B446" s="5">
        <v>41153</v>
      </c>
      <c r="C446" s="2">
        <v>0.09</v>
      </c>
      <c r="D446" s="5"/>
      <c r="E446" s="2"/>
    </row>
    <row r="447" spans="1:5" x14ac:dyDescent="0.3">
      <c r="A447" t="s">
        <v>453</v>
      </c>
      <c r="B447" s="5">
        <v>41183</v>
      </c>
      <c r="C447" s="2">
        <v>0.18</v>
      </c>
      <c r="D447" s="5"/>
      <c r="E447" s="2"/>
    </row>
    <row r="448" spans="1:5" x14ac:dyDescent="0.3">
      <c r="A448" t="s">
        <v>454</v>
      </c>
      <c r="B448" s="5">
        <v>41214</v>
      </c>
      <c r="C448" s="2">
        <v>0.16</v>
      </c>
      <c r="D448" s="5"/>
      <c r="E448" s="2"/>
    </row>
    <row r="449" spans="1:5" x14ac:dyDescent="0.3">
      <c r="A449" t="s">
        <v>455</v>
      </c>
      <c r="B449" s="5">
        <v>41244</v>
      </c>
      <c r="C449" s="2">
        <v>0.09</v>
      </c>
      <c r="D449" s="5"/>
      <c r="E449" s="2"/>
    </row>
    <row r="450" spans="1:5" x14ac:dyDescent="0.3">
      <c r="A450" t="s">
        <v>456</v>
      </c>
      <c r="B450" s="5">
        <v>41275</v>
      </c>
      <c r="C450" s="2">
        <v>0.15</v>
      </c>
      <c r="D450" s="5"/>
      <c r="E450" s="2"/>
    </row>
    <row r="451" spans="1:5" x14ac:dyDescent="0.3">
      <c r="A451" t="s">
        <v>457</v>
      </c>
      <c r="B451" s="5">
        <v>41306</v>
      </c>
      <c r="C451" s="2">
        <v>0.14000000000000001</v>
      </c>
      <c r="D451" s="5"/>
      <c r="E451" s="2"/>
    </row>
    <row r="452" spans="1:5" x14ac:dyDescent="0.3">
      <c r="A452" t="s">
        <v>458</v>
      </c>
      <c r="B452" s="5">
        <v>41334</v>
      </c>
      <c r="C452" s="2">
        <v>0.09</v>
      </c>
      <c r="D452" s="5"/>
      <c r="E452" s="2"/>
    </row>
    <row r="453" spans="1:5" x14ac:dyDescent="0.3">
      <c r="A453" t="s">
        <v>459</v>
      </c>
      <c r="B453" s="5">
        <v>41365</v>
      </c>
      <c r="C453" s="2">
        <v>0.14000000000000001</v>
      </c>
      <c r="D453" s="5"/>
      <c r="E453" s="2"/>
    </row>
    <row r="454" spans="1:5" x14ac:dyDescent="0.3">
      <c r="A454" t="s">
        <v>460</v>
      </c>
      <c r="B454" s="5">
        <v>41395</v>
      </c>
      <c r="C454" s="2">
        <v>0.09</v>
      </c>
      <c r="D454" s="5"/>
      <c r="E454" s="2"/>
    </row>
    <row r="455" spans="1:5" x14ac:dyDescent="0.3">
      <c r="A455" t="s">
        <v>461</v>
      </c>
      <c r="B455" s="5">
        <v>41426</v>
      </c>
      <c r="C455" s="2">
        <v>7.0000000000000007E-2</v>
      </c>
      <c r="D455" s="5"/>
      <c r="E455" s="2"/>
    </row>
    <row r="456" spans="1:5" x14ac:dyDescent="0.3">
      <c r="A456" t="s">
        <v>462</v>
      </c>
      <c r="B456" s="5">
        <v>41456</v>
      </c>
      <c r="C456" s="2">
        <v>0.09</v>
      </c>
      <c r="D456" s="5"/>
      <c r="E456" s="2"/>
    </row>
    <row r="457" spans="1:5" x14ac:dyDescent="0.3">
      <c r="A457" t="s">
        <v>463</v>
      </c>
      <c r="B457" s="5">
        <v>41487</v>
      </c>
      <c r="C457" s="2">
        <v>7.0000000000000007E-2</v>
      </c>
      <c r="D457" s="5"/>
      <c r="E457" s="2"/>
    </row>
    <row r="458" spans="1:5" x14ac:dyDescent="0.3">
      <c r="A458" t="s">
        <v>464</v>
      </c>
      <c r="B458" s="5">
        <v>41518</v>
      </c>
      <c r="C458" s="2">
        <v>0.06</v>
      </c>
      <c r="D458" s="5"/>
      <c r="E458" s="2"/>
    </row>
    <row r="459" spans="1:5" x14ac:dyDescent="0.3">
      <c r="A459" t="s">
        <v>465</v>
      </c>
      <c r="B459" s="5">
        <v>41548</v>
      </c>
      <c r="C459" s="2">
        <v>7.0000000000000007E-2</v>
      </c>
      <c r="D459" s="5"/>
      <c r="E459" s="2"/>
    </row>
    <row r="460" spans="1:5" x14ac:dyDescent="0.3">
      <c r="A460" t="s">
        <v>466</v>
      </c>
      <c r="B460" s="5">
        <v>41579</v>
      </c>
      <c r="C460" s="2">
        <v>7.0000000000000007E-2</v>
      </c>
      <c r="D460" s="5"/>
      <c r="E460" s="2"/>
    </row>
    <row r="461" spans="1:5" x14ac:dyDescent="0.3">
      <c r="A461" t="s">
        <v>467</v>
      </c>
      <c r="B461" s="5">
        <v>41609</v>
      </c>
      <c r="C461" s="2">
        <v>7.0000000000000007E-2</v>
      </c>
      <c r="D461" s="5"/>
      <c r="E461" s="2"/>
    </row>
    <row r="462" spans="1:5" x14ac:dyDescent="0.3">
      <c r="A462" t="s">
        <v>468</v>
      </c>
      <c r="B462" s="5">
        <v>41640</v>
      </c>
      <c r="C462" s="2">
        <v>7.0000000000000007E-2</v>
      </c>
      <c r="D462" s="5"/>
      <c r="E462" s="2"/>
    </row>
    <row r="463" spans="1:5" x14ac:dyDescent="0.3">
      <c r="A463" t="s">
        <v>469</v>
      </c>
      <c r="B463" s="5">
        <v>41671</v>
      </c>
      <c r="C463" s="2">
        <v>0.06</v>
      </c>
      <c r="D463" s="5"/>
      <c r="E463" s="2"/>
    </row>
    <row r="464" spans="1:5" x14ac:dyDescent="0.3">
      <c r="A464" t="s">
        <v>470</v>
      </c>
      <c r="B464" s="5">
        <v>41699</v>
      </c>
      <c r="C464" s="2">
        <v>0.06</v>
      </c>
      <c r="D464" s="5"/>
      <c r="E464" s="2"/>
    </row>
    <row r="465" spans="1:5" x14ac:dyDescent="0.3">
      <c r="A465" t="s">
        <v>471</v>
      </c>
      <c r="B465" s="5">
        <v>41730</v>
      </c>
      <c r="C465" s="2">
        <v>0.09</v>
      </c>
      <c r="D465" s="5"/>
      <c r="E465" s="2"/>
    </row>
    <row r="466" spans="1:5" x14ac:dyDescent="0.3">
      <c r="A466" t="s">
        <v>472</v>
      </c>
      <c r="B466" s="5">
        <v>41760</v>
      </c>
      <c r="C466" s="2">
        <v>0.08</v>
      </c>
      <c r="D466" s="5"/>
      <c r="E466" s="2"/>
    </row>
    <row r="467" spans="1:5" x14ac:dyDescent="0.3">
      <c r="A467" t="s">
        <v>473</v>
      </c>
      <c r="B467" s="5">
        <v>41791</v>
      </c>
      <c r="C467" s="2">
        <v>0.09</v>
      </c>
      <c r="D467" s="5"/>
      <c r="E467" s="2"/>
    </row>
    <row r="468" spans="1:5" x14ac:dyDescent="0.3">
      <c r="A468" t="s">
        <v>474</v>
      </c>
      <c r="B468" s="5">
        <v>41821</v>
      </c>
      <c r="C468" s="2">
        <v>0.08</v>
      </c>
      <c r="D468" s="5"/>
      <c r="E468" s="2"/>
    </row>
    <row r="469" spans="1:5" x14ac:dyDescent="0.3">
      <c r="A469" t="s">
        <v>475</v>
      </c>
      <c r="B469" s="5">
        <v>41852</v>
      </c>
      <c r="C469" s="2">
        <v>7.0000000000000007E-2</v>
      </c>
      <c r="D469" s="5"/>
      <c r="E469" s="2"/>
    </row>
    <row r="470" spans="1:5" x14ac:dyDescent="0.3">
      <c r="A470" t="s">
        <v>476</v>
      </c>
      <c r="B470" s="5">
        <v>41883</v>
      </c>
      <c r="C470" s="2">
        <v>7.0000000000000007E-2</v>
      </c>
      <c r="D470" s="5"/>
      <c r="E470" s="2"/>
    </row>
    <row r="471" spans="1:5" x14ac:dyDescent="0.3">
      <c r="A471" t="s">
        <v>477</v>
      </c>
      <c r="B471" s="5">
        <v>41913</v>
      </c>
      <c r="C471" s="2">
        <v>7.0000000000000007E-2</v>
      </c>
      <c r="D471" s="5"/>
      <c r="E471" s="2"/>
    </row>
    <row r="472" spans="1:5" x14ac:dyDescent="0.3">
      <c r="A472" t="s">
        <v>478</v>
      </c>
      <c r="B472" s="5">
        <v>41944</v>
      </c>
      <c r="C472" s="2">
        <v>0.08</v>
      </c>
      <c r="D472" s="5"/>
      <c r="E472" s="2"/>
    </row>
    <row r="473" spans="1:5" x14ac:dyDescent="0.3">
      <c r="A473" t="s">
        <v>479</v>
      </c>
      <c r="B473" s="5">
        <v>41974</v>
      </c>
      <c r="C473" s="2">
        <v>0.06</v>
      </c>
      <c r="D473" s="5"/>
      <c r="E473" s="2"/>
    </row>
    <row r="474" spans="1:5" x14ac:dyDescent="0.3">
      <c r="A474" t="s">
        <v>480</v>
      </c>
      <c r="B474" s="5">
        <v>42005</v>
      </c>
      <c r="C474" s="2">
        <v>0.06</v>
      </c>
      <c r="D474" s="5"/>
      <c r="E474" s="2"/>
    </row>
    <row r="475" spans="1:5" x14ac:dyDescent="0.3">
      <c r="A475" t="s">
        <v>481</v>
      </c>
      <c r="B475" s="5">
        <v>42036</v>
      </c>
      <c r="C475" s="2">
        <v>0.06</v>
      </c>
      <c r="D475" s="5"/>
      <c r="E475" s="2"/>
    </row>
    <row r="476" spans="1:5" x14ac:dyDescent="0.3">
      <c r="A476" t="s">
        <v>482</v>
      </c>
      <c r="B476" s="5">
        <v>42064</v>
      </c>
      <c r="C476" s="2">
        <v>0.06</v>
      </c>
      <c r="D476" s="5"/>
      <c r="E476" s="2"/>
    </row>
    <row r="477" spans="1:5" x14ac:dyDescent="0.3">
      <c r="A477" t="s">
        <v>483</v>
      </c>
      <c r="B477" s="5">
        <v>42095</v>
      </c>
      <c r="C477" s="2">
        <v>0.08</v>
      </c>
      <c r="D477" s="5"/>
      <c r="E477" s="2"/>
    </row>
    <row r="478" spans="1:5" x14ac:dyDescent="0.3">
      <c r="A478" t="s">
        <v>484</v>
      </c>
      <c r="B478" s="5">
        <v>42125</v>
      </c>
      <c r="C478" s="2">
        <v>0.08</v>
      </c>
      <c r="D478" s="5"/>
      <c r="E478" s="2"/>
    </row>
    <row r="479" spans="1:5" x14ac:dyDescent="0.3">
      <c r="A479" t="s">
        <v>485</v>
      </c>
      <c r="B479" s="5">
        <v>42156</v>
      </c>
      <c r="C479" s="2">
        <v>0.08</v>
      </c>
      <c r="D479" s="5"/>
      <c r="E479" s="2"/>
    </row>
    <row r="480" spans="1:5" x14ac:dyDescent="0.3">
      <c r="A480" t="s">
        <v>486</v>
      </c>
      <c r="B480" s="5">
        <v>42186</v>
      </c>
      <c r="C480" s="2">
        <v>0.08</v>
      </c>
      <c r="D480" s="5"/>
      <c r="E480" s="2"/>
    </row>
    <row r="481" spans="1:5" x14ac:dyDescent="0.3">
      <c r="A481" t="s">
        <v>487</v>
      </c>
      <c r="B481" s="5">
        <v>42217</v>
      </c>
      <c r="C481" s="2">
        <v>0.08</v>
      </c>
      <c r="D481" s="5"/>
      <c r="E481" s="2"/>
    </row>
    <row r="482" spans="1:5" x14ac:dyDescent="0.3">
      <c r="A482" t="s">
        <v>488</v>
      </c>
      <c r="B482" s="5">
        <v>42248</v>
      </c>
      <c r="C482" s="2">
        <v>7.0000000000000007E-2</v>
      </c>
      <c r="D482" s="5"/>
      <c r="E482" s="2"/>
    </row>
    <row r="483" spans="1:5" x14ac:dyDescent="0.3">
      <c r="A483" t="s">
        <v>489</v>
      </c>
      <c r="B483" s="5">
        <v>42278</v>
      </c>
      <c r="C483" s="2">
        <v>7.0000000000000007E-2</v>
      </c>
      <c r="D483" s="5"/>
      <c r="E483" s="2"/>
    </row>
    <row r="484" spans="1:5" x14ac:dyDescent="0.3">
      <c r="A484" t="s">
        <v>490</v>
      </c>
      <c r="B484" s="5">
        <v>42309</v>
      </c>
      <c r="C484" s="2">
        <v>0.08</v>
      </c>
      <c r="D484" s="5"/>
      <c r="E484" s="2"/>
    </row>
    <row r="485" spans="1:5" x14ac:dyDescent="0.3">
      <c r="A485" t="s">
        <v>491</v>
      </c>
      <c r="B485" s="5">
        <v>42339</v>
      </c>
      <c r="C485" s="2">
        <v>0.2</v>
      </c>
      <c r="D485" s="5"/>
      <c r="E485" s="2"/>
    </row>
    <row r="486" spans="1:5" x14ac:dyDescent="0.3">
      <c r="A486" t="s">
        <v>492</v>
      </c>
      <c r="B486" s="5">
        <v>42370</v>
      </c>
      <c r="C486" s="2">
        <v>0.28999999999999998</v>
      </c>
      <c r="D486" s="5"/>
      <c r="E486" s="2"/>
    </row>
    <row r="487" spans="1:5" x14ac:dyDescent="0.3">
      <c r="A487" t="s">
        <v>493</v>
      </c>
      <c r="B487" s="5">
        <v>42401</v>
      </c>
      <c r="C487" s="2">
        <v>0.28999999999999998</v>
      </c>
      <c r="D487" s="5"/>
      <c r="E487" s="2"/>
    </row>
    <row r="488" spans="1:5" x14ac:dyDescent="0.3">
      <c r="A488" t="s">
        <v>494</v>
      </c>
      <c r="B488" s="5">
        <v>42430</v>
      </c>
      <c r="C488" s="2">
        <v>0.25</v>
      </c>
      <c r="D488" s="5"/>
      <c r="E488" s="2"/>
    </row>
    <row r="489" spans="1:5" x14ac:dyDescent="0.3">
      <c r="A489" t="s">
        <v>495</v>
      </c>
      <c r="B489" s="5">
        <v>42461</v>
      </c>
      <c r="C489" s="2">
        <v>0.3</v>
      </c>
      <c r="D489" s="5"/>
      <c r="E489" s="2"/>
    </row>
    <row r="490" spans="1:5" x14ac:dyDescent="0.3">
      <c r="A490" t="s">
        <v>496</v>
      </c>
      <c r="B490" s="5">
        <v>42491</v>
      </c>
      <c r="C490" s="2">
        <v>0.28999999999999998</v>
      </c>
      <c r="D490" s="5"/>
      <c r="E490" s="2"/>
    </row>
    <row r="491" spans="1:5" x14ac:dyDescent="0.3">
      <c r="A491" t="s">
        <v>497</v>
      </c>
      <c r="B491" s="5">
        <v>42522</v>
      </c>
      <c r="C491" s="2">
        <v>0.3</v>
      </c>
      <c r="D491" s="5"/>
      <c r="E491" s="2"/>
    </row>
    <row r="492" spans="1:5" x14ac:dyDescent="0.3">
      <c r="A492" t="s">
        <v>498</v>
      </c>
      <c r="B492" s="5">
        <v>42552</v>
      </c>
      <c r="C492" s="2">
        <v>0.3</v>
      </c>
      <c r="D492" s="5"/>
      <c r="E492" s="2"/>
    </row>
    <row r="493" spans="1:5" x14ac:dyDescent="0.3">
      <c r="A493" t="s">
        <v>499</v>
      </c>
      <c r="B493" s="5">
        <v>42583</v>
      </c>
      <c r="C493" s="2">
        <v>0.3</v>
      </c>
      <c r="D493" s="5"/>
      <c r="E493" s="2"/>
    </row>
    <row r="494" spans="1:5" x14ac:dyDescent="0.3">
      <c r="A494" t="s">
        <v>500</v>
      </c>
      <c r="B494" s="5">
        <v>42614</v>
      </c>
      <c r="C494" s="2">
        <v>0.28999999999999998</v>
      </c>
      <c r="D494" s="5"/>
      <c r="E494" s="2"/>
    </row>
    <row r="495" spans="1:5" x14ac:dyDescent="0.3">
      <c r="A495" t="s">
        <v>501</v>
      </c>
      <c r="B495" s="5">
        <v>42644</v>
      </c>
      <c r="C495" s="2">
        <v>0.31</v>
      </c>
      <c r="D495" s="5"/>
      <c r="E495" s="2"/>
    </row>
    <row r="496" spans="1:5" x14ac:dyDescent="0.3">
      <c r="A496" t="s">
        <v>502</v>
      </c>
      <c r="B496" s="5">
        <v>42675</v>
      </c>
      <c r="C496" s="2">
        <v>0.31</v>
      </c>
      <c r="D496" s="5"/>
      <c r="E496" s="2"/>
    </row>
    <row r="497" spans="1:5" x14ac:dyDescent="0.3">
      <c r="A497" t="s">
        <v>503</v>
      </c>
      <c r="B497" s="5">
        <v>42705</v>
      </c>
      <c r="C497" s="2">
        <v>0.55000000000000004</v>
      </c>
      <c r="D497" s="5"/>
      <c r="E497" s="2"/>
    </row>
    <row r="498" spans="1:5" x14ac:dyDescent="0.3">
      <c r="A498" t="s">
        <v>504</v>
      </c>
      <c r="B498" s="5">
        <v>42736</v>
      </c>
      <c r="C498" s="2">
        <v>0.56000000000000005</v>
      </c>
      <c r="D498" s="5"/>
      <c r="E498" s="2"/>
    </row>
    <row r="499" spans="1:5" x14ac:dyDescent="0.3">
      <c r="A499" t="s">
        <v>505</v>
      </c>
      <c r="B499" s="5">
        <v>42767</v>
      </c>
      <c r="C499" s="2">
        <v>0.56999999999999995</v>
      </c>
      <c r="D499" s="5"/>
      <c r="E499" s="2"/>
    </row>
    <row r="500" spans="1:5" x14ac:dyDescent="0.3">
      <c r="A500" t="s">
        <v>506</v>
      </c>
      <c r="B500" s="5">
        <v>42795</v>
      </c>
      <c r="C500" s="2">
        <v>0.82</v>
      </c>
      <c r="D500" s="5"/>
      <c r="E500" s="2"/>
    </row>
    <row r="501" spans="1:5" x14ac:dyDescent="0.3">
      <c r="A501" t="s">
        <v>507</v>
      </c>
      <c r="B501" s="5">
        <v>42826</v>
      </c>
      <c r="C501" s="2">
        <v>0.83</v>
      </c>
      <c r="D501" s="5"/>
      <c r="E501" s="2"/>
    </row>
    <row r="502" spans="1:5" x14ac:dyDescent="0.3">
      <c r="A502" t="s">
        <v>508</v>
      </c>
      <c r="B502" s="5">
        <v>42856</v>
      </c>
      <c r="C502" s="2">
        <v>0.83</v>
      </c>
      <c r="D502" s="5"/>
      <c r="E502" s="2"/>
    </row>
    <row r="503" spans="1:5" x14ac:dyDescent="0.3">
      <c r="A503" t="s">
        <v>509</v>
      </c>
      <c r="B503" s="5">
        <v>42887</v>
      </c>
      <c r="C503" s="2">
        <v>1.06</v>
      </c>
      <c r="D503" s="5"/>
      <c r="E503" s="2"/>
    </row>
    <row r="504" spans="1:5" x14ac:dyDescent="0.3">
      <c r="A504" t="s">
        <v>510</v>
      </c>
      <c r="B504" s="5">
        <v>42917</v>
      </c>
      <c r="C504" s="2">
        <v>1.07</v>
      </c>
      <c r="D504" s="5"/>
      <c r="E504" s="2"/>
    </row>
    <row r="505" spans="1:5" x14ac:dyDescent="0.3">
      <c r="A505" t="s">
        <v>511</v>
      </c>
      <c r="B505" s="5">
        <v>42948</v>
      </c>
      <c r="C505" s="2">
        <v>1.07</v>
      </c>
      <c r="D505" s="5"/>
      <c r="E505" s="2"/>
    </row>
    <row r="506" spans="1:5" x14ac:dyDescent="0.3">
      <c r="A506" t="s">
        <v>512</v>
      </c>
      <c r="B506" s="5">
        <v>42979</v>
      </c>
      <c r="C506" s="2">
        <v>1.06</v>
      </c>
      <c r="D506" s="5"/>
      <c r="E506" s="2"/>
    </row>
    <row r="507" spans="1:5" x14ac:dyDescent="0.3">
      <c r="A507" t="s">
        <v>513</v>
      </c>
      <c r="B507" s="5">
        <v>43009</v>
      </c>
      <c r="C507" s="2">
        <v>1.07</v>
      </c>
      <c r="D507" s="5"/>
      <c r="E507" s="2"/>
    </row>
    <row r="508" spans="1:5" x14ac:dyDescent="0.3">
      <c r="A508" t="s">
        <v>514</v>
      </c>
      <c r="B508" s="5">
        <v>43040</v>
      </c>
      <c r="C508" s="2">
        <v>1.07</v>
      </c>
      <c r="D508" s="5"/>
      <c r="E508" s="2"/>
    </row>
    <row r="509" spans="1:5" x14ac:dyDescent="0.3">
      <c r="A509" t="s">
        <v>515</v>
      </c>
      <c r="B509" s="5">
        <v>43070</v>
      </c>
      <c r="C509" s="2">
        <v>1.33</v>
      </c>
      <c r="D509" s="5"/>
      <c r="E509" s="2"/>
    </row>
    <row r="510" spans="1:5" x14ac:dyDescent="0.3">
      <c r="A510" t="s">
        <v>516</v>
      </c>
      <c r="B510" s="5">
        <v>43101</v>
      </c>
      <c r="C510" s="2">
        <v>1.34</v>
      </c>
      <c r="D510" s="5"/>
      <c r="E510" s="2"/>
    </row>
    <row r="511" spans="1:5" x14ac:dyDescent="0.3">
      <c r="A511" t="s">
        <v>517</v>
      </c>
      <c r="B511" s="5">
        <v>43132</v>
      </c>
      <c r="C511" s="2">
        <v>1.35</v>
      </c>
      <c r="D511" s="5"/>
      <c r="E511" s="2"/>
    </row>
    <row r="512" spans="1:5" x14ac:dyDescent="0.3">
      <c r="A512" t="s">
        <v>518</v>
      </c>
      <c r="B512" s="5">
        <v>43160</v>
      </c>
      <c r="C512" s="2">
        <v>1.67</v>
      </c>
      <c r="D512" s="5"/>
      <c r="E512" s="2"/>
    </row>
    <row r="513" spans="1:5" x14ac:dyDescent="0.3">
      <c r="A513" t="s">
        <v>519</v>
      </c>
      <c r="B513" s="5">
        <v>43191</v>
      </c>
      <c r="C513" s="2">
        <v>1.69</v>
      </c>
      <c r="D513" s="5"/>
      <c r="E513" s="2"/>
    </row>
    <row r="514" spans="1:5" x14ac:dyDescent="0.3">
      <c r="A514" t="s">
        <v>520</v>
      </c>
      <c r="B514" s="5">
        <v>43221</v>
      </c>
      <c r="C514" s="2">
        <v>1.7</v>
      </c>
      <c r="D514" s="5"/>
      <c r="E514" s="2"/>
    </row>
    <row r="515" spans="1:5" x14ac:dyDescent="0.3">
      <c r="A515" t="s">
        <v>521</v>
      </c>
      <c r="B515" s="5">
        <v>43252</v>
      </c>
      <c r="C515" s="2">
        <v>1.91</v>
      </c>
      <c r="D515" s="5"/>
      <c r="E515" s="2"/>
    </row>
    <row r="516" spans="1:5" x14ac:dyDescent="0.3">
      <c r="A516" t="s">
        <v>522</v>
      </c>
      <c r="B516" s="5">
        <v>43282</v>
      </c>
      <c r="C516" s="2">
        <v>1.91</v>
      </c>
      <c r="D516" s="5"/>
      <c r="E516" s="2"/>
    </row>
    <row r="517" spans="1:5" x14ac:dyDescent="0.3">
      <c r="A517" t="s">
        <v>523</v>
      </c>
      <c r="B517" s="5">
        <v>43313</v>
      </c>
      <c r="C517" s="2">
        <v>1.91</v>
      </c>
      <c r="D517" s="5"/>
      <c r="E517" s="2"/>
    </row>
    <row r="518" spans="1:5" x14ac:dyDescent="0.3">
      <c r="A518" t="s">
        <v>524</v>
      </c>
      <c r="B518" s="5">
        <v>43344</v>
      </c>
      <c r="C518" s="2">
        <v>2.1800000000000002</v>
      </c>
      <c r="D518" s="5"/>
      <c r="E518" s="2"/>
    </row>
    <row r="519" spans="1:5" x14ac:dyDescent="0.3">
      <c r="A519" t="s">
        <v>525</v>
      </c>
      <c r="B519" s="5">
        <v>43374</v>
      </c>
      <c r="C519" s="2">
        <v>2.2000000000000002</v>
      </c>
      <c r="D519" s="5"/>
      <c r="E519" s="2"/>
    </row>
    <row r="520" spans="1:5" x14ac:dyDescent="0.3">
      <c r="A520" t="s">
        <v>526</v>
      </c>
      <c r="B520" s="5">
        <v>43405</v>
      </c>
      <c r="C520" s="2">
        <v>2.2000000000000002</v>
      </c>
      <c r="D520" s="5"/>
      <c r="E520" s="2"/>
    </row>
    <row r="521" spans="1:5" x14ac:dyDescent="0.3">
      <c r="A521" t="s">
        <v>527</v>
      </c>
      <c r="B521" s="5">
        <v>43435</v>
      </c>
      <c r="C521" s="2">
        <v>2.4</v>
      </c>
      <c r="D521" s="5"/>
      <c r="E521" s="2"/>
    </row>
    <row r="522" spans="1:5" x14ac:dyDescent="0.3">
      <c r="A522" t="s">
        <v>528</v>
      </c>
      <c r="B522" s="5">
        <v>43466</v>
      </c>
      <c r="C522" s="2">
        <v>2.4</v>
      </c>
      <c r="D522" s="5"/>
      <c r="E522" s="2"/>
    </row>
    <row r="523" spans="1:5" x14ac:dyDescent="0.3">
      <c r="A523" t="s">
        <v>529</v>
      </c>
      <c r="B523" s="5">
        <v>43497</v>
      </c>
      <c r="C523" s="2">
        <v>2.4</v>
      </c>
      <c r="D523" s="5"/>
      <c r="E523" s="2"/>
    </row>
    <row r="524" spans="1:5" x14ac:dyDescent="0.3">
      <c r="A524" t="s">
        <v>530</v>
      </c>
      <c r="B524" s="5">
        <v>43525</v>
      </c>
      <c r="C524" s="2">
        <v>2.4300000000000002</v>
      </c>
      <c r="D524" s="5"/>
      <c r="E524" s="2"/>
    </row>
    <row r="525" spans="1:5" x14ac:dyDescent="0.3">
      <c r="A525" t="s">
        <v>531</v>
      </c>
      <c r="B525" s="5">
        <v>43556</v>
      </c>
      <c r="C525" s="2">
        <v>2.4500000000000002</v>
      </c>
      <c r="D525" s="5"/>
      <c r="E525" s="2"/>
    </row>
    <row r="526" spans="1:5" x14ac:dyDescent="0.3">
      <c r="A526" t="s">
        <v>532</v>
      </c>
      <c r="B526" s="5">
        <v>43586</v>
      </c>
      <c r="C526" s="2">
        <v>2.4</v>
      </c>
      <c r="D526" s="5"/>
      <c r="E526" s="2"/>
    </row>
    <row r="527" spans="1:5" x14ac:dyDescent="0.3">
      <c r="A527" t="s">
        <v>533</v>
      </c>
      <c r="B527" s="5">
        <v>43617</v>
      </c>
      <c r="C527" s="2">
        <v>2.4</v>
      </c>
      <c r="D527" s="5"/>
      <c r="E527" s="2"/>
    </row>
    <row r="528" spans="1:5" x14ac:dyDescent="0.3">
      <c r="A528" t="s">
        <v>534</v>
      </c>
      <c r="B528" s="5">
        <v>43647</v>
      </c>
      <c r="C528" s="2">
        <v>2.4</v>
      </c>
      <c r="D528" s="5"/>
      <c r="E528" s="2"/>
    </row>
    <row r="529" spans="1:5" x14ac:dyDescent="0.3">
      <c r="A529" t="s">
        <v>535</v>
      </c>
      <c r="B529" s="5">
        <v>43678</v>
      </c>
      <c r="C529" s="2">
        <v>2.13</v>
      </c>
      <c r="D529" s="5"/>
      <c r="E529" s="2"/>
    </row>
    <row r="530" spans="1:5" x14ac:dyDescent="0.3">
      <c r="A530" t="s">
        <v>536</v>
      </c>
      <c r="B530" s="5">
        <v>43709</v>
      </c>
      <c r="C530" s="2">
        <v>1.9</v>
      </c>
      <c r="D530" s="5"/>
      <c r="E530" s="2"/>
    </row>
    <row r="531" spans="1:5" x14ac:dyDescent="0.3">
      <c r="A531" t="s">
        <v>537</v>
      </c>
      <c r="B531" s="5">
        <v>43739</v>
      </c>
      <c r="C531" s="2">
        <v>1.58</v>
      </c>
      <c r="D531" s="5"/>
      <c r="E531" s="2"/>
    </row>
    <row r="532" spans="1:5" x14ac:dyDescent="0.3">
      <c r="A532" t="s">
        <v>538</v>
      </c>
      <c r="B532" s="5">
        <v>43770</v>
      </c>
      <c r="C532" s="2">
        <v>1.56</v>
      </c>
      <c r="D532" s="5"/>
      <c r="E532" s="2"/>
    </row>
    <row r="533" spans="1:5" x14ac:dyDescent="0.3">
      <c r="A533" t="s">
        <v>539</v>
      </c>
      <c r="B533" s="5">
        <v>43800</v>
      </c>
      <c r="C533" s="2">
        <v>1.55</v>
      </c>
      <c r="D533" s="5"/>
      <c r="E533" s="2"/>
    </row>
    <row r="534" spans="1:5" x14ac:dyDescent="0.3">
      <c r="A534" t="s">
        <v>540</v>
      </c>
      <c r="B534" s="5">
        <v>43831</v>
      </c>
      <c r="C534" s="2">
        <v>1.59</v>
      </c>
      <c r="D534" s="5"/>
      <c r="E534" s="2"/>
    </row>
    <row r="535" spans="1:5" x14ac:dyDescent="0.3">
      <c r="A535" t="s">
        <v>541</v>
      </c>
      <c r="B535" s="5">
        <v>43862</v>
      </c>
      <c r="C535" s="2">
        <v>1.58</v>
      </c>
      <c r="D535" s="5"/>
      <c r="E535" s="2"/>
    </row>
    <row r="536" spans="1:5" x14ac:dyDescent="0.3">
      <c r="A536" t="s">
        <v>542</v>
      </c>
      <c r="B536" s="5">
        <v>43891</v>
      </c>
      <c r="C536" s="2">
        <v>0.08</v>
      </c>
      <c r="D536" s="5"/>
      <c r="E536" s="2"/>
    </row>
    <row r="537" spans="1:5" x14ac:dyDescent="0.3">
      <c r="A537" t="s">
        <v>543</v>
      </c>
      <c r="B537" s="5">
        <v>43922</v>
      </c>
      <c r="C537" s="2">
        <v>0.05</v>
      </c>
      <c r="D537" s="5"/>
      <c r="E537" s="2"/>
    </row>
    <row r="538" spans="1:5" x14ac:dyDescent="0.3">
      <c r="A538" t="s">
        <v>544</v>
      </c>
      <c r="B538" s="5">
        <v>43952</v>
      </c>
      <c r="C538" s="2">
        <v>0.05</v>
      </c>
      <c r="D538" s="5"/>
      <c r="E538" s="2"/>
    </row>
    <row r="539" spans="1:5" x14ac:dyDescent="0.3">
      <c r="A539" t="s">
        <v>545</v>
      </c>
      <c r="B539" s="5">
        <v>43983</v>
      </c>
      <c r="C539" s="2">
        <v>0.08</v>
      </c>
      <c r="D539" s="5"/>
      <c r="E539" s="2"/>
    </row>
    <row r="540" spans="1:5" x14ac:dyDescent="0.3">
      <c r="A540" t="s">
        <v>546</v>
      </c>
      <c r="B540" s="5">
        <v>44013</v>
      </c>
      <c r="C540" s="2">
        <v>0.1</v>
      </c>
      <c r="D540" s="5"/>
      <c r="E540" s="2"/>
    </row>
    <row r="541" spans="1:5" x14ac:dyDescent="0.3">
      <c r="A541" t="s">
        <v>547</v>
      </c>
      <c r="B541" s="5">
        <v>44044</v>
      </c>
      <c r="C541" s="2">
        <v>0.09</v>
      </c>
      <c r="D541" s="5"/>
      <c r="E541" s="2"/>
    </row>
    <row r="542" spans="1:5" x14ac:dyDescent="0.3">
      <c r="A542" t="s">
        <v>548</v>
      </c>
      <c r="B542" s="5">
        <v>44075</v>
      </c>
      <c r="C542" s="2">
        <v>0.09</v>
      </c>
      <c r="D542" s="5"/>
      <c r="E542" s="2"/>
    </row>
    <row r="543" spans="1:5" x14ac:dyDescent="0.3">
      <c r="A543" t="s">
        <v>549</v>
      </c>
      <c r="B543" s="5">
        <v>44105</v>
      </c>
      <c r="C543" s="2">
        <v>0.09</v>
      </c>
      <c r="D543" s="5"/>
      <c r="E543" s="2"/>
    </row>
    <row r="544" spans="1:5" x14ac:dyDescent="0.3">
      <c r="A544" t="s">
        <v>550</v>
      </c>
      <c r="B544" s="5">
        <v>44136</v>
      </c>
      <c r="C544" s="2">
        <v>0.09</v>
      </c>
      <c r="D544" s="5"/>
      <c r="E544" s="2"/>
    </row>
    <row r="545" spans="1:5" x14ac:dyDescent="0.3">
      <c r="A545" t="s">
        <v>551</v>
      </c>
      <c r="B545" s="5">
        <v>44166</v>
      </c>
      <c r="C545" s="2">
        <v>0.09</v>
      </c>
      <c r="D545" s="5"/>
      <c r="E545" s="2"/>
    </row>
    <row r="546" spans="1:5" x14ac:dyDescent="0.3">
      <c r="A546" t="s">
        <v>552</v>
      </c>
      <c r="B546" s="5">
        <v>44197</v>
      </c>
      <c r="C546" s="2">
        <v>7.0000000000000007E-2</v>
      </c>
      <c r="D546" s="5"/>
      <c r="E546" s="2"/>
    </row>
    <row r="547" spans="1:5" x14ac:dyDescent="0.3">
      <c r="A547" t="s">
        <v>553</v>
      </c>
      <c r="B547" s="5">
        <v>44228</v>
      </c>
      <c r="C547" s="2">
        <v>7.0000000000000007E-2</v>
      </c>
      <c r="D547" s="5"/>
      <c r="E547" s="2"/>
    </row>
    <row r="548" spans="1:5" x14ac:dyDescent="0.3">
      <c r="A548" t="s">
        <v>554</v>
      </c>
      <c r="B548" s="5">
        <v>44256</v>
      </c>
      <c r="C548" s="2">
        <v>0.06</v>
      </c>
      <c r="D548" s="5"/>
      <c r="E548" s="2"/>
    </row>
    <row r="549" spans="1:5" x14ac:dyDescent="0.3">
      <c r="A549" t="s">
        <v>555</v>
      </c>
      <c r="B549" s="5">
        <v>44287</v>
      </c>
      <c r="C549" s="2">
        <v>0.05</v>
      </c>
      <c r="D549" s="5"/>
      <c r="E549" s="2"/>
    </row>
    <row r="550" spans="1:5" x14ac:dyDescent="0.3">
      <c r="A550" t="s">
        <v>556</v>
      </c>
      <c r="B550" s="5">
        <v>44317</v>
      </c>
      <c r="C550" s="2">
        <v>0.05</v>
      </c>
      <c r="D550" s="5"/>
      <c r="E550" s="2"/>
    </row>
    <row r="551" spans="1:5" x14ac:dyDescent="0.3">
      <c r="A551" t="s">
        <v>557</v>
      </c>
      <c r="B551" s="5">
        <v>44348</v>
      </c>
      <c r="C551" s="2">
        <v>0.08</v>
      </c>
      <c r="D551" s="5"/>
      <c r="E551" s="2"/>
    </row>
    <row r="552" spans="1:5" x14ac:dyDescent="0.3">
      <c r="A552" t="s">
        <v>558</v>
      </c>
      <c r="B552" s="5">
        <v>44378</v>
      </c>
      <c r="C552" s="2">
        <v>7.0000000000000007E-2</v>
      </c>
      <c r="D552" s="5"/>
      <c r="E552" s="2"/>
    </row>
    <row r="553" spans="1:5" x14ac:dyDescent="0.3">
      <c r="A553" t="s">
        <v>559</v>
      </c>
      <c r="B553" s="5">
        <v>44409</v>
      </c>
      <c r="C553" s="2">
        <v>0.06</v>
      </c>
      <c r="D553" s="5"/>
      <c r="E553" s="2"/>
    </row>
    <row r="554" spans="1:5" x14ac:dyDescent="0.3">
      <c r="A554" t="s">
        <v>560</v>
      </c>
      <c r="B554" s="5">
        <v>44440</v>
      </c>
      <c r="C554" s="2">
        <v>0.06</v>
      </c>
      <c r="D554" s="5"/>
      <c r="E554" s="2"/>
    </row>
    <row r="555" spans="1:5" x14ac:dyDescent="0.3">
      <c r="A555" t="s">
        <v>561</v>
      </c>
      <c r="B555" s="5">
        <v>44470</v>
      </c>
      <c r="C555" s="2">
        <v>7.0000000000000007E-2</v>
      </c>
      <c r="D555" s="5"/>
      <c r="E555" s="2"/>
    </row>
    <row r="556" spans="1:5" x14ac:dyDescent="0.3">
      <c r="A556" t="s">
        <v>562</v>
      </c>
      <c r="B556" s="5">
        <v>44501</v>
      </c>
      <c r="C556" s="2">
        <v>7.0000000000000007E-2</v>
      </c>
      <c r="D556" s="5"/>
      <c r="E556" s="2"/>
    </row>
    <row r="557" spans="1:5" x14ac:dyDescent="0.3">
      <c r="A557" t="s">
        <v>563</v>
      </c>
      <c r="B557" s="5">
        <v>44531</v>
      </c>
      <c r="C557" s="2">
        <v>7.0000000000000007E-2</v>
      </c>
      <c r="D557" s="5"/>
      <c r="E557" s="2"/>
    </row>
    <row r="558" spans="1:5" x14ac:dyDescent="0.3">
      <c r="A558" t="s">
        <v>564</v>
      </c>
      <c r="B558" s="5">
        <v>44562</v>
      </c>
      <c r="C558" s="2">
        <v>0.08</v>
      </c>
      <c r="D558" s="5"/>
      <c r="E558" s="2"/>
    </row>
    <row r="559" spans="1:5" x14ac:dyDescent="0.3">
      <c r="A559" t="s">
        <v>565</v>
      </c>
      <c r="B559" s="5">
        <v>44593</v>
      </c>
      <c r="C559" s="2">
        <v>0.08</v>
      </c>
      <c r="D559" s="5"/>
      <c r="E559" s="2"/>
    </row>
    <row r="560" spans="1:5" x14ac:dyDescent="0.3">
      <c r="A560" t="s">
        <v>566</v>
      </c>
      <c r="B560" s="5">
        <v>44621</v>
      </c>
      <c r="C560" s="2">
        <v>0.33</v>
      </c>
      <c r="D560" s="5"/>
      <c r="E560" s="2"/>
    </row>
    <row r="561" spans="1:5" x14ac:dyDescent="0.3">
      <c r="A561" t="s">
        <v>567</v>
      </c>
      <c r="B561" s="5">
        <v>44652</v>
      </c>
      <c r="C561" s="2">
        <v>0.33</v>
      </c>
      <c r="D561" s="5"/>
      <c r="E561" s="2"/>
    </row>
    <row r="562" spans="1:5" x14ac:dyDescent="0.3">
      <c r="A562" t="s">
        <v>568</v>
      </c>
      <c r="B562" s="5">
        <v>44682</v>
      </c>
      <c r="C562" s="2">
        <v>0.83</v>
      </c>
      <c r="D562" s="5"/>
      <c r="E562" s="2"/>
    </row>
    <row r="563" spans="1:5" x14ac:dyDescent="0.3">
      <c r="A563" t="s">
        <v>569</v>
      </c>
      <c r="B563" s="5">
        <v>44713</v>
      </c>
      <c r="C563" s="2">
        <v>1.58</v>
      </c>
      <c r="D563" s="5"/>
      <c r="E563" s="2"/>
    </row>
    <row r="564" spans="1:5" x14ac:dyDescent="0.3">
      <c r="A564" t="s">
        <v>570</v>
      </c>
      <c r="B564" s="5">
        <v>44743</v>
      </c>
      <c r="C564" s="2">
        <v>2.3199999999999998</v>
      </c>
      <c r="D564" s="5"/>
      <c r="E564" s="2"/>
    </row>
    <row r="565" spans="1:5" x14ac:dyDescent="0.3">
      <c r="A565" t="s">
        <v>571</v>
      </c>
      <c r="B565" s="5">
        <v>44774</v>
      </c>
      <c r="C565" s="2">
        <v>2.33</v>
      </c>
      <c r="D565" s="5"/>
      <c r="E565" s="2"/>
    </row>
    <row r="566" spans="1:5" x14ac:dyDescent="0.3">
      <c r="A566" t="s">
        <v>572</v>
      </c>
      <c r="B566" s="5">
        <v>44805</v>
      </c>
      <c r="C566" s="2">
        <v>3.08</v>
      </c>
      <c r="D566" s="5"/>
      <c r="E566" s="2"/>
    </row>
    <row r="567" spans="1:5" x14ac:dyDescent="0.3">
      <c r="A567" t="s">
        <v>573</v>
      </c>
      <c r="B567" s="5">
        <v>44835</v>
      </c>
      <c r="C567" s="2">
        <v>3.08</v>
      </c>
      <c r="D567" s="5"/>
      <c r="E567" s="2"/>
    </row>
    <row r="568" spans="1:5" x14ac:dyDescent="0.3">
      <c r="A568" t="s">
        <v>574</v>
      </c>
      <c r="B568" s="5">
        <v>44866</v>
      </c>
      <c r="C568" s="2">
        <v>3.83</v>
      </c>
      <c r="D568" s="5"/>
      <c r="E568" s="2"/>
    </row>
    <row r="569" spans="1:5" x14ac:dyDescent="0.3">
      <c r="A569" t="s">
        <v>575</v>
      </c>
      <c r="B569" s="5">
        <v>44896</v>
      </c>
      <c r="C569" s="2">
        <v>4.33</v>
      </c>
      <c r="D569" s="5"/>
      <c r="E569" s="2"/>
    </row>
    <row r="570" spans="1:5" x14ac:dyDescent="0.3">
      <c r="A570" t="s">
        <v>576</v>
      </c>
      <c r="B570" s="5">
        <v>44927</v>
      </c>
      <c r="C570" s="2">
        <v>4.33</v>
      </c>
      <c r="D570" s="5"/>
      <c r="E570" s="2"/>
    </row>
    <row r="571" spans="1:5" x14ac:dyDescent="0.3">
      <c r="A571" t="s">
        <v>577</v>
      </c>
      <c r="B571" s="5">
        <v>44958</v>
      </c>
      <c r="C571" s="2">
        <v>4.57</v>
      </c>
      <c r="D571" s="5"/>
      <c r="E571" s="2"/>
    </row>
    <row r="572" spans="1:5" x14ac:dyDescent="0.3">
      <c r="A572" t="s">
        <v>578</v>
      </c>
      <c r="B572" s="5">
        <v>44986</v>
      </c>
      <c r="C572" s="2">
        <v>4.83</v>
      </c>
      <c r="D572" s="5"/>
      <c r="E572" s="2"/>
    </row>
    <row r="573" spans="1:5" x14ac:dyDescent="0.3">
      <c r="A573" t="s">
        <v>579</v>
      </c>
      <c r="B573" s="5">
        <v>45017</v>
      </c>
      <c r="C573" s="2">
        <v>4.83</v>
      </c>
      <c r="D573" s="5"/>
      <c r="E573" s="2"/>
    </row>
    <row r="574" spans="1:5" x14ac:dyDescent="0.3">
      <c r="A574" t="s">
        <v>580</v>
      </c>
      <c r="B574" s="5">
        <v>45047</v>
      </c>
      <c r="C574" s="2">
        <v>5.08</v>
      </c>
      <c r="D574" s="5"/>
      <c r="E574" s="2"/>
    </row>
    <row r="575" spans="1:5" x14ac:dyDescent="0.3">
      <c r="A575" t="s">
        <v>581</v>
      </c>
      <c r="B575" s="5">
        <v>45078</v>
      </c>
      <c r="C575" s="2">
        <v>5.08</v>
      </c>
      <c r="D575" s="5"/>
      <c r="E575" s="2"/>
    </row>
    <row r="576" spans="1:5" x14ac:dyDescent="0.3">
      <c r="A576" t="s">
        <v>582</v>
      </c>
      <c r="B576" s="5">
        <v>45108</v>
      </c>
      <c r="C576" s="2">
        <v>5.33</v>
      </c>
      <c r="D576" s="5"/>
      <c r="E576" s="2"/>
    </row>
    <row r="577" spans="1:5" x14ac:dyDescent="0.3">
      <c r="A577" t="s">
        <v>583</v>
      </c>
      <c r="B577" s="5">
        <v>45139</v>
      </c>
      <c r="C577" s="2">
        <v>5.33</v>
      </c>
      <c r="D577" s="5"/>
      <c r="E577" s="2"/>
    </row>
    <row r="578" spans="1:5" x14ac:dyDescent="0.3">
      <c r="A578" t="s">
        <v>584</v>
      </c>
      <c r="B578" s="5">
        <v>45170</v>
      </c>
      <c r="C578" s="2">
        <v>5.33</v>
      </c>
      <c r="D578" s="5"/>
      <c r="E578" s="2"/>
    </row>
    <row r="579" spans="1:5" x14ac:dyDescent="0.3">
      <c r="A579" t="s">
        <v>585</v>
      </c>
      <c r="B579" s="5">
        <v>45200</v>
      </c>
      <c r="C579" s="2">
        <v>5.33</v>
      </c>
      <c r="D579" s="5"/>
      <c r="E579" s="2"/>
    </row>
    <row r="580" spans="1:5" x14ac:dyDescent="0.3">
      <c r="A580" t="s">
        <v>586</v>
      </c>
      <c r="B580" s="5">
        <v>45231</v>
      </c>
      <c r="C580" s="2">
        <v>5.33</v>
      </c>
      <c r="D580" s="5"/>
      <c r="E580" s="2"/>
    </row>
    <row r="581" spans="1:5" x14ac:dyDescent="0.3">
      <c r="A581" t="s">
        <v>587</v>
      </c>
      <c r="B581" s="5">
        <v>45261</v>
      </c>
      <c r="C581" s="2">
        <v>5.33</v>
      </c>
      <c r="D581" s="5"/>
      <c r="E581" s="2"/>
    </row>
    <row r="582" spans="1:5" x14ac:dyDescent="0.3">
      <c r="A582" t="s">
        <v>588</v>
      </c>
      <c r="B582" s="5">
        <v>45292</v>
      </c>
      <c r="C582" s="2">
        <v>5.33</v>
      </c>
      <c r="D582" s="5"/>
      <c r="E582" s="2"/>
    </row>
    <row r="583" spans="1:5" x14ac:dyDescent="0.3">
      <c r="A583" t="s">
        <v>589</v>
      </c>
      <c r="B583" s="5">
        <v>45323</v>
      </c>
      <c r="C583" s="2">
        <v>5.33</v>
      </c>
      <c r="D583" s="5"/>
      <c r="E583" s="2"/>
    </row>
    <row r="584" spans="1:5" x14ac:dyDescent="0.3">
      <c r="A584" t="s">
        <v>590</v>
      </c>
      <c r="B584" s="5">
        <v>45352</v>
      </c>
      <c r="C584" s="2">
        <v>5.33</v>
      </c>
      <c r="D584" s="5"/>
      <c r="E584" s="2"/>
    </row>
    <row r="585" spans="1:5" x14ac:dyDescent="0.3">
      <c r="A585" t="s">
        <v>591</v>
      </c>
      <c r="B585" s="5">
        <v>45383</v>
      </c>
      <c r="C585" s="2">
        <v>5.33</v>
      </c>
      <c r="D585" s="5"/>
      <c r="E585" s="2"/>
    </row>
    <row r="586" spans="1:5" x14ac:dyDescent="0.3">
      <c r="A586" t="s">
        <v>592</v>
      </c>
      <c r="B586" s="5">
        <v>45413</v>
      </c>
      <c r="C586" s="2">
        <v>5.33</v>
      </c>
      <c r="D586" s="5"/>
      <c r="E586" s="2"/>
    </row>
    <row r="587" spans="1:5" x14ac:dyDescent="0.3">
      <c r="A587" t="s">
        <v>593</v>
      </c>
      <c r="B587" s="5">
        <v>45444</v>
      </c>
      <c r="C587" s="2">
        <v>5.33</v>
      </c>
      <c r="D587" s="5"/>
      <c r="E587" s="2"/>
    </row>
    <row r="588" spans="1:5" x14ac:dyDescent="0.3">
      <c r="A588" t="s">
        <v>594</v>
      </c>
      <c r="B588" s="5">
        <v>45474</v>
      </c>
      <c r="C588" s="2">
        <v>5.33</v>
      </c>
      <c r="D588" s="5"/>
      <c r="E588" s="2"/>
    </row>
    <row r="589" spans="1:5" x14ac:dyDescent="0.3">
      <c r="A589" t="s">
        <v>595</v>
      </c>
      <c r="B589" s="5">
        <v>45505</v>
      </c>
      <c r="C589" s="2">
        <v>5.33</v>
      </c>
      <c r="D589" s="5"/>
      <c r="E589" s="2"/>
    </row>
    <row r="590" spans="1:5" x14ac:dyDescent="0.3">
      <c r="A590" t="s">
        <v>596</v>
      </c>
      <c r="B590" s="5">
        <v>45536</v>
      </c>
      <c r="C590" s="2">
        <v>4.83</v>
      </c>
      <c r="D590" s="5"/>
      <c r="E590" s="2"/>
    </row>
    <row r="591" spans="1:5" x14ac:dyDescent="0.3">
      <c r="A591" t="s">
        <v>597</v>
      </c>
      <c r="B591" s="5">
        <v>45566</v>
      </c>
      <c r="C591" s="2">
        <v>4.83</v>
      </c>
      <c r="D591" s="5"/>
      <c r="E591" s="2"/>
    </row>
    <row r="592" spans="1:5" x14ac:dyDescent="0.3">
      <c r="A592" t="s">
        <v>598</v>
      </c>
      <c r="B592" s="5">
        <v>45597</v>
      </c>
      <c r="C592" s="2">
        <v>4.58</v>
      </c>
      <c r="D592" s="5"/>
      <c r="E592" s="2"/>
    </row>
    <row r="593" spans="1:5" x14ac:dyDescent="0.3">
      <c r="A593" t="s">
        <v>599</v>
      </c>
      <c r="B593" s="5">
        <v>45627</v>
      </c>
      <c r="C593" s="2">
        <v>4.33</v>
      </c>
      <c r="D593" s="5"/>
      <c r="E593" s="2"/>
    </row>
    <row r="594" spans="1:5" x14ac:dyDescent="0.3">
      <c r="A594" t="s">
        <v>654</v>
      </c>
      <c r="B594" s="5">
        <v>45658</v>
      </c>
      <c r="C594" s="2">
        <v>4.33</v>
      </c>
      <c r="D594" s="5"/>
      <c r="E594" s="2"/>
    </row>
    <row r="595" spans="1:5" x14ac:dyDescent="0.3">
      <c r="A595" t="s">
        <v>1736</v>
      </c>
      <c r="B595" s="5">
        <v>45689</v>
      </c>
      <c r="C595" s="2">
        <v>4.33</v>
      </c>
    </row>
    <row r="596" spans="1:5" x14ac:dyDescent="0.3">
      <c r="A596" t="s">
        <v>3116</v>
      </c>
      <c r="B596" s="5">
        <v>45717</v>
      </c>
      <c r="C596" s="2">
        <v>4.33</v>
      </c>
    </row>
    <row r="597" spans="1:5" x14ac:dyDescent="0.3">
      <c r="A597" t="s">
        <v>3117</v>
      </c>
      <c r="B597" s="5">
        <v>45748</v>
      </c>
      <c r="C597" s="2">
        <v>4.33</v>
      </c>
    </row>
    <row r="598" spans="1:5" x14ac:dyDescent="0.3">
      <c r="A598" t="s">
        <v>3118</v>
      </c>
      <c r="B598" s="5">
        <v>45778</v>
      </c>
      <c r="C598" s="2">
        <v>4.33</v>
      </c>
    </row>
    <row r="599" spans="1:5" x14ac:dyDescent="0.3">
      <c r="A599" t="s">
        <v>3119</v>
      </c>
      <c r="B599" s="5">
        <v>45809</v>
      </c>
      <c r="C599" s="2">
        <v>4.33</v>
      </c>
    </row>
    <row r="600" spans="1:5" x14ac:dyDescent="0.3">
      <c r="A600" t="s">
        <v>3240</v>
      </c>
      <c r="B600" s="5">
        <v>45839</v>
      </c>
      <c r="C600" s="2">
        <v>4.33</v>
      </c>
    </row>
    <row r="601" spans="1:5" x14ac:dyDescent="0.3">
      <c r="A601" t="s">
        <v>3241</v>
      </c>
      <c r="B601" s="5">
        <v>45870</v>
      </c>
      <c r="C601" s="2">
        <v>4.33</v>
      </c>
    </row>
    <row r="602" spans="1:5" x14ac:dyDescent="0.3">
      <c r="A602" t="s">
        <v>3242</v>
      </c>
      <c r="B602" s="5">
        <v>45901</v>
      </c>
      <c r="C602" s="2">
        <v>4.09</v>
      </c>
    </row>
    <row r="603" spans="1:5" x14ac:dyDescent="0.3">
      <c r="A603" t="s">
        <v>3243</v>
      </c>
      <c r="B603" s="5">
        <v>45931</v>
      </c>
      <c r="C603" s="2">
        <v>3.86</v>
      </c>
    </row>
    <row r="604" spans="1:5" x14ac:dyDescent="0.3">
      <c r="A604" t="s">
        <v>3259</v>
      </c>
      <c r="B604" s="5">
        <v>45962</v>
      </c>
      <c r="C604" s="2">
        <v>3.89</v>
      </c>
    </row>
  </sheetData>
  <pageMargins left="0.7" right="0.7" top="0.75" bottom="0.75" header="0.3" footer="0.3"/>
  <headerFooter>
    <oddHeader>&amp;L&amp;"Calibri"&amp;11&amp;K000000 NONCONFIDENTIAL // EXTERNAL&amp;1#_x000D_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B4B5-F479-4170-96B0-3304D309C10E}">
  <dimension ref="A1:T520"/>
  <sheetViews>
    <sheetView workbookViewId="0">
      <selection activeCell="H3" sqref="H3"/>
    </sheetView>
  </sheetViews>
  <sheetFormatPr defaultRowHeight="14.4" x14ac:dyDescent="0.3"/>
  <cols>
    <col min="2" max="2" width="9.5546875" bestFit="1" customWidth="1"/>
    <col min="5" max="5" width="9.21875" customWidth="1"/>
    <col min="11" max="11" width="12" bestFit="1" customWidth="1"/>
    <col min="14" max="14" width="9.5546875" bestFit="1" customWidth="1"/>
  </cols>
  <sheetData>
    <row r="1" spans="1:20" x14ac:dyDescent="0.3">
      <c r="B1" t="s">
        <v>648</v>
      </c>
      <c r="C1" t="s">
        <v>3157</v>
      </c>
      <c r="D1" t="s">
        <v>3158</v>
      </c>
      <c r="E1" t="s">
        <v>3159</v>
      </c>
      <c r="F1" t="s">
        <v>3160</v>
      </c>
      <c r="G1" t="s">
        <v>3161</v>
      </c>
      <c r="H1" t="s">
        <v>3162</v>
      </c>
    </row>
    <row r="2" spans="1:20" x14ac:dyDescent="0.3">
      <c r="A2" s="1" t="s">
        <v>910</v>
      </c>
      <c r="B2" s="1" t="s">
        <v>894</v>
      </c>
      <c r="C2" t="s">
        <v>858</v>
      </c>
      <c r="D2" t="s">
        <v>859</v>
      </c>
      <c r="E2" t="s">
        <v>860</v>
      </c>
      <c r="F2" t="s">
        <v>861</v>
      </c>
      <c r="G2" t="s">
        <v>862</v>
      </c>
      <c r="H2" t="s">
        <v>863</v>
      </c>
    </row>
    <row r="3" spans="1:20" x14ac:dyDescent="0.3">
      <c r="A3" t="s">
        <v>642</v>
      </c>
      <c r="C3" t="s">
        <v>864</v>
      </c>
      <c r="D3" t="s">
        <v>865</v>
      </c>
      <c r="E3" t="s">
        <v>866</v>
      </c>
      <c r="F3" t="s">
        <v>867</v>
      </c>
      <c r="G3" t="s">
        <v>868</v>
      </c>
      <c r="H3" t="s">
        <v>869</v>
      </c>
    </row>
    <row r="4" spans="1:20" x14ac:dyDescent="0.3">
      <c r="A4" t="s">
        <v>640</v>
      </c>
      <c r="C4" t="s">
        <v>3429</v>
      </c>
      <c r="D4" t="s">
        <v>3429</v>
      </c>
      <c r="E4" t="s">
        <v>3429</v>
      </c>
      <c r="F4" t="s">
        <v>3429</v>
      </c>
      <c r="G4" t="s">
        <v>3429</v>
      </c>
      <c r="H4" t="s">
        <v>3429</v>
      </c>
    </row>
    <row r="5" spans="1:20" x14ac:dyDescent="0.3">
      <c r="A5" t="s">
        <v>600</v>
      </c>
      <c r="C5" t="s">
        <v>601</v>
      </c>
      <c r="D5" t="s">
        <v>601</v>
      </c>
      <c r="E5" t="s">
        <v>601</v>
      </c>
      <c r="F5" t="s">
        <v>601</v>
      </c>
      <c r="G5" t="s">
        <v>601</v>
      </c>
      <c r="H5" t="s">
        <v>601</v>
      </c>
    </row>
    <row r="6" spans="1:20" x14ac:dyDescent="0.3">
      <c r="A6" t="s">
        <v>641</v>
      </c>
      <c r="C6" t="s">
        <v>643</v>
      </c>
      <c r="D6" t="s">
        <v>643</v>
      </c>
      <c r="E6" t="s">
        <v>643</v>
      </c>
      <c r="F6" t="s">
        <v>643</v>
      </c>
      <c r="G6" t="s">
        <v>643</v>
      </c>
      <c r="H6" t="s">
        <v>643</v>
      </c>
    </row>
    <row r="7" spans="1:20" x14ac:dyDescent="0.3">
      <c r="A7" t="s">
        <v>96</v>
      </c>
      <c r="B7" s="5">
        <v>30317</v>
      </c>
      <c r="C7" s="9">
        <v>11.3157</v>
      </c>
      <c r="D7" s="9">
        <v>11.403499999999999</v>
      </c>
      <c r="E7" s="9">
        <v>3.5038</v>
      </c>
      <c r="F7" s="9">
        <v>3.1766999999999999</v>
      </c>
      <c r="G7" s="9">
        <v>3.8818000000000001</v>
      </c>
      <c r="H7" s="9">
        <v>0.84119999999999995</v>
      </c>
      <c r="J7" s="9"/>
      <c r="N7" s="5"/>
      <c r="O7" s="9"/>
      <c r="P7" s="9"/>
      <c r="Q7" s="9"/>
      <c r="R7" s="9"/>
      <c r="S7" s="9"/>
      <c r="T7" s="9"/>
    </row>
    <row r="8" spans="1:20" x14ac:dyDescent="0.3">
      <c r="A8" t="s">
        <v>97</v>
      </c>
      <c r="B8" s="5">
        <v>30348</v>
      </c>
      <c r="C8" s="9">
        <v>10.667199999999999</v>
      </c>
      <c r="D8" s="9">
        <v>10.7417</v>
      </c>
      <c r="E8" s="9">
        <v>3.2953999999999999</v>
      </c>
      <c r="F8" s="9">
        <v>2.9207999999999998</v>
      </c>
      <c r="G8" s="9">
        <v>3.7725</v>
      </c>
      <c r="H8" s="9">
        <v>0.753</v>
      </c>
      <c r="N8" s="5"/>
      <c r="O8" s="9"/>
      <c r="P8" s="9"/>
      <c r="Q8" s="9"/>
      <c r="R8" s="9"/>
      <c r="S8" s="9"/>
      <c r="T8" s="9"/>
    </row>
    <row r="9" spans="1:20" x14ac:dyDescent="0.3">
      <c r="A9" t="s">
        <v>98</v>
      </c>
      <c r="B9" s="5">
        <v>30376</v>
      </c>
      <c r="C9" s="9">
        <v>10.886100000000001</v>
      </c>
      <c r="D9" s="9">
        <v>10.9467</v>
      </c>
      <c r="E9" s="9">
        <v>3.4260999999999999</v>
      </c>
      <c r="F9" s="9">
        <v>2.9318</v>
      </c>
      <c r="G9" s="9">
        <v>3.8361000000000001</v>
      </c>
      <c r="H9" s="9">
        <v>0.75270000000000004</v>
      </c>
      <c r="N9" s="5"/>
      <c r="O9" s="9"/>
      <c r="P9" s="9"/>
      <c r="Q9" s="9"/>
      <c r="R9" s="9"/>
      <c r="S9" s="9"/>
      <c r="T9" s="9"/>
    </row>
    <row r="10" spans="1:20" x14ac:dyDescent="0.3">
      <c r="A10" t="s">
        <v>99</v>
      </c>
      <c r="B10" s="5">
        <v>30407</v>
      </c>
      <c r="C10" s="9">
        <v>10.625400000000001</v>
      </c>
      <c r="D10" s="9">
        <v>10.6831</v>
      </c>
      <c r="E10" s="9">
        <v>3.3012000000000001</v>
      </c>
      <c r="F10" s="9">
        <v>2.8685</v>
      </c>
      <c r="G10" s="9">
        <v>3.7770999999999999</v>
      </c>
      <c r="H10" s="9">
        <v>0.73629999999999995</v>
      </c>
      <c r="N10" s="5"/>
      <c r="O10" s="9"/>
      <c r="P10" s="9"/>
      <c r="Q10" s="9"/>
      <c r="R10" s="9"/>
      <c r="S10" s="9"/>
      <c r="T10" s="9"/>
    </row>
    <row r="11" spans="1:20" x14ac:dyDescent="0.3">
      <c r="A11" t="s">
        <v>100</v>
      </c>
      <c r="B11" s="5">
        <v>30437</v>
      </c>
      <c r="C11" s="9">
        <v>11.0311</v>
      </c>
      <c r="D11" s="9">
        <v>11.112</v>
      </c>
      <c r="E11" s="9">
        <v>3.4626000000000001</v>
      </c>
      <c r="F11" s="9">
        <v>3.0169999999999999</v>
      </c>
      <c r="G11" s="9">
        <v>3.8525999999999998</v>
      </c>
      <c r="H11" s="9">
        <v>0.77980000000000005</v>
      </c>
      <c r="N11" s="5"/>
      <c r="O11" s="9"/>
      <c r="P11" s="9"/>
      <c r="Q11" s="9"/>
      <c r="R11" s="9"/>
      <c r="S11" s="9"/>
      <c r="T11" s="9"/>
    </row>
    <row r="12" spans="1:20" x14ac:dyDescent="0.3">
      <c r="A12" t="s">
        <v>101</v>
      </c>
      <c r="B12" s="5">
        <v>30468</v>
      </c>
      <c r="C12" s="9">
        <v>11.1229</v>
      </c>
      <c r="D12" s="9">
        <v>11.178699999999999</v>
      </c>
      <c r="E12" s="9">
        <v>3.5234000000000001</v>
      </c>
      <c r="F12" s="9">
        <v>3.004</v>
      </c>
      <c r="G12" s="9">
        <v>3.8797000000000001</v>
      </c>
      <c r="H12" s="9">
        <v>0.77159999999999995</v>
      </c>
      <c r="N12" s="5"/>
      <c r="O12" s="9"/>
      <c r="P12" s="9"/>
      <c r="Q12" s="9"/>
      <c r="R12" s="9"/>
      <c r="S12" s="9"/>
      <c r="T12" s="9"/>
    </row>
    <row r="13" spans="1:20" x14ac:dyDescent="0.3">
      <c r="A13" t="s">
        <v>102</v>
      </c>
      <c r="B13" s="5">
        <v>30498</v>
      </c>
      <c r="C13" s="9">
        <v>11.9521</v>
      </c>
      <c r="D13" s="9">
        <v>11.945600000000001</v>
      </c>
      <c r="E13" s="9">
        <v>3.7789000000000001</v>
      </c>
      <c r="F13" s="9">
        <v>3.2984</v>
      </c>
      <c r="G13" s="9">
        <v>4.0037000000000003</v>
      </c>
      <c r="H13" s="9">
        <v>0.86460000000000004</v>
      </c>
      <c r="N13" s="5"/>
      <c r="O13" s="9"/>
      <c r="P13" s="9"/>
      <c r="Q13" s="9"/>
      <c r="R13" s="9"/>
      <c r="S13" s="9"/>
      <c r="T13" s="9"/>
    </row>
    <row r="14" spans="1:20" x14ac:dyDescent="0.3">
      <c r="A14" t="s">
        <v>103</v>
      </c>
      <c r="B14" s="5">
        <v>30529</v>
      </c>
      <c r="C14" s="9">
        <v>12.082000000000001</v>
      </c>
      <c r="D14" s="9">
        <v>12.0807</v>
      </c>
      <c r="E14" s="9">
        <v>3.8245</v>
      </c>
      <c r="F14" s="9">
        <v>3.3481000000000001</v>
      </c>
      <c r="G14" s="9">
        <v>4.0267999999999997</v>
      </c>
      <c r="H14" s="9">
        <v>0.88129999999999997</v>
      </c>
      <c r="N14" s="5"/>
      <c r="O14" s="9"/>
      <c r="P14" s="9"/>
      <c r="Q14" s="9"/>
      <c r="R14" s="9"/>
      <c r="S14" s="9"/>
      <c r="T14" s="9"/>
    </row>
    <row r="15" spans="1:20" x14ac:dyDescent="0.3">
      <c r="A15" t="s">
        <v>104</v>
      </c>
      <c r="B15" s="5">
        <v>30560</v>
      </c>
      <c r="C15" s="9">
        <v>11.6334</v>
      </c>
      <c r="D15" s="9">
        <v>11.646100000000001</v>
      </c>
      <c r="E15" s="9">
        <v>3.6419999999999999</v>
      </c>
      <c r="F15" s="9">
        <v>3.2223000000000002</v>
      </c>
      <c r="G15" s="9">
        <v>3.9380999999999999</v>
      </c>
      <c r="H15" s="9">
        <v>0.84370000000000001</v>
      </c>
      <c r="N15" s="5"/>
      <c r="O15" s="9"/>
      <c r="P15" s="9"/>
      <c r="Q15" s="9"/>
      <c r="R15" s="9"/>
      <c r="S15" s="9"/>
      <c r="T15" s="9"/>
    </row>
    <row r="16" spans="1:20" x14ac:dyDescent="0.3">
      <c r="A16" t="s">
        <v>105</v>
      </c>
      <c r="B16" s="5">
        <v>30590</v>
      </c>
      <c r="C16" s="9">
        <v>11.970700000000001</v>
      </c>
      <c r="D16" s="9">
        <v>11.9702</v>
      </c>
      <c r="E16" s="9">
        <v>3.7157</v>
      </c>
      <c r="F16" s="9">
        <v>3.3778999999999999</v>
      </c>
      <c r="G16" s="9">
        <v>3.9782999999999999</v>
      </c>
      <c r="H16" s="9">
        <v>0.89829999999999999</v>
      </c>
      <c r="N16" s="5"/>
      <c r="O16" s="9"/>
      <c r="P16" s="9"/>
      <c r="Q16" s="9"/>
      <c r="R16" s="9"/>
      <c r="S16" s="9"/>
      <c r="T16" s="9"/>
    </row>
    <row r="17" spans="1:20" x14ac:dyDescent="0.3">
      <c r="A17" t="s">
        <v>106</v>
      </c>
      <c r="B17" s="5">
        <v>30621</v>
      </c>
      <c r="C17" s="9">
        <v>11.7111</v>
      </c>
      <c r="D17" s="9">
        <v>11.732699999999999</v>
      </c>
      <c r="E17" s="9">
        <v>3.6732</v>
      </c>
      <c r="F17" s="9">
        <v>3.2541000000000002</v>
      </c>
      <c r="G17" s="9">
        <v>3.9523999999999999</v>
      </c>
      <c r="H17" s="9">
        <v>0.85299999999999998</v>
      </c>
      <c r="N17" s="5"/>
      <c r="O17" s="9"/>
      <c r="P17" s="9"/>
      <c r="Q17" s="9"/>
      <c r="R17" s="9"/>
      <c r="S17" s="9"/>
      <c r="T17" s="9"/>
    </row>
    <row r="18" spans="1:20" x14ac:dyDescent="0.3">
      <c r="A18" t="s">
        <v>107</v>
      </c>
      <c r="B18" s="5">
        <v>30651</v>
      </c>
      <c r="C18" s="9">
        <v>11.938700000000001</v>
      </c>
      <c r="D18" s="9">
        <v>11.9551</v>
      </c>
      <c r="E18" s="9">
        <v>3.7559</v>
      </c>
      <c r="F18" s="9">
        <v>3.3264999999999998</v>
      </c>
      <c r="G18" s="9">
        <v>3.9954000000000001</v>
      </c>
      <c r="H18" s="9">
        <v>0.87729999999999997</v>
      </c>
      <c r="N18" s="5"/>
      <c r="O18" s="9"/>
      <c r="P18" s="9"/>
      <c r="Q18" s="9"/>
      <c r="R18" s="9"/>
      <c r="S18" s="9"/>
      <c r="T18" s="9"/>
    </row>
    <row r="19" spans="1:20" x14ac:dyDescent="0.3">
      <c r="A19" t="s">
        <v>108</v>
      </c>
      <c r="B19" s="5">
        <v>30682</v>
      </c>
      <c r="C19" s="9">
        <v>11.799200000000001</v>
      </c>
      <c r="D19" s="9">
        <v>11.832100000000001</v>
      </c>
      <c r="E19" s="9">
        <v>3.7061000000000002</v>
      </c>
      <c r="F19" s="9">
        <v>3.2852000000000001</v>
      </c>
      <c r="G19" s="9">
        <v>3.9738000000000002</v>
      </c>
      <c r="H19" s="9">
        <v>0.86699999999999999</v>
      </c>
      <c r="N19" s="5"/>
      <c r="O19" s="9"/>
      <c r="P19" s="9"/>
      <c r="Q19" s="9"/>
      <c r="R19" s="9"/>
      <c r="S19" s="9"/>
      <c r="T19" s="9"/>
    </row>
    <row r="20" spans="1:20" x14ac:dyDescent="0.3">
      <c r="A20" t="s">
        <v>109</v>
      </c>
      <c r="B20" s="5">
        <v>30713</v>
      </c>
      <c r="C20" s="9">
        <v>12.1371</v>
      </c>
      <c r="D20" s="9">
        <v>12.154500000000001</v>
      </c>
      <c r="E20" s="9">
        <v>3.823</v>
      </c>
      <c r="F20" s="9">
        <v>3.4011999999999998</v>
      </c>
      <c r="G20" s="9">
        <v>4.0289000000000001</v>
      </c>
      <c r="H20" s="9">
        <v>0.90139999999999998</v>
      </c>
      <c r="N20" s="5"/>
      <c r="O20" s="9"/>
      <c r="P20" s="9"/>
      <c r="Q20" s="9"/>
      <c r="R20" s="9"/>
      <c r="S20" s="9"/>
      <c r="T20" s="9"/>
    </row>
    <row r="21" spans="1:20" x14ac:dyDescent="0.3">
      <c r="A21" t="s">
        <v>110</v>
      </c>
      <c r="B21" s="5">
        <v>30742</v>
      </c>
      <c r="C21" s="9">
        <v>12.4765</v>
      </c>
      <c r="D21" s="9">
        <v>12.5229</v>
      </c>
      <c r="E21" s="9">
        <v>3.9929999999999999</v>
      </c>
      <c r="F21" s="9">
        <v>3.4925999999999999</v>
      </c>
      <c r="G21" s="9">
        <v>4.1104000000000003</v>
      </c>
      <c r="H21" s="9">
        <v>0.92689999999999995</v>
      </c>
      <c r="N21" s="5"/>
      <c r="O21" s="9"/>
      <c r="P21" s="9"/>
      <c r="Q21" s="9"/>
      <c r="R21" s="9"/>
      <c r="S21" s="9"/>
      <c r="T21" s="9"/>
    </row>
    <row r="22" spans="1:20" x14ac:dyDescent="0.3">
      <c r="A22" t="s">
        <v>111</v>
      </c>
      <c r="B22" s="5">
        <v>30773</v>
      </c>
      <c r="C22" s="9">
        <v>12.7943</v>
      </c>
      <c r="D22" s="9">
        <v>12.821099999999999</v>
      </c>
      <c r="E22" s="9">
        <v>4.0743999999999998</v>
      </c>
      <c r="F22" s="9">
        <v>3.6271</v>
      </c>
      <c r="G22" s="9">
        <v>4.1494</v>
      </c>
      <c r="H22" s="9">
        <v>0.97019999999999995</v>
      </c>
      <c r="N22" s="5"/>
      <c r="O22" s="9"/>
      <c r="P22" s="9"/>
      <c r="Q22" s="9"/>
      <c r="R22" s="9"/>
      <c r="S22" s="9"/>
      <c r="T22" s="9"/>
    </row>
    <row r="23" spans="1:20" x14ac:dyDescent="0.3">
      <c r="A23" t="s">
        <v>112</v>
      </c>
      <c r="B23" s="5">
        <v>30803</v>
      </c>
      <c r="C23" s="9">
        <v>13.853999999999999</v>
      </c>
      <c r="D23" s="9">
        <v>13.7844</v>
      </c>
      <c r="E23" s="9">
        <v>4.4119999999999999</v>
      </c>
      <c r="F23" s="9">
        <v>3.9832000000000001</v>
      </c>
      <c r="G23" s="9">
        <v>4.3099999999999996</v>
      </c>
      <c r="H23" s="9">
        <v>1.0791999999999999</v>
      </c>
      <c r="N23" s="5"/>
      <c r="O23" s="9"/>
      <c r="P23" s="9"/>
      <c r="Q23" s="9"/>
      <c r="R23" s="9"/>
      <c r="S23" s="9"/>
      <c r="T23" s="9"/>
    </row>
    <row r="24" spans="1:20" x14ac:dyDescent="0.3">
      <c r="A24" t="s">
        <v>113</v>
      </c>
      <c r="B24" s="5">
        <v>30834</v>
      </c>
      <c r="C24" s="9">
        <v>13.6419</v>
      </c>
      <c r="D24" s="9">
        <v>13.5593</v>
      </c>
      <c r="E24" s="9">
        <v>4.3474000000000004</v>
      </c>
      <c r="F24" s="9">
        <v>3.8984000000000001</v>
      </c>
      <c r="G24" s="9">
        <v>4.2691999999999997</v>
      </c>
      <c r="H24" s="9">
        <v>1.0443</v>
      </c>
      <c r="N24" s="5"/>
      <c r="O24" s="9"/>
      <c r="P24" s="9"/>
      <c r="Q24" s="9"/>
      <c r="R24" s="9"/>
      <c r="S24" s="9"/>
      <c r="T24" s="9"/>
    </row>
    <row r="25" spans="1:20" x14ac:dyDescent="0.3">
      <c r="A25" t="s">
        <v>114</v>
      </c>
      <c r="B25" s="5">
        <v>30864</v>
      </c>
      <c r="C25" s="9">
        <v>12.735300000000001</v>
      </c>
      <c r="D25" s="9">
        <v>12.688800000000001</v>
      </c>
      <c r="E25" s="9">
        <v>4.1111000000000004</v>
      </c>
      <c r="F25" s="9">
        <v>3.5032999999999999</v>
      </c>
      <c r="G25" s="9">
        <v>4.1567999999999996</v>
      </c>
      <c r="H25" s="9">
        <v>0.91759999999999997</v>
      </c>
      <c r="N25" s="5"/>
      <c r="O25" s="9"/>
      <c r="P25" s="9"/>
      <c r="Q25" s="9"/>
      <c r="R25" s="9"/>
      <c r="S25" s="9"/>
      <c r="T25" s="9"/>
    </row>
    <row r="26" spans="1:20" x14ac:dyDescent="0.3">
      <c r="A26" t="s">
        <v>115</v>
      </c>
      <c r="B26" s="5">
        <v>30895</v>
      </c>
      <c r="C26" s="9">
        <v>12.401400000000001</v>
      </c>
      <c r="D26" s="9">
        <v>12.386699999999999</v>
      </c>
      <c r="E26" s="9">
        <v>4.0475000000000003</v>
      </c>
      <c r="F26" s="9">
        <v>3.3580000000000001</v>
      </c>
      <c r="G26" s="9">
        <v>4.1177999999999999</v>
      </c>
      <c r="H26" s="9">
        <v>0.86339999999999995</v>
      </c>
      <c r="N26" s="5"/>
      <c r="O26" s="9"/>
      <c r="P26" s="9"/>
      <c r="Q26" s="9"/>
      <c r="R26" s="9"/>
      <c r="S26" s="9"/>
      <c r="T26" s="9"/>
    </row>
    <row r="27" spans="1:20" x14ac:dyDescent="0.3">
      <c r="A27" t="s">
        <v>116</v>
      </c>
      <c r="B27" s="5">
        <v>30926</v>
      </c>
      <c r="C27" s="9">
        <v>12.041499999999999</v>
      </c>
      <c r="D27" s="9">
        <v>12.0709</v>
      </c>
      <c r="E27" s="9">
        <v>3.9152999999999998</v>
      </c>
      <c r="F27" s="9">
        <v>3.2675999999999998</v>
      </c>
      <c r="G27" s="9">
        <v>4.0525000000000002</v>
      </c>
      <c r="H27" s="9">
        <v>0.83550000000000002</v>
      </c>
      <c r="N27" s="5"/>
      <c r="O27" s="9"/>
      <c r="P27" s="9"/>
      <c r="Q27" s="9"/>
      <c r="R27" s="9"/>
      <c r="S27" s="9"/>
      <c r="T27" s="9"/>
    </row>
    <row r="28" spans="1:20" x14ac:dyDescent="0.3">
      <c r="A28" t="s">
        <v>117</v>
      </c>
      <c r="B28" s="5">
        <v>30956</v>
      </c>
      <c r="C28" s="9">
        <v>11.5876</v>
      </c>
      <c r="D28" s="9">
        <v>11.562799999999999</v>
      </c>
      <c r="E28" s="9">
        <v>3.6772</v>
      </c>
      <c r="F28" s="9">
        <v>3.14</v>
      </c>
      <c r="G28" s="9">
        <v>3.9422000000000001</v>
      </c>
      <c r="H28" s="9">
        <v>0.8034</v>
      </c>
      <c r="N28" s="5"/>
      <c r="O28" s="9"/>
      <c r="P28" s="9"/>
      <c r="Q28" s="9"/>
      <c r="R28" s="9"/>
      <c r="S28" s="9"/>
      <c r="T28" s="9"/>
    </row>
    <row r="29" spans="1:20" x14ac:dyDescent="0.3">
      <c r="A29" t="s">
        <v>118</v>
      </c>
      <c r="B29" s="5">
        <v>30987</v>
      </c>
      <c r="C29" s="9">
        <v>11.656700000000001</v>
      </c>
      <c r="D29" s="9">
        <v>11.723699999999999</v>
      </c>
      <c r="E29" s="9">
        <v>3.6305000000000001</v>
      </c>
      <c r="F29" s="9">
        <v>3.2959000000000001</v>
      </c>
      <c r="G29" s="9">
        <v>3.93</v>
      </c>
      <c r="H29" s="9">
        <v>0.86729999999999996</v>
      </c>
      <c r="N29" s="5"/>
      <c r="O29" s="9"/>
      <c r="P29" s="9"/>
      <c r="Q29" s="9"/>
      <c r="R29" s="9"/>
      <c r="S29" s="9"/>
      <c r="T29" s="9"/>
    </row>
    <row r="30" spans="1:20" x14ac:dyDescent="0.3">
      <c r="A30" t="s">
        <v>119</v>
      </c>
      <c r="B30" s="5">
        <v>31017</v>
      </c>
      <c r="C30" s="9">
        <v>11.8988</v>
      </c>
      <c r="D30" s="9">
        <v>11.897</v>
      </c>
      <c r="E30" s="9">
        <v>3.6286999999999998</v>
      </c>
      <c r="F30" s="9">
        <v>3.4169999999999998</v>
      </c>
      <c r="G30" s="9">
        <v>3.9363000000000001</v>
      </c>
      <c r="H30" s="9">
        <v>0.91500000000000004</v>
      </c>
      <c r="N30" s="5"/>
      <c r="O30" s="9"/>
      <c r="P30" s="9"/>
      <c r="Q30" s="9"/>
      <c r="R30" s="9"/>
      <c r="S30" s="9"/>
      <c r="T30" s="9"/>
    </row>
    <row r="31" spans="1:20" x14ac:dyDescent="0.3">
      <c r="A31" t="s">
        <v>120</v>
      </c>
      <c r="B31" s="5">
        <v>31048</v>
      </c>
      <c r="C31" s="9">
        <v>11.337199999999999</v>
      </c>
      <c r="D31" s="9">
        <v>11.3977</v>
      </c>
      <c r="E31" s="9">
        <v>3.4918999999999998</v>
      </c>
      <c r="F31" s="9">
        <v>3.2002000000000002</v>
      </c>
      <c r="G31" s="9">
        <v>3.8649</v>
      </c>
      <c r="H31" s="9">
        <v>0.8407</v>
      </c>
      <c r="N31" s="5"/>
      <c r="O31" s="9"/>
      <c r="P31" s="9"/>
      <c r="Q31" s="9"/>
      <c r="R31" s="9"/>
      <c r="S31" s="9"/>
      <c r="T31" s="9"/>
    </row>
    <row r="32" spans="1:20" x14ac:dyDescent="0.3">
      <c r="A32" t="s">
        <v>121</v>
      </c>
      <c r="B32" s="5">
        <v>31079</v>
      </c>
      <c r="C32" s="9">
        <v>12.150399999999999</v>
      </c>
      <c r="D32" s="9">
        <v>12.1911</v>
      </c>
      <c r="E32" s="9">
        <v>3.7848999999999999</v>
      </c>
      <c r="F32" s="9">
        <v>3.4662000000000002</v>
      </c>
      <c r="G32" s="9">
        <v>4.0128000000000004</v>
      </c>
      <c r="H32" s="9">
        <v>0.92720000000000002</v>
      </c>
      <c r="N32" s="5"/>
      <c r="O32" s="9"/>
      <c r="P32" s="9"/>
      <c r="Q32" s="9"/>
      <c r="R32" s="9"/>
      <c r="S32" s="9"/>
      <c r="T32" s="9"/>
    </row>
    <row r="33" spans="1:20" x14ac:dyDescent="0.3">
      <c r="A33" t="s">
        <v>122</v>
      </c>
      <c r="B33" s="5">
        <v>31107</v>
      </c>
      <c r="C33" s="9">
        <v>11.995100000000001</v>
      </c>
      <c r="D33" s="9">
        <v>12.0113</v>
      </c>
      <c r="E33" s="9">
        <v>3.7120000000000002</v>
      </c>
      <c r="F33" s="9">
        <v>3.4104999999999999</v>
      </c>
      <c r="G33" s="9">
        <v>3.9779</v>
      </c>
      <c r="H33" s="9">
        <v>0.91090000000000004</v>
      </c>
      <c r="N33" s="5"/>
      <c r="O33" s="9"/>
      <c r="P33" s="9"/>
      <c r="Q33" s="9"/>
      <c r="R33" s="9"/>
      <c r="S33" s="9"/>
      <c r="T33" s="9"/>
    </row>
    <row r="34" spans="1:20" x14ac:dyDescent="0.3">
      <c r="A34" t="s">
        <v>123</v>
      </c>
      <c r="B34" s="5">
        <v>31138</v>
      </c>
      <c r="C34" s="9">
        <v>11.9735</v>
      </c>
      <c r="D34" s="9">
        <v>11.976599999999999</v>
      </c>
      <c r="E34" s="9">
        <v>3.6490999999999998</v>
      </c>
      <c r="F34" s="9">
        <v>3.4426000000000001</v>
      </c>
      <c r="G34" s="9">
        <v>3.9548000000000001</v>
      </c>
      <c r="H34" s="9">
        <v>0.93010000000000004</v>
      </c>
      <c r="N34" s="5"/>
      <c r="O34" s="9"/>
      <c r="P34" s="9"/>
      <c r="Q34" s="9"/>
      <c r="R34" s="9"/>
      <c r="S34" s="9"/>
      <c r="T34" s="9"/>
    </row>
    <row r="35" spans="1:20" x14ac:dyDescent="0.3">
      <c r="A35" t="s">
        <v>124</v>
      </c>
      <c r="B35" s="5">
        <v>31168</v>
      </c>
      <c r="C35" s="9">
        <v>10.8263</v>
      </c>
      <c r="D35" s="9">
        <v>10.893800000000001</v>
      </c>
      <c r="E35" s="9">
        <v>3.2627999999999999</v>
      </c>
      <c r="F35" s="9">
        <v>3.0575999999999999</v>
      </c>
      <c r="G35" s="9">
        <v>3.7650999999999999</v>
      </c>
      <c r="H35" s="9">
        <v>0.80830000000000002</v>
      </c>
      <c r="N35" s="5"/>
      <c r="O35" s="9"/>
      <c r="P35" s="9"/>
      <c r="Q35" s="9"/>
      <c r="R35" s="9"/>
      <c r="S35" s="9"/>
      <c r="T35" s="9"/>
    </row>
    <row r="36" spans="1:20" x14ac:dyDescent="0.3">
      <c r="A36" t="s">
        <v>125</v>
      </c>
      <c r="B36" s="5">
        <v>31199</v>
      </c>
      <c r="C36" s="9">
        <v>10.8423</v>
      </c>
      <c r="D36" s="9">
        <v>10.935700000000001</v>
      </c>
      <c r="E36" s="9">
        <v>3.25</v>
      </c>
      <c r="F36" s="9">
        <v>3.1002999999999998</v>
      </c>
      <c r="G36" s="9">
        <v>3.7606999999999999</v>
      </c>
      <c r="H36" s="9">
        <v>0.82469999999999999</v>
      </c>
      <c r="N36" s="5"/>
      <c r="O36" s="9"/>
      <c r="P36" s="9"/>
      <c r="Q36" s="9"/>
      <c r="R36" s="9"/>
      <c r="S36" s="9"/>
      <c r="T36" s="9"/>
    </row>
    <row r="37" spans="1:20" x14ac:dyDescent="0.3">
      <c r="A37" t="s">
        <v>126</v>
      </c>
      <c r="B37" s="5">
        <v>31229</v>
      </c>
      <c r="C37" s="9">
        <v>11.202199999999999</v>
      </c>
      <c r="D37" s="9">
        <v>11.2774</v>
      </c>
      <c r="E37" s="9">
        <v>3.3845999999999998</v>
      </c>
      <c r="F37" s="9">
        <v>3.2048000000000001</v>
      </c>
      <c r="G37" s="9">
        <v>3.8290000000000002</v>
      </c>
      <c r="H37" s="9">
        <v>0.85899999999999999</v>
      </c>
      <c r="N37" s="5"/>
      <c r="O37" s="9"/>
      <c r="P37" s="9"/>
      <c r="Q37" s="9"/>
      <c r="R37" s="9"/>
      <c r="S37" s="9"/>
      <c r="T37" s="9"/>
    </row>
    <row r="38" spans="1:20" x14ac:dyDescent="0.3">
      <c r="A38" t="s">
        <v>127</v>
      </c>
      <c r="B38" s="5">
        <v>31260</v>
      </c>
      <c r="C38" s="9">
        <v>10.8536</v>
      </c>
      <c r="D38" s="9">
        <v>10.9306</v>
      </c>
      <c r="E38" s="9">
        <v>3.2562000000000002</v>
      </c>
      <c r="F38" s="9">
        <v>3.0924</v>
      </c>
      <c r="G38" s="9">
        <v>3.7618</v>
      </c>
      <c r="H38" s="9">
        <v>0.82020000000000004</v>
      </c>
      <c r="N38" s="5"/>
      <c r="O38" s="9"/>
      <c r="P38" s="9"/>
      <c r="Q38" s="9"/>
      <c r="R38" s="9"/>
      <c r="S38" s="9"/>
      <c r="T38" s="9"/>
    </row>
    <row r="39" spans="1:20" x14ac:dyDescent="0.3">
      <c r="A39" t="s">
        <v>128</v>
      </c>
      <c r="B39" s="5">
        <v>31291</v>
      </c>
      <c r="C39" s="9">
        <v>11.055099999999999</v>
      </c>
      <c r="D39" s="9">
        <v>11.1167</v>
      </c>
      <c r="E39" s="9">
        <v>3.3182</v>
      </c>
      <c r="F39" s="9">
        <v>3.1524999999999999</v>
      </c>
      <c r="G39" s="9">
        <v>3.8003</v>
      </c>
      <c r="H39" s="9">
        <v>0.84570000000000001</v>
      </c>
      <c r="N39" s="5"/>
      <c r="O39" s="9"/>
      <c r="P39" s="9"/>
      <c r="Q39" s="9"/>
      <c r="R39" s="9"/>
      <c r="S39" s="9"/>
      <c r="T39" s="9"/>
    </row>
    <row r="40" spans="1:20" x14ac:dyDescent="0.3">
      <c r="A40" t="s">
        <v>129</v>
      </c>
      <c r="B40" s="5">
        <v>31321</v>
      </c>
      <c r="C40" s="9">
        <v>10.7537</v>
      </c>
      <c r="D40" s="9">
        <v>10.7921</v>
      </c>
      <c r="E40" s="9">
        <v>3.2406000000000001</v>
      </c>
      <c r="F40" s="9">
        <v>2.9944999999999999</v>
      </c>
      <c r="G40" s="9">
        <v>3.7629000000000001</v>
      </c>
      <c r="H40" s="9">
        <v>0.79410000000000003</v>
      </c>
      <c r="N40" s="5"/>
      <c r="O40" s="9"/>
      <c r="P40" s="9"/>
      <c r="Q40" s="9"/>
      <c r="R40" s="9"/>
      <c r="S40" s="9"/>
      <c r="T40" s="9"/>
    </row>
    <row r="41" spans="1:20" x14ac:dyDescent="0.3">
      <c r="A41" t="s">
        <v>130</v>
      </c>
      <c r="B41" s="5">
        <v>31352</v>
      </c>
      <c r="C41" s="9">
        <v>10.385199999999999</v>
      </c>
      <c r="D41" s="9">
        <v>10.4129</v>
      </c>
      <c r="E41" s="9">
        <v>3.1309999999999998</v>
      </c>
      <c r="F41" s="9">
        <v>2.8304</v>
      </c>
      <c r="G41" s="9">
        <v>3.7101000000000002</v>
      </c>
      <c r="H41" s="9">
        <v>0.74139999999999995</v>
      </c>
      <c r="N41" s="5"/>
      <c r="O41" s="9"/>
      <c r="P41" s="9"/>
      <c r="Q41" s="9"/>
      <c r="R41" s="9"/>
      <c r="S41" s="9"/>
      <c r="T41" s="9"/>
    </row>
    <row r="42" spans="1:20" x14ac:dyDescent="0.3">
      <c r="A42" t="s">
        <v>131</v>
      </c>
      <c r="B42" s="5">
        <v>31382</v>
      </c>
      <c r="C42" s="9">
        <v>9.7832000000000008</v>
      </c>
      <c r="D42" s="9">
        <v>9.7871000000000006</v>
      </c>
      <c r="E42" s="9">
        <v>2.9605999999999999</v>
      </c>
      <c r="F42" s="9">
        <v>2.5466000000000002</v>
      </c>
      <c r="G42" s="9">
        <v>3.6291000000000002</v>
      </c>
      <c r="H42" s="9">
        <v>0.65080000000000005</v>
      </c>
      <c r="N42" s="5"/>
      <c r="O42" s="9"/>
      <c r="P42" s="9"/>
      <c r="Q42" s="9"/>
      <c r="R42" s="9"/>
      <c r="S42" s="9"/>
      <c r="T42" s="9"/>
    </row>
    <row r="43" spans="1:20" x14ac:dyDescent="0.3">
      <c r="A43" t="s">
        <v>132</v>
      </c>
      <c r="B43" s="5">
        <v>31413</v>
      </c>
      <c r="C43" s="9">
        <v>9.9567999999999994</v>
      </c>
      <c r="D43" s="9">
        <v>9.9414999999999996</v>
      </c>
      <c r="E43" s="9">
        <v>3.0005000000000002</v>
      </c>
      <c r="F43" s="9">
        <v>2.6147999999999998</v>
      </c>
      <c r="G43" s="9">
        <v>3.6513</v>
      </c>
      <c r="H43" s="9">
        <v>0.67490000000000006</v>
      </c>
      <c r="N43" s="5"/>
      <c r="O43" s="9"/>
      <c r="P43" s="9"/>
      <c r="Q43" s="9"/>
      <c r="R43" s="9"/>
      <c r="S43" s="9"/>
      <c r="T43" s="9"/>
    </row>
    <row r="44" spans="1:20" x14ac:dyDescent="0.3">
      <c r="A44" t="s">
        <v>133</v>
      </c>
      <c r="B44" s="5">
        <v>31444</v>
      </c>
      <c r="C44" s="9">
        <v>8.4809999999999999</v>
      </c>
      <c r="D44" s="9">
        <v>8.4921000000000006</v>
      </c>
      <c r="E44" s="9">
        <v>2.5937999999999999</v>
      </c>
      <c r="F44" s="9">
        <v>2.0129000000000001</v>
      </c>
      <c r="G44" s="9">
        <v>3.4264999999999999</v>
      </c>
      <c r="H44" s="9">
        <v>0.45889999999999997</v>
      </c>
      <c r="N44" s="5"/>
      <c r="O44" s="9"/>
      <c r="P44" s="9"/>
      <c r="Q44" s="9"/>
      <c r="R44" s="9"/>
      <c r="S44" s="9"/>
      <c r="T44" s="9"/>
    </row>
    <row r="45" spans="1:20" x14ac:dyDescent="0.3">
      <c r="A45" t="s">
        <v>134</v>
      </c>
      <c r="B45" s="5">
        <v>31472</v>
      </c>
      <c r="C45" s="9">
        <v>7.7159000000000004</v>
      </c>
      <c r="D45" s="9">
        <v>7.7443</v>
      </c>
      <c r="E45" s="9">
        <v>2.3292000000000002</v>
      </c>
      <c r="F45" s="9">
        <v>1.7484999999999999</v>
      </c>
      <c r="G45" s="9">
        <v>3.2936000000000001</v>
      </c>
      <c r="H45" s="9">
        <v>0.373</v>
      </c>
      <c r="N45" s="5"/>
      <c r="O45" s="9"/>
      <c r="P45" s="9"/>
      <c r="Q45" s="9"/>
      <c r="R45" s="9"/>
      <c r="S45" s="9"/>
      <c r="T45" s="9"/>
    </row>
    <row r="46" spans="1:20" x14ac:dyDescent="0.3">
      <c r="A46" t="s">
        <v>135</v>
      </c>
      <c r="B46" s="5">
        <v>31503</v>
      </c>
      <c r="C46" s="9">
        <v>7.7933000000000003</v>
      </c>
      <c r="D46" s="9">
        <v>7.7987000000000002</v>
      </c>
      <c r="E46" s="9">
        <v>2.306</v>
      </c>
      <c r="F46" s="9">
        <v>1.8172999999999999</v>
      </c>
      <c r="G46" s="9">
        <v>3.2801</v>
      </c>
      <c r="H46" s="9">
        <v>0.39529999999999998</v>
      </c>
      <c r="N46" s="5"/>
      <c r="O46" s="9"/>
      <c r="P46" s="9"/>
      <c r="Q46" s="9"/>
      <c r="R46" s="9"/>
      <c r="S46" s="9"/>
      <c r="T46" s="9"/>
    </row>
    <row r="47" spans="1:20" x14ac:dyDescent="0.3">
      <c r="A47" t="s">
        <v>136</v>
      </c>
      <c r="B47" s="5">
        <v>31533</v>
      </c>
      <c r="C47" s="9">
        <v>8.5326000000000004</v>
      </c>
      <c r="D47" s="9">
        <v>8.5302000000000007</v>
      </c>
      <c r="E47" s="9">
        <v>2.5112999999999999</v>
      </c>
      <c r="F47" s="9">
        <v>2.141</v>
      </c>
      <c r="G47" s="9">
        <v>3.3786</v>
      </c>
      <c r="H47" s="9">
        <v>0.49930000000000002</v>
      </c>
      <c r="N47" s="5"/>
      <c r="O47" s="9"/>
      <c r="P47" s="9"/>
      <c r="Q47" s="9"/>
      <c r="R47" s="9"/>
      <c r="S47" s="9"/>
      <c r="T47" s="9"/>
    </row>
    <row r="48" spans="1:20" x14ac:dyDescent="0.3">
      <c r="A48" t="s">
        <v>137</v>
      </c>
      <c r="B48" s="5">
        <v>31564</v>
      </c>
      <c r="C48" s="9">
        <v>8.0090000000000003</v>
      </c>
      <c r="D48" s="9">
        <v>8.0213000000000001</v>
      </c>
      <c r="E48" s="9">
        <v>2.3561000000000001</v>
      </c>
      <c r="F48" s="9">
        <v>1.9249000000000001</v>
      </c>
      <c r="G48" s="9">
        <v>3.3073000000000001</v>
      </c>
      <c r="H48" s="9">
        <v>0.433</v>
      </c>
      <c r="N48" s="5"/>
      <c r="O48" s="9"/>
      <c r="P48" s="9"/>
      <c r="Q48" s="9"/>
      <c r="R48" s="9"/>
      <c r="S48" s="9"/>
      <c r="T48" s="9"/>
    </row>
    <row r="49" spans="1:20" x14ac:dyDescent="0.3">
      <c r="A49" t="s">
        <v>138</v>
      </c>
      <c r="B49" s="5">
        <v>31594</v>
      </c>
      <c r="C49" s="9">
        <v>8.3402999999999992</v>
      </c>
      <c r="D49" s="9">
        <v>8.3460000000000001</v>
      </c>
      <c r="E49" s="9">
        <v>2.4293</v>
      </c>
      <c r="F49" s="9">
        <v>2.0630000000000002</v>
      </c>
      <c r="G49" s="9">
        <v>3.3607</v>
      </c>
      <c r="H49" s="9">
        <v>0.49299999999999999</v>
      </c>
      <c r="N49" s="5"/>
      <c r="O49" s="9"/>
      <c r="P49" s="9"/>
      <c r="Q49" s="9"/>
      <c r="R49" s="9"/>
      <c r="S49" s="9"/>
      <c r="T49" s="9"/>
    </row>
    <row r="50" spans="1:20" x14ac:dyDescent="0.3">
      <c r="A50" t="s">
        <v>139</v>
      </c>
      <c r="B50" s="5">
        <v>31625</v>
      </c>
      <c r="C50" s="9">
        <v>7.9954000000000001</v>
      </c>
      <c r="D50" s="9">
        <v>8.0050000000000008</v>
      </c>
      <c r="E50" s="9">
        <v>2.258</v>
      </c>
      <c r="F50" s="9">
        <v>1.986</v>
      </c>
      <c r="G50" s="9">
        <v>3.2841</v>
      </c>
      <c r="H50" s="9">
        <v>0.47689999999999999</v>
      </c>
      <c r="N50" s="5"/>
      <c r="O50" s="9"/>
      <c r="P50" s="9"/>
      <c r="Q50" s="9"/>
      <c r="R50" s="9"/>
      <c r="S50" s="9"/>
      <c r="T50" s="9"/>
    </row>
    <row r="51" spans="1:20" x14ac:dyDescent="0.3">
      <c r="A51" t="s">
        <v>140</v>
      </c>
      <c r="B51" s="5">
        <v>31656</v>
      </c>
      <c r="C51" s="9">
        <v>8.5584000000000007</v>
      </c>
      <c r="D51" s="9">
        <v>8.5634999999999994</v>
      </c>
      <c r="E51" s="9">
        <v>2.4329000000000001</v>
      </c>
      <c r="F51" s="9">
        <v>2.2124000000000001</v>
      </c>
      <c r="G51" s="9">
        <v>3.3689</v>
      </c>
      <c r="H51" s="9">
        <v>0.54930000000000001</v>
      </c>
      <c r="N51" s="5"/>
      <c r="O51" s="9"/>
      <c r="P51" s="9"/>
      <c r="Q51" s="9"/>
      <c r="R51" s="9"/>
      <c r="S51" s="9"/>
      <c r="T51" s="9"/>
    </row>
    <row r="52" spans="1:20" x14ac:dyDescent="0.3">
      <c r="A52" t="s">
        <v>141</v>
      </c>
      <c r="B52" s="5">
        <v>31686</v>
      </c>
      <c r="C52" s="9">
        <v>8.4074000000000009</v>
      </c>
      <c r="D52" s="9">
        <v>8.4192</v>
      </c>
      <c r="E52" s="9">
        <v>2.3915999999999999</v>
      </c>
      <c r="F52" s="9">
        <v>2.1419000000000001</v>
      </c>
      <c r="G52" s="9">
        <v>3.3546</v>
      </c>
      <c r="H52" s="9">
        <v>0.53110000000000002</v>
      </c>
      <c r="N52" s="5"/>
      <c r="O52" s="9"/>
      <c r="P52" s="9"/>
      <c r="Q52" s="9"/>
      <c r="R52" s="9"/>
      <c r="S52" s="9"/>
      <c r="T52" s="9"/>
    </row>
    <row r="53" spans="1:20" x14ac:dyDescent="0.3">
      <c r="A53" t="s">
        <v>142</v>
      </c>
      <c r="B53" s="5">
        <v>31717</v>
      </c>
      <c r="C53" s="9">
        <v>8.2308000000000003</v>
      </c>
      <c r="D53" s="9">
        <v>8.2226999999999997</v>
      </c>
      <c r="E53" s="9">
        <v>2.3483000000000001</v>
      </c>
      <c r="F53" s="9">
        <v>2.0421999999999998</v>
      </c>
      <c r="G53" s="9">
        <v>3.3336999999999999</v>
      </c>
      <c r="H53" s="9">
        <v>0.4985</v>
      </c>
      <c r="N53" s="5"/>
      <c r="O53" s="9"/>
      <c r="P53" s="9"/>
      <c r="Q53" s="9"/>
      <c r="R53" s="9"/>
      <c r="S53" s="9"/>
      <c r="T53" s="9"/>
    </row>
    <row r="54" spans="1:20" x14ac:dyDescent="0.3">
      <c r="A54" t="s">
        <v>143</v>
      </c>
      <c r="B54" s="5">
        <v>31747</v>
      </c>
      <c r="C54" s="9">
        <v>8.2167999999999992</v>
      </c>
      <c r="D54" s="9">
        <v>8.1805000000000003</v>
      </c>
      <c r="E54" s="9">
        <v>2.3748999999999998</v>
      </c>
      <c r="F54" s="9">
        <v>1.9865999999999999</v>
      </c>
      <c r="G54" s="9">
        <v>3.3435000000000001</v>
      </c>
      <c r="H54" s="9">
        <v>0.47549999999999998</v>
      </c>
      <c r="N54" s="5"/>
      <c r="O54" s="9"/>
      <c r="P54" s="9"/>
      <c r="Q54" s="9"/>
      <c r="R54" s="9"/>
      <c r="S54" s="9"/>
      <c r="T54" s="9"/>
    </row>
    <row r="55" spans="1:20" x14ac:dyDescent="0.3">
      <c r="A55" t="s">
        <v>144</v>
      </c>
      <c r="B55" s="5">
        <v>31778</v>
      </c>
      <c r="C55" s="9">
        <v>8.11</v>
      </c>
      <c r="D55" s="9">
        <v>8.1081000000000003</v>
      </c>
      <c r="E55" s="9">
        <v>2.3426999999999998</v>
      </c>
      <c r="F55" s="9">
        <v>1.9655</v>
      </c>
      <c r="G55" s="9">
        <v>3.3292999999999999</v>
      </c>
      <c r="H55" s="9">
        <v>0.47060000000000002</v>
      </c>
      <c r="N55" s="5"/>
      <c r="O55" s="9"/>
      <c r="P55" s="9"/>
      <c r="Q55" s="9"/>
      <c r="R55" s="9"/>
      <c r="S55" s="9"/>
      <c r="T55" s="9"/>
    </row>
    <row r="56" spans="1:20" x14ac:dyDescent="0.3">
      <c r="A56" t="s">
        <v>145</v>
      </c>
      <c r="B56" s="5">
        <v>31809</v>
      </c>
      <c r="C56" s="9">
        <v>7.9781000000000004</v>
      </c>
      <c r="D56" s="9">
        <v>7.9629000000000003</v>
      </c>
      <c r="E56" s="9">
        <v>2.3043</v>
      </c>
      <c r="F56" s="9">
        <v>1.9065000000000001</v>
      </c>
      <c r="G56" s="9">
        <v>3.3050000000000002</v>
      </c>
      <c r="H56" s="9">
        <v>0.4471</v>
      </c>
      <c r="N56" s="5"/>
      <c r="O56" s="9"/>
      <c r="P56" s="9"/>
      <c r="Q56" s="9"/>
      <c r="R56" s="9"/>
      <c r="S56" s="9"/>
      <c r="T56" s="9"/>
    </row>
    <row r="57" spans="1:20" x14ac:dyDescent="0.3">
      <c r="A57" t="s">
        <v>146</v>
      </c>
      <c r="B57" s="5">
        <v>31837</v>
      </c>
      <c r="C57" s="9">
        <v>8.2561999999999998</v>
      </c>
      <c r="D57" s="9">
        <v>8.2467000000000006</v>
      </c>
      <c r="E57" s="9">
        <v>2.4054000000000002</v>
      </c>
      <c r="F57" s="9">
        <v>2.0068000000000001</v>
      </c>
      <c r="G57" s="9">
        <v>3.3553000000000002</v>
      </c>
      <c r="H57" s="9">
        <v>0.47920000000000001</v>
      </c>
      <c r="N57" s="5"/>
      <c r="O57" s="9"/>
      <c r="P57" s="9"/>
      <c r="Q57" s="9"/>
      <c r="R57" s="9"/>
      <c r="S57" s="9"/>
      <c r="T57" s="9"/>
    </row>
    <row r="58" spans="1:20" x14ac:dyDescent="0.3">
      <c r="A58" t="s">
        <v>147</v>
      </c>
      <c r="B58" s="5">
        <v>31868</v>
      </c>
      <c r="C58" s="9">
        <v>8.8621999999999996</v>
      </c>
      <c r="D58" s="9">
        <v>8.8286999999999995</v>
      </c>
      <c r="E58" s="9">
        <v>2.5884</v>
      </c>
      <c r="F58" s="9">
        <v>2.2559</v>
      </c>
      <c r="G58" s="9">
        <v>3.4337</v>
      </c>
      <c r="H58" s="9">
        <v>0.55069999999999997</v>
      </c>
      <c r="N58" s="5"/>
      <c r="O58" s="9"/>
      <c r="P58" s="9"/>
      <c r="Q58" s="9"/>
      <c r="R58" s="9"/>
      <c r="S58" s="9"/>
      <c r="T58" s="9"/>
    </row>
    <row r="59" spans="1:20" x14ac:dyDescent="0.3">
      <c r="A59" t="s">
        <v>148</v>
      </c>
      <c r="B59" s="5">
        <v>31898</v>
      </c>
      <c r="C59" s="9">
        <v>8.984</v>
      </c>
      <c r="D59" s="9">
        <v>8.9303000000000008</v>
      </c>
      <c r="E59" s="9">
        <v>2.6454</v>
      </c>
      <c r="F59" s="9">
        <v>2.2772000000000001</v>
      </c>
      <c r="G59" s="9">
        <v>3.456</v>
      </c>
      <c r="H59" s="9">
        <v>0.55169999999999997</v>
      </c>
      <c r="N59" s="5"/>
      <c r="O59" s="9"/>
      <c r="P59" s="9"/>
      <c r="Q59" s="9"/>
      <c r="R59" s="9"/>
      <c r="S59" s="9"/>
      <c r="T59" s="9"/>
    </row>
    <row r="60" spans="1:20" x14ac:dyDescent="0.3">
      <c r="A60" t="s">
        <v>149</v>
      </c>
      <c r="B60" s="5">
        <v>31929</v>
      </c>
      <c r="C60" s="9">
        <v>8.9817999999999998</v>
      </c>
      <c r="D60" s="9">
        <v>8.9663000000000004</v>
      </c>
      <c r="E60" s="9">
        <v>2.6469</v>
      </c>
      <c r="F60" s="9">
        <v>2.2936000000000001</v>
      </c>
      <c r="G60" s="9">
        <v>3.4632000000000001</v>
      </c>
      <c r="H60" s="9">
        <v>0.56259999999999999</v>
      </c>
      <c r="N60" s="5"/>
      <c r="O60" s="9"/>
      <c r="P60" s="9"/>
      <c r="Q60" s="9"/>
      <c r="R60" s="9"/>
      <c r="S60" s="9"/>
      <c r="T60" s="9"/>
    </row>
    <row r="61" spans="1:20" x14ac:dyDescent="0.3">
      <c r="A61" t="s">
        <v>150</v>
      </c>
      <c r="B61" s="5">
        <v>31959</v>
      </c>
      <c r="C61" s="9">
        <v>9.3079999999999998</v>
      </c>
      <c r="D61" s="9">
        <v>9.3030000000000008</v>
      </c>
      <c r="E61" s="9">
        <v>2.7326000000000001</v>
      </c>
      <c r="F61" s="9">
        <v>2.4447999999999999</v>
      </c>
      <c r="G61" s="9">
        <v>3.5095999999999998</v>
      </c>
      <c r="H61" s="9">
        <v>0.61599999999999999</v>
      </c>
      <c r="N61" s="5"/>
      <c r="O61" s="9"/>
      <c r="P61" s="9"/>
      <c r="Q61" s="9"/>
      <c r="R61" s="9"/>
      <c r="S61" s="9"/>
      <c r="T61" s="9"/>
    </row>
    <row r="62" spans="1:20" x14ac:dyDescent="0.3">
      <c r="A62" t="s">
        <v>151</v>
      </c>
      <c r="B62" s="5">
        <v>31990</v>
      </c>
      <c r="C62" s="9">
        <v>9.5419999999999998</v>
      </c>
      <c r="D62" s="9">
        <v>9.5288000000000004</v>
      </c>
      <c r="E62" s="9">
        <v>2.8227000000000002</v>
      </c>
      <c r="F62" s="9">
        <v>2.5194000000000001</v>
      </c>
      <c r="G62" s="9">
        <v>3.5505</v>
      </c>
      <c r="H62" s="9">
        <v>0.63619999999999999</v>
      </c>
      <c r="N62" s="5"/>
      <c r="O62" s="9"/>
      <c r="P62" s="9"/>
      <c r="Q62" s="9"/>
      <c r="R62" s="9"/>
      <c r="S62" s="9"/>
      <c r="T62" s="9"/>
    </row>
    <row r="63" spans="1:20" x14ac:dyDescent="0.3">
      <c r="A63" t="s">
        <v>152</v>
      </c>
      <c r="B63" s="5">
        <v>32021</v>
      </c>
      <c r="C63" s="9">
        <v>10.1218</v>
      </c>
      <c r="D63" s="9">
        <v>10.108499999999999</v>
      </c>
      <c r="E63" s="9">
        <v>3.0331000000000001</v>
      </c>
      <c r="F63" s="9">
        <v>2.7258</v>
      </c>
      <c r="G63" s="9">
        <v>3.6505999999999998</v>
      </c>
      <c r="H63" s="9">
        <v>0.69899999999999995</v>
      </c>
      <c r="N63" s="5"/>
      <c r="O63" s="9"/>
      <c r="P63" s="9"/>
      <c r="Q63" s="9"/>
      <c r="R63" s="9"/>
      <c r="S63" s="9"/>
      <c r="T63" s="9"/>
    </row>
    <row r="64" spans="1:20" x14ac:dyDescent="0.3">
      <c r="A64" t="s">
        <v>153</v>
      </c>
      <c r="B64" s="5">
        <v>32051</v>
      </c>
      <c r="C64" s="9">
        <v>9.4484999999999992</v>
      </c>
      <c r="D64" s="9">
        <v>9.4786999999999999</v>
      </c>
      <c r="E64" s="9">
        <v>2.7744</v>
      </c>
      <c r="F64" s="9">
        <v>2.5375999999999999</v>
      </c>
      <c r="G64" s="9">
        <v>3.5245000000000002</v>
      </c>
      <c r="H64" s="9">
        <v>0.64219999999999999</v>
      </c>
      <c r="N64" s="5"/>
      <c r="O64" s="9"/>
      <c r="P64" s="9"/>
      <c r="Q64" s="9"/>
      <c r="R64" s="9"/>
      <c r="S64" s="9"/>
      <c r="T64" s="9"/>
    </row>
    <row r="65" spans="1:20" x14ac:dyDescent="0.3">
      <c r="A65" t="s">
        <v>154</v>
      </c>
      <c r="B65" s="5">
        <v>32082</v>
      </c>
      <c r="C65" s="9">
        <v>9.6042000000000005</v>
      </c>
      <c r="D65" s="9">
        <v>9.5874000000000006</v>
      </c>
      <c r="E65" s="9">
        <v>2.8119000000000001</v>
      </c>
      <c r="F65" s="9">
        <v>2.5737000000000001</v>
      </c>
      <c r="G65" s="9">
        <v>3.5457999999999998</v>
      </c>
      <c r="H65" s="9">
        <v>0.65600000000000003</v>
      </c>
      <c r="N65" s="5"/>
      <c r="O65" s="9"/>
      <c r="P65" s="9"/>
      <c r="Q65" s="9"/>
      <c r="R65" s="9"/>
      <c r="S65" s="9"/>
      <c r="T65" s="9"/>
    </row>
    <row r="66" spans="1:20" x14ac:dyDescent="0.3">
      <c r="A66" t="s">
        <v>155</v>
      </c>
      <c r="B66" s="5">
        <v>32112</v>
      </c>
      <c r="C66" s="9">
        <v>9.5274999999999999</v>
      </c>
      <c r="D66" s="9">
        <v>9.4694000000000003</v>
      </c>
      <c r="E66" s="9">
        <v>2.7854000000000001</v>
      </c>
      <c r="F66" s="9">
        <v>2.5125000000000002</v>
      </c>
      <c r="G66" s="9">
        <v>3.5345</v>
      </c>
      <c r="H66" s="9">
        <v>0.63700000000000001</v>
      </c>
      <c r="N66" s="5"/>
      <c r="O66" s="9"/>
      <c r="P66" s="9"/>
      <c r="Q66" s="9"/>
      <c r="R66" s="9"/>
      <c r="S66" s="9"/>
      <c r="T66" s="9"/>
    </row>
    <row r="67" spans="1:20" x14ac:dyDescent="0.3">
      <c r="A67" t="s">
        <v>156</v>
      </c>
      <c r="B67" s="5">
        <v>32143</v>
      </c>
      <c r="C67" s="9">
        <v>9.2220999999999993</v>
      </c>
      <c r="D67" s="9">
        <v>9.1364999999999998</v>
      </c>
      <c r="E67" s="9">
        <v>2.6911</v>
      </c>
      <c r="F67" s="9">
        <v>2.3502000000000001</v>
      </c>
      <c r="G67" s="9">
        <v>3.5009999999999999</v>
      </c>
      <c r="H67" s="9">
        <v>0.59419999999999995</v>
      </c>
      <c r="N67" s="5"/>
      <c r="O67" s="9"/>
      <c r="P67" s="9"/>
      <c r="Q67" s="9"/>
      <c r="R67" s="9"/>
      <c r="S67" s="9"/>
      <c r="T67" s="9"/>
    </row>
    <row r="68" spans="1:20" x14ac:dyDescent="0.3">
      <c r="A68" t="s">
        <v>157</v>
      </c>
      <c r="B68" s="5">
        <v>32174</v>
      </c>
      <c r="C68" s="9">
        <v>9.1038999999999994</v>
      </c>
      <c r="D68" s="9">
        <v>9.0371000000000006</v>
      </c>
      <c r="E68" s="9">
        <v>2.6438000000000001</v>
      </c>
      <c r="F68" s="9">
        <v>2.3271000000000002</v>
      </c>
      <c r="G68" s="9">
        <v>3.4784000000000002</v>
      </c>
      <c r="H68" s="9">
        <v>0.58779999999999999</v>
      </c>
      <c r="N68" s="5"/>
      <c r="O68" s="9"/>
      <c r="P68" s="9"/>
      <c r="Q68" s="9"/>
      <c r="R68" s="9"/>
      <c r="S68" s="9"/>
      <c r="T68" s="9"/>
    </row>
    <row r="69" spans="1:20" x14ac:dyDescent="0.3">
      <c r="A69" t="s">
        <v>158</v>
      </c>
      <c r="B69" s="5">
        <v>32203</v>
      </c>
      <c r="C69" s="9">
        <v>9.5053999999999998</v>
      </c>
      <c r="D69" s="9">
        <v>9.4641999999999999</v>
      </c>
      <c r="E69" s="9">
        <v>2.7715000000000001</v>
      </c>
      <c r="F69" s="9">
        <v>2.5055999999999998</v>
      </c>
      <c r="G69" s="9">
        <v>3.5411999999999999</v>
      </c>
      <c r="H69" s="9">
        <v>0.64590000000000003</v>
      </c>
      <c r="N69" s="5"/>
      <c r="O69" s="9"/>
      <c r="P69" s="9"/>
      <c r="Q69" s="9"/>
      <c r="R69" s="9"/>
      <c r="S69" s="9"/>
      <c r="T69" s="9"/>
    </row>
    <row r="70" spans="1:20" x14ac:dyDescent="0.3">
      <c r="A70" t="s">
        <v>159</v>
      </c>
      <c r="B70" s="5">
        <v>32234</v>
      </c>
      <c r="C70" s="9">
        <v>9.8584999999999994</v>
      </c>
      <c r="D70" s="9">
        <v>9.7683999999999997</v>
      </c>
      <c r="E70" s="9">
        <v>2.8773</v>
      </c>
      <c r="F70" s="9">
        <v>2.6162999999999998</v>
      </c>
      <c r="G70" s="9">
        <v>3.5935999999999999</v>
      </c>
      <c r="H70" s="9">
        <v>0.68120000000000003</v>
      </c>
      <c r="N70" s="5"/>
      <c r="O70" s="9"/>
      <c r="P70" s="9"/>
      <c r="Q70" s="9"/>
      <c r="R70" s="9"/>
      <c r="S70" s="9"/>
      <c r="T70" s="9"/>
    </row>
    <row r="71" spans="1:20" x14ac:dyDescent="0.3">
      <c r="A71" t="s">
        <v>160</v>
      </c>
      <c r="B71" s="5">
        <v>32264</v>
      </c>
      <c r="C71" s="9">
        <v>9.9</v>
      </c>
      <c r="D71" s="9">
        <v>9.8446999999999996</v>
      </c>
      <c r="E71" s="9">
        <v>2.9417</v>
      </c>
      <c r="F71" s="9">
        <v>2.6162000000000001</v>
      </c>
      <c r="G71" s="9">
        <v>3.6153</v>
      </c>
      <c r="H71" s="9">
        <v>0.67149999999999999</v>
      </c>
      <c r="N71" s="5"/>
      <c r="O71" s="9"/>
      <c r="P71" s="9"/>
      <c r="Q71" s="9"/>
      <c r="R71" s="9"/>
      <c r="S71" s="9"/>
      <c r="T71" s="9"/>
    </row>
    <row r="72" spans="1:20" x14ac:dyDescent="0.3">
      <c r="A72" t="s">
        <v>161</v>
      </c>
      <c r="B72" s="5">
        <v>32295</v>
      </c>
      <c r="C72" s="9">
        <v>9.4529999999999994</v>
      </c>
      <c r="D72" s="9">
        <v>9.3884000000000007</v>
      </c>
      <c r="E72" s="9">
        <v>2.8117999999999999</v>
      </c>
      <c r="F72" s="9">
        <v>2.4232</v>
      </c>
      <c r="G72" s="9">
        <v>3.5476999999999999</v>
      </c>
      <c r="H72" s="9">
        <v>0.60570000000000002</v>
      </c>
      <c r="N72" s="5"/>
      <c r="O72" s="9"/>
      <c r="P72" s="9"/>
      <c r="Q72" s="9"/>
      <c r="R72" s="9"/>
      <c r="S72" s="9"/>
      <c r="T72" s="9"/>
    </row>
    <row r="73" spans="1:20" x14ac:dyDescent="0.3">
      <c r="A73" t="s">
        <v>162</v>
      </c>
      <c r="B73" s="5">
        <v>32325</v>
      </c>
      <c r="C73" s="9">
        <v>9.9501000000000008</v>
      </c>
      <c r="D73" s="9">
        <v>9.8362999999999996</v>
      </c>
      <c r="E73" s="9">
        <v>2.9925000000000002</v>
      </c>
      <c r="F73" s="9">
        <v>2.5507</v>
      </c>
      <c r="G73" s="9">
        <v>3.6432000000000002</v>
      </c>
      <c r="H73" s="9">
        <v>0.64990000000000003</v>
      </c>
      <c r="N73" s="5"/>
      <c r="O73" s="9"/>
      <c r="P73" s="9"/>
      <c r="Q73" s="9"/>
      <c r="R73" s="9"/>
      <c r="S73" s="9"/>
      <c r="T73" s="9"/>
    </row>
    <row r="74" spans="1:20" x14ac:dyDescent="0.3">
      <c r="A74" t="s">
        <v>163</v>
      </c>
      <c r="B74" s="5">
        <v>32356</v>
      </c>
      <c r="C74" s="9">
        <v>9.6656999999999993</v>
      </c>
      <c r="D74" s="9">
        <v>9.6088000000000005</v>
      </c>
      <c r="E74" s="9">
        <v>2.9695</v>
      </c>
      <c r="F74" s="9">
        <v>2.4243000000000001</v>
      </c>
      <c r="G74" s="9">
        <v>3.6185999999999998</v>
      </c>
      <c r="H74" s="9">
        <v>0.59640000000000004</v>
      </c>
      <c r="N74" s="5"/>
      <c r="O74" s="9"/>
      <c r="P74" s="9"/>
      <c r="Q74" s="9"/>
      <c r="R74" s="9"/>
      <c r="S74" s="9"/>
      <c r="T74" s="9"/>
    </row>
    <row r="75" spans="1:20" x14ac:dyDescent="0.3">
      <c r="A75" t="s">
        <v>164</v>
      </c>
      <c r="B75" s="5">
        <v>32387</v>
      </c>
      <c r="C75" s="9">
        <v>9.2380999999999993</v>
      </c>
      <c r="D75" s="9">
        <v>9.1892999999999994</v>
      </c>
      <c r="E75" s="9">
        <v>2.8441000000000001</v>
      </c>
      <c r="F75" s="9">
        <v>2.2522000000000002</v>
      </c>
      <c r="G75" s="9">
        <v>3.5546000000000002</v>
      </c>
      <c r="H75" s="9">
        <v>0.53839999999999999</v>
      </c>
      <c r="N75" s="5"/>
      <c r="O75" s="9"/>
      <c r="P75" s="9"/>
      <c r="Q75" s="9"/>
      <c r="R75" s="9"/>
      <c r="S75" s="9"/>
      <c r="T75" s="9"/>
    </row>
    <row r="76" spans="1:20" x14ac:dyDescent="0.3">
      <c r="A76" t="s">
        <v>165</v>
      </c>
      <c r="B76" s="5">
        <v>32417</v>
      </c>
      <c r="C76" s="9">
        <v>9.0991</v>
      </c>
      <c r="D76" s="9">
        <v>9.0634999999999994</v>
      </c>
      <c r="E76" s="9">
        <v>2.8016999999999999</v>
      </c>
      <c r="F76" s="9">
        <v>2.1970999999999998</v>
      </c>
      <c r="G76" s="9">
        <v>3.5396000000000001</v>
      </c>
      <c r="H76" s="9">
        <v>0.52510000000000001</v>
      </c>
      <c r="N76" s="5"/>
      <c r="O76" s="9"/>
      <c r="P76" s="9"/>
      <c r="Q76" s="9"/>
      <c r="R76" s="9"/>
      <c r="S76" s="9"/>
      <c r="T76" s="9"/>
    </row>
    <row r="77" spans="1:20" x14ac:dyDescent="0.3">
      <c r="A77" t="s">
        <v>166</v>
      </c>
      <c r="B77" s="5">
        <v>32448</v>
      </c>
      <c r="C77" s="9">
        <v>9.2233000000000001</v>
      </c>
      <c r="D77" s="9">
        <v>9.1777999999999995</v>
      </c>
      <c r="E77" s="9">
        <v>2.8984000000000001</v>
      </c>
      <c r="F77" s="9">
        <v>2.1953</v>
      </c>
      <c r="G77" s="9">
        <v>3.5731999999999999</v>
      </c>
      <c r="H77" s="9">
        <v>0.51090000000000002</v>
      </c>
      <c r="N77" s="5"/>
      <c r="O77" s="9"/>
      <c r="P77" s="9"/>
      <c r="Q77" s="9"/>
      <c r="R77" s="9"/>
      <c r="S77" s="9"/>
      <c r="T77" s="9"/>
    </row>
    <row r="78" spans="1:20" x14ac:dyDescent="0.3">
      <c r="A78" t="s">
        <v>167</v>
      </c>
      <c r="B78" s="5">
        <v>32478</v>
      </c>
      <c r="C78" s="9">
        <v>9.0091000000000001</v>
      </c>
      <c r="D78" s="9">
        <v>9.0029000000000003</v>
      </c>
      <c r="E78" s="9">
        <v>2.8794</v>
      </c>
      <c r="F78" s="9">
        <v>2.1040000000000001</v>
      </c>
      <c r="G78" s="9">
        <v>3.5503999999999998</v>
      </c>
      <c r="H78" s="9">
        <v>0.46910000000000002</v>
      </c>
      <c r="N78" s="5"/>
      <c r="O78" s="9"/>
      <c r="P78" s="9"/>
      <c r="Q78" s="9"/>
      <c r="R78" s="9"/>
      <c r="S78" s="9"/>
      <c r="T78" s="9"/>
    </row>
    <row r="79" spans="1:20" x14ac:dyDescent="0.3">
      <c r="A79" t="s">
        <v>168</v>
      </c>
      <c r="B79" s="5">
        <v>32509</v>
      </c>
      <c r="C79" s="9">
        <v>8.7677999999999994</v>
      </c>
      <c r="D79" s="9">
        <v>8.7734000000000005</v>
      </c>
      <c r="E79" s="9">
        <v>2.8304</v>
      </c>
      <c r="F79" s="9">
        <v>1.9901</v>
      </c>
      <c r="G79" s="9">
        <v>3.5238999999999998</v>
      </c>
      <c r="H79" s="9">
        <v>0.42899999999999999</v>
      </c>
      <c r="N79" s="5"/>
      <c r="O79" s="9"/>
      <c r="P79" s="9"/>
      <c r="Q79" s="9"/>
      <c r="R79" s="9"/>
      <c r="S79" s="9"/>
      <c r="T79" s="9"/>
    </row>
    <row r="80" spans="1:20" x14ac:dyDescent="0.3">
      <c r="A80" t="s">
        <v>169</v>
      </c>
      <c r="B80" s="5">
        <v>32540</v>
      </c>
      <c r="C80" s="9">
        <v>9.0427</v>
      </c>
      <c r="D80" s="9">
        <v>9.0359999999999996</v>
      </c>
      <c r="E80" s="9">
        <v>2.9437000000000002</v>
      </c>
      <c r="F80" s="9">
        <v>2.0670999999999999</v>
      </c>
      <c r="G80" s="9">
        <v>3.5758000000000001</v>
      </c>
      <c r="H80" s="9">
        <v>0.44940000000000002</v>
      </c>
      <c r="N80" s="5"/>
      <c r="O80" s="9"/>
      <c r="P80" s="9"/>
      <c r="Q80" s="9"/>
      <c r="R80" s="9"/>
      <c r="S80" s="9"/>
      <c r="T80" s="9"/>
    </row>
    <row r="81" spans="1:20" x14ac:dyDescent="0.3">
      <c r="A81" t="s">
        <v>170</v>
      </c>
      <c r="B81" s="5">
        <v>32568</v>
      </c>
      <c r="C81" s="9">
        <v>8.8303999999999991</v>
      </c>
      <c r="D81" s="9">
        <v>8.8279999999999994</v>
      </c>
      <c r="E81" s="9">
        <v>2.9104999999999999</v>
      </c>
      <c r="F81" s="9">
        <v>1.9607000000000001</v>
      </c>
      <c r="G81" s="9">
        <v>3.5503999999999998</v>
      </c>
      <c r="H81" s="9">
        <v>0.40639999999999998</v>
      </c>
      <c r="N81" s="5"/>
      <c r="O81" s="9"/>
      <c r="P81" s="9"/>
      <c r="Q81" s="9"/>
      <c r="R81" s="9"/>
      <c r="S81" s="9"/>
      <c r="T81" s="9"/>
    </row>
    <row r="82" spans="1:20" x14ac:dyDescent="0.3">
      <c r="A82" t="s">
        <v>171</v>
      </c>
      <c r="B82" s="5">
        <v>32599</v>
      </c>
      <c r="C82" s="9">
        <v>8.8834</v>
      </c>
      <c r="D82" s="9">
        <v>8.8632000000000009</v>
      </c>
      <c r="E82" s="9">
        <v>2.8769999999999998</v>
      </c>
      <c r="F82" s="9">
        <v>2.0024000000000002</v>
      </c>
      <c r="G82" s="9">
        <v>3.5495000000000001</v>
      </c>
      <c r="H82" s="9">
        <v>0.43430000000000002</v>
      </c>
      <c r="N82" s="5"/>
      <c r="O82" s="9"/>
      <c r="P82" s="9"/>
      <c r="Q82" s="9"/>
      <c r="R82" s="9"/>
      <c r="S82" s="9"/>
      <c r="T82" s="9"/>
    </row>
    <row r="83" spans="1:20" x14ac:dyDescent="0.3">
      <c r="A83" t="s">
        <v>172</v>
      </c>
      <c r="B83" s="5">
        <v>32629</v>
      </c>
      <c r="C83" s="9">
        <v>8.4736999999999991</v>
      </c>
      <c r="D83" s="9">
        <v>8.4784000000000006</v>
      </c>
      <c r="E83" s="9">
        <v>2.7570999999999999</v>
      </c>
      <c r="F83" s="9">
        <v>1.8455999999999999</v>
      </c>
      <c r="G83" s="9">
        <v>3.4914999999999998</v>
      </c>
      <c r="H83" s="9">
        <v>0.38419999999999999</v>
      </c>
      <c r="N83" s="5"/>
      <c r="O83" s="9"/>
      <c r="P83" s="9"/>
      <c r="Q83" s="9"/>
      <c r="R83" s="9"/>
      <c r="S83" s="9"/>
      <c r="T83" s="9"/>
    </row>
    <row r="84" spans="1:20" x14ac:dyDescent="0.3">
      <c r="A84" t="s">
        <v>173</v>
      </c>
      <c r="B84" s="5">
        <v>32660</v>
      </c>
      <c r="C84" s="9">
        <v>8.1861999999999995</v>
      </c>
      <c r="D84" s="9">
        <v>8.1983999999999995</v>
      </c>
      <c r="E84" s="9">
        <v>2.6225999999999998</v>
      </c>
      <c r="F84" s="9">
        <v>1.7684</v>
      </c>
      <c r="G84" s="9">
        <v>3.4369000000000001</v>
      </c>
      <c r="H84" s="9">
        <v>0.3705</v>
      </c>
      <c r="N84" s="5"/>
      <c r="O84" s="9"/>
      <c r="P84" s="9"/>
      <c r="Q84" s="9"/>
      <c r="R84" s="9"/>
      <c r="S84" s="9"/>
      <c r="T84" s="9"/>
    </row>
    <row r="85" spans="1:20" x14ac:dyDescent="0.3">
      <c r="A85" t="s">
        <v>174</v>
      </c>
      <c r="B85" s="5">
        <v>32690</v>
      </c>
      <c r="C85" s="9">
        <v>8.0494000000000003</v>
      </c>
      <c r="D85" s="9">
        <v>8.0907</v>
      </c>
      <c r="E85" s="9">
        <v>2.5562</v>
      </c>
      <c r="F85" s="9">
        <v>1.7423</v>
      </c>
      <c r="G85" s="9">
        <v>3.4177</v>
      </c>
      <c r="H85" s="9">
        <v>0.3745</v>
      </c>
      <c r="N85" s="5"/>
      <c r="O85" s="9"/>
      <c r="P85" s="9"/>
      <c r="Q85" s="9"/>
      <c r="R85" s="9"/>
      <c r="S85" s="9"/>
      <c r="T85" s="9"/>
    </row>
    <row r="86" spans="1:20" x14ac:dyDescent="0.3">
      <c r="A86" t="s">
        <v>175</v>
      </c>
      <c r="B86" s="5">
        <v>32721</v>
      </c>
      <c r="C86" s="9">
        <v>8.1949000000000005</v>
      </c>
      <c r="D86" s="9">
        <v>8.2030999999999992</v>
      </c>
      <c r="E86" s="9">
        <v>2.6192000000000002</v>
      </c>
      <c r="F86" s="9">
        <v>1.7881</v>
      </c>
      <c r="G86" s="9">
        <v>3.4258000000000002</v>
      </c>
      <c r="H86" s="9">
        <v>0.37</v>
      </c>
      <c r="N86" s="5"/>
      <c r="O86" s="9"/>
      <c r="P86" s="9"/>
      <c r="Q86" s="9"/>
      <c r="R86" s="9"/>
      <c r="S86" s="9"/>
      <c r="T86" s="9"/>
    </row>
    <row r="87" spans="1:20" x14ac:dyDescent="0.3">
      <c r="A87" t="s">
        <v>176</v>
      </c>
      <c r="B87" s="5">
        <v>32752</v>
      </c>
      <c r="C87" s="9">
        <v>8.2370000000000001</v>
      </c>
      <c r="D87" s="9">
        <v>8.2683999999999997</v>
      </c>
      <c r="E87" s="9">
        <v>2.6520999999999999</v>
      </c>
      <c r="F87" s="9">
        <v>1.8007</v>
      </c>
      <c r="G87" s="9">
        <v>3.4420999999999999</v>
      </c>
      <c r="H87" s="9">
        <v>0.3735</v>
      </c>
      <c r="N87" s="5"/>
      <c r="O87" s="9"/>
      <c r="P87" s="9"/>
      <c r="Q87" s="9"/>
      <c r="R87" s="9"/>
      <c r="S87" s="9"/>
      <c r="T87" s="9"/>
    </row>
    <row r="88" spans="1:20" x14ac:dyDescent="0.3">
      <c r="A88" t="s">
        <v>177</v>
      </c>
      <c r="B88" s="5">
        <v>32782</v>
      </c>
      <c r="C88" s="9">
        <v>8.0010999999999992</v>
      </c>
      <c r="D88" s="9">
        <v>8.0374999999999996</v>
      </c>
      <c r="E88" s="9">
        <v>2.5516999999999999</v>
      </c>
      <c r="F88" s="9">
        <v>1.7265999999999999</v>
      </c>
      <c r="G88" s="9">
        <v>3.4014000000000002</v>
      </c>
      <c r="H88" s="9">
        <v>0.35780000000000001</v>
      </c>
      <c r="N88" s="5"/>
      <c r="O88" s="9"/>
      <c r="P88" s="9"/>
      <c r="Q88" s="9"/>
      <c r="R88" s="9"/>
      <c r="S88" s="9"/>
      <c r="T88" s="9"/>
    </row>
    <row r="89" spans="1:20" x14ac:dyDescent="0.3">
      <c r="A89" t="s">
        <v>178</v>
      </c>
      <c r="B89" s="5">
        <v>32813</v>
      </c>
      <c r="C89" s="9">
        <v>7.8673999999999999</v>
      </c>
      <c r="D89" s="9">
        <v>7.9161999999999999</v>
      </c>
      <c r="E89" s="9">
        <v>2.4964</v>
      </c>
      <c r="F89" s="9">
        <v>1.6992</v>
      </c>
      <c r="G89" s="9">
        <v>3.3723000000000001</v>
      </c>
      <c r="H89" s="9">
        <v>0.3483</v>
      </c>
      <c r="N89" s="5"/>
      <c r="O89" s="9"/>
      <c r="P89" s="9"/>
      <c r="Q89" s="9"/>
      <c r="R89" s="9"/>
      <c r="S89" s="9"/>
      <c r="T89" s="9"/>
    </row>
    <row r="90" spans="1:20" x14ac:dyDescent="0.3">
      <c r="A90" t="s">
        <v>179</v>
      </c>
      <c r="B90" s="5">
        <v>32843</v>
      </c>
      <c r="C90" s="9">
        <v>7.9916</v>
      </c>
      <c r="D90" s="9">
        <v>8.02</v>
      </c>
      <c r="E90" s="9">
        <v>2.5308999999999999</v>
      </c>
      <c r="F90" s="9">
        <v>1.7394000000000001</v>
      </c>
      <c r="G90" s="9">
        <v>3.3889</v>
      </c>
      <c r="H90" s="9">
        <v>0.36080000000000001</v>
      </c>
      <c r="N90" s="5"/>
      <c r="O90" s="9"/>
      <c r="P90" s="9"/>
      <c r="Q90" s="9"/>
      <c r="R90" s="9"/>
      <c r="S90" s="9"/>
      <c r="T90" s="9"/>
    </row>
    <row r="91" spans="1:20" x14ac:dyDescent="0.3">
      <c r="A91" t="s">
        <v>180</v>
      </c>
      <c r="B91" s="5">
        <v>32874</v>
      </c>
      <c r="C91" s="9">
        <v>8.4221000000000004</v>
      </c>
      <c r="D91" s="9">
        <v>8.4433000000000007</v>
      </c>
      <c r="E91" s="9">
        <v>2.6671</v>
      </c>
      <c r="F91" s="9">
        <v>1.9105000000000001</v>
      </c>
      <c r="G91" s="9">
        <v>3.4523000000000001</v>
      </c>
      <c r="H91" s="9">
        <v>0.41339999999999999</v>
      </c>
      <c r="N91" s="5"/>
      <c r="O91" s="9"/>
      <c r="P91" s="9"/>
      <c r="Q91" s="9"/>
      <c r="R91" s="9"/>
      <c r="S91" s="9"/>
      <c r="T91" s="9"/>
    </row>
    <row r="92" spans="1:20" x14ac:dyDescent="0.3">
      <c r="A92" t="s">
        <v>181</v>
      </c>
      <c r="B92" s="5">
        <v>32905</v>
      </c>
      <c r="C92" s="9">
        <v>8.5165000000000006</v>
      </c>
      <c r="D92" s="9">
        <v>8.5336999999999996</v>
      </c>
      <c r="E92" s="9">
        <v>2.6924000000000001</v>
      </c>
      <c r="F92" s="9">
        <v>1.9519</v>
      </c>
      <c r="G92" s="9">
        <v>3.4634999999999998</v>
      </c>
      <c r="H92" s="9">
        <v>0.4259</v>
      </c>
      <c r="N92" s="5"/>
      <c r="O92" s="9"/>
      <c r="P92" s="9"/>
      <c r="Q92" s="9"/>
      <c r="R92" s="9"/>
      <c r="S92" s="9"/>
      <c r="T92" s="9"/>
    </row>
    <row r="93" spans="1:20" x14ac:dyDescent="0.3">
      <c r="A93" t="s">
        <v>182</v>
      </c>
      <c r="B93" s="5">
        <v>32933</v>
      </c>
      <c r="C93" s="9">
        <v>8.5581999999999994</v>
      </c>
      <c r="D93" s="9">
        <v>8.5696999999999992</v>
      </c>
      <c r="E93" s="9">
        <v>2.7113</v>
      </c>
      <c r="F93" s="9">
        <v>1.9652000000000001</v>
      </c>
      <c r="G93" s="9">
        <v>3.4676</v>
      </c>
      <c r="H93" s="9">
        <v>0.42559999999999998</v>
      </c>
      <c r="N93" s="5"/>
      <c r="O93" s="9"/>
      <c r="P93" s="9"/>
      <c r="Q93" s="9"/>
      <c r="R93" s="9"/>
      <c r="S93" s="9"/>
      <c r="T93" s="9"/>
    </row>
    <row r="94" spans="1:20" x14ac:dyDescent="0.3">
      <c r="A94" t="s">
        <v>183</v>
      </c>
      <c r="B94" s="5">
        <v>32964</v>
      </c>
      <c r="C94" s="9">
        <v>8.9377999999999993</v>
      </c>
      <c r="D94" s="9">
        <v>8.9356000000000009</v>
      </c>
      <c r="E94" s="9">
        <v>2.8260000000000001</v>
      </c>
      <c r="F94" s="9">
        <v>2.1133999999999999</v>
      </c>
      <c r="G94" s="9">
        <v>3.5232999999999999</v>
      </c>
      <c r="H94" s="9">
        <v>0.47289999999999999</v>
      </c>
      <c r="N94" s="5"/>
      <c r="O94" s="9"/>
      <c r="P94" s="9"/>
      <c r="Q94" s="9"/>
      <c r="R94" s="9"/>
      <c r="S94" s="9"/>
      <c r="T94" s="9"/>
    </row>
    <row r="95" spans="1:20" x14ac:dyDescent="0.3">
      <c r="A95" t="s">
        <v>184</v>
      </c>
      <c r="B95" s="5">
        <v>32994</v>
      </c>
      <c r="C95" s="9">
        <v>8.5596999999999994</v>
      </c>
      <c r="D95" s="9">
        <v>8.5893999999999995</v>
      </c>
      <c r="E95" s="9">
        <v>2.7033</v>
      </c>
      <c r="F95" s="9">
        <v>1.9835</v>
      </c>
      <c r="G95" s="9">
        <v>3.4674999999999998</v>
      </c>
      <c r="H95" s="9">
        <v>0.43509999999999999</v>
      </c>
      <c r="N95" s="5"/>
      <c r="O95" s="9"/>
      <c r="P95" s="9"/>
      <c r="Q95" s="9"/>
      <c r="R95" s="9"/>
      <c r="S95" s="9"/>
      <c r="T95" s="9"/>
    </row>
    <row r="96" spans="1:20" x14ac:dyDescent="0.3">
      <c r="A96" t="s">
        <v>185</v>
      </c>
      <c r="B96" s="5">
        <v>33025</v>
      </c>
      <c r="C96" s="9">
        <v>8.4788999999999994</v>
      </c>
      <c r="D96" s="9">
        <v>8.5022000000000002</v>
      </c>
      <c r="E96" s="9">
        <v>2.6718000000000002</v>
      </c>
      <c r="F96" s="9">
        <v>1.9466000000000001</v>
      </c>
      <c r="G96" s="9">
        <v>3.4567000000000001</v>
      </c>
      <c r="H96" s="9">
        <v>0.42709999999999998</v>
      </c>
      <c r="N96" s="5"/>
      <c r="O96" s="9"/>
      <c r="P96" s="9"/>
      <c r="Q96" s="9"/>
      <c r="R96" s="9"/>
      <c r="S96" s="9"/>
      <c r="T96" s="9"/>
    </row>
    <row r="97" spans="1:20" x14ac:dyDescent="0.3">
      <c r="A97" t="s">
        <v>186</v>
      </c>
      <c r="B97" s="5">
        <v>33055</v>
      </c>
      <c r="C97" s="9">
        <v>8.5973000000000006</v>
      </c>
      <c r="D97" s="9">
        <v>8.5929000000000002</v>
      </c>
      <c r="E97" s="9">
        <v>2.6688000000000001</v>
      </c>
      <c r="F97" s="9">
        <v>2.0030999999999999</v>
      </c>
      <c r="G97" s="9">
        <v>3.4659</v>
      </c>
      <c r="H97" s="9">
        <v>0.4551</v>
      </c>
      <c r="N97" s="5"/>
      <c r="O97" s="9"/>
      <c r="P97" s="9"/>
      <c r="Q97" s="9"/>
      <c r="R97" s="9"/>
      <c r="S97" s="9"/>
      <c r="T97" s="9"/>
    </row>
    <row r="98" spans="1:20" x14ac:dyDescent="0.3">
      <c r="A98" t="s">
        <v>187</v>
      </c>
      <c r="B98" s="5">
        <v>33086</v>
      </c>
      <c r="C98" s="9">
        <v>9.3143999999999991</v>
      </c>
      <c r="D98" s="9">
        <v>9.3020999999999994</v>
      </c>
      <c r="E98" s="9">
        <v>2.8639000000000001</v>
      </c>
      <c r="F98" s="9">
        <v>2.3054999999999999</v>
      </c>
      <c r="G98" s="9">
        <v>3.5709</v>
      </c>
      <c r="H98" s="9">
        <v>0.56179999999999997</v>
      </c>
      <c r="N98" s="5"/>
      <c r="O98" s="9"/>
      <c r="P98" s="9"/>
      <c r="Q98" s="9"/>
      <c r="R98" s="9"/>
      <c r="S98" s="9"/>
      <c r="T98" s="9"/>
    </row>
    <row r="99" spans="1:20" x14ac:dyDescent="0.3">
      <c r="A99" t="s">
        <v>188</v>
      </c>
      <c r="B99" s="5">
        <v>33117</v>
      </c>
      <c r="C99" s="9">
        <v>9.3283000000000005</v>
      </c>
      <c r="D99" s="9">
        <v>9.3286999999999995</v>
      </c>
      <c r="E99" s="9">
        <v>2.8504</v>
      </c>
      <c r="F99" s="9">
        <v>2.3367</v>
      </c>
      <c r="G99" s="9">
        <v>3.5668000000000002</v>
      </c>
      <c r="H99" s="9">
        <v>0.57479999999999998</v>
      </c>
      <c r="N99" s="5"/>
      <c r="O99" s="9"/>
      <c r="P99" s="9"/>
      <c r="Q99" s="9"/>
      <c r="R99" s="9"/>
      <c r="S99" s="9"/>
      <c r="T99" s="9"/>
    </row>
    <row r="100" spans="1:20" x14ac:dyDescent="0.3">
      <c r="A100" t="s">
        <v>189</v>
      </c>
      <c r="B100" s="5">
        <v>33147</v>
      </c>
      <c r="C100" s="9">
        <v>9.1773000000000007</v>
      </c>
      <c r="D100" s="9">
        <v>9.1720000000000006</v>
      </c>
      <c r="E100" s="9">
        <v>2.8007</v>
      </c>
      <c r="F100" s="9">
        <v>2.2698</v>
      </c>
      <c r="G100" s="9">
        <v>3.5457999999999998</v>
      </c>
      <c r="H100" s="9">
        <v>0.55569999999999997</v>
      </c>
      <c r="N100" s="5"/>
      <c r="O100" s="9"/>
      <c r="P100" s="9"/>
      <c r="Q100" s="9"/>
      <c r="R100" s="9"/>
      <c r="S100" s="9"/>
      <c r="T100" s="9"/>
    </row>
    <row r="101" spans="1:20" x14ac:dyDescent="0.3">
      <c r="A101" t="s">
        <v>190</v>
      </c>
      <c r="B101" s="5">
        <v>33178</v>
      </c>
      <c r="C101" s="9">
        <v>8.7051999999999996</v>
      </c>
      <c r="D101" s="9">
        <v>8.7123000000000008</v>
      </c>
      <c r="E101" s="9">
        <v>2.6654</v>
      </c>
      <c r="F101" s="9">
        <v>2.0815999999999999</v>
      </c>
      <c r="G101" s="9">
        <v>3.4746000000000001</v>
      </c>
      <c r="H101" s="9">
        <v>0.49070000000000003</v>
      </c>
      <c r="N101" s="5"/>
      <c r="O101" s="9"/>
      <c r="P101" s="9"/>
      <c r="Q101" s="9"/>
      <c r="R101" s="9"/>
      <c r="S101" s="9"/>
      <c r="T101" s="9"/>
    </row>
    <row r="102" spans="1:20" x14ac:dyDescent="0.3">
      <c r="A102" t="s">
        <v>191</v>
      </c>
      <c r="B102" s="5">
        <v>33208</v>
      </c>
      <c r="C102" s="9">
        <v>8.7462</v>
      </c>
      <c r="D102" s="9">
        <v>8.7369000000000003</v>
      </c>
      <c r="E102" s="9">
        <v>2.6069</v>
      </c>
      <c r="F102" s="9">
        <v>2.1570999999999998</v>
      </c>
      <c r="G102" s="9">
        <v>3.4504999999999999</v>
      </c>
      <c r="H102" s="9">
        <v>0.52239999999999998</v>
      </c>
      <c r="N102" s="5"/>
      <c r="O102" s="9"/>
      <c r="P102" s="9"/>
      <c r="Q102" s="9"/>
      <c r="R102" s="9"/>
      <c r="S102" s="9"/>
      <c r="T102" s="9"/>
    </row>
    <row r="103" spans="1:20" x14ac:dyDescent="0.3">
      <c r="A103" t="s">
        <v>192</v>
      </c>
      <c r="B103" s="5">
        <v>33239</v>
      </c>
      <c r="C103" s="9">
        <v>8.6846999999999994</v>
      </c>
      <c r="D103" s="9">
        <v>8.6639999999999997</v>
      </c>
      <c r="E103" s="9">
        <v>2.5589</v>
      </c>
      <c r="F103" s="9">
        <v>2.1562000000000001</v>
      </c>
      <c r="G103" s="9">
        <v>3.4262000000000001</v>
      </c>
      <c r="H103" s="9">
        <v>0.52270000000000005</v>
      </c>
      <c r="N103" s="5"/>
      <c r="O103" s="9"/>
      <c r="P103" s="9"/>
      <c r="Q103" s="9"/>
      <c r="R103" s="9"/>
      <c r="S103" s="9"/>
      <c r="T103" s="9"/>
    </row>
    <row r="104" spans="1:20" x14ac:dyDescent="0.3">
      <c r="A104" t="s">
        <v>193</v>
      </c>
      <c r="B104" s="5">
        <v>33270</v>
      </c>
      <c r="C104" s="9">
        <v>8.6456</v>
      </c>
      <c r="D104" s="9">
        <v>8.6346000000000007</v>
      </c>
      <c r="E104" s="9">
        <v>2.5291000000000001</v>
      </c>
      <c r="F104" s="9">
        <v>2.1709000000000001</v>
      </c>
      <c r="G104" s="9">
        <v>3.4083999999999999</v>
      </c>
      <c r="H104" s="9">
        <v>0.5262</v>
      </c>
      <c r="N104" s="5"/>
      <c r="O104" s="9"/>
      <c r="P104" s="9"/>
      <c r="Q104" s="9"/>
      <c r="R104" s="9"/>
      <c r="S104" s="9"/>
      <c r="T104" s="9"/>
    </row>
    <row r="105" spans="1:20" x14ac:dyDescent="0.3">
      <c r="A105" t="s">
        <v>194</v>
      </c>
      <c r="B105" s="5">
        <v>33298</v>
      </c>
      <c r="C105" s="9">
        <v>8.6179000000000006</v>
      </c>
      <c r="D105" s="9">
        <v>8.6183999999999994</v>
      </c>
      <c r="E105" s="9">
        <v>2.4925000000000002</v>
      </c>
      <c r="F105" s="9">
        <v>2.2079</v>
      </c>
      <c r="G105" s="9">
        <v>3.3835999999999999</v>
      </c>
      <c r="H105" s="9">
        <v>0.53439999999999999</v>
      </c>
      <c r="N105" s="5"/>
      <c r="O105" s="9"/>
      <c r="P105" s="9"/>
      <c r="Q105" s="9"/>
      <c r="R105" s="9"/>
      <c r="S105" s="9"/>
      <c r="T105" s="9"/>
    </row>
    <row r="106" spans="1:20" x14ac:dyDescent="0.3">
      <c r="A106" t="s">
        <v>195</v>
      </c>
      <c r="B106" s="5">
        <v>33329</v>
      </c>
      <c r="C106" s="9">
        <v>8.7265999999999995</v>
      </c>
      <c r="D106" s="9">
        <v>8.7232000000000003</v>
      </c>
      <c r="E106" s="9">
        <v>2.5019</v>
      </c>
      <c r="F106" s="9">
        <v>2.2656999999999998</v>
      </c>
      <c r="G106" s="9">
        <v>3.3956</v>
      </c>
      <c r="H106" s="9">
        <v>0.56000000000000005</v>
      </c>
      <c r="N106" s="5"/>
      <c r="O106" s="9"/>
      <c r="P106" s="9"/>
      <c r="Q106" s="9"/>
      <c r="R106" s="9"/>
      <c r="S106" s="9"/>
      <c r="T106" s="9"/>
    </row>
    <row r="107" spans="1:20" x14ac:dyDescent="0.3">
      <c r="A107" t="s">
        <v>196</v>
      </c>
      <c r="B107" s="5">
        <v>33359</v>
      </c>
      <c r="C107" s="9">
        <v>8.8520000000000003</v>
      </c>
      <c r="D107" s="9">
        <v>8.8520000000000003</v>
      </c>
      <c r="E107" s="9">
        <v>2.5463</v>
      </c>
      <c r="F107" s="9">
        <v>2.3067000000000002</v>
      </c>
      <c r="G107" s="9">
        <v>3.4222000000000001</v>
      </c>
      <c r="H107" s="9">
        <v>0.57679999999999998</v>
      </c>
      <c r="N107" s="5"/>
      <c r="O107" s="9"/>
      <c r="P107" s="9"/>
      <c r="Q107" s="9"/>
      <c r="R107" s="9"/>
      <c r="S107" s="9"/>
      <c r="T107" s="9"/>
    </row>
    <row r="108" spans="1:20" x14ac:dyDescent="0.3">
      <c r="A108" t="s">
        <v>197</v>
      </c>
      <c r="B108" s="5">
        <v>33390</v>
      </c>
      <c r="C108" s="9">
        <v>9.0170999999999992</v>
      </c>
      <c r="D108" s="9">
        <v>8.9934999999999992</v>
      </c>
      <c r="E108" s="9">
        <v>2.5832000000000002</v>
      </c>
      <c r="F108" s="9">
        <v>2.3782999999999999</v>
      </c>
      <c r="G108" s="9">
        <v>3.4355000000000002</v>
      </c>
      <c r="H108" s="9">
        <v>0.59650000000000003</v>
      </c>
      <c r="N108" s="5"/>
      <c r="O108" s="9"/>
      <c r="P108" s="9"/>
      <c r="Q108" s="9"/>
      <c r="R108" s="9"/>
      <c r="S108" s="9"/>
      <c r="T108" s="9"/>
    </row>
    <row r="109" spans="1:20" x14ac:dyDescent="0.3">
      <c r="A109" t="s">
        <v>198</v>
      </c>
      <c r="B109" s="5">
        <v>33420</v>
      </c>
      <c r="C109" s="9">
        <v>8.8765999999999998</v>
      </c>
      <c r="D109" s="9">
        <v>8.8854000000000006</v>
      </c>
      <c r="E109" s="9">
        <v>2.5528</v>
      </c>
      <c r="F109" s="9">
        <v>2.3273000000000001</v>
      </c>
      <c r="G109" s="9">
        <v>3.4232999999999998</v>
      </c>
      <c r="H109" s="9">
        <v>0.58199999999999996</v>
      </c>
      <c r="N109" s="5"/>
      <c r="O109" s="9"/>
      <c r="P109" s="9"/>
      <c r="Q109" s="9"/>
      <c r="R109" s="9"/>
      <c r="S109" s="9"/>
      <c r="T109" s="9"/>
    </row>
    <row r="110" spans="1:20" x14ac:dyDescent="0.3">
      <c r="A110" t="s">
        <v>199</v>
      </c>
      <c r="B110" s="5">
        <v>33451</v>
      </c>
      <c r="C110" s="9">
        <v>8.8046000000000006</v>
      </c>
      <c r="D110" s="9">
        <v>8.8245000000000005</v>
      </c>
      <c r="E110" s="9">
        <v>2.5074000000000001</v>
      </c>
      <c r="F110" s="9">
        <v>2.3130999999999999</v>
      </c>
      <c r="G110" s="9">
        <v>3.4146000000000001</v>
      </c>
      <c r="H110" s="9">
        <v>0.58940000000000003</v>
      </c>
      <c r="N110" s="5"/>
      <c r="O110" s="9"/>
      <c r="P110" s="9"/>
      <c r="Q110" s="9"/>
      <c r="R110" s="9"/>
      <c r="S110" s="9"/>
      <c r="T110" s="9"/>
    </row>
    <row r="111" spans="1:20" x14ac:dyDescent="0.3">
      <c r="A111" t="s">
        <v>200</v>
      </c>
      <c r="B111" s="5">
        <v>33482</v>
      </c>
      <c r="C111" s="9">
        <v>8.4631000000000007</v>
      </c>
      <c r="D111" s="9">
        <v>8.4671000000000003</v>
      </c>
      <c r="E111" s="9">
        <v>2.3847999999999998</v>
      </c>
      <c r="F111" s="9">
        <v>2.181</v>
      </c>
      <c r="G111" s="9">
        <v>3.3540999999999999</v>
      </c>
      <c r="H111" s="9">
        <v>0.54720000000000002</v>
      </c>
      <c r="N111" s="5"/>
      <c r="O111" s="9"/>
      <c r="P111" s="9"/>
      <c r="Q111" s="9"/>
      <c r="R111" s="9"/>
      <c r="S111" s="9"/>
      <c r="T111" s="9"/>
    </row>
    <row r="112" spans="1:20" x14ac:dyDescent="0.3">
      <c r="A112" t="s">
        <v>201</v>
      </c>
      <c r="B112" s="5">
        <v>33512</v>
      </c>
      <c r="C112" s="9">
        <v>8.7597000000000005</v>
      </c>
      <c r="D112" s="9">
        <v>8.7331000000000003</v>
      </c>
      <c r="E112" s="9">
        <v>2.4283000000000001</v>
      </c>
      <c r="F112" s="9">
        <v>2.3117000000000001</v>
      </c>
      <c r="G112" s="9">
        <v>3.3902999999999999</v>
      </c>
      <c r="H112" s="9">
        <v>0.6028</v>
      </c>
      <c r="N112" s="5"/>
      <c r="O112" s="9"/>
      <c r="P112" s="9"/>
      <c r="Q112" s="9"/>
      <c r="R112" s="9"/>
      <c r="S112" s="9"/>
      <c r="T112" s="9"/>
    </row>
    <row r="113" spans="1:20" x14ac:dyDescent="0.3">
      <c r="A113" t="s">
        <v>202</v>
      </c>
      <c r="B113" s="5">
        <v>33543</v>
      </c>
      <c r="C113" s="9">
        <v>8.8724000000000007</v>
      </c>
      <c r="D113" s="9">
        <v>8.8562999999999992</v>
      </c>
      <c r="E113" s="9">
        <v>2.4137</v>
      </c>
      <c r="F113" s="9">
        <v>2.4081000000000001</v>
      </c>
      <c r="G113" s="9">
        <v>3.3913000000000002</v>
      </c>
      <c r="H113" s="9">
        <v>0.64319999999999999</v>
      </c>
      <c r="N113" s="5"/>
      <c r="O113" s="9"/>
      <c r="P113" s="9"/>
      <c r="Q113" s="9"/>
      <c r="R113" s="9"/>
      <c r="S113" s="9"/>
      <c r="T113" s="9"/>
    </row>
    <row r="114" spans="1:20" x14ac:dyDescent="0.3">
      <c r="A114" t="s">
        <v>203</v>
      </c>
      <c r="B114" s="5">
        <v>33573</v>
      </c>
      <c r="C114" s="9">
        <v>8.1715999999999998</v>
      </c>
      <c r="D114" s="9">
        <v>8.1991999999999994</v>
      </c>
      <c r="E114" s="9">
        <v>2.1735000000000002</v>
      </c>
      <c r="F114" s="9">
        <v>2.1850999999999998</v>
      </c>
      <c r="G114" s="9">
        <v>3.2702</v>
      </c>
      <c r="H114" s="9">
        <v>0.57040000000000002</v>
      </c>
      <c r="N114" s="5"/>
      <c r="O114" s="9"/>
      <c r="P114" s="9"/>
      <c r="Q114" s="9"/>
      <c r="R114" s="9"/>
      <c r="S114" s="9"/>
      <c r="T114" s="9"/>
    </row>
    <row r="115" spans="1:20" x14ac:dyDescent="0.3">
      <c r="A115" t="s">
        <v>204</v>
      </c>
      <c r="B115" s="5">
        <v>33604</v>
      </c>
      <c r="C115" s="9">
        <v>8.6900999999999993</v>
      </c>
      <c r="D115" s="9">
        <v>8.6880000000000006</v>
      </c>
      <c r="E115" s="9">
        <v>2.3068</v>
      </c>
      <c r="F115" s="9">
        <v>2.4108000000000001</v>
      </c>
      <c r="G115" s="9">
        <v>3.3302999999999998</v>
      </c>
      <c r="H115" s="9">
        <v>0.6401</v>
      </c>
      <c r="N115" s="5"/>
      <c r="O115" s="9"/>
      <c r="P115" s="9"/>
      <c r="Q115" s="9"/>
      <c r="R115" s="9"/>
      <c r="S115" s="9"/>
      <c r="T115" s="9"/>
    </row>
    <row r="116" spans="1:20" x14ac:dyDescent="0.3">
      <c r="A116" t="s">
        <v>205</v>
      </c>
      <c r="B116" s="5">
        <v>33635</v>
      </c>
      <c r="C116" s="9">
        <v>8.5310000000000006</v>
      </c>
      <c r="D116" s="9">
        <v>8.5352999999999994</v>
      </c>
      <c r="E116" s="9">
        <v>2.2698</v>
      </c>
      <c r="F116" s="9">
        <v>2.3496999999999999</v>
      </c>
      <c r="G116" s="9">
        <v>3.3029000000000002</v>
      </c>
      <c r="H116" s="9">
        <v>0.6129</v>
      </c>
      <c r="N116" s="5"/>
      <c r="O116" s="9"/>
      <c r="P116" s="9"/>
      <c r="Q116" s="9"/>
      <c r="R116" s="9"/>
      <c r="S116" s="9"/>
      <c r="T116" s="9"/>
    </row>
    <row r="117" spans="1:20" x14ac:dyDescent="0.3">
      <c r="A117" t="s">
        <v>206</v>
      </c>
      <c r="B117" s="5">
        <v>33664</v>
      </c>
      <c r="C117" s="9">
        <v>8.4541000000000004</v>
      </c>
      <c r="D117" s="9">
        <v>8.4812999999999992</v>
      </c>
      <c r="E117" s="9">
        <v>2.2671000000000001</v>
      </c>
      <c r="F117" s="9">
        <v>2.3331</v>
      </c>
      <c r="G117" s="9">
        <v>3.2862</v>
      </c>
      <c r="H117" s="9">
        <v>0.59489999999999998</v>
      </c>
      <c r="N117" s="5"/>
      <c r="O117" s="9"/>
      <c r="P117" s="9"/>
      <c r="Q117" s="9"/>
      <c r="R117" s="9"/>
      <c r="S117" s="9"/>
      <c r="T117" s="9"/>
    </row>
    <row r="118" spans="1:20" x14ac:dyDescent="0.3">
      <c r="A118" t="s">
        <v>207</v>
      </c>
      <c r="B118" s="5">
        <v>33695</v>
      </c>
      <c r="C118" s="9">
        <v>8.7094000000000005</v>
      </c>
      <c r="D118" s="9">
        <v>8.7590000000000003</v>
      </c>
      <c r="E118" s="9">
        <v>2.3088000000000002</v>
      </c>
      <c r="F118" s="9">
        <v>2.4782000000000002</v>
      </c>
      <c r="G118" s="9">
        <v>3.3187000000000002</v>
      </c>
      <c r="H118" s="9">
        <v>0.65329999999999999</v>
      </c>
      <c r="N118" s="5"/>
      <c r="O118" s="9"/>
      <c r="P118" s="9"/>
      <c r="Q118" s="9"/>
      <c r="R118" s="9"/>
      <c r="S118" s="9"/>
      <c r="T118" s="9"/>
    </row>
    <row r="119" spans="1:20" x14ac:dyDescent="0.3">
      <c r="A119" t="s">
        <v>208</v>
      </c>
      <c r="B119" s="5">
        <v>33725</v>
      </c>
      <c r="C119" s="9">
        <v>8.5740999999999996</v>
      </c>
      <c r="D119" s="9">
        <v>8.5913000000000004</v>
      </c>
      <c r="E119" s="9">
        <v>2.2658999999999998</v>
      </c>
      <c r="F119" s="9">
        <v>2.3910999999999998</v>
      </c>
      <c r="G119" s="9">
        <v>3.3043</v>
      </c>
      <c r="H119" s="9">
        <v>0.63</v>
      </c>
      <c r="N119" s="5"/>
      <c r="O119" s="9"/>
      <c r="P119" s="9"/>
      <c r="Q119" s="9"/>
      <c r="R119" s="9"/>
      <c r="S119" s="9"/>
      <c r="T119" s="9"/>
    </row>
    <row r="120" spans="1:20" x14ac:dyDescent="0.3">
      <c r="A120" t="s">
        <v>209</v>
      </c>
      <c r="B120" s="5">
        <v>33756</v>
      </c>
      <c r="C120" s="9">
        <v>8.8018999999999998</v>
      </c>
      <c r="D120" s="9">
        <v>8.7779000000000007</v>
      </c>
      <c r="E120" s="9">
        <v>2.3048000000000002</v>
      </c>
      <c r="F120" s="9">
        <v>2.4628000000000001</v>
      </c>
      <c r="G120" s="9">
        <v>3.3418999999999999</v>
      </c>
      <c r="H120" s="9">
        <v>0.66839999999999999</v>
      </c>
      <c r="N120" s="5"/>
      <c r="O120" s="9"/>
      <c r="P120" s="9"/>
      <c r="Q120" s="9"/>
      <c r="R120" s="9"/>
      <c r="S120" s="9"/>
      <c r="T120" s="9"/>
    </row>
    <row r="121" spans="1:20" x14ac:dyDescent="0.3">
      <c r="A121" t="s">
        <v>210</v>
      </c>
      <c r="B121" s="5">
        <v>33786</v>
      </c>
      <c r="C121" s="9">
        <v>8.3810000000000002</v>
      </c>
      <c r="D121" s="9">
        <v>8.4276</v>
      </c>
      <c r="E121" s="9">
        <v>2.1716000000000002</v>
      </c>
      <c r="F121" s="9">
        <v>2.3412000000000002</v>
      </c>
      <c r="G121" s="9">
        <v>3.2810000000000001</v>
      </c>
      <c r="H121" s="9">
        <v>0.63380000000000003</v>
      </c>
      <c r="N121" s="5"/>
      <c r="O121" s="9"/>
      <c r="P121" s="9"/>
      <c r="Q121" s="9"/>
      <c r="R121" s="9"/>
      <c r="S121" s="9"/>
      <c r="T121" s="9"/>
    </row>
    <row r="122" spans="1:20" x14ac:dyDescent="0.3">
      <c r="A122" t="s">
        <v>211</v>
      </c>
      <c r="B122" s="5">
        <v>33817</v>
      </c>
      <c r="C122" s="9">
        <v>8.6569000000000003</v>
      </c>
      <c r="D122" s="9">
        <v>8.6106999999999996</v>
      </c>
      <c r="E122" s="9">
        <v>2.2198000000000002</v>
      </c>
      <c r="F122" s="9">
        <v>2.4072</v>
      </c>
      <c r="G122" s="9">
        <v>3.3176999999999999</v>
      </c>
      <c r="H122" s="9">
        <v>0.66600000000000004</v>
      </c>
      <c r="N122" s="5"/>
      <c r="O122" s="9"/>
      <c r="P122" s="9"/>
      <c r="Q122" s="9"/>
      <c r="R122" s="9"/>
      <c r="S122" s="9"/>
      <c r="T122" s="9"/>
    </row>
    <row r="123" spans="1:20" x14ac:dyDescent="0.3">
      <c r="A123" t="s">
        <v>212</v>
      </c>
      <c r="B123" s="5">
        <v>33848</v>
      </c>
      <c r="C123" s="9">
        <v>8.5846999999999998</v>
      </c>
      <c r="D123" s="9">
        <v>8.5495000000000001</v>
      </c>
      <c r="E123" s="9">
        <v>2.1614</v>
      </c>
      <c r="F123" s="9">
        <v>2.4146000000000001</v>
      </c>
      <c r="G123" s="9">
        <v>3.2968999999999999</v>
      </c>
      <c r="H123" s="9">
        <v>0.67659999999999998</v>
      </c>
      <c r="N123" s="5"/>
      <c r="O123" s="9"/>
      <c r="P123" s="9"/>
      <c r="Q123" s="9"/>
      <c r="R123" s="9"/>
      <c r="S123" s="9"/>
      <c r="T123" s="9"/>
    </row>
    <row r="124" spans="1:20" x14ac:dyDescent="0.3">
      <c r="A124" t="s">
        <v>213</v>
      </c>
      <c r="B124" s="5">
        <v>33878</v>
      </c>
      <c r="C124" s="9">
        <v>8.4033999999999995</v>
      </c>
      <c r="D124" s="9">
        <v>8.4466999999999999</v>
      </c>
      <c r="E124" s="9">
        <v>2.1625000000000001</v>
      </c>
      <c r="F124" s="9">
        <v>2.3723000000000001</v>
      </c>
      <c r="G124" s="9">
        <v>3.2711999999999999</v>
      </c>
      <c r="H124" s="9">
        <v>0.64070000000000005</v>
      </c>
      <c r="N124" s="5"/>
      <c r="O124" s="9"/>
      <c r="P124" s="9"/>
      <c r="Q124" s="9"/>
      <c r="R124" s="9"/>
      <c r="S124" s="9"/>
      <c r="T124" s="9"/>
    </row>
    <row r="125" spans="1:20" x14ac:dyDescent="0.3">
      <c r="A125" t="s">
        <v>214</v>
      </c>
      <c r="B125" s="5">
        <v>33909</v>
      </c>
      <c r="C125" s="9">
        <v>8.2543000000000006</v>
      </c>
      <c r="D125" s="9">
        <v>8.2988</v>
      </c>
      <c r="E125" s="9">
        <v>2.1473</v>
      </c>
      <c r="F125" s="9">
        <v>2.3022999999999998</v>
      </c>
      <c r="G125" s="9">
        <v>3.2464</v>
      </c>
      <c r="H125" s="9">
        <v>0.6028</v>
      </c>
      <c r="N125" s="5"/>
      <c r="O125" s="9"/>
      <c r="P125" s="9"/>
      <c r="Q125" s="9"/>
      <c r="R125" s="9"/>
      <c r="S125" s="9"/>
      <c r="T125" s="9"/>
    </row>
    <row r="126" spans="1:20" x14ac:dyDescent="0.3">
      <c r="A126" t="s">
        <v>215</v>
      </c>
      <c r="B126" s="5">
        <v>33939</v>
      </c>
      <c r="C126" s="9">
        <v>8.0757999999999992</v>
      </c>
      <c r="D126" s="9">
        <v>8.1081000000000003</v>
      </c>
      <c r="E126" s="9">
        <v>2.0766</v>
      </c>
      <c r="F126" s="9">
        <v>2.234</v>
      </c>
      <c r="G126" s="9">
        <v>3.214</v>
      </c>
      <c r="H126" s="9">
        <v>0.58350000000000002</v>
      </c>
      <c r="N126" s="5"/>
      <c r="O126" s="9"/>
      <c r="P126" s="9"/>
      <c r="Q126" s="9"/>
      <c r="R126" s="9"/>
      <c r="S126" s="9"/>
      <c r="T126" s="9"/>
    </row>
    <row r="127" spans="1:20" x14ac:dyDescent="0.3">
      <c r="A127" t="s">
        <v>216</v>
      </c>
      <c r="B127" s="5">
        <v>33970</v>
      </c>
      <c r="C127" s="9">
        <v>7.9595000000000002</v>
      </c>
      <c r="D127" s="9">
        <v>7.9599000000000002</v>
      </c>
      <c r="E127" s="9">
        <v>2.0154000000000001</v>
      </c>
      <c r="F127" s="9">
        <v>2.1753999999999998</v>
      </c>
      <c r="G127" s="9">
        <v>3.1951999999999998</v>
      </c>
      <c r="H127" s="9">
        <v>0.57389999999999997</v>
      </c>
      <c r="N127" s="5"/>
      <c r="O127" s="9"/>
      <c r="P127" s="9"/>
      <c r="Q127" s="9"/>
      <c r="R127" s="9"/>
      <c r="S127" s="9"/>
      <c r="T127" s="9"/>
    </row>
    <row r="128" spans="1:20" x14ac:dyDescent="0.3">
      <c r="A128" t="s">
        <v>217</v>
      </c>
      <c r="B128" s="5">
        <v>34001</v>
      </c>
      <c r="C128" s="9">
        <v>7.6837999999999997</v>
      </c>
      <c r="D128" s="9">
        <v>7.6942000000000004</v>
      </c>
      <c r="E128" s="9">
        <v>1.9487000000000001</v>
      </c>
      <c r="F128" s="9">
        <v>2.0424000000000002</v>
      </c>
      <c r="G128" s="9">
        <v>3.1684000000000001</v>
      </c>
      <c r="H128" s="9">
        <v>0.53469999999999995</v>
      </c>
      <c r="N128" s="5"/>
      <c r="O128" s="9"/>
      <c r="P128" s="9"/>
      <c r="Q128" s="9"/>
      <c r="R128" s="9"/>
      <c r="S128" s="9"/>
      <c r="T128" s="9"/>
    </row>
    <row r="129" spans="1:20" x14ac:dyDescent="0.3">
      <c r="A129" t="s">
        <v>218</v>
      </c>
      <c r="B129" s="5">
        <v>34029</v>
      </c>
      <c r="C129" s="9">
        <v>7.7291999999999996</v>
      </c>
      <c r="D129" s="9">
        <v>7.7427999999999999</v>
      </c>
      <c r="E129" s="9">
        <v>1.9550000000000001</v>
      </c>
      <c r="F129" s="9">
        <v>2.0714000000000001</v>
      </c>
      <c r="G129" s="9">
        <v>3.1717</v>
      </c>
      <c r="H129" s="9">
        <v>0.54469999999999996</v>
      </c>
      <c r="N129" s="5"/>
      <c r="O129" s="9"/>
      <c r="P129" s="9"/>
      <c r="Q129" s="9"/>
      <c r="R129" s="9"/>
      <c r="S129" s="9"/>
      <c r="T129" s="9"/>
    </row>
    <row r="130" spans="1:20" x14ac:dyDescent="0.3">
      <c r="A130" t="s">
        <v>219</v>
      </c>
      <c r="B130" s="5">
        <v>34060</v>
      </c>
      <c r="C130" s="9">
        <v>7.6988000000000003</v>
      </c>
      <c r="D130" s="9">
        <v>7.7039999999999997</v>
      </c>
      <c r="E130" s="9">
        <v>1.9439</v>
      </c>
      <c r="F130" s="9">
        <v>2.0486</v>
      </c>
      <c r="G130" s="9">
        <v>3.1705999999999999</v>
      </c>
      <c r="H130" s="9">
        <v>0.54090000000000005</v>
      </c>
      <c r="N130" s="5"/>
      <c r="O130" s="9"/>
      <c r="P130" s="9"/>
      <c r="Q130" s="9"/>
      <c r="R130" s="9"/>
      <c r="S130" s="9"/>
      <c r="T130" s="9"/>
    </row>
    <row r="131" spans="1:20" x14ac:dyDescent="0.3">
      <c r="A131" t="s">
        <v>220</v>
      </c>
      <c r="B131" s="5">
        <v>34090</v>
      </c>
      <c r="C131" s="9">
        <v>7.5317999999999996</v>
      </c>
      <c r="D131" s="9">
        <v>7.5324</v>
      </c>
      <c r="E131" s="9">
        <v>1.9201999999999999</v>
      </c>
      <c r="F131" s="9">
        <v>1.9659</v>
      </c>
      <c r="G131" s="9">
        <v>3.1448</v>
      </c>
      <c r="H131" s="9">
        <v>0.50149999999999995</v>
      </c>
      <c r="N131" s="5"/>
      <c r="O131" s="9"/>
      <c r="P131" s="9"/>
      <c r="Q131" s="9"/>
      <c r="R131" s="9"/>
      <c r="S131" s="9"/>
      <c r="T131" s="9"/>
    </row>
    <row r="132" spans="1:20" x14ac:dyDescent="0.3">
      <c r="A132" t="s">
        <v>221</v>
      </c>
      <c r="B132" s="5">
        <v>34121</v>
      </c>
      <c r="C132" s="9">
        <v>7.1041999999999996</v>
      </c>
      <c r="D132" s="9">
        <v>7.0938999999999997</v>
      </c>
      <c r="E132" s="9">
        <v>1.7915000000000001</v>
      </c>
      <c r="F132" s="9">
        <v>1.7848999999999999</v>
      </c>
      <c r="G132" s="9">
        <v>3.0779000000000001</v>
      </c>
      <c r="H132" s="9">
        <v>0.43959999999999999</v>
      </c>
      <c r="N132" s="5"/>
      <c r="O132" s="9"/>
      <c r="P132" s="9"/>
      <c r="Q132" s="9"/>
      <c r="R132" s="9"/>
      <c r="S132" s="9"/>
      <c r="T132" s="9"/>
    </row>
    <row r="133" spans="1:20" x14ac:dyDescent="0.3">
      <c r="A133" t="s">
        <v>222</v>
      </c>
      <c r="B133" s="5">
        <v>34151</v>
      </c>
      <c r="C133" s="9">
        <v>6.9714999999999998</v>
      </c>
      <c r="D133" s="9">
        <v>6.9766000000000004</v>
      </c>
      <c r="E133" s="9">
        <v>1.7633000000000001</v>
      </c>
      <c r="F133" s="9">
        <v>1.7383999999999999</v>
      </c>
      <c r="G133" s="9">
        <v>3.0566</v>
      </c>
      <c r="H133" s="9">
        <v>0.41830000000000001</v>
      </c>
      <c r="N133" s="5"/>
      <c r="O133" s="9"/>
      <c r="P133" s="9"/>
      <c r="Q133" s="9"/>
      <c r="R133" s="9"/>
      <c r="S133" s="9"/>
      <c r="T133" s="9"/>
    </row>
    <row r="134" spans="1:20" x14ac:dyDescent="0.3">
      <c r="A134" t="s">
        <v>223</v>
      </c>
      <c r="B134" s="5">
        <v>34182</v>
      </c>
      <c r="C134" s="9">
        <v>6.6582999999999997</v>
      </c>
      <c r="D134" s="9">
        <v>6.6627999999999998</v>
      </c>
      <c r="E134" s="9">
        <v>1.6738999999999999</v>
      </c>
      <c r="F134" s="9">
        <v>1.5974999999999999</v>
      </c>
      <c r="G134" s="9">
        <v>3.0164</v>
      </c>
      <c r="H134" s="9">
        <v>0.375</v>
      </c>
      <c r="N134" s="5"/>
      <c r="O134" s="9"/>
      <c r="P134" s="9"/>
      <c r="Q134" s="9"/>
      <c r="R134" s="9"/>
      <c r="S134" s="9"/>
      <c r="T134" s="9"/>
    </row>
    <row r="135" spans="1:20" x14ac:dyDescent="0.3">
      <c r="A135" t="s">
        <v>224</v>
      </c>
      <c r="B135" s="5">
        <v>34213</v>
      </c>
      <c r="C135" s="9">
        <v>6.5476000000000001</v>
      </c>
      <c r="D135" s="9">
        <v>6.5601000000000003</v>
      </c>
      <c r="E135" s="9">
        <v>1.6371</v>
      </c>
      <c r="F135" s="9">
        <v>1.5672999999999999</v>
      </c>
      <c r="G135" s="9">
        <v>2.9935999999999998</v>
      </c>
      <c r="H135" s="9">
        <v>0.36209999999999998</v>
      </c>
      <c r="N135" s="5"/>
      <c r="O135" s="9"/>
      <c r="P135" s="9"/>
      <c r="Q135" s="9"/>
      <c r="R135" s="9"/>
      <c r="S135" s="9"/>
      <c r="T135" s="9"/>
    </row>
    <row r="136" spans="1:20" x14ac:dyDescent="0.3">
      <c r="A136" t="s">
        <v>225</v>
      </c>
      <c r="B136" s="5">
        <v>34243</v>
      </c>
      <c r="C136" s="9">
        <v>6.5514999999999999</v>
      </c>
      <c r="D136" s="9">
        <v>6.5678999999999998</v>
      </c>
      <c r="E136" s="9">
        <v>1.6549</v>
      </c>
      <c r="F136" s="9">
        <v>1.5550999999999999</v>
      </c>
      <c r="G136" s="9">
        <v>3.0013999999999998</v>
      </c>
      <c r="H136" s="9">
        <v>0.35649999999999998</v>
      </c>
      <c r="N136" s="5"/>
      <c r="O136" s="9"/>
      <c r="P136" s="9"/>
      <c r="Q136" s="9"/>
      <c r="R136" s="9"/>
      <c r="S136" s="9"/>
      <c r="T136" s="9"/>
    </row>
    <row r="137" spans="1:20" x14ac:dyDescent="0.3">
      <c r="A137" t="s">
        <v>226</v>
      </c>
      <c r="B137" s="5">
        <v>34274</v>
      </c>
      <c r="C137" s="9">
        <v>6.9226000000000001</v>
      </c>
      <c r="D137" s="9">
        <v>6.9337</v>
      </c>
      <c r="E137" s="9">
        <v>1.7643</v>
      </c>
      <c r="F137" s="9">
        <v>1.7074</v>
      </c>
      <c r="G137" s="9">
        <v>3.0554999999999999</v>
      </c>
      <c r="H137" s="9">
        <v>0.40649999999999997</v>
      </c>
      <c r="N137" s="5"/>
      <c r="O137" s="9"/>
      <c r="P137" s="9"/>
      <c r="Q137" s="9"/>
      <c r="R137" s="9"/>
      <c r="S137" s="9"/>
      <c r="T137" s="9"/>
    </row>
    <row r="138" spans="1:20" x14ac:dyDescent="0.3">
      <c r="A138" t="s">
        <v>227</v>
      </c>
      <c r="B138" s="5">
        <v>34304</v>
      </c>
      <c r="C138" s="9">
        <v>6.9381000000000004</v>
      </c>
      <c r="D138" s="9">
        <v>6.9325999999999999</v>
      </c>
      <c r="E138" s="9">
        <v>1.7528999999999999</v>
      </c>
      <c r="F138" s="9">
        <v>1.7214</v>
      </c>
      <c r="G138" s="9">
        <v>3.0482</v>
      </c>
      <c r="H138" s="9">
        <v>0.41010000000000002</v>
      </c>
      <c r="N138" s="5"/>
      <c r="O138" s="9"/>
      <c r="P138" s="9"/>
      <c r="Q138" s="9"/>
      <c r="R138" s="9"/>
      <c r="S138" s="9"/>
      <c r="T138" s="9"/>
    </row>
    <row r="139" spans="1:20" x14ac:dyDescent="0.3">
      <c r="A139" t="s">
        <v>228</v>
      </c>
      <c r="B139" s="5">
        <v>34335</v>
      </c>
      <c r="C139" s="9">
        <v>6.7024999999999997</v>
      </c>
      <c r="D139" s="9">
        <v>6.7022000000000004</v>
      </c>
      <c r="E139" s="9">
        <v>1.6826000000000001</v>
      </c>
      <c r="F139" s="9">
        <v>1.6285000000000001</v>
      </c>
      <c r="G139" s="9">
        <v>3.0122</v>
      </c>
      <c r="H139" s="9">
        <v>0.37890000000000001</v>
      </c>
      <c r="N139" s="5"/>
      <c r="O139" s="9"/>
      <c r="P139" s="9"/>
      <c r="Q139" s="9"/>
      <c r="R139" s="9"/>
      <c r="S139" s="9"/>
      <c r="T139" s="9"/>
    </row>
    <row r="140" spans="1:20" x14ac:dyDescent="0.3">
      <c r="A140" t="s">
        <v>229</v>
      </c>
      <c r="B140" s="5">
        <v>34366</v>
      </c>
      <c r="C140" s="9">
        <v>7.2308000000000003</v>
      </c>
      <c r="D140" s="9">
        <v>7.2107000000000001</v>
      </c>
      <c r="E140" s="9">
        <v>1.8671</v>
      </c>
      <c r="F140" s="9">
        <v>1.8107</v>
      </c>
      <c r="G140" s="9">
        <v>3.0992999999999999</v>
      </c>
      <c r="H140" s="9">
        <v>0.43359999999999999</v>
      </c>
      <c r="N140" s="5"/>
      <c r="O140" s="9"/>
      <c r="P140" s="9"/>
      <c r="Q140" s="9"/>
      <c r="R140" s="9"/>
      <c r="S140" s="9"/>
      <c r="T140" s="9"/>
    </row>
    <row r="141" spans="1:20" x14ac:dyDescent="0.3">
      <c r="A141" t="s">
        <v>230</v>
      </c>
      <c r="B141" s="5">
        <v>34394</v>
      </c>
      <c r="C141" s="9">
        <v>7.6936999999999998</v>
      </c>
      <c r="D141" s="9">
        <v>7.69</v>
      </c>
      <c r="E141" s="9">
        <v>2.0162</v>
      </c>
      <c r="F141" s="9">
        <v>2.0163000000000002</v>
      </c>
      <c r="G141" s="9">
        <v>3.1640999999999999</v>
      </c>
      <c r="H141" s="9">
        <v>0.49340000000000001</v>
      </c>
      <c r="N141" s="5"/>
      <c r="O141" s="9"/>
      <c r="P141" s="9"/>
      <c r="Q141" s="9"/>
      <c r="R141" s="9"/>
      <c r="S141" s="9"/>
      <c r="T141" s="9"/>
    </row>
    <row r="142" spans="1:20" x14ac:dyDescent="0.3">
      <c r="A142" t="s">
        <v>231</v>
      </c>
      <c r="B142" s="5">
        <v>34425</v>
      </c>
      <c r="C142" s="9">
        <v>7.7769000000000004</v>
      </c>
      <c r="D142" s="9">
        <v>7.7392000000000003</v>
      </c>
      <c r="E142" s="9">
        <v>2.0817999999999999</v>
      </c>
      <c r="F142" s="9">
        <v>1.9956</v>
      </c>
      <c r="G142" s="9">
        <v>3.1858</v>
      </c>
      <c r="H142" s="9">
        <v>0.47599999999999998</v>
      </c>
      <c r="N142" s="5"/>
      <c r="O142" s="9"/>
      <c r="P142" s="9"/>
      <c r="Q142" s="9"/>
      <c r="R142" s="9"/>
      <c r="S142" s="9"/>
      <c r="T142" s="9"/>
    </row>
    <row r="143" spans="1:20" x14ac:dyDescent="0.3">
      <c r="A143" t="s">
        <v>232</v>
      </c>
      <c r="B143" s="5">
        <v>34455</v>
      </c>
      <c r="C143" s="9">
        <v>7.8773999999999997</v>
      </c>
      <c r="D143" s="9">
        <v>7.8247</v>
      </c>
      <c r="E143" s="9">
        <v>2.1480999999999999</v>
      </c>
      <c r="F143" s="9">
        <v>1.9867999999999999</v>
      </c>
      <c r="G143" s="9">
        <v>3.2185999999999999</v>
      </c>
      <c r="H143" s="9">
        <v>0.47120000000000001</v>
      </c>
      <c r="N143" s="5"/>
      <c r="O143" s="9"/>
      <c r="P143" s="9"/>
      <c r="Q143" s="9"/>
      <c r="R143" s="9"/>
      <c r="S143" s="9"/>
      <c r="T143" s="9"/>
    </row>
    <row r="144" spans="1:20" x14ac:dyDescent="0.3">
      <c r="A144" t="s">
        <v>233</v>
      </c>
      <c r="B144" s="5">
        <v>34486</v>
      </c>
      <c r="C144" s="9">
        <v>8.1187000000000005</v>
      </c>
      <c r="D144" s="9">
        <v>8.0559999999999992</v>
      </c>
      <c r="E144" s="9">
        <v>2.2078000000000002</v>
      </c>
      <c r="F144" s="9">
        <v>2.0931999999999999</v>
      </c>
      <c r="G144" s="9">
        <v>3.2483</v>
      </c>
      <c r="H144" s="9">
        <v>0.50670000000000004</v>
      </c>
      <c r="N144" s="5"/>
      <c r="O144" s="9"/>
      <c r="P144" s="9"/>
      <c r="Q144" s="9"/>
      <c r="R144" s="9"/>
      <c r="S144" s="9"/>
      <c r="T144" s="9"/>
    </row>
    <row r="145" spans="1:20" x14ac:dyDescent="0.3">
      <c r="A145" t="s">
        <v>234</v>
      </c>
      <c r="B145" s="5">
        <v>34516</v>
      </c>
      <c r="C145" s="9">
        <v>7.7821999999999996</v>
      </c>
      <c r="D145" s="9">
        <v>7.7339000000000002</v>
      </c>
      <c r="E145" s="9">
        <v>2.1284999999999998</v>
      </c>
      <c r="F145" s="9">
        <v>1.9415</v>
      </c>
      <c r="G145" s="9">
        <v>3.2082000000000002</v>
      </c>
      <c r="H145" s="9">
        <v>0.45569999999999999</v>
      </c>
      <c r="N145" s="5"/>
      <c r="O145" s="9"/>
      <c r="P145" s="9"/>
      <c r="Q145" s="9"/>
      <c r="R145" s="9"/>
      <c r="S145" s="9"/>
      <c r="T145" s="9"/>
    </row>
    <row r="146" spans="1:20" x14ac:dyDescent="0.3">
      <c r="A146" t="s">
        <v>235</v>
      </c>
      <c r="B146" s="5">
        <v>34547</v>
      </c>
      <c r="C146" s="9">
        <v>7.7878999999999996</v>
      </c>
      <c r="D146" s="9">
        <v>7.7619999999999996</v>
      </c>
      <c r="E146" s="9">
        <v>2.1549</v>
      </c>
      <c r="F146" s="9">
        <v>1.9347000000000001</v>
      </c>
      <c r="G146" s="9">
        <v>3.2204000000000002</v>
      </c>
      <c r="H146" s="9">
        <v>0.45200000000000001</v>
      </c>
      <c r="N146" s="5"/>
      <c r="O146" s="9"/>
      <c r="P146" s="9"/>
      <c r="Q146" s="9"/>
      <c r="R146" s="9"/>
      <c r="S146" s="9"/>
      <c r="T146" s="9"/>
    </row>
    <row r="147" spans="1:20" x14ac:dyDescent="0.3">
      <c r="A147" t="s">
        <v>236</v>
      </c>
      <c r="B147" s="5">
        <v>34578</v>
      </c>
      <c r="C147" s="9">
        <v>8.1798000000000002</v>
      </c>
      <c r="D147" s="9">
        <v>8.1644000000000005</v>
      </c>
      <c r="E147" s="9">
        <v>2.3026</v>
      </c>
      <c r="F147" s="9">
        <v>2.0766</v>
      </c>
      <c r="G147" s="9">
        <v>3.2905000000000002</v>
      </c>
      <c r="H147" s="9">
        <v>0.49469999999999997</v>
      </c>
      <c r="N147" s="5"/>
      <c r="O147" s="9"/>
      <c r="P147" s="9"/>
      <c r="Q147" s="9"/>
      <c r="R147" s="9"/>
      <c r="S147" s="9"/>
      <c r="T147" s="9"/>
    </row>
    <row r="148" spans="1:20" x14ac:dyDescent="0.3">
      <c r="A148" t="s">
        <v>237</v>
      </c>
      <c r="B148" s="5">
        <v>34608</v>
      </c>
      <c r="C148" s="9">
        <v>8.2568999999999999</v>
      </c>
      <c r="D148" s="9">
        <v>8.2445000000000004</v>
      </c>
      <c r="E148" s="9">
        <v>2.3496000000000001</v>
      </c>
      <c r="F148" s="9">
        <v>2.0897000000000001</v>
      </c>
      <c r="G148" s="9">
        <v>3.3100999999999998</v>
      </c>
      <c r="H148" s="9">
        <v>0.49509999999999998</v>
      </c>
      <c r="N148" s="5"/>
      <c r="O148" s="9"/>
      <c r="P148" s="9"/>
      <c r="Q148" s="9"/>
      <c r="R148" s="9"/>
      <c r="S148" s="9"/>
      <c r="T148" s="9"/>
    </row>
    <row r="149" spans="1:20" x14ac:dyDescent="0.3">
      <c r="A149" t="s">
        <v>238</v>
      </c>
      <c r="B149" s="5">
        <v>34639</v>
      </c>
      <c r="C149" s="9">
        <v>8.0206999999999997</v>
      </c>
      <c r="D149" s="9">
        <v>7.9776999999999996</v>
      </c>
      <c r="E149" s="9">
        <v>2.3298000000000001</v>
      </c>
      <c r="F149" s="9">
        <v>1.9387000000000001</v>
      </c>
      <c r="G149" s="9">
        <v>3.2812000000000001</v>
      </c>
      <c r="H149" s="9">
        <v>0.42799999999999999</v>
      </c>
      <c r="N149" s="5"/>
      <c r="O149" s="9"/>
      <c r="P149" s="9"/>
      <c r="Q149" s="9"/>
      <c r="R149" s="9"/>
      <c r="S149" s="9"/>
      <c r="T149" s="9"/>
    </row>
    <row r="150" spans="1:20" x14ac:dyDescent="0.3">
      <c r="A150" t="s">
        <v>239</v>
      </c>
      <c r="B150" s="5">
        <v>34669</v>
      </c>
      <c r="C150" s="9">
        <v>7.8814000000000002</v>
      </c>
      <c r="D150" s="9">
        <v>7.8183999999999996</v>
      </c>
      <c r="E150" s="9">
        <v>2.3165</v>
      </c>
      <c r="F150" s="9">
        <v>1.8440000000000001</v>
      </c>
      <c r="G150" s="9">
        <v>3.2677</v>
      </c>
      <c r="H150" s="9">
        <v>0.39019999999999999</v>
      </c>
      <c r="N150" s="5"/>
      <c r="O150" s="9"/>
      <c r="P150" s="9"/>
      <c r="Q150" s="9"/>
      <c r="R150" s="9"/>
      <c r="S150" s="9"/>
      <c r="T150" s="9"/>
    </row>
    <row r="151" spans="1:20" x14ac:dyDescent="0.3">
      <c r="A151" t="s">
        <v>240</v>
      </c>
      <c r="B151" s="5">
        <v>34700</v>
      </c>
      <c r="C151" s="9">
        <v>7.7068000000000003</v>
      </c>
      <c r="D151" s="9">
        <v>7.6863999999999999</v>
      </c>
      <c r="E151" s="9">
        <v>2.2740999999999998</v>
      </c>
      <c r="F151" s="9">
        <v>1.7809999999999999</v>
      </c>
      <c r="G151" s="9">
        <v>3.2549999999999999</v>
      </c>
      <c r="H151" s="9">
        <v>0.37630000000000002</v>
      </c>
      <c r="N151" s="5"/>
      <c r="O151" s="9"/>
      <c r="P151" s="9"/>
      <c r="Q151" s="9"/>
      <c r="R151" s="9"/>
      <c r="S151" s="9"/>
      <c r="T151" s="9"/>
    </row>
    <row r="152" spans="1:20" x14ac:dyDescent="0.3">
      <c r="A152" t="s">
        <v>241</v>
      </c>
      <c r="B152" s="5">
        <v>34731</v>
      </c>
      <c r="C152" s="9">
        <v>7.5692000000000004</v>
      </c>
      <c r="D152" s="9">
        <v>7.5499000000000001</v>
      </c>
      <c r="E152" s="9">
        <v>2.2195999999999998</v>
      </c>
      <c r="F152" s="9">
        <v>1.7211000000000001</v>
      </c>
      <c r="G152" s="9">
        <v>3.2416</v>
      </c>
      <c r="H152" s="9">
        <v>0.36759999999999998</v>
      </c>
      <c r="N152" s="5"/>
      <c r="O152" s="9"/>
      <c r="P152" s="9"/>
      <c r="Q152" s="9"/>
      <c r="R152" s="9"/>
      <c r="S152" s="9"/>
      <c r="T152" s="9"/>
    </row>
    <row r="153" spans="1:20" x14ac:dyDescent="0.3">
      <c r="A153" t="s">
        <v>242</v>
      </c>
      <c r="B153" s="5">
        <v>34759</v>
      </c>
      <c r="C153" s="9">
        <v>7.5480999999999998</v>
      </c>
      <c r="D153" s="9">
        <v>7.5324999999999998</v>
      </c>
      <c r="E153" s="9">
        <v>2.2082999999999999</v>
      </c>
      <c r="F153" s="9">
        <v>1.7216</v>
      </c>
      <c r="G153" s="9">
        <v>3.2349999999999999</v>
      </c>
      <c r="H153" s="9">
        <v>0.36759999999999998</v>
      </c>
      <c r="N153" s="5"/>
      <c r="O153" s="9"/>
      <c r="P153" s="9"/>
      <c r="Q153" s="9"/>
      <c r="R153" s="9"/>
      <c r="S153" s="9"/>
      <c r="T153" s="9"/>
    </row>
    <row r="154" spans="1:20" x14ac:dyDescent="0.3">
      <c r="A154" t="s">
        <v>243</v>
      </c>
      <c r="B154" s="5">
        <v>34790</v>
      </c>
      <c r="C154" s="9">
        <v>7.3887</v>
      </c>
      <c r="D154" s="9">
        <v>7.3989000000000003</v>
      </c>
      <c r="E154" s="9">
        <v>2.1707999999999998</v>
      </c>
      <c r="F154" s="9">
        <v>1.6581999999999999</v>
      </c>
      <c r="G154" s="9">
        <v>3.2202000000000002</v>
      </c>
      <c r="H154" s="9">
        <v>0.34970000000000001</v>
      </c>
      <c r="N154" s="5"/>
      <c r="O154" s="9"/>
      <c r="P154" s="9"/>
      <c r="Q154" s="9"/>
      <c r="R154" s="9"/>
      <c r="S154" s="9"/>
      <c r="T154" s="9"/>
    </row>
    <row r="155" spans="1:20" x14ac:dyDescent="0.3">
      <c r="A155" t="s">
        <v>244</v>
      </c>
      <c r="B155" s="5">
        <v>34820</v>
      </c>
      <c r="C155" s="9">
        <v>6.7991000000000001</v>
      </c>
      <c r="D155" s="9">
        <v>6.7934000000000001</v>
      </c>
      <c r="E155" s="9">
        <v>1.988</v>
      </c>
      <c r="F155" s="9">
        <v>1.3934</v>
      </c>
      <c r="G155" s="9">
        <v>3.1402999999999999</v>
      </c>
      <c r="H155" s="9">
        <v>0.2717</v>
      </c>
      <c r="N155" s="5"/>
      <c r="O155" s="9"/>
      <c r="P155" s="9"/>
      <c r="Q155" s="9"/>
      <c r="R155" s="9"/>
      <c r="S155" s="9"/>
      <c r="T155" s="9"/>
    </row>
    <row r="156" spans="1:20" x14ac:dyDescent="0.3">
      <c r="A156" t="s">
        <v>245</v>
      </c>
      <c r="B156" s="5">
        <v>34851</v>
      </c>
      <c r="C156" s="9">
        <v>6.6768999999999998</v>
      </c>
      <c r="D156" s="9">
        <v>6.6681999999999997</v>
      </c>
      <c r="E156" s="9">
        <v>1.9273</v>
      </c>
      <c r="F156" s="9">
        <v>1.3715999999999999</v>
      </c>
      <c r="G156" s="9">
        <v>3.1067999999999998</v>
      </c>
      <c r="H156" s="9">
        <v>0.26250000000000001</v>
      </c>
      <c r="N156" s="5"/>
      <c r="O156" s="9"/>
      <c r="P156" s="9"/>
      <c r="Q156" s="9"/>
      <c r="R156" s="9"/>
      <c r="S156" s="9"/>
      <c r="T156" s="9"/>
    </row>
    <row r="157" spans="1:20" x14ac:dyDescent="0.3">
      <c r="A157" t="s">
        <v>246</v>
      </c>
      <c r="B157" s="5">
        <v>34881</v>
      </c>
      <c r="C157" s="9">
        <v>6.9198000000000004</v>
      </c>
      <c r="D157" s="9">
        <v>6.9210000000000003</v>
      </c>
      <c r="E157" s="9">
        <v>1.9947999999999999</v>
      </c>
      <c r="F157" s="9">
        <v>1.4851000000000001</v>
      </c>
      <c r="G157" s="9">
        <v>3.1408</v>
      </c>
      <c r="H157" s="9">
        <v>0.30030000000000001</v>
      </c>
      <c r="N157" s="5"/>
      <c r="O157" s="9"/>
      <c r="P157" s="9"/>
      <c r="Q157" s="9"/>
      <c r="R157" s="9"/>
      <c r="S157" s="9"/>
      <c r="T157" s="9"/>
    </row>
    <row r="158" spans="1:20" x14ac:dyDescent="0.3">
      <c r="A158" t="s">
        <v>247</v>
      </c>
      <c r="B158" s="5">
        <v>34912</v>
      </c>
      <c r="C158" s="9">
        <v>6.7178000000000004</v>
      </c>
      <c r="D158" s="9">
        <v>6.7263999999999999</v>
      </c>
      <c r="E158" s="9">
        <v>1.9340999999999999</v>
      </c>
      <c r="F158" s="9">
        <v>1.4097</v>
      </c>
      <c r="G158" s="9">
        <v>3.1082999999999998</v>
      </c>
      <c r="H158" s="9">
        <v>0.27429999999999999</v>
      </c>
      <c r="N158" s="5"/>
      <c r="O158" s="9"/>
      <c r="P158" s="9"/>
      <c r="Q158" s="9"/>
      <c r="R158" s="9"/>
      <c r="S158" s="9"/>
      <c r="T158" s="9"/>
    </row>
    <row r="159" spans="1:20" x14ac:dyDescent="0.3">
      <c r="A159" t="s">
        <v>248</v>
      </c>
      <c r="B159" s="5">
        <v>34943</v>
      </c>
      <c r="C159" s="9">
        <v>6.5354999999999999</v>
      </c>
      <c r="D159" s="9">
        <v>6.5368000000000004</v>
      </c>
      <c r="E159" s="9">
        <v>1.8856999999999999</v>
      </c>
      <c r="F159" s="9">
        <v>1.327</v>
      </c>
      <c r="G159" s="9">
        <v>3.0804</v>
      </c>
      <c r="H159" s="9">
        <v>0.2437</v>
      </c>
      <c r="N159" s="5"/>
      <c r="O159" s="9"/>
      <c r="P159" s="9"/>
      <c r="Q159" s="9"/>
      <c r="R159" s="9"/>
      <c r="S159" s="9"/>
      <c r="T159" s="9"/>
    </row>
    <row r="160" spans="1:20" x14ac:dyDescent="0.3">
      <c r="A160" t="s">
        <v>249</v>
      </c>
      <c r="B160" s="5">
        <v>34973</v>
      </c>
      <c r="C160" s="9">
        <v>6.3994</v>
      </c>
      <c r="D160" s="9">
        <v>6.4067999999999996</v>
      </c>
      <c r="E160" s="9">
        <v>1.8506</v>
      </c>
      <c r="F160" s="9">
        <v>1.2634000000000001</v>
      </c>
      <c r="G160" s="9">
        <v>3.0669</v>
      </c>
      <c r="H160" s="9">
        <v>0.22589999999999999</v>
      </c>
      <c r="N160" s="5"/>
      <c r="O160" s="9"/>
      <c r="P160" s="9"/>
      <c r="Q160" s="9"/>
      <c r="R160" s="9"/>
      <c r="S160" s="9"/>
      <c r="T160" s="9"/>
    </row>
    <row r="161" spans="1:20" x14ac:dyDescent="0.3">
      <c r="A161" t="s">
        <v>250</v>
      </c>
      <c r="B161" s="5">
        <v>35004</v>
      </c>
      <c r="C161" s="9">
        <v>6.2160000000000002</v>
      </c>
      <c r="D161" s="9">
        <v>6.2225999999999999</v>
      </c>
      <c r="E161" s="9">
        <v>1.794</v>
      </c>
      <c r="F161" s="9">
        <v>1.1827000000000001</v>
      </c>
      <c r="G161" s="9">
        <v>3.0430999999999999</v>
      </c>
      <c r="H161" s="9">
        <v>0.20280000000000001</v>
      </c>
      <c r="N161" s="5"/>
      <c r="O161" s="9"/>
      <c r="P161" s="9"/>
      <c r="Q161" s="9"/>
      <c r="R161" s="9"/>
      <c r="S161" s="9"/>
      <c r="T161" s="9"/>
    </row>
    <row r="162" spans="1:20" x14ac:dyDescent="0.3">
      <c r="A162" t="s">
        <v>251</v>
      </c>
      <c r="B162" s="5">
        <v>35034</v>
      </c>
      <c r="C162" s="9">
        <v>6.0147000000000004</v>
      </c>
      <c r="D162" s="9">
        <v>6.0273000000000003</v>
      </c>
      <c r="E162" s="9">
        <v>1.7076</v>
      </c>
      <c r="F162" s="9">
        <v>1.1345000000000001</v>
      </c>
      <c r="G162" s="9">
        <v>2.9984000000000002</v>
      </c>
      <c r="H162" s="9">
        <v>0.18679999999999999</v>
      </c>
      <c r="N162" s="5"/>
      <c r="O162" s="9"/>
      <c r="P162" s="9"/>
      <c r="Q162" s="9"/>
      <c r="R162" s="9"/>
      <c r="S162" s="9"/>
      <c r="T162" s="9"/>
    </row>
    <row r="163" spans="1:20" x14ac:dyDescent="0.3">
      <c r="A163" t="s">
        <v>252</v>
      </c>
      <c r="B163" s="5">
        <v>35065</v>
      </c>
      <c r="C163" s="9">
        <v>6.1959</v>
      </c>
      <c r="D163" s="9">
        <v>6.2043999999999997</v>
      </c>
      <c r="E163" s="9">
        <v>1.7401</v>
      </c>
      <c r="F163" s="9">
        <v>1.2174</v>
      </c>
      <c r="G163" s="9">
        <v>3.0244</v>
      </c>
      <c r="H163" s="9">
        <v>0.2225</v>
      </c>
      <c r="N163" s="5"/>
      <c r="O163" s="9"/>
      <c r="P163" s="9"/>
      <c r="Q163" s="9"/>
      <c r="R163" s="9"/>
      <c r="S163" s="9"/>
      <c r="T163" s="9"/>
    </row>
    <row r="164" spans="1:20" x14ac:dyDescent="0.3">
      <c r="A164" t="s">
        <v>253</v>
      </c>
      <c r="B164" s="5">
        <v>35096</v>
      </c>
      <c r="C164" s="9">
        <v>6.7233000000000001</v>
      </c>
      <c r="D164" s="9">
        <v>6.7481999999999998</v>
      </c>
      <c r="E164" s="9">
        <v>1.8923000000000001</v>
      </c>
      <c r="F164" s="9">
        <v>1.4574</v>
      </c>
      <c r="G164" s="9">
        <v>3.0983000000000001</v>
      </c>
      <c r="H164" s="9">
        <v>0.30020000000000002</v>
      </c>
      <c r="N164" s="5"/>
      <c r="O164" s="9"/>
      <c r="P164" s="9"/>
      <c r="Q164" s="9"/>
      <c r="R164" s="9"/>
      <c r="S164" s="9"/>
      <c r="T164" s="9"/>
    </row>
    <row r="165" spans="1:20" x14ac:dyDescent="0.3">
      <c r="A165" t="s">
        <v>254</v>
      </c>
      <c r="B165" s="5">
        <v>35125</v>
      </c>
      <c r="C165" s="9">
        <v>6.8983999999999996</v>
      </c>
      <c r="D165" s="9">
        <v>6.8627000000000002</v>
      </c>
      <c r="E165" s="9">
        <v>1.9331</v>
      </c>
      <c r="F165" s="9">
        <v>1.5125999999999999</v>
      </c>
      <c r="G165" s="9">
        <v>3.1074999999999999</v>
      </c>
      <c r="H165" s="9">
        <v>0.3095</v>
      </c>
      <c r="N165" s="5"/>
      <c r="O165" s="9"/>
      <c r="P165" s="9"/>
      <c r="Q165" s="9"/>
      <c r="R165" s="9"/>
      <c r="S165" s="9"/>
      <c r="T165" s="9"/>
    </row>
    <row r="166" spans="1:20" x14ac:dyDescent="0.3">
      <c r="A166" t="s">
        <v>255</v>
      </c>
      <c r="B166" s="5">
        <v>35156</v>
      </c>
      <c r="C166" s="9">
        <v>7.1318000000000001</v>
      </c>
      <c r="D166" s="9">
        <v>7.1040999999999999</v>
      </c>
      <c r="E166" s="9">
        <v>2.0062000000000002</v>
      </c>
      <c r="F166" s="9">
        <v>1.6157999999999999</v>
      </c>
      <c r="G166" s="9">
        <v>3.1410999999999998</v>
      </c>
      <c r="H166" s="9">
        <v>0.34100000000000003</v>
      </c>
      <c r="N166" s="5"/>
      <c r="O166" s="9"/>
      <c r="P166" s="9"/>
      <c r="Q166" s="9"/>
      <c r="R166" s="9"/>
      <c r="S166" s="9"/>
      <c r="T166" s="9"/>
    </row>
    <row r="167" spans="1:20" x14ac:dyDescent="0.3">
      <c r="A167" t="s">
        <v>256</v>
      </c>
      <c r="B167" s="5">
        <v>35186</v>
      </c>
      <c r="C167" s="9">
        <v>7.2072000000000003</v>
      </c>
      <c r="D167" s="9">
        <v>7.1963999999999997</v>
      </c>
      <c r="E167" s="9">
        <v>2.0362</v>
      </c>
      <c r="F167" s="9">
        <v>1.6586000000000001</v>
      </c>
      <c r="G167" s="9">
        <v>3.1507999999999998</v>
      </c>
      <c r="H167" s="9">
        <v>0.3508</v>
      </c>
      <c r="N167" s="5"/>
      <c r="O167" s="9"/>
      <c r="P167" s="9"/>
      <c r="Q167" s="9"/>
      <c r="R167" s="9"/>
      <c r="S167" s="9"/>
      <c r="T167" s="9"/>
    </row>
    <row r="168" spans="1:20" x14ac:dyDescent="0.3">
      <c r="A168" t="s">
        <v>257</v>
      </c>
      <c r="B168" s="5">
        <v>35217</v>
      </c>
      <c r="C168" s="9">
        <v>7.0808</v>
      </c>
      <c r="D168" s="9">
        <v>7.0308999999999999</v>
      </c>
      <c r="E168" s="9">
        <v>1.9922</v>
      </c>
      <c r="F168" s="9">
        <v>1.5833999999999999</v>
      </c>
      <c r="G168" s="9">
        <v>3.1291000000000002</v>
      </c>
      <c r="H168" s="9">
        <v>0.32619999999999999</v>
      </c>
      <c r="N168" s="5"/>
      <c r="O168" s="9"/>
      <c r="P168" s="9"/>
      <c r="Q168" s="9"/>
      <c r="R168" s="9"/>
      <c r="S168" s="9"/>
      <c r="T168" s="9"/>
    </row>
    <row r="169" spans="1:20" x14ac:dyDescent="0.3">
      <c r="A169" t="s">
        <v>258</v>
      </c>
      <c r="B169" s="5">
        <v>35247</v>
      </c>
      <c r="C169" s="9">
        <v>7.0993000000000004</v>
      </c>
      <c r="D169" s="9">
        <v>7.0688000000000004</v>
      </c>
      <c r="E169" s="9">
        <v>2.0135000000000001</v>
      </c>
      <c r="F169" s="9">
        <v>1.5895999999999999</v>
      </c>
      <c r="G169" s="9">
        <v>3.1387999999999998</v>
      </c>
      <c r="H169" s="9">
        <v>0.32690000000000002</v>
      </c>
      <c r="N169" s="5"/>
      <c r="O169" s="9"/>
      <c r="P169" s="9"/>
      <c r="Q169" s="9"/>
      <c r="R169" s="9"/>
      <c r="S169" s="9"/>
      <c r="T169" s="9"/>
    </row>
    <row r="170" spans="1:20" x14ac:dyDescent="0.3">
      <c r="A170" t="s">
        <v>259</v>
      </c>
      <c r="B170" s="5">
        <v>35278</v>
      </c>
      <c r="C170" s="9">
        <v>7.3209</v>
      </c>
      <c r="D170" s="9">
        <v>7.2908999999999997</v>
      </c>
      <c r="E170" s="9">
        <v>2.0741999999999998</v>
      </c>
      <c r="F170" s="9">
        <v>1.6865000000000001</v>
      </c>
      <c r="G170" s="9">
        <v>3.1701999999999999</v>
      </c>
      <c r="H170" s="9">
        <v>0.36</v>
      </c>
      <c r="N170" s="5"/>
      <c r="O170" s="9"/>
      <c r="P170" s="9"/>
      <c r="Q170" s="9"/>
      <c r="R170" s="9"/>
      <c r="S170" s="9"/>
      <c r="T170" s="9"/>
    </row>
    <row r="171" spans="1:20" x14ac:dyDescent="0.3">
      <c r="A171" t="s">
        <v>260</v>
      </c>
      <c r="B171" s="5">
        <v>35309</v>
      </c>
      <c r="C171" s="9">
        <v>7.0858999999999996</v>
      </c>
      <c r="D171" s="9">
        <v>7.0720999999999998</v>
      </c>
      <c r="E171" s="9">
        <v>1.9915</v>
      </c>
      <c r="F171" s="9">
        <v>1.6129</v>
      </c>
      <c r="G171" s="9">
        <v>3.1303000000000001</v>
      </c>
      <c r="H171" s="9">
        <v>0.33739999999999998</v>
      </c>
      <c r="N171" s="5"/>
      <c r="O171" s="9"/>
      <c r="P171" s="9"/>
      <c r="Q171" s="9"/>
      <c r="R171" s="9"/>
      <c r="S171" s="9"/>
      <c r="T171" s="9"/>
    </row>
    <row r="172" spans="1:20" x14ac:dyDescent="0.3">
      <c r="A172" t="s">
        <v>261</v>
      </c>
      <c r="B172" s="5">
        <v>35339</v>
      </c>
      <c r="C172" s="9">
        <v>6.7619999999999996</v>
      </c>
      <c r="D172" s="9">
        <v>6.7591000000000001</v>
      </c>
      <c r="E172" s="9">
        <v>1.9152</v>
      </c>
      <c r="F172" s="9">
        <v>1.4564999999999999</v>
      </c>
      <c r="G172" s="9">
        <v>3.0975999999999999</v>
      </c>
      <c r="H172" s="9">
        <v>0.2898</v>
      </c>
      <c r="N172" s="5"/>
      <c r="O172" s="9"/>
      <c r="P172" s="9"/>
      <c r="Q172" s="9"/>
      <c r="R172" s="9"/>
      <c r="S172" s="9"/>
      <c r="T172" s="9"/>
    </row>
    <row r="173" spans="1:20" x14ac:dyDescent="0.3">
      <c r="A173" t="s">
        <v>262</v>
      </c>
      <c r="B173" s="5">
        <v>35370</v>
      </c>
      <c r="C173" s="9">
        <v>6.4215999999999998</v>
      </c>
      <c r="D173" s="9">
        <v>6.4166999999999996</v>
      </c>
      <c r="E173" s="9">
        <v>1.8188</v>
      </c>
      <c r="F173" s="9">
        <v>1.3089</v>
      </c>
      <c r="G173" s="9">
        <v>3.0487000000000002</v>
      </c>
      <c r="H173" s="9">
        <v>0.24030000000000001</v>
      </c>
      <c r="N173" s="5"/>
      <c r="O173" s="9"/>
      <c r="P173" s="9"/>
      <c r="Q173" s="9"/>
      <c r="R173" s="9"/>
      <c r="S173" s="9"/>
      <c r="T173" s="9"/>
    </row>
    <row r="174" spans="1:20" x14ac:dyDescent="0.3">
      <c r="A174" t="s">
        <v>263</v>
      </c>
      <c r="B174" s="5">
        <v>35400</v>
      </c>
      <c r="C174" s="9">
        <v>6.7145000000000001</v>
      </c>
      <c r="D174" s="9">
        <v>6.7188999999999997</v>
      </c>
      <c r="E174" s="9">
        <v>1.9058999999999999</v>
      </c>
      <c r="F174" s="9">
        <v>1.4441999999999999</v>
      </c>
      <c r="G174" s="9">
        <v>3.0874999999999999</v>
      </c>
      <c r="H174" s="9">
        <v>0.28129999999999999</v>
      </c>
      <c r="N174" s="5"/>
      <c r="O174" s="9"/>
      <c r="P174" s="9"/>
      <c r="Q174" s="9"/>
      <c r="R174" s="9"/>
      <c r="S174" s="9"/>
      <c r="T174" s="9"/>
    </row>
    <row r="175" spans="1:20" x14ac:dyDescent="0.3">
      <c r="A175" t="s">
        <v>264</v>
      </c>
      <c r="B175" s="5">
        <v>35431</v>
      </c>
      <c r="C175" s="9">
        <v>6.8433999999999999</v>
      </c>
      <c r="D175" s="9">
        <v>6.8331</v>
      </c>
      <c r="E175" s="9">
        <v>1.9308000000000001</v>
      </c>
      <c r="F175" s="9">
        <v>1.5012000000000001</v>
      </c>
      <c r="G175" s="9">
        <v>3.1004</v>
      </c>
      <c r="H175" s="9">
        <v>0.30070000000000002</v>
      </c>
      <c r="N175" s="5"/>
      <c r="O175" s="9"/>
      <c r="P175" s="9"/>
      <c r="Q175" s="9"/>
      <c r="R175" s="9"/>
      <c r="S175" s="9"/>
      <c r="T175" s="9"/>
    </row>
    <row r="176" spans="1:20" x14ac:dyDescent="0.3">
      <c r="A176" t="s">
        <v>265</v>
      </c>
      <c r="B176" s="5">
        <v>35462</v>
      </c>
      <c r="C176" s="9">
        <v>6.8537999999999997</v>
      </c>
      <c r="D176" s="9">
        <v>6.8502999999999998</v>
      </c>
      <c r="E176" s="9">
        <v>1.9451000000000001</v>
      </c>
      <c r="F176" s="9">
        <v>1.5031000000000001</v>
      </c>
      <c r="G176" s="9">
        <v>3.1038999999999999</v>
      </c>
      <c r="H176" s="9">
        <v>0.29820000000000002</v>
      </c>
      <c r="N176" s="5"/>
      <c r="O176" s="9"/>
      <c r="P176" s="9"/>
      <c r="Q176" s="9"/>
      <c r="R176" s="9"/>
      <c r="S176" s="9"/>
      <c r="T176" s="9"/>
    </row>
    <row r="177" spans="1:20" x14ac:dyDescent="0.3">
      <c r="A177" t="s">
        <v>266</v>
      </c>
      <c r="B177" s="5">
        <v>35490</v>
      </c>
      <c r="C177" s="9">
        <v>7.2088999999999999</v>
      </c>
      <c r="D177" s="9">
        <v>7.1920000000000002</v>
      </c>
      <c r="E177" s="9">
        <v>2.0547</v>
      </c>
      <c r="F177" s="9">
        <v>1.6412</v>
      </c>
      <c r="G177" s="9">
        <v>3.1553</v>
      </c>
      <c r="H177" s="9">
        <v>0.34079999999999999</v>
      </c>
      <c r="N177" s="5"/>
      <c r="O177" s="9"/>
      <c r="P177" s="9"/>
      <c r="Q177" s="9"/>
      <c r="R177" s="9"/>
      <c r="S177" s="9"/>
      <c r="T177" s="9"/>
    </row>
    <row r="178" spans="1:20" x14ac:dyDescent="0.3">
      <c r="A178" t="s">
        <v>267</v>
      </c>
      <c r="B178" s="5">
        <v>35521</v>
      </c>
      <c r="C178" s="9">
        <v>7.0244</v>
      </c>
      <c r="D178" s="9">
        <v>6.9839000000000002</v>
      </c>
      <c r="E178" s="9">
        <v>1.9951000000000001</v>
      </c>
      <c r="F178" s="9">
        <v>1.5510999999999999</v>
      </c>
      <c r="G178" s="9">
        <v>3.1261999999999999</v>
      </c>
      <c r="H178" s="9">
        <v>0.3115</v>
      </c>
      <c r="N178" s="5"/>
      <c r="O178" s="9"/>
      <c r="P178" s="9"/>
      <c r="Q178" s="9"/>
      <c r="R178" s="9"/>
      <c r="S178" s="9"/>
      <c r="T178" s="9"/>
    </row>
    <row r="179" spans="1:20" x14ac:dyDescent="0.3">
      <c r="A179" t="s">
        <v>268</v>
      </c>
      <c r="B179" s="5">
        <v>35551</v>
      </c>
      <c r="C179" s="9">
        <v>6.9805999999999999</v>
      </c>
      <c r="D179" s="9">
        <v>6.9367000000000001</v>
      </c>
      <c r="E179" s="9">
        <v>1.9729000000000001</v>
      </c>
      <c r="F179" s="9">
        <v>1.5394000000000001</v>
      </c>
      <c r="G179" s="9">
        <v>3.1158000000000001</v>
      </c>
      <c r="H179" s="9">
        <v>0.30859999999999999</v>
      </c>
      <c r="N179" s="5"/>
      <c r="O179" s="9"/>
      <c r="P179" s="9"/>
      <c r="Q179" s="9"/>
      <c r="R179" s="9"/>
      <c r="S179" s="9"/>
      <c r="T179" s="9"/>
    </row>
    <row r="180" spans="1:20" x14ac:dyDescent="0.3">
      <c r="A180" t="s">
        <v>269</v>
      </c>
      <c r="B180" s="5">
        <v>35582</v>
      </c>
      <c r="C180" s="9">
        <v>6.8223000000000003</v>
      </c>
      <c r="D180" s="9">
        <v>6.8068999999999997</v>
      </c>
      <c r="E180" s="9">
        <v>1.9218</v>
      </c>
      <c r="F180" s="9">
        <v>1.4992000000000001</v>
      </c>
      <c r="G180" s="9">
        <v>3.0903</v>
      </c>
      <c r="H180" s="9">
        <v>0.29559999999999997</v>
      </c>
      <c r="N180" s="5"/>
      <c r="O180" s="9"/>
      <c r="P180" s="9"/>
      <c r="Q180" s="9"/>
      <c r="R180" s="9"/>
      <c r="S180" s="9"/>
      <c r="T180" s="9"/>
    </row>
    <row r="181" spans="1:20" x14ac:dyDescent="0.3">
      <c r="A181" t="s">
        <v>270</v>
      </c>
      <c r="B181" s="5">
        <v>35612</v>
      </c>
      <c r="C181" s="9">
        <v>6.3170000000000002</v>
      </c>
      <c r="D181" s="9">
        <v>6.3026</v>
      </c>
      <c r="E181" s="9">
        <v>1.7945</v>
      </c>
      <c r="F181" s="9">
        <v>1.2586999999999999</v>
      </c>
      <c r="G181" s="9">
        <v>3.0306000000000002</v>
      </c>
      <c r="H181" s="9">
        <v>0.21879999999999999</v>
      </c>
      <c r="N181" s="5"/>
      <c r="O181" s="9"/>
      <c r="P181" s="9"/>
      <c r="Q181" s="9"/>
      <c r="R181" s="9"/>
      <c r="S181" s="9"/>
      <c r="T181" s="9"/>
    </row>
    <row r="182" spans="1:20" x14ac:dyDescent="0.3">
      <c r="A182" t="s">
        <v>271</v>
      </c>
      <c r="B182" s="5">
        <v>35643</v>
      </c>
      <c r="C182" s="9">
        <v>6.6906999999999996</v>
      </c>
      <c r="D182" s="9">
        <v>6.6696999999999997</v>
      </c>
      <c r="E182" s="9">
        <v>1.8987000000000001</v>
      </c>
      <c r="F182" s="9">
        <v>1.4184000000000001</v>
      </c>
      <c r="G182" s="9">
        <v>3.0817999999999999</v>
      </c>
      <c r="H182" s="9">
        <v>0.27079999999999999</v>
      </c>
      <c r="N182" s="5"/>
      <c r="O182" s="9"/>
      <c r="P182" s="9"/>
      <c r="Q182" s="9"/>
      <c r="R182" s="9"/>
      <c r="S182" s="9"/>
      <c r="T182" s="9"/>
    </row>
    <row r="183" spans="1:20" x14ac:dyDescent="0.3">
      <c r="A183" t="s">
        <v>272</v>
      </c>
      <c r="B183" s="5">
        <v>35674</v>
      </c>
      <c r="C183" s="9">
        <v>6.4614000000000003</v>
      </c>
      <c r="D183" s="9">
        <v>6.4326999999999996</v>
      </c>
      <c r="E183" s="9">
        <v>1.8212999999999999</v>
      </c>
      <c r="F183" s="9">
        <v>1.3286</v>
      </c>
      <c r="G183" s="9">
        <v>3.0421</v>
      </c>
      <c r="H183" s="9">
        <v>0.2407</v>
      </c>
      <c r="N183" s="5"/>
      <c r="O183" s="9"/>
      <c r="P183" s="9"/>
      <c r="Q183" s="9"/>
      <c r="R183" s="9"/>
      <c r="S183" s="9"/>
      <c r="T183" s="9"/>
    </row>
    <row r="184" spans="1:20" x14ac:dyDescent="0.3">
      <c r="A184" t="s">
        <v>273</v>
      </c>
      <c r="B184" s="5">
        <v>35704</v>
      </c>
      <c r="C184" s="9">
        <v>6.1544999999999996</v>
      </c>
      <c r="D184" s="9">
        <v>6.1376999999999997</v>
      </c>
      <c r="E184" s="9">
        <v>1.7478</v>
      </c>
      <c r="F184" s="9">
        <v>1.1891</v>
      </c>
      <c r="G184" s="9">
        <v>3.0062000000000002</v>
      </c>
      <c r="H184" s="9">
        <v>0.1946</v>
      </c>
      <c r="N184" s="5"/>
      <c r="O184" s="9"/>
      <c r="P184" s="9"/>
      <c r="Q184" s="9"/>
      <c r="R184" s="9"/>
      <c r="S184" s="9"/>
      <c r="T184" s="9"/>
    </row>
    <row r="185" spans="1:20" x14ac:dyDescent="0.3">
      <c r="A185" t="s">
        <v>274</v>
      </c>
      <c r="B185" s="5">
        <v>35735</v>
      </c>
      <c r="C185" s="9">
        <v>5.9927999999999999</v>
      </c>
      <c r="D185" s="9">
        <v>6.0002000000000004</v>
      </c>
      <c r="E185" s="9">
        <v>1.7222</v>
      </c>
      <c r="F185" s="9">
        <v>1.1232</v>
      </c>
      <c r="G185" s="9">
        <v>2.9872999999999998</v>
      </c>
      <c r="H185" s="9">
        <v>0.16750000000000001</v>
      </c>
      <c r="N185" s="5"/>
      <c r="O185" s="9"/>
      <c r="P185" s="9"/>
      <c r="Q185" s="9"/>
      <c r="R185" s="9"/>
      <c r="S185" s="9"/>
      <c r="T185" s="9"/>
    </row>
    <row r="186" spans="1:20" x14ac:dyDescent="0.3">
      <c r="A186" t="s">
        <v>275</v>
      </c>
      <c r="B186" s="5">
        <v>35765</v>
      </c>
      <c r="C186" s="9">
        <v>5.8960999999999997</v>
      </c>
      <c r="D186" s="9">
        <v>5.8996000000000004</v>
      </c>
      <c r="E186" s="9">
        <v>1.6989000000000001</v>
      </c>
      <c r="F186" s="9">
        <v>1.0714999999999999</v>
      </c>
      <c r="G186" s="9">
        <v>2.9773999999999998</v>
      </c>
      <c r="H186" s="9">
        <v>0.15179999999999999</v>
      </c>
      <c r="N186" s="5"/>
      <c r="O186" s="9"/>
      <c r="P186" s="9"/>
      <c r="Q186" s="9"/>
      <c r="R186" s="9"/>
      <c r="S186" s="9"/>
      <c r="T186" s="9"/>
    </row>
    <row r="187" spans="1:20" x14ac:dyDescent="0.3">
      <c r="A187" t="s">
        <v>276</v>
      </c>
      <c r="B187" s="5">
        <v>35796</v>
      </c>
      <c r="C187" s="9">
        <v>5.8788999999999998</v>
      </c>
      <c r="D187" s="9">
        <v>5.8577000000000004</v>
      </c>
      <c r="E187" s="9">
        <v>1.6682999999999999</v>
      </c>
      <c r="F187" s="9">
        <v>1.0609</v>
      </c>
      <c r="G187" s="9">
        <v>2.972</v>
      </c>
      <c r="H187" s="9">
        <v>0.1565</v>
      </c>
      <c r="N187" s="5"/>
      <c r="O187" s="9"/>
      <c r="P187" s="9"/>
      <c r="Q187" s="9"/>
      <c r="R187" s="9"/>
      <c r="S187" s="9"/>
      <c r="T187" s="9"/>
    </row>
    <row r="188" spans="1:20" x14ac:dyDescent="0.3">
      <c r="A188" t="s">
        <v>277</v>
      </c>
      <c r="B188" s="5">
        <v>35827</v>
      </c>
      <c r="C188" s="9">
        <v>5.9013999999999998</v>
      </c>
      <c r="D188" s="9">
        <v>5.9001999999999999</v>
      </c>
      <c r="E188" s="9">
        <v>1.6873</v>
      </c>
      <c r="F188" s="9">
        <v>1.0798000000000001</v>
      </c>
      <c r="G188" s="9">
        <v>2.9752000000000001</v>
      </c>
      <c r="H188" s="9">
        <v>0.15790000000000001</v>
      </c>
      <c r="N188" s="5"/>
      <c r="O188" s="9"/>
      <c r="P188" s="9"/>
      <c r="Q188" s="9"/>
      <c r="R188" s="9"/>
      <c r="S188" s="9"/>
      <c r="T188" s="9"/>
    </row>
    <row r="189" spans="1:20" x14ac:dyDescent="0.3">
      <c r="A189" t="s">
        <v>278</v>
      </c>
      <c r="B189" s="5">
        <v>35855</v>
      </c>
      <c r="C189" s="9">
        <v>5.9054000000000002</v>
      </c>
      <c r="D189" s="9">
        <v>5.8810000000000002</v>
      </c>
      <c r="E189" s="9">
        <v>1.6728000000000001</v>
      </c>
      <c r="F189" s="9">
        <v>1.087</v>
      </c>
      <c r="G189" s="9">
        <v>2.9639000000000002</v>
      </c>
      <c r="H189" s="9">
        <v>0.1573</v>
      </c>
      <c r="N189" s="5"/>
      <c r="O189" s="9"/>
      <c r="P189" s="9"/>
      <c r="Q189" s="9"/>
      <c r="R189" s="9"/>
      <c r="S189" s="9"/>
      <c r="T189" s="9"/>
    </row>
    <row r="190" spans="1:20" x14ac:dyDescent="0.3">
      <c r="A190" t="s">
        <v>279</v>
      </c>
      <c r="B190" s="5">
        <v>35886</v>
      </c>
      <c r="C190" s="9">
        <v>6.0117000000000003</v>
      </c>
      <c r="D190" s="9">
        <v>5.9820000000000002</v>
      </c>
      <c r="E190" s="9">
        <v>1.6989000000000001</v>
      </c>
      <c r="F190" s="9">
        <v>1.1285000000000001</v>
      </c>
      <c r="G190" s="9">
        <v>2.9807000000000001</v>
      </c>
      <c r="H190" s="9">
        <v>0.1739</v>
      </c>
      <c r="N190" s="5"/>
      <c r="O190" s="9"/>
      <c r="P190" s="9"/>
      <c r="Q190" s="9"/>
      <c r="R190" s="9"/>
      <c r="S190" s="9"/>
      <c r="T190" s="9"/>
    </row>
    <row r="191" spans="1:20" x14ac:dyDescent="0.3">
      <c r="A191" t="s">
        <v>280</v>
      </c>
      <c r="B191" s="5">
        <v>35916</v>
      </c>
      <c r="C191" s="9">
        <v>5.8349000000000002</v>
      </c>
      <c r="D191" s="9">
        <v>5.8281000000000001</v>
      </c>
      <c r="E191" s="9">
        <v>1.6667000000000001</v>
      </c>
      <c r="F191" s="9">
        <v>1.0509999999999999</v>
      </c>
      <c r="G191" s="9">
        <v>2.9632999999999998</v>
      </c>
      <c r="H191" s="9">
        <v>0.14710000000000001</v>
      </c>
      <c r="N191" s="5"/>
      <c r="O191" s="9"/>
      <c r="P191" s="9"/>
      <c r="Q191" s="9"/>
      <c r="R191" s="9"/>
      <c r="S191" s="9"/>
      <c r="T191" s="9"/>
    </row>
    <row r="192" spans="1:20" x14ac:dyDescent="0.3">
      <c r="A192" t="s">
        <v>281</v>
      </c>
      <c r="B192" s="5">
        <v>35947</v>
      </c>
      <c r="C192" s="9">
        <v>5.6311999999999998</v>
      </c>
      <c r="D192" s="9">
        <v>5.6216999999999997</v>
      </c>
      <c r="E192" s="9">
        <v>1.6009</v>
      </c>
      <c r="F192" s="9">
        <v>0.97529999999999994</v>
      </c>
      <c r="G192" s="9">
        <v>2.9264000000000001</v>
      </c>
      <c r="H192" s="9">
        <v>0.1191</v>
      </c>
      <c r="N192" s="5"/>
      <c r="O192" s="9"/>
      <c r="P192" s="9"/>
      <c r="Q192" s="9"/>
      <c r="R192" s="9"/>
      <c r="S192" s="9"/>
      <c r="T192" s="9"/>
    </row>
    <row r="193" spans="1:20" x14ac:dyDescent="0.3">
      <c r="A193" t="s">
        <v>282</v>
      </c>
      <c r="B193" s="5">
        <v>35977</v>
      </c>
      <c r="C193" s="9">
        <v>5.6905999999999999</v>
      </c>
      <c r="D193" s="9">
        <v>5.6856999999999998</v>
      </c>
      <c r="E193" s="9">
        <v>1.6142000000000001</v>
      </c>
      <c r="F193" s="9">
        <v>1.0071000000000001</v>
      </c>
      <c r="G193" s="9">
        <v>2.9339</v>
      </c>
      <c r="H193" s="9">
        <v>0.1305</v>
      </c>
      <c r="N193" s="5"/>
      <c r="O193" s="9"/>
      <c r="P193" s="9"/>
      <c r="Q193" s="9"/>
      <c r="R193" s="9"/>
      <c r="S193" s="9"/>
      <c r="T193" s="9"/>
    </row>
    <row r="194" spans="1:20" x14ac:dyDescent="0.3">
      <c r="A194" t="s">
        <v>283</v>
      </c>
      <c r="B194" s="5">
        <v>36008</v>
      </c>
      <c r="C194" s="9">
        <v>5.3895</v>
      </c>
      <c r="D194" s="9">
        <v>5.3903999999999996</v>
      </c>
      <c r="E194" s="9">
        <v>1.5158</v>
      </c>
      <c r="F194" s="9">
        <v>0.88149999999999995</v>
      </c>
      <c r="G194" s="9">
        <v>2.8954</v>
      </c>
      <c r="H194" s="9">
        <v>9.7699999999999995E-2</v>
      </c>
      <c r="N194" s="5"/>
      <c r="O194" s="9"/>
      <c r="P194" s="9"/>
      <c r="Q194" s="9"/>
      <c r="R194" s="9"/>
      <c r="S194" s="9"/>
      <c r="T194" s="9"/>
    </row>
    <row r="195" spans="1:20" x14ac:dyDescent="0.3">
      <c r="A195" t="s">
        <v>284</v>
      </c>
      <c r="B195" s="5">
        <v>36039</v>
      </c>
      <c r="C195" s="9">
        <v>5.0728</v>
      </c>
      <c r="D195" s="9">
        <v>5.0359999999999996</v>
      </c>
      <c r="E195" s="9">
        <v>1.3734</v>
      </c>
      <c r="F195" s="9">
        <v>0.7581</v>
      </c>
      <c r="G195" s="9">
        <v>2.8365</v>
      </c>
      <c r="H195" s="9">
        <v>6.8000000000000005E-2</v>
      </c>
      <c r="N195" s="5"/>
      <c r="O195" s="9"/>
      <c r="P195" s="9"/>
      <c r="Q195" s="9"/>
      <c r="R195" s="9"/>
      <c r="S195" s="9"/>
      <c r="T195" s="9"/>
    </row>
    <row r="196" spans="1:20" x14ac:dyDescent="0.3">
      <c r="A196" t="s">
        <v>285</v>
      </c>
      <c r="B196" s="5">
        <v>36069</v>
      </c>
      <c r="C196" s="9">
        <v>5.4447999999999999</v>
      </c>
      <c r="D196" s="9">
        <v>5.4127000000000001</v>
      </c>
      <c r="E196" s="9">
        <v>1.4621</v>
      </c>
      <c r="F196" s="9">
        <v>0.9274</v>
      </c>
      <c r="G196" s="9">
        <v>2.8904999999999998</v>
      </c>
      <c r="H196" s="9">
        <v>0.13270000000000001</v>
      </c>
      <c r="N196" s="5"/>
      <c r="O196" s="9"/>
      <c r="P196" s="9"/>
      <c r="Q196" s="9"/>
      <c r="R196" s="9"/>
      <c r="S196" s="9"/>
      <c r="T196" s="9"/>
    </row>
    <row r="197" spans="1:20" x14ac:dyDescent="0.3">
      <c r="A197" t="s">
        <v>286</v>
      </c>
      <c r="B197" s="5">
        <v>36100</v>
      </c>
      <c r="C197" s="9">
        <v>5.2374000000000001</v>
      </c>
      <c r="D197" s="9">
        <v>5.2248999999999999</v>
      </c>
      <c r="E197" s="9">
        <v>1.4325000000000001</v>
      </c>
      <c r="F197" s="9">
        <v>0.84179999999999999</v>
      </c>
      <c r="G197" s="9">
        <v>2.8597000000000001</v>
      </c>
      <c r="H197" s="9">
        <v>9.0899999999999995E-2</v>
      </c>
      <c r="N197" s="5"/>
      <c r="O197" s="9"/>
      <c r="P197" s="9"/>
      <c r="Q197" s="9"/>
      <c r="R197" s="9"/>
      <c r="S197" s="9"/>
      <c r="T197" s="9"/>
    </row>
    <row r="198" spans="1:20" x14ac:dyDescent="0.3">
      <c r="A198" t="s">
        <v>287</v>
      </c>
      <c r="B198" s="5">
        <v>36130</v>
      </c>
      <c r="C198" s="9">
        <v>5.3385999999999996</v>
      </c>
      <c r="D198" s="9">
        <v>5.3318000000000003</v>
      </c>
      <c r="E198" s="9">
        <v>1.4567000000000001</v>
      </c>
      <c r="F198" s="9">
        <v>0.89129999999999998</v>
      </c>
      <c r="G198" s="9">
        <v>2.8742999999999999</v>
      </c>
      <c r="H198" s="9">
        <v>0.1095</v>
      </c>
      <c r="N198" s="5"/>
      <c r="O198" s="9"/>
      <c r="P198" s="9"/>
      <c r="Q198" s="9"/>
      <c r="R198" s="9"/>
      <c r="S198" s="9"/>
      <c r="T198" s="9"/>
    </row>
    <row r="199" spans="1:20" x14ac:dyDescent="0.3">
      <c r="A199" t="s">
        <v>288</v>
      </c>
      <c r="B199" s="5">
        <v>36161</v>
      </c>
      <c r="C199" s="9">
        <v>5.3621999999999996</v>
      </c>
      <c r="D199" s="9">
        <v>5.3456000000000001</v>
      </c>
      <c r="E199" s="9">
        <v>1.4515</v>
      </c>
      <c r="F199" s="9">
        <v>0.90539999999999998</v>
      </c>
      <c r="G199" s="9">
        <v>2.8732000000000002</v>
      </c>
      <c r="H199" s="9">
        <v>0.11550000000000001</v>
      </c>
      <c r="N199" s="5"/>
      <c r="O199" s="9"/>
      <c r="P199" s="9"/>
      <c r="Q199" s="9"/>
      <c r="R199" s="9"/>
      <c r="S199" s="9"/>
      <c r="T199" s="9"/>
    </row>
    <row r="200" spans="1:20" x14ac:dyDescent="0.3">
      <c r="A200" t="s">
        <v>289</v>
      </c>
      <c r="B200" s="5">
        <v>36192</v>
      </c>
      <c r="C200" s="9">
        <v>5.8853</v>
      </c>
      <c r="D200" s="9">
        <v>5.8871000000000002</v>
      </c>
      <c r="E200" s="9">
        <v>1.6175999999999999</v>
      </c>
      <c r="F200" s="9">
        <v>1.1359999999999999</v>
      </c>
      <c r="G200" s="9">
        <v>2.9483999999999999</v>
      </c>
      <c r="H200" s="9">
        <v>0.18509999999999999</v>
      </c>
      <c r="N200" s="5"/>
      <c r="O200" s="9"/>
      <c r="P200" s="9"/>
      <c r="Q200" s="9"/>
      <c r="R200" s="9"/>
      <c r="S200" s="9"/>
      <c r="T200" s="9"/>
    </row>
    <row r="201" spans="1:20" x14ac:dyDescent="0.3">
      <c r="A201" t="s">
        <v>290</v>
      </c>
      <c r="B201" s="5">
        <v>36220</v>
      </c>
      <c r="C201" s="9">
        <v>6.0156999999999998</v>
      </c>
      <c r="D201" s="9">
        <v>5.9710999999999999</v>
      </c>
      <c r="E201" s="9">
        <v>1.6227</v>
      </c>
      <c r="F201" s="9">
        <v>1.1870000000000001</v>
      </c>
      <c r="G201" s="9">
        <v>2.9552999999999998</v>
      </c>
      <c r="H201" s="9">
        <v>0.20610000000000001</v>
      </c>
      <c r="N201" s="5"/>
      <c r="O201" s="9"/>
      <c r="P201" s="9"/>
      <c r="Q201" s="9"/>
      <c r="R201" s="9"/>
      <c r="S201" s="9"/>
      <c r="T201" s="9"/>
    </row>
    <row r="202" spans="1:20" x14ac:dyDescent="0.3">
      <c r="A202" t="s">
        <v>291</v>
      </c>
      <c r="B202" s="5">
        <v>36251</v>
      </c>
      <c r="C202" s="9">
        <v>6.0190999999999999</v>
      </c>
      <c r="D202" s="9">
        <v>5.9557000000000002</v>
      </c>
      <c r="E202" s="9">
        <v>1.6324000000000001</v>
      </c>
      <c r="F202" s="9">
        <v>1.1665000000000001</v>
      </c>
      <c r="G202" s="9">
        <v>2.9588000000000001</v>
      </c>
      <c r="H202" s="9">
        <v>0.19800000000000001</v>
      </c>
      <c r="N202" s="5"/>
      <c r="O202" s="9"/>
      <c r="P202" s="9"/>
      <c r="Q202" s="9"/>
      <c r="R202" s="9"/>
      <c r="S202" s="9"/>
      <c r="T202" s="9"/>
    </row>
    <row r="203" spans="1:20" x14ac:dyDescent="0.3">
      <c r="A203" t="s">
        <v>292</v>
      </c>
      <c r="B203" s="5">
        <v>36281</v>
      </c>
      <c r="C203" s="9">
        <v>6.1929999999999996</v>
      </c>
      <c r="D203" s="9">
        <v>6.1981000000000002</v>
      </c>
      <c r="E203" s="9">
        <v>1.7124999999999999</v>
      </c>
      <c r="F203" s="9">
        <v>1.2688999999999999</v>
      </c>
      <c r="G203" s="9">
        <v>2.9912999999999998</v>
      </c>
      <c r="H203" s="9">
        <v>0.22539999999999999</v>
      </c>
      <c r="N203" s="5"/>
      <c r="O203" s="9"/>
      <c r="P203" s="9"/>
      <c r="Q203" s="9"/>
      <c r="R203" s="9"/>
      <c r="S203" s="9"/>
      <c r="T203" s="9"/>
    </row>
    <row r="204" spans="1:20" x14ac:dyDescent="0.3">
      <c r="A204" t="s">
        <v>293</v>
      </c>
      <c r="B204" s="5">
        <v>36312</v>
      </c>
      <c r="C204" s="9">
        <v>6.4794999999999998</v>
      </c>
      <c r="D204" s="9">
        <v>6.4172000000000002</v>
      </c>
      <c r="E204" s="9">
        <v>1.7952999999999999</v>
      </c>
      <c r="F204" s="9">
        <v>1.3348</v>
      </c>
      <c r="G204" s="9">
        <v>3.0373000000000001</v>
      </c>
      <c r="H204" s="9">
        <v>0.24979999999999999</v>
      </c>
      <c r="N204" s="5"/>
      <c r="O204" s="9"/>
      <c r="P204" s="9"/>
      <c r="Q204" s="9"/>
      <c r="R204" s="9"/>
      <c r="S204" s="9"/>
      <c r="T204" s="9"/>
    </row>
    <row r="205" spans="1:20" x14ac:dyDescent="0.3">
      <c r="A205" t="s">
        <v>294</v>
      </c>
      <c r="B205" s="5">
        <v>36342</v>
      </c>
      <c r="C205" s="9">
        <v>6.5369999999999999</v>
      </c>
      <c r="D205" s="9">
        <v>6.4954999999999998</v>
      </c>
      <c r="E205" s="9">
        <v>1.7934000000000001</v>
      </c>
      <c r="F205" s="9">
        <v>1.4013</v>
      </c>
      <c r="G205" s="9">
        <v>3.0316999999999998</v>
      </c>
      <c r="H205" s="9">
        <v>0.26910000000000001</v>
      </c>
      <c r="N205" s="5"/>
      <c r="O205" s="9"/>
      <c r="P205" s="9"/>
      <c r="Q205" s="9"/>
      <c r="R205" s="9"/>
      <c r="S205" s="9"/>
      <c r="T205" s="9"/>
    </row>
    <row r="206" spans="1:20" x14ac:dyDescent="0.3">
      <c r="A206" t="s">
        <v>295</v>
      </c>
      <c r="B206" s="5">
        <v>36373</v>
      </c>
      <c r="C206" s="9">
        <v>6.6936</v>
      </c>
      <c r="D206" s="9">
        <v>6.6303000000000001</v>
      </c>
      <c r="E206" s="9">
        <v>1.8711</v>
      </c>
      <c r="F206" s="9">
        <v>1.411</v>
      </c>
      <c r="G206" s="9">
        <v>3.0743</v>
      </c>
      <c r="H206" s="9">
        <v>0.27389999999999998</v>
      </c>
      <c r="N206" s="5"/>
      <c r="O206" s="9"/>
      <c r="P206" s="9"/>
      <c r="Q206" s="9"/>
      <c r="R206" s="9"/>
      <c r="S206" s="9"/>
      <c r="T206" s="9"/>
    </row>
    <row r="207" spans="1:20" x14ac:dyDescent="0.3">
      <c r="A207" t="s">
        <v>296</v>
      </c>
      <c r="B207" s="5">
        <v>36404</v>
      </c>
      <c r="C207" s="9">
        <v>6.7024999999999997</v>
      </c>
      <c r="D207" s="9">
        <v>6.6492000000000004</v>
      </c>
      <c r="E207" s="9">
        <v>1.8532</v>
      </c>
      <c r="F207" s="9">
        <v>1.4401999999999999</v>
      </c>
      <c r="G207" s="9">
        <v>3.0687000000000002</v>
      </c>
      <c r="H207" s="9">
        <v>0.28710000000000002</v>
      </c>
      <c r="N207" s="5"/>
      <c r="O207" s="9"/>
      <c r="P207" s="9"/>
      <c r="Q207" s="9"/>
      <c r="R207" s="9"/>
      <c r="S207" s="9"/>
      <c r="T207" s="9"/>
    </row>
    <row r="208" spans="1:20" x14ac:dyDescent="0.3">
      <c r="A208" t="s">
        <v>297</v>
      </c>
      <c r="B208" s="5">
        <v>36434</v>
      </c>
      <c r="C208" s="9">
        <v>6.7129000000000003</v>
      </c>
      <c r="D208" s="9">
        <v>6.681</v>
      </c>
      <c r="E208" s="9">
        <v>1.8928</v>
      </c>
      <c r="F208" s="9">
        <v>1.4231</v>
      </c>
      <c r="G208" s="9">
        <v>3.0865</v>
      </c>
      <c r="H208" s="9">
        <v>0.27860000000000001</v>
      </c>
      <c r="N208" s="5"/>
      <c r="O208" s="9"/>
      <c r="P208" s="9"/>
      <c r="Q208" s="9"/>
      <c r="R208" s="9"/>
      <c r="S208" s="9"/>
      <c r="T208" s="9"/>
    </row>
    <row r="209" spans="1:20" x14ac:dyDescent="0.3">
      <c r="A209" t="s">
        <v>298</v>
      </c>
      <c r="B209" s="5">
        <v>36465</v>
      </c>
      <c r="C209" s="9">
        <v>6.8265000000000002</v>
      </c>
      <c r="D209" s="9">
        <v>6.7610000000000001</v>
      </c>
      <c r="E209" s="9">
        <v>1.9459</v>
      </c>
      <c r="F209" s="9">
        <v>1.4254</v>
      </c>
      <c r="G209" s="9">
        <v>3.1120999999999999</v>
      </c>
      <c r="H209" s="9">
        <v>0.27760000000000001</v>
      </c>
      <c r="N209" s="5"/>
      <c r="O209" s="9"/>
      <c r="P209" s="9"/>
      <c r="Q209" s="9"/>
      <c r="R209" s="9"/>
      <c r="S209" s="9"/>
      <c r="T209" s="9"/>
    </row>
    <row r="210" spans="1:20" x14ac:dyDescent="0.3">
      <c r="A210" t="s">
        <v>299</v>
      </c>
      <c r="B210" s="5">
        <v>36495</v>
      </c>
      <c r="C210" s="9">
        <v>7.0483000000000002</v>
      </c>
      <c r="D210" s="9">
        <v>6.9966999999999997</v>
      </c>
      <c r="E210" s="9">
        <v>2.0257999999999998</v>
      </c>
      <c r="F210" s="9">
        <v>1.5154000000000001</v>
      </c>
      <c r="G210" s="9">
        <v>3.1501000000000001</v>
      </c>
      <c r="H210" s="9">
        <v>0.3054</v>
      </c>
      <c r="N210" s="5"/>
      <c r="O210" s="9"/>
      <c r="P210" s="9"/>
      <c r="Q210" s="9"/>
      <c r="R210" s="9"/>
      <c r="S210" s="9"/>
      <c r="T210" s="9"/>
    </row>
    <row r="211" spans="1:20" x14ac:dyDescent="0.3">
      <c r="A211" t="s">
        <v>300</v>
      </c>
      <c r="B211" s="5">
        <v>36526</v>
      </c>
      <c r="C211" s="9">
        <v>6.7468000000000004</v>
      </c>
      <c r="D211" s="9">
        <v>6.7213000000000003</v>
      </c>
      <c r="E211" s="9">
        <v>1.9630000000000001</v>
      </c>
      <c r="F211" s="9">
        <v>1.4066000000000001</v>
      </c>
      <c r="G211" s="9">
        <v>3.0987</v>
      </c>
      <c r="H211" s="9">
        <v>0.253</v>
      </c>
      <c r="N211" s="5"/>
      <c r="O211" s="9"/>
      <c r="P211" s="9"/>
      <c r="Q211" s="9"/>
      <c r="R211" s="9"/>
      <c r="S211" s="9"/>
      <c r="T211" s="9"/>
    </row>
    <row r="212" spans="1:20" x14ac:dyDescent="0.3">
      <c r="A212" t="s">
        <v>301</v>
      </c>
      <c r="B212" s="5">
        <v>36557</v>
      </c>
      <c r="C212" s="9">
        <v>6.5053000000000001</v>
      </c>
      <c r="D212" s="9">
        <v>6.5388000000000002</v>
      </c>
      <c r="E212" s="9">
        <v>1.927</v>
      </c>
      <c r="F212" s="9">
        <v>1.3119000000000001</v>
      </c>
      <c r="G212" s="9">
        <v>3.0796000000000001</v>
      </c>
      <c r="H212" s="9">
        <v>0.2203</v>
      </c>
      <c r="N212" s="5"/>
      <c r="O212" s="9"/>
      <c r="P212" s="9"/>
      <c r="Q212" s="9"/>
      <c r="R212" s="9"/>
      <c r="S212" s="9"/>
      <c r="T212" s="9"/>
    </row>
    <row r="213" spans="1:20" x14ac:dyDescent="0.3">
      <c r="A213" t="s">
        <v>302</v>
      </c>
      <c r="B213" s="5">
        <v>36586</v>
      </c>
      <c r="C213" s="9">
        <v>6.1063999999999998</v>
      </c>
      <c r="D213" s="9">
        <v>6.0955000000000004</v>
      </c>
      <c r="E213" s="9">
        <v>1.8208</v>
      </c>
      <c r="F213" s="9">
        <v>1.1029</v>
      </c>
      <c r="G213" s="9">
        <v>3.0236999999999998</v>
      </c>
      <c r="H213" s="9">
        <v>0.14810000000000001</v>
      </c>
      <c r="N213" s="5"/>
      <c r="O213" s="9"/>
      <c r="P213" s="9"/>
      <c r="Q213" s="9"/>
      <c r="R213" s="9"/>
      <c r="S213" s="9"/>
      <c r="T213" s="9"/>
    </row>
    <row r="214" spans="1:20" x14ac:dyDescent="0.3">
      <c r="A214" t="s">
        <v>303</v>
      </c>
      <c r="B214" s="5">
        <v>36617</v>
      </c>
      <c r="C214" s="9">
        <v>6.1924999999999999</v>
      </c>
      <c r="D214" s="9">
        <v>6.2106000000000003</v>
      </c>
      <c r="E214" s="9">
        <v>1.8461000000000001</v>
      </c>
      <c r="F214" s="9">
        <v>1.1664000000000001</v>
      </c>
      <c r="G214" s="9">
        <v>3.0320999999999998</v>
      </c>
      <c r="H214" s="9">
        <v>0.16600000000000001</v>
      </c>
      <c r="N214" s="5"/>
      <c r="O214" s="9"/>
      <c r="P214" s="9"/>
      <c r="Q214" s="9"/>
      <c r="R214" s="9"/>
      <c r="S214" s="9"/>
      <c r="T214" s="9"/>
    </row>
    <row r="215" spans="1:20" x14ac:dyDescent="0.3">
      <c r="A215" t="s">
        <v>304</v>
      </c>
      <c r="B215" s="5">
        <v>36647</v>
      </c>
      <c r="C215" s="9">
        <v>6.3140000000000001</v>
      </c>
      <c r="D215" s="9">
        <v>6.3158000000000003</v>
      </c>
      <c r="E215" s="9">
        <v>1.9009</v>
      </c>
      <c r="F215" s="9">
        <v>1.1798</v>
      </c>
      <c r="G215" s="9">
        <v>3.0629</v>
      </c>
      <c r="H215" s="9">
        <v>0.17219999999999999</v>
      </c>
      <c r="N215" s="5"/>
      <c r="O215" s="9"/>
      <c r="P215" s="9"/>
      <c r="Q215" s="9"/>
      <c r="R215" s="9"/>
      <c r="S215" s="9"/>
      <c r="T215" s="9"/>
    </row>
    <row r="216" spans="1:20" x14ac:dyDescent="0.3">
      <c r="A216" t="s">
        <v>305</v>
      </c>
      <c r="B216" s="5">
        <v>36678</v>
      </c>
      <c r="C216" s="9">
        <v>6.1963999999999997</v>
      </c>
      <c r="D216" s="9">
        <v>6.1646000000000001</v>
      </c>
      <c r="E216" s="9">
        <v>1.8507</v>
      </c>
      <c r="F216" s="9">
        <v>1.1125</v>
      </c>
      <c r="G216" s="9">
        <v>3.0451000000000001</v>
      </c>
      <c r="H216" s="9">
        <v>0.15629999999999999</v>
      </c>
      <c r="N216" s="5"/>
      <c r="O216" s="9"/>
      <c r="P216" s="9"/>
      <c r="Q216" s="9"/>
      <c r="R216" s="9"/>
      <c r="S216" s="9"/>
      <c r="T216" s="9"/>
    </row>
    <row r="217" spans="1:20" x14ac:dyDescent="0.3">
      <c r="A217" t="s">
        <v>306</v>
      </c>
      <c r="B217" s="5">
        <v>36708</v>
      </c>
      <c r="C217" s="9">
        <v>6.0648999999999997</v>
      </c>
      <c r="D217" s="9">
        <v>6.0651999999999999</v>
      </c>
      <c r="E217" s="9">
        <v>1.8391</v>
      </c>
      <c r="F217" s="9">
        <v>1.0519000000000001</v>
      </c>
      <c r="G217" s="9">
        <v>3.0390000000000001</v>
      </c>
      <c r="H217" s="9">
        <v>0.13519999999999999</v>
      </c>
      <c r="N217" s="5"/>
      <c r="O217" s="9"/>
      <c r="P217" s="9"/>
      <c r="Q217" s="9"/>
      <c r="R217" s="9"/>
      <c r="S217" s="9"/>
      <c r="T217" s="9"/>
    </row>
    <row r="218" spans="1:20" x14ac:dyDescent="0.3">
      <c r="A218" t="s">
        <v>307</v>
      </c>
      <c r="B218" s="5">
        <v>36739</v>
      </c>
      <c r="C218" s="9">
        <v>5.8876999999999997</v>
      </c>
      <c r="D218" s="9">
        <v>5.9070999999999998</v>
      </c>
      <c r="E218" s="9">
        <v>1.8011999999999999</v>
      </c>
      <c r="F218" s="9">
        <v>0.9708</v>
      </c>
      <c r="G218" s="9">
        <v>3.0238</v>
      </c>
      <c r="H218" s="9">
        <v>0.1113</v>
      </c>
      <c r="N218" s="5"/>
      <c r="O218" s="9"/>
      <c r="P218" s="9"/>
      <c r="Q218" s="9"/>
      <c r="R218" s="9"/>
      <c r="S218" s="9"/>
      <c r="T218" s="9"/>
    </row>
    <row r="219" spans="1:20" x14ac:dyDescent="0.3">
      <c r="A219" t="s">
        <v>308</v>
      </c>
      <c r="B219" s="5">
        <v>36770</v>
      </c>
      <c r="C219" s="9">
        <v>6.1905000000000001</v>
      </c>
      <c r="D219" s="9">
        <v>6.1848000000000001</v>
      </c>
      <c r="E219" s="9">
        <v>1.8714999999999999</v>
      </c>
      <c r="F219" s="9">
        <v>1.0811999999999999</v>
      </c>
      <c r="G219" s="9">
        <v>3.073</v>
      </c>
      <c r="H219" s="9">
        <v>0.15909999999999999</v>
      </c>
      <c r="N219" s="5"/>
      <c r="O219" s="9"/>
      <c r="P219" s="9"/>
      <c r="Q219" s="9"/>
      <c r="R219" s="9"/>
      <c r="S219" s="9"/>
      <c r="T219" s="9"/>
    </row>
    <row r="220" spans="1:20" x14ac:dyDescent="0.3">
      <c r="A220" t="s">
        <v>309</v>
      </c>
      <c r="B220" s="5">
        <v>36800</v>
      </c>
      <c r="C220" s="9">
        <v>6.0228000000000002</v>
      </c>
      <c r="D220" s="9">
        <v>6.0437000000000003</v>
      </c>
      <c r="E220" s="9">
        <v>1.843</v>
      </c>
      <c r="F220" s="9">
        <v>1.0098</v>
      </c>
      <c r="G220" s="9">
        <v>3.0573000000000001</v>
      </c>
      <c r="H220" s="9">
        <v>0.1336</v>
      </c>
      <c r="N220" s="5"/>
      <c r="O220" s="9"/>
      <c r="P220" s="9"/>
      <c r="Q220" s="9"/>
      <c r="R220" s="9"/>
      <c r="S220" s="9"/>
      <c r="T220" s="9"/>
    </row>
    <row r="221" spans="1:20" x14ac:dyDescent="0.3">
      <c r="A221" t="s">
        <v>310</v>
      </c>
      <c r="B221" s="5">
        <v>36831</v>
      </c>
      <c r="C221" s="9">
        <v>5.7813999999999997</v>
      </c>
      <c r="D221" s="9">
        <v>5.7881999999999998</v>
      </c>
      <c r="E221" s="9">
        <v>1.7565999999999999</v>
      </c>
      <c r="F221" s="9">
        <v>0.90969999999999995</v>
      </c>
      <c r="G221" s="9">
        <v>3.0177</v>
      </c>
      <c r="H221" s="9">
        <v>0.1042</v>
      </c>
      <c r="N221" s="5"/>
      <c r="O221" s="9"/>
      <c r="P221" s="9"/>
      <c r="Q221" s="9"/>
      <c r="R221" s="9"/>
      <c r="S221" s="9"/>
      <c r="T221" s="9"/>
    </row>
    <row r="222" spans="1:20" x14ac:dyDescent="0.3">
      <c r="A222" t="s">
        <v>311</v>
      </c>
      <c r="B222" s="5">
        <v>36861</v>
      </c>
      <c r="C222" s="9">
        <v>5.6413000000000002</v>
      </c>
      <c r="D222" s="9">
        <v>5.6670999999999996</v>
      </c>
      <c r="E222" s="9">
        <v>1.6767000000000001</v>
      </c>
      <c r="F222" s="9">
        <v>0.89480000000000004</v>
      </c>
      <c r="G222" s="9">
        <v>2.9872000000000001</v>
      </c>
      <c r="H222" s="9">
        <v>0.1084</v>
      </c>
      <c r="N222" s="5"/>
      <c r="O222" s="9"/>
      <c r="P222" s="9"/>
      <c r="Q222" s="9"/>
      <c r="R222" s="9"/>
      <c r="S222" s="9"/>
      <c r="T222" s="9"/>
    </row>
    <row r="223" spans="1:20" x14ac:dyDescent="0.3">
      <c r="A223" t="s">
        <v>312</v>
      </c>
      <c r="B223" s="5">
        <v>36892</v>
      </c>
      <c r="C223" s="9">
        <v>5.8197000000000001</v>
      </c>
      <c r="D223" s="9">
        <v>5.8639999999999999</v>
      </c>
      <c r="E223" s="9">
        <v>1.6362000000000001</v>
      </c>
      <c r="F223" s="9">
        <v>1.0759000000000001</v>
      </c>
      <c r="G223" s="9">
        <v>2.9744999999999999</v>
      </c>
      <c r="H223" s="9">
        <v>0.1774</v>
      </c>
      <c r="N223" s="5"/>
      <c r="O223" s="9"/>
      <c r="P223" s="9"/>
      <c r="Q223" s="9"/>
      <c r="R223" s="9"/>
      <c r="S223" s="9"/>
      <c r="T223" s="9"/>
    </row>
    <row r="224" spans="1:20" x14ac:dyDescent="0.3">
      <c r="A224" t="s">
        <v>313</v>
      </c>
      <c r="B224" s="5">
        <v>36923</v>
      </c>
      <c r="C224" s="9">
        <v>5.6897000000000002</v>
      </c>
      <c r="D224" s="9">
        <v>5.7065999999999999</v>
      </c>
      <c r="E224" s="9">
        <v>1.5760000000000001</v>
      </c>
      <c r="F224" s="9">
        <v>1.0237000000000001</v>
      </c>
      <c r="G224" s="9">
        <v>2.9453</v>
      </c>
      <c r="H224" s="9">
        <v>0.16159999999999999</v>
      </c>
      <c r="N224" s="5"/>
      <c r="O224" s="9"/>
      <c r="P224" s="9"/>
      <c r="Q224" s="9"/>
      <c r="R224" s="9"/>
      <c r="S224" s="9"/>
      <c r="T224" s="9"/>
    </row>
    <row r="225" spans="1:20" x14ac:dyDescent="0.3">
      <c r="A225" t="s">
        <v>314</v>
      </c>
      <c r="B225" s="5">
        <v>36951</v>
      </c>
      <c r="C225" s="9">
        <v>5.8737000000000004</v>
      </c>
      <c r="D225" s="9">
        <v>5.88</v>
      </c>
      <c r="E225" s="9">
        <v>1.5601</v>
      </c>
      <c r="F225" s="9">
        <v>1.1621999999999999</v>
      </c>
      <c r="G225" s="9">
        <v>2.9432999999999998</v>
      </c>
      <c r="H225" s="9">
        <v>0.21440000000000001</v>
      </c>
      <c r="N225" s="5"/>
      <c r="O225" s="9"/>
      <c r="P225" s="9"/>
      <c r="Q225" s="9"/>
      <c r="R225" s="9"/>
      <c r="S225" s="9"/>
      <c r="T225" s="9"/>
    </row>
    <row r="226" spans="1:20" x14ac:dyDescent="0.3">
      <c r="A226" t="s">
        <v>315</v>
      </c>
      <c r="B226" s="5">
        <v>36982</v>
      </c>
      <c r="C226" s="9">
        <v>6.2602000000000002</v>
      </c>
      <c r="D226" s="9">
        <v>6.28</v>
      </c>
      <c r="E226" s="9">
        <v>1.6491</v>
      </c>
      <c r="F226" s="9">
        <v>1.3623000000000001</v>
      </c>
      <c r="G226" s="9">
        <v>2.9872999999999998</v>
      </c>
      <c r="H226" s="9">
        <v>0.28129999999999999</v>
      </c>
      <c r="N226" s="5"/>
      <c r="O226" s="9"/>
      <c r="P226" s="9"/>
      <c r="Q226" s="9"/>
      <c r="R226" s="9"/>
      <c r="S226" s="9"/>
      <c r="T226" s="9"/>
    </row>
    <row r="227" spans="1:20" x14ac:dyDescent="0.3">
      <c r="A227" t="s">
        <v>316</v>
      </c>
      <c r="B227" s="5">
        <v>37012</v>
      </c>
      <c r="C227" s="9">
        <v>6.3455000000000004</v>
      </c>
      <c r="D227" s="9">
        <v>6.3476999999999997</v>
      </c>
      <c r="E227" s="9">
        <v>1.6247</v>
      </c>
      <c r="F227" s="9">
        <v>1.4429000000000001</v>
      </c>
      <c r="G227" s="9">
        <v>2.9725000000000001</v>
      </c>
      <c r="H227" s="9">
        <v>0.30759999999999998</v>
      </c>
      <c r="N227" s="5"/>
      <c r="O227" s="9"/>
      <c r="P227" s="9"/>
      <c r="Q227" s="9"/>
      <c r="R227" s="9"/>
      <c r="S227" s="9"/>
      <c r="T227" s="9"/>
    </row>
    <row r="228" spans="1:20" x14ac:dyDescent="0.3">
      <c r="A228" t="s">
        <v>317</v>
      </c>
      <c r="B228" s="5">
        <v>37043</v>
      </c>
      <c r="C228" s="9">
        <v>6.3342999999999998</v>
      </c>
      <c r="D228" s="9">
        <v>6.3476999999999997</v>
      </c>
      <c r="E228" s="9">
        <v>1.6294999999999999</v>
      </c>
      <c r="F228" s="9">
        <v>1.4375</v>
      </c>
      <c r="G228" s="9">
        <v>2.9750999999999999</v>
      </c>
      <c r="H228" s="9">
        <v>0.30559999999999998</v>
      </c>
      <c r="N228" s="5"/>
      <c r="O228" s="9"/>
      <c r="P228" s="9"/>
      <c r="Q228" s="9"/>
      <c r="R228" s="9"/>
      <c r="S228" s="9"/>
      <c r="T228" s="9"/>
    </row>
    <row r="229" spans="1:20" x14ac:dyDescent="0.3">
      <c r="A229" t="s">
        <v>318</v>
      </c>
      <c r="B229" s="5">
        <v>37073</v>
      </c>
      <c r="C229" s="9">
        <v>6.0244</v>
      </c>
      <c r="D229" s="9">
        <v>6.0206</v>
      </c>
      <c r="E229" s="9">
        <v>1.5262</v>
      </c>
      <c r="F229" s="9">
        <v>1.2991999999999999</v>
      </c>
      <c r="G229" s="9">
        <v>2.9298000000000002</v>
      </c>
      <c r="H229" s="9">
        <v>0.26540000000000002</v>
      </c>
      <c r="N229" s="5"/>
      <c r="O229" s="9"/>
      <c r="P229" s="9"/>
      <c r="Q229" s="9"/>
      <c r="R229" s="9"/>
      <c r="S229" s="9"/>
      <c r="T229" s="9"/>
    </row>
    <row r="230" spans="1:20" x14ac:dyDescent="0.3">
      <c r="A230" t="s">
        <v>319</v>
      </c>
      <c r="B230" s="5">
        <v>37104</v>
      </c>
      <c r="C230" s="9">
        <v>5.8967000000000001</v>
      </c>
      <c r="D230" s="9">
        <v>5.9051</v>
      </c>
      <c r="E230" s="9">
        <v>1.4782999999999999</v>
      </c>
      <c r="F230" s="9">
        <v>1.2638</v>
      </c>
      <c r="G230" s="9">
        <v>2.9076</v>
      </c>
      <c r="H230" s="9">
        <v>0.25540000000000002</v>
      </c>
      <c r="N230" s="5"/>
      <c r="O230" s="9"/>
      <c r="P230" s="9"/>
      <c r="Q230" s="9"/>
      <c r="R230" s="9"/>
      <c r="S230" s="9"/>
      <c r="T230" s="9"/>
    </row>
    <row r="231" spans="1:20" x14ac:dyDescent="0.3">
      <c r="A231" t="s">
        <v>320</v>
      </c>
      <c r="B231" s="5">
        <v>37135</v>
      </c>
      <c r="C231" s="9">
        <v>6.0757000000000003</v>
      </c>
      <c r="D231" s="9">
        <v>6.1089000000000002</v>
      </c>
      <c r="E231" s="9">
        <v>1.4358</v>
      </c>
      <c r="F231" s="9">
        <v>1.4332</v>
      </c>
      <c r="G231" s="9">
        <v>2.9077999999999999</v>
      </c>
      <c r="H231" s="9">
        <v>0.33210000000000001</v>
      </c>
      <c r="N231" s="5"/>
      <c r="O231" s="9"/>
      <c r="P231" s="9"/>
      <c r="Q231" s="9"/>
      <c r="R231" s="9"/>
      <c r="S231" s="9"/>
      <c r="T231" s="9"/>
    </row>
    <row r="232" spans="1:20" x14ac:dyDescent="0.3">
      <c r="A232" t="s">
        <v>321</v>
      </c>
      <c r="B232" s="5">
        <v>37165</v>
      </c>
      <c r="C232" s="9">
        <v>5.7222999999999997</v>
      </c>
      <c r="D232" s="9">
        <v>5.7771999999999997</v>
      </c>
      <c r="E232" s="9">
        <v>1.3008999999999999</v>
      </c>
      <c r="F232" s="9">
        <v>1.3345</v>
      </c>
      <c r="G232" s="9">
        <v>2.8405999999999998</v>
      </c>
      <c r="H232" s="9">
        <v>0.30120000000000002</v>
      </c>
      <c r="N232" s="5"/>
      <c r="O232" s="9"/>
      <c r="P232" s="9"/>
      <c r="Q232" s="9"/>
      <c r="R232" s="9"/>
      <c r="S232" s="9"/>
      <c r="T232" s="9"/>
    </row>
    <row r="233" spans="1:20" x14ac:dyDescent="0.3">
      <c r="A233" t="s">
        <v>322</v>
      </c>
      <c r="B233" s="5">
        <v>37196</v>
      </c>
      <c r="C233" s="9">
        <v>6.2713000000000001</v>
      </c>
      <c r="D233" s="9">
        <v>6.2404999999999999</v>
      </c>
      <c r="E233" s="9">
        <v>1.4012</v>
      </c>
      <c r="F233" s="9">
        <v>1.5803</v>
      </c>
      <c r="G233" s="9">
        <v>2.8822000000000001</v>
      </c>
      <c r="H233" s="9">
        <v>0.37680000000000002</v>
      </c>
      <c r="N233" s="5"/>
      <c r="O233" s="9"/>
      <c r="P233" s="9"/>
      <c r="Q233" s="9"/>
      <c r="R233" s="9"/>
      <c r="S233" s="9"/>
      <c r="T233" s="9"/>
    </row>
    <row r="234" spans="1:20" x14ac:dyDescent="0.3">
      <c r="A234" t="s">
        <v>323</v>
      </c>
      <c r="B234" s="5">
        <v>37226</v>
      </c>
      <c r="C234" s="9">
        <v>6.4637000000000002</v>
      </c>
      <c r="D234" s="9">
        <v>6.4476000000000004</v>
      </c>
      <c r="E234" s="9">
        <v>1.4555</v>
      </c>
      <c r="F234" s="9">
        <v>1.6845000000000001</v>
      </c>
      <c r="G234" s="9">
        <v>2.9020000000000001</v>
      </c>
      <c r="H234" s="9">
        <v>0.40560000000000002</v>
      </c>
      <c r="N234" s="5"/>
      <c r="O234" s="9"/>
      <c r="P234" s="9"/>
      <c r="Q234" s="9"/>
      <c r="R234" s="9"/>
      <c r="S234" s="9"/>
      <c r="T234" s="9"/>
    </row>
    <row r="235" spans="1:20" x14ac:dyDescent="0.3">
      <c r="A235" t="s">
        <v>324</v>
      </c>
      <c r="B235" s="5">
        <v>37257</v>
      </c>
      <c r="C235" s="9">
        <v>6.3617999999999997</v>
      </c>
      <c r="D235" s="9">
        <v>6.3559999999999999</v>
      </c>
      <c r="E235" s="9">
        <v>1.4390000000000001</v>
      </c>
      <c r="F235" s="9">
        <v>1.6354</v>
      </c>
      <c r="G235" s="9">
        <v>2.8929999999999998</v>
      </c>
      <c r="H235" s="9">
        <v>0.3886</v>
      </c>
      <c r="N235" s="5"/>
      <c r="O235" s="9"/>
      <c r="P235" s="9"/>
      <c r="Q235" s="9"/>
      <c r="R235" s="9"/>
      <c r="S235" s="9"/>
      <c r="T235" s="9"/>
    </row>
    <row r="236" spans="1:20" x14ac:dyDescent="0.3">
      <c r="A236" t="s">
        <v>325</v>
      </c>
      <c r="B236" s="5">
        <v>37288</v>
      </c>
      <c r="C236" s="9">
        <v>6.3074000000000003</v>
      </c>
      <c r="D236" s="9">
        <v>6.2900999999999998</v>
      </c>
      <c r="E236" s="9">
        <v>1.4222999999999999</v>
      </c>
      <c r="F236" s="9">
        <v>1.5992</v>
      </c>
      <c r="G236" s="9">
        <v>2.8889999999999998</v>
      </c>
      <c r="H236" s="9">
        <v>0.37959999999999999</v>
      </c>
      <c r="N236" s="5"/>
      <c r="O236" s="9"/>
      <c r="P236" s="9"/>
      <c r="Q236" s="9"/>
      <c r="R236" s="9"/>
      <c r="S236" s="9"/>
      <c r="T236" s="9"/>
    </row>
    <row r="237" spans="1:20" x14ac:dyDescent="0.3">
      <c r="A237" t="s">
        <v>326</v>
      </c>
      <c r="B237" s="5">
        <v>37316</v>
      </c>
      <c r="C237" s="9">
        <v>6.6509999999999998</v>
      </c>
      <c r="D237" s="9">
        <v>6.6069000000000004</v>
      </c>
      <c r="E237" s="9">
        <v>1.5259</v>
      </c>
      <c r="F237" s="9">
        <v>1.7416</v>
      </c>
      <c r="G237" s="9">
        <v>2.9251999999999998</v>
      </c>
      <c r="H237" s="9">
        <v>0.41420000000000001</v>
      </c>
      <c r="N237" s="5"/>
      <c r="O237" s="9"/>
      <c r="P237" s="9"/>
      <c r="Q237" s="9"/>
      <c r="R237" s="9"/>
      <c r="S237" s="9"/>
      <c r="T237" s="9"/>
    </row>
    <row r="238" spans="1:20" x14ac:dyDescent="0.3">
      <c r="A238" t="s">
        <v>327</v>
      </c>
      <c r="B238" s="5">
        <v>37347</v>
      </c>
      <c r="C238" s="9">
        <v>6.3544</v>
      </c>
      <c r="D238" s="9">
        <v>6.3579999999999997</v>
      </c>
      <c r="E238" s="9">
        <v>1.4403999999999999</v>
      </c>
      <c r="F238" s="9">
        <v>1.64</v>
      </c>
      <c r="G238" s="9">
        <v>2.8904000000000001</v>
      </c>
      <c r="H238" s="9">
        <v>0.38719999999999999</v>
      </c>
      <c r="N238" s="5"/>
      <c r="O238" s="9"/>
      <c r="P238" s="9"/>
      <c r="Q238" s="9"/>
      <c r="R238" s="9"/>
      <c r="S238" s="9"/>
      <c r="T238" s="9"/>
    </row>
    <row r="239" spans="1:20" x14ac:dyDescent="0.3">
      <c r="A239" t="s">
        <v>328</v>
      </c>
      <c r="B239" s="5">
        <v>37377</v>
      </c>
      <c r="C239" s="9">
        <v>6.4109999999999996</v>
      </c>
      <c r="D239" s="9">
        <v>6.3745000000000003</v>
      </c>
      <c r="E239" s="9">
        <v>1.4473</v>
      </c>
      <c r="F239" s="9">
        <v>1.6355999999999999</v>
      </c>
      <c r="G239" s="9">
        <v>2.9005000000000001</v>
      </c>
      <c r="H239" s="9">
        <v>0.3911</v>
      </c>
      <c r="N239" s="5"/>
      <c r="O239" s="9"/>
      <c r="P239" s="9"/>
      <c r="Q239" s="9"/>
      <c r="R239" s="9"/>
      <c r="S239" s="9"/>
      <c r="T239" s="9"/>
    </row>
    <row r="240" spans="1:20" x14ac:dyDescent="0.3">
      <c r="A240" t="s">
        <v>329</v>
      </c>
      <c r="B240" s="5">
        <v>37408</v>
      </c>
      <c r="C240" s="9">
        <v>6.2957999999999998</v>
      </c>
      <c r="D240" s="9">
        <v>6.2823000000000002</v>
      </c>
      <c r="E240" s="9">
        <v>1.41</v>
      </c>
      <c r="F240" s="9">
        <v>1.5983000000000001</v>
      </c>
      <c r="G240" s="9">
        <v>2.8891</v>
      </c>
      <c r="H240" s="9">
        <v>0.38490000000000002</v>
      </c>
      <c r="N240" s="5"/>
      <c r="O240" s="9"/>
      <c r="P240" s="9"/>
      <c r="Q240" s="9"/>
      <c r="R240" s="9"/>
      <c r="S240" s="9"/>
      <c r="T240" s="9"/>
    </row>
    <row r="241" spans="1:20" x14ac:dyDescent="0.3">
      <c r="A241" t="s">
        <v>330</v>
      </c>
      <c r="B241" s="5">
        <v>37438</v>
      </c>
      <c r="C241" s="9">
        <v>6.1955999999999998</v>
      </c>
      <c r="D241" s="9">
        <v>6.1775000000000002</v>
      </c>
      <c r="E241" s="9">
        <v>1.3852</v>
      </c>
      <c r="F241" s="9">
        <v>1.5205</v>
      </c>
      <c r="G241" s="9">
        <v>2.8969</v>
      </c>
      <c r="H241" s="9">
        <v>0.37490000000000001</v>
      </c>
      <c r="N241" s="5"/>
      <c r="O241" s="9"/>
      <c r="P241" s="9"/>
      <c r="Q241" s="9"/>
      <c r="R241" s="9"/>
      <c r="S241" s="9"/>
      <c r="T241" s="9"/>
    </row>
    <row r="242" spans="1:20" x14ac:dyDescent="0.3">
      <c r="A242" t="s">
        <v>331</v>
      </c>
      <c r="B242" s="5">
        <v>37469</v>
      </c>
      <c r="C242" s="9">
        <v>5.8193000000000001</v>
      </c>
      <c r="D242" s="9">
        <v>5.7811000000000003</v>
      </c>
      <c r="E242" s="9">
        <v>1.2766999999999999</v>
      </c>
      <c r="F242" s="9">
        <v>1.3447</v>
      </c>
      <c r="G242" s="9">
        <v>2.8429000000000002</v>
      </c>
      <c r="H242" s="9">
        <v>0.31680000000000003</v>
      </c>
      <c r="N242" s="5"/>
      <c r="O242" s="9"/>
      <c r="P242" s="9"/>
      <c r="Q242" s="9"/>
      <c r="R242" s="9"/>
      <c r="S242" s="9"/>
      <c r="T242" s="9"/>
    </row>
    <row r="243" spans="1:20" x14ac:dyDescent="0.3">
      <c r="A243" t="s">
        <v>332</v>
      </c>
      <c r="B243" s="5">
        <v>37500</v>
      </c>
      <c r="C243" s="9">
        <v>5.4604999999999997</v>
      </c>
      <c r="D243" s="9">
        <v>5.4061000000000003</v>
      </c>
      <c r="E243" s="9">
        <v>1.1640999999999999</v>
      </c>
      <c r="F243" s="9">
        <v>1.1778999999999999</v>
      </c>
      <c r="G243" s="9">
        <v>2.7953999999999999</v>
      </c>
      <c r="H243" s="9">
        <v>0.26869999999999999</v>
      </c>
      <c r="N243" s="5"/>
      <c r="O243" s="9"/>
      <c r="P243" s="9"/>
      <c r="Q243" s="9"/>
      <c r="R243" s="9"/>
      <c r="S243" s="9"/>
      <c r="T243" s="9"/>
    </row>
    <row r="244" spans="1:20" x14ac:dyDescent="0.3">
      <c r="A244" t="s">
        <v>333</v>
      </c>
      <c r="B244" s="5">
        <v>37530</v>
      </c>
      <c r="C244" s="9">
        <v>5.8647999999999998</v>
      </c>
      <c r="D244" s="9">
        <v>5.8354999999999997</v>
      </c>
      <c r="E244" s="9">
        <v>1.2726</v>
      </c>
      <c r="F244" s="9">
        <v>1.3673999999999999</v>
      </c>
      <c r="G244" s="9">
        <v>2.8574999999999999</v>
      </c>
      <c r="H244" s="9">
        <v>0.33800000000000002</v>
      </c>
      <c r="N244" s="5"/>
      <c r="O244" s="9"/>
      <c r="P244" s="9"/>
      <c r="Q244" s="9"/>
      <c r="R244" s="9"/>
      <c r="S244" s="9"/>
      <c r="T244" s="9"/>
    </row>
    <row r="245" spans="1:20" x14ac:dyDescent="0.3">
      <c r="A245" t="s">
        <v>334</v>
      </c>
      <c r="B245" s="5">
        <v>37561</v>
      </c>
      <c r="C245" s="9">
        <v>5.9592999999999998</v>
      </c>
      <c r="D245" s="9">
        <v>5.9238999999999997</v>
      </c>
      <c r="E245" s="9">
        <v>1.2726999999999999</v>
      </c>
      <c r="F245" s="9">
        <v>1.4567000000000001</v>
      </c>
      <c r="G245" s="9">
        <v>2.8397999999999999</v>
      </c>
      <c r="H245" s="9">
        <v>0.35470000000000002</v>
      </c>
      <c r="N245" s="5"/>
      <c r="O245" s="9"/>
      <c r="P245" s="9"/>
      <c r="Q245" s="9"/>
      <c r="R245" s="9"/>
      <c r="S245" s="9"/>
      <c r="T245" s="9"/>
    </row>
    <row r="246" spans="1:20" x14ac:dyDescent="0.3">
      <c r="A246" t="s">
        <v>335</v>
      </c>
      <c r="B246" s="5">
        <v>37591</v>
      </c>
      <c r="C246" s="9">
        <v>5.6516000000000002</v>
      </c>
      <c r="D246" s="9">
        <v>5.6276000000000002</v>
      </c>
      <c r="E246" s="9">
        <v>1.1921999999999999</v>
      </c>
      <c r="F246" s="9">
        <v>1.3073999999999999</v>
      </c>
      <c r="G246" s="9">
        <v>2.8126000000000002</v>
      </c>
      <c r="H246" s="9">
        <v>0.31540000000000001</v>
      </c>
      <c r="N246" s="5"/>
      <c r="O246" s="9"/>
      <c r="P246" s="9"/>
      <c r="Q246" s="9"/>
      <c r="R246" s="9"/>
      <c r="S246" s="9"/>
      <c r="T246" s="9"/>
    </row>
    <row r="247" spans="1:20" x14ac:dyDescent="0.3">
      <c r="A247" t="s">
        <v>336</v>
      </c>
      <c r="B247" s="5">
        <v>37622</v>
      </c>
      <c r="C247" s="9">
        <v>5.6957000000000004</v>
      </c>
      <c r="D247" s="9">
        <v>5.7046999999999999</v>
      </c>
      <c r="E247" s="9">
        <v>1.2050000000000001</v>
      </c>
      <c r="F247" s="9">
        <v>1.3593</v>
      </c>
      <c r="G247" s="9">
        <v>2.8127</v>
      </c>
      <c r="H247" s="9">
        <v>0.32769999999999999</v>
      </c>
      <c r="N247" s="5"/>
      <c r="O247" s="9"/>
      <c r="P247" s="9"/>
      <c r="Q247" s="9"/>
      <c r="R247" s="9"/>
      <c r="S247" s="9"/>
      <c r="T247" s="9"/>
    </row>
    <row r="248" spans="1:20" x14ac:dyDescent="0.3">
      <c r="A248" t="s">
        <v>337</v>
      </c>
      <c r="B248" s="5">
        <v>37653</v>
      </c>
      <c r="C248" s="9">
        <v>5.4233000000000002</v>
      </c>
      <c r="D248" s="9">
        <v>5.4188999999999998</v>
      </c>
      <c r="E248" s="9">
        <v>1.1307</v>
      </c>
      <c r="F248" s="9">
        <v>1.2233000000000001</v>
      </c>
      <c r="G248" s="9">
        <v>2.7791999999999999</v>
      </c>
      <c r="H248" s="9">
        <v>0.28570000000000001</v>
      </c>
      <c r="N248" s="5"/>
      <c r="O248" s="9"/>
      <c r="P248" s="9"/>
      <c r="Q248" s="9"/>
      <c r="R248" s="9"/>
      <c r="S248" s="9"/>
      <c r="T248" s="9"/>
    </row>
    <row r="249" spans="1:20" x14ac:dyDescent="0.3">
      <c r="A249" t="s">
        <v>338</v>
      </c>
      <c r="B249" s="5">
        <v>37681</v>
      </c>
      <c r="C249" s="9">
        <v>5.5926999999999998</v>
      </c>
      <c r="D249" s="9">
        <v>5.6158000000000001</v>
      </c>
      <c r="E249" s="9">
        <v>1.1769000000000001</v>
      </c>
      <c r="F249" s="9">
        <v>1.3164</v>
      </c>
      <c r="G249" s="9">
        <v>2.8043999999999998</v>
      </c>
      <c r="H249" s="9">
        <v>0.31809999999999999</v>
      </c>
      <c r="N249" s="5"/>
      <c r="O249" s="9"/>
      <c r="P249" s="9"/>
      <c r="Q249" s="9"/>
      <c r="R249" s="9"/>
      <c r="S249" s="9"/>
      <c r="T249" s="9"/>
    </row>
    <row r="250" spans="1:20" x14ac:dyDescent="0.3">
      <c r="A250" t="s">
        <v>339</v>
      </c>
      <c r="B250" s="5">
        <v>37712</v>
      </c>
      <c r="C250" s="9">
        <v>5.5609000000000002</v>
      </c>
      <c r="D250" s="9">
        <v>5.5712999999999999</v>
      </c>
      <c r="E250" s="9">
        <v>1.1657999999999999</v>
      </c>
      <c r="F250" s="9">
        <v>1.2994000000000001</v>
      </c>
      <c r="G250" s="9">
        <v>2.7959000000000001</v>
      </c>
      <c r="H250" s="9">
        <v>0.31019999999999998</v>
      </c>
      <c r="N250" s="5"/>
      <c r="O250" s="9"/>
      <c r="P250" s="9"/>
      <c r="Q250" s="9"/>
      <c r="R250" s="9"/>
      <c r="S250" s="9"/>
      <c r="T250" s="9"/>
    </row>
    <row r="251" spans="1:20" x14ac:dyDescent="0.3">
      <c r="A251" t="s">
        <v>340</v>
      </c>
      <c r="B251" s="5">
        <v>37742</v>
      </c>
      <c r="C251" s="9">
        <v>5.0137</v>
      </c>
      <c r="D251" s="9">
        <v>5.0145</v>
      </c>
      <c r="E251" s="9">
        <v>1.0138</v>
      </c>
      <c r="F251" s="9">
        <v>1.0476000000000001</v>
      </c>
      <c r="G251" s="9">
        <v>2.7233999999999998</v>
      </c>
      <c r="H251" s="9">
        <v>0.22969999999999999</v>
      </c>
      <c r="N251" s="5"/>
      <c r="O251" s="9"/>
      <c r="P251" s="9"/>
      <c r="Q251" s="9"/>
      <c r="R251" s="9"/>
      <c r="S251" s="9"/>
      <c r="T251" s="9"/>
    </row>
    <row r="252" spans="1:20" x14ac:dyDescent="0.3">
      <c r="A252" t="s">
        <v>341</v>
      </c>
      <c r="B252" s="5">
        <v>37773</v>
      </c>
      <c r="C252" s="9">
        <v>5.1914999999999996</v>
      </c>
      <c r="D252" s="9">
        <v>5.1828000000000003</v>
      </c>
      <c r="E252" s="9">
        <v>1.0437000000000001</v>
      </c>
      <c r="F252" s="9">
        <v>1.1424000000000001</v>
      </c>
      <c r="G252" s="9">
        <v>2.7366999999999999</v>
      </c>
      <c r="H252" s="9">
        <v>0.26</v>
      </c>
      <c r="N252" s="5"/>
      <c r="O252" s="9"/>
      <c r="P252" s="9"/>
      <c r="Q252" s="9"/>
      <c r="R252" s="9"/>
      <c r="S252" s="9"/>
      <c r="T252" s="9"/>
    </row>
    <row r="253" spans="1:20" x14ac:dyDescent="0.3">
      <c r="A253" t="s">
        <v>342</v>
      </c>
      <c r="B253" s="5">
        <v>37803</v>
      </c>
      <c r="C253" s="9">
        <v>6.3670999999999998</v>
      </c>
      <c r="D253" s="9">
        <v>6.3418999999999999</v>
      </c>
      <c r="E253" s="9">
        <v>1.3593999999999999</v>
      </c>
      <c r="F253" s="9">
        <v>1.6527000000000001</v>
      </c>
      <c r="G253" s="9">
        <v>2.8976000000000002</v>
      </c>
      <c r="H253" s="9">
        <v>0.43219999999999997</v>
      </c>
      <c r="N253" s="5"/>
      <c r="O253" s="9"/>
      <c r="P253" s="9"/>
      <c r="Q253" s="9"/>
      <c r="R253" s="9"/>
      <c r="S253" s="9"/>
      <c r="T253" s="9"/>
    </row>
    <row r="254" spans="1:20" x14ac:dyDescent="0.3">
      <c r="A254" t="s">
        <v>343</v>
      </c>
      <c r="B254" s="5">
        <v>37834</v>
      </c>
      <c r="C254" s="9">
        <v>6.1407999999999996</v>
      </c>
      <c r="D254" s="9">
        <v>6.1458000000000004</v>
      </c>
      <c r="E254" s="9">
        <v>1.3043</v>
      </c>
      <c r="F254" s="9">
        <v>1.5827</v>
      </c>
      <c r="G254" s="9">
        <v>2.8589000000000002</v>
      </c>
      <c r="H254" s="9">
        <v>0.39989999999999998</v>
      </c>
      <c r="N254" s="5"/>
      <c r="O254" s="9"/>
      <c r="P254" s="9"/>
      <c r="Q254" s="9"/>
      <c r="R254" s="9"/>
      <c r="S254" s="9"/>
      <c r="T254" s="9"/>
    </row>
    <row r="255" spans="1:20" x14ac:dyDescent="0.3">
      <c r="A255" t="s">
        <v>344</v>
      </c>
      <c r="B255" s="5">
        <v>37865</v>
      </c>
      <c r="C255" s="9">
        <v>5.7005999999999997</v>
      </c>
      <c r="D255" s="9">
        <v>5.7008999999999999</v>
      </c>
      <c r="E255" s="9">
        <v>1.1855</v>
      </c>
      <c r="F255" s="9">
        <v>1.3686</v>
      </c>
      <c r="G255" s="9">
        <v>2.8098000000000001</v>
      </c>
      <c r="H255" s="9">
        <v>0.33700000000000002</v>
      </c>
      <c r="N255" s="5"/>
      <c r="O255" s="9"/>
      <c r="P255" s="9"/>
      <c r="Q255" s="9"/>
      <c r="R255" s="9"/>
      <c r="S255" s="9"/>
      <c r="T255" s="9"/>
    </row>
    <row r="256" spans="1:20" x14ac:dyDescent="0.3">
      <c r="A256" t="s">
        <v>345</v>
      </c>
      <c r="B256" s="5">
        <v>37895</v>
      </c>
      <c r="C256" s="9">
        <v>5.9917999999999996</v>
      </c>
      <c r="D256" s="9">
        <v>5.9762000000000004</v>
      </c>
      <c r="E256" s="9">
        <v>1.2595000000000001</v>
      </c>
      <c r="F256" s="9">
        <v>1.5035000000000001</v>
      </c>
      <c r="G256" s="9">
        <v>2.8382000000000001</v>
      </c>
      <c r="H256" s="9">
        <v>0.375</v>
      </c>
      <c r="N256" s="5"/>
      <c r="O256" s="9"/>
      <c r="P256" s="9"/>
      <c r="Q256" s="9"/>
      <c r="R256" s="9"/>
      <c r="S256" s="9"/>
      <c r="T256" s="9"/>
    </row>
    <row r="257" spans="1:20" x14ac:dyDescent="0.3">
      <c r="A257" t="s">
        <v>346</v>
      </c>
      <c r="B257" s="5">
        <v>37926</v>
      </c>
      <c r="C257" s="9">
        <v>5.9017999999999997</v>
      </c>
      <c r="D257" s="9">
        <v>5.8940000000000001</v>
      </c>
      <c r="E257" s="9">
        <v>1.2354000000000001</v>
      </c>
      <c r="F257" s="9">
        <v>1.4786999999999999</v>
      </c>
      <c r="G257" s="9">
        <v>2.8189000000000002</v>
      </c>
      <c r="H257" s="9">
        <v>0.36099999999999999</v>
      </c>
      <c r="N257" s="5"/>
      <c r="O257" s="9"/>
      <c r="P257" s="9"/>
      <c r="Q257" s="9"/>
      <c r="R257" s="9"/>
      <c r="S257" s="9"/>
      <c r="T257" s="9"/>
    </row>
    <row r="258" spans="1:20" x14ac:dyDescent="0.3">
      <c r="A258" t="s">
        <v>347</v>
      </c>
      <c r="B258" s="5">
        <v>37956</v>
      </c>
      <c r="C258" s="9">
        <v>5.8623000000000003</v>
      </c>
      <c r="D258" s="9">
        <v>5.8502999999999998</v>
      </c>
      <c r="E258" s="9">
        <v>1.2217</v>
      </c>
      <c r="F258" s="9">
        <v>1.4551000000000001</v>
      </c>
      <c r="G258" s="9">
        <v>2.8165</v>
      </c>
      <c r="H258" s="9">
        <v>0.35699999999999998</v>
      </c>
      <c r="N258" s="5"/>
      <c r="O258" s="9"/>
      <c r="P258" s="9"/>
      <c r="Q258" s="9"/>
      <c r="R258" s="9"/>
      <c r="S258" s="9"/>
      <c r="T258" s="9"/>
    </row>
    <row r="259" spans="1:20" x14ac:dyDescent="0.3">
      <c r="A259" t="s">
        <v>348</v>
      </c>
      <c r="B259" s="5">
        <v>37987</v>
      </c>
      <c r="C259" s="9">
        <v>5.7030000000000003</v>
      </c>
      <c r="D259" s="9">
        <v>5.6952999999999996</v>
      </c>
      <c r="E259" s="9">
        <v>1.1781999999999999</v>
      </c>
      <c r="F259" s="9">
        <v>1.3916999999999999</v>
      </c>
      <c r="G259" s="9">
        <v>2.7917999999999998</v>
      </c>
      <c r="H259" s="9">
        <v>0.33360000000000001</v>
      </c>
      <c r="N259" s="5"/>
      <c r="O259" s="9"/>
      <c r="P259" s="9"/>
      <c r="Q259" s="9"/>
      <c r="R259" s="9"/>
      <c r="S259" s="9"/>
      <c r="T259" s="9"/>
    </row>
    <row r="260" spans="1:20" x14ac:dyDescent="0.3">
      <c r="A260" t="s">
        <v>349</v>
      </c>
      <c r="B260" s="5">
        <v>38018</v>
      </c>
      <c r="C260" s="9">
        <v>5.5365000000000002</v>
      </c>
      <c r="D260" s="9">
        <v>5.5519999999999996</v>
      </c>
      <c r="E260" s="9">
        <v>1.1418999999999999</v>
      </c>
      <c r="F260" s="9">
        <v>1.3205</v>
      </c>
      <c r="G260" s="9">
        <v>2.7770999999999999</v>
      </c>
      <c r="H260" s="9">
        <v>0.3125</v>
      </c>
      <c r="N260" s="5"/>
      <c r="O260" s="9"/>
      <c r="P260" s="9"/>
      <c r="Q260" s="9"/>
      <c r="R260" s="9"/>
      <c r="S260" s="9"/>
      <c r="T260" s="9"/>
    </row>
    <row r="261" spans="1:20" x14ac:dyDescent="0.3">
      <c r="A261" t="s">
        <v>350</v>
      </c>
      <c r="B261" s="5">
        <v>38047</v>
      </c>
      <c r="C261" s="9">
        <v>5.4537000000000004</v>
      </c>
      <c r="D261" s="9">
        <v>5.4339000000000004</v>
      </c>
      <c r="E261" s="9">
        <v>1.1115999999999999</v>
      </c>
      <c r="F261" s="9">
        <v>1.2619</v>
      </c>
      <c r="G261" s="9">
        <v>2.7650000000000001</v>
      </c>
      <c r="H261" s="9">
        <v>0.2954</v>
      </c>
      <c r="N261" s="5"/>
      <c r="O261" s="9"/>
      <c r="P261" s="9"/>
      <c r="Q261" s="9"/>
      <c r="R261" s="9"/>
      <c r="S261" s="9"/>
      <c r="T261" s="9"/>
    </row>
    <row r="262" spans="1:20" x14ac:dyDescent="0.3">
      <c r="A262" t="s">
        <v>351</v>
      </c>
      <c r="B262" s="5">
        <v>38078</v>
      </c>
      <c r="C262" s="9">
        <v>5.976</v>
      </c>
      <c r="D262" s="9">
        <v>5.9532999999999996</v>
      </c>
      <c r="E262" s="9">
        <v>1.2583</v>
      </c>
      <c r="F262" s="9">
        <v>1.5111000000000001</v>
      </c>
      <c r="G262" s="9">
        <v>2.8201000000000001</v>
      </c>
      <c r="H262" s="9">
        <v>0.36380000000000001</v>
      </c>
      <c r="N262" s="5"/>
      <c r="O262" s="9"/>
      <c r="P262" s="9"/>
      <c r="Q262" s="9"/>
      <c r="R262" s="9"/>
      <c r="S262" s="9"/>
      <c r="T262" s="9"/>
    </row>
    <row r="263" spans="1:20" x14ac:dyDescent="0.3">
      <c r="A263" t="s">
        <v>352</v>
      </c>
      <c r="B263" s="5">
        <v>38108</v>
      </c>
      <c r="C263" s="9">
        <v>6.0601000000000003</v>
      </c>
      <c r="D263" s="9">
        <v>6.0274999999999999</v>
      </c>
      <c r="E263" s="9">
        <v>1.302</v>
      </c>
      <c r="F263" s="9">
        <v>1.5229999999999999</v>
      </c>
      <c r="G263" s="9">
        <v>2.8384999999999998</v>
      </c>
      <c r="H263" s="9">
        <v>0.36399999999999999</v>
      </c>
      <c r="N263" s="5"/>
      <c r="O263" s="9"/>
      <c r="P263" s="9"/>
      <c r="Q263" s="9"/>
      <c r="R263" s="9"/>
      <c r="S263" s="9"/>
      <c r="T263" s="9"/>
    </row>
    <row r="264" spans="1:20" x14ac:dyDescent="0.3">
      <c r="A264" t="s">
        <v>353</v>
      </c>
      <c r="B264" s="5">
        <v>38139</v>
      </c>
      <c r="C264" s="9">
        <v>5.9275000000000002</v>
      </c>
      <c r="D264" s="9">
        <v>5.8665000000000003</v>
      </c>
      <c r="E264" s="9">
        <v>1.2907</v>
      </c>
      <c r="F264" s="9">
        <v>1.4216</v>
      </c>
      <c r="G264" s="9">
        <v>2.8285999999999998</v>
      </c>
      <c r="H264" s="9">
        <v>0.3256</v>
      </c>
      <c r="N264" s="5"/>
      <c r="O264" s="9"/>
      <c r="P264" s="9"/>
      <c r="Q264" s="9"/>
      <c r="R264" s="9"/>
      <c r="S264" s="9"/>
      <c r="T264" s="9"/>
    </row>
    <row r="265" spans="1:20" x14ac:dyDescent="0.3">
      <c r="A265" t="s">
        <v>354</v>
      </c>
      <c r="B265" s="5">
        <v>38169</v>
      </c>
      <c r="C265" s="9">
        <v>5.7670000000000003</v>
      </c>
      <c r="D265" s="9">
        <v>5.7289000000000003</v>
      </c>
      <c r="E265" s="9">
        <v>1.2618</v>
      </c>
      <c r="F265" s="9">
        <v>1.3512999999999999</v>
      </c>
      <c r="G265" s="9">
        <v>2.8140000000000001</v>
      </c>
      <c r="H265" s="9">
        <v>0.30180000000000001</v>
      </c>
      <c r="N265" s="5"/>
      <c r="O265" s="9"/>
      <c r="P265" s="9"/>
      <c r="Q265" s="9"/>
      <c r="R265" s="9"/>
      <c r="S265" s="9"/>
      <c r="T265" s="9"/>
    </row>
    <row r="266" spans="1:20" x14ac:dyDescent="0.3">
      <c r="A266" t="s">
        <v>355</v>
      </c>
      <c r="B266" s="5">
        <v>38200</v>
      </c>
      <c r="C266" s="9">
        <v>5.4492000000000003</v>
      </c>
      <c r="D266" s="9">
        <v>5.4126000000000003</v>
      </c>
      <c r="E266" s="9">
        <v>1.1853</v>
      </c>
      <c r="F266" s="9">
        <v>1.1912</v>
      </c>
      <c r="G266" s="9">
        <v>2.7822</v>
      </c>
      <c r="H266" s="9">
        <v>0.25390000000000001</v>
      </c>
      <c r="N266" s="5"/>
      <c r="O266" s="9"/>
      <c r="P266" s="9"/>
      <c r="Q266" s="9"/>
      <c r="R266" s="9"/>
      <c r="S266" s="9"/>
      <c r="T266" s="9"/>
    </row>
    <row r="267" spans="1:20" x14ac:dyDescent="0.3">
      <c r="A267" t="s">
        <v>356</v>
      </c>
      <c r="B267" s="5">
        <v>38231</v>
      </c>
      <c r="C267" s="9">
        <v>5.3323</v>
      </c>
      <c r="D267" s="9">
        <v>5.2911999999999999</v>
      </c>
      <c r="E267" s="9">
        <v>1.1746000000000001</v>
      </c>
      <c r="F267" s="9">
        <v>1.1203000000000001</v>
      </c>
      <c r="G267" s="9">
        <v>2.7711999999999999</v>
      </c>
      <c r="H267" s="9">
        <v>0.22509999999999999</v>
      </c>
      <c r="N267" s="5"/>
      <c r="O267" s="9"/>
      <c r="P267" s="9"/>
      <c r="Q267" s="9"/>
      <c r="R267" s="9"/>
      <c r="S267" s="9"/>
      <c r="T267" s="9"/>
    </row>
    <row r="268" spans="1:20" x14ac:dyDescent="0.3">
      <c r="A268" t="s">
        <v>357</v>
      </c>
      <c r="B268" s="5">
        <v>38261</v>
      </c>
      <c r="C268" s="9">
        <v>5.2375999999999996</v>
      </c>
      <c r="D268" s="9">
        <v>5.2201000000000004</v>
      </c>
      <c r="E268" s="9">
        <v>1.1712</v>
      </c>
      <c r="F268" s="9">
        <v>1.0682</v>
      </c>
      <c r="G268" s="9">
        <v>2.7719999999999998</v>
      </c>
      <c r="H268" s="9">
        <v>0.2087</v>
      </c>
      <c r="N268" s="5"/>
      <c r="O268" s="9"/>
      <c r="P268" s="9"/>
      <c r="Q268" s="9"/>
      <c r="R268" s="9"/>
      <c r="S268" s="9"/>
      <c r="T268" s="9"/>
    </row>
    <row r="269" spans="1:20" x14ac:dyDescent="0.3">
      <c r="A269" t="s">
        <v>358</v>
      </c>
      <c r="B269" s="5">
        <v>38292</v>
      </c>
      <c r="C269" s="9">
        <v>5.4229000000000003</v>
      </c>
      <c r="D269" s="9">
        <v>5.3689</v>
      </c>
      <c r="E269" s="9">
        <v>1.2413000000000001</v>
      </c>
      <c r="F269" s="9">
        <v>1.1165</v>
      </c>
      <c r="G269" s="9">
        <v>2.7959999999999998</v>
      </c>
      <c r="H269" s="9">
        <v>0.21510000000000001</v>
      </c>
      <c r="N269" s="5"/>
      <c r="O269" s="9"/>
      <c r="P269" s="9"/>
      <c r="Q269" s="9"/>
      <c r="R269" s="9"/>
      <c r="S269" s="9"/>
      <c r="T269" s="9"/>
    </row>
    <row r="270" spans="1:20" x14ac:dyDescent="0.3">
      <c r="A270" t="s">
        <v>359</v>
      </c>
      <c r="B270" s="5">
        <v>38322</v>
      </c>
      <c r="C270" s="9">
        <v>5.1893000000000002</v>
      </c>
      <c r="D270" s="9">
        <v>5.1707999999999998</v>
      </c>
      <c r="E270" s="9">
        <v>1.2041999999999999</v>
      </c>
      <c r="F270" s="9">
        <v>1.0127999999999999</v>
      </c>
      <c r="G270" s="9">
        <v>2.7751999999999999</v>
      </c>
      <c r="H270" s="9">
        <v>0.17860000000000001</v>
      </c>
      <c r="N270" s="5"/>
      <c r="O270" s="9"/>
      <c r="P270" s="9"/>
      <c r="Q270" s="9"/>
      <c r="R270" s="9"/>
      <c r="S270" s="9"/>
      <c r="T270" s="9"/>
    </row>
    <row r="271" spans="1:20" x14ac:dyDescent="0.3">
      <c r="A271" t="s">
        <v>360</v>
      </c>
      <c r="B271" s="5">
        <v>38353</v>
      </c>
      <c r="C271" s="9">
        <v>4.8643999999999998</v>
      </c>
      <c r="D271" s="9">
        <v>4.8346999999999998</v>
      </c>
      <c r="E271" s="9">
        <v>1.1303000000000001</v>
      </c>
      <c r="F271" s="9">
        <v>0.86180000000000001</v>
      </c>
      <c r="G271" s="9">
        <v>2.7252000000000001</v>
      </c>
      <c r="H271" s="9">
        <v>0.1174</v>
      </c>
      <c r="N271" s="5"/>
      <c r="O271" s="9"/>
      <c r="P271" s="9"/>
      <c r="Q271" s="9"/>
      <c r="R271" s="9"/>
      <c r="S271" s="9"/>
      <c r="T271" s="9"/>
    </row>
    <row r="272" spans="1:20" x14ac:dyDescent="0.3">
      <c r="A272" t="s">
        <v>361</v>
      </c>
      <c r="B272" s="5">
        <v>38384</v>
      </c>
      <c r="C272" s="9">
        <v>4.9706999999999999</v>
      </c>
      <c r="D272" s="9">
        <v>4.9450000000000003</v>
      </c>
      <c r="E272" s="9">
        <v>1.1823999999999999</v>
      </c>
      <c r="F272" s="9">
        <v>0.8962</v>
      </c>
      <c r="G272" s="9">
        <v>2.7440000000000002</v>
      </c>
      <c r="H272" s="9">
        <v>0.12239999999999999</v>
      </c>
      <c r="N272" s="5"/>
      <c r="O272" s="9"/>
      <c r="P272" s="9"/>
      <c r="Q272" s="9"/>
      <c r="R272" s="9"/>
      <c r="S272" s="9"/>
      <c r="T272" s="9"/>
    </row>
    <row r="273" spans="1:20" x14ac:dyDescent="0.3">
      <c r="A273" t="s">
        <v>362</v>
      </c>
      <c r="B273" s="5">
        <v>38412</v>
      </c>
      <c r="C273" s="9">
        <v>5.0632999999999999</v>
      </c>
      <c r="D273" s="9">
        <v>4.9866000000000001</v>
      </c>
      <c r="E273" s="9">
        <v>1.2030000000000001</v>
      </c>
      <c r="F273" s="9">
        <v>0.91259999999999997</v>
      </c>
      <c r="G273" s="9">
        <v>2.7484000000000002</v>
      </c>
      <c r="H273" s="9">
        <v>0.1226</v>
      </c>
      <c r="N273" s="5"/>
      <c r="O273" s="9"/>
      <c r="P273" s="9"/>
      <c r="Q273" s="9"/>
      <c r="R273" s="9"/>
      <c r="S273" s="9"/>
      <c r="T273" s="9"/>
    </row>
    <row r="274" spans="1:20" x14ac:dyDescent="0.3">
      <c r="A274" t="s">
        <v>363</v>
      </c>
      <c r="B274" s="5">
        <v>38443</v>
      </c>
      <c r="C274" s="9">
        <v>4.7283999999999997</v>
      </c>
      <c r="D274" s="9">
        <v>4.7031000000000001</v>
      </c>
      <c r="E274" s="9">
        <v>1.1344000000000001</v>
      </c>
      <c r="F274" s="9">
        <v>0.77300000000000002</v>
      </c>
      <c r="G274" s="9">
        <v>2.7170000000000001</v>
      </c>
      <c r="H274" s="9">
        <v>7.8700000000000006E-2</v>
      </c>
      <c r="N274" s="5"/>
      <c r="O274" s="9"/>
      <c r="P274" s="9"/>
      <c r="Q274" s="9"/>
      <c r="R274" s="9"/>
      <c r="S274" s="9"/>
      <c r="T274" s="9"/>
    </row>
    <row r="275" spans="1:20" x14ac:dyDescent="0.3">
      <c r="A275" t="s">
        <v>364</v>
      </c>
      <c r="B275" s="5">
        <v>38473</v>
      </c>
      <c r="C275" s="9">
        <v>4.4645000000000001</v>
      </c>
      <c r="D275" s="9">
        <v>4.4261999999999997</v>
      </c>
      <c r="E275" s="9">
        <v>1.0590999999999999</v>
      </c>
      <c r="F275" s="9">
        <v>0.65500000000000003</v>
      </c>
      <c r="G275" s="9">
        <v>2.6756000000000002</v>
      </c>
      <c r="H275" s="9">
        <v>3.6499999999999998E-2</v>
      </c>
      <c r="N275" s="5"/>
      <c r="O275" s="9"/>
      <c r="P275" s="9"/>
      <c r="Q275" s="9"/>
      <c r="R275" s="9"/>
      <c r="S275" s="9"/>
      <c r="T275" s="9"/>
    </row>
    <row r="276" spans="1:20" x14ac:dyDescent="0.3">
      <c r="A276" t="s">
        <v>365</v>
      </c>
      <c r="B276" s="5">
        <v>38504</v>
      </c>
      <c r="C276" s="9">
        <v>4.3258999999999999</v>
      </c>
      <c r="D276" s="9">
        <v>4.2971000000000004</v>
      </c>
      <c r="E276" s="9">
        <v>1.0427</v>
      </c>
      <c r="F276" s="9">
        <v>0.57999999999999996</v>
      </c>
      <c r="G276" s="9">
        <v>2.6652</v>
      </c>
      <c r="H276" s="9">
        <v>9.1999999999999998E-3</v>
      </c>
      <c r="N276" s="5"/>
      <c r="O276" s="9"/>
      <c r="P276" s="9"/>
      <c r="Q276" s="9"/>
      <c r="R276" s="9"/>
      <c r="S276" s="9"/>
      <c r="T276" s="9"/>
    </row>
    <row r="277" spans="1:20" x14ac:dyDescent="0.3">
      <c r="A277" t="s">
        <v>366</v>
      </c>
      <c r="B277" s="5">
        <v>38534</v>
      </c>
      <c r="C277" s="9">
        <v>4.5880000000000001</v>
      </c>
      <c r="D277" s="9">
        <v>4.5526999999999997</v>
      </c>
      <c r="E277" s="9">
        <v>1.1464000000000001</v>
      </c>
      <c r="F277" s="9">
        <v>0.66379999999999995</v>
      </c>
      <c r="G277" s="9">
        <v>2.7113999999999998</v>
      </c>
      <c r="H277" s="9">
        <v>3.1099999999999999E-2</v>
      </c>
      <c r="N277" s="5"/>
      <c r="O277" s="9"/>
      <c r="P277" s="9"/>
      <c r="Q277" s="9"/>
      <c r="R277" s="9"/>
      <c r="S277" s="9"/>
      <c r="T277" s="9"/>
    </row>
    <row r="278" spans="1:20" x14ac:dyDescent="0.3">
      <c r="A278" t="s">
        <v>367</v>
      </c>
      <c r="B278" s="5">
        <v>38565</v>
      </c>
      <c r="C278" s="9">
        <v>4.3426999999999998</v>
      </c>
      <c r="D278" s="9">
        <v>4.2939999999999996</v>
      </c>
      <c r="E278" s="9">
        <v>1.0843</v>
      </c>
      <c r="F278" s="9">
        <v>0.53720000000000001</v>
      </c>
      <c r="G278" s="9">
        <v>2.6823000000000001</v>
      </c>
      <c r="H278" s="9">
        <v>-9.7999999999999997E-3</v>
      </c>
      <c r="N278" s="5"/>
      <c r="O278" s="9"/>
      <c r="P278" s="9"/>
      <c r="Q278" s="9"/>
      <c r="R278" s="9"/>
      <c r="S278" s="9"/>
      <c r="T278" s="9"/>
    </row>
    <row r="279" spans="1:20" x14ac:dyDescent="0.3">
      <c r="A279" t="s">
        <v>368</v>
      </c>
      <c r="B279" s="5">
        <v>38596</v>
      </c>
      <c r="C279" s="9">
        <v>4.6468999999999996</v>
      </c>
      <c r="D279" s="9">
        <v>4.6421999999999999</v>
      </c>
      <c r="E279" s="9">
        <v>1.1981999999999999</v>
      </c>
      <c r="F279" s="9">
        <v>0.67179999999999995</v>
      </c>
      <c r="G279" s="9">
        <v>2.7385000000000002</v>
      </c>
      <c r="H279" s="9">
        <v>3.3700000000000001E-2</v>
      </c>
      <c r="N279" s="5"/>
      <c r="O279" s="9"/>
      <c r="P279" s="9"/>
      <c r="Q279" s="9"/>
      <c r="R279" s="9"/>
      <c r="S279" s="9"/>
      <c r="T279" s="9"/>
    </row>
    <row r="280" spans="1:20" x14ac:dyDescent="0.3">
      <c r="A280" t="s">
        <v>369</v>
      </c>
      <c r="B280" s="5">
        <v>38626</v>
      </c>
      <c r="C280" s="9">
        <v>4.8846999999999996</v>
      </c>
      <c r="D280" s="9">
        <v>4.8381999999999996</v>
      </c>
      <c r="E280" s="9">
        <v>1.2866</v>
      </c>
      <c r="F280" s="9">
        <v>0.72309999999999997</v>
      </c>
      <c r="G280" s="9">
        <v>2.7806999999999999</v>
      </c>
      <c r="H280" s="9">
        <v>4.7800000000000002E-2</v>
      </c>
      <c r="N280" s="5"/>
      <c r="O280" s="9"/>
      <c r="P280" s="9"/>
      <c r="Q280" s="9"/>
      <c r="R280" s="9"/>
      <c r="S280" s="9"/>
      <c r="T280" s="9"/>
    </row>
    <row r="281" spans="1:20" x14ac:dyDescent="0.3">
      <c r="A281" t="s">
        <v>370</v>
      </c>
      <c r="B281" s="5">
        <v>38657</v>
      </c>
      <c r="C281" s="9">
        <v>4.8575999999999997</v>
      </c>
      <c r="D281" s="9">
        <v>4.8167999999999997</v>
      </c>
      <c r="E281" s="9">
        <v>1.2881</v>
      </c>
      <c r="F281" s="9">
        <v>0.70309999999999995</v>
      </c>
      <c r="G281" s="9">
        <v>2.7831999999999999</v>
      </c>
      <c r="H281" s="9">
        <v>4.24E-2</v>
      </c>
      <c r="N281" s="5"/>
      <c r="O281" s="9"/>
      <c r="P281" s="9"/>
      <c r="Q281" s="9"/>
      <c r="R281" s="9"/>
      <c r="S281" s="9"/>
      <c r="T281" s="9"/>
    </row>
    <row r="282" spans="1:20" x14ac:dyDescent="0.3">
      <c r="A282" t="s">
        <v>371</v>
      </c>
      <c r="B282" s="5">
        <v>38687</v>
      </c>
      <c r="C282" s="9">
        <v>4.5898000000000003</v>
      </c>
      <c r="D282" s="9">
        <v>4.5540000000000003</v>
      </c>
      <c r="E282" s="9">
        <v>1.2213000000000001</v>
      </c>
      <c r="F282" s="9">
        <v>0.58899999999999997</v>
      </c>
      <c r="G282" s="9">
        <v>2.7440000000000002</v>
      </c>
      <c r="H282" s="9">
        <v>-2.9999999999999997E-4</v>
      </c>
      <c r="N282" s="5"/>
      <c r="O282" s="9"/>
      <c r="P282" s="9"/>
      <c r="Q282" s="9"/>
      <c r="R282" s="9"/>
      <c r="S282" s="9"/>
      <c r="T282" s="9"/>
    </row>
    <row r="283" spans="1:20" x14ac:dyDescent="0.3">
      <c r="A283" t="s">
        <v>372</v>
      </c>
      <c r="B283" s="5">
        <v>38718</v>
      </c>
      <c r="C283" s="9">
        <v>4.7233999999999998</v>
      </c>
      <c r="D283" s="9">
        <v>4.7081999999999997</v>
      </c>
      <c r="E283" s="9">
        <v>1.2887</v>
      </c>
      <c r="F283" s="9">
        <v>0.62780000000000002</v>
      </c>
      <c r="G283" s="9">
        <v>2.7789999999999999</v>
      </c>
      <c r="H283" s="9">
        <v>1.2699999999999999E-2</v>
      </c>
      <c r="N283" s="5"/>
      <c r="O283" s="9"/>
      <c r="P283" s="9"/>
      <c r="Q283" s="9"/>
      <c r="R283" s="9"/>
      <c r="S283" s="9"/>
      <c r="T283" s="9"/>
    </row>
    <row r="284" spans="1:20" x14ac:dyDescent="0.3">
      <c r="A284" t="s">
        <v>373</v>
      </c>
      <c r="B284" s="5">
        <v>38749</v>
      </c>
      <c r="C284" s="9">
        <v>4.6410999999999998</v>
      </c>
      <c r="D284" s="9">
        <v>4.6235999999999997</v>
      </c>
      <c r="E284" s="9">
        <v>1.2784</v>
      </c>
      <c r="F284" s="9">
        <v>0.58620000000000005</v>
      </c>
      <c r="G284" s="9">
        <v>2.7663000000000002</v>
      </c>
      <c r="H284" s="9">
        <v>-7.3000000000000001E-3</v>
      </c>
      <c r="N284" s="5"/>
      <c r="O284" s="9"/>
      <c r="P284" s="9"/>
      <c r="Q284" s="9"/>
      <c r="R284" s="9"/>
      <c r="S284" s="9"/>
      <c r="T284" s="9"/>
    </row>
    <row r="285" spans="1:20" x14ac:dyDescent="0.3">
      <c r="A285" t="s">
        <v>374</v>
      </c>
      <c r="B285" s="5">
        <v>38777</v>
      </c>
      <c r="C285" s="9">
        <v>5.0740999999999996</v>
      </c>
      <c r="D285" s="9">
        <v>5.0442</v>
      </c>
      <c r="E285" s="9">
        <v>1.4020999999999999</v>
      </c>
      <c r="F285" s="9">
        <v>0.75490000000000002</v>
      </c>
      <c r="G285" s="9">
        <v>2.8342000000000001</v>
      </c>
      <c r="H285" s="9">
        <v>5.2999999999999999E-2</v>
      </c>
      <c r="N285" s="5"/>
      <c r="O285" s="9"/>
      <c r="P285" s="9"/>
      <c r="Q285" s="9"/>
      <c r="R285" s="9"/>
      <c r="S285" s="9"/>
      <c r="T285" s="9"/>
    </row>
    <row r="286" spans="1:20" x14ac:dyDescent="0.3">
      <c r="A286" t="s">
        <v>375</v>
      </c>
      <c r="B286" s="5">
        <v>38808</v>
      </c>
      <c r="C286" s="9">
        <v>5.3722000000000003</v>
      </c>
      <c r="D286" s="9">
        <v>5.3204000000000002</v>
      </c>
      <c r="E286" s="9">
        <v>1.4891000000000001</v>
      </c>
      <c r="F286" s="9">
        <v>0.85640000000000005</v>
      </c>
      <c r="G286" s="9">
        <v>2.8835999999999999</v>
      </c>
      <c r="H286" s="9">
        <v>9.1300000000000006E-2</v>
      </c>
      <c r="N286" s="5"/>
      <c r="O286" s="9"/>
      <c r="P286" s="9"/>
      <c r="Q286" s="9"/>
      <c r="R286" s="9"/>
      <c r="S286" s="9"/>
      <c r="T286" s="9"/>
    </row>
    <row r="287" spans="1:20" x14ac:dyDescent="0.3">
      <c r="A287" t="s">
        <v>376</v>
      </c>
      <c r="B287" s="5">
        <v>38838</v>
      </c>
      <c r="C287" s="9">
        <v>5.3872999999999998</v>
      </c>
      <c r="D287" s="9">
        <v>5.3638000000000003</v>
      </c>
      <c r="E287" s="9">
        <v>1.5183</v>
      </c>
      <c r="F287" s="9">
        <v>0.85909999999999997</v>
      </c>
      <c r="G287" s="9">
        <v>2.8963999999999999</v>
      </c>
      <c r="H287" s="9">
        <v>0.09</v>
      </c>
      <c r="N287" s="5"/>
      <c r="O287" s="9"/>
      <c r="P287" s="9"/>
      <c r="Q287" s="9"/>
      <c r="R287" s="9"/>
      <c r="S287" s="9"/>
      <c r="T287" s="9"/>
    </row>
    <row r="288" spans="1:20" x14ac:dyDescent="0.3">
      <c r="A288" t="s">
        <v>377</v>
      </c>
      <c r="B288" s="5">
        <v>38869</v>
      </c>
      <c r="C288" s="9">
        <v>5.3338000000000001</v>
      </c>
      <c r="D288" s="9">
        <v>5.2850000000000001</v>
      </c>
      <c r="E288" s="9">
        <v>1.5132000000000001</v>
      </c>
      <c r="F288" s="9">
        <v>0.81200000000000006</v>
      </c>
      <c r="G288" s="9">
        <v>2.8896000000000002</v>
      </c>
      <c r="H288" s="9">
        <v>7.0199999999999999E-2</v>
      </c>
      <c r="N288" s="5"/>
      <c r="O288" s="9"/>
      <c r="P288" s="9"/>
      <c r="Q288" s="9"/>
      <c r="R288" s="9"/>
      <c r="S288" s="9"/>
      <c r="T288" s="9"/>
    </row>
    <row r="289" spans="1:20" x14ac:dyDescent="0.3">
      <c r="A289" t="s">
        <v>378</v>
      </c>
      <c r="B289" s="5">
        <v>38899</v>
      </c>
      <c r="C289" s="9">
        <v>5.1976000000000004</v>
      </c>
      <c r="D289" s="9">
        <v>5.1586999999999996</v>
      </c>
      <c r="E289" s="9">
        <v>1.4744999999999999</v>
      </c>
      <c r="F289" s="9">
        <v>0.75609999999999999</v>
      </c>
      <c r="G289" s="9">
        <v>2.8736000000000002</v>
      </c>
      <c r="H289" s="9">
        <v>5.45E-2</v>
      </c>
      <c r="N289" s="5"/>
      <c r="O289" s="9"/>
      <c r="P289" s="9"/>
      <c r="Q289" s="9"/>
      <c r="R289" s="9"/>
      <c r="S289" s="9"/>
      <c r="T289" s="9"/>
    </row>
    <row r="290" spans="1:20" x14ac:dyDescent="0.3">
      <c r="A290" t="s">
        <v>379</v>
      </c>
      <c r="B290" s="5">
        <v>38930</v>
      </c>
      <c r="C290" s="9">
        <v>4.9588000000000001</v>
      </c>
      <c r="D290" s="9">
        <v>4.9352999999999998</v>
      </c>
      <c r="E290" s="9">
        <v>1.4092</v>
      </c>
      <c r="F290" s="9">
        <v>0.65949999999999998</v>
      </c>
      <c r="G290" s="9">
        <v>2.8426999999999998</v>
      </c>
      <c r="H290" s="9">
        <v>2.3900000000000001E-2</v>
      </c>
      <c r="N290" s="5"/>
      <c r="O290" s="9"/>
      <c r="P290" s="9"/>
      <c r="Q290" s="9"/>
      <c r="R290" s="9"/>
      <c r="S290" s="9"/>
      <c r="T290" s="9"/>
    </row>
    <row r="291" spans="1:20" x14ac:dyDescent="0.3">
      <c r="A291" t="s">
        <v>380</v>
      </c>
      <c r="B291" s="5">
        <v>38961</v>
      </c>
      <c r="C291" s="9">
        <v>4.8455000000000004</v>
      </c>
      <c r="D291" s="9">
        <v>4.8329000000000004</v>
      </c>
      <c r="E291" s="9">
        <v>1.3716999999999999</v>
      </c>
      <c r="F291" s="9">
        <v>0.62390000000000001</v>
      </c>
      <c r="G291" s="9">
        <v>2.8243999999999998</v>
      </c>
      <c r="H291" s="9">
        <v>1.29E-2</v>
      </c>
      <c r="N291" s="5"/>
      <c r="O291" s="9"/>
      <c r="P291" s="9"/>
      <c r="Q291" s="9"/>
      <c r="R291" s="9"/>
      <c r="S291" s="9"/>
      <c r="T291" s="9"/>
    </row>
    <row r="292" spans="1:20" x14ac:dyDescent="0.3">
      <c r="A292" t="s">
        <v>381</v>
      </c>
      <c r="B292" s="5">
        <v>38991</v>
      </c>
      <c r="C292" s="9">
        <v>4.7973999999999997</v>
      </c>
      <c r="D292" s="9">
        <v>4.7790999999999997</v>
      </c>
      <c r="E292" s="9">
        <v>1.3691</v>
      </c>
      <c r="F292" s="9">
        <v>0.58730000000000004</v>
      </c>
      <c r="G292" s="9">
        <v>2.8226</v>
      </c>
      <c r="H292" s="9">
        <v>1E-4</v>
      </c>
      <c r="N292" s="5"/>
      <c r="O292" s="9"/>
      <c r="P292" s="9"/>
      <c r="Q292" s="9"/>
      <c r="R292" s="9"/>
      <c r="S292" s="9"/>
      <c r="T292" s="9"/>
    </row>
    <row r="293" spans="1:20" x14ac:dyDescent="0.3">
      <c r="A293" t="s">
        <v>382</v>
      </c>
      <c r="B293" s="5">
        <v>39022</v>
      </c>
      <c r="C293" s="9">
        <v>4.6398000000000001</v>
      </c>
      <c r="D293" s="9">
        <v>4.6166</v>
      </c>
      <c r="E293" s="9">
        <v>1.3227</v>
      </c>
      <c r="F293" s="9">
        <v>0.51770000000000005</v>
      </c>
      <c r="G293" s="9">
        <v>2.7993000000000001</v>
      </c>
      <c r="H293" s="9">
        <v>-2.3099999999999999E-2</v>
      </c>
      <c r="N293" s="5"/>
      <c r="O293" s="9"/>
      <c r="P293" s="9"/>
      <c r="Q293" s="9"/>
      <c r="R293" s="9"/>
      <c r="S293" s="9"/>
      <c r="T293" s="9"/>
    </row>
    <row r="294" spans="1:20" x14ac:dyDescent="0.3">
      <c r="A294" t="s">
        <v>383</v>
      </c>
      <c r="B294" s="5">
        <v>39052</v>
      </c>
      <c r="C294" s="9">
        <v>4.8882000000000003</v>
      </c>
      <c r="D294" s="9">
        <v>4.8794000000000004</v>
      </c>
      <c r="E294" s="9">
        <v>1.3915999999999999</v>
      </c>
      <c r="F294" s="9">
        <v>0.63929999999999998</v>
      </c>
      <c r="G294" s="9">
        <v>2.8323</v>
      </c>
      <c r="H294" s="9">
        <v>1.6199999999999999E-2</v>
      </c>
      <c r="N294" s="5"/>
      <c r="O294" s="9"/>
      <c r="P294" s="9"/>
      <c r="Q294" s="9"/>
      <c r="R294" s="9"/>
      <c r="S294" s="9"/>
      <c r="T294" s="9"/>
    </row>
    <row r="295" spans="1:20" x14ac:dyDescent="0.3">
      <c r="A295" t="s">
        <v>384</v>
      </c>
      <c r="B295" s="5">
        <v>39083</v>
      </c>
      <c r="C295" s="9">
        <v>4.9645000000000001</v>
      </c>
      <c r="D295" s="9">
        <v>4.9486999999999997</v>
      </c>
      <c r="E295" s="9">
        <v>1.4157</v>
      </c>
      <c r="F295" s="9">
        <v>0.66830000000000001</v>
      </c>
      <c r="G295" s="9">
        <v>2.8412999999999999</v>
      </c>
      <c r="H295" s="9">
        <v>2.3400000000000001E-2</v>
      </c>
      <c r="N295" s="5"/>
      <c r="O295" s="9"/>
      <c r="P295" s="9"/>
      <c r="Q295" s="9"/>
      <c r="R295" s="9"/>
      <c r="S295" s="9"/>
      <c r="T295" s="9"/>
    </row>
    <row r="296" spans="1:20" x14ac:dyDescent="0.3">
      <c r="A296" t="s">
        <v>385</v>
      </c>
      <c r="B296" s="5">
        <v>39114</v>
      </c>
      <c r="C296" s="9">
        <v>4.7912999999999997</v>
      </c>
      <c r="D296" s="9">
        <v>4.7805</v>
      </c>
      <c r="E296" s="9">
        <v>1.3697999999999999</v>
      </c>
      <c r="F296" s="9">
        <v>0.58399999999999996</v>
      </c>
      <c r="G296" s="9">
        <v>2.8256999999999999</v>
      </c>
      <c r="H296" s="9">
        <v>1E-3</v>
      </c>
      <c r="N296" s="5"/>
      <c r="O296" s="9"/>
      <c r="P296" s="9"/>
      <c r="Q296" s="9"/>
      <c r="R296" s="9"/>
      <c r="S296" s="9"/>
      <c r="T296" s="9"/>
    </row>
    <row r="297" spans="1:20" x14ac:dyDescent="0.3">
      <c r="A297" t="s">
        <v>386</v>
      </c>
      <c r="B297" s="5">
        <v>39142</v>
      </c>
      <c r="C297" s="9">
        <v>4.9741</v>
      </c>
      <c r="D297" s="9">
        <v>4.9767000000000001</v>
      </c>
      <c r="E297" s="9">
        <v>1.4186000000000001</v>
      </c>
      <c r="F297" s="9">
        <v>0.66920000000000002</v>
      </c>
      <c r="G297" s="9">
        <v>2.8553000000000002</v>
      </c>
      <c r="H297" s="9">
        <v>3.3599999999999998E-2</v>
      </c>
      <c r="N297" s="5"/>
      <c r="O297" s="9"/>
      <c r="P297" s="9"/>
      <c r="Q297" s="9"/>
      <c r="R297" s="9"/>
      <c r="S297" s="9"/>
      <c r="T297" s="9"/>
    </row>
    <row r="298" spans="1:20" x14ac:dyDescent="0.3">
      <c r="A298" t="s">
        <v>387</v>
      </c>
      <c r="B298" s="5">
        <v>39173</v>
      </c>
      <c r="C298" s="9">
        <v>4.9253</v>
      </c>
      <c r="D298" s="9">
        <v>4.9142000000000001</v>
      </c>
      <c r="E298" s="9">
        <v>1.3967000000000001</v>
      </c>
      <c r="F298" s="9">
        <v>0.64910000000000001</v>
      </c>
      <c r="G298" s="9">
        <v>2.8424999999999998</v>
      </c>
      <c r="H298" s="9">
        <v>2.5899999999999999E-2</v>
      </c>
      <c r="N298" s="5"/>
      <c r="O298" s="9"/>
      <c r="P298" s="9"/>
      <c r="Q298" s="9"/>
      <c r="R298" s="9"/>
      <c r="S298" s="9"/>
      <c r="T298" s="9"/>
    </row>
    <row r="299" spans="1:20" x14ac:dyDescent="0.3">
      <c r="A299" t="s">
        <v>388</v>
      </c>
      <c r="B299" s="5">
        <v>39203</v>
      </c>
      <c r="C299" s="9">
        <v>5.0903999999999998</v>
      </c>
      <c r="D299" s="9">
        <v>5.0826000000000002</v>
      </c>
      <c r="E299" s="9">
        <v>1.4309000000000001</v>
      </c>
      <c r="F299" s="9">
        <v>0.74880000000000002</v>
      </c>
      <c r="G299" s="9">
        <v>2.8506999999999998</v>
      </c>
      <c r="H299" s="9">
        <v>5.2200000000000003E-2</v>
      </c>
      <c r="N299" s="5"/>
      <c r="O299" s="9"/>
      <c r="P299" s="9"/>
      <c r="Q299" s="9"/>
      <c r="R299" s="9"/>
      <c r="S299" s="9"/>
      <c r="T299" s="9"/>
    </row>
    <row r="300" spans="1:20" x14ac:dyDescent="0.3">
      <c r="A300" t="s">
        <v>389</v>
      </c>
      <c r="B300" s="5">
        <v>39234</v>
      </c>
      <c r="C300" s="9">
        <v>5.2923999999999998</v>
      </c>
      <c r="D300" s="9">
        <v>5.2693000000000003</v>
      </c>
      <c r="E300" s="9">
        <v>1.4773000000000001</v>
      </c>
      <c r="F300" s="9">
        <v>0.83299999999999996</v>
      </c>
      <c r="G300" s="9">
        <v>2.8767999999999998</v>
      </c>
      <c r="H300" s="9">
        <v>8.2199999999999995E-2</v>
      </c>
      <c r="N300" s="5"/>
      <c r="O300" s="9"/>
      <c r="P300" s="9"/>
      <c r="Q300" s="9"/>
      <c r="R300" s="9"/>
      <c r="S300" s="9"/>
      <c r="T300" s="9"/>
    </row>
    <row r="301" spans="1:20" x14ac:dyDescent="0.3">
      <c r="A301" t="s">
        <v>390</v>
      </c>
      <c r="B301" s="5">
        <v>39264</v>
      </c>
      <c r="C301" s="9">
        <v>5.1685999999999996</v>
      </c>
      <c r="D301" s="9">
        <v>5.1532</v>
      </c>
      <c r="E301" s="9">
        <v>1.4579</v>
      </c>
      <c r="F301" s="9">
        <v>0.75439999999999996</v>
      </c>
      <c r="G301" s="9">
        <v>2.8771</v>
      </c>
      <c r="H301" s="9">
        <v>6.3799999999999996E-2</v>
      </c>
      <c r="N301" s="5"/>
      <c r="O301" s="9"/>
      <c r="P301" s="9"/>
      <c r="Q301" s="9"/>
      <c r="R301" s="9"/>
      <c r="S301" s="9"/>
      <c r="T301" s="9"/>
    </row>
    <row r="302" spans="1:20" x14ac:dyDescent="0.3">
      <c r="A302" t="s">
        <v>391</v>
      </c>
      <c r="B302" s="5">
        <v>39295</v>
      </c>
      <c r="C302" s="9">
        <v>5.1203000000000003</v>
      </c>
      <c r="D302" s="9">
        <v>5.0852000000000004</v>
      </c>
      <c r="E302" s="9">
        <v>1.3569</v>
      </c>
      <c r="F302" s="9">
        <v>0.80559999999999998</v>
      </c>
      <c r="G302" s="9">
        <v>2.8334999999999999</v>
      </c>
      <c r="H302" s="9">
        <v>8.9200000000000002E-2</v>
      </c>
      <c r="N302" s="5"/>
      <c r="O302" s="9"/>
      <c r="P302" s="9"/>
      <c r="Q302" s="9"/>
      <c r="R302" s="9"/>
      <c r="S302" s="9"/>
      <c r="T302" s="9"/>
    </row>
    <row r="303" spans="1:20" x14ac:dyDescent="0.3">
      <c r="A303" t="s">
        <v>392</v>
      </c>
      <c r="B303" s="5">
        <v>39326</v>
      </c>
      <c r="C303" s="9">
        <v>5.2507999999999999</v>
      </c>
      <c r="D303" s="9">
        <v>5.1977000000000002</v>
      </c>
      <c r="E303" s="9">
        <v>1.3733</v>
      </c>
      <c r="F303" s="9">
        <v>0.8649</v>
      </c>
      <c r="G303" s="9">
        <v>2.8462999999999998</v>
      </c>
      <c r="H303" s="9">
        <v>0.1132</v>
      </c>
      <c r="N303" s="5"/>
      <c r="O303" s="9"/>
      <c r="P303" s="9"/>
      <c r="Q303" s="9"/>
      <c r="R303" s="9"/>
      <c r="S303" s="9"/>
      <c r="T303" s="9"/>
    </row>
    <row r="304" spans="1:20" x14ac:dyDescent="0.3">
      <c r="A304" t="s">
        <v>393</v>
      </c>
      <c r="B304" s="5">
        <v>39356</v>
      </c>
      <c r="C304" s="9">
        <v>5.1238000000000001</v>
      </c>
      <c r="D304" s="9">
        <v>5.1144999999999996</v>
      </c>
      <c r="E304" s="9">
        <v>1.3541000000000001</v>
      </c>
      <c r="F304" s="9">
        <v>0.8216</v>
      </c>
      <c r="G304" s="9">
        <v>2.8388</v>
      </c>
      <c r="H304" s="9">
        <v>0.1</v>
      </c>
      <c r="N304" s="5"/>
      <c r="O304" s="9"/>
      <c r="P304" s="9"/>
      <c r="Q304" s="9"/>
      <c r="R304" s="9"/>
      <c r="S304" s="9"/>
      <c r="T304" s="9"/>
    </row>
    <row r="305" spans="1:20" x14ac:dyDescent="0.3">
      <c r="A305" t="s">
        <v>394</v>
      </c>
      <c r="B305" s="5">
        <v>39387</v>
      </c>
      <c r="C305" s="9">
        <v>5.0015999999999998</v>
      </c>
      <c r="D305" s="9">
        <v>4.9488000000000003</v>
      </c>
      <c r="E305" s="9">
        <v>1.2345999999999999</v>
      </c>
      <c r="F305" s="9">
        <v>0.80549999999999999</v>
      </c>
      <c r="G305" s="9">
        <v>2.7970999999999999</v>
      </c>
      <c r="H305" s="9">
        <v>0.1116</v>
      </c>
      <c r="N305" s="5"/>
      <c r="O305" s="9"/>
      <c r="P305" s="9"/>
      <c r="Q305" s="9"/>
      <c r="R305" s="9"/>
      <c r="S305" s="9"/>
      <c r="T305" s="9"/>
    </row>
    <row r="306" spans="1:20" x14ac:dyDescent="0.3">
      <c r="A306" t="s">
        <v>395</v>
      </c>
      <c r="B306" s="5">
        <v>39417</v>
      </c>
      <c r="C306" s="9">
        <v>5.1395999999999997</v>
      </c>
      <c r="D306" s="9">
        <v>5.0945999999999998</v>
      </c>
      <c r="E306" s="9">
        <v>1.2890999999999999</v>
      </c>
      <c r="F306" s="9">
        <v>0.84640000000000004</v>
      </c>
      <c r="G306" s="9">
        <v>2.83</v>
      </c>
      <c r="H306" s="9">
        <v>0.12909999999999999</v>
      </c>
      <c r="N306" s="5"/>
      <c r="O306" s="9"/>
      <c r="P306" s="9"/>
      <c r="Q306" s="9"/>
      <c r="R306" s="9"/>
      <c r="S306" s="9"/>
      <c r="T306" s="9"/>
    </row>
    <row r="307" spans="1:20" x14ac:dyDescent="0.3">
      <c r="A307" t="s">
        <v>396</v>
      </c>
      <c r="B307" s="5">
        <v>39448</v>
      </c>
      <c r="C307" s="9">
        <v>5.0777000000000001</v>
      </c>
      <c r="D307" s="9">
        <v>5.0218999999999996</v>
      </c>
      <c r="E307" s="9">
        <v>1.1238999999999999</v>
      </c>
      <c r="F307" s="9">
        <v>0.95369999999999999</v>
      </c>
      <c r="G307" s="9">
        <v>2.7625000000000002</v>
      </c>
      <c r="H307" s="9">
        <v>0.18179999999999999</v>
      </c>
      <c r="N307" s="5"/>
      <c r="O307" s="9"/>
      <c r="P307" s="9"/>
      <c r="Q307" s="9"/>
      <c r="R307" s="9"/>
      <c r="S307" s="9"/>
      <c r="T307" s="9"/>
    </row>
    <row r="308" spans="1:20" x14ac:dyDescent="0.3">
      <c r="A308" t="s">
        <v>397</v>
      </c>
      <c r="B308" s="5">
        <v>39479</v>
      </c>
      <c r="C308" s="9">
        <v>5.1936</v>
      </c>
      <c r="D308" s="9">
        <v>5.1445999999999996</v>
      </c>
      <c r="E308" s="9">
        <v>1.1315</v>
      </c>
      <c r="F308" s="9">
        <v>1.0170999999999999</v>
      </c>
      <c r="G308" s="9">
        <v>2.7806000000000002</v>
      </c>
      <c r="H308" s="9">
        <v>0.21540000000000001</v>
      </c>
      <c r="N308" s="5"/>
      <c r="O308" s="9"/>
      <c r="P308" s="9"/>
      <c r="Q308" s="9"/>
      <c r="R308" s="9"/>
      <c r="S308" s="9"/>
      <c r="T308" s="9"/>
    </row>
    <row r="309" spans="1:20" x14ac:dyDescent="0.3">
      <c r="A309" t="s">
        <v>398</v>
      </c>
      <c r="B309" s="5">
        <v>39508</v>
      </c>
      <c r="C309" s="9">
        <v>5.2069999999999999</v>
      </c>
      <c r="D309" s="9">
        <v>5.1212</v>
      </c>
      <c r="E309" s="9">
        <v>1.0887</v>
      </c>
      <c r="F309" s="9">
        <v>1.0452999999999999</v>
      </c>
      <c r="G309" s="9">
        <v>2.7604000000000002</v>
      </c>
      <c r="H309" s="9">
        <v>0.2268</v>
      </c>
      <c r="N309" s="5"/>
      <c r="O309" s="9"/>
      <c r="P309" s="9"/>
      <c r="Q309" s="9"/>
      <c r="R309" s="9"/>
      <c r="S309" s="9"/>
      <c r="T309" s="9"/>
    </row>
    <row r="310" spans="1:20" x14ac:dyDescent="0.3">
      <c r="A310" t="s">
        <v>399</v>
      </c>
      <c r="B310" s="5">
        <v>39539</v>
      </c>
      <c r="C310" s="9">
        <v>5.0945</v>
      </c>
      <c r="D310" s="9">
        <v>5.0590999999999999</v>
      </c>
      <c r="E310" s="9">
        <v>1.0759000000000001</v>
      </c>
      <c r="F310" s="9">
        <v>1.0492999999999999</v>
      </c>
      <c r="G310" s="9">
        <v>2.7271999999999998</v>
      </c>
      <c r="H310" s="9">
        <v>0.20669999999999999</v>
      </c>
      <c r="N310" s="5"/>
      <c r="O310" s="9"/>
      <c r="P310" s="9"/>
      <c r="Q310" s="9"/>
      <c r="R310" s="9"/>
      <c r="S310" s="9"/>
      <c r="T310" s="9"/>
    </row>
    <row r="311" spans="1:20" x14ac:dyDescent="0.3">
      <c r="A311" t="s">
        <v>400</v>
      </c>
      <c r="B311" s="5">
        <v>39569</v>
      </c>
      <c r="C311" s="9">
        <v>5.2881999999999998</v>
      </c>
      <c r="D311" s="9">
        <v>5.2675000000000001</v>
      </c>
      <c r="E311" s="9">
        <v>1.1668000000000001</v>
      </c>
      <c r="F311" s="9">
        <v>1.1151</v>
      </c>
      <c r="G311" s="9">
        <v>2.7645</v>
      </c>
      <c r="H311" s="9">
        <v>0.22109999999999999</v>
      </c>
      <c r="N311" s="5"/>
      <c r="O311" s="9"/>
      <c r="P311" s="9"/>
      <c r="Q311" s="9"/>
      <c r="R311" s="9"/>
      <c r="S311" s="9"/>
      <c r="T311" s="9"/>
    </row>
    <row r="312" spans="1:20" x14ac:dyDescent="0.3">
      <c r="A312" t="s">
        <v>401</v>
      </c>
      <c r="B312" s="5">
        <v>39600</v>
      </c>
      <c r="C312" s="9">
        <v>5.1341000000000001</v>
      </c>
      <c r="D312" s="9">
        <v>5.1050000000000004</v>
      </c>
      <c r="E312" s="9">
        <v>1.1404000000000001</v>
      </c>
      <c r="F312" s="9">
        <v>1.0249999999999999</v>
      </c>
      <c r="G312" s="9">
        <v>2.7501000000000002</v>
      </c>
      <c r="H312" s="9">
        <v>0.1895</v>
      </c>
      <c r="N312" s="5"/>
      <c r="O312" s="9"/>
      <c r="P312" s="9"/>
      <c r="Q312" s="9"/>
      <c r="R312" s="9"/>
      <c r="S312" s="9"/>
      <c r="T312" s="9"/>
    </row>
    <row r="313" spans="1:20" x14ac:dyDescent="0.3">
      <c r="A313" t="s">
        <v>402</v>
      </c>
      <c r="B313" s="5">
        <v>39630</v>
      </c>
      <c r="C313" s="9">
        <v>5.2308000000000003</v>
      </c>
      <c r="D313" s="9">
        <v>5.1619999999999999</v>
      </c>
      <c r="E313" s="9">
        <v>1.1258999999999999</v>
      </c>
      <c r="F313" s="9">
        <v>1.0779000000000001</v>
      </c>
      <c r="G313" s="9">
        <v>2.7469000000000001</v>
      </c>
      <c r="H313" s="9">
        <v>0.21129999999999999</v>
      </c>
      <c r="N313" s="5"/>
      <c r="O313" s="9"/>
      <c r="P313" s="9"/>
      <c r="Q313" s="9"/>
      <c r="R313" s="9"/>
      <c r="S313" s="9"/>
      <c r="T313" s="9"/>
    </row>
    <row r="314" spans="1:20" x14ac:dyDescent="0.3">
      <c r="A314" t="s">
        <v>403</v>
      </c>
      <c r="B314" s="5">
        <v>39661</v>
      </c>
      <c r="C314" s="9">
        <v>5.1327999999999996</v>
      </c>
      <c r="D314" s="9">
        <v>5.0765000000000002</v>
      </c>
      <c r="E314" s="9">
        <v>1.1173999999999999</v>
      </c>
      <c r="F314" s="9">
        <v>1.0154000000000001</v>
      </c>
      <c r="G314" s="9">
        <v>2.7488000000000001</v>
      </c>
      <c r="H314" s="9">
        <v>0.19489999999999999</v>
      </c>
      <c r="N314" s="5"/>
      <c r="O314" s="9"/>
      <c r="P314" s="9"/>
      <c r="Q314" s="9"/>
      <c r="R314" s="9"/>
      <c r="S314" s="9"/>
      <c r="T314" s="9"/>
    </row>
    <row r="315" spans="1:20" x14ac:dyDescent="0.3">
      <c r="A315" t="s">
        <v>404</v>
      </c>
      <c r="B315" s="5">
        <v>39692</v>
      </c>
      <c r="C315" s="9">
        <v>5.5029000000000003</v>
      </c>
      <c r="D315" s="9">
        <v>5.4320000000000004</v>
      </c>
      <c r="E315" s="9">
        <v>1.1746000000000001</v>
      </c>
      <c r="F315" s="9">
        <v>1.196</v>
      </c>
      <c r="G315" s="9">
        <v>2.7928999999999999</v>
      </c>
      <c r="H315" s="9">
        <v>0.26850000000000002</v>
      </c>
      <c r="N315" s="5"/>
      <c r="O315" s="9"/>
      <c r="P315" s="9"/>
      <c r="Q315" s="9"/>
      <c r="R315" s="9"/>
      <c r="S315" s="9"/>
      <c r="T315" s="9"/>
    </row>
    <row r="316" spans="1:20" x14ac:dyDescent="0.3">
      <c r="A316" t="s">
        <v>405</v>
      </c>
      <c r="B316" s="5">
        <v>39722</v>
      </c>
      <c r="C316" s="9">
        <v>6.8034999999999997</v>
      </c>
      <c r="D316" s="9">
        <v>6.5967000000000002</v>
      </c>
      <c r="E316" s="9">
        <v>1.4321999999999999</v>
      </c>
      <c r="F316" s="9">
        <v>1.724</v>
      </c>
      <c r="G316" s="9">
        <v>2.9624000000000001</v>
      </c>
      <c r="H316" s="9">
        <v>0.47810000000000002</v>
      </c>
      <c r="N316" s="5"/>
      <c r="O316" s="9"/>
      <c r="P316" s="9"/>
      <c r="Q316" s="9"/>
      <c r="R316" s="9"/>
      <c r="S316" s="9"/>
      <c r="T316" s="9"/>
    </row>
    <row r="317" spans="1:20" x14ac:dyDescent="0.3">
      <c r="A317" t="s">
        <v>406</v>
      </c>
      <c r="B317" s="5">
        <v>39753</v>
      </c>
      <c r="C317" s="9">
        <v>5.3421000000000003</v>
      </c>
      <c r="D317" s="9">
        <v>5.1414999999999997</v>
      </c>
      <c r="E317" s="9">
        <v>0.98050000000000004</v>
      </c>
      <c r="F317" s="9">
        <v>1.1569</v>
      </c>
      <c r="G317" s="9">
        <v>2.7231000000000001</v>
      </c>
      <c r="H317" s="9">
        <v>0.28100000000000003</v>
      </c>
      <c r="N317" s="5"/>
      <c r="O317" s="9"/>
      <c r="P317" s="9"/>
      <c r="Q317" s="9"/>
      <c r="R317" s="9"/>
      <c r="S317" s="9"/>
      <c r="T317" s="9"/>
    </row>
    <row r="318" spans="1:20" x14ac:dyDescent="0.3">
      <c r="A318" t="s">
        <v>407</v>
      </c>
      <c r="B318" s="5">
        <v>39783</v>
      </c>
      <c r="C318" s="9">
        <v>4.2013999999999996</v>
      </c>
      <c r="D318" s="9">
        <v>4.0675999999999997</v>
      </c>
      <c r="E318" s="9">
        <v>0.66479999999999995</v>
      </c>
      <c r="F318" s="9">
        <v>0.73450000000000004</v>
      </c>
      <c r="G318" s="9">
        <v>2.5434999999999999</v>
      </c>
      <c r="H318" s="9">
        <v>0.12479999999999999</v>
      </c>
      <c r="N318" s="5"/>
      <c r="O318" s="9"/>
      <c r="P318" s="9"/>
      <c r="Q318" s="9"/>
      <c r="R318" s="9"/>
      <c r="S318" s="9"/>
      <c r="T318" s="9"/>
    </row>
    <row r="319" spans="1:20" x14ac:dyDescent="0.3">
      <c r="A319" t="s">
        <v>408</v>
      </c>
      <c r="B319" s="5">
        <v>39814</v>
      </c>
      <c r="C319" s="9">
        <v>5.1612999999999998</v>
      </c>
      <c r="D319" s="9">
        <v>5.0269000000000004</v>
      </c>
      <c r="E319" s="9">
        <v>0.93799999999999994</v>
      </c>
      <c r="F319" s="9">
        <v>1.1274999999999999</v>
      </c>
      <c r="G319" s="9">
        <v>2.6949000000000001</v>
      </c>
      <c r="H319" s="9">
        <v>0.26650000000000001</v>
      </c>
      <c r="N319" s="5"/>
      <c r="O319" s="9"/>
      <c r="P319" s="9"/>
      <c r="Q319" s="9"/>
      <c r="R319" s="9"/>
      <c r="S319" s="9"/>
      <c r="T319" s="9"/>
    </row>
    <row r="320" spans="1:20" x14ac:dyDescent="0.3">
      <c r="A320" t="s">
        <v>409</v>
      </c>
      <c r="B320" s="5">
        <v>39845</v>
      </c>
      <c r="C320" s="9">
        <v>5.2630999999999997</v>
      </c>
      <c r="D320" s="9">
        <v>5.1216999999999997</v>
      </c>
      <c r="E320" s="9">
        <v>0.97219999999999995</v>
      </c>
      <c r="F320" s="9">
        <v>1.1639999999999999</v>
      </c>
      <c r="G320" s="9">
        <v>2.7094</v>
      </c>
      <c r="H320" s="9">
        <v>0.27610000000000001</v>
      </c>
      <c r="N320" s="5"/>
      <c r="O320" s="9"/>
      <c r="P320" s="9"/>
      <c r="Q320" s="9"/>
      <c r="R320" s="9"/>
      <c r="S320" s="9"/>
      <c r="T320" s="9"/>
    </row>
    <row r="321" spans="1:20" x14ac:dyDescent="0.3">
      <c r="A321" t="s">
        <v>410</v>
      </c>
      <c r="B321" s="5">
        <v>39873</v>
      </c>
      <c r="C321" s="9">
        <v>4.5640000000000001</v>
      </c>
      <c r="D321" s="9">
        <v>4.4751000000000003</v>
      </c>
      <c r="E321" s="9">
        <v>0.79339999999999999</v>
      </c>
      <c r="F321" s="9">
        <v>0.88829999999999998</v>
      </c>
      <c r="G321" s="9">
        <v>2.6137000000000001</v>
      </c>
      <c r="H321" s="9">
        <v>0.1797</v>
      </c>
      <c r="N321" s="5"/>
      <c r="O321" s="9"/>
      <c r="P321" s="9"/>
      <c r="Q321" s="9"/>
      <c r="R321" s="9"/>
      <c r="S321" s="9"/>
      <c r="T321" s="9"/>
    </row>
    <row r="322" spans="1:20" x14ac:dyDescent="0.3">
      <c r="A322" t="s">
        <v>411</v>
      </c>
      <c r="B322" s="5">
        <v>39904</v>
      </c>
      <c r="C322" s="9">
        <v>5.1283000000000003</v>
      </c>
      <c r="D322" s="9">
        <v>5.0654000000000003</v>
      </c>
      <c r="E322" s="9">
        <v>0.93669999999999998</v>
      </c>
      <c r="F322" s="9">
        <v>1.1641999999999999</v>
      </c>
      <c r="G322" s="9">
        <v>2.6894</v>
      </c>
      <c r="H322" s="9">
        <v>0.27510000000000001</v>
      </c>
      <c r="N322" s="5"/>
      <c r="O322" s="9"/>
      <c r="P322" s="9"/>
      <c r="Q322" s="9"/>
      <c r="R322" s="9"/>
      <c r="S322" s="9"/>
      <c r="T322" s="9"/>
    </row>
    <row r="323" spans="1:20" x14ac:dyDescent="0.3">
      <c r="A323" t="s">
        <v>412</v>
      </c>
      <c r="B323" s="5">
        <v>39934</v>
      </c>
      <c r="C323" s="9">
        <v>5.6388999999999996</v>
      </c>
      <c r="D323" s="9">
        <v>5.5757000000000003</v>
      </c>
      <c r="E323" s="9">
        <v>1.0765</v>
      </c>
      <c r="F323" s="9">
        <v>1.3781000000000001</v>
      </c>
      <c r="G323" s="9">
        <v>2.7681</v>
      </c>
      <c r="H323" s="9">
        <v>0.35299999999999998</v>
      </c>
      <c r="N323" s="5"/>
      <c r="O323" s="9"/>
      <c r="P323" s="9"/>
      <c r="Q323" s="9"/>
      <c r="R323" s="9"/>
      <c r="S323" s="9"/>
      <c r="T323" s="9"/>
    </row>
    <row r="324" spans="1:20" x14ac:dyDescent="0.3">
      <c r="A324" t="s">
        <v>413</v>
      </c>
      <c r="B324" s="5">
        <v>39965</v>
      </c>
      <c r="C324" s="9">
        <v>5.4584000000000001</v>
      </c>
      <c r="D324" s="9">
        <v>5.3802000000000003</v>
      </c>
      <c r="E324" s="9">
        <v>1.0249999999999999</v>
      </c>
      <c r="F324" s="9">
        <v>1.3099000000000001</v>
      </c>
      <c r="G324" s="9">
        <v>2.7271999999999998</v>
      </c>
      <c r="H324" s="9">
        <v>0.31809999999999999</v>
      </c>
      <c r="N324" s="5"/>
      <c r="O324" s="9"/>
      <c r="P324" s="9"/>
      <c r="Q324" s="9"/>
      <c r="R324" s="9"/>
      <c r="S324" s="9"/>
      <c r="T324" s="9"/>
    </row>
    <row r="325" spans="1:20" x14ac:dyDescent="0.3">
      <c r="A325" t="s">
        <v>414</v>
      </c>
      <c r="B325" s="5">
        <v>39995</v>
      </c>
      <c r="C325" s="9">
        <v>5.3653000000000004</v>
      </c>
      <c r="D325" s="9">
        <v>5.3263999999999996</v>
      </c>
      <c r="E325" s="9">
        <v>0.99719999999999998</v>
      </c>
      <c r="F325" s="9">
        <v>1.3035000000000001</v>
      </c>
      <c r="G325" s="9">
        <v>2.7107999999999999</v>
      </c>
      <c r="H325" s="9">
        <v>0.31490000000000001</v>
      </c>
      <c r="N325" s="5"/>
      <c r="O325" s="9"/>
      <c r="P325" s="9"/>
      <c r="Q325" s="9"/>
      <c r="R325" s="9"/>
      <c r="S325" s="9"/>
      <c r="T325" s="9"/>
    </row>
    <row r="326" spans="1:20" x14ac:dyDescent="0.3">
      <c r="A326" t="s">
        <v>415</v>
      </c>
      <c r="B326" s="5">
        <v>40026</v>
      </c>
      <c r="C326" s="9">
        <v>5.2885999999999997</v>
      </c>
      <c r="D326" s="9">
        <v>5.2245999999999997</v>
      </c>
      <c r="E326" s="9">
        <v>0.96940000000000004</v>
      </c>
      <c r="F326" s="9">
        <v>1.2558</v>
      </c>
      <c r="G326" s="9">
        <v>2.6989999999999998</v>
      </c>
      <c r="H326" s="9">
        <v>0.3004</v>
      </c>
      <c r="N326" s="5"/>
      <c r="O326" s="9"/>
      <c r="P326" s="9"/>
      <c r="Q326" s="9"/>
      <c r="R326" s="9"/>
      <c r="S326" s="9"/>
      <c r="T326" s="9"/>
    </row>
    <row r="327" spans="1:20" x14ac:dyDescent="0.3">
      <c r="A327" t="s">
        <v>416</v>
      </c>
      <c r="B327" s="5">
        <v>40057</v>
      </c>
      <c r="C327" s="9">
        <v>5.0913000000000004</v>
      </c>
      <c r="D327" s="9">
        <v>5.0339999999999998</v>
      </c>
      <c r="E327" s="9">
        <v>0.91149999999999998</v>
      </c>
      <c r="F327" s="9">
        <v>1.1811</v>
      </c>
      <c r="G327" s="9">
        <v>2.6675</v>
      </c>
      <c r="H327" s="9">
        <v>0.27389999999999998</v>
      </c>
      <c r="N327" s="5"/>
      <c r="O327" s="9"/>
      <c r="P327" s="9"/>
      <c r="Q327" s="9"/>
      <c r="R327" s="9"/>
      <c r="S327" s="9"/>
      <c r="T327" s="9"/>
    </row>
    <row r="328" spans="1:20" x14ac:dyDescent="0.3">
      <c r="A328" t="s">
        <v>417</v>
      </c>
      <c r="B328" s="5">
        <v>40087</v>
      </c>
      <c r="C328" s="9">
        <v>5.2416999999999998</v>
      </c>
      <c r="D328" s="9">
        <v>5.1866000000000003</v>
      </c>
      <c r="E328" s="9">
        <v>0.95099999999999996</v>
      </c>
      <c r="F328" s="9">
        <v>1.2455000000000001</v>
      </c>
      <c r="G328" s="9">
        <v>2.6915</v>
      </c>
      <c r="H328" s="9">
        <v>0.29859999999999998</v>
      </c>
      <c r="N328" s="5"/>
      <c r="O328" s="9"/>
      <c r="P328" s="9"/>
      <c r="Q328" s="9"/>
      <c r="R328" s="9"/>
      <c r="S328" s="9"/>
      <c r="T328" s="9"/>
    </row>
    <row r="329" spans="1:20" x14ac:dyDescent="0.3">
      <c r="A329" t="s">
        <v>418</v>
      </c>
      <c r="B329" s="5">
        <v>40118</v>
      </c>
      <c r="C329" s="9">
        <v>5.1166999999999998</v>
      </c>
      <c r="D329" s="9">
        <v>5.0648999999999997</v>
      </c>
      <c r="E329" s="9">
        <v>0.92249999999999999</v>
      </c>
      <c r="F329" s="9">
        <v>1.1731</v>
      </c>
      <c r="G329" s="9">
        <v>2.6871999999999998</v>
      </c>
      <c r="H329" s="9">
        <v>0.28210000000000002</v>
      </c>
      <c r="N329" s="5"/>
      <c r="O329" s="9"/>
      <c r="P329" s="9"/>
      <c r="Q329" s="9"/>
      <c r="R329" s="9"/>
      <c r="S329" s="9"/>
      <c r="T329" s="9"/>
    </row>
    <row r="330" spans="1:20" x14ac:dyDescent="0.3">
      <c r="A330" t="s">
        <v>419</v>
      </c>
      <c r="B330" s="5">
        <v>40148</v>
      </c>
      <c r="C330" s="9">
        <v>5.6824000000000003</v>
      </c>
      <c r="D330" s="9">
        <v>5.6578999999999997</v>
      </c>
      <c r="E330" s="9">
        <v>1.0843</v>
      </c>
      <c r="F330" s="9">
        <v>1.4455</v>
      </c>
      <c r="G330" s="9">
        <v>2.7608999999999999</v>
      </c>
      <c r="H330" s="9">
        <v>0.36720000000000003</v>
      </c>
      <c r="N330" s="5"/>
      <c r="O330" s="9"/>
      <c r="P330" s="9"/>
      <c r="Q330" s="9"/>
      <c r="R330" s="9"/>
      <c r="S330" s="9"/>
      <c r="T330" s="9"/>
    </row>
    <row r="331" spans="1:20" x14ac:dyDescent="0.3">
      <c r="A331" t="s">
        <v>420</v>
      </c>
      <c r="B331" s="5">
        <v>40179</v>
      </c>
      <c r="C331" s="9">
        <v>5.5289000000000001</v>
      </c>
      <c r="D331" s="9">
        <v>5.4922000000000004</v>
      </c>
      <c r="E331" s="9">
        <v>1.0363</v>
      </c>
      <c r="F331" s="9">
        <v>1.3657999999999999</v>
      </c>
      <c r="G331" s="9">
        <v>2.7440000000000002</v>
      </c>
      <c r="H331" s="9">
        <v>0.34610000000000002</v>
      </c>
      <c r="N331" s="5"/>
      <c r="O331" s="9"/>
      <c r="P331" s="9"/>
      <c r="Q331" s="9"/>
      <c r="R331" s="9"/>
      <c r="S331" s="9"/>
      <c r="T331" s="9"/>
    </row>
    <row r="332" spans="1:20" x14ac:dyDescent="0.3">
      <c r="A332" t="s">
        <v>421</v>
      </c>
      <c r="B332" s="5">
        <v>40210</v>
      </c>
      <c r="C332" s="9">
        <v>5.5681000000000003</v>
      </c>
      <c r="D332" s="9">
        <v>5.5465</v>
      </c>
      <c r="E332" s="9">
        <v>1.0573999999999999</v>
      </c>
      <c r="F332" s="9">
        <v>1.3773</v>
      </c>
      <c r="G332" s="9">
        <v>2.7585999999999999</v>
      </c>
      <c r="H332" s="9">
        <v>0.35320000000000001</v>
      </c>
      <c r="N332" s="5"/>
      <c r="O332" s="9"/>
      <c r="P332" s="9"/>
      <c r="Q332" s="9"/>
      <c r="R332" s="9"/>
      <c r="S332" s="9"/>
      <c r="T332" s="9"/>
    </row>
    <row r="333" spans="1:20" x14ac:dyDescent="0.3">
      <c r="A333" t="s">
        <v>422</v>
      </c>
      <c r="B333" s="5">
        <v>40238</v>
      </c>
      <c r="C333" s="9">
        <v>5.6340000000000003</v>
      </c>
      <c r="D333" s="9">
        <v>5.6127000000000002</v>
      </c>
      <c r="E333" s="9">
        <v>1.0763</v>
      </c>
      <c r="F333" s="9">
        <v>1.4174</v>
      </c>
      <c r="G333" s="9">
        <v>2.7595000000000001</v>
      </c>
      <c r="H333" s="9">
        <v>0.35949999999999999</v>
      </c>
      <c r="N333" s="5"/>
      <c r="O333" s="9"/>
      <c r="P333" s="9"/>
      <c r="Q333" s="9"/>
      <c r="R333" s="9"/>
      <c r="S333" s="9"/>
      <c r="T333" s="9"/>
    </row>
    <row r="334" spans="1:20" x14ac:dyDescent="0.3">
      <c r="A334" t="s">
        <v>423</v>
      </c>
      <c r="B334" s="5">
        <v>40269</v>
      </c>
      <c r="C334" s="9">
        <v>5.3917000000000002</v>
      </c>
      <c r="D334" s="9">
        <v>5.3749000000000002</v>
      </c>
      <c r="E334" s="9">
        <v>1.0112000000000001</v>
      </c>
      <c r="F334" s="9">
        <v>1.3160000000000001</v>
      </c>
      <c r="G334" s="9">
        <v>2.7240000000000002</v>
      </c>
      <c r="H334" s="9">
        <v>0.32369999999999999</v>
      </c>
      <c r="N334" s="5"/>
      <c r="O334" s="9"/>
      <c r="P334" s="9"/>
      <c r="Q334" s="9"/>
      <c r="R334" s="9"/>
      <c r="S334" s="9"/>
      <c r="T334" s="9"/>
    </row>
    <row r="335" spans="1:20" x14ac:dyDescent="0.3">
      <c r="A335" t="s">
        <v>424</v>
      </c>
      <c r="B335" s="5">
        <v>40299</v>
      </c>
      <c r="C335" s="9">
        <v>5.0244999999999997</v>
      </c>
      <c r="D335" s="9">
        <v>4.9985999999999997</v>
      </c>
      <c r="E335" s="9">
        <v>0.90969999999999995</v>
      </c>
      <c r="F335" s="9">
        <v>1.1491</v>
      </c>
      <c r="G335" s="9">
        <v>2.6724000000000001</v>
      </c>
      <c r="H335" s="9">
        <v>0.26740000000000003</v>
      </c>
      <c r="N335" s="5"/>
      <c r="O335" s="9"/>
      <c r="P335" s="9"/>
      <c r="Q335" s="9"/>
      <c r="R335" s="9"/>
      <c r="S335" s="9"/>
      <c r="T335" s="9"/>
    </row>
    <row r="336" spans="1:20" x14ac:dyDescent="0.3">
      <c r="A336" t="s">
        <v>425</v>
      </c>
      <c r="B336" s="5">
        <v>40330</v>
      </c>
      <c r="C336" s="9">
        <v>4.6432000000000002</v>
      </c>
      <c r="D336" s="9">
        <v>4.6459000000000001</v>
      </c>
      <c r="E336" s="9">
        <v>0.8175</v>
      </c>
      <c r="F336" s="9">
        <v>0.98419999999999996</v>
      </c>
      <c r="G336" s="9">
        <v>2.6293000000000002</v>
      </c>
      <c r="H336" s="9">
        <v>0.21490000000000001</v>
      </c>
      <c r="N336" s="5"/>
      <c r="O336" s="9"/>
      <c r="P336" s="9"/>
      <c r="Q336" s="9"/>
      <c r="R336" s="9"/>
      <c r="S336" s="9"/>
      <c r="T336" s="9"/>
    </row>
    <row r="337" spans="1:20" x14ac:dyDescent="0.3">
      <c r="A337" t="s">
        <v>426</v>
      </c>
      <c r="B337" s="5">
        <v>40360</v>
      </c>
      <c r="C337" s="9">
        <v>4.6992000000000003</v>
      </c>
      <c r="D337" s="9">
        <v>4.6529999999999996</v>
      </c>
      <c r="E337" s="9">
        <v>0.81989999999999996</v>
      </c>
      <c r="F337" s="9">
        <v>0.97760000000000002</v>
      </c>
      <c r="G337" s="9">
        <v>2.6374</v>
      </c>
      <c r="H337" s="9">
        <v>0.21809999999999999</v>
      </c>
      <c r="N337" s="5"/>
      <c r="O337" s="9"/>
      <c r="P337" s="9"/>
      <c r="Q337" s="9"/>
      <c r="R337" s="9"/>
      <c r="S337" s="9"/>
      <c r="T337" s="9"/>
    </row>
    <row r="338" spans="1:20" x14ac:dyDescent="0.3">
      <c r="A338" t="s">
        <v>427</v>
      </c>
      <c r="B338" s="5">
        <v>40391</v>
      </c>
      <c r="C338" s="9">
        <v>3.9491999999999998</v>
      </c>
      <c r="D338" s="9">
        <v>3.9308000000000001</v>
      </c>
      <c r="E338" s="9">
        <v>0.62090000000000001</v>
      </c>
      <c r="F338" s="9">
        <v>0.6774</v>
      </c>
      <c r="G338" s="9">
        <v>2.5245000000000002</v>
      </c>
      <c r="H338" s="9">
        <v>0.108</v>
      </c>
      <c r="N338" s="5"/>
      <c r="O338" s="9"/>
      <c r="P338" s="9"/>
      <c r="Q338" s="9"/>
      <c r="R338" s="9"/>
      <c r="S338" s="9"/>
      <c r="T338" s="9"/>
    </row>
    <row r="339" spans="1:20" x14ac:dyDescent="0.3">
      <c r="A339" t="s">
        <v>428</v>
      </c>
      <c r="B339" s="5">
        <v>40422</v>
      </c>
      <c r="C339" s="9">
        <v>4.1435000000000004</v>
      </c>
      <c r="D339" s="9">
        <v>4.1006999999999998</v>
      </c>
      <c r="E339" s="9">
        <v>0.67090000000000005</v>
      </c>
      <c r="F339" s="9">
        <v>0.73780000000000001</v>
      </c>
      <c r="G339" s="9">
        <v>2.5573999999999999</v>
      </c>
      <c r="H339" s="9">
        <v>0.1346</v>
      </c>
      <c r="N339" s="5"/>
      <c r="O339" s="9"/>
      <c r="P339" s="9"/>
      <c r="Q339" s="9"/>
      <c r="R339" s="9"/>
      <c r="S339" s="9"/>
      <c r="T339" s="9"/>
    </row>
    <row r="340" spans="1:20" x14ac:dyDescent="0.3">
      <c r="A340" t="s">
        <v>429</v>
      </c>
      <c r="B340" s="5">
        <v>40452</v>
      </c>
      <c r="C340" s="9">
        <v>4.4603999999999999</v>
      </c>
      <c r="D340" s="9">
        <v>4.3636999999999997</v>
      </c>
      <c r="E340" s="9">
        <v>0.74350000000000005</v>
      </c>
      <c r="F340" s="9">
        <v>0.83789999999999998</v>
      </c>
      <c r="G340" s="9">
        <v>2.6053999999999999</v>
      </c>
      <c r="H340" s="9">
        <v>0.1769</v>
      </c>
      <c r="N340" s="5"/>
      <c r="O340" s="9"/>
      <c r="P340" s="9"/>
      <c r="Q340" s="9"/>
      <c r="R340" s="9"/>
      <c r="S340" s="9"/>
      <c r="T340" s="9"/>
    </row>
    <row r="341" spans="1:20" x14ac:dyDescent="0.3">
      <c r="A341" t="s">
        <v>430</v>
      </c>
      <c r="B341" s="5">
        <v>40483</v>
      </c>
      <c r="C341" s="9">
        <v>4.5854999999999997</v>
      </c>
      <c r="D341" s="9">
        <v>4.532</v>
      </c>
      <c r="E341" s="9">
        <v>0.79090000000000005</v>
      </c>
      <c r="F341" s="9">
        <v>0.91639999999999999</v>
      </c>
      <c r="G341" s="9">
        <v>2.6252</v>
      </c>
      <c r="H341" s="9">
        <v>0.19950000000000001</v>
      </c>
      <c r="N341" s="5"/>
      <c r="O341" s="9"/>
      <c r="P341" s="9"/>
      <c r="Q341" s="9"/>
      <c r="R341" s="9"/>
      <c r="S341" s="9"/>
      <c r="T341" s="9"/>
    </row>
    <row r="342" spans="1:20" x14ac:dyDescent="0.3">
      <c r="A342" t="s">
        <v>431</v>
      </c>
      <c r="B342" s="5">
        <v>40513</v>
      </c>
      <c r="C342" s="9">
        <v>5.0766999999999998</v>
      </c>
      <c r="D342" s="9">
        <v>5.0831</v>
      </c>
      <c r="E342" s="9">
        <v>0.93379999999999996</v>
      </c>
      <c r="F342" s="9">
        <v>1.1709000000000001</v>
      </c>
      <c r="G342" s="9">
        <v>2.6951000000000001</v>
      </c>
      <c r="H342" s="9">
        <v>0.2833</v>
      </c>
      <c r="N342" s="5"/>
      <c r="O342" s="9"/>
      <c r="P342" s="9"/>
      <c r="Q342" s="9"/>
      <c r="R342" s="9"/>
      <c r="S342" s="9"/>
      <c r="T342" s="9"/>
    </row>
    <row r="343" spans="1:20" x14ac:dyDescent="0.3">
      <c r="A343" t="s">
        <v>432</v>
      </c>
      <c r="B343" s="5">
        <v>40544</v>
      </c>
      <c r="C343" s="9">
        <v>5.3372000000000002</v>
      </c>
      <c r="D343" s="9">
        <v>5.3109000000000002</v>
      </c>
      <c r="E343" s="9">
        <v>0.99719999999999998</v>
      </c>
      <c r="F343" s="9">
        <v>1.2579</v>
      </c>
      <c r="G343" s="9">
        <v>2.7363</v>
      </c>
      <c r="H343" s="9">
        <v>0.31950000000000001</v>
      </c>
      <c r="N343" s="5"/>
      <c r="O343" s="9"/>
      <c r="P343" s="9"/>
      <c r="Q343" s="9"/>
      <c r="R343" s="9"/>
      <c r="S343" s="9"/>
      <c r="T343" s="9"/>
    </row>
    <row r="344" spans="1:20" x14ac:dyDescent="0.3">
      <c r="A344" t="s">
        <v>433</v>
      </c>
      <c r="B344" s="5">
        <v>40575</v>
      </c>
      <c r="C344" s="9">
        <v>5.1334</v>
      </c>
      <c r="D344" s="9">
        <v>5.1553000000000004</v>
      </c>
      <c r="E344" s="9">
        <v>0.9496</v>
      </c>
      <c r="F344" s="9">
        <v>1.2116</v>
      </c>
      <c r="G344" s="9">
        <v>2.6998000000000002</v>
      </c>
      <c r="H344" s="9">
        <v>0.29430000000000001</v>
      </c>
      <c r="N344" s="5"/>
      <c r="O344" s="9"/>
      <c r="P344" s="9"/>
      <c r="Q344" s="9"/>
      <c r="R344" s="9"/>
      <c r="S344" s="9"/>
      <c r="T344" s="9"/>
    </row>
    <row r="345" spans="1:20" x14ac:dyDescent="0.3">
      <c r="A345" t="s">
        <v>434</v>
      </c>
      <c r="B345" s="5">
        <v>40603</v>
      </c>
      <c r="C345" s="9">
        <v>5.141</v>
      </c>
      <c r="D345" s="9">
        <v>5.1665000000000001</v>
      </c>
      <c r="E345" s="9">
        <v>0.9506</v>
      </c>
      <c r="F345" s="9">
        <v>1.2245999999999999</v>
      </c>
      <c r="G345" s="9">
        <v>2.6960000000000002</v>
      </c>
      <c r="H345" s="9">
        <v>0.29530000000000001</v>
      </c>
      <c r="N345" s="5"/>
      <c r="O345" s="9"/>
      <c r="P345" s="9"/>
      <c r="Q345" s="9"/>
      <c r="R345" s="9"/>
      <c r="S345" s="9"/>
      <c r="T345" s="9"/>
    </row>
    <row r="346" spans="1:20" x14ac:dyDescent="0.3">
      <c r="A346" t="s">
        <v>435</v>
      </c>
      <c r="B346" s="5">
        <v>40634</v>
      </c>
      <c r="C346" s="9">
        <v>5.1253000000000002</v>
      </c>
      <c r="D346" s="9">
        <v>5.1063000000000001</v>
      </c>
      <c r="E346" s="9">
        <v>0.93100000000000005</v>
      </c>
      <c r="F346" s="9">
        <v>1.1898</v>
      </c>
      <c r="G346" s="9">
        <v>2.6947999999999999</v>
      </c>
      <c r="H346" s="9">
        <v>0.29070000000000001</v>
      </c>
      <c r="N346" s="5"/>
      <c r="O346" s="9"/>
      <c r="P346" s="9"/>
      <c r="Q346" s="9"/>
      <c r="R346" s="9"/>
      <c r="S346" s="9"/>
      <c r="T346" s="9"/>
    </row>
    <row r="347" spans="1:20" x14ac:dyDescent="0.3">
      <c r="A347" t="s">
        <v>436</v>
      </c>
      <c r="B347" s="5">
        <v>40664</v>
      </c>
      <c r="C347" s="9">
        <v>4.8684000000000003</v>
      </c>
      <c r="D347" s="9">
        <v>4.8403</v>
      </c>
      <c r="E347" s="9">
        <v>0.86319999999999997</v>
      </c>
      <c r="F347" s="9">
        <v>1.0619000000000001</v>
      </c>
      <c r="G347" s="9">
        <v>2.6642999999999999</v>
      </c>
      <c r="H347" s="9">
        <v>0.25090000000000001</v>
      </c>
      <c r="N347" s="5"/>
      <c r="O347" s="9"/>
      <c r="P347" s="9"/>
      <c r="Q347" s="9"/>
      <c r="R347" s="9"/>
      <c r="S347" s="9"/>
      <c r="T347" s="9"/>
    </row>
    <row r="348" spans="1:20" x14ac:dyDescent="0.3">
      <c r="A348" t="s">
        <v>437</v>
      </c>
      <c r="B348" s="5">
        <v>40695</v>
      </c>
      <c r="C348" s="9">
        <v>5.1082999999999998</v>
      </c>
      <c r="D348" s="9">
        <v>5.0677000000000003</v>
      </c>
      <c r="E348" s="9">
        <v>0.92559999999999998</v>
      </c>
      <c r="F348" s="9">
        <v>1.1561999999999999</v>
      </c>
      <c r="G348" s="9">
        <v>2.7002999999999999</v>
      </c>
      <c r="H348" s="9">
        <v>0.28560000000000002</v>
      </c>
      <c r="N348" s="5"/>
      <c r="O348" s="9"/>
      <c r="P348" s="9"/>
      <c r="Q348" s="9"/>
      <c r="R348" s="9"/>
      <c r="S348" s="9"/>
      <c r="T348" s="9"/>
    </row>
    <row r="349" spans="1:20" x14ac:dyDescent="0.3">
      <c r="A349" t="s">
        <v>438</v>
      </c>
      <c r="B349" s="5">
        <v>40725</v>
      </c>
      <c r="C349" s="9">
        <v>4.6963999999999997</v>
      </c>
      <c r="D349" s="9">
        <v>4.5975000000000001</v>
      </c>
      <c r="E349" s="9">
        <v>0.8044</v>
      </c>
      <c r="F349" s="9">
        <v>0.9405</v>
      </c>
      <c r="G349" s="9">
        <v>2.6391</v>
      </c>
      <c r="H349" s="9">
        <v>0.2135</v>
      </c>
      <c r="N349" s="5"/>
      <c r="O349" s="9"/>
      <c r="P349" s="9"/>
      <c r="Q349" s="9"/>
      <c r="R349" s="9"/>
      <c r="S349" s="9"/>
      <c r="T349" s="9"/>
    </row>
    <row r="350" spans="1:20" x14ac:dyDescent="0.3">
      <c r="A350" t="s">
        <v>439</v>
      </c>
      <c r="B350" s="5">
        <v>40756</v>
      </c>
      <c r="C350" s="9">
        <v>3.82</v>
      </c>
      <c r="D350" s="9">
        <v>3.7443</v>
      </c>
      <c r="E350" s="9">
        <v>0.56089999999999995</v>
      </c>
      <c r="F350" s="9">
        <v>0.59250000000000003</v>
      </c>
      <c r="G350" s="9">
        <v>2.5034000000000001</v>
      </c>
      <c r="H350" s="9">
        <v>8.7499999999999994E-2</v>
      </c>
      <c r="N350" s="5"/>
      <c r="O350" s="9"/>
      <c r="P350" s="9"/>
      <c r="Q350" s="9"/>
      <c r="R350" s="9"/>
      <c r="S350" s="9"/>
      <c r="T350" s="9"/>
    </row>
    <row r="351" spans="1:20" x14ac:dyDescent="0.3">
      <c r="A351" t="s">
        <v>440</v>
      </c>
      <c r="B351" s="5">
        <v>40787</v>
      </c>
      <c r="C351" s="9">
        <v>3.1692999999999998</v>
      </c>
      <c r="D351" s="9">
        <v>3.1677</v>
      </c>
      <c r="E351" s="9">
        <v>0.39910000000000001</v>
      </c>
      <c r="F351" s="9">
        <v>0.36649999999999999</v>
      </c>
      <c r="G351" s="9">
        <v>2.4039999999999999</v>
      </c>
      <c r="H351" s="9">
        <v>-1.9E-3</v>
      </c>
      <c r="N351" s="5"/>
      <c r="O351" s="9"/>
      <c r="P351" s="9"/>
      <c r="Q351" s="9"/>
      <c r="R351" s="9"/>
      <c r="S351" s="9"/>
      <c r="T351" s="9"/>
    </row>
    <row r="352" spans="1:20" x14ac:dyDescent="0.3">
      <c r="A352" t="s">
        <v>441</v>
      </c>
      <c r="B352" s="5">
        <v>40817</v>
      </c>
      <c r="C352" s="9">
        <v>3.5941000000000001</v>
      </c>
      <c r="D352" s="9">
        <v>3.5516999999999999</v>
      </c>
      <c r="E352" s="9">
        <v>0.50509999999999999</v>
      </c>
      <c r="F352" s="9">
        <v>0.52210000000000001</v>
      </c>
      <c r="G352" s="9">
        <v>2.4672000000000001</v>
      </c>
      <c r="H352" s="9">
        <v>5.7299999999999997E-2</v>
      </c>
      <c r="N352" s="5"/>
      <c r="O352" s="9"/>
      <c r="P352" s="9"/>
      <c r="Q352" s="9"/>
      <c r="R352" s="9"/>
      <c r="S352" s="9"/>
      <c r="T352" s="9"/>
    </row>
    <row r="353" spans="1:20" x14ac:dyDescent="0.3">
      <c r="A353" t="s">
        <v>442</v>
      </c>
      <c r="B353" s="5">
        <v>40848</v>
      </c>
      <c r="C353" s="9">
        <v>3.4279999999999999</v>
      </c>
      <c r="D353" s="9">
        <v>3.3380999999999998</v>
      </c>
      <c r="E353" s="9">
        <v>0.44640000000000002</v>
      </c>
      <c r="F353" s="9">
        <v>0.43569999999999998</v>
      </c>
      <c r="G353" s="9">
        <v>2.4319000000000002</v>
      </c>
      <c r="H353" s="9">
        <v>2.41E-2</v>
      </c>
      <c r="N353" s="5"/>
      <c r="O353" s="9"/>
      <c r="P353" s="9"/>
      <c r="Q353" s="9"/>
      <c r="R353" s="9"/>
      <c r="S353" s="9"/>
      <c r="T353" s="9"/>
    </row>
    <row r="354" spans="1:20" x14ac:dyDescent="0.3">
      <c r="A354" t="s">
        <v>443</v>
      </c>
      <c r="B354" s="5">
        <v>40878</v>
      </c>
      <c r="C354" s="9">
        <v>3.0908000000000002</v>
      </c>
      <c r="D354" s="9">
        <v>3.0453000000000001</v>
      </c>
      <c r="E354" s="9">
        <v>0.36570000000000003</v>
      </c>
      <c r="F354" s="9">
        <v>0.31419999999999998</v>
      </c>
      <c r="G354" s="9">
        <v>2.3860000000000001</v>
      </c>
      <c r="H354" s="9">
        <v>-2.06E-2</v>
      </c>
      <c r="N354" s="5"/>
      <c r="O354" s="9"/>
      <c r="P354" s="9"/>
      <c r="Q354" s="9"/>
      <c r="R354" s="9"/>
      <c r="S354" s="9"/>
      <c r="T354" s="9"/>
    </row>
    <row r="355" spans="1:20" x14ac:dyDescent="0.3">
      <c r="A355" t="s">
        <v>444</v>
      </c>
      <c r="B355" s="5">
        <v>40909</v>
      </c>
      <c r="C355" s="9">
        <v>3.0594000000000001</v>
      </c>
      <c r="D355" s="9">
        <v>3.0274999999999999</v>
      </c>
      <c r="E355" s="9">
        <v>0.36649999999999999</v>
      </c>
      <c r="F355" s="9">
        <v>0.29299999999999998</v>
      </c>
      <c r="G355" s="9">
        <v>2.3915000000000002</v>
      </c>
      <c r="H355" s="9">
        <v>-2.35E-2</v>
      </c>
      <c r="N355" s="5"/>
      <c r="O355" s="9"/>
      <c r="P355" s="9"/>
      <c r="Q355" s="9"/>
      <c r="R355" s="9"/>
      <c r="S355" s="9"/>
      <c r="T355" s="9"/>
    </row>
    <row r="356" spans="1:20" x14ac:dyDescent="0.3">
      <c r="A356" t="s">
        <v>445</v>
      </c>
      <c r="B356" s="5">
        <v>40940</v>
      </c>
      <c r="C356" s="9">
        <v>3.2101999999999999</v>
      </c>
      <c r="D356" s="9">
        <v>3.1701000000000001</v>
      </c>
      <c r="E356" s="9">
        <v>0.40970000000000001</v>
      </c>
      <c r="F356" s="9">
        <v>0.3538</v>
      </c>
      <c r="G356" s="9">
        <v>2.4113000000000002</v>
      </c>
      <c r="H356" s="9">
        <v>-4.7000000000000002E-3</v>
      </c>
      <c r="N356" s="5"/>
      <c r="O356" s="9"/>
      <c r="P356" s="9"/>
      <c r="Q356" s="9"/>
      <c r="R356" s="9"/>
      <c r="S356" s="9"/>
      <c r="T356" s="9"/>
    </row>
    <row r="357" spans="1:20" x14ac:dyDescent="0.3">
      <c r="A357" t="s">
        <v>446</v>
      </c>
      <c r="B357" s="5">
        <v>40969</v>
      </c>
      <c r="C357" s="9">
        <v>3.6063999999999998</v>
      </c>
      <c r="D357" s="9">
        <v>3.5438999999999998</v>
      </c>
      <c r="E357" s="9">
        <v>0.51300000000000001</v>
      </c>
      <c r="F357" s="9">
        <v>0.5111</v>
      </c>
      <c r="G357" s="9">
        <v>2.4683999999999999</v>
      </c>
      <c r="H357" s="9">
        <v>5.1400000000000001E-2</v>
      </c>
      <c r="N357" s="5"/>
      <c r="O357" s="9"/>
      <c r="P357" s="9"/>
      <c r="Q357" s="9"/>
      <c r="R357" s="9"/>
      <c r="S357" s="9"/>
      <c r="T357" s="9"/>
    </row>
    <row r="358" spans="1:20" x14ac:dyDescent="0.3">
      <c r="A358" t="s">
        <v>447</v>
      </c>
      <c r="B358" s="5">
        <v>41000</v>
      </c>
      <c r="C358" s="9">
        <v>3.2014</v>
      </c>
      <c r="D358" s="9">
        <v>3.157</v>
      </c>
      <c r="E358" s="9">
        <v>0.40849999999999997</v>
      </c>
      <c r="F358" s="9">
        <v>0.34339999999999998</v>
      </c>
      <c r="G358" s="9">
        <v>2.4123000000000001</v>
      </c>
      <c r="H358" s="9">
        <v>-7.1999999999999998E-3</v>
      </c>
      <c r="N358" s="5"/>
      <c r="O358" s="9"/>
      <c r="P358" s="9"/>
      <c r="Q358" s="9"/>
      <c r="R358" s="9"/>
      <c r="S358" s="9"/>
      <c r="T358" s="9"/>
    </row>
    <row r="359" spans="1:20" x14ac:dyDescent="0.3">
      <c r="A359" t="s">
        <v>448</v>
      </c>
      <c r="B359" s="5">
        <v>41030</v>
      </c>
      <c r="C359" s="9">
        <v>2.5264000000000002</v>
      </c>
      <c r="D359" s="9">
        <v>2.4994999999999998</v>
      </c>
      <c r="E359" s="9">
        <v>0.22470000000000001</v>
      </c>
      <c r="F359" s="9">
        <v>7.8399999999999997E-2</v>
      </c>
      <c r="G359" s="9">
        <v>2.3041999999999998</v>
      </c>
      <c r="H359" s="9">
        <v>-0.10780000000000001</v>
      </c>
      <c r="N359" s="5"/>
      <c r="O359" s="9"/>
      <c r="P359" s="9"/>
      <c r="Q359" s="9"/>
      <c r="R359" s="9"/>
      <c r="S359" s="9"/>
      <c r="T359" s="9"/>
    </row>
    <row r="360" spans="1:20" x14ac:dyDescent="0.3">
      <c r="A360" t="s">
        <v>449</v>
      </c>
      <c r="B360" s="5">
        <v>41061</v>
      </c>
      <c r="C360" s="9">
        <v>2.6442000000000001</v>
      </c>
      <c r="D360" s="9">
        <v>2.5813000000000001</v>
      </c>
      <c r="E360" s="9">
        <v>0.2492</v>
      </c>
      <c r="F360" s="9">
        <v>0.1125</v>
      </c>
      <c r="G360" s="9">
        <v>2.3163999999999998</v>
      </c>
      <c r="H360" s="9">
        <v>-9.6799999999999997E-2</v>
      </c>
      <c r="N360" s="5"/>
      <c r="O360" s="9"/>
      <c r="P360" s="9"/>
      <c r="Q360" s="9"/>
      <c r="R360" s="9"/>
      <c r="S360" s="9"/>
      <c r="T360" s="9"/>
    </row>
    <row r="361" spans="1:20" x14ac:dyDescent="0.3">
      <c r="A361" t="s">
        <v>450</v>
      </c>
      <c r="B361" s="5">
        <v>41091</v>
      </c>
      <c r="C361" s="9">
        <v>2.4771000000000001</v>
      </c>
      <c r="D361" s="9">
        <v>2.4239000000000002</v>
      </c>
      <c r="E361" s="9">
        <v>0.20480000000000001</v>
      </c>
      <c r="F361" s="9">
        <v>4.3099999999999999E-2</v>
      </c>
      <c r="G361" s="9">
        <v>2.2949999999999999</v>
      </c>
      <c r="H361" s="9">
        <v>-0.11899999999999999</v>
      </c>
      <c r="N361" s="5"/>
      <c r="O361" s="9"/>
      <c r="P361" s="9"/>
      <c r="Q361" s="9"/>
      <c r="R361" s="9"/>
      <c r="S361" s="9"/>
      <c r="T361" s="9"/>
    </row>
    <row r="362" spans="1:20" x14ac:dyDescent="0.3">
      <c r="A362" t="s">
        <v>451</v>
      </c>
      <c r="B362" s="5">
        <v>41122</v>
      </c>
      <c r="C362" s="9">
        <v>2.5849000000000002</v>
      </c>
      <c r="D362" s="9">
        <v>2.5409999999999999</v>
      </c>
      <c r="E362" s="9">
        <v>0.23730000000000001</v>
      </c>
      <c r="F362" s="9">
        <v>8.9700000000000002E-2</v>
      </c>
      <c r="G362" s="9">
        <v>2.3148</v>
      </c>
      <c r="H362" s="9">
        <v>-0.1008</v>
      </c>
      <c r="N362" s="5"/>
      <c r="O362" s="9"/>
      <c r="P362" s="9"/>
      <c r="Q362" s="9"/>
      <c r="R362" s="9"/>
      <c r="S362" s="9"/>
      <c r="T362" s="9"/>
    </row>
    <row r="363" spans="1:20" x14ac:dyDescent="0.3">
      <c r="A363" t="s">
        <v>452</v>
      </c>
      <c r="B363" s="5">
        <v>41153</v>
      </c>
      <c r="C363" s="9">
        <v>2.6998000000000002</v>
      </c>
      <c r="D363" s="9">
        <v>2.6493000000000002</v>
      </c>
      <c r="E363" s="9">
        <v>0.2681</v>
      </c>
      <c r="F363" s="9">
        <v>0.1328</v>
      </c>
      <c r="G363" s="9">
        <v>2.3330000000000002</v>
      </c>
      <c r="H363" s="9">
        <v>-8.4599999999999995E-2</v>
      </c>
      <c r="N363" s="5"/>
      <c r="O363" s="9"/>
      <c r="P363" s="9"/>
      <c r="Q363" s="9"/>
      <c r="R363" s="9"/>
      <c r="S363" s="9"/>
      <c r="T363" s="9"/>
    </row>
    <row r="364" spans="1:20" x14ac:dyDescent="0.3">
      <c r="A364" t="s">
        <v>453</v>
      </c>
      <c r="B364" s="5">
        <v>41183</v>
      </c>
      <c r="C364" s="9">
        <v>2.7498999999999998</v>
      </c>
      <c r="D364" s="9">
        <v>2.6976</v>
      </c>
      <c r="E364" s="9">
        <v>0.28179999999999999</v>
      </c>
      <c r="F364" s="9">
        <v>0.15640000000000001</v>
      </c>
      <c r="G364" s="9">
        <v>2.3374999999999999</v>
      </c>
      <c r="H364" s="9">
        <v>-7.8100000000000003E-2</v>
      </c>
      <c r="N364" s="5"/>
      <c r="O364" s="9"/>
      <c r="P364" s="9"/>
      <c r="Q364" s="9"/>
      <c r="R364" s="9"/>
      <c r="S364" s="9"/>
      <c r="T364" s="9"/>
    </row>
    <row r="365" spans="1:20" x14ac:dyDescent="0.3">
      <c r="A365" t="s">
        <v>454</v>
      </c>
      <c r="B365" s="5">
        <v>41214</v>
      </c>
      <c r="C365" s="9">
        <v>2.6326000000000001</v>
      </c>
      <c r="D365" s="9">
        <v>2.5783</v>
      </c>
      <c r="E365" s="9">
        <v>0.247</v>
      </c>
      <c r="F365" s="9">
        <v>0.1066</v>
      </c>
      <c r="G365" s="9">
        <v>2.3197999999999999</v>
      </c>
      <c r="H365" s="9">
        <v>-9.5100000000000004E-2</v>
      </c>
      <c r="N365" s="5"/>
      <c r="O365" s="9"/>
      <c r="P365" s="9"/>
      <c r="Q365" s="9"/>
      <c r="R365" s="9"/>
      <c r="S365" s="9"/>
      <c r="T365" s="9"/>
    </row>
    <row r="366" spans="1:20" x14ac:dyDescent="0.3">
      <c r="A366" t="s">
        <v>455</v>
      </c>
      <c r="B366" s="5">
        <v>41244</v>
      </c>
      <c r="C366" s="9">
        <v>2.8734999999999999</v>
      </c>
      <c r="D366" s="9">
        <v>2.8060999999999998</v>
      </c>
      <c r="E366" s="9">
        <v>0.30659999999999998</v>
      </c>
      <c r="F366" s="9">
        <v>0.20569999999999999</v>
      </c>
      <c r="G366" s="9">
        <v>2.3532000000000002</v>
      </c>
      <c r="H366" s="9">
        <v>-5.9400000000000001E-2</v>
      </c>
      <c r="N366" s="5"/>
      <c r="O366" s="9"/>
      <c r="P366" s="9"/>
      <c r="Q366" s="9"/>
      <c r="R366" s="9"/>
      <c r="S366" s="9"/>
      <c r="T366" s="9"/>
    </row>
    <row r="367" spans="1:20" x14ac:dyDescent="0.3">
      <c r="A367" t="s">
        <v>456</v>
      </c>
      <c r="B367" s="5">
        <v>41275</v>
      </c>
      <c r="C367" s="9">
        <v>3.2555000000000001</v>
      </c>
      <c r="D367" s="9">
        <v>3.1958000000000002</v>
      </c>
      <c r="E367" s="9">
        <v>0.41489999999999999</v>
      </c>
      <c r="F367" s="9">
        <v>0.3659</v>
      </c>
      <c r="G367" s="9">
        <v>2.4150999999999998</v>
      </c>
      <c r="H367" s="9">
        <v>-1E-4</v>
      </c>
      <c r="N367" s="5"/>
      <c r="O367" s="9"/>
      <c r="P367" s="9"/>
      <c r="Q367" s="9"/>
      <c r="R367" s="9"/>
      <c r="S367" s="9"/>
      <c r="T367" s="9"/>
    </row>
    <row r="368" spans="1:20" x14ac:dyDescent="0.3">
      <c r="A368" t="s">
        <v>457</v>
      </c>
      <c r="B368" s="5">
        <v>41306</v>
      </c>
      <c r="C368" s="9">
        <v>3.1160000000000001</v>
      </c>
      <c r="D368" s="9">
        <v>3.0672999999999999</v>
      </c>
      <c r="E368" s="9">
        <v>0.38250000000000001</v>
      </c>
      <c r="F368" s="9">
        <v>0.30580000000000002</v>
      </c>
      <c r="G368" s="9">
        <v>2.399</v>
      </c>
      <c r="H368" s="9">
        <v>-0.02</v>
      </c>
      <c r="N368" s="5"/>
      <c r="O368" s="9"/>
      <c r="P368" s="9"/>
      <c r="Q368" s="9"/>
      <c r="R368" s="9"/>
      <c r="S368" s="9"/>
      <c r="T368" s="9"/>
    </row>
    <row r="369" spans="1:20" x14ac:dyDescent="0.3">
      <c r="A369" t="s">
        <v>458</v>
      </c>
      <c r="B369" s="5">
        <v>41334</v>
      </c>
      <c r="C369" s="9">
        <v>3.0529999999999999</v>
      </c>
      <c r="D369" s="9">
        <v>3.0217000000000001</v>
      </c>
      <c r="E369" s="9">
        <v>0.36770000000000003</v>
      </c>
      <c r="F369" s="9">
        <v>0.28989999999999999</v>
      </c>
      <c r="G369" s="9">
        <v>2.3900999999999999</v>
      </c>
      <c r="H369" s="9">
        <v>-2.5999999999999999E-2</v>
      </c>
      <c r="N369" s="5"/>
      <c r="O369" s="9"/>
      <c r="P369" s="9"/>
      <c r="Q369" s="9"/>
      <c r="R369" s="9"/>
      <c r="S369" s="9"/>
      <c r="T369" s="9"/>
    </row>
    <row r="370" spans="1:20" x14ac:dyDescent="0.3">
      <c r="A370" t="s">
        <v>459</v>
      </c>
      <c r="B370" s="5">
        <v>41365</v>
      </c>
      <c r="C370" s="9">
        <v>2.7831999999999999</v>
      </c>
      <c r="D370" s="9">
        <v>2.7404000000000002</v>
      </c>
      <c r="E370" s="9">
        <v>0.28710000000000002</v>
      </c>
      <c r="F370" s="9">
        <v>0.17760000000000001</v>
      </c>
      <c r="G370" s="9">
        <v>2.3437999999999999</v>
      </c>
      <c r="H370" s="9">
        <v>-6.8099999999999994E-2</v>
      </c>
      <c r="N370" s="5"/>
      <c r="O370" s="9"/>
      <c r="P370" s="9"/>
      <c r="Q370" s="9"/>
      <c r="R370" s="9"/>
      <c r="S370" s="9"/>
      <c r="T370" s="9"/>
    </row>
    <row r="371" spans="1:20" x14ac:dyDescent="0.3">
      <c r="A371" t="s">
        <v>460</v>
      </c>
      <c r="B371" s="5">
        <v>41395</v>
      </c>
      <c r="C371" s="9">
        <v>3.4386999999999999</v>
      </c>
      <c r="D371" s="9">
        <v>3.4037000000000002</v>
      </c>
      <c r="E371" s="9">
        <v>0.46550000000000002</v>
      </c>
      <c r="F371" s="9">
        <v>0.4637</v>
      </c>
      <c r="G371" s="9">
        <v>2.4411999999999998</v>
      </c>
      <c r="H371" s="9">
        <v>3.3300000000000003E-2</v>
      </c>
      <c r="N371" s="5"/>
      <c r="O371" s="9"/>
      <c r="P371" s="9"/>
      <c r="Q371" s="9"/>
      <c r="R371" s="9"/>
      <c r="S371" s="9"/>
      <c r="T371" s="9"/>
    </row>
    <row r="372" spans="1:20" x14ac:dyDescent="0.3">
      <c r="A372" t="s">
        <v>461</v>
      </c>
      <c r="B372" s="5">
        <v>41426</v>
      </c>
      <c r="C372" s="9">
        <v>3.8654000000000002</v>
      </c>
      <c r="D372" s="9">
        <v>3.8635999999999999</v>
      </c>
      <c r="E372" s="9">
        <v>0.59140000000000004</v>
      </c>
      <c r="F372" s="9">
        <v>0.6643</v>
      </c>
      <c r="G372" s="9">
        <v>2.5063</v>
      </c>
      <c r="H372" s="9">
        <v>0.1016</v>
      </c>
      <c r="N372" s="5"/>
      <c r="O372" s="9"/>
      <c r="P372" s="9"/>
      <c r="Q372" s="9"/>
      <c r="R372" s="9"/>
      <c r="S372" s="9"/>
      <c r="T372" s="9"/>
    </row>
    <row r="373" spans="1:20" x14ac:dyDescent="0.3">
      <c r="A373" t="s">
        <v>462</v>
      </c>
      <c r="B373" s="5">
        <v>41456</v>
      </c>
      <c r="C373" s="9">
        <v>4.1001000000000003</v>
      </c>
      <c r="D373" s="9">
        <v>4.0799000000000003</v>
      </c>
      <c r="E373" s="9">
        <v>0.65049999999999997</v>
      </c>
      <c r="F373" s="9">
        <v>0.74939999999999996</v>
      </c>
      <c r="G373" s="9">
        <v>2.5438999999999998</v>
      </c>
      <c r="H373" s="9">
        <v>0.1361</v>
      </c>
      <c r="N373" s="5"/>
      <c r="O373" s="9"/>
      <c r="P373" s="9"/>
      <c r="Q373" s="9"/>
      <c r="R373" s="9"/>
      <c r="S373" s="9"/>
      <c r="T373" s="9"/>
    </row>
    <row r="374" spans="1:20" x14ac:dyDescent="0.3">
      <c r="A374" t="s">
        <v>463</v>
      </c>
      <c r="B374" s="5">
        <v>41487</v>
      </c>
      <c r="C374" s="9">
        <v>4.2252000000000001</v>
      </c>
      <c r="D374" s="9">
        <v>4.2504999999999997</v>
      </c>
      <c r="E374" s="9">
        <v>0.69069999999999998</v>
      </c>
      <c r="F374" s="9">
        <v>0.83740000000000003</v>
      </c>
      <c r="G374" s="9">
        <v>2.5600999999999998</v>
      </c>
      <c r="H374" s="9">
        <v>0.1623</v>
      </c>
      <c r="N374" s="5"/>
      <c r="O374" s="9"/>
      <c r="P374" s="9"/>
      <c r="Q374" s="9"/>
      <c r="R374" s="9"/>
      <c r="S374" s="9"/>
      <c r="T374" s="9"/>
    </row>
    <row r="375" spans="1:20" x14ac:dyDescent="0.3">
      <c r="A375" t="s">
        <v>464</v>
      </c>
      <c r="B375" s="5">
        <v>41518</v>
      </c>
      <c r="C375" s="9">
        <v>4.1403999999999996</v>
      </c>
      <c r="D375" s="9">
        <v>4.1228999999999996</v>
      </c>
      <c r="E375" s="9">
        <v>0.65700000000000003</v>
      </c>
      <c r="F375" s="9">
        <v>0.77449999999999997</v>
      </c>
      <c r="G375" s="9">
        <v>2.5470000000000002</v>
      </c>
      <c r="H375" s="9">
        <v>0.1444</v>
      </c>
      <c r="N375" s="5"/>
      <c r="O375" s="9"/>
      <c r="P375" s="9"/>
      <c r="Q375" s="9"/>
      <c r="R375" s="9"/>
      <c r="S375" s="9"/>
      <c r="T375" s="9"/>
    </row>
    <row r="376" spans="1:20" x14ac:dyDescent="0.3">
      <c r="A376" t="s">
        <v>465</v>
      </c>
      <c r="B376" s="5">
        <v>41548</v>
      </c>
      <c r="C376" s="9">
        <v>4.0777000000000001</v>
      </c>
      <c r="D376" s="9">
        <v>4.0587</v>
      </c>
      <c r="E376" s="9">
        <v>0.64570000000000005</v>
      </c>
      <c r="F376" s="9">
        <v>0.73709999999999998</v>
      </c>
      <c r="G376" s="9">
        <v>2.5428000000000002</v>
      </c>
      <c r="H376" s="9">
        <v>0.1331</v>
      </c>
      <c r="N376" s="5"/>
      <c r="O376" s="9"/>
      <c r="P376" s="9"/>
      <c r="Q376" s="9"/>
      <c r="R376" s="9"/>
      <c r="S376" s="9"/>
      <c r="T376" s="9"/>
    </row>
    <row r="377" spans="1:20" x14ac:dyDescent="0.3">
      <c r="A377" t="s">
        <v>466</v>
      </c>
      <c r="B377" s="5">
        <v>41579</v>
      </c>
      <c r="C377" s="9">
        <v>4.4512</v>
      </c>
      <c r="D377" s="9">
        <v>4.4291999999999998</v>
      </c>
      <c r="E377" s="9">
        <v>0.75290000000000001</v>
      </c>
      <c r="F377" s="9">
        <v>0.88070000000000004</v>
      </c>
      <c r="G377" s="9">
        <v>2.6069</v>
      </c>
      <c r="H377" s="9">
        <v>0.18870000000000001</v>
      </c>
      <c r="N377" s="5"/>
      <c r="O377" s="9"/>
      <c r="P377" s="9"/>
      <c r="Q377" s="9"/>
      <c r="R377" s="9"/>
      <c r="S377" s="9"/>
      <c r="T377" s="9"/>
    </row>
    <row r="378" spans="1:20" x14ac:dyDescent="0.3">
      <c r="A378" t="s">
        <v>467</v>
      </c>
      <c r="B378" s="5">
        <v>41609</v>
      </c>
      <c r="C378" s="9">
        <v>4.6566999999999998</v>
      </c>
      <c r="D378" s="9">
        <v>4.6685999999999996</v>
      </c>
      <c r="E378" s="9">
        <v>0.81159999999999999</v>
      </c>
      <c r="F378" s="9">
        <v>1.0017</v>
      </c>
      <c r="G378" s="9">
        <v>2.6307</v>
      </c>
      <c r="H378" s="9">
        <v>0.22459999999999999</v>
      </c>
      <c r="N378" s="5"/>
      <c r="O378" s="9"/>
      <c r="P378" s="9"/>
      <c r="Q378" s="9"/>
      <c r="R378" s="9"/>
      <c r="S378" s="9"/>
      <c r="T378" s="9"/>
    </row>
    <row r="379" spans="1:20" x14ac:dyDescent="0.3">
      <c r="A379" t="s">
        <v>468</v>
      </c>
      <c r="B379" s="5">
        <v>41640</v>
      </c>
      <c r="C379" s="9">
        <v>4.1140999999999996</v>
      </c>
      <c r="D379" s="9">
        <v>4.1344000000000003</v>
      </c>
      <c r="E379" s="9">
        <v>0.66039999999999999</v>
      </c>
      <c r="F379" s="9">
        <v>0.78339999999999999</v>
      </c>
      <c r="G379" s="9">
        <v>2.5455999999999999</v>
      </c>
      <c r="H379" s="9">
        <v>0.14499999999999999</v>
      </c>
      <c r="N379" s="5"/>
      <c r="O379" s="9"/>
      <c r="P379" s="9"/>
      <c r="Q379" s="9"/>
      <c r="R379" s="9"/>
      <c r="S379" s="9"/>
      <c r="T379" s="9"/>
    </row>
    <row r="380" spans="1:20" x14ac:dyDescent="0.3">
      <c r="A380" t="s">
        <v>469</v>
      </c>
      <c r="B380" s="5">
        <v>41671</v>
      </c>
      <c r="C380" s="9">
        <v>4.0541999999999998</v>
      </c>
      <c r="D380" s="9">
        <v>4.0968</v>
      </c>
      <c r="E380" s="9">
        <v>0.65249999999999997</v>
      </c>
      <c r="F380" s="9">
        <v>0.76559999999999995</v>
      </c>
      <c r="G380" s="9">
        <v>2.5406</v>
      </c>
      <c r="H380" s="9">
        <v>0.1381</v>
      </c>
      <c r="N380" s="5"/>
      <c r="O380" s="9"/>
      <c r="P380" s="9"/>
      <c r="Q380" s="9"/>
      <c r="R380" s="9"/>
      <c r="S380" s="9"/>
      <c r="T380" s="9"/>
    </row>
    <row r="381" spans="1:20" x14ac:dyDescent="0.3">
      <c r="A381" t="s">
        <v>470</v>
      </c>
      <c r="B381" s="5">
        <v>41699</v>
      </c>
      <c r="C381" s="9">
        <v>3.956</v>
      </c>
      <c r="D381" s="9">
        <v>4.0102000000000002</v>
      </c>
      <c r="E381" s="9">
        <v>0.62139999999999995</v>
      </c>
      <c r="F381" s="9">
        <v>0.75170000000000003</v>
      </c>
      <c r="G381" s="9">
        <v>2.5127999999999999</v>
      </c>
      <c r="H381" s="9">
        <v>0.12429999999999999</v>
      </c>
      <c r="N381" s="5"/>
      <c r="O381" s="9"/>
      <c r="P381" s="9"/>
      <c r="Q381" s="9"/>
      <c r="R381" s="9"/>
      <c r="S381" s="9"/>
      <c r="T381" s="9"/>
    </row>
    <row r="382" spans="1:20" x14ac:dyDescent="0.3">
      <c r="A382" t="s">
        <v>471</v>
      </c>
      <c r="B382" s="5">
        <v>41730</v>
      </c>
      <c r="C382" s="9">
        <v>3.8582999999999998</v>
      </c>
      <c r="D382" s="9">
        <v>3.9051</v>
      </c>
      <c r="E382" s="9">
        <v>0.59</v>
      </c>
      <c r="F382" s="9">
        <v>0.71079999999999999</v>
      </c>
      <c r="G382" s="9">
        <v>2.4950999999999999</v>
      </c>
      <c r="H382" s="9">
        <v>0.10920000000000001</v>
      </c>
      <c r="N382" s="5"/>
      <c r="O382" s="9"/>
      <c r="P382" s="9"/>
      <c r="Q382" s="9"/>
      <c r="R382" s="9"/>
      <c r="S382" s="9"/>
      <c r="T382" s="9"/>
    </row>
    <row r="383" spans="1:20" x14ac:dyDescent="0.3">
      <c r="A383" t="s">
        <v>472</v>
      </c>
      <c r="B383" s="5">
        <v>41760</v>
      </c>
      <c r="C383" s="9">
        <v>3.6000999999999999</v>
      </c>
      <c r="D383" s="9">
        <v>3.6598999999999999</v>
      </c>
      <c r="E383" s="9">
        <v>0.52600000000000002</v>
      </c>
      <c r="F383" s="9">
        <v>0.60150000000000003</v>
      </c>
      <c r="G383" s="9">
        <v>2.4611000000000001</v>
      </c>
      <c r="H383" s="9">
        <v>7.1300000000000002E-2</v>
      </c>
      <c r="N383" s="5"/>
      <c r="O383" s="9"/>
      <c r="P383" s="9"/>
      <c r="Q383" s="9"/>
      <c r="R383" s="9"/>
      <c r="S383" s="9"/>
      <c r="T383" s="9"/>
    </row>
    <row r="384" spans="1:20" x14ac:dyDescent="0.3">
      <c r="A384" t="s">
        <v>473</v>
      </c>
      <c r="B384" s="5">
        <v>41791</v>
      </c>
      <c r="C384" s="9">
        <v>3.6217999999999999</v>
      </c>
      <c r="D384" s="9">
        <v>3.6720999999999999</v>
      </c>
      <c r="E384" s="9">
        <v>0.52800000000000002</v>
      </c>
      <c r="F384" s="9">
        <v>0.61270000000000002</v>
      </c>
      <c r="G384" s="9">
        <v>2.4588999999999999</v>
      </c>
      <c r="H384" s="9">
        <v>7.2499999999999995E-2</v>
      </c>
      <c r="N384" s="5"/>
      <c r="O384" s="9"/>
      <c r="P384" s="9"/>
      <c r="Q384" s="9"/>
      <c r="R384" s="9"/>
      <c r="S384" s="9"/>
      <c r="T384" s="9"/>
    </row>
    <row r="385" spans="1:20" x14ac:dyDescent="0.3">
      <c r="A385" t="s">
        <v>474</v>
      </c>
      <c r="B385" s="5">
        <v>41821</v>
      </c>
      <c r="C385" s="9">
        <v>3.5438000000000001</v>
      </c>
      <c r="D385" s="9">
        <v>3.5949</v>
      </c>
      <c r="E385" s="9">
        <v>0.501</v>
      </c>
      <c r="F385" s="9">
        <v>0.59750000000000003</v>
      </c>
      <c r="G385" s="9">
        <v>2.4361000000000002</v>
      </c>
      <c r="H385" s="9">
        <v>6.0299999999999999E-2</v>
      </c>
      <c r="N385" s="5"/>
      <c r="O385" s="9"/>
      <c r="P385" s="9"/>
      <c r="Q385" s="9"/>
      <c r="R385" s="9"/>
      <c r="S385" s="9"/>
      <c r="T385" s="9"/>
    </row>
    <row r="386" spans="1:20" x14ac:dyDescent="0.3">
      <c r="A386" t="s">
        <v>475</v>
      </c>
      <c r="B386" s="5">
        <v>41852</v>
      </c>
      <c r="C386" s="9">
        <v>3.2145999999999999</v>
      </c>
      <c r="D386" s="9">
        <v>3.2694000000000001</v>
      </c>
      <c r="E386" s="9">
        <v>0.41139999999999999</v>
      </c>
      <c r="F386" s="9">
        <v>0.46189999999999998</v>
      </c>
      <c r="G386" s="9">
        <v>2.3854000000000002</v>
      </c>
      <c r="H386" s="9">
        <v>1.0699999999999999E-2</v>
      </c>
      <c r="N386" s="5"/>
      <c r="O386" s="9"/>
      <c r="P386" s="9"/>
      <c r="Q386" s="9"/>
      <c r="R386" s="9"/>
      <c r="S386" s="9"/>
      <c r="T386" s="9"/>
    </row>
    <row r="387" spans="1:20" x14ac:dyDescent="0.3">
      <c r="A387" t="s">
        <v>476</v>
      </c>
      <c r="B387" s="5">
        <v>41883</v>
      </c>
      <c r="C387" s="9">
        <v>3.3996</v>
      </c>
      <c r="D387" s="9">
        <v>3.4641999999999999</v>
      </c>
      <c r="E387" s="9">
        <v>0.4612</v>
      </c>
      <c r="F387" s="9">
        <v>0.55169999999999997</v>
      </c>
      <c r="G387" s="9">
        <v>2.4104999999999999</v>
      </c>
      <c r="H387" s="9">
        <v>4.0800000000000003E-2</v>
      </c>
      <c r="N387" s="5"/>
      <c r="O387" s="9"/>
      <c r="P387" s="9"/>
      <c r="Q387" s="9"/>
      <c r="R387" s="9"/>
      <c r="S387" s="9"/>
      <c r="T387" s="9"/>
    </row>
    <row r="388" spans="1:20" x14ac:dyDescent="0.3">
      <c r="A388" t="s">
        <v>477</v>
      </c>
      <c r="B388" s="5">
        <v>41913</v>
      </c>
      <c r="C388" s="9">
        <v>3.2435999999999998</v>
      </c>
      <c r="D388" s="9">
        <v>3.3113000000000001</v>
      </c>
      <c r="E388" s="9">
        <v>0.42430000000000001</v>
      </c>
      <c r="F388" s="9">
        <v>0.47620000000000001</v>
      </c>
      <c r="G388" s="9">
        <v>2.3938000000000001</v>
      </c>
      <c r="H388" s="9">
        <v>1.7000000000000001E-2</v>
      </c>
      <c r="N388" s="5"/>
      <c r="O388" s="9"/>
      <c r="P388" s="9"/>
      <c r="Q388" s="9"/>
      <c r="R388" s="9"/>
      <c r="S388" s="9"/>
      <c r="T388" s="9"/>
    </row>
    <row r="389" spans="1:20" x14ac:dyDescent="0.3">
      <c r="A389" t="s">
        <v>478</v>
      </c>
      <c r="B389" s="5">
        <v>41944</v>
      </c>
      <c r="C389" s="9">
        <v>3.0017999999999998</v>
      </c>
      <c r="D389" s="9">
        <v>3.0684999999999998</v>
      </c>
      <c r="E389" s="9">
        <v>0.35909999999999997</v>
      </c>
      <c r="F389" s="9">
        <v>0.37180000000000002</v>
      </c>
      <c r="G389" s="9">
        <v>2.3580000000000001</v>
      </c>
      <c r="H389" s="9">
        <v>-2.0400000000000001E-2</v>
      </c>
      <c r="N389" s="5"/>
      <c r="O389" s="9"/>
      <c r="P389" s="9"/>
      <c r="Q389" s="9"/>
      <c r="R389" s="9"/>
      <c r="S389" s="9"/>
      <c r="T389" s="9"/>
    </row>
    <row r="390" spans="1:20" x14ac:dyDescent="0.3">
      <c r="A390" t="s">
        <v>479</v>
      </c>
      <c r="B390" s="5">
        <v>41974</v>
      </c>
      <c r="C390" s="9">
        <v>2.7951999999999999</v>
      </c>
      <c r="D390" s="9">
        <v>2.8279000000000001</v>
      </c>
      <c r="E390" s="9">
        <v>0.29360000000000003</v>
      </c>
      <c r="F390" s="9">
        <v>0.28460000000000002</v>
      </c>
      <c r="G390" s="9">
        <v>2.3106</v>
      </c>
      <c r="H390" s="9">
        <v>-6.0900000000000003E-2</v>
      </c>
      <c r="N390" s="5"/>
      <c r="O390" s="9"/>
      <c r="P390" s="9"/>
      <c r="Q390" s="9"/>
      <c r="R390" s="9"/>
      <c r="S390" s="9"/>
      <c r="T390" s="9"/>
    </row>
    <row r="391" spans="1:20" x14ac:dyDescent="0.3">
      <c r="A391" t="s">
        <v>480</v>
      </c>
      <c r="B391" s="5">
        <v>42005</v>
      </c>
      <c r="C391" s="9">
        <v>2.3267000000000002</v>
      </c>
      <c r="D391" s="9">
        <v>2.339</v>
      </c>
      <c r="E391" s="9">
        <v>0.159</v>
      </c>
      <c r="F391" s="9">
        <v>6.6699999999999995E-2</v>
      </c>
      <c r="G391" s="9">
        <v>2.2448999999999999</v>
      </c>
      <c r="H391" s="9">
        <v>-0.13159999999999999</v>
      </c>
      <c r="N391" s="5"/>
      <c r="O391" s="9"/>
      <c r="P391" s="9"/>
      <c r="Q391" s="9"/>
      <c r="R391" s="9"/>
      <c r="S391" s="9"/>
      <c r="T391" s="9"/>
    </row>
    <row r="392" spans="1:20" x14ac:dyDescent="0.3">
      <c r="A392" t="s">
        <v>481</v>
      </c>
      <c r="B392" s="5">
        <v>42036</v>
      </c>
      <c r="C392" s="9">
        <v>2.6486000000000001</v>
      </c>
      <c r="D392" s="9">
        <v>2.6876000000000002</v>
      </c>
      <c r="E392" s="9">
        <v>0.25209999999999999</v>
      </c>
      <c r="F392" s="9">
        <v>0.22489999999999999</v>
      </c>
      <c r="G392" s="9">
        <v>2.2907000000000002</v>
      </c>
      <c r="H392" s="9">
        <v>-8.0100000000000005E-2</v>
      </c>
      <c r="N392" s="5"/>
      <c r="O392" s="9"/>
      <c r="P392" s="9"/>
      <c r="Q392" s="9"/>
      <c r="R392" s="9"/>
      <c r="S392" s="9"/>
      <c r="T392" s="9"/>
    </row>
    <row r="393" spans="1:20" x14ac:dyDescent="0.3">
      <c r="A393" t="s">
        <v>482</v>
      </c>
      <c r="B393" s="5">
        <v>42064</v>
      </c>
      <c r="C393" s="9">
        <v>2.6272000000000002</v>
      </c>
      <c r="D393" s="9">
        <v>2.6631</v>
      </c>
      <c r="E393" s="9">
        <v>0.25519999999999998</v>
      </c>
      <c r="F393" s="9">
        <v>0.19639999999999999</v>
      </c>
      <c r="G393" s="9">
        <v>2.2972999999999999</v>
      </c>
      <c r="H393" s="9">
        <v>-8.5800000000000001E-2</v>
      </c>
      <c r="N393" s="5"/>
      <c r="O393" s="9"/>
      <c r="P393" s="9"/>
      <c r="Q393" s="9"/>
      <c r="R393" s="9"/>
      <c r="S393" s="9"/>
      <c r="T393" s="9"/>
    </row>
    <row r="394" spans="1:20" x14ac:dyDescent="0.3">
      <c r="A394" t="s">
        <v>483</v>
      </c>
      <c r="B394" s="5">
        <v>42095</v>
      </c>
      <c r="C394" s="9">
        <v>2.8134000000000001</v>
      </c>
      <c r="D394" s="9">
        <v>2.8588</v>
      </c>
      <c r="E394" s="9">
        <v>0.30159999999999998</v>
      </c>
      <c r="F394" s="9">
        <v>0.28549999999999998</v>
      </c>
      <c r="G394" s="9">
        <v>2.3245</v>
      </c>
      <c r="H394" s="9">
        <v>-5.28E-2</v>
      </c>
      <c r="N394" s="5"/>
      <c r="O394" s="9"/>
      <c r="P394" s="9"/>
      <c r="Q394" s="9"/>
      <c r="R394" s="9"/>
      <c r="S394" s="9"/>
      <c r="T394" s="9"/>
    </row>
    <row r="395" spans="1:20" x14ac:dyDescent="0.3">
      <c r="A395" t="s">
        <v>484</v>
      </c>
      <c r="B395" s="5">
        <v>42125</v>
      </c>
      <c r="C395" s="9">
        <v>2.9413999999999998</v>
      </c>
      <c r="D395" s="9">
        <v>2.9697</v>
      </c>
      <c r="E395" s="9">
        <v>0.33129999999999998</v>
      </c>
      <c r="F395" s="9">
        <v>0.33350000000000002</v>
      </c>
      <c r="G395" s="9">
        <v>2.3405999999999998</v>
      </c>
      <c r="H395" s="9">
        <v>-3.5700000000000003E-2</v>
      </c>
      <c r="N395" s="5"/>
      <c r="O395" s="9"/>
      <c r="P395" s="9"/>
      <c r="Q395" s="9"/>
      <c r="R395" s="9"/>
      <c r="S395" s="9"/>
      <c r="T395" s="9"/>
    </row>
    <row r="396" spans="1:20" x14ac:dyDescent="0.3">
      <c r="A396" t="s">
        <v>485</v>
      </c>
      <c r="B396" s="5">
        <v>42156</v>
      </c>
      <c r="C396" s="9">
        <v>3.2361</v>
      </c>
      <c r="D396" s="9">
        <v>3.2793000000000001</v>
      </c>
      <c r="E396" s="9">
        <v>0.42070000000000002</v>
      </c>
      <c r="F396" s="9">
        <v>0.45879999999999999</v>
      </c>
      <c r="G396" s="9">
        <v>2.3902000000000001</v>
      </c>
      <c r="H396" s="9">
        <v>9.5999999999999992E-3</v>
      </c>
      <c r="N396" s="5"/>
      <c r="O396" s="9"/>
      <c r="P396" s="9"/>
      <c r="Q396" s="9"/>
      <c r="R396" s="9"/>
      <c r="S396" s="9"/>
      <c r="T396" s="9"/>
    </row>
    <row r="397" spans="1:20" x14ac:dyDescent="0.3">
      <c r="A397" t="s">
        <v>486</v>
      </c>
      <c r="B397" s="5">
        <v>42186</v>
      </c>
      <c r="C397" s="9">
        <v>2.9571000000000001</v>
      </c>
      <c r="D397" s="9">
        <v>2.9923000000000002</v>
      </c>
      <c r="E397" s="9">
        <v>0.34510000000000002</v>
      </c>
      <c r="F397" s="9">
        <v>0.33689999999999998</v>
      </c>
      <c r="G397" s="9">
        <v>2.3462999999999998</v>
      </c>
      <c r="H397" s="9">
        <v>-3.5999999999999997E-2</v>
      </c>
      <c r="N397" s="5"/>
      <c r="O397" s="9"/>
      <c r="P397" s="9"/>
      <c r="Q397" s="9"/>
      <c r="R397" s="9"/>
      <c r="S397" s="9"/>
      <c r="T397" s="9"/>
    </row>
    <row r="398" spans="1:20" x14ac:dyDescent="0.3">
      <c r="A398" t="s">
        <v>487</v>
      </c>
      <c r="B398" s="5">
        <v>42217</v>
      </c>
      <c r="C398" s="9">
        <v>2.9986999999999999</v>
      </c>
      <c r="D398" s="9">
        <v>3.0350000000000001</v>
      </c>
      <c r="E398" s="9">
        <v>0.37169999999999997</v>
      </c>
      <c r="F398" s="9">
        <v>0.3382</v>
      </c>
      <c r="G398" s="9">
        <v>2.3605</v>
      </c>
      <c r="H398" s="9">
        <v>-3.5400000000000001E-2</v>
      </c>
      <c r="N398" s="5"/>
      <c r="O398" s="9"/>
      <c r="P398" s="9"/>
      <c r="Q398" s="9"/>
      <c r="R398" s="9"/>
      <c r="S398" s="9"/>
      <c r="T398" s="9"/>
    </row>
    <row r="399" spans="1:20" x14ac:dyDescent="0.3">
      <c r="A399" t="s">
        <v>488</v>
      </c>
      <c r="B399" s="5">
        <v>42248</v>
      </c>
      <c r="C399" s="9">
        <v>2.8536999999999999</v>
      </c>
      <c r="D399" s="9">
        <v>2.8664999999999998</v>
      </c>
      <c r="E399" s="9">
        <v>0.30659999999999998</v>
      </c>
      <c r="F399" s="9">
        <v>0.28349999999999997</v>
      </c>
      <c r="G399" s="9">
        <v>2.3287</v>
      </c>
      <c r="H399" s="9">
        <v>-5.2299999999999999E-2</v>
      </c>
      <c r="N399" s="5"/>
      <c r="O399" s="9"/>
      <c r="P399" s="9"/>
      <c r="Q399" s="9"/>
      <c r="R399" s="9"/>
      <c r="S399" s="9"/>
      <c r="T399" s="9"/>
    </row>
    <row r="400" spans="1:20" x14ac:dyDescent="0.3">
      <c r="A400" t="s">
        <v>489</v>
      </c>
      <c r="B400" s="5">
        <v>42278</v>
      </c>
      <c r="C400" s="9">
        <v>2.9058999999999999</v>
      </c>
      <c r="D400" s="9">
        <v>2.9499</v>
      </c>
      <c r="E400" s="9">
        <v>0.34320000000000001</v>
      </c>
      <c r="F400" s="9">
        <v>0.30830000000000002</v>
      </c>
      <c r="G400" s="9">
        <v>2.3447</v>
      </c>
      <c r="H400" s="9">
        <v>-4.6300000000000001E-2</v>
      </c>
      <c r="N400" s="5"/>
      <c r="O400" s="9"/>
      <c r="P400" s="9"/>
      <c r="Q400" s="9"/>
      <c r="R400" s="9"/>
      <c r="S400" s="9"/>
      <c r="T400" s="9"/>
    </row>
    <row r="401" spans="1:20" x14ac:dyDescent="0.3">
      <c r="A401" t="s">
        <v>490</v>
      </c>
      <c r="B401" s="5">
        <v>42309</v>
      </c>
      <c r="C401" s="9">
        <v>2.9306000000000001</v>
      </c>
      <c r="D401" s="9">
        <v>2.9603999999999999</v>
      </c>
      <c r="E401" s="9">
        <v>0.3669</v>
      </c>
      <c r="F401" s="9">
        <v>0.29620000000000002</v>
      </c>
      <c r="G401" s="9">
        <v>2.3519000000000001</v>
      </c>
      <c r="H401" s="9">
        <v>-5.4600000000000003E-2</v>
      </c>
      <c r="N401" s="5"/>
      <c r="O401" s="9"/>
      <c r="P401" s="9"/>
      <c r="Q401" s="9"/>
      <c r="R401" s="9"/>
      <c r="S401" s="9"/>
      <c r="T401" s="9"/>
    </row>
    <row r="402" spans="1:20" x14ac:dyDescent="0.3">
      <c r="A402" t="s">
        <v>491</v>
      </c>
      <c r="B402" s="5">
        <v>42339</v>
      </c>
      <c r="C402" s="9">
        <v>2.9588999999999999</v>
      </c>
      <c r="D402" s="9">
        <v>2.9826999999999999</v>
      </c>
      <c r="E402" s="9">
        <v>0.37830000000000003</v>
      </c>
      <c r="F402" s="9">
        <v>0.30430000000000001</v>
      </c>
      <c r="G402" s="9">
        <v>2.3546999999999998</v>
      </c>
      <c r="H402" s="9">
        <v>-5.4600000000000003E-2</v>
      </c>
      <c r="N402" s="5"/>
      <c r="O402" s="9"/>
      <c r="P402" s="9"/>
      <c r="Q402" s="9"/>
      <c r="R402" s="9"/>
      <c r="S402" s="9"/>
      <c r="T402" s="9"/>
    </row>
    <row r="403" spans="1:20" x14ac:dyDescent="0.3">
      <c r="A403" t="s">
        <v>492</v>
      </c>
      <c r="B403" s="5">
        <v>42370</v>
      </c>
      <c r="C403" s="9">
        <v>2.6690999999999998</v>
      </c>
      <c r="D403" s="9">
        <v>2.6722000000000001</v>
      </c>
      <c r="E403" s="9">
        <v>0.2928</v>
      </c>
      <c r="F403" s="9">
        <v>0.1588</v>
      </c>
      <c r="G403" s="9">
        <v>2.3184999999999998</v>
      </c>
      <c r="H403" s="9">
        <v>-9.7900000000000001E-2</v>
      </c>
      <c r="N403" s="5"/>
      <c r="O403" s="9"/>
      <c r="P403" s="9"/>
      <c r="Q403" s="9"/>
      <c r="R403" s="9"/>
      <c r="S403" s="9"/>
      <c r="T403" s="9"/>
    </row>
    <row r="404" spans="1:20" x14ac:dyDescent="0.3">
      <c r="A404" t="s">
        <v>493</v>
      </c>
      <c r="B404" s="5">
        <v>42401</v>
      </c>
      <c r="C404" s="9">
        <v>2.4131</v>
      </c>
      <c r="D404" s="9">
        <v>2.4407999999999999</v>
      </c>
      <c r="E404" s="9">
        <v>0.23760000000000001</v>
      </c>
      <c r="F404" s="9">
        <v>5.0900000000000001E-2</v>
      </c>
      <c r="G404" s="9">
        <v>2.2881</v>
      </c>
      <c r="H404" s="9">
        <v>-0.1358</v>
      </c>
      <c r="N404" s="5"/>
      <c r="O404" s="9"/>
      <c r="P404" s="9"/>
      <c r="Q404" s="9"/>
      <c r="R404" s="9"/>
      <c r="S404" s="9"/>
      <c r="T404" s="9"/>
    </row>
    <row r="405" spans="1:20" x14ac:dyDescent="0.3">
      <c r="A405" t="s">
        <v>494</v>
      </c>
      <c r="B405" s="5">
        <v>42430</v>
      </c>
      <c r="C405" s="9">
        <v>2.4695</v>
      </c>
      <c r="D405" s="9">
        <v>2.4769000000000001</v>
      </c>
      <c r="E405" s="9">
        <v>0.2354</v>
      </c>
      <c r="F405" s="9">
        <v>7.8600000000000003E-2</v>
      </c>
      <c r="G405" s="9">
        <v>2.2881999999999998</v>
      </c>
      <c r="H405" s="9">
        <v>-0.12529999999999999</v>
      </c>
      <c r="N405" s="5"/>
      <c r="O405" s="9"/>
      <c r="P405" s="9"/>
      <c r="Q405" s="9"/>
      <c r="R405" s="9"/>
      <c r="S405" s="9"/>
      <c r="T405" s="9"/>
    </row>
    <row r="406" spans="1:20" x14ac:dyDescent="0.3">
      <c r="A406" t="s">
        <v>495</v>
      </c>
      <c r="B406" s="5">
        <v>42461</v>
      </c>
      <c r="C406" s="9">
        <v>2.4712000000000001</v>
      </c>
      <c r="D406" s="9">
        <v>2.4939</v>
      </c>
      <c r="E406" s="9">
        <v>0.24010000000000001</v>
      </c>
      <c r="F406" s="9">
        <v>8.8900000000000007E-2</v>
      </c>
      <c r="G406" s="9">
        <v>2.2885</v>
      </c>
      <c r="H406" s="9">
        <v>-0.1236</v>
      </c>
      <c r="N406" s="5"/>
      <c r="O406" s="9"/>
      <c r="P406" s="9"/>
      <c r="Q406" s="9"/>
      <c r="R406" s="9"/>
      <c r="S406" s="9"/>
      <c r="T406" s="9"/>
    </row>
    <row r="407" spans="1:20" x14ac:dyDescent="0.3">
      <c r="A407" t="s">
        <v>496</v>
      </c>
      <c r="B407" s="5">
        <v>42491</v>
      </c>
      <c r="C407" s="9">
        <v>2.4197000000000002</v>
      </c>
      <c r="D407" s="9">
        <v>2.4596</v>
      </c>
      <c r="E407" s="9">
        <v>0.23910000000000001</v>
      </c>
      <c r="F407" s="9">
        <v>7.0300000000000001E-2</v>
      </c>
      <c r="G407" s="9">
        <v>2.2835000000000001</v>
      </c>
      <c r="H407" s="9">
        <v>-0.1333</v>
      </c>
      <c r="N407" s="5"/>
      <c r="O407" s="9"/>
      <c r="P407" s="9"/>
      <c r="Q407" s="9"/>
      <c r="R407" s="9"/>
      <c r="S407" s="9"/>
      <c r="T407" s="9"/>
    </row>
    <row r="408" spans="1:20" x14ac:dyDescent="0.3">
      <c r="A408" t="s">
        <v>497</v>
      </c>
      <c r="B408" s="5">
        <v>42522</v>
      </c>
      <c r="C408" s="9">
        <v>2.0316000000000001</v>
      </c>
      <c r="D408" s="9">
        <v>2.0663999999999998</v>
      </c>
      <c r="E408" s="9">
        <v>0.1208</v>
      </c>
      <c r="F408" s="9">
        <v>-9.4E-2</v>
      </c>
      <c r="G408" s="9">
        <v>2.226</v>
      </c>
      <c r="H408" s="9">
        <v>-0.18640000000000001</v>
      </c>
      <c r="N408" s="5"/>
      <c r="O408" s="9"/>
      <c r="P408" s="9"/>
      <c r="Q408" s="9"/>
      <c r="R408" s="9"/>
      <c r="S408" s="9"/>
      <c r="T408" s="9"/>
    </row>
    <row r="409" spans="1:20" x14ac:dyDescent="0.3">
      <c r="A409" t="s">
        <v>498</v>
      </c>
      <c r="B409" s="5">
        <v>42552</v>
      </c>
      <c r="C409" s="9">
        <v>1.9424999999999999</v>
      </c>
      <c r="D409" s="9">
        <v>1.9626999999999999</v>
      </c>
      <c r="E409" s="9">
        <v>9.3299999999999994E-2</v>
      </c>
      <c r="F409" s="9">
        <v>-0.1348</v>
      </c>
      <c r="G409" s="9">
        <v>2.2077</v>
      </c>
      <c r="H409" s="9">
        <v>-0.20349999999999999</v>
      </c>
      <c r="N409" s="5"/>
      <c r="O409" s="9"/>
      <c r="P409" s="9"/>
      <c r="Q409" s="9"/>
      <c r="R409" s="9"/>
      <c r="S409" s="9"/>
      <c r="T409" s="9"/>
    </row>
    <row r="410" spans="1:20" x14ac:dyDescent="0.3">
      <c r="A410" t="s">
        <v>499</v>
      </c>
      <c r="B410" s="5">
        <v>42583</v>
      </c>
      <c r="C410" s="9">
        <v>2.0152000000000001</v>
      </c>
      <c r="D410" s="9">
        <v>2.0526</v>
      </c>
      <c r="E410" s="9">
        <v>0.12640000000000001</v>
      </c>
      <c r="F410" s="9">
        <v>-9.9400000000000002E-2</v>
      </c>
      <c r="G410" s="9">
        <v>2.2204999999999999</v>
      </c>
      <c r="H410" s="9">
        <v>-0.19489999999999999</v>
      </c>
      <c r="N410" s="5"/>
      <c r="O410" s="9"/>
      <c r="P410" s="9"/>
      <c r="Q410" s="9"/>
      <c r="R410" s="9"/>
      <c r="S410" s="9"/>
      <c r="T410" s="9"/>
    </row>
    <row r="411" spans="1:20" x14ac:dyDescent="0.3">
      <c r="A411" t="s">
        <v>500</v>
      </c>
      <c r="B411" s="5">
        <v>42614</v>
      </c>
      <c r="C411" s="9">
        <v>2.1055999999999999</v>
      </c>
      <c r="D411" s="9">
        <v>2.1276999999999999</v>
      </c>
      <c r="E411" s="9">
        <v>0.14549999999999999</v>
      </c>
      <c r="F411" s="9">
        <v>-7.0000000000000007E-2</v>
      </c>
      <c r="G411" s="9">
        <v>2.2341000000000002</v>
      </c>
      <c r="H411" s="9">
        <v>-0.18190000000000001</v>
      </c>
      <c r="N411" s="5"/>
      <c r="O411" s="9"/>
      <c r="P411" s="9"/>
      <c r="Q411" s="9"/>
      <c r="R411" s="9"/>
      <c r="S411" s="9"/>
      <c r="T411" s="9"/>
    </row>
    <row r="412" spans="1:20" x14ac:dyDescent="0.3">
      <c r="A412" t="s">
        <v>501</v>
      </c>
      <c r="B412" s="5">
        <v>42644</v>
      </c>
      <c r="C412" s="9">
        <v>2.4199000000000002</v>
      </c>
      <c r="D412" s="9">
        <v>2.4375</v>
      </c>
      <c r="E412" s="9">
        <v>0.23649999999999999</v>
      </c>
      <c r="F412" s="9">
        <v>5.5599999999999997E-2</v>
      </c>
      <c r="G412" s="9">
        <v>2.2831999999999999</v>
      </c>
      <c r="H412" s="9">
        <v>-0.13780000000000001</v>
      </c>
      <c r="N412" s="5"/>
      <c r="O412" s="9"/>
      <c r="P412" s="9"/>
      <c r="Q412" s="9"/>
      <c r="R412" s="9"/>
      <c r="S412" s="9"/>
      <c r="T412" s="9"/>
    </row>
    <row r="413" spans="1:20" x14ac:dyDescent="0.3">
      <c r="A413" t="s">
        <v>502</v>
      </c>
      <c r="B413" s="5">
        <v>42675</v>
      </c>
      <c r="C413" s="9">
        <v>3.0346000000000002</v>
      </c>
      <c r="D413" s="9">
        <v>3.0573000000000001</v>
      </c>
      <c r="E413" s="9">
        <v>0.4133</v>
      </c>
      <c r="F413" s="9">
        <v>0.32169999999999999</v>
      </c>
      <c r="G413" s="9">
        <v>2.3717999999999999</v>
      </c>
      <c r="H413" s="9">
        <v>-4.9500000000000002E-2</v>
      </c>
      <c r="N413" s="5"/>
      <c r="O413" s="9"/>
      <c r="P413" s="9"/>
      <c r="Q413" s="9"/>
      <c r="R413" s="9"/>
      <c r="S413" s="9"/>
      <c r="T413" s="9"/>
    </row>
    <row r="414" spans="1:20" x14ac:dyDescent="0.3">
      <c r="A414" t="s">
        <v>503</v>
      </c>
      <c r="B414" s="5">
        <v>42705</v>
      </c>
      <c r="C414" s="9">
        <v>3.1145999999999998</v>
      </c>
      <c r="D414" s="9">
        <v>3.1493000000000002</v>
      </c>
      <c r="E414" s="9">
        <v>0.43769999999999998</v>
      </c>
      <c r="F414" s="9">
        <v>0.36399999999999999</v>
      </c>
      <c r="G414" s="9">
        <v>2.3837000000000002</v>
      </c>
      <c r="H414" s="9">
        <v>-3.61E-2</v>
      </c>
      <c r="N414" s="5"/>
      <c r="O414" s="9"/>
      <c r="P414" s="9"/>
      <c r="Q414" s="9"/>
      <c r="R414" s="9"/>
      <c r="S414" s="9"/>
      <c r="T414" s="9"/>
    </row>
    <row r="415" spans="1:20" x14ac:dyDescent="0.3">
      <c r="A415" t="s">
        <v>504</v>
      </c>
      <c r="B415" s="5">
        <v>42736</v>
      </c>
      <c r="C415" s="9">
        <v>3.093</v>
      </c>
      <c r="D415" s="9">
        <v>3.1299000000000001</v>
      </c>
      <c r="E415" s="9">
        <v>0.43469999999999998</v>
      </c>
      <c r="F415" s="9">
        <v>0.35260000000000002</v>
      </c>
      <c r="G415" s="9">
        <v>2.3822000000000001</v>
      </c>
      <c r="H415" s="9">
        <v>-3.9600000000000003E-2</v>
      </c>
      <c r="N415" s="5"/>
      <c r="O415" s="9"/>
      <c r="P415" s="9"/>
      <c r="Q415" s="9"/>
      <c r="R415" s="9"/>
      <c r="S415" s="9"/>
      <c r="T415" s="9"/>
    </row>
    <row r="416" spans="1:20" x14ac:dyDescent="0.3">
      <c r="A416" t="s">
        <v>505</v>
      </c>
      <c r="B416" s="5">
        <v>42767</v>
      </c>
      <c r="C416" s="9">
        <v>2.9329000000000001</v>
      </c>
      <c r="D416" s="9">
        <v>2.9910999999999999</v>
      </c>
      <c r="E416" s="9">
        <v>0.40239999999999998</v>
      </c>
      <c r="F416" s="9">
        <v>0.28949999999999998</v>
      </c>
      <c r="G416" s="9">
        <v>2.3626999999999998</v>
      </c>
      <c r="H416" s="9">
        <v>-6.3500000000000001E-2</v>
      </c>
      <c r="N416" s="5"/>
      <c r="O416" s="9"/>
      <c r="P416" s="9"/>
      <c r="Q416" s="9"/>
      <c r="R416" s="9"/>
      <c r="S416" s="9"/>
      <c r="T416" s="9"/>
    </row>
    <row r="417" spans="1:20" x14ac:dyDescent="0.3">
      <c r="A417" t="s">
        <v>506</v>
      </c>
      <c r="B417" s="5">
        <v>42795</v>
      </c>
      <c r="C417" s="9">
        <v>2.9718</v>
      </c>
      <c r="D417" s="9">
        <v>3.0179999999999998</v>
      </c>
      <c r="E417" s="9">
        <v>0.43469999999999998</v>
      </c>
      <c r="F417" s="9">
        <v>0.27229999999999999</v>
      </c>
      <c r="G417" s="9">
        <v>2.3799000000000001</v>
      </c>
      <c r="H417" s="9">
        <v>-6.8900000000000003E-2</v>
      </c>
      <c r="N417" s="5"/>
      <c r="O417" s="9"/>
      <c r="P417" s="9"/>
      <c r="Q417" s="9"/>
      <c r="R417" s="9"/>
      <c r="S417" s="9"/>
      <c r="T417" s="9"/>
    </row>
    <row r="418" spans="1:20" x14ac:dyDescent="0.3">
      <c r="A418" t="s">
        <v>507</v>
      </c>
      <c r="B418" s="5">
        <v>42826</v>
      </c>
      <c r="C418" s="9">
        <v>2.8559999999999999</v>
      </c>
      <c r="D418" s="9">
        <v>2.8923999999999999</v>
      </c>
      <c r="E418" s="9">
        <v>0.41110000000000002</v>
      </c>
      <c r="F418" s="9">
        <v>0.20369999999999999</v>
      </c>
      <c r="G418" s="9">
        <v>2.3692000000000002</v>
      </c>
      <c r="H418" s="9">
        <v>-9.1600000000000001E-2</v>
      </c>
      <c r="N418" s="5"/>
      <c r="O418" s="9"/>
      <c r="P418" s="9"/>
      <c r="Q418" s="9"/>
      <c r="R418" s="9"/>
      <c r="S418" s="9"/>
      <c r="T418" s="9"/>
    </row>
    <row r="419" spans="1:20" x14ac:dyDescent="0.3">
      <c r="A419" t="s">
        <v>508</v>
      </c>
      <c r="B419" s="5">
        <v>42856</v>
      </c>
      <c r="C419" s="9">
        <v>2.7444999999999999</v>
      </c>
      <c r="D419" s="9">
        <v>2.7884000000000002</v>
      </c>
      <c r="E419" s="9">
        <v>0.39379999999999998</v>
      </c>
      <c r="F419" s="9">
        <v>0.14610000000000001</v>
      </c>
      <c r="G419" s="9">
        <v>2.3599000000000001</v>
      </c>
      <c r="H419" s="9">
        <v>-0.1114</v>
      </c>
      <c r="N419" s="5"/>
      <c r="O419" s="9"/>
      <c r="P419" s="9"/>
      <c r="Q419" s="9"/>
      <c r="R419" s="9"/>
      <c r="S419" s="9"/>
      <c r="T419" s="9"/>
    </row>
    <row r="420" spans="1:20" x14ac:dyDescent="0.3">
      <c r="A420" t="s">
        <v>509</v>
      </c>
      <c r="B420" s="5">
        <v>42887</v>
      </c>
      <c r="C420" s="9">
        <v>2.8106</v>
      </c>
      <c r="D420" s="9">
        <v>2.8532000000000002</v>
      </c>
      <c r="E420" s="9">
        <v>0.41720000000000002</v>
      </c>
      <c r="F420" s="9">
        <v>0.1714</v>
      </c>
      <c r="G420" s="9">
        <v>2.3694999999999999</v>
      </c>
      <c r="H420" s="9">
        <v>-0.10489999999999999</v>
      </c>
      <c r="N420" s="5"/>
      <c r="O420" s="9"/>
      <c r="P420" s="9"/>
      <c r="Q420" s="9"/>
      <c r="R420" s="9"/>
      <c r="S420" s="9"/>
      <c r="T420" s="9"/>
    </row>
    <row r="421" spans="1:20" x14ac:dyDescent="0.3">
      <c r="A421" t="s">
        <v>510</v>
      </c>
      <c r="B421" s="5">
        <v>42917</v>
      </c>
      <c r="C421" s="9">
        <v>2.8412999999999999</v>
      </c>
      <c r="D421" s="9">
        <v>2.8778000000000001</v>
      </c>
      <c r="E421" s="9">
        <v>0.4239</v>
      </c>
      <c r="F421" s="9">
        <v>0.17879999999999999</v>
      </c>
      <c r="G421" s="9">
        <v>2.3754</v>
      </c>
      <c r="H421" s="9">
        <v>-0.1003</v>
      </c>
      <c r="N421" s="5"/>
      <c r="O421" s="9"/>
      <c r="P421" s="9"/>
      <c r="Q421" s="9"/>
      <c r="R421" s="9"/>
      <c r="S421" s="9"/>
      <c r="T421" s="9"/>
    </row>
    <row r="422" spans="1:20" x14ac:dyDescent="0.3">
      <c r="A422" t="s">
        <v>511</v>
      </c>
      <c r="B422" s="5">
        <v>42948</v>
      </c>
      <c r="C422" s="9">
        <v>2.5920999999999998</v>
      </c>
      <c r="D422" s="9">
        <v>2.6257999999999999</v>
      </c>
      <c r="E422" s="9">
        <v>0.3503</v>
      </c>
      <c r="F422" s="9">
        <v>7.7399999999999997E-2</v>
      </c>
      <c r="G422" s="9">
        <v>2.3349000000000002</v>
      </c>
      <c r="H422" s="9">
        <v>-0.1368</v>
      </c>
      <c r="N422" s="5"/>
      <c r="O422" s="9"/>
      <c r="P422" s="9"/>
      <c r="Q422" s="9"/>
      <c r="R422" s="9"/>
      <c r="S422" s="9"/>
      <c r="T422" s="9"/>
    </row>
    <row r="423" spans="1:20" x14ac:dyDescent="0.3">
      <c r="A423" t="s">
        <v>512</v>
      </c>
      <c r="B423" s="5">
        <v>42979</v>
      </c>
      <c r="C423" s="9">
        <v>2.7886000000000002</v>
      </c>
      <c r="D423" s="9">
        <v>2.8334000000000001</v>
      </c>
      <c r="E423" s="9">
        <v>0.41749999999999998</v>
      </c>
      <c r="F423" s="9">
        <v>0.1595</v>
      </c>
      <c r="G423" s="9">
        <v>2.3673000000000002</v>
      </c>
      <c r="H423" s="9">
        <v>-0.1109</v>
      </c>
      <c r="N423" s="5"/>
      <c r="O423" s="9"/>
      <c r="P423" s="9"/>
      <c r="Q423" s="9"/>
      <c r="R423" s="9"/>
      <c r="S423" s="9"/>
      <c r="T423" s="9"/>
    </row>
    <row r="424" spans="1:20" x14ac:dyDescent="0.3">
      <c r="A424" t="s">
        <v>513</v>
      </c>
      <c r="B424" s="5">
        <v>43009</v>
      </c>
      <c r="C424" s="9">
        <v>2.7806999999999999</v>
      </c>
      <c r="D424" s="9">
        <v>2.8140999999999998</v>
      </c>
      <c r="E424" s="9">
        <v>0.4199</v>
      </c>
      <c r="F424" s="9">
        <v>0.1477</v>
      </c>
      <c r="G424" s="9">
        <v>2.3645999999999998</v>
      </c>
      <c r="H424" s="9">
        <v>-0.1181</v>
      </c>
      <c r="N424" s="5"/>
      <c r="O424" s="9"/>
      <c r="P424" s="9"/>
      <c r="Q424" s="9"/>
      <c r="R424" s="9"/>
      <c r="S424" s="9"/>
      <c r="T424" s="9"/>
    </row>
    <row r="425" spans="1:20" x14ac:dyDescent="0.3">
      <c r="A425" t="s">
        <v>514</v>
      </c>
      <c r="B425" s="5">
        <v>43040</v>
      </c>
      <c r="C425" s="9">
        <v>2.7570999999999999</v>
      </c>
      <c r="D425" s="9">
        <v>2.7844000000000002</v>
      </c>
      <c r="E425" s="9">
        <v>0.42799999999999999</v>
      </c>
      <c r="F425" s="9">
        <v>0.124</v>
      </c>
      <c r="G425" s="9">
        <v>2.3631000000000002</v>
      </c>
      <c r="H425" s="9">
        <v>-0.13070000000000001</v>
      </c>
      <c r="N425" s="5"/>
      <c r="O425" s="9"/>
      <c r="P425" s="9"/>
      <c r="Q425" s="9"/>
      <c r="R425" s="9"/>
      <c r="S425" s="9"/>
      <c r="T425" s="9"/>
    </row>
    <row r="426" spans="1:20" x14ac:dyDescent="0.3">
      <c r="A426" t="s">
        <v>515</v>
      </c>
      <c r="B426" s="5">
        <v>43070</v>
      </c>
      <c r="C426" s="9">
        <v>2.6728000000000001</v>
      </c>
      <c r="D426" s="9">
        <v>2.6779000000000002</v>
      </c>
      <c r="E426" s="9">
        <v>0.40639999999999998</v>
      </c>
      <c r="F426" s="9">
        <v>7.5899999999999995E-2</v>
      </c>
      <c r="G426" s="9">
        <v>2.347</v>
      </c>
      <c r="H426" s="9">
        <v>-0.15140000000000001</v>
      </c>
      <c r="N426" s="5"/>
      <c r="O426" s="9"/>
      <c r="P426" s="9"/>
      <c r="Q426" s="9"/>
      <c r="R426" s="9"/>
      <c r="S426" s="9"/>
      <c r="T426" s="9"/>
    </row>
    <row r="427" spans="1:20" x14ac:dyDescent="0.3">
      <c r="A427" t="s">
        <v>516</v>
      </c>
      <c r="B427" s="5">
        <v>43101</v>
      </c>
      <c r="C427" s="9">
        <v>2.93</v>
      </c>
      <c r="D427" s="9">
        <v>2.9493</v>
      </c>
      <c r="E427" s="9">
        <v>0.49259999999999998</v>
      </c>
      <c r="F427" s="9">
        <v>0.188</v>
      </c>
      <c r="G427" s="9">
        <v>2.3862000000000001</v>
      </c>
      <c r="H427" s="9">
        <v>-0.11749999999999999</v>
      </c>
      <c r="N427" s="5"/>
      <c r="O427" s="9"/>
      <c r="P427" s="9"/>
      <c r="Q427" s="9"/>
      <c r="R427" s="9"/>
      <c r="S427" s="9"/>
      <c r="T427" s="9"/>
    </row>
    <row r="428" spans="1:20" x14ac:dyDescent="0.3">
      <c r="A428" t="s">
        <v>517</v>
      </c>
      <c r="B428" s="5">
        <v>43132</v>
      </c>
      <c r="C428" s="9">
        <v>3.1419000000000001</v>
      </c>
      <c r="D428" s="9">
        <v>3.1686999999999999</v>
      </c>
      <c r="E428" s="9">
        <v>0.57420000000000004</v>
      </c>
      <c r="F428" s="9">
        <v>0.25740000000000002</v>
      </c>
      <c r="G428" s="9">
        <v>2.4300999999999999</v>
      </c>
      <c r="H428" s="9">
        <v>-9.2999999999999999E-2</v>
      </c>
      <c r="N428" s="5"/>
      <c r="O428" s="9"/>
      <c r="P428" s="9"/>
      <c r="Q428" s="9"/>
      <c r="R428" s="9"/>
      <c r="S428" s="9"/>
      <c r="T428" s="9"/>
    </row>
    <row r="429" spans="1:20" x14ac:dyDescent="0.3">
      <c r="A429" t="s">
        <v>518</v>
      </c>
      <c r="B429" s="5">
        <v>43160</v>
      </c>
      <c r="C429" s="9">
        <v>2.9188999999999998</v>
      </c>
      <c r="D429" s="9">
        <v>2.9449999999999998</v>
      </c>
      <c r="E429" s="9">
        <v>0.52010000000000001</v>
      </c>
      <c r="F429" s="9">
        <v>0.15540000000000001</v>
      </c>
      <c r="G429" s="9">
        <v>2.3995000000000002</v>
      </c>
      <c r="H429" s="9">
        <v>-0.13</v>
      </c>
      <c r="N429" s="5"/>
      <c r="O429" s="9"/>
      <c r="P429" s="9"/>
      <c r="Q429" s="9"/>
      <c r="R429" s="9"/>
      <c r="S429" s="9"/>
      <c r="T429" s="9"/>
    </row>
    <row r="430" spans="1:20" x14ac:dyDescent="0.3">
      <c r="A430" t="s">
        <v>519</v>
      </c>
      <c r="B430" s="5">
        <v>43191</v>
      </c>
      <c r="C430" s="9">
        <v>3.0825999999999998</v>
      </c>
      <c r="D430" s="9">
        <v>3.0939000000000001</v>
      </c>
      <c r="E430" s="9">
        <v>0.57010000000000005</v>
      </c>
      <c r="F430" s="9">
        <v>0.21690000000000001</v>
      </c>
      <c r="G430" s="9">
        <v>2.4201999999999999</v>
      </c>
      <c r="H430" s="9">
        <v>-0.1133</v>
      </c>
      <c r="N430" s="5"/>
      <c r="O430" s="9"/>
      <c r="P430" s="9"/>
      <c r="Q430" s="9"/>
      <c r="R430" s="9"/>
      <c r="S430" s="9"/>
      <c r="T430" s="9"/>
    </row>
    <row r="431" spans="1:20" x14ac:dyDescent="0.3">
      <c r="A431" t="s">
        <v>520</v>
      </c>
      <c r="B431" s="5">
        <v>43221</v>
      </c>
      <c r="C431" s="9">
        <v>2.9759000000000002</v>
      </c>
      <c r="D431" s="9">
        <v>2.9944999999999999</v>
      </c>
      <c r="E431" s="9">
        <v>0.54979999999999996</v>
      </c>
      <c r="F431" s="9">
        <v>0.16289999999999999</v>
      </c>
      <c r="G431" s="9">
        <v>2.4117999999999999</v>
      </c>
      <c r="H431" s="9">
        <v>-0.13</v>
      </c>
      <c r="N431" s="5"/>
      <c r="O431" s="9"/>
      <c r="P431" s="9"/>
      <c r="Q431" s="9"/>
      <c r="R431" s="9"/>
      <c r="S431" s="9"/>
      <c r="T431" s="9"/>
    </row>
    <row r="432" spans="1:20" x14ac:dyDescent="0.3">
      <c r="A432" t="s">
        <v>521</v>
      </c>
      <c r="B432" s="5">
        <v>43252</v>
      </c>
      <c r="C432" s="9">
        <v>2.9990000000000001</v>
      </c>
      <c r="D432" s="9">
        <v>2.9969000000000001</v>
      </c>
      <c r="E432" s="9">
        <v>0.55300000000000005</v>
      </c>
      <c r="F432" s="9">
        <v>0.16420000000000001</v>
      </c>
      <c r="G432" s="9">
        <v>2.4110999999999998</v>
      </c>
      <c r="H432" s="9">
        <v>-0.13139999999999999</v>
      </c>
      <c r="N432" s="5"/>
      <c r="O432" s="9"/>
      <c r="P432" s="9"/>
      <c r="Q432" s="9"/>
      <c r="R432" s="9"/>
      <c r="S432" s="9"/>
      <c r="T432" s="9"/>
    </row>
    <row r="433" spans="1:20" x14ac:dyDescent="0.3">
      <c r="A433" t="s">
        <v>522</v>
      </c>
      <c r="B433" s="5">
        <v>43282</v>
      </c>
      <c r="C433" s="9">
        <v>3.0731000000000002</v>
      </c>
      <c r="D433" s="9">
        <v>3.0625</v>
      </c>
      <c r="E433" s="9">
        <v>0.58050000000000002</v>
      </c>
      <c r="F433" s="9">
        <v>0.18559999999999999</v>
      </c>
      <c r="G433" s="9">
        <v>2.4226999999999999</v>
      </c>
      <c r="H433" s="9">
        <v>-0.1263</v>
      </c>
      <c r="N433" s="5"/>
      <c r="O433" s="9"/>
      <c r="P433" s="9"/>
      <c r="Q433" s="9"/>
      <c r="R433" s="9"/>
      <c r="S433" s="9"/>
      <c r="T433" s="9"/>
    </row>
    <row r="434" spans="1:20" x14ac:dyDescent="0.3">
      <c r="A434" t="s">
        <v>523</v>
      </c>
      <c r="B434" s="5">
        <v>43313</v>
      </c>
      <c r="C434" s="9">
        <v>2.9681000000000002</v>
      </c>
      <c r="D434" s="9">
        <v>2.9521000000000002</v>
      </c>
      <c r="E434" s="9">
        <v>0.55920000000000003</v>
      </c>
      <c r="F434" s="9">
        <v>0.1263</v>
      </c>
      <c r="G434" s="9">
        <v>2.4127000000000001</v>
      </c>
      <c r="H434" s="9">
        <v>-0.14610000000000001</v>
      </c>
      <c r="N434" s="5"/>
      <c r="O434" s="9"/>
      <c r="P434" s="9"/>
      <c r="Q434" s="9"/>
      <c r="R434" s="9"/>
      <c r="S434" s="9"/>
      <c r="T434" s="9"/>
    </row>
    <row r="435" spans="1:20" x14ac:dyDescent="0.3">
      <c r="A435" t="s">
        <v>524</v>
      </c>
      <c r="B435" s="5">
        <v>43344</v>
      </c>
      <c r="C435" s="9">
        <v>3.1591999999999998</v>
      </c>
      <c r="D435" s="9">
        <v>3.1404000000000001</v>
      </c>
      <c r="E435" s="9">
        <v>0.61829999999999996</v>
      </c>
      <c r="F435" s="9">
        <v>0.2031</v>
      </c>
      <c r="G435" s="9">
        <v>2.4407999999999999</v>
      </c>
      <c r="H435" s="9">
        <v>-0.12180000000000001</v>
      </c>
      <c r="N435" s="5"/>
      <c r="O435" s="9"/>
      <c r="P435" s="9"/>
      <c r="Q435" s="9"/>
      <c r="R435" s="9"/>
      <c r="S435" s="9"/>
      <c r="T435" s="9"/>
    </row>
    <row r="436" spans="1:20" x14ac:dyDescent="0.3">
      <c r="A436" t="s">
        <v>525</v>
      </c>
      <c r="B436" s="5">
        <v>43374</v>
      </c>
      <c r="C436" s="9">
        <v>3.3227000000000002</v>
      </c>
      <c r="D436" s="9">
        <v>3.3197000000000001</v>
      </c>
      <c r="E436" s="9">
        <v>0.6835</v>
      </c>
      <c r="F436" s="9">
        <v>0.25790000000000002</v>
      </c>
      <c r="G436" s="9">
        <v>2.4786000000000001</v>
      </c>
      <c r="H436" s="9">
        <v>-0.1003</v>
      </c>
      <c r="N436" s="5"/>
      <c r="O436" s="9"/>
      <c r="P436" s="9"/>
      <c r="Q436" s="9"/>
      <c r="R436" s="9"/>
      <c r="S436" s="9"/>
      <c r="T436" s="9"/>
    </row>
    <row r="437" spans="1:20" x14ac:dyDescent="0.3">
      <c r="A437" t="s">
        <v>526</v>
      </c>
      <c r="B437" s="5">
        <v>43405</v>
      </c>
      <c r="C437" s="9">
        <v>3.1640000000000001</v>
      </c>
      <c r="D437" s="9">
        <v>3.1596000000000002</v>
      </c>
      <c r="E437" s="9">
        <v>0.64439999999999997</v>
      </c>
      <c r="F437" s="9">
        <v>0.1817</v>
      </c>
      <c r="G437" s="9">
        <v>2.4590999999999998</v>
      </c>
      <c r="H437" s="9">
        <v>-0.12559999999999999</v>
      </c>
      <c r="N437" s="5"/>
      <c r="O437" s="9"/>
      <c r="P437" s="9"/>
      <c r="Q437" s="9"/>
      <c r="R437" s="9"/>
      <c r="S437" s="9"/>
      <c r="T437" s="9"/>
    </row>
    <row r="438" spans="1:20" x14ac:dyDescent="0.3">
      <c r="A438" t="s">
        <v>527</v>
      </c>
      <c r="B438" s="5">
        <v>43435</v>
      </c>
      <c r="C438" s="9">
        <v>2.8917000000000002</v>
      </c>
      <c r="D438" s="9">
        <v>2.88</v>
      </c>
      <c r="E438" s="9">
        <v>0.57520000000000004</v>
      </c>
      <c r="F438" s="9">
        <v>4.2700000000000002E-2</v>
      </c>
      <c r="G438" s="9">
        <v>2.4298999999999999</v>
      </c>
      <c r="H438" s="9">
        <v>-0.1678</v>
      </c>
      <c r="N438" s="5"/>
      <c r="O438" s="9"/>
      <c r="P438" s="9"/>
      <c r="Q438" s="9"/>
      <c r="R438" s="9"/>
      <c r="S438" s="9"/>
      <c r="T438" s="9"/>
    </row>
    <row r="439" spans="1:20" x14ac:dyDescent="0.3">
      <c r="A439" t="s">
        <v>528</v>
      </c>
      <c r="B439" s="5">
        <v>43466</v>
      </c>
      <c r="C439" s="9">
        <v>2.8003</v>
      </c>
      <c r="D439" s="9">
        <v>2.7866</v>
      </c>
      <c r="E439" s="9">
        <v>0.54069999999999996</v>
      </c>
      <c r="F439" s="9">
        <v>1.2200000000000001E-2</v>
      </c>
      <c r="G439" s="9">
        <v>2.4117000000000002</v>
      </c>
      <c r="H439" s="9">
        <v>-0.17799999999999999</v>
      </c>
      <c r="N439" s="5"/>
      <c r="O439" s="9"/>
      <c r="P439" s="9"/>
      <c r="Q439" s="9"/>
      <c r="R439" s="9"/>
      <c r="S439" s="9"/>
      <c r="T439" s="9"/>
    </row>
    <row r="440" spans="1:20" x14ac:dyDescent="0.3">
      <c r="A440" t="s">
        <v>529</v>
      </c>
      <c r="B440" s="5">
        <v>43497</v>
      </c>
      <c r="C440" s="9">
        <v>2.9083000000000001</v>
      </c>
      <c r="D440" s="9">
        <v>2.9275000000000002</v>
      </c>
      <c r="E440" s="9">
        <v>0.58420000000000005</v>
      </c>
      <c r="F440" s="9">
        <v>6.7500000000000004E-2</v>
      </c>
      <c r="G440" s="9">
        <v>2.4348000000000001</v>
      </c>
      <c r="H440" s="9">
        <v>-0.159</v>
      </c>
      <c r="N440" s="5"/>
      <c r="O440" s="9"/>
      <c r="P440" s="9"/>
      <c r="Q440" s="9"/>
      <c r="R440" s="9"/>
      <c r="S440" s="9"/>
      <c r="T440" s="9"/>
    </row>
    <row r="441" spans="1:20" x14ac:dyDescent="0.3">
      <c r="A441" t="s">
        <v>530</v>
      </c>
      <c r="B441" s="5">
        <v>43525</v>
      </c>
      <c r="C441" s="9">
        <v>2.5888</v>
      </c>
      <c r="D441" s="9">
        <v>2.6187</v>
      </c>
      <c r="E441" s="9">
        <v>0.49609999999999999</v>
      </c>
      <c r="F441" s="9">
        <v>-6.8500000000000005E-2</v>
      </c>
      <c r="G441" s="9">
        <v>2.3932000000000002</v>
      </c>
      <c r="H441" s="9">
        <v>-0.2021</v>
      </c>
      <c r="N441" s="5"/>
      <c r="O441" s="9"/>
      <c r="P441" s="9"/>
      <c r="Q441" s="9"/>
      <c r="R441" s="9"/>
      <c r="S441" s="9"/>
      <c r="T441" s="9"/>
    </row>
    <row r="442" spans="1:20" x14ac:dyDescent="0.3">
      <c r="A442" t="s">
        <v>531</v>
      </c>
      <c r="B442" s="5">
        <v>43556</v>
      </c>
      <c r="C442" s="9">
        <v>2.7568000000000001</v>
      </c>
      <c r="D442" s="9">
        <v>2.7637999999999998</v>
      </c>
      <c r="E442" s="9">
        <v>0.53720000000000001</v>
      </c>
      <c r="F442" s="9">
        <v>-9.2999999999999992E-3</v>
      </c>
      <c r="G442" s="9">
        <v>2.4163999999999999</v>
      </c>
      <c r="H442" s="9">
        <v>-0.18049999999999999</v>
      </c>
      <c r="N442" s="5"/>
      <c r="O442" s="9"/>
      <c r="P442" s="9"/>
      <c r="Q442" s="9"/>
      <c r="R442" s="9"/>
      <c r="S442" s="9"/>
      <c r="T442" s="9"/>
    </row>
    <row r="443" spans="1:20" x14ac:dyDescent="0.3">
      <c r="A443" t="s">
        <v>532</v>
      </c>
      <c r="B443" s="5">
        <v>43586</v>
      </c>
      <c r="C443" s="9">
        <v>2.3740999999999999</v>
      </c>
      <c r="D443" s="9">
        <v>2.3818999999999999</v>
      </c>
      <c r="E443" s="9">
        <v>0.4239</v>
      </c>
      <c r="F443" s="9">
        <v>-0.17030000000000001</v>
      </c>
      <c r="G443" s="9">
        <v>2.3607999999999998</v>
      </c>
      <c r="H443" s="9">
        <v>-0.23250000000000001</v>
      </c>
      <c r="N443" s="5"/>
      <c r="O443" s="9"/>
      <c r="P443" s="9"/>
      <c r="Q443" s="9"/>
      <c r="R443" s="9"/>
      <c r="S443" s="9"/>
      <c r="T443" s="9"/>
    </row>
    <row r="444" spans="1:20" x14ac:dyDescent="0.3">
      <c r="A444" t="s">
        <v>533</v>
      </c>
      <c r="B444" s="5">
        <v>43617</v>
      </c>
      <c r="C444" s="9">
        <v>2.2671999999999999</v>
      </c>
      <c r="D444" s="9">
        <v>2.3022</v>
      </c>
      <c r="E444" s="9">
        <v>0.3765</v>
      </c>
      <c r="F444" s="9">
        <v>-0.18240000000000001</v>
      </c>
      <c r="G444" s="9">
        <v>2.3410000000000002</v>
      </c>
      <c r="H444" s="9">
        <v>-0.2329</v>
      </c>
      <c r="N444" s="5"/>
      <c r="O444" s="9"/>
      <c r="P444" s="9"/>
      <c r="Q444" s="9"/>
      <c r="R444" s="9"/>
      <c r="S444" s="9"/>
      <c r="T444" s="9"/>
    </row>
    <row r="445" spans="1:20" x14ac:dyDescent="0.3">
      <c r="A445" t="s">
        <v>534</v>
      </c>
      <c r="B445" s="5">
        <v>43647</v>
      </c>
      <c r="C445" s="9">
        <v>2.1947999999999999</v>
      </c>
      <c r="D445" s="9">
        <v>2.2382</v>
      </c>
      <c r="E445" s="9">
        <v>0.35639999999999999</v>
      </c>
      <c r="F445" s="9">
        <v>-0.2001</v>
      </c>
      <c r="G445" s="9">
        <v>2.3250000000000002</v>
      </c>
      <c r="H445" s="9">
        <v>-0.24310000000000001</v>
      </c>
      <c r="N445" s="5"/>
      <c r="O445" s="9"/>
      <c r="P445" s="9"/>
      <c r="Q445" s="9"/>
      <c r="R445" s="9"/>
      <c r="S445" s="9"/>
      <c r="T445" s="9"/>
    </row>
    <row r="446" spans="1:20" x14ac:dyDescent="0.3">
      <c r="A446" t="s">
        <v>535</v>
      </c>
      <c r="B446" s="5">
        <v>43678</v>
      </c>
      <c r="C446" s="9">
        <v>1.6432</v>
      </c>
      <c r="D446" s="9">
        <v>1.6712</v>
      </c>
      <c r="E446" s="9">
        <v>0.1812</v>
      </c>
      <c r="F446" s="9">
        <v>-0.4264</v>
      </c>
      <c r="G446" s="9">
        <v>2.2355999999999998</v>
      </c>
      <c r="H446" s="9">
        <v>-0.31919999999999998</v>
      </c>
      <c r="N446" s="5"/>
      <c r="O446" s="9"/>
      <c r="P446" s="9"/>
      <c r="Q446" s="9"/>
      <c r="R446" s="9"/>
      <c r="S446" s="9"/>
      <c r="T446" s="9"/>
    </row>
    <row r="447" spans="1:20" x14ac:dyDescent="0.3">
      <c r="A447" t="s">
        <v>536</v>
      </c>
      <c r="B447" s="5">
        <v>43709</v>
      </c>
      <c r="C447" s="9">
        <v>1.8236000000000001</v>
      </c>
      <c r="D447" s="9">
        <v>1.8441000000000001</v>
      </c>
      <c r="E447" s="9">
        <v>0.22009999999999999</v>
      </c>
      <c r="F447" s="9">
        <v>-0.33860000000000001</v>
      </c>
      <c r="G447" s="9">
        <v>2.2534000000000001</v>
      </c>
      <c r="H447" s="9">
        <v>-0.2908</v>
      </c>
      <c r="N447" s="5"/>
      <c r="O447" s="9"/>
      <c r="P447" s="9"/>
      <c r="Q447" s="9"/>
      <c r="R447" s="9"/>
      <c r="S447" s="9"/>
      <c r="T447" s="9"/>
    </row>
    <row r="448" spans="1:20" x14ac:dyDescent="0.3">
      <c r="A448" t="s">
        <v>537</v>
      </c>
      <c r="B448" s="5">
        <v>43739</v>
      </c>
      <c r="C448" s="9">
        <v>1.8776999999999999</v>
      </c>
      <c r="D448" s="9">
        <v>1.8825000000000001</v>
      </c>
      <c r="E448" s="9">
        <v>0.20050000000000001</v>
      </c>
      <c r="F448" s="9">
        <v>-0.28949999999999998</v>
      </c>
      <c r="G448" s="9">
        <v>2.2443</v>
      </c>
      <c r="H448" s="9">
        <v>-0.27279999999999999</v>
      </c>
      <c r="N448" s="5"/>
      <c r="O448" s="9"/>
      <c r="P448" s="9"/>
      <c r="Q448" s="9"/>
      <c r="R448" s="9"/>
      <c r="S448" s="9"/>
      <c r="T448" s="9"/>
    </row>
    <row r="449" spans="1:20" x14ac:dyDescent="0.3">
      <c r="A449" t="s">
        <v>538</v>
      </c>
      <c r="B449" s="5">
        <v>43770</v>
      </c>
      <c r="C449" s="9">
        <v>1.97</v>
      </c>
      <c r="D449" s="9">
        <v>1.9758</v>
      </c>
      <c r="E449" s="9">
        <v>0.23130000000000001</v>
      </c>
      <c r="F449" s="9">
        <v>-0.25219999999999998</v>
      </c>
      <c r="G449" s="9">
        <v>2.2584</v>
      </c>
      <c r="H449" s="9">
        <v>-0.26169999999999999</v>
      </c>
      <c r="N449" s="5"/>
      <c r="O449" s="9"/>
      <c r="P449" s="9"/>
      <c r="Q449" s="9"/>
      <c r="R449" s="9"/>
      <c r="S449" s="9"/>
      <c r="T449" s="9"/>
    </row>
    <row r="450" spans="1:20" x14ac:dyDescent="0.3">
      <c r="A450" t="s">
        <v>539</v>
      </c>
      <c r="B450" s="5">
        <v>43800</v>
      </c>
      <c r="C450" s="9">
        <v>2.2121</v>
      </c>
      <c r="D450" s="9">
        <v>2.2132999999999998</v>
      </c>
      <c r="E450" s="9">
        <v>0.29360000000000003</v>
      </c>
      <c r="F450" s="9">
        <v>-0.152</v>
      </c>
      <c r="G450" s="9">
        <v>2.2953999999999999</v>
      </c>
      <c r="H450" s="9">
        <v>-0.22370000000000001</v>
      </c>
      <c r="N450" s="5"/>
      <c r="O450" s="9"/>
      <c r="P450" s="9"/>
      <c r="Q450" s="9"/>
      <c r="R450" s="9"/>
      <c r="S450" s="9"/>
      <c r="T450" s="9"/>
    </row>
    <row r="451" spans="1:20" x14ac:dyDescent="0.3">
      <c r="A451" t="s">
        <v>540</v>
      </c>
      <c r="B451" s="5">
        <v>43831</v>
      </c>
      <c r="C451" s="9">
        <v>1.7321</v>
      </c>
      <c r="D451" s="9">
        <v>1.7338</v>
      </c>
      <c r="E451" s="9">
        <v>0.159</v>
      </c>
      <c r="F451" s="9">
        <v>-0.35970000000000002</v>
      </c>
      <c r="G451" s="9">
        <v>2.2275</v>
      </c>
      <c r="H451" s="9">
        <v>-0.29299999999999998</v>
      </c>
      <c r="N451" s="5"/>
      <c r="O451" s="9"/>
      <c r="P451" s="9"/>
      <c r="Q451" s="9"/>
      <c r="R451" s="9"/>
      <c r="S451" s="9"/>
      <c r="T451" s="9"/>
    </row>
    <row r="452" spans="1:20" x14ac:dyDescent="0.3">
      <c r="A452" t="s">
        <v>541</v>
      </c>
      <c r="B452" s="5">
        <v>43862</v>
      </c>
      <c r="C452" s="9">
        <v>1.3766</v>
      </c>
      <c r="D452" s="9">
        <v>1.4174</v>
      </c>
      <c r="E452" s="9">
        <v>3.2199999999999999E-2</v>
      </c>
      <c r="F452" s="9">
        <v>-0.46150000000000002</v>
      </c>
      <c r="G452" s="9">
        <v>2.1684999999999999</v>
      </c>
      <c r="H452" s="9">
        <v>-0.32179999999999997</v>
      </c>
      <c r="N452" s="5"/>
      <c r="O452" s="9"/>
      <c r="P452" s="9"/>
      <c r="Q452" s="9"/>
      <c r="R452" s="9"/>
      <c r="S452" s="9"/>
      <c r="T452" s="9"/>
    </row>
    <row r="453" spans="1:20" x14ac:dyDescent="0.3">
      <c r="A453" t="s">
        <v>542</v>
      </c>
      <c r="B453" s="5">
        <v>43891</v>
      </c>
      <c r="C453" s="9">
        <v>1.1214</v>
      </c>
      <c r="D453" s="9">
        <v>1.1055999999999999</v>
      </c>
      <c r="E453" s="9">
        <v>-0.16520000000000001</v>
      </c>
      <c r="F453" s="9">
        <v>-0.47949999999999998</v>
      </c>
      <c r="G453" s="9">
        <v>2.0722</v>
      </c>
      <c r="H453" s="9">
        <v>-0.32190000000000002</v>
      </c>
      <c r="N453" s="5"/>
      <c r="O453" s="9"/>
      <c r="P453" s="9"/>
      <c r="Q453" s="9"/>
      <c r="R453" s="9"/>
      <c r="S453" s="9"/>
      <c r="T453" s="9"/>
    </row>
    <row r="454" spans="1:20" x14ac:dyDescent="0.3">
      <c r="A454" t="s">
        <v>543</v>
      </c>
      <c r="B454" s="5">
        <v>43922</v>
      </c>
      <c r="C454" s="9">
        <v>0.99390000000000001</v>
      </c>
      <c r="D454" s="9">
        <v>1.0085</v>
      </c>
      <c r="E454" s="9">
        <v>-0.19389999999999999</v>
      </c>
      <c r="F454" s="9">
        <v>-0.51939999999999997</v>
      </c>
      <c r="G454" s="9">
        <v>2.0573999999999999</v>
      </c>
      <c r="H454" s="9">
        <v>-0.33560000000000001</v>
      </c>
      <c r="N454" s="5"/>
      <c r="O454" s="9"/>
      <c r="P454" s="9"/>
      <c r="Q454" s="9"/>
      <c r="R454" s="9"/>
      <c r="S454" s="9"/>
      <c r="T454" s="9"/>
    </row>
    <row r="455" spans="1:20" x14ac:dyDescent="0.3">
      <c r="A455" t="s">
        <v>544</v>
      </c>
      <c r="B455" s="5">
        <v>43952</v>
      </c>
      <c r="C455" s="9">
        <v>1.0323</v>
      </c>
      <c r="D455" s="9">
        <v>1.0512999999999999</v>
      </c>
      <c r="E455" s="9">
        <v>-0.1729</v>
      </c>
      <c r="F455" s="9">
        <v>-0.51680000000000004</v>
      </c>
      <c r="G455" s="9">
        <v>2.0724</v>
      </c>
      <c r="H455" s="9">
        <v>-0.33139999999999997</v>
      </c>
      <c r="N455" s="5"/>
      <c r="O455" s="9"/>
      <c r="P455" s="9"/>
      <c r="Q455" s="9"/>
      <c r="R455" s="9"/>
      <c r="S455" s="9"/>
      <c r="T455" s="9"/>
    </row>
    <row r="456" spans="1:20" x14ac:dyDescent="0.3">
      <c r="A456" t="s">
        <v>545</v>
      </c>
      <c r="B456" s="5">
        <v>43983</v>
      </c>
      <c r="C456" s="9">
        <v>1.0450999999999999</v>
      </c>
      <c r="D456" s="9">
        <v>1.0588</v>
      </c>
      <c r="E456" s="9">
        <v>-0.17</v>
      </c>
      <c r="F456" s="9">
        <v>-0.51600000000000001</v>
      </c>
      <c r="G456" s="9">
        <v>2.0749</v>
      </c>
      <c r="H456" s="9">
        <v>-0.3301</v>
      </c>
      <c r="N456" s="5"/>
      <c r="O456" s="9"/>
      <c r="P456" s="9"/>
      <c r="Q456" s="9"/>
      <c r="R456" s="9"/>
      <c r="S456" s="9"/>
      <c r="T456" s="9"/>
    </row>
    <row r="457" spans="1:20" x14ac:dyDescent="0.3">
      <c r="A457" t="s">
        <v>546</v>
      </c>
      <c r="B457" s="5">
        <v>44013</v>
      </c>
      <c r="C457" s="9">
        <v>0.86029999999999995</v>
      </c>
      <c r="D457" s="9">
        <v>0.86870000000000003</v>
      </c>
      <c r="E457" s="9">
        <v>-0.23100000000000001</v>
      </c>
      <c r="F457" s="9">
        <v>-0.58509999999999995</v>
      </c>
      <c r="G457" s="9">
        <v>2.0406</v>
      </c>
      <c r="H457" s="9">
        <v>-0.35580000000000001</v>
      </c>
      <c r="N457" s="5"/>
      <c r="O457" s="9"/>
      <c r="P457" s="9"/>
      <c r="Q457" s="9"/>
      <c r="R457" s="9"/>
      <c r="S457" s="9"/>
      <c r="T457" s="9"/>
    </row>
    <row r="458" spans="1:20" x14ac:dyDescent="0.3">
      <c r="A458" t="s">
        <v>547</v>
      </c>
      <c r="B458" s="5">
        <v>44044</v>
      </c>
      <c r="C458" s="9">
        <v>1.1566000000000001</v>
      </c>
      <c r="D458" s="9">
        <v>1.1516</v>
      </c>
      <c r="E458" s="9">
        <v>-0.15</v>
      </c>
      <c r="F458" s="9">
        <v>-0.47310000000000002</v>
      </c>
      <c r="G458" s="9">
        <v>2.0880000000000001</v>
      </c>
      <c r="H458" s="9">
        <v>-0.31330000000000002</v>
      </c>
      <c r="N458" s="5"/>
      <c r="O458" s="9"/>
      <c r="P458" s="9"/>
      <c r="Q458" s="9"/>
      <c r="R458" s="9"/>
      <c r="S458" s="9"/>
      <c r="T458" s="9"/>
    </row>
    <row r="459" spans="1:20" x14ac:dyDescent="0.3">
      <c r="A459" t="s">
        <v>548</v>
      </c>
      <c r="B459" s="5">
        <v>44075</v>
      </c>
      <c r="C459" s="9">
        <v>1.0812999999999999</v>
      </c>
      <c r="D459" s="9">
        <v>1.0889</v>
      </c>
      <c r="E459" s="9">
        <v>-0.1691</v>
      </c>
      <c r="F459" s="9">
        <v>-0.49640000000000001</v>
      </c>
      <c r="G459" s="9">
        <v>2.077</v>
      </c>
      <c r="H459" s="9">
        <v>-0.3226</v>
      </c>
      <c r="N459" s="5"/>
      <c r="O459" s="9"/>
      <c r="P459" s="9"/>
      <c r="Q459" s="9"/>
      <c r="R459" s="9"/>
      <c r="S459" s="9"/>
      <c r="T459" s="9"/>
    </row>
    <row r="460" spans="1:20" x14ac:dyDescent="0.3">
      <c r="A460" t="s">
        <v>549</v>
      </c>
      <c r="B460" s="5">
        <v>44105</v>
      </c>
      <c r="C460" s="9">
        <v>1.3834</v>
      </c>
      <c r="D460" s="9">
        <v>1.3755999999999999</v>
      </c>
      <c r="E460" s="9">
        <v>-9.06E-2</v>
      </c>
      <c r="F460" s="9">
        <v>-0.37630000000000002</v>
      </c>
      <c r="G460" s="9">
        <v>2.1211000000000002</v>
      </c>
      <c r="H460" s="9">
        <v>-0.27860000000000001</v>
      </c>
      <c r="N460" s="5"/>
      <c r="O460" s="9"/>
      <c r="P460" s="9"/>
      <c r="Q460" s="9"/>
      <c r="R460" s="9"/>
      <c r="S460" s="9"/>
      <c r="T460" s="9"/>
    </row>
    <row r="461" spans="1:20" x14ac:dyDescent="0.3">
      <c r="A461" t="s">
        <v>550</v>
      </c>
      <c r="B461" s="5">
        <v>44136</v>
      </c>
      <c r="C461" s="9">
        <v>1.3179000000000001</v>
      </c>
      <c r="D461" s="9">
        <v>1.31</v>
      </c>
      <c r="E461" s="9">
        <v>-0.11070000000000001</v>
      </c>
      <c r="F461" s="9">
        <v>-0.40079999999999999</v>
      </c>
      <c r="G461" s="9">
        <v>2.1095999999999999</v>
      </c>
      <c r="H461" s="9">
        <v>-0.28810000000000002</v>
      </c>
      <c r="N461" s="5"/>
      <c r="O461" s="9"/>
      <c r="P461" s="9"/>
      <c r="Q461" s="9"/>
      <c r="R461" s="9"/>
      <c r="S461" s="9"/>
      <c r="T461" s="9"/>
    </row>
    <row r="462" spans="1:20" x14ac:dyDescent="0.3">
      <c r="A462" t="s">
        <v>551</v>
      </c>
      <c r="B462" s="5">
        <v>44166</v>
      </c>
      <c r="C462" s="9">
        <v>1.4762</v>
      </c>
      <c r="D462" s="9">
        <v>1.4669000000000001</v>
      </c>
      <c r="E462" s="9">
        <v>-6.6400000000000001E-2</v>
      </c>
      <c r="F462" s="9">
        <v>-0.34050000000000002</v>
      </c>
      <c r="G462" s="9">
        <v>2.1374</v>
      </c>
      <c r="H462" s="9">
        <v>-0.2636</v>
      </c>
      <c r="N462" s="5"/>
      <c r="O462" s="9"/>
      <c r="P462" s="9"/>
      <c r="Q462" s="9"/>
      <c r="R462" s="9"/>
      <c r="S462" s="9"/>
      <c r="T462" s="9"/>
    </row>
    <row r="463" spans="1:20" x14ac:dyDescent="0.3">
      <c r="A463" t="s">
        <v>552</v>
      </c>
      <c r="B463" s="5">
        <v>44197</v>
      </c>
      <c r="C463" s="9">
        <v>1.7885</v>
      </c>
      <c r="D463" s="9">
        <v>1.7667999999999999</v>
      </c>
      <c r="E463" s="9">
        <v>1.46E-2</v>
      </c>
      <c r="F463" s="9">
        <v>-0.21510000000000001</v>
      </c>
      <c r="G463" s="9">
        <v>2.1840999999999999</v>
      </c>
      <c r="H463" s="9">
        <v>-0.21679999999999999</v>
      </c>
      <c r="N463" s="5"/>
      <c r="O463" s="9"/>
      <c r="P463" s="9"/>
      <c r="Q463" s="9"/>
      <c r="R463" s="9"/>
      <c r="S463" s="9"/>
      <c r="T463" s="9"/>
    </row>
    <row r="464" spans="1:20" x14ac:dyDescent="0.3">
      <c r="A464" t="s">
        <v>553</v>
      </c>
      <c r="B464" s="5">
        <v>44228</v>
      </c>
      <c r="C464" s="9">
        <v>2.3108</v>
      </c>
      <c r="D464" s="9">
        <v>2.3439000000000001</v>
      </c>
      <c r="E464" s="9">
        <v>0.1696</v>
      </c>
      <c r="F464" s="9">
        <v>3.2000000000000001E-2</v>
      </c>
      <c r="G464" s="9">
        <v>2.2702</v>
      </c>
      <c r="H464" s="9">
        <v>-0.12790000000000001</v>
      </c>
      <c r="N464" s="5"/>
      <c r="O464" s="9"/>
      <c r="P464" s="9"/>
      <c r="Q464" s="9"/>
      <c r="R464" s="9"/>
      <c r="S464" s="9"/>
      <c r="T464" s="9"/>
    </row>
    <row r="465" spans="1:20" x14ac:dyDescent="0.3">
      <c r="A465" t="s">
        <v>554</v>
      </c>
      <c r="B465" s="5">
        <v>44256</v>
      </c>
      <c r="C465" s="9">
        <v>2.7625000000000002</v>
      </c>
      <c r="D465" s="9">
        <v>2.7746</v>
      </c>
      <c r="E465" s="9">
        <v>0.28760000000000002</v>
      </c>
      <c r="F465" s="9">
        <v>0.21199999999999999</v>
      </c>
      <c r="G465" s="9">
        <v>2.3370000000000002</v>
      </c>
      <c r="H465" s="9">
        <v>-6.2E-2</v>
      </c>
      <c r="N465" s="5"/>
      <c r="O465" s="9"/>
      <c r="P465" s="9"/>
      <c r="Q465" s="9"/>
      <c r="R465" s="9"/>
      <c r="S465" s="9"/>
      <c r="T465" s="9"/>
    </row>
    <row r="466" spans="1:20" x14ac:dyDescent="0.3">
      <c r="A466" t="s">
        <v>555</v>
      </c>
      <c r="B466" s="5">
        <v>44287</v>
      </c>
      <c r="C466" s="9">
        <v>2.6040000000000001</v>
      </c>
      <c r="D466" s="9">
        <v>2.6105</v>
      </c>
      <c r="E466" s="9">
        <v>0.2399</v>
      </c>
      <c r="F466" s="9">
        <v>0.1469</v>
      </c>
      <c r="G466" s="9">
        <v>2.3098999999999998</v>
      </c>
      <c r="H466" s="9">
        <v>-8.6199999999999999E-2</v>
      </c>
      <c r="N466" s="5"/>
      <c r="O466" s="9"/>
      <c r="P466" s="9"/>
      <c r="Q466" s="9"/>
      <c r="R466" s="9"/>
      <c r="S466" s="9"/>
      <c r="T466" s="9"/>
    </row>
    <row r="467" spans="1:20" x14ac:dyDescent="0.3">
      <c r="A467" t="s">
        <v>556</v>
      </c>
      <c r="B467" s="5">
        <v>44317</v>
      </c>
      <c r="C467" s="9">
        <v>2.5564</v>
      </c>
      <c r="D467" s="9">
        <v>2.5550000000000002</v>
      </c>
      <c r="E467" s="9">
        <v>0.22570000000000001</v>
      </c>
      <c r="F467" s="9">
        <v>0.1201</v>
      </c>
      <c r="G467" s="9">
        <v>2.3035999999999999</v>
      </c>
      <c r="H467" s="9">
        <v>-9.4399999999999998E-2</v>
      </c>
      <c r="N467" s="5"/>
      <c r="O467" s="9"/>
      <c r="P467" s="9"/>
      <c r="Q467" s="9"/>
      <c r="R467" s="9"/>
      <c r="S467" s="9"/>
      <c r="T467" s="9"/>
    </row>
    <row r="468" spans="1:20" x14ac:dyDescent="0.3">
      <c r="A468" t="s">
        <v>557</v>
      </c>
      <c r="B468" s="5">
        <v>44348</v>
      </c>
      <c r="C468" s="9">
        <v>2.1758000000000002</v>
      </c>
      <c r="D468" s="9">
        <v>2.2025000000000001</v>
      </c>
      <c r="E468" s="9">
        <v>0.1275</v>
      </c>
      <c r="F468" s="9">
        <v>-1.37E-2</v>
      </c>
      <c r="G468" s="9">
        <v>2.2393999999999998</v>
      </c>
      <c r="H468" s="9">
        <v>-0.1507</v>
      </c>
      <c r="N468" s="5"/>
      <c r="O468" s="9"/>
      <c r="P468" s="9"/>
      <c r="Q468" s="9"/>
      <c r="R468" s="9"/>
      <c r="S468" s="9"/>
      <c r="T468" s="9"/>
    </row>
    <row r="469" spans="1:20" x14ac:dyDescent="0.3">
      <c r="A469" t="s">
        <v>558</v>
      </c>
      <c r="B469" s="5">
        <v>44378</v>
      </c>
      <c r="C469" s="9">
        <v>1.8985000000000001</v>
      </c>
      <c r="D469" s="9">
        <v>1.923</v>
      </c>
      <c r="E469" s="9">
        <v>5.0900000000000001E-2</v>
      </c>
      <c r="F469" s="9">
        <v>-0.13370000000000001</v>
      </c>
      <c r="G469" s="9">
        <v>2.1983999999999999</v>
      </c>
      <c r="H469" s="9">
        <v>-0.19259999999999999</v>
      </c>
      <c r="N469" s="5"/>
      <c r="O469" s="9"/>
      <c r="P469" s="9"/>
      <c r="Q469" s="9"/>
      <c r="R469" s="9"/>
      <c r="S469" s="9"/>
      <c r="T469" s="9"/>
    </row>
    <row r="470" spans="1:20" x14ac:dyDescent="0.3">
      <c r="A470" t="s">
        <v>559</v>
      </c>
      <c r="B470" s="5">
        <v>44409</v>
      </c>
      <c r="C470" s="9">
        <v>1.9318</v>
      </c>
      <c r="D470" s="9">
        <v>1.9579</v>
      </c>
      <c r="E470" s="9">
        <v>6.0100000000000001E-2</v>
      </c>
      <c r="F470" s="9">
        <v>-0.1152</v>
      </c>
      <c r="G470" s="9">
        <v>2.2010999999999998</v>
      </c>
      <c r="H470" s="9">
        <v>-0.18809999999999999</v>
      </c>
      <c r="N470" s="5"/>
      <c r="O470" s="9"/>
      <c r="P470" s="9"/>
      <c r="Q470" s="9"/>
      <c r="R470" s="9"/>
      <c r="S470" s="9"/>
      <c r="T470" s="9"/>
    </row>
    <row r="471" spans="1:20" x14ac:dyDescent="0.3">
      <c r="A471" t="s">
        <v>560</v>
      </c>
      <c r="B471" s="5">
        <v>44440</v>
      </c>
      <c r="C471" s="9">
        <v>2.1836000000000002</v>
      </c>
      <c r="D471" s="9">
        <v>2.2176999999999998</v>
      </c>
      <c r="E471" s="9">
        <v>0.12820000000000001</v>
      </c>
      <c r="F471" s="9">
        <v>2.3999999999999998E-3</v>
      </c>
      <c r="G471" s="9">
        <v>2.2355999999999998</v>
      </c>
      <c r="H471" s="9">
        <v>-0.14849999999999999</v>
      </c>
      <c r="N471" s="5"/>
      <c r="O471" s="9"/>
      <c r="P471" s="9"/>
      <c r="Q471" s="9"/>
      <c r="R471" s="9"/>
      <c r="S471" s="9"/>
      <c r="T471" s="9"/>
    </row>
    <row r="472" spans="1:20" x14ac:dyDescent="0.3">
      <c r="A472" t="s">
        <v>561</v>
      </c>
      <c r="B472" s="5">
        <v>44470</v>
      </c>
      <c r="C472" s="9">
        <v>2.0785999999999998</v>
      </c>
      <c r="D472" s="9">
        <v>2.1232000000000002</v>
      </c>
      <c r="E472" s="9">
        <v>9.9400000000000002E-2</v>
      </c>
      <c r="F472" s="9">
        <v>-2.0799999999999999E-2</v>
      </c>
      <c r="G472" s="9">
        <v>2.2098</v>
      </c>
      <c r="H472" s="9">
        <v>-0.16520000000000001</v>
      </c>
      <c r="N472" s="5"/>
      <c r="O472" s="9"/>
      <c r="P472" s="9"/>
      <c r="Q472" s="9"/>
      <c r="R472" s="9"/>
      <c r="S472" s="9"/>
      <c r="T472" s="9"/>
    </row>
    <row r="473" spans="1:20" x14ac:dyDescent="0.3">
      <c r="A473" t="s">
        <v>562</v>
      </c>
      <c r="B473" s="5">
        <v>44501</v>
      </c>
      <c r="C473" s="9">
        <v>1.8516999999999999</v>
      </c>
      <c r="D473" s="9">
        <v>1.8986000000000001</v>
      </c>
      <c r="E473" s="9">
        <v>3.9699999999999999E-2</v>
      </c>
      <c r="F473" s="9">
        <v>-0.113</v>
      </c>
      <c r="G473" s="9">
        <v>2.1730999999999998</v>
      </c>
      <c r="H473" s="9">
        <v>-0.20119999999999999</v>
      </c>
      <c r="N473" s="5"/>
      <c r="O473" s="9"/>
      <c r="P473" s="9"/>
      <c r="Q473" s="9"/>
      <c r="R473" s="9"/>
      <c r="S473" s="9"/>
      <c r="T473" s="9"/>
    </row>
    <row r="474" spans="1:20" x14ac:dyDescent="0.3">
      <c r="A474" t="s">
        <v>563</v>
      </c>
      <c r="B474" s="5">
        <v>44531</v>
      </c>
      <c r="C474" s="9">
        <v>1.9115</v>
      </c>
      <c r="D474" s="9">
        <v>1.911</v>
      </c>
      <c r="E474" s="9">
        <v>5.1400000000000001E-2</v>
      </c>
      <c r="F474" s="9">
        <v>-0.11070000000000001</v>
      </c>
      <c r="G474" s="9">
        <v>2.1743999999999999</v>
      </c>
      <c r="H474" s="9">
        <v>-0.2041</v>
      </c>
      <c r="N474" s="5"/>
      <c r="O474" s="9"/>
      <c r="P474" s="9"/>
      <c r="Q474" s="9"/>
      <c r="R474" s="9"/>
      <c r="S474" s="9"/>
      <c r="T474" s="9"/>
    </row>
    <row r="475" spans="1:20" x14ac:dyDescent="0.3">
      <c r="A475" t="s">
        <v>564</v>
      </c>
      <c r="B475" s="5">
        <v>44562</v>
      </c>
      <c r="C475" s="9">
        <v>2.1131000000000002</v>
      </c>
      <c r="D475" s="9">
        <v>2.0992000000000002</v>
      </c>
      <c r="E475" s="9">
        <v>0.13170000000000001</v>
      </c>
      <c r="F475" s="9">
        <v>-4.8300000000000003E-2</v>
      </c>
      <c r="G475" s="9">
        <v>2.2065999999999999</v>
      </c>
      <c r="H475" s="9">
        <v>-0.1908</v>
      </c>
      <c r="N475" s="5"/>
      <c r="O475" s="9"/>
      <c r="P475" s="9"/>
      <c r="Q475" s="9"/>
      <c r="R475" s="9"/>
      <c r="S475" s="9"/>
      <c r="T475" s="9"/>
    </row>
    <row r="476" spans="1:20" x14ac:dyDescent="0.3">
      <c r="A476" t="s">
        <v>565</v>
      </c>
      <c r="B476" s="5">
        <v>44593</v>
      </c>
      <c r="C476" s="9">
        <v>2.0592000000000001</v>
      </c>
      <c r="D476" s="9">
        <v>2.0085000000000002</v>
      </c>
      <c r="E476" s="9">
        <v>0.12620000000000001</v>
      </c>
      <c r="F476" s="9">
        <v>-9.9099999999999994E-2</v>
      </c>
      <c r="G476" s="9">
        <v>2.1960000000000002</v>
      </c>
      <c r="H476" s="9">
        <v>-0.21460000000000001</v>
      </c>
      <c r="N476" s="5"/>
      <c r="O476" s="9"/>
      <c r="P476" s="9"/>
      <c r="Q476" s="9"/>
      <c r="R476" s="9"/>
      <c r="S476" s="9"/>
      <c r="T476" s="9"/>
    </row>
    <row r="477" spans="1:20" x14ac:dyDescent="0.3">
      <c r="A477" t="s">
        <v>566</v>
      </c>
      <c r="B477" s="5">
        <v>44621</v>
      </c>
      <c r="C477" s="9">
        <v>2.2801</v>
      </c>
      <c r="D477" s="9">
        <v>2.2298</v>
      </c>
      <c r="E477" s="9">
        <v>0.21479999999999999</v>
      </c>
      <c r="F477" s="9">
        <v>-2.5999999999999999E-3</v>
      </c>
      <c r="G477" s="9">
        <v>2.2183000000000002</v>
      </c>
      <c r="H477" s="9">
        <v>-0.20069999999999999</v>
      </c>
      <c r="N477" s="5"/>
      <c r="O477" s="9"/>
      <c r="P477" s="9"/>
      <c r="Q477" s="9"/>
      <c r="R477" s="9"/>
      <c r="S477" s="9"/>
      <c r="T477" s="9"/>
    </row>
    <row r="478" spans="1:20" x14ac:dyDescent="0.3">
      <c r="A478" t="s">
        <v>567</v>
      </c>
      <c r="B478" s="5">
        <v>44652</v>
      </c>
      <c r="C478" s="9">
        <v>2.9628999999999999</v>
      </c>
      <c r="D478" s="9">
        <v>2.9340999999999999</v>
      </c>
      <c r="E478" s="9">
        <v>0.44700000000000001</v>
      </c>
      <c r="F478" s="9">
        <v>0.25719999999999998</v>
      </c>
      <c r="G478" s="9">
        <v>2.3409</v>
      </c>
      <c r="H478" s="9">
        <v>-0.111</v>
      </c>
      <c r="N478" s="5"/>
      <c r="O478" s="9"/>
      <c r="P478" s="9"/>
      <c r="Q478" s="9"/>
      <c r="R478" s="9"/>
      <c r="S478" s="9"/>
      <c r="T478" s="9"/>
    </row>
    <row r="479" spans="1:20" x14ac:dyDescent="0.3">
      <c r="A479" t="s">
        <v>568</v>
      </c>
      <c r="B479" s="5">
        <v>44682</v>
      </c>
      <c r="C479" s="9">
        <v>3.0127999999999999</v>
      </c>
      <c r="D479" s="9">
        <v>2.9942000000000002</v>
      </c>
      <c r="E479" s="9">
        <v>0.49170000000000003</v>
      </c>
      <c r="F479" s="9">
        <v>0.2414</v>
      </c>
      <c r="G479" s="9">
        <v>2.3715999999999999</v>
      </c>
      <c r="H479" s="9">
        <v>-0.1105</v>
      </c>
      <c r="N479" s="5"/>
      <c r="O479" s="9"/>
      <c r="P479" s="9"/>
      <c r="Q479" s="9"/>
      <c r="R479" s="9"/>
      <c r="S479" s="9"/>
      <c r="T479" s="9"/>
    </row>
    <row r="480" spans="1:20" x14ac:dyDescent="0.3">
      <c r="A480" t="s">
        <v>569</v>
      </c>
      <c r="B480" s="5">
        <v>44713</v>
      </c>
      <c r="C480" s="9">
        <v>3.2014</v>
      </c>
      <c r="D480" s="9">
        <v>3.133</v>
      </c>
      <c r="E480" s="9">
        <v>0.628</v>
      </c>
      <c r="F480" s="9">
        <v>0.19159999999999999</v>
      </c>
      <c r="G480" s="9">
        <v>2.4422000000000001</v>
      </c>
      <c r="H480" s="9">
        <v>-0.1288</v>
      </c>
      <c r="N480" s="5"/>
      <c r="O480" s="9"/>
      <c r="P480" s="9"/>
      <c r="Q480" s="9"/>
      <c r="R480" s="9"/>
      <c r="S480" s="9"/>
      <c r="T480" s="9"/>
    </row>
    <row r="481" spans="1:20" x14ac:dyDescent="0.3">
      <c r="A481" t="s">
        <v>570</v>
      </c>
      <c r="B481" s="5">
        <v>44743</v>
      </c>
      <c r="C481" s="9">
        <v>2.7004000000000001</v>
      </c>
      <c r="D481" s="9">
        <v>2.6953999999999998</v>
      </c>
      <c r="E481" s="9">
        <v>0.55720000000000003</v>
      </c>
      <c r="F481" s="9">
        <v>-5.62E-2</v>
      </c>
      <c r="G481" s="9">
        <v>2.407</v>
      </c>
      <c r="H481" s="9">
        <v>-0.21260000000000001</v>
      </c>
      <c r="N481" s="5"/>
      <c r="O481" s="9"/>
      <c r="P481" s="9"/>
      <c r="Q481" s="9"/>
      <c r="R481" s="9"/>
      <c r="S481" s="9"/>
      <c r="T481" s="9"/>
    </row>
    <row r="482" spans="1:20" x14ac:dyDescent="0.3">
      <c r="A482" t="s">
        <v>571</v>
      </c>
      <c r="B482" s="5">
        <v>44774</v>
      </c>
      <c r="C482" s="9">
        <v>3.0800999999999998</v>
      </c>
      <c r="D482" s="9">
        <v>3.1065</v>
      </c>
      <c r="E482" s="9">
        <v>0.71440000000000003</v>
      </c>
      <c r="F482" s="9">
        <v>8.8300000000000003E-2</v>
      </c>
      <c r="G482" s="9">
        <v>2.4769000000000001</v>
      </c>
      <c r="H482" s="9">
        <v>-0.1731</v>
      </c>
      <c r="N482" s="5"/>
      <c r="O482" s="9"/>
      <c r="P482" s="9"/>
      <c r="Q482" s="9"/>
      <c r="R482" s="9"/>
      <c r="S482" s="9"/>
      <c r="T482" s="9"/>
    </row>
    <row r="483" spans="1:20" x14ac:dyDescent="0.3">
      <c r="A483" t="s">
        <v>572</v>
      </c>
      <c r="B483" s="5">
        <v>44805</v>
      </c>
      <c r="C483" s="9">
        <v>3.7012999999999998</v>
      </c>
      <c r="D483" s="9">
        <v>3.7132000000000001</v>
      </c>
      <c r="E483" s="9">
        <v>0.93930000000000002</v>
      </c>
      <c r="F483" s="9">
        <v>0.30259999999999998</v>
      </c>
      <c r="G483" s="9">
        <v>2.5813999999999999</v>
      </c>
      <c r="H483" s="9">
        <v>-0.1101</v>
      </c>
      <c r="N483" s="5"/>
      <c r="O483" s="9"/>
      <c r="P483" s="9"/>
      <c r="Q483" s="9"/>
      <c r="R483" s="9"/>
      <c r="S483" s="9"/>
      <c r="T483" s="9"/>
    </row>
    <row r="484" spans="1:20" x14ac:dyDescent="0.3">
      <c r="A484" t="s">
        <v>573</v>
      </c>
      <c r="B484" s="5">
        <v>44835</v>
      </c>
      <c r="C484" s="9">
        <v>4.1327999999999996</v>
      </c>
      <c r="D484" s="9">
        <v>4.1177999999999999</v>
      </c>
      <c r="E484" s="9">
        <v>1.1258999999999999</v>
      </c>
      <c r="F484" s="9">
        <v>0.38479999999999998</v>
      </c>
      <c r="G484" s="9">
        <v>2.6848999999999998</v>
      </c>
      <c r="H484" s="9">
        <v>-7.7799999999999994E-2</v>
      </c>
      <c r="N484" s="5"/>
      <c r="O484" s="9"/>
      <c r="P484" s="9"/>
      <c r="Q484" s="9"/>
      <c r="R484" s="9"/>
      <c r="S484" s="9"/>
      <c r="T484" s="9"/>
    </row>
    <row r="485" spans="1:20" x14ac:dyDescent="0.3">
      <c r="A485" t="s">
        <v>574</v>
      </c>
      <c r="B485" s="5">
        <v>44866</v>
      </c>
      <c r="C485" s="9">
        <v>3.5347</v>
      </c>
      <c r="D485" s="9">
        <v>3.4916</v>
      </c>
      <c r="E485" s="9">
        <v>0.96940000000000004</v>
      </c>
      <c r="F485" s="9">
        <v>9.6299999999999997E-2</v>
      </c>
      <c r="G485" s="9">
        <v>2.6027999999999998</v>
      </c>
      <c r="H485" s="9">
        <v>-0.1769</v>
      </c>
      <c r="N485" s="5"/>
      <c r="O485" s="9"/>
      <c r="P485" s="9"/>
      <c r="Q485" s="9"/>
      <c r="R485" s="9"/>
      <c r="S485" s="9"/>
      <c r="T485" s="9"/>
    </row>
    <row r="486" spans="1:20" x14ac:dyDescent="0.3">
      <c r="A486" t="s">
        <v>575</v>
      </c>
      <c r="B486" s="5">
        <v>44896</v>
      </c>
      <c r="C486" s="9">
        <v>3.7614000000000001</v>
      </c>
      <c r="D486" s="9">
        <v>3.7681</v>
      </c>
      <c r="E486" s="9">
        <v>1.0521</v>
      </c>
      <c r="F486" s="9">
        <v>0.2054</v>
      </c>
      <c r="G486" s="9">
        <v>2.6482999999999999</v>
      </c>
      <c r="H486" s="9">
        <v>-0.13769999999999999</v>
      </c>
      <c r="N486" s="5"/>
      <c r="O486" s="9"/>
      <c r="P486" s="9"/>
      <c r="Q486" s="9"/>
      <c r="R486" s="9"/>
      <c r="S486" s="9"/>
      <c r="T486" s="9"/>
    </row>
    <row r="487" spans="1:20" x14ac:dyDescent="0.3">
      <c r="A487" t="s">
        <v>576</v>
      </c>
      <c r="B487" s="5">
        <v>44927</v>
      </c>
      <c r="C487" s="9">
        <v>3.4137</v>
      </c>
      <c r="D487" s="9">
        <v>3.4014000000000002</v>
      </c>
      <c r="E487" s="9">
        <v>0.96630000000000005</v>
      </c>
      <c r="F487" s="9">
        <v>2.1700000000000001E-2</v>
      </c>
      <c r="G487" s="9">
        <v>2.6093999999999999</v>
      </c>
      <c r="H487" s="9">
        <v>-0.19600000000000001</v>
      </c>
      <c r="N487" s="5"/>
      <c r="O487" s="9"/>
      <c r="P487" s="9"/>
      <c r="Q487" s="9"/>
      <c r="R487" s="9"/>
      <c r="S487" s="9"/>
      <c r="T487" s="9"/>
    </row>
    <row r="488" spans="1:20" x14ac:dyDescent="0.3">
      <c r="A488" t="s">
        <v>577</v>
      </c>
      <c r="B488" s="5">
        <v>44958</v>
      </c>
      <c r="C488" s="9">
        <v>3.8029000000000002</v>
      </c>
      <c r="D488" s="9">
        <v>3.7660999999999998</v>
      </c>
      <c r="E488" s="9">
        <v>1.0914999999999999</v>
      </c>
      <c r="F488" s="9">
        <v>0.16689999999999999</v>
      </c>
      <c r="G488" s="9">
        <v>2.6634000000000002</v>
      </c>
      <c r="H488" s="9">
        <v>-0.15570000000000001</v>
      </c>
      <c r="N488" s="5"/>
      <c r="O488" s="9"/>
      <c r="P488" s="9"/>
      <c r="Q488" s="9"/>
      <c r="R488" s="9"/>
      <c r="S488" s="9"/>
      <c r="T488" s="9"/>
    </row>
    <row r="489" spans="1:20" x14ac:dyDescent="0.3">
      <c r="A489" t="s">
        <v>578</v>
      </c>
      <c r="B489" s="5">
        <v>44986</v>
      </c>
      <c r="C489" s="9">
        <v>3.4638</v>
      </c>
      <c r="D489" s="9">
        <v>3.4788000000000001</v>
      </c>
      <c r="E489" s="9">
        <v>0.99460000000000004</v>
      </c>
      <c r="F489" s="9">
        <v>4.2200000000000001E-2</v>
      </c>
      <c r="G489" s="9">
        <v>2.6280999999999999</v>
      </c>
      <c r="H489" s="9">
        <v>-0.18609999999999999</v>
      </c>
      <c r="N489" s="5"/>
      <c r="O489" s="9"/>
      <c r="P489" s="9"/>
      <c r="Q489" s="9"/>
      <c r="R489" s="9"/>
      <c r="S489" s="9"/>
      <c r="T489" s="9"/>
    </row>
    <row r="490" spans="1:20" x14ac:dyDescent="0.3">
      <c r="A490" t="s">
        <v>579</v>
      </c>
      <c r="B490" s="5">
        <v>45017</v>
      </c>
      <c r="C490" s="9">
        <v>3.4603000000000002</v>
      </c>
      <c r="D490" s="9">
        <v>3.4998999999999998</v>
      </c>
      <c r="E490" s="9">
        <v>1.0206999999999999</v>
      </c>
      <c r="F490" s="9">
        <v>2.1399999999999999E-2</v>
      </c>
      <c r="G490" s="9">
        <v>2.6469</v>
      </c>
      <c r="H490" s="9">
        <v>-0.18909999999999999</v>
      </c>
      <c r="N490" s="5"/>
      <c r="O490" s="9"/>
      <c r="P490" s="9"/>
      <c r="Q490" s="9"/>
      <c r="R490" s="9"/>
      <c r="S490" s="9"/>
      <c r="T490" s="9"/>
    </row>
    <row r="491" spans="1:20" x14ac:dyDescent="0.3">
      <c r="A491" t="s">
        <v>580</v>
      </c>
      <c r="B491" s="5">
        <v>45047</v>
      </c>
      <c r="C491" s="9">
        <v>3.6604999999999999</v>
      </c>
      <c r="D491" s="9">
        <v>3.6417000000000002</v>
      </c>
      <c r="E491" s="9">
        <v>1.1016999999999999</v>
      </c>
      <c r="F491" s="9">
        <v>4.2099999999999999E-2</v>
      </c>
      <c r="G491" s="9">
        <v>2.6842000000000001</v>
      </c>
      <c r="H491" s="9">
        <v>-0.18629999999999999</v>
      </c>
      <c r="N491" s="5"/>
      <c r="O491" s="9"/>
      <c r="P491" s="9"/>
      <c r="Q491" s="9"/>
      <c r="R491" s="9"/>
      <c r="S491" s="9"/>
      <c r="T491" s="9"/>
    </row>
    <row r="492" spans="1:20" x14ac:dyDescent="0.3">
      <c r="A492" t="s">
        <v>581</v>
      </c>
      <c r="B492" s="5">
        <v>45078</v>
      </c>
      <c r="C492" s="9">
        <v>3.5914999999999999</v>
      </c>
      <c r="D492" s="9">
        <v>3.6008</v>
      </c>
      <c r="E492" s="9">
        <v>1.0853999999999999</v>
      </c>
      <c r="F492" s="9">
        <v>5.1799999999999999E-2</v>
      </c>
      <c r="G492" s="9">
        <v>2.6594000000000002</v>
      </c>
      <c r="H492" s="9">
        <v>-0.1958</v>
      </c>
      <c r="N492" s="5"/>
      <c r="O492" s="9"/>
      <c r="P492" s="9"/>
      <c r="Q492" s="9"/>
      <c r="R492" s="9"/>
      <c r="S492" s="9"/>
      <c r="T492" s="9"/>
    </row>
    <row r="493" spans="1:20" x14ac:dyDescent="0.3">
      <c r="A493" t="s">
        <v>582</v>
      </c>
      <c r="B493" s="5">
        <v>45108</v>
      </c>
      <c r="C493" s="9">
        <v>3.8344999999999998</v>
      </c>
      <c r="D493" s="9">
        <v>3.7787999999999999</v>
      </c>
      <c r="E493" s="9">
        <v>1.1365000000000001</v>
      </c>
      <c r="F493" s="9">
        <v>0.1241</v>
      </c>
      <c r="G493" s="9">
        <v>2.6880000000000002</v>
      </c>
      <c r="H493" s="9">
        <v>-0.16980000000000001</v>
      </c>
      <c r="N493" s="5"/>
      <c r="O493" s="9"/>
      <c r="P493" s="9"/>
      <c r="Q493" s="9"/>
      <c r="R493" s="9"/>
      <c r="S493" s="9"/>
      <c r="T493" s="9"/>
    </row>
    <row r="494" spans="1:20" x14ac:dyDescent="0.3">
      <c r="A494" t="s">
        <v>583</v>
      </c>
      <c r="B494" s="5">
        <v>45139</v>
      </c>
      <c r="C494" s="9">
        <v>4.0125999999999999</v>
      </c>
      <c r="D494" s="9">
        <v>3.9965999999999999</v>
      </c>
      <c r="E494" s="9">
        <v>1.1982999999999999</v>
      </c>
      <c r="F494" s="9">
        <v>0.21099999999999999</v>
      </c>
      <c r="G494" s="9">
        <v>2.7241</v>
      </c>
      <c r="H494" s="9">
        <v>-0.1368</v>
      </c>
      <c r="N494" s="5"/>
      <c r="O494" s="9"/>
      <c r="P494" s="9"/>
      <c r="Q494" s="9"/>
      <c r="R494" s="9"/>
      <c r="S494" s="9"/>
      <c r="T494" s="9"/>
    </row>
    <row r="495" spans="1:20" x14ac:dyDescent="0.3">
      <c r="A495" t="s">
        <v>584</v>
      </c>
      <c r="B495" s="5">
        <v>45170</v>
      </c>
      <c r="C495" s="9">
        <v>4.74</v>
      </c>
      <c r="D495" s="9">
        <v>4.7119</v>
      </c>
      <c r="E495" s="9">
        <v>1.3968</v>
      </c>
      <c r="F495" s="9">
        <v>0.51290000000000002</v>
      </c>
      <c r="G495" s="9">
        <v>2.8321000000000001</v>
      </c>
      <c r="H495" s="9">
        <v>-2.9899999999999999E-2</v>
      </c>
      <c r="N495" s="5"/>
      <c r="O495" s="9"/>
      <c r="P495" s="9"/>
      <c r="Q495" s="9"/>
      <c r="R495" s="9"/>
      <c r="S495" s="9"/>
      <c r="T495" s="9"/>
    </row>
    <row r="496" spans="1:20" x14ac:dyDescent="0.3">
      <c r="A496" t="s">
        <v>585</v>
      </c>
      <c r="B496" s="5">
        <v>45200</v>
      </c>
      <c r="C496" s="9">
        <v>5.1371000000000002</v>
      </c>
      <c r="D496" s="9">
        <v>5.1375000000000002</v>
      </c>
      <c r="E496" s="9">
        <v>1.5152000000000001</v>
      </c>
      <c r="F496" s="9">
        <v>0.68959999999999999</v>
      </c>
      <c r="G496" s="9">
        <v>2.8984000000000001</v>
      </c>
      <c r="H496" s="9">
        <v>3.4299999999999997E-2</v>
      </c>
      <c r="N496" s="5"/>
      <c r="O496" s="9"/>
      <c r="P496" s="9"/>
      <c r="Q496" s="9"/>
      <c r="R496" s="9"/>
      <c r="S496" s="9"/>
      <c r="T496" s="9"/>
    </row>
    <row r="497" spans="1:20" x14ac:dyDescent="0.3">
      <c r="A497" t="s">
        <v>586</v>
      </c>
      <c r="B497" s="5">
        <v>45231</v>
      </c>
      <c r="C497" s="9">
        <v>4.5880999999999998</v>
      </c>
      <c r="D497" s="9">
        <v>4.5758999999999999</v>
      </c>
      <c r="E497" s="9">
        <v>1.3492</v>
      </c>
      <c r="F497" s="9">
        <v>0.45369999999999999</v>
      </c>
      <c r="G497" s="9">
        <v>2.8159999999999998</v>
      </c>
      <c r="H497" s="9">
        <v>-4.2999999999999997E-2</v>
      </c>
      <c r="N497" s="5"/>
      <c r="O497" s="9"/>
      <c r="P497" s="9"/>
      <c r="Q497" s="9"/>
      <c r="R497" s="9"/>
      <c r="S497" s="9"/>
      <c r="T497" s="9"/>
    </row>
    <row r="498" spans="1:20" x14ac:dyDescent="0.3">
      <c r="A498" t="s">
        <v>587</v>
      </c>
      <c r="B498" s="5">
        <v>45261</v>
      </c>
      <c r="C498" s="9">
        <v>3.9904999999999999</v>
      </c>
      <c r="D498" s="9">
        <v>4.0125999999999999</v>
      </c>
      <c r="E498" s="9">
        <v>1.1825000000000001</v>
      </c>
      <c r="F498" s="9">
        <v>0.2177</v>
      </c>
      <c r="G498" s="9">
        <v>2.7330000000000001</v>
      </c>
      <c r="H498" s="9">
        <v>-0.1206</v>
      </c>
      <c r="N498" s="5"/>
      <c r="O498" s="9"/>
      <c r="P498" s="9"/>
      <c r="Q498" s="9"/>
      <c r="R498" s="9"/>
      <c r="S498" s="9"/>
      <c r="T498" s="9"/>
    </row>
    <row r="499" spans="1:20" x14ac:dyDescent="0.3">
      <c r="A499" t="s">
        <v>588</v>
      </c>
      <c r="B499" s="5">
        <v>45292</v>
      </c>
      <c r="C499" s="9">
        <v>4.1356000000000002</v>
      </c>
      <c r="D499" s="9">
        <v>4.1646999999999998</v>
      </c>
      <c r="E499" s="9">
        <v>1.2186999999999999</v>
      </c>
      <c r="F499" s="9">
        <v>0.28770000000000001</v>
      </c>
      <c r="G499" s="9">
        <v>2.7534999999999998</v>
      </c>
      <c r="H499" s="9">
        <v>-9.5200000000000007E-2</v>
      </c>
      <c r="N499" s="5"/>
      <c r="O499" s="9"/>
      <c r="P499" s="9"/>
      <c r="Q499" s="9"/>
      <c r="R499" s="9"/>
      <c r="S499" s="9"/>
      <c r="T499" s="9"/>
    </row>
    <row r="500" spans="1:20" x14ac:dyDescent="0.3">
      <c r="A500" t="s">
        <v>589</v>
      </c>
      <c r="B500" s="5">
        <v>45323</v>
      </c>
      <c r="C500" s="9">
        <v>4.3101000000000003</v>
      </c>
      <c r="D500" s="9">
        <v>4.3246000000000002</v>
      </c>
      <c r="E500" s="9">
        <v>1.2685</v>
      </c>
      <c r="F500" s="9">
        <v>0.36370000000000002</v>
      </c>
      <c r="G500" s="9">
        <v>2.7696000000000001</v>
      </c>
      <c r="H500" s="9">
        <v>-7.7200000000000005E-2</v>
      </c>
      <c r="N500" s="5"/>
      <c r="O500" s="9"/>
      <c r="P500" s="9"/>
      <c r="Q500" s="9"/>
      <c r="R500" s="9"/>
      <c r="S500" s="9"/>
      <c r="T500" s="9"/>
    </row>
    <row r="501" spans="1:20" x14ac:dyDescent="0.3">
      <c r="A501" t="s">
        <v>590</v>
      </c>
      <c r="B501" s="5">
        <v>45352</v>
      </c>
      <c r="C501" s="9">
        <v>4.1896000000000004</v>
      </c>
      <c r="D501" s="9">
        <v>4.2282999999999999</v>
      </c>
      <c r="E501" s="9">
        <v>1.2447999999999999</v>
      </c>
      <c r="F501" s="9">
        <v>0.31969999999999998</v>
      </c>
      <c r="G501" s="9">
        <v>2.7565</v>
      </c>
      <c r="H501" s="9">
        <v>-9.2700000000000005E-2</v>
      </c>
      <c r="N501" s="5"/>
      <c r="O501" s="9"/>
      <c r="P501" s="9"/>
      <c r="Q501" s="9"/>
      <c r="R501" s="9"/>
      <c r="S501" s="9"/>
      <c r="T501" s="9"/>
    </row>
    <row r="502" spans="1:20" x14ac:dyDescent="0.3">
      <c r="A502" t="s">
        <v>591</v>
      </c>
      <c r="B502" s="5">
        <v>45383</v>
      </c>
      <c r="C502" s="9">
        <v>4.6117999999999997</v>
      </c>
      <c r="D502" s="9">
        <v>4.6492000000000004</v>
      </c>
      <c r="E502" s="9">
        <v>1.3595999999999999</v>
      </c>
      <c r="F502" s="9">
        <v>0.51539999999999997</v>
      </c>
      <c r="G502" s="9">
        <v>2.8073000000000001</v>
      </c>
      <c r="H502" s="9">
        <v>-3.3099999999999997E-2</v>
      </c>
      <c r="N502" s="5"/>
      <c r="O502" s="9"/>
      <c r="P502" s="9"/>
      <c r="Q502" s="9"/>
      <c r="R502" s="9"/>
      <c r="S502" s="9"/>
      <c r="T502" s="9"/>
    </row>
    <row r="503" spans="1:20" x14ac:dyDescent="0.3">
      <c r="A503" t="s">
        <v>592</v>
      </c>
      <c r="B503" s="5">
        <v>45413</v>
      </c>
      <c r="C503" s="9">
        <v>4.5324</v>
      </c>
      <c r="D503" s="9">
        <v>4.5334000000000003</v>
      </c>
      <c r="E503" s="9">
        <v>1.3285</v>
      </c>
      <c r="F503" s="9">
        <v>0.45789999999999997</v>
      </c>
      <c r="G503" s="9">
        <v>2.7959000000000001</v>
      </c>
      <c r="H503" s="9">
        <v>-4.8899999999999999E-2</v>
      </c>
      <c r="N503" s="5"/>
      <c r="O503" s="9"/>
      <c r="P503" s="9"/>
      <c r="Q503" s="9"/>
      <c r="R503" s="9"/>
      <c r="S503" s="9"/>
      <c r="T503" s="9"/>
    </row>
    <row r="504" spans="1:20" x14ac:dyDescent="0.3">
      <c r="A504" t="s">
        <v>593</v>
      </c>
      <c r="B504" s="5">
        <v>45444</v>
      </c>
      <c r="C504" s="9">
        <v>4.3842999999999996</v>
      </c>
      <c r="D504" s="9">
        <v>4.3849999999999998</v>
      </c>
      <c r="E504" s="9">
        <v>1.2849999999999999</v>
      </c>
      <c r="F504" s="9">
        <v>0.3921</v>
      </c>
      <c r="G504" s="9">
        <v>2.7768000000000002</v>
      </c>
      <c r="H504" s="9">
        <v>-6.8900000000000003E-2</v>
      </c>
      <c r="N504" s="5"/>
      <c r="O504" s="9"/>
      <c r="P504" s="9"/>
      <c r="Q504" s="9"/>
      <c r="R504" s="9"/>
      <c r="S504" s="9"/>
      <c r="T504" s="9"/>
    </row>
    <row r="505" spans="1:20" x14ac:dyDescent="0.3">
      <c r="A505" t="s">
        <v>594</v>
      </c>
      <c r="B505" s="5">
        <v>45474</v>
      </c>
      <c r="C505" s="9">
        <v>4.2336</v>
      </c>
      <c r="D505" s="9">
        <v>4.2523999999999997</v>
      </c>
      <c r="E505" s="9">
        <v>1.2296</v>
      </c>
      <c r="F505" s="9">
        <v>0.34060000000000001</v>
      </c>
      <c r="G505" s="9">
        <v>2.7591999999999999</v>
      </c>
      <c r="H505" s="9">
        <v>-7.6999999999999999E-2</v>
      </c>
      <c r="N505" s="5"/>
      <c r="O505" s="9"/>
      <c r="P505" s="9"/>
      <c r="Q505" s="9"/>
      <c r="R505" s="9"/>
      <c r="S505" s="9"/>
      <c r="T505" s="9"/>
    </row>
    <row r="506" spans="1:20" x14ac:dyDescent="0.3">
      <c r="A506" t="s">
        <v>595</v>
      </c>
      <c r="B506" s="5">
        <v>45505</v>
      </c>
      <c r="C506" s="9">
        <v>4.1193999999999997</v>
      </c>
      <c r="D506" s="9">
        <v>4.1806999999999999</v>
      </c>
      <c r="E506" s="9">
        <v>1.1881999999999999</v>
      </c>
      <c r="F506" s="9">
        <v>0.3241</v>
      </c>
      <c r="G506" s="9">
        <v>2.7448999999999999</v>
      </c>
      <c r="H506" s="9">
        <v>-7.6499999999999999E-2</v>
      </c>
      <c r="N506" s="5"/>
      <c r="O506" s="9"/>
      <c r="P506" s="9"/>
      <c r="Q506" s="9"/>
      <c r="R506" s="9"/>
      <c r="S506" s="9"/>
      <c r="T506" s="9"/>
    </row>
    <row r="507" spans="1:20" x14ac:dyDescent="0.3">
      <c r="A507" t="s">
        <v>596</v>
      </c>
      <c r="B507" s="5">
        <v>45536</v>
      </c>
      <c r="C507" s="9">
        <v>4.0354000000000001</v>
      </c>
      <c r="D507" s="9">
        <v>4.1104000000000003</v>
      </c>
      <c r="E507" s="9">
        <v>1.1161000000000001</v>
      </c>
      <c r="F507" s="9">
        <v>0.34970000000000001</v>
      </c>
      <c r="G507" s="9">
        <v>2.71</v>
      </c>
      <c r="H507" s="9">
        <v>-6.54E-2</v>
      </c>
      <c r="N507" s="5"/>
      <c r="O507" s="9"/>
      <c r="P507" s="9"/>
      <c r="Q507" s="9"/>
      <c r="R507" s="9"/>
      <c r="S507" s="9"/>
      <c r="T507" s="9"/>
    </row>
    <row r="508" spans="1:20" x14ac:dyDescent="0.3">
      <c r="A508" t="s">
        <v>597</v>
      </c>
      <c r="B508" s="5">
        <v>45566</v>
      </c>
      <c r="C508" s="9">
        <v>4.4763000000000002</v>
      </c>
      <c r="D508" s="9">
        <v>4.5214999999999996</v>
      </c>
      <c r="E508" s="9">
        <v>1.23</v>
      </c>
      <c r="F508" s="9">
        <v>0.54310000000000003</v>
      </c>
      <c r="G508" s="9">
        <v>2.7572000000000001</v>
      </c>
      <c r="H508" s="9">
        <v>-8.8000000000000005E-3</v>
      </c>
      <c r="N508" s="5"/>
      <c r="O508" s="9"/>
      <c r="P508" s="9"/>
      <c r="Q508" s="9"/>
      <c r="R508" s="9"/>
      <c r="S508" s="9"/>
      <c r="T508" s="9"/>
    </row>
    <row r="509" spans="1:20" x14ac:dyDescent="0.3">
      <c r="A509" t="s">
        <v>598</v>
      </c>
      <c r="B509" s="5">
        <v>45597</v>
      </c>
      <c r="C509" s="9">
        <v>4.3601000000000001</v>
      </c>
      <c r="D509" s="9">
        <v>4.3522999999999996</v>
      </c>
      <c r="E509" s="9">
        <v>1.1802999999999999</v>
      </c>
      <c r="F509" s="9">
        <v>0.47660000000000002</v>
      </c>
      <c r="G509" s="9">
        <v>2.7290999999999999</v>
      </c>
      <c r="H509" s="9">
        <v>-3.3700000000000001E-2</v>
      </c>
      <c r="N509" s="5"/>
      <c r="O509" s="9"/>
      <c r="P509" s="9"/>
      <c r="Q509" s="9"/>
      <c r="R509" s="9"/>
      <c r="S509" s="9"/>
      <c r="T509" s="9"/>
    </row>
    <row r="510" spans="1:20" x14ac:dyDescent="0.3">
      <c r="A510" t="s">
        <v>599</v>
      </c>
      <c r="B510" s="5">
        <v>45627</v>
      </c>
      <c r="C510" s="9">
        <v>4.8334000000000001</v>
      </c>
      <c r="D510" s="9">
        <v>4.8479999999999999</v>
      </c>
      <c r="E510" s="9">
        <v>1.2945</v>
      </c>
      <c r="F510" s="9">
        <v>0.71540000000000004</v>
      </c>
      <c r="G510" s="9">
        <v>2.7892000000000001</v>
      </c>
      <c r="H510" s="9">
        <v>4.8899999999999999E-2</v>
      </c>
      <c r="N510" s="5"/>
      <c r="O510" s="9"/>
      <c r="P510" s="9"/>
      <c r="Q510" s="9"/>
      <c r="R510" s="9"/>
      <c r="S510" s="9"/>
      <c r="T510" s="9"/>
    </row>
    <row r="511" spans="1:20" x14ac:dyDescent="0.3">
      <c r="A511" t="s">
        <v>654</v>
      </c>
      <c r="B511" s="5">
        <v>45658</v>
      </c>
      <c r="C511" s="9">
        <v>4.8521999999999998</v>
      </c>
      <c r="D511" s="9">
        <v>4.8784999999999998</v>
      </c>
      <c r="E511" s="9">
        <v>1.3069999999999999</v>
      </c>
      <c r="F511" s="9">
        <v>0.72160000000000002</v>
      </c>
      <c r="G511" s="9">
        <v>2.7974000000000001</v>
      </c>
      <c r="H511" s="9">
        <v>5.2499999999999998E-2</v>
      </c>
      <c r="N511" s="5"/>
      <c r="O511" s="9"/>
      <c r="P511" s="9"/>
      <c r="Q511" s="9"/>
      <c r="R511" s="9"/>
      <c r="S511" s="9"/>
      <c r="T511" s="9"/>
    </row>
    <row r="512" spans="1:20" x14ac:dyDescent="0.3">
      <c r="A512" t="s">
        <v>1736</v>
      </c>
      <c r="B512" s="5">
        <v>45689</v>
      </c>
      <c r="C512" s="9">
        <v>4.5035999999999996</v>
      </c>
      <c r="D512" s="9">
        <v>4.5224000000000002</v>
      </c>
      <c r="E512" s="9">
        <v>1.2103999999999999</v>
      </c>
      <c r="F512" s="9">
        <v>0.56110000000000004</v>
      </c>
      <c r="G512" s="9">
        <v>2.7505000000000002</v>
      </c>
      <c r="H512" s="9">
        <v>4.0000000000000002E-4</v>
      </c>
    </row>
    <row r="513" spans="1:8" x14ac:dyDescent="0.3">
      <c r="A513" t="s">
        <v>3116</v>
      </c>
      <c r="B513" s="5">
        <v>45717</v>
      </c>
      <c r="C513" s="9">
        <v>4.5791000000000004</v>
      </c>
      <c r="D513" s="9">
        <v>4.6067999999999998</v>
      </c>
      <c r="E513" s="9">
        <v>1.2278</v>
      </c>
      <c r="F513" s="9">
        <v>0.5968</v>
      </c>
      <c r="G513" s="9">
        <v>2.7652999999999999</v>
      </c>
      <c r="H513" s="9">
        <v>1.6899999999999998E-2</v>
      </c>
    </row>
    <row r="514" spans="1:8" x14ac:dyDescent="0.3">
      <c r="A514" t="s">
        <v>3117</v>
      </c>
      <c r="B514" s="5">
        <v>45748</v>
      </c>
      <c r="C514" s="9">
        <v>4.7449000000000003</v>
      </c>
      <c r="D514" s="9">
        <v>4.7622</v>
      </c>
      <c r="E514" s="9">
        <v>1.2718</v>
      </c>
      <c r="F514" s="9">
        <v>0.64410000000000001</v>
      </c>
      <c r="G514" s="9">
        <v>2.802</v>
      </c>
      <c r="H514" s="9">
        <v>4.4299999999999999E-2</v>
      </c>
    </row>
    <row r="515" spans="1:8" x14ac:dyDescent="0.3">
      <c r="A515" t="s">
        <v>3118</v>
      </c>
      <c r="B515" s="5">
        <v>45778</v>
      </c>
      <c r="C515" s="9">
        <v>4.9949000000000003</v>
      </c>
      <c r="D515" s="9">
        <v>4.9965999999999999</v>
      </c>
      <c r="E515" s="9">
        <v>1.3491</v>
      </c>
      <c r="F515" s="9">
        <v>0.73650000000000004</v>
      </c>
      <c r="G515" s="9">
        <v>2.8382999999999998</v>
      </c>
      <c r="H515" s="9">
        <v>7.2700000000000001E-2</v>
      </c>
    </row>
    <row r="516" spans="1:8" x14ac:dyDescent="0.3">
      <c r="A516" t="s">
        <v>3119</v>
      </c>
      <c r="B516" s="5">
        <v>45809</v>
      </c>
      <c r="C516" s="9">
        <v>4.8079000000000001</v>
      </c>
      <c r="D516" s="9">
        <v>4.8460000000000001</v>
      </c>
      <c r="E516" s="9">
        <v>1.3037000000000001</v>
      </c>
      <c r="F516" s="9">
        <v>0.67049999999999998</v>
      </c>
      <c r="G516" s="9">
        <v>2.8187000000000002</v>
      </c>
      <c r="H516" s="9">
        <v>5.3100000000000001E-2</v>
      </c>
    </row>
    <row r="517" spans="1:8" x14ac:dyDescent="0.3">
      <c r="A517" t="s">
        <v>3240</v>
      </c>
      <c r="B517" s="5">
        <v>45839</v>
      </c>
      <c r="C517" s="9">
        <v>4.8832000000000004</v>
      </c>
      <c r="D517" s="9">
        <v>4.9241000000000001</v>
      </c>
      <c r="E517" s="9">
        <v>1.3253999999999999</v>
      </c>
      <c r="F517" s="9">
        <v>0.71060000000000001</v>
      </c>
      <c r="G517" s="9">
        <v>2.8250000000000002</v>
      </c>
      <c r="H517" s="9">
        <v>6.3100000000000003E-2</v>
      </c>
    </row>
    <row r="518" spans="1:8" x14ac:dyDescent="0.3">
      <c r="A518" t="s">
        <v>3241</v>
      </c>
      <c r="B518" s="5">
        <v>45870</v>
      </c>
      <c r="C518" s="9">
        <v>4.8973000000000004</v>
      </c>
      <c r="D518" s="9">
        <v>4.9203000000000001</v>
      </c>
      <c r="E518" s="9">
        <v>1.2968</v>
      </c>
      <c r="F518" s="9">
        <v>0.72729999999999995</v>
      </c>
      <c r="G518" s="9">
        <v>2.8195999999999999</v>
      </c>
      <c r="H518" s="9">
        <v>7.6600000000000001E-2</v>
      </c>
    </row>
    <row r="519" spans="1:8" x14ac:dyDescent="0.3">
      <c r="A519" t="s">
        <v>3242</v>
      </c>
      <c r="B519" s="5">
        <v>45901</v>
      </c>
      <c r="C519" s="9">
        <v>4.7011000000000003</v>
      </c>
      <c r="D519" s="9">
        <v>4.7262000000000004</v>
      </c>
      <c r="E519" s="9">
        <v>1.2233000000000001</v>
      </c>
      <c r="F519" s="9">
        <v>0.67610000000000003</v>
      </c>
      <c r="G519" s="9">
        <v>2.7738</v>
      </c>
      <c r="H519" s="9">
        <v>5.2999999999999999E-2</v>
      </c>
    </row>
    <row r="520" spans="1:8" x14ac:dyDescent="0.3">
      <c r="A520" t="s">
        <v>3243</v>
      </c>
      <c r="B520" s="5">
        <v>45931</v>
      </c>
      <c r="C520" s="9">
        <v>4.6402999999999999</v>
      </c>
      <c r="D520" s="9">
        <v>4.6529999999999996</v>
      </c>
      <c r="E520" s="9">
        <v>1.2002999999999999</v>
      </c>
      <c r="F520" s="9">
        <v>0.64910000000000001</v>
      </c>
      <c r="G520" s="9">
        <v>2.7606000000000002</v>
      </c>
      <c r="H520" s="9">
        <v>4.2999999999999997E-2</v>
      </c>
    </row>
  </sheetData>
  <pageMargins left="0.7" right="0.7" top="0.75" bottom="0.75" header="0.3" footer="0.3"/>
  <pageSetup orientation="portrait" r:id="rId1"/>
  <headerFooter>
    <oddHeader>&amp;L&amp;"Calibri"&amp;11&amp;K000000 NONCONFIDENTIAL // EXTERNAL&amp;1#_x000D_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B5FF-B78A-4B55-9D38-2069AB0697BC}">
  <dimension ref="A1:M617"/>
  <sheetViews>
    <sheetView topLeftCell="A598" workbookViewId="0">
      <selection activeCell="D2" sqref="D2"/>
    </sheetView>
  </sheetViews>
  <sheetFormatPr defaultRowHeight="14.4" x14ac:dyDescent="0.3"/>
  <cols>
    <col min="2" max="2" width="9.5546875" bestFit="1" customWidth="1"/>
    <col min="3" max="4" width="9.21875" customWidth="1"/>
    <col min="11" max="11" width="10.5546875" bestFit="1" customWidth="1"/>
    <col min="12" max="12" width="10.21875" bestFit="1" customWidth="1"/>
  </cols>
  <sheetData>
    <row r="1" spans="1:13" x14ac:dyDescent="0.3">
      <c r="B1" t="s">
        <v>648</v>
      </c>
      <c r="C1" t="s">
        <v>3165</v>
      </c>
      <c r="D1" t="s">
        <v>3163</v>
      </c>
      <c r="E1" t="s">
        <v>3164</v>
      </c>
    </row>
    <row r="2" spans="1:13" x14ac:dyDescent="0.3">
      <c r="A2" s="1" t="s">
        <v>888</v>
      </c>
      <c r="B2" s="1" t="s">
        <v>894</v>
      </c>
      <c r="C2" t="s">
        <v>878</v>
      </c>
      <c r="D2" t="s">
        <v>649</v>
      </c>
      <c r="E2" t="s">
        <v>879</v>
      </c>
    </row>
    <row r="3" spans="1:13" x14ac:dyDescent="0.3">
      <c r="A3" t="s">
        <v>642</v>
      </c>
      <c r="C3" t="s">
        <v>880</v>
      </c>
      <c r="D3" t="s">
        <v>650</v>
      </c>
      <c r="E3" t="s">
        <v>881</v>
      </c>
    </row>
    <row r="4" spans="1:13" x14ac:dyDescent="0.3">
      <c r="A4" t="s">
        <v>640</v>
      </c>
      <c r="C4" t="s">
        <v>3430</v>
      </c>
      <c r="D4" t="s">
        <v>3430</v>
      </c>
      <c r="E4" t="s">
        <v>3430</v>
      </c>
    </row>
    <row r="5" spans="1:13" x14ac:dyDescent="0.3">
      <c r="A5" t="s">
        <v>600</v>
      </c>
      <c r="C5" t="s">
        <v>911</v>
      </c>
      <c r="D5" t="s">
        <v>911</v>
      </c>
      <c r="E5" t="s">
        <v>911</v>
      </c>
    </row>
    <row r="6" spans="1:13" x14ac:dyDescent="0.3">
      <c r="A6" t="s">
        <v>641</v>
      </c>
      <c r="C6" t="s">
        <v>643</v>
      </c>
      <c r="D6" t="s">
        <v>643</v>
      </c>
      <c r="E6" t="s">
        <v>643</v>
      </c>
    </row>
    <row r="7" spans="1:13" x14ac:dyDescent="0.3">
      <c r="A7" t="s">
        <v>0</v>
      </c>
      <c r="B7" s="5">
        <v>27395</v>
      </c>
      <c r="C7" s="7">
        <v>7.2776300000000003</v>
      </c>
      <c r="D7" s="7">
        <v>1.76972</v>
      </c>
      <c r="E7" s="7">
        <v>5.5079099999999999</v>
      </c>
      <c r="J7" s="5"/>
      <c r="K7" s="7"/>
      <c r="L7" s="7"/>
      <c r="M7" s="7"/>
    </row>
    <row r="8" spans="1:13" x14ac:dyDescent="0.3">
      <c r="A8" t="s">
        <v>1</v>
      </c>
      <c r="B8" s="5">
        <v>27426</v>
      </c>
      <c r="C8" s="7">
        <v>7.20038</v>
      </c>
      <c r="D8" s="7">
        <v>1.8699399999999999</v>
      </c>
      <c r="E8" s="7">
        <v>5.3304400000000003</v>
      </c>
      <c r="J8" s="5"/>
      <c r="K8" s="7"/>
      <c r="L8" s="7"/>
      <c r="M8" s="7"/>
    </row>
    <row r="9" spans="1:13" x14ac:dyDescent="0.3">
      <c r="A9" t="s">
        <v>2</v>
      </c>
      <c r="B9" s="5">
        <v>27454</v>
      </c>
      <c r="C9" s="7">
        <v>7.4440600000000003</v>
      </c>
      <c r="D9" s="7">
        <v>1.92567</v>
      </c>
      <c r="E9" s="7">
        <v>5.5183900000000001</v>
      </c>
      <c r="J9" s="5"/>
      <c r="K9" s="7"/>
      <c r="L9" s="7"/>
      <c r="M9" s="7"/>
    </row>
    <row r="10" spans="1:13" x14ac:dyDescent="0.3">
      <c r="A10" t="s">
        <v>3</v>
      </c>
      <c r="B10" s="5">
        <v>27485</v>
      </c>
      <c r="C10" s="7">
        <v>7.98773</v>
      </c>
      <c r="D10" s="7">
        <v>2.2414299999999998</v>
      </c>
      <c r="E10" s="7">
        <v>5.7463100000000003</v>
      </c>
      <c r="J10" s="5"/>
      <c r="K10" s="7"/>
      <c r="L10" s="7"/>
      <c r="M10" s="7"/>
    </row>
    <row r="11" spans="1:13" x14ac:dyDescent="0.3">
      <c r="A11" t="s">
        <v>4</v>
      </c>
      <c r="B11" s="5">
        <v>27515</v>
      </c>
      <c r="C11" s="7">
        <v>7.6899699999999998</v>
      </c>
      <c r="D11" s="7">
        <v>2.23739</v>
      </c>
      <c r="E11" s="7">
        <v>5.4525899999999998</v>
      </c>
      <c r="J11" s="5"/>
      <c r="K11" s="7"/>
      <c r="L11" s="7"/>
      <c r="M11" s="7"/>
    </row>
    <row r="12" spans="1:13" x14ac:dyDescent="0.3">
      <c r="A12" t="s">
        <v>5</v>
      </c>
      <c r="B12" s="5">
        <v>27546</v>
      </c>
      <c r="C12" s="7">
        <v>7.62798</v>
      </c>
      <c r="D12" s="7">
        <v>1.8501799999999999</v>
      </c>
      <c r="E12" s="7">
        <v>5.7778</v>
      </c>
      <c r="J12" s="5"/>
      <c r="K12" s="7"/>
      <c r="L12" s="7"/>
      <c r="M12" s="7"/>
    </row>
    <row r="13" spans="1:13" x14ac:dyDescent="0.3">
      <c r="A13" t="s">
        <v>6</v>
      </c>
      <c r="B13" s="5">
        <v>27576</v>
      </c>
      <c r="C13" s="7">
        <v>7.7188600000000003</v>
      </c>
      <c r="D13" s="7">
        <v>1.6637900000000001</v>
      </c>
      <c r="E13" s="7">
        <v>6.0550699999999997</v>
      </c>
      <c r="J13" s="5"/>
      <c r="K13" s="7"/>
      <c r="L13" s="7"/>
      <c r="M13" s="7"/>
    </row>
    <row r="14" spans="1:13" x14ac:dyDescent="0.3">
      <c r="A14" t="s">
        <v>7</v>
      </c>
      <c r="B14" s="5">
        <v>27607</v>
      </c>
      <c r="C14" s="7">
        <v>7.9092599999999997</v>
      </c>
      <c r="D14" s="7">
        <v>1.8399799999999999</v>
      </c>
      <c r="E14" s="7">
        <v>6.06928</v>
      </c>
      <c r="J14" s="5"/>
      <c r="K14" s="7"/>
      <c r="L14" s="7"/>
      <c r="M14" s="7"/>
    </row>
    <row r="15" spans="1:13" x14ac:dyDescent="0.3">
      <c r="A15" t="s">
        <v>8</v>
      </c>
      <c r="B15" s="5">
        <v>27638</v>
      </c>
      <c r="C15" s="7">
        <v>8.1564099999999993</v>
      </c>
      <c r="D15" s="7">
        <v>1.9355899999999999</v>
      </c>
      <c r="E15" s="7">
        <v>6.2208199999999998</v>
      </c>
      <c r="J15" s="5"/>
      <c r="K15" s="7"/>
      <c r="L15" s="7"/>
      <c r="M15" s="7"/>
    </row>
    <row r="16" spans="1:13" x14ac:dyDescent="0.3">
      <c r="A16" t="s">
        <v>9</v>
      </c>
      <c r="B16" s="5">
        <v>27668</v>
      </c>
      <c r="C16" s="7">
        <v>7.7596800000000004</v>
      </c>
      <c r="D16" s="7">
        <v>2.1800199999999998</v>
      </c>
      <c r="E16" s="7">
        <v>5.5796599999999996</v>
      </c>
      <c r="J16" s="5"/>
      <c r="K16" s="7"/>
      <c r="L16" s="7"/>
      <c r="M16" s="7"/>
    </row>
    <row r="17" spans="1:13" x14ac:dyDescent="0.3">
      <c r="A17" t="s">
        <v>10</v>
      </c>
      <c r="B17" s="5">
        <v>27699</v>
      </c>
      <c r="C17" s="7">
        <v>7.9347799999999999</v>
      </c>
      <c r="D17" s="7">
        <v>2.2765399999999998</v>
      </c>
      <c r="E17" s="7">
        <v>5.6582400000000002</v>
      </c>
      <c r="J17" s="5"/>
      <c r="K17" s="7"/>
      <c r="L17" s="7"/>
      <c r="M17" s="7"/>
    </row>
    <row r="18" spans="1:13" x14ac:dyDescent="0.3">
      <c r="A18" t="s">
        <v>11</v>
      </c>
      <c r="B18" s="5">
        <v>27729</v>
      </c>
      <c r="C18" s="7">
        <v>7.6533300000000004</v>
      </c>
      <c r="D18" s="7">
        <v>2.24729</v>
      </c>
      <c r="E18" s="7">
        <v>5.40604</v>
      </c>
      <c r="J18" s="5"/>
      <c r="K18" s="7"/>
      <c r="L18" s="7"/>
      <c r="M18" s="7"/>
    </row>
    <row r="19" spans="1:13" x14ac:dyDescent="0.3">
      <c r="A19" t="s">
        <v>12</v>
      </c>
      <c r="B19" s="5">
        <v>27760</v>
      </c>
      <c r="C19" s="7">
        <v>7.6632699999999998</v>
      </c>
      <c r="D19" s="7">
        <v>2.41473</v>
      </c>
      <c r="E19" s="7">
        <v>5.2485400000000002</v>
      </c>
      <c r="J19" s="5"/>
      <c r="K19" s="7"/>
      <c r="L19" s="7"/>
      <c r="M19" s="7"/>
    </row>
    <row r="20" spans="1:13" x14ac:dyDescent="0.3">
      <c r="A20" t="s">
        <v>13</v>
      </c>
      <c r="B20" s="5">
        <v>27791</v>
      </c>
      <c r="C20" s="7">
        <v>7.55253</v>
      </c>
      <c r="D20" s="7">
        <v>2.1265999999999998</v>
      </c>
      <c r="E20" s="7">
        <v>5.4259399999999998</v>
      </c>
      <c r="J20" s="5"/>
      <c r="K20" s="7"/>
      <c r="L20" s="7"/>
      <c r="M20" s="7"/>
    </row>
    <row r="21" spans="1:13" x14ac:dyDescent="0.3">
      <c r="A21" t="s">
        <v>14</v>
      </c>
      <c r="B21" s="5">
        <v>27820</v>
      </c>
      <c r="C21" s="7">
        <v>7.5215899999999998</v>
      </c>
      <c r="D21" s="7">
        <v>2.1605400000000001</v>
      </c>
      <c r="E21" s="7">
        <v>5.3610499999999996</v>
      </c>
      <c r="J21" s="5"/>
      <c r="K21" s="7"/>
      <c r="L21" s="7"/>
      <c r="M21" s="7"/>
    </row>
    <row r="22" spans="1:13" x14ac:dyDescent="0.3">
      <c r="A22" t="s">
        <v>15</v>
      </c>
      <c r="B22" s="5">
        <v>27851</v>
      </c>
      <c r="C22" s="7">
        <v>7.5037099999999999</v>
      </c>
      <c r="D22" s="7">
        <v>2.1676199999999999</v>
      </c>
      <c r="E22" s="7">
        <v>5.3360900000000004</v>
      </c>
      <c r="J22" s="5"/>
      <c r="K22" s="7"/>
      <c r="L22" s="7"/>
      <c r="M22" s="7"/>
    </row>
    <row r="23" spans="1:13" x14ac:dyDescent="0.3">
      <c r="A23" t="s">
        <v>16</v>
      </c>
      <c r="B23" s="5">
        <v>27881</v>
      </c>
      <c r="C23" s="7">
        <v>7.7350500000000002</v>
      </c>
      <c r="D23" s="7">
        <v>2.0262199999999999</v>
      </c>
      <c r="E23" s="7">
        <v>5.7088299999999998</v>
      </c>
      <c r="J23" s="5"/>
      <c r="K23" s="7"/>
      <c r="L23" s="7"/>
      <c r="M23" s="7"/>
    </row>
    <row r="24" spans="1:13" x14ac:dyDescent="0.3">
      <c r="A24" t="s">
        <v>17</v>
      </c>
      <c r="B24" s="5">
        <v>27912</v>
      </c>
      <c r="C24" s="7">
        <v>7.6645399999999997</v>
      </c>
      <c r="D24" s="7">
        <v>2.1349800000000001</v>
      </c>
      <c r="E24" s="7">
        <v>5.5295500000000004</v>
      </c>
      <c r="J24" s="5"/>
      <c r="K24" s="7"/>
      <c r="L24" s="7"/>
      <c r="M24" s="7"/>
    </row>
    <row r="25" spans="1:13" x14ac:dyDescent="0.3">
      <c r="A25" t="s">
        <v>18</v>
      </c>
      <c r="B25" s="5">
        <v>27942</v>
      </c>
      <c r="C25" s="7">
        <v>7.6594800000000003</v>
      </c>
      <c r="D25" s="7">
        <v>2.2790300000000001</v>
      </c>
      <c r="E25" s="7">
        <v>5.3804499999999997</v>
      </c>
      <c r="J25" s="5"/>
      <c r="K25" s="7"/>
      <c r="L25" s="7"/>
      <c r="M25" s="7"/>
    </row>
    <row r="26" spans="1:13" x14ac:dyDescent="0.3">
      <c r="A26" t="s">
        <v>19</v>
      </c>
      <c r="B26" s="5">
        <v>27973</v>
      </c>
      <c r="C26" s="7">
        <v>7.5461900000000002</v>
      </c>
      <c r="D26" s="7">
        <v>2.3115399999999999</v>
      </c>
      <c r="E26" s="7">
        <v>5.2346500000000002</v>
      </c>
      <c r="J26" s="5"/>
      <c r="K26" s="7"/>
      <c r="L26" s="7"/>
      <c r="M26" s="7"/>
    </row>
    <row r="27" spans="1:13" x14ac:dyDescent="0.3">
      <c r="A27" t="s">
        <v>20</v>
      </c>
      <c r="B27" s="5">
        <v>28004</v>
      </c>
      <c r="C27" s="7">
        <v>7.4727800000000002</v>
      </c>
      <c r="D27" s="7">
        <v>2.3979900000000001</v>
      </c>
      <c r="E27" s="7">
        <v>5.0747900000000001</v>
      </c>
      <c r="J27" s="5"/>
      <c r="K27" s="7"/>
      <c r="L27" s="7"/>
      <c r="M27" s="7"/>
    </row>
    <row r="28" spans="1:13" x14ac:dyDescent="0.3">
      <c r="A28" t="s">
        <v>21</v>
      </c>
      <c r="B28" s="5">
        <v>28034</v>
      </c>
      <c r="C28" s="7">
        <v>7.3314899999999996</v>
      </c>
      <c r="D28" s="7">
        <v>2.4407000000000001</v>
      </c>
      <c r="E28" s="7">
        <v>4.89079</v>
      </c>
      <c r="J28" s="5"/>
      <c r="K28" s="7"/>
      <c r="L28" s="7"/>
      <c r="M28" s="7"/>
    </row>
    <row r="29" spans="1:13" x14ac:dyDescent="0.3">
      <c r="A29" t="s">
        <v>22</v>
      </c>
      <c r="B29" s="5">
        <v>28065</v>
      </c>
      <c r="C29" s="7">
        <v>7.0148200000000003</v>
      </c>
      <c r="D29" s="7">
        <v>2.7070799999999999</v>
      </c>
      <c r="E29" s="7">
        <v>4.3077300000000003</v>
      </c>
      <c r="J29" s="5"/>
      <c r="K29" s="7"/>
      <c r="L29" s="7"/>
      <c r="M29" s="7"/>
    </row>
    <row r="30" spans="1:13" x14ac:dyDescent="0.3">
      <c r="A30" t="s">
        <v>23</v>
      </c>
      <c r="B30" s="5">
        <v>28095</v>
      </c>
      <c r="C30" s="7">
        <v>6.7437300000000002</v>
      </c>
      <c r="D30" s="7">
        <v>2.1744599999999998</v>
      </c>
      <c r="E30" s="7">
        <v>4.5692700000000004</v>
      </c>
      <c r="J30" s="5"/>
      <c r="K30" s="7"/>
      <c r="L30" s="7"/>
      <c r="M30" s="7"/>
    </row>
    <row r="31" spans="1:13" x14ac:dyDescent="0.3">
      <c r="A31" t="s">
        <v>24</v>
      </c>
      <c r="B31" s="5">
        <v>28126</v>
      </c>
      <c r="C31" s="7">
        <v>7.23705</v>
      </c>
      <c r="D31" s="7">
        <v>2.1396899999999999</v>
      </c>
      <c r="E31" s="7">
        <v>5.0973600000000001</v>
      </c>
      <c r="J31" s="5"/>
      <c r="K31" s="7"/>
      <c r="L31" s="7"/>
      <c r="M31" s="7"/>
    </row>
    <row r="32" spans="1:13" x14ac:dyDescent="0.3">
      <c r="A32" t="s">
        <v>25</v>
      </c>
      <c r="B32" s="5">
        <v>28157</v>
      </c>
      <c r="C32" s="7">
        <v>7.3291500000000003</v>
      </c>
      <c r="D32" s="7">
        <v>2.30932</v>
      </c>
      <c r="E32" s="7">
        <v>5.0198200000000002</v>
      </c>
      <c r="J32" s="5"/>
      <c r="K32" s="7"/>
      <c r="L32" s="7"/>
      <c r="M32" s="7"/>
    </row>
    <row r="33" spans="1:13" x14ac:dyDescent="0.3">
      <c r="A33" t="s">
        <v>26</v>
      </c>
      <c r="B33" s="5">
        <v>28185</v>
      </c>
      <c r="C33" s="7">
        <v>7.3437599999999996</v>
      </c>
      <c r="D33" s="7">
        <v>2.387</v>
      </c>
      <c r="E33" s="7">
        <v>4.9567500000000004</v>
      </c>
      <c r="J33" s="5"/>
      <c r="K33" s="7"/>
      <c r="L33" s="7"/>
      <c r="M33" s="7"/>
    </row>
    <row r="34" spans="1:13" x14ac:dyDescent="0.3">
      <c r="A34" t="s">
        <v>27</v>
      </c>
      <c r="B34" s="5">
        <v>28216</v>
      </c>
      <c r="C34" s="7">
        <v>7.35609</v>
      </c>
      <c r="D34" s="7">
        <v>2.3860999999999999</v>
      </c>
      <c r="E34" s="7">
        <v>4.9699900000000001</v>
      </c>
      <c r="J34" s="5"/>
      <c r="K34" s="7"/>
      <c r="L34" s="7"/>
      <c r="M34" s="7"/>
    </row>
    <row r="35" spans="1:13" x14ac:dyDescent="0.3">
      <c r="A35" t="s">
        <v>28</v>
      </c>
      <c r="B35" s="5">
        <v>28246</v>
      </c>
      <c r="C35" s="7">
        <v>7.3414599999999997</v>
      </c>
      <c r="D35" s="7">
        <v>2.37155</v>
      </c>
      <c r="E35" s="7">
        <v>4.9699099999999996</v>
      </c>
      <c r="J35" s="5"/>
      <c r="K35" s="7"/>
      <c r="L35" s="7"/>
      <c r="M35" s="7"/>
    </row>
    <row r="36" spans="1:13" x14ac:dyDescent="0.3">
      <c r="A36" t="s">
        <v>29</v>
      </c>
      <c r="B36" s="5">
        <v>28277</v>
      </c>
      <c r="C36" s="7">
        <v>7.1877800000000001</v>
      </c>
      <c r="D36" s="7">
        <v>2.3001200000000002</v>
      </c>
      <c r="E36" s="7">
        <v>4.8876600000000003</v>
      </c>
      <c r="J36" s="5"/>
      <c r="K36" s="7"/>
      <c r="L36" s="7"/>
      <c r="M36" s="7"/>
    </row>
    <row r="37" spans="1:13" x14ac:dyDescent="0.3">
      <c r="A37" t="s">
        <v>30</v>
      </c>
      <c r="B37" s="5">
        <v>28307</v>
      </c>
      <c r="C37" s="7">
        <v>7.3102200000000002</v>
      </c>
      <c r="D37" s="7">
        <v>2.0746799999999999</v>
      </c>
      <c r="E37" s="7">
        <v>5.2355400000000003</v>
      </c>
      <c r="J37" s="5"/>
      <c r="K37" s="7"/>
      <c r="L37" s="7"/>
      <c r="M37" s="7"/>
    </row>
    <row r="38" spans="1:13" x14ac:dyDescent="0.3">
      <c r="A38" t="s">
        <v>31</v>
      </c>
      <c r="B38" s="5">
        <v>28338</v>
      </c>
      <c r="C38" s="7">
        <v>7.1985900000000003</v>
      </c>
      <c r="D38" s="7">
        <v>1.9142300000000001</v>
      </c>
      <c r="E38" s="7">
        <v>5.2843499999999999</v>
      </c>
      <c r="J38" s="5"/>
      <c r="K38" s="7"/>
      <c r="L38" s="7"/>
      <c r="M38" s="7"/>
    </row>
    <row r="39" spans="1:13" x14ac:dyDescent="0.3">
      <c r="A39" t="s">
        <v>32</v>
      </c>
      <c r="B39" s="5">
        <v>28369</v>
      </c>
      <c r="C39" s="7">
        <v>7.2763999999999998</v>
      </c>
      <c r="D39" s="7">
        <v>1.8307</v>
      </c>
      <c r="E39" s="7">
        <v>5.4456899999999999</v>
      </c>
      <c r="J39" s="5"/>
      <c r="K39" s="7"/>
      <c r="L39" s="7"/>
      <c r="M39" s="7"/>
    </row>
    <row r="40" spans="1:13" x14ac:dyDescent="0.3">
      <c r="A40" t="s">
        <v>33</v>
      </c>
      <c r="B40" s="5">
        <v>28399</v>
      </c>
      <c r="C40" s="7">
        <v>7.4312199999999997</v>
      </c>
      <c r="D40" s="7">
        <v>1.73078</v>
      </c>
      <c r="E40" s="7">
        <v>5.7004400000000004</v>
      </c>
      <c r="J40" s="5"/>
      <c r="K40" s="7"/>
      <c r="L40" s="7"/>
      <c r="M40" s="7"/>
    </row>
    <row r="41" spans="1:13" x14ac:dyDescent="0.3">
      <c r="A41" t="s">
        <v>34</v>
      </c>
      <c r="B41" s="5">
        <v>28430</v>
      </c>
      <c r="C41" s="7">
        <v>7.4087500000000004</v>
      </c>
      <c r="D41" s="7">
        <v>1.7825200000000001</v>
      </c>
      <c r="E41" s="7">
        <v>5.6262299999999996</v>
      </c>
      <c r="J41" s="5"/>
      <c r="K41" s="7"/>
      <c r="L41" s="7"/>
      <c r="M41" s="7"/>
    </row>
    <row r="42" spans="1:13" x14ac:dyDescent="0.3">
      <c r="A42" t="s">
        <v>35</v>
      </c>
      <c r="B42" s="5">
        <v>28460</v>
      </c>
      <c r="C42" s="7">
        <v>7.6932700000000001</v>
      </c>
      <c r="D42" s="7">
        <v>2.01431</v>
      </c>
      <c r="E42" s="7">
        <v>5.67896</v>
      </c>
      <c r="J42" s="5"/>
      <c r="K42" s="7"/>
      <c r="L42" s="7"/>
      <c r="M42" s="7"/>
    </row>
    <row r="43" spans="1:13" x14ac:dyDescent="0.3">
      <c r="A43" t="s">
        <v>36</v>
      </c>
      <c r="B43" s="5">
        <v>28491</v>
      </c>
      <c r="C43" s="7">
        <v>7.8431699999999998</v>
      </c>
      <c r="D43" s="7">
        <v>2.0364</v>
      </c>
      <c r="E43" s="7">
        <v>5.8067700000000002</v>
      </c>
      <c r="J43" s="5"/>
      <c r="K43" s="7"/>
      <c r="L43" s="7"/>
      <c r="M43" s="7"/>
    </row>
    <row r="44" spans="1:13" x14ac:dyDescent="0.3">
      <c r="A44" t="s">
        <v>37</v>
      </c>
      <c r="B44" s="5">
        <v>28522</v>
      </c>
      <c r="C44" s="7">
        <v>7.9165799999999997</v>
      </c>
      <c r="D44" s="7">
        <v>2.0460699999999998</v>
      </c>
      <c r="E44" s="7">
        <v>5.8705100000000003</v>
      </c>
      <c r="J44" s="5"/>
      <c r="K44" s="7"/>
      <c r="L44" s="7"/>
      <c r="M44" s="7"/>
    </row>
    <row r="45" spans="1:13" x14ac:dyDescent="0.3">
      <c r="A45" t="s">
        <v>38</v>
      </c>
      <c r="B45" s="5">
        <v>28550</v>
      </c>
      <c r="C45" s="7">
        <v>7.9595900000000004</v>
      </c>
      <c r="D45" s="7">
        <v>2.0125899999999999</v>
      </c>
      <c r="E45" s="7">
        <v>5.9470000000000001</v>
      </c>
      <c r="J45" s="5"/>
      <c r="K45" s="7"/>
      <c r="L45" s="7"/>
      <c r="M45" s="7"/>
    </row>
    <row r="46" spans="1:13" x14ac:dyDescent="0.3">
      <c r="A46" t="s">
        <v>39</v>
      </c>
      <c r="B46" s="5">
        <v>28581</v>
      </c>
      <c r="C46" s="7">
        <v>8.0214400000000001</v>
      </c>
      <c r="D46" s="7">
        <v>1.99424</v>
      </c>
      <c r="E46" s="7">
        <v>6.0271999999999997</v>
      </c>
      <c r="J46" s="5"/>
      <c r="K46" s="7"/>
      <c r="L46" s="7"/>
      <c r="M46" s="7"/>
    </row>
    <row r="47" spans="1:13" x14ac:dyDescent="0.3">
      <c r="A47" t="s">
        <v>40</v>
      </c>
      <c r="B47" s="5">
        <v>28611</v>
      </c>
      <c r="C47" s="7">
        <v>8.1616700000000009</v>
      </c>
      <c r="D47" s="7">
        <v>1.97624</v>
      </c>
      <c r="E47" s="7">
        <v>6.1854300000000002</v>
      </c>
      <c r="J47" s="5"/>
      <c r="K47" s="7"/>
      <c r="L47" s="7"/>
      <c r="M47" s="7"/>
    </row>
    <row r="48" spans="1:13" x14ac:dyDescent="0.3">
      <c r="A48" t="s">
        <v>41</v>
      </c>
      <c r="B48" s="5">
        <v>28642</v>
      </c>
      <c r="C48" s="7">
        <v>8.3969299999999993</v>
      </c>
      <c r="D48" s="7">
        <v>2.0177100000000001</v>
      </c>
      <c r="E48" s="7">
        <v>6.3792200000000001</v>
      </c>
      <c r="J48" s="5"/>
      <c r="K48" s="7"/>
      <c r="L48" s="7"/>
      <c r="M48" s="7"/>
    </row>
    <row r="49" spans="1:13" x14ac:dyDescent="0.3">
      <c r="A49" t="s">
        <v>42</v>
      </c>
      <c r="B49" s="5">
        <v>28672</v>
      </c>
      <c r="C49" s="7">
        <v>8.3280700000000003</v>
      </c>
      <c r="D49" s="7">
        <v>1.98123</v>
      </c>
      <c r="E49" s="7">
        <v>6.3468400000000003</v>
      </c>
      <c r="J49" s="5"/>
      <c r="K49" s="7"/>
      <c r="L49" s="7"/>
      <c r="M49" s="7"/>
    </row>
    <row r="50" spans="1:13" x14ac:dyDescent="0.3">
      <c r="A50" t="s">
        <v>43</v>
      </c>
      <c r="B50" s="5">
        <v>28703</v>
      </c>
      <c r="C50" s="7">
        <v>8.1964600000000001</v>
      </c>
      <c r="D50" s="7">
        <v>1.8068200000000001</v>
      </c>
      <c r="E50" s="7">
        <v>6.38964</v>
      </c>
      <c r="J50" s="5"/>
      <c r="K50" s="7"/>
      <c r="L50" s="7"/>
      <c r="M50" s="7"/>
    </row>
    <row r="51" spans="1:13" x14ac:dyDescent="0.3">
      <c r="A51" t="s">
        <v>44</v>
      </c>
      <c r="B51" s="5">
        <v>28734</v>
      </c>
      <c r="C51" s="7">
        <v>8.2577800000000003</v>
      </c>
      <c r="D51" s="7">
        <v>1.68418</v>
      </c>
      <c r="E51" s="7">
        <v>6.5735900000000003</v>
      </c>
      <c r="J51" s="5"/>
      <c r="K51" s="7"/>
      <c r="L51" s="7"/>
      <c r="M51" s="7"/>
    </row>
    <row r="52" spans="1:13" x14ac:dyDescent="0.3">
      <c r="A52" t="s">
        <v>45</v>
      </c>
      <c r="B52" s="5">
        <v>28764</v>
      </c>
      <c r="C52" s="7">
        <v>8.7170199999999998</v>
      </c>
      <c r="D52" s="7">
        <v>1.79657</v>
      </c>
      <c r="E52" s="7">
        <v>6.9204400000000001</v>
      </c>
      <c r="J52" s="5"/>
      <c r="K52" s="7"/>
      <c r="L52" s="7"/>
      <c r="M52" s="7"/>
    </row>
    <row r="53" spans="1:13" x14ac:dyDescent="0.3">
      <c r="A53" t="s">
        <v>46</v>
      </c>
      <c r="B53" s="5">
        <v>28795</v>
      </c>
      <c r="C53" s="7">
        <v>8.5305900000000001</v>
      </c>
      <c r="D53" s="7">
        <v>1.5037400000000001</v>
      </c>
      <c r="E53" s="7">
        <v>7.0268499999999996</v>
      </c>
      <c r="J53" s="5"/>
      <c r="K53" s="7"/>
      <c r="L53" s="7"/>
      <c r="M53" s="7"/>
    </row>
    <row r="54" spans="1:13" x14ac:dyDescent="0.3">
      <c r="A54" t="s">
        <v>47</v>
      </c>
      <c r="B54" s="5">
        <v>28825</v>
      </c>
      <c r="C54" s="7">
        <v>8.8221799999999995</v>
      </c>
      <c r="D54" s="7">
        <v>1.52213</v>
      </c>
      <c r="E54" s="7">
        <v>7.3000499999999997</v>
      </c>
      <c r="J54" s="5"/>
      <c r="K54" s="7"/>
      <c r="L54" s="7"/>
      <c r="M54" s="7"/>
    </row>
    <row r="55" spans="1:13" x14ac:dyDescent="0.3">
      <c r="A55" t="s">
        <v>48</v>
      </c>
      <c r="B55" s="5">
        <v>28856</v>
      </c>
      <c r="C55" s="7">
        <v>8.5917300000000001</v>
      </c>
      <c r="D55" s="7">
        <v>1.53715</v>
      </c>
      <c r="E55" s="7">
        <v>7.0545799999999996</v>
      </c>
      <c r="J55" s="5"/>
      <c r="K55" s="7"/>
      <c r="L55" s="7"/>
      <c r="M55" s="7"/>
    </row>
    <row r="56" spans="1:13" x14ac:dyDescent="0.3">
      <c r="A56" t="s">
        <v>49</v>
      </c>
      <c r="B56" s="5">
        <v>28887</v>
      </c>
      <c r="C56" s="7">
        <v>8.8535400000000006</v>
      </c>
      <c r="D56" s="7">
        <v>1.70991</v>
      </c>
      <c r="E56" s="7">
        <v>7.1436299999999999</v>
      </c>
      <c r="J56" s="5"/>
      <c r="K56" s="7"/>
      <c r="L56" s="7"/>
      <c r="M56" s="7"/>
    </row>
    <row r="57" spans="1:13" x14ac:dyDescent="0.3">
      <c r="A57" t="s">
        <v>50</v>
      </c>
      <c r="B57" s="5">
        <v>28915</v>
      </c>
      <c r="C57" s="7">
        <v>8.8025800000000007</v>
      </c>
      <c r="D57" s="7">
        <v>1.7135100000000001</v>
      </c>
      <c r="E57" s="7">
        <v>7.0890700000000004</v>
      </c>
      <c r="J57" s="5"/>
      <c r="K57" s="7"/>
      <c r="L57" s="7"/>
      <c r="M57" s="7"/>
    </row>
    <row r="58" spans="1:13" x14ac:dyDescent="0.3">
      <c r="A58" t="s">
        <v>51</v>
      </c>
      <c r="B58" s="5">
        <v>28946</v>
      </c>
      <c r="C58" s="7">
        <v>8.9721600000000006</v>
      </c>
      <c r="D58" s="7">
        <v>1.81989</v>
      </c>
      <c r="E58" s="7">
        <v>7.1522699999999997</v>
      </c>
      <c r="J58" s="5"/>
      <c r="K58" s="7"/>
      <c r="L58" s="7"/>
      <c r="M58" s="7"/>
    </row>
    <row r="59" spans="1:13" x14ac:dyDescent="0.3">
      <c r="A59" t="s">
        <v>52</v>
      </c>
      <c r="B59" s="5">
        <v>28976</v>
      </c>
      <c r="C59" s="7">
        <v>8.7261699999999998</v>
      </c>
      <c r="D59" s="7">
        <v>1.71173</v>
      </c>
      <c r="E59" s="7">
        <v>7.0144500000000001</v>
      </c>
      <c r="J59" s="5"/>
      <c r="K59" s="7"/>
      <c r="L59" s="7"/>
      <c r="M59" s="7"/>
    </row>
    <row r="60" spans="1:13" x14ac:dyDescent="0.3">
      <c r="A60" t="s">
        <v>53</v>
      </c>
      <c r="B60" s="5">
        <v>29007</v>
      </c>
      <c r="C60" s="7">
        <v>8.4687199999999994</v>
      </c>
      <c r="D60" s="7">
        <v>1.6907099999999999</v>
      </c>
      <c r="E60" s="7">
        <v>6.7780100000000001</v>
      </c>
      <c r="J60" s="5"/>
      <c r="K60" s="7"/>
      <c r="L60" s="7"/>
      <c r="M60" s="7"/>
    </row>
    <row r="61" spans="1:13" x14ac:dyDescent="0.3">
      <c r="A61" t="s">
        <v>54</v>
      </c>
      <c r="B61" s="5">
        <v>29037</v>
      </c>
      <c r="C61" s="7">
        <v>8.6739899999999999</v>
      </c>
      <c r="D61" s="7">
        <v>1.69567</v>
      </c>
      <c r="E61" s="7">
        <v>6.9783099999999996</v>
      </c>
      <c r="J61" s="5"/>
      <c r="K61" s="7"/>
      <c r="L61" s="7"/>
      <c r="M61" s="7"/>
    </row>
    <row r="62" spans="1:13" x14ac:dyDescent="0.3">
      <c r="A62" t="s">
        <v>55</v>
      </c>
      <c r="B62" s="5">
        <v>29068</v>
      </c>
      <c r="C62" s="7">
        <v>8.8970300000000009</v>
      </c>
      <c r="D62" s="7">
        <v>1.65266</v>
      </c>
      <c r="E62" s="7">
        <v>7.24437</v>
      </c>
      <c r="J62" s="5"/>
      <c r="K62" s="7"/>
      <c r="L62" s="7"/>
      <c r="M62" s="7"/>
    </row>
    <row r="63" spans="1:13" x14ac:dyDescent="0.3">
      <c r="A63" t="s">
        <v>56</v>
      </c>
      <c r="B63" s="5">
        <v>29099</v>
      </c>
      <c r="C63" s="7">
        <v>9.0858299999999996</v>
      </c>
      <c r="D63" s="7">
        <v>1.6237699999999999</v>
      </c>
      <c r="E63" s="7">
        <v>7.4620600000000001</v>
      </c>
      <c r="J63" s="5"/>
      <c r="K63" s="7"/>
      <c r="L63" s="7"/>
      <c r="M63" s="7"/>
    </row>
    <row r="64" spans="1:13" x14ac:dyDescent="0.3">
      <c r="A64" t="s">
        <v>57</v>
      </c>
      <c r="B64" s="5">
        <v>29129</v>
      </c>
      <c r="C64" s="7">
        <v>10.26845</v>
      </c>
      <c r="D64" s="7">
        <v>1.7625200000000001</v>
      </c>
      <c r="E64" s="7">
        <v>8.5059299999999993</v>
      </c>
      <c r="J64" s="5"/>
      <c r="K64" s="7"/>
      <c r="L64" s="7"/>
      <c r="M64" s="7"/>
    </row>
    <row r="65" spans="1:13" x14ac:dyDescent="0.3">
      <c r="A65" t="s">
        <v>58</v>
      </c>
      <c r="B65" s="5">
        <v>29160</v>
      </c>
      <c r="C65" s="7">
        <v>9.9548500000000004</v>
      </c>
      <c r="D65" s="7">
        <v>2.2447699999999999</v>
      </c>
      <c r="E65" s="7">
        <v>7.7100900000000001</v>
      </c>
      <c r="J65" s="5"/>
      <c r="K65" s="7"/>
      <c r="L65" s="7"/>
      <c r="M65" s="7"/>
    </row>
    <row r="66" spans="1:13" x14ac:dyDescent="0.3">
      <c r="A66" t="s">
        <v>59</v>
      </c>
      <c r="B66" s="5">
        <v>29190</v>
      </c>
      <c r="C66" s="7">
        <v>9.9681099999999994</v>
      </c>
      <c r="D66" s="7">
        <v>2.2766199999999999</v>
      </c>
      <c r="E66" s="7">
        <v>7.6914999999999996</v>
      </c>
      <c r="J66" s="5"/>
      <c r="K66" s="7"/>
      <c r="L66" s="7"/>
      <c r="M66" s="7"/>
    </row>
    <row r="67" spans="1:13" x14ac:dyDescent="0.3">
      <c r="A67" t="s">
        <v>60</v>
      </c>
      <c r="B67" s="5">
        <v>29221</v>
      </c>
      <c r="C67" s="7">
        <v>10.79561</v>
      </c>
      <c r="D67" s="7">
        <v>3.0046400000000002</v>
      </c>
      <c r="E67" s="7">
        <v>7.7909800000000002</v>
      </c>
      <c r="J67" s="5"/>
      <c r="K67" s="7"/>
      <c r="L67" s="7"/>
      <c r="M67" s="7"/>
    </row>
    <row r="68" spans="1:13" x14ac:dyDescent="0.3">
      <c r="A68" t="s">
        <v>61</v>
      </c>
      <c r="B68" s="5">
        <v>29252</v>
      </c>
      <c r="C68" s="7">
        <v>12.056240000000001</v>
      </c>
      <c r="D68" s="7">
        <v>2.8026499999999999</v>
      </c>
      <c r="E68" s="7">
        <v>9.2535900000000009</v>
      </c>
      <c r="J68" s="5"/>
      <c r="K68" s="7"/>
      <c r="L68" s="7"/>
      <c r="M68" s="7"/>
    </row>
    <row r="69" spans="1:13" x14ac:dyDescent="0.3">
      <c r="A69" t="s">
        <v>62</v>
      </c>
      <c r="B69" s="5">
        <v>29281</v>
      </c>
      <c r="C69" s="7">
        <v>11.891959999999999</v>
      </c>
      <c r="D69" s="7">
        <v>2.6789499999999999</v>
      </c>
      <c r="E69" s="7">
        <v>9.2129999999999992</v>
      </c>
      <c r="J69" s="5"/>
      <c r="K69" s="7"/>
      <c r="L69" s="7"/>
      <c r="M69" s="7"/>
    </row>
    <row r="70" spans="1:13" x14ac:dyDescent="0.3">
      <c r="A70" t="s">
        <v>63</v>
      </c>
      <c r="B70" s="5">
        <v>29312</v>
      </c>
      <c r="C70" s="7">
        <v>10.559100000000001</v>
      </c>
      <c r="D70" s="7">
        <v>3.3044600000000002</v>
      </c>
      <c r="E70" s="7">
        <v>7.2546400000000002</v>
      </c>
      <c r="J70" s="5"/>
      <c r="K70" s="7"/>
      <c r="L70" s="7"/>
      <c r="M70" s="7"/>
    </row>
    <row r="71" spans="1:13" x14ac:dyDescent="0.3">
      <c r="A71" t="s">
        <v>64</v>
      </c>
      <c r="B71" s="5">
        <v>29342</v>
      </c>
      <c r="C71" s="7">
        <v>10.149279999999999</v>
      </c>
      <c r="D71" s="7">
        <v>3.97939</v>
      </c>
      <c r="E71" s="7">
        <v>6.1698899999999997</v>
      </c>
      <c r="J71" s="5"/>
      <c r="K71" s="7"/>
      <c r="L71" s="7"/>
      <c r="M71" s="7"/>
    </row>
    <row r="72" spans="1:13" x14ac:dyDescent="0.3">
      <c r="A72" t="s">
        <v>65</v>
      </c>
      <c r="B72" s="5">
        <v>29373</v>
      </c>
      <c r="C72" s="7">
        <v>9.7469800000000006</v>
      </c>
      <c r="D72" s="7">
        <v>3.3071999999999999</v>
      </c>
      <c r="E72" s="7">
        <v>6.4397799999999998</v>
      </c>
      <c r="J72" s="5"/>
      <c r="K72" s="7"/>
      <c r="L72" s="7"/>
      <c r="M72" s="7"/>
    </row>
    <row r="73" spans="1:13" x14ac:dyDescent="0.3">
      <c r="A73" t="s">
        <v>66</v>
      </c>
      <c r="B73" s="5">
        <v>29403</v>
      </c>
      <c r="C73" s="7">
        <v>10.376760000000001</v>
      </c>
      <c r="D73" s="7">
        <v>3.67578</v>
      </c>
      <c r="E73" s="7">
        <v>6.7009699999999999</v>
      </c>
      <c r="J73" s="5"/>
      <c r="K73" s="7"/>
      <c r="L73" s="7"/>
      <c r="M73" s="7"/>
    </row>
    <row r="74" spans="1:13" x14ac:dyDescent="0.3">
      <c r="A74" t="s">
        <v>67</v>
      </c>
      <c r="B74" s="5">
        <v>29434</v>
      </c>
      <c r="C74" s="7">
        <v>10.95698</v>
      </c>
      <c r="D74" s="7">
        <v>2.8030599999999999</v>
      </c>
      <c r="E74" s="7">
        <v>8.1539099999999998</v>
      </c>
      <c r="J74" s="5"/>
      <c r="K74" s="7"/>
      <c r="L74" s="7"/>
      <c r="M74" s="7"/>
    </row>
    <row r="75" spans="1:13" x14ac:dyDescent="0.3">
      <c r="A75" t="s">
        <v>68</v>
      </c>
      <c r="B75" s="5">
        <v>29465</v>
      </c>
      <c r="C75" s="7">
        <v>11.48814</v>
      </c>
      <c r="D75" s="7">
        <v>3.42645</v>
      </c>
      <c r="E75" s="7">
        <v>8.0616900000000005</v>
      </c>
      <c r="J75" s="5"/>
      <c r="K75" s="7"/>
      <c r="L75" s="7"/>
      <c r="M75" s="7"/>
    </row>
    <row r="76" spans="1:13" x14ac:dyDescent="0.3">
      <c r="A76" t="s">
        <v>69</v>
      </c>
      <c r="B76" s="5">
        <v>29495</v>
      </c>
      <c r="C76" s="7">
        <v>12.05302</v>
      </c>
      <c r="D76" s="7">
        <v>3.2386300000000001</v>
      </c>
      <c r="E76" s="7">
        <v>8.8143899999999995</v>
      </c>
      <c r="J76" s="5"/>
      <c r="K76" s="7"/>
      <c r="L76" s="7"/>
      <c r="M76" s="7"/>
    </row>
    <row r="77" spans="1:13" x14ac:dyDescent="0.3">
      <c r="A77" t="s">
        <v>70</v>
      </c>
      <c r="B77" s="5">
        <v>29526</v>
      </c>
      <c r="C77" s="7">
        <v>12.042960000000001</v>
      </c>
      <c r="D77" s="7">
        <v>2.5934300000000001</v>
      </c>
      <c r="E77" s="7">
        <v>9.4495299999999993</v>
      </c>
      <c r="J77" s="5"/>
      <c r="K77" s="7"/>
      <c r="L77" s="7"/>
      <c r="M77" s="7"/>
    </row>
    <row r="78" spans="1:13" x14ac:dyDescent="0.3">
      <c r="A78" t="s">
        <v>71</v>
      </c>
      <c r="B78" s="5">
        <v>29556</v>
      </c>
      <c r="C78" s="7">
        <v>11.818490000000001</v>
      </c>
      <c r="D78" s="7">
        <v>2.7661099999999998</v>
      </c>
      <c r="E78" s="7">
        <v>9.0523799999999994</v>
      </c>
      <c r="J78" s="5"/>
      <c r="K78" s="7"/>
      <c r="L78" s="7"/>
      <c r="M78" s="7"/>
    </row>
    <row r="79" spans="1:13" x14ac:dyDescent="0.3">
      <c r="A79" t="s">
        <v>72</v>
      </c>
      <c r="B79" s="5">
        <v>29587</v>
      </c>
      <c r="C79" s="7">
        <v>12.01946</v>
      </c>
      <c r="D79" s="7">
        <v>2.83738</v>
      </c>
      <c r="E79" s="7">
        <v>9.1820799999999991</v>
      </c>
      <c r="J79" s="5"/>
      <c r="K79" s="7"/>
      <c r="L79" s="7"/>
      <c r="M79" s="7"/>
    </row>
    <row r="80" spans="1:13" x14ac:dyDescent="0.3">
      <c r="A80" t="s">
        <v>73</v>
      </c>
      <c r="B80" s="5">
        <v>29618</v>
      </c>
      <c r="C80" s="7">
        <v>12.799580000000001</v>
      </c>
      <c r="D80" s="7">
        <v>3.4389099999999999</v>
      </c>
      <c r="E80" s="7">
        <v>9.3606800000000003</v>
      </c>
      <c r="J80" s="5"/>
      <c r="K80" s="7"/>
      <c r="L80" s="7"/>
      <c r="M80" s="7"/>
    </row>
    <row r="81" spans="1:13" x14ac:dyDescent="0.3">
      <c r="A81" t="s">
        <v>74</v>
      </c>
      <c r="B81" s="5">
        <v>29646</v>
      </c>
      <c r="C81" s="7">
        <v>12.86196</v>
      </c>
      <c r="D81" s="7">
        <v>4.0902399999999997</v>
      </c>
      <c r="E81" s="7">
        <v>8.7717200000000002</v>
      </c>
      <c r="J81" s="5"/>
      <c r="K81" s="7"/>
      <c r="L81" s="7"/>
      <c r="M81" s="7"/>
    </row>
    <row r="82" spans="1:13" x14ac:dyDescent="0.3">
      <c r="A82" t="s">
        <v>75</v>
      </c>
      <c r="B82" s="5">
        <v>29677</v>
      </c>
      <c r="C82" s="7">
        <v>13.364179999999999</v>
      </c>
      <c r="D82" s="7">
        <v>3.6174900000000001</v>
      </c>
      <c r="E82" s="7">
        <v>9.7466899999999992</v>
      </c>
      <c r="J82" s="5"/>
      <c r="K82" s="7"/>
      <c r="L82" s="7"/>
      <c r="M82" s="7"/>
    </row>
    <row r="83" spans="1:13" x14ac:dyDescent="0.3">
      <c r="A83" t="s">
        <v>76</v>
      </c>
      <c r="B83" s="5">
        <v>29707</v>
      </c>
      <c r="C83" s="7">
        <v>12.69623</v>
      </c>
      <c r="D83" s="7">
        <v>2.9121199999999998</v>
      </c>
      <c r="E83" s="7">
        <v>9.7841100000000001</v>
      </c>
      <c r="J83" s="5"/>
      <c r="K83" s="7"/>
      <c r="L83" s="7"/>
      <c r="M83" s="7"/>
    </row>
    <row r="84" spans="1:13" x14ac:dyDescent="0.3">
      <c r="A84" t="s">
        <v>77</v>
      </c>
      <c r="B84" s="5">
        <v>29738</v>
      </c>
      <c r="C84" s="7">
        <v>13.063370000000001</v>
      </c>
      <c r="D84" s="7">
        <v>3.46224</v>
      </c>
      <c r="E84" s="7">
        <v>9.6011299999999995</v>
      </c>
      <c r="J84" s="5"/>
      <c r="K84" s="7"/>
      <c r="L84" s="7"/>
      <c r="M84" s="7"/>
    </row>
    <row r="85" spans="1:13" x14ac:dyDescent="0.3">
      <c r="A85" t="s">
        <v>78</v>
      </c>
      <c r="B85" s="5">
        <v>29768</v>
      </c>
      <c r="C85" s="7">
        <v>13.641529999999999</v>
      </c>
      <c r="D85" s="7">
        <v>3.1892</v>
      </c>
      <c r="E85" s="7">
        <v>10.45233</v>
      </c>
      <c r="J85" s="5"/>
      <c r="K85" s="7"/>
      <c r="L85" s="7"/>
      <c r="M85" s="7"/>
    </row>
    <row r="86" spans="1:13" x14ac:dyDescent="0.3">
      <c r="A86" t="s">
        <v>79</v>
      </c>
      <c r="B86" s="5">
        <v>29799</v>
      </c>
      <c r="C86" s="7">
        <v>14.476369999999999</v>
      </c>
      <c r="D86" s="7">
        <v>3.9680300000000002</v>
      </c>
      <c r="E86" s="7">
        <v>10.50834</v>
      </c>
      <c r="J86" s="5"/>
      <c r="K86" s="7"/>
      <c r="L86" s="7"/>
      <c r="M86" s="7"/>
    </row>
    <row r="87" spans="1:13" x14ac:dyDescent="0.3">
      <c r="A87" t="s">
        <v>80</v>
      </c>
      <c r="B87" s="5">
        <v>29830</v>
      </c>
      <c r="C87" s="7">
        <v>14.90789</v>
      </c>
      <c r="D87" s="7">
        <v>4.5520399999999999</v>
      </c>
      <c r="E87" s="7">
        <v>10.35585</v>
      </c>
      <c r="J87" s="5"/>
      <c r="K87" s="7"/>
      <c r="L87" s="7"/>
      <c r="M87" s="7"/>
    </row>
    <row r="88" spans="1:13" x14ac:dyDescent="0.3">
      <c r="A88" t="s">
        <v>81</v>
      </c>
      <c r="B88" s="5">
        <v>29860</v>
      </c>
      <c r="C88" s="7">
        <v>14.167909999999999</v>
      </c>
      <c r="D88" s="7">
        <v>4.6515700000000004</v>
      </c>
      <c r="E88" s="7">
        <v>9.5163499999999992</v>
      </c>
      <c r="J88" s="5"/>
      <c r="K88" s="7"/>
      <c r="L88" s="7"/>
      <c r="M88" s="7"/>
    </row>
    <row r="89" spans="1:13" x14ac:dyDescent="0.3">
      <c r="A89" t="s">
        <v>82</v>
      </c>
      <c r="B89" s="5">
        <v>29891</v>
      </c>
      <c r="C89" s="7">
        <v>12.48011</v>
      </c>
      <c r="D89" s="7">
        <v>4.30199</v>
      </c>
      <c r="E89" s="7">
        <v>8.1781199999999998</v>
      </c>
      <c r="J89" s="5"/>
      <c r="K89" s="7"/>
      <c r="L89" s="7"/>
      <c r="M89" s="7"/>
    </row>
    <row r="90" spans="1:13" x14ac:dyDescent="0.3">
      <c r="A90" t="s">
        <v>83</v>
      </c>
      <c r="B90" s="5">
        <v>29921</v>
      </c>
      <c r="C90" s="7">
        <v>13.550599999999999</v>
      </c>
      <c r="D90" s="7">
        <v>4.5515100000000004</v>
      </c>
      <c r="E90" s="7">
        <v>8.9990799999999993</v>
      </c>
      <c r="J90" s="5"/>
      <c r="K90" s="7"/>
      <c r="L90" s="7"/>
      <c r="M90" s="7"/>
    </row>
    <row r="91" spans="1:13" x14ac:dyDescent="0.3">
      <c r="A91" t="s">
        <v>84</v>
      </c>
      <c r="B91" s="5">
        <v>29952</v>
      </c>
      <c r="C91" s="7">
        <v>13.671749999999999</v>
      </c>
      <c r="D91" s="7">
        <v>4.4034300000000002</v>
      </c>
      <c r="E91" s="7">
        <v>9.2683199999999992</v>
      </c>
      <c r="J91" s="5"/>
      <c r="K91" s="7"/>
      <c r="L91" s="7"/>
      <c r="M91" s="7"/>
    </row>
    <row r="92" spans="1:13" x14ac:dyDescent="0.3">
      <c r="A92" t="s">
        <v>85</v>
      </c>
      <c r="B92" s="5">
        <v>29983</v>
      </c>
      <c r="C92" s="7">
        <v>13.390919999999999</v>
      </c>
      <c r="D92" s="7">
        <v>4.1983499999999996</v>
      </c>
      <c r="E92" s="7">
        <v>9.1925799999999995</v>
      </c>
      <c r="J92" s="5"/>
      <c r="K92" s="7"/>
      <c r="L92" s="7"/>
      <c r="M92" s="7"/>
    </row>
    <row r="93" spans="1:13" x14ac:dyDescent="0.3">
      <c r="A93" t="s">
        <v>86</v>
      </c>
      <c r="B93" s="5">
        <v>30011</v>
      </c>
      <c r="C93" s="7">
        <v>13.39101</v>
      </c>
      <c r="D93" s="7">
        <v>3.74587</v>
      </c>
      <c r="E93" s="7">
        <v>9.6451399999999996</v>
      </c>
      <c r="J93" s="5"/>
      <c r="K93" s="7"/>
      <c r="L93" s="7"/>
      <c r="M93" s="7"/>
    </row>
    <row r="94" spans="1:13" x14ac:dyDescent="0.3">
      <c r="A94" t="s">
        <v>87</v>
      </c>
      <c r="B94" s="5">
        <v>30042</v>
      </c>
      <c r="C94" s="7">
        <v>13.03037</v>
      </c>
      <c r="D94" s="7">
        <v>3.7554099999999999</v>
      </c>
      <c r="E94" s="7">
        <v>9.2749600000000001</v>
      </c>
      <c r="J94" s="5"/>
      <c r="K94" s="7"/>
      <c r="L94" s="7"/>
      <c r="M94" s="7"/>
    </row>
    <row r="95" spans="1:13" x14ac:dyDescent="0.3">
      <c r="A95" t="s">
        <v>88</v>
      </c>
      <c r="B95" s="5">
        <v>30072</v>
      </c>
      <c r="C95" s="7">
        <v>13.09497</v>
      </c>
      <c r="D95" s="7">
        <v>4.2205300000000001</v>
      </c>
      <c r="E95" s="7">
        <v>8.8744399999999999</v>
      </c>
      <c r="J95" s="5"/>
      <c r="K95" s="7"/>
      <c r="L95" s="7"/>
      <c r="M95" s="7"/>
    </row>
    <row r="96" spans="1:13" x14ac:dyDescent="0.3">
      <c r="A96" t="s">
        <v>89</v>
      </c>
      <c r="B96" s="5">
        <v>30103</v>
      </c>
      <c r="C96" s="7">
        <v>13.604419999999999</v>
      </c>
      <c r="D96" s="7">
        <v>3.9380500000000001</v>
      </c>
      <c r="E96" s="7">
        <v>9.6663700000000006</v>
      </c>
      <c r="J96" s="5"/>
      <c r="K96" s="7"/>
      <c r="L96" s="7"/>
      <c r="M96" s="7"/>
    </row>
    <row r="97" spans="1:13" x14ac:dyDescent="0.3">
      <c r="A97" t="s">
        <v>90</v>
      </c>
      <c r="B97" s="5">
        <v>30133</v>
      </c>
      <c r="C97" s="7">
        <v>13.144170000000001</v>
      </c>
      <c r="D97" s="7">
        <v>4.4536800000000003</v>
      </c>
      <c r="E97" s="7">
        <v>8.6904900000000005</v>
      </c>
      <c r="J97" s="5"/>
      <c r="K97" s="7"/>
      <c r="L97" s="7"/>
      <c r="M97" s="7"/>
    </row>
    <row r="98" spans="1:13" x14ac:dyDescent="0.3">
      <c r="A98" t="s">
        <v>91</v>
      </c>
      <c r="B98" s="5">
        <v>30164</v>
      </c>
      <c r="C98" s="7">
        <v>12.27196</v>
      </c>
      <c r="D98" s="7">
        <v>4.32986</v>
      </c>
      <c r="E98" s="7">
        <v>7.9420999999999999</v>
      </c>
      <c r="J98" s="5"/>
      <c r="K98" s="7"/>
      <c r="L98" s="7"/>
      <c r="M98" s="7"/>
    </row>
    <row r="99" spans="1:13" x14ac:dyDescent="0.3">
      <c r="A99" t="s">
        <v>92</v>
      </c>
      <c r="B99" s="5">
        <v>30195</v>
      </c>
      <c r="C99" s="7">
        <v>11.64729</v>
      </c>
      <c r="D99" s="7">
        <v>4.0514799999999997</v>
      </c>
      <c r="E99" s="7">
        <v>7.5957999999999997</v>
      </c>
      <c r="J99" s="5"/>
      <c r="K99" s="7"/>
      <c r="L99" s="7"/>
      <c r="M99" s="7"/>
    </row>
    <row r="100" spans="1:13" x14ac:dyDescent="0.3">
      <c r="A100" t="s">
        <v>93</v>
      </c>
      <c r="B100" s="5">
        <v>30225</v>
      </c>
      <c r="C100" s="7">
        <v>10.691129999999999</v>
      </c>
      <c r="D100" s="7">
        <v>3.5394299999999999</v>
      </c>
      <c r="E100" s="7">
        <v>7.1516999999999999</v>
      </c>
      <c r="J100" s="5"/>
      <c r="K100" s="7"/>
      <c r="L100" s="7"/>
      <c r="M100" s="7"/>
    </row>
    <row r="101" spans="1:13" x14ac:dyDescent="0.3">
      <c r="A101" t="s">
        <v>94</v>
      </c>
      <c r="B101" s="5">
        <v>30256</v>
      </c>
      <c r="C101" s="7">
        <v>10.84632</v>
      </c>
      <c r="D101" s="7">
        <v>3.6931600000000002</v>
      </c>
      <c r="E101" s="7">
        <v>7.1531599999999997</v>
      </c>
      <c r="J101" s="5"/>
      <c r="K101" s="7"/>
      <c r="L101" s="7"/>
      <c r="M101" s="7"/>
    </row>
    <row r="102" spans="1:13" x14ac:dyDescent="0.3">
      <c r="A102" t="s">
        <v>95</v>
      </c>
      <c r="B102" s="5">
        <v>30286</v>
      </c>
      <c r="C102" s="7">
        <v>10.5101</v>
      </c>
      <c r="D102" s="7">
        <v>3.4962399999999998</v>
      </c>
      <c r="E102" s="7">
        <v>7.0138600000000002</v>
      </c>
      <c r="J102" s="5"/>
      <c r="K102" s="7"/>
      <c r="L102" s="7"/>
      <c r="M102" s="7"/>
    </row>
    <row r="103" spans="1:13" x14ac:dyDescent="0.3">
      <c r="A103" t="s">
        <v>96</v>
      </c>
      <c r="B103" s="5">
        <v>30317</v>
      </c>
      <c r="C103" s="7">
        <v>10.932460000000001</v>
      </c>
      <c r="D103" s="7">
        <v>4.0026900000000003</v>
      </c>
      <c r="E103" s="7">
        <v>6.9297700000000004</v>
      </c>
      <c r="J103" s="5"/>
      <c r="K103" s="7"/>
      <c r="L103" s="7"/>
      <c r="M103" s="7"/>
    </row>
    <row r="104" spans="1:13" x14ac:dyDescent="0.3">
      <c r="A104" t="s">
        <v>97</v>
      </c>
      <c r="B104" s="5">
        <v>30348</v>
      </c>
      <c r="C104" s="7">
        <v>10.35693</v>
      </c>
      <c r="D104" s="7">
        <v>3.5561400000000001</v>
      </c>
      <c r="E104" s="7">
        <v>6.8007900000000001</v>
      </c>
      <c r="J104" s="5"/>
      <c r="K104" s="7"/>
      <c r="L104" s="7"/>
      <c r="M104" s="7"/>
    </row>
    <row r="105" spans="1:13" x14ac:dyDescent="0.3">
      <c r="A105" t="s">
        <v>98</v>
      </c>
      <c r="B105" s="5">
        <v>30376</v>
      </c>
      <c r="C105" s="7">
        <v>10.626429999999999</v>
      </c>
      <c r="D105" s="7">
        <v>3.5685099999999998</v>
      </c>
      <c r="E105" s="7">
        <v>7.0579299999999998</v>
      </c>
      <c r="J105" s="5"/>
      <c r="K105" s="7"/>
      <c r="L105" s="7"/>
      <c r="M105" s="7"/>
    </row>
    <row r="106" spans="1:13" x14ac:dyDescent="0.3">
      <c r="A106" t="s">
        <v>99</v>
      </c>
      <c r="B106" s="5">
        <v>30407</v>
      </c>
      <c r="C106" s="7">
        <v>10.328530000000001</v>
      </c>
      <c r="D106" s="7">
        <v>3.5314000000000001</v>
      </c>
      <c r="E106" s="7">
        <v>6.7971199999999996</v>
      </c>
      <c r="J106" s="5"/>
      <c r="K106" s="7"/>
      <c r="L106" s="7"/>
      <c r="M106" s="7"/>
    </row>
    <row r="107" spans="1:13" x14ac:dyDescent="0.3">
      <c r="A107" t="s">
        <v>100</v>
      </c>
      <c r="B107" s="5">
        <v>30437</v>
      </c>
      <c r="C107" s="7">
        <v>10.78806</v>
      </c>
      <c r="D107" s="7">
        <v>3.65679</v>
      </c>
      <c r="E107" s="7">
        <v>7.1312699999999998</v>
      </c>
      <c r="J107" s="5"/>
      <c r="K107" s="7"/>
      <c r="L107" s="7"/>
      <c r="M107" s="7"/>
    </row>
    <row r="108" spans="1:13" x14ac:dyDescent="0.3">
      <c r="A108" t="s">
        <v>101</v>
      </c>
      <c r="B108" s="5">
        <v>30468</v>
      </c>
      <c r="C108" s="7">
        <v>10.92432</v>
      </c>
      <c r="D108" s="7">
        <v>3.6304099999999999</v>
      </c>
      <c r="E108" s="7">
        <v>7.2939100000000003</v>
      </c>
      <c r="J108" s="5"/>
      <c r="K108" s="7"/>
      <c r="L108" s="7"/>
      <c r="M108" s="7"/>
    </row>
    <row r="109" spans="1:13" x14ac:dyDescent="0.3">
      <c r="A109" t="s">
        <v>102</v>
      </c>
      <c r="B109" s="5">
        <v>30498</v>
      </c>
      <c r="C109" s="7">
        <v>11.70262</v>
      </c>
      <c r="D109" s="7">
        <v>4.1005000000000003</v>
      </c>
      <c r="E109" s="7">
        <v>7.6021200000000002</v>
      </c>
      <c r="J109" s="5"/>
      <c r="K109" s="7"/>
      <c r="L109" s="7"/>
      <c r="M109" s="7"/>
    </row>
    <row r="110" spans="1:13" x14ac:dyDescent="0.3">
      <c r="A110" t="s">
        <v>103</v>
      </c>
      <c r="B110" s="5">
        <v>30529</v>
      </c>
      <c r="C110" s="7">
        <v>11.823</v>
      </c>
      <c r="D110" s="7">
        <v>4.1798400000000004</v>
      </c>
      <c r="E110" s="7">
        <v>7.64316</v>
      </c>
      <c r="J110" s="5"/>
      <c r="K110" s="7"/>
      <c r="L110" s="7"/>
      <c r="M110" s="7"/>
    </row>
    <row r="111" spans="1:13" x14ac:dyDescent="0.3">
      <c r="A111" t="s">
        <v>104</v>
      </c>
      <c r="B111" s="5">
        <v>30560</v>
      </c>
      <c r="C111" s="7">
        <v>11.362909999999999</v>
      </c>
      <c r="D111" s="7">
        <v>4.0051399999999999</v>
      </c>
      <c r="E111" s="7">
        <v>7.3577700000000004</v>
      </c>
      <c r="J111" s="5"/>
      <c r="K111" s="7"/>
      <c r="L111" s="7"/>
      <c r="M111" s="7"/>
    </row>
    <row r="112" spans="1:13" x14ac:dyDescent="0.3">
      <c r="A112" t="s">
        <v>105</v>
      </c>
      <c r="B112" s="5">
        <v>30590</v>
      </c>
      <c r="C112" s="7">
        <v>11.61478</v>
      </c>
      <c r="D112" s="7">
        <v>4.2966499999999996</v>
      </c>
      <c r="E112" s="7">
        <v>7.3181399999999996</v>
      </c>
      <c r="J112" s="5"/>
      <c r="K112" s="7"/>
      <c r="L112" s="7"/>
      <c r="M112" s="7"/>
    </row>
    <row r="113" spans="1:13" x14ac:dyDescent="0.3">
      <c r="A113" t="s">
        <v>106</v>
      </c>
      <c r="B113" s="5">
        <v>30621</v>
      </c>
      <c r="C113" s="7">
        <v>11.4519</v>
      </c>
      <c r="D113" s="7">
        <v>4.0091900000000003</v>
      </c>
      <c r="E113" s="7">
        <v>7.4427000000000003</v>
      </c>
      <c r="J113" s="5"/>
      <c r="K113" s="7"/>
      <c r="L113" s="7"/>
      <c r="M113" s="7"/>
    </row>
    <row r="114" spans="1:13" x14ac:dyDescent="0.3">
      <c r="A114" t="s">
        <v>107</v>
      </c>
      <c r="B114" s="5">
        <v>30651</v>
      </c>
      <c r="C114" s="7">
        <v>11.657780000000001</v>
      </c>
      <c r="D114" s="7">
        <v>4.1576399999999998</v>
      </c>
      <c r="E114" s="7">
        <v>7.5001499999999997</v>
      </c>
      <c r="J114" s="5"/>
      <c r="K114" s="7"/>
      <c r="L114" s="7"/>
      <c r="M114" s="7"/>
    </row>
    <row r="115" spans="1:13" x14ac:dyDescent="0.3">
      <c r="A115" t="s">
        <v>108</v>
      </c>
      <c r="B115" s="5">
        <v>30682</v>
      </c>
      <c r="C115" s="7">
        <v>11.49315</v>
      </c>
      <c r="D115" s="7">
        <v>4.1003600000000002</v>
      </c>
      <c r="E115" s="7">
        <v>7.3927800000000001</v>
      </c>
      <c r="J115" s="5"/>
      <c r="K115" s="7"/>
      <c r="L115" s="7"/>
      <c r="M115" s="7"/>
    </row>
    <row r="116" spans="1:13" x14ac:dyDescent="0.3">
      <c r="A116" t="s">
        <v>109</v>
      </c>
      <c r="B116" s="5">
        <v>30713</v>
      </c>
      <c r="C116" s="7">
        <v>11.848520000000001</v>
      </c>
      <c r="D116" s="7">
        <v>4.26572</v>
      </c>
      <c r="E116" s="7">
        <v>7.5827900000000001</v>
      </c>
      <c r="J116" s="5"/>
      <c r="K116" s="7"/>
      <c r="L116" s="7"/>
      <c r="M116" s="7"/>
    </row>
    <row r="117" spans="1:13" x14ac:dyDescent="0.3">
      <c r="A117" t="s">
        <v>110</v>
      </c>
      <c r="B117" s="5">
        <v>30742</v>
      </c>
      <c r="C117" s="7">
        <v>12.27134</v>
      </c>
      <c r="D117" s="7">
        <v>4.3408800000000003</v>
      </c>
      <c r="E117" s="7">
        <v>7.9304600000000001</v>
      </c>
      <c r="J117" s="5"/>
      <c r="K117" s="7"/>
      <c r="L117" s="7"/>
      <c r="M117" s="7"/>
    </row>
    <row r="118" spans="1:13" x14ac:dyDescent="0.3">
      <c r="A118" t="s">
        <v>111</v>
      </c>
      <c r="B118" s="5">
        <v>30773</v>
      </c>
      <c r="C118" s="7">
        <v>12.567259999999999</v>
      </c>
      <c r="D118" s="7">
        <v>4.55044</v>
      </c>
      <c r="E118" s="7">
        <v>8.0168199999999992</v>
      </c>
      <c r="J118" s="5"/>
      <c r="K118" s="7"/>
      <c r="L118" s="7"/>
      <c r="M118" s="7"/>
    </row>
    <row r="119" spans="1:13" x14ac:dyDescent="0.3">
      <c r="A119" t="s">
        <v>112</v>
      </c>
      <c r="B119" s="5">
        <v>30803</v>
      </c>
      <c r="C119" s="7">
        <v>13.58807</v>
      </c>
      <c r="D119" s="7">
        <v>5.1243800000000004</v>
      </c>
      <c r="E119" s="7">
        <v>8.4636899999999997</v>
      </c>
      <c r="J119" s="5"/>
      <c r="K119" s="7"/>
      <c r="L119" s="7"/>
      <c r="M119" s="7"/>
    </row>
    <row r="120" spans="1:13" x14ac:dyDescent="0.3">
      <c r="A120" t="s">
        <v>113</v>
      </c>
      <c r="B120" s="5">
        <v>30834</v>
      </c>
      <c r="C120" s="7">
        <v>13.489269999999999</v>
      </c>
      <c r="D120" s="7">
        <v>4.94956</v>
      </c>
      <c r="E120" s="7">
        <v>8.5397099999999995</v>
      </c>
      <c r="J120" s="5"/>
      <c r="K120" s="7"/>
      <c r="L120" s="7"/>
      <c r="M120" s="7"/>
    </row>
    <row r="121" spans="1:13" x14ac:dyDescent="0.3">
      <c r="A121" t="s">
        <v>114</v>
      </c>
      <c r="B121" s="5">
        <v>30864</v>
      </c>
      <c r="C121" s="7">
        <v>12.623749999999999</v>
      </c>
      <c r="D121" s="7">
        <v>4.3656600000000001</v>
      </c>
      <c r="E121" s="7">
        <v>8.2580899999999993</v>
      </c>
      <c r="J121" s="5"/>
      <c r="K121" s="7"/>
      <c r="L121" s="7"/>
      <c r="M121" s="7"/>
    </row>
    <row r="122" spans="1:13" x14ac:dyDescent="0.3">
      <c r="A122" t="s">
        <v>115</v>
      </c>
      <c r="B122" s="5">
        <v>30895</v>
      </c>
      <c r="C122" s="7">
        <v>12.423069999999999</v>
      </c>
      <c r="D122" s="7">
        <v>3.9667599999999998</v>
      </c>
      <c r="E122" s="7">
        <v>8.4563100000000002</v>
      </c>
      <c r="J122" s="5"/>
      <c r="K122" s="7"/>
      <c r="L122" s="7"/>
      <c r="M122" s="7"/>
    </row>
    <row r="123" spans="1:13" x14ac:dyDescent="0.3">
      <c r="A123" t="s">
        <v>116</v>
      </c>
      <c r="B123" s="5">
        <v>30926</v>
      </c>
      <c r="C123" s="7">
        <v>12.09844</v>
      </c>
      <c r="D123" s="7">
        <v>3.7896100000000001</v>
      </c>
      <c r="E123" s="7">
        <v>8.3088300000000004</v>
      </c>
      <c r="J123" s="5"/>
      <c r="K123" s="7"/>
      <c r="L123" s="7"/>
      <c r="M123" s="7"/>
    </row>
    <row r="124" spans="1:13" x14ac:dyDescent="0.3">
      <c r="A124" t="s">
        <v>117</v>
      </c>
      <c r="B124" s="5">
        <v>30956</v>
      </c>
      <c r="C124" s="7">
        <v>11.48598</v>
      </c>
      <c r="D124" s="7">
        <v>3.76877</v>
      </c>
      <c r="E124" s="7">
        <v>7.7172099999999997</v>
      </c>
      <c r="J124" s="5"/>
      <c r="K124" s="7"/>
      <c r="L124" s="7"/>
      <c r="M124" s="7"/>
    </row>
    <row r="125" spans="1:13" x14ac:dyDescent="0.3">
      <c r="A125" t="s">
        <v>118</v>
      </c>
      <c r="B125" s="5">
        <v>30987</v>
      </c>
      <c r="C125" s="7">
        <v>11.42046</v>
      </c>
      <c r="D125" s="7">
        <v>4.0297599999999996</v>
      </c>
      <c r="E125" s="7">
        <v>7.3906999999999998</v>
      </c>
      <c r="J125" s="5"/>
      <c r="K125" s="7"/>
      <c r="L125" s="7"/>
      <c r="M125" s="7"/>
    </row>
    <row r="126" spans="1:13" x14ac:dyDescent="0.3">
      <c r="A126" t="s">
        <v>119</v>
      </c>
      <c r="B126" s="5">
        <v>31017</v>
      </c>
      <c r="C126" s="7">
        <v>11.49047</v>
      </c>
      <c r="D126" s="7">
        <v>4.38957</v>
      </c>
      <c r="E126" s="7">
        <v>7.1008899999999997</v>
      </c>
      <c r="J126" s="5"/>
      <c r="K126" s="7"/>
      <c r="L126" s="7"/>
      <c r="M126" s="7"/>
    </row>
    <row r="127" spans="1:13" x14ac:dyDescent="0.3">
      <c r="A127" t="s">
        <v>120</v>
      </c>
      <c r="B127" s="5">
        <v>31048</v>
      </c>
      <c r="C127" s="7">
        <v>11.046670000000001</v>
      </c>
      <c r="D127" s="7">
        <v>3.9394100000000001</v>
      </c>
      <c r="E127" s="7">
        <v>7.1072600000000001</v>
      </c>
      <c r="J127" s="5"/>
      <c r="K127" s="7"/>
      <c r="L127" s="7"/>
      <c r="M127" s="7"/>
    </row>
    <row r="128" spans="1:13" x14ac:dyDescent="0.3">
      <c r="A128" t="s">
        <v>121</v>
      </c>
      <c r="B128" s="5">
        <v>31079</v>
      </c>
      <c r="C128" s="7">
        <v>11.80212</v>
      </c>
      <c r="D128" s="7">
        <v>4.37507</v>
      </c>
      <c r="E128" s="7">
        <v>7.4270500000000004</v>
      </c>
      <c r="J128" s="5"/>
      <c r="K128" s="7"/>
      <c r="L128" s="7"/>
      <c r="M128" s="7"/>
    </row>
    <row r="129" spans="1:13" x14ac:dyDescent="0.3">
      <c r="A129" t="s">
        <v>122</v>
      </c>
      <c r="B129" s="5">
        <v>31107</v>
      </c>
      <c r="C129" s="7">
        <v>11.60918</v>
      </c>
      <c r="D129" s="7">
        <v>4.3510799999999996</v>
      </c>
      <c r="E129" s="7">
        <v>7.2580999999999998</v>
      </c>
      <c r="J129" s="5"/>
      <c r="K129" s="7"/>
      <c r="L129" s="7"/>
      <c r="M129" s="7"/>
    </row>
    <row r="130" spans="1:13" x14ac:dyDescent="0.3">
      <c r="A130" t="s">
        <v>123</v>
      </c>
      <c r="B130" s="5">
        <v>31138</v>
      </c>
      <c r="C130" s="7">
        <v>11.448090000000001</v>
      </c>
      <c r="D130" s="7">
        <v>4.5068700000000002</v>
      </c>
      <c r="E130" s="7">
        <v>6.9412200000000004</v>
      </c>
      <c r="J130" s="5"/>
      <c r="K130" s="7"/>
      <c r="L130" s="7"/>
      <c r="M130" s="7"/>
    </row>
    <row r="131" spans="1:13" x14ac:dyDescent="0.3">
      <c r="A131" t="s">
        <v>124</v>
      </c>
      <c r="B131" s="5">
        <v>31168</v>
      </c>
      <c r="C131" s="7">
        <v>10.323510000000001</v>
      </c>
      <c r="D131" s="7">
        <v>3.8733499999999998</v>
      </c>
      <c r="E131" s="7">
        <v>6.45017</v>
      </c>
      <c r="J131" s="5"/>
      <c r="K131" s="7"/>
      <c r="L131" s="7"/>
      <c r="M131" s="7"/>
    </row>
    <row r="132" spans="1:13" x14ac:dyDescent="0.3">
      <c r="A132" t="s">
        <v>125</v>
      </c>
      <c r="B132" s="5">
        <v>31199</v>
      </c>
      <c r="C132" s="7">
        <v>10.356450000000001</v>
      </c>
      <c r="D132" s="7">
        <v>3.96455</v>
      </c>
      <c r="E132" s="7">
        <v>6.3918999999999997</v>
      </c>
      <c r="J132" s="5"/>
      <c r="K132" s="7"/>
      <c r="L132" s="7"/>
      <c r="M132" s="7"/>
    </row>
    <row r="133" spans="1:13" x14ac:dyDescent="0.3">
      <c r="A133" t="s">
        <v>126</v>
      </c>
      <c r="B133" s="5">
        <v>31229</v>
      </c>
      <c r="C133" s="7">
        <v>10.68169</v>
      </c>
      <c r="D133" s="7">
        <v>4.1468999999999996</v>
      </c>
      <c r="E133" s="7">
        <v>6.5347900000000001</v>
      </c>
      <c r="J133" s="5"/>
      <c r="K133" s="7"/>
      <c r="L133" s="7"/>
      <c r="M133" s="7"/>
    </row>
    <row r="134" spans="1:13" x14ac:dyDescent="0.3">
      <c r="A134" t="s">
        <v>127</v>
      </c>
      <c r="B134" s="5">
        <v>31260</v>
      </c>
      <c r="C134" s="7">
        <v>10.35384</v>
      </c>
      <c r="D134" s="7">
        <v>3.9138500000000001</v>
      </c>
      <c r="E134" s="7">
        <v>6.44</v>
      </c>
      <c r="J134" s="5"/>
      <c r="K134" s="7"/>
      <c r="L134" s="7"/>
      <c r="M134" s="7"/>
    </row>
    <row r="135" spans="1:13" x14ac:dyDescent="0.3">
      <c r="A135" t="s">
        <v>128</v>
      </c>
      <c r="B135" s="5">
        <v>31291</v>
      </c>
      <c r="C135" s="7">
        <v>10.43056</v>
      </c>
      <c r="D135" s="7">
        <v>4.0995400000000002</v>
      </c>
      <c r="E135" s="7">
        <v>6.3310199999999996</v>
      </c>
      <c r="J135" s="5"/>
      <c r="K135" s="7"/>
      <c r="L135" s="7"/>
      <c r="M135" s="7"/>
    </row>
    <row r="136" spans="1:13" x14ac:dyDescent="0.3">
      <c r="A136" t="s">
        <v>129</v>
      </c>
      <c r="B136" s="5">
        <v>31321</v>
      </c>
      <c r="C136" s="7">
        <v>10.15048</v>
      </c>
      <c r="D136" s="7">
        <v>3.9067500000000002</v>
      </c>
      <c r="E136" s="7">
        <v>6.2437399999999998</v>
      </c>
      <c r="J136" s="5"/>
      <c r="K136" s="7"/>
      <c r="L136" s="7"/>
      <c r="M136" s="7"/>
    </row>
    <row r="137" spans="1:13" x14ac:dyDescent="0.3">
      <c r="A137" t="s">
        <v>130</v>
      </c>
      <c r="B137" s="5">
        <v>31352</v>
      </c>
      <c r="C137" s="7">
        <v>9.7970699999999997</v>
      </c>
      <c r="D137" s="7">
        <v>3.7060300000000002</v>
      </c>
      <c r="E137" s="7">
        <v>6.0910399999999996</v>
      </c>
      <c r="J137" s="5"/>
      <c r="K137" s="7"/>
      <c r="L137" s="7"/>
      <c r="M137" s="7"/>
    </row>
    <row r="138" spans="1:13" x14ac:dyDescent="0.3">
      <c r="A138" t="s">
        <v>131</v>
      </c>
      <c r="B138" s="5">
        <v>31382</v>
      </c>
      <c r="C138" s="7">
        <v>9.1752699999999994</v>
      </c>
      <c r="D138" s="7">
        <v>3.3308399999999998</v>
      </c>
      <c r="E138" s="7">
        <v>5.84443</v>
      </c>
      <c r="J138" s="5"/>
      <c r="K138" s="7"/>
      <c r="L138" s="7"/>
      <c r="M138" s="7"/>
    </row>
    <row r="139" spans="1:13" x14ac:dyDescent="0.3">
      <c r="A139" t="s">
        <v>132</v>
      </c>
      <c r="B139" s="5">
        <v>31413</v>
      </c>
      <c r="C139" s="7">
        <v>9.3027099999999994</v>
      </c>
      <c r="D139" s="7">
        <v>3.4862099999999998</v>
      </c>
      <c r="E139" s="7">
        <v>5.8164999999999996</v>
      </c>
      <c r="J139" s="5"/>
      <c r="K139" s="7"/>
      <c r="L139" s="7"/>
      <c r="M139" s="7"/>
    </row>
    <row r="140" spans="1:13" x14ac:dyDescent="0.3">
      <c r="A140" t="s">
        <v>133</v>
      </c>
      <c r="B140" s="5">
        <v>31444</v>
      </c>
      <c r="C140" s="7">
        <v>8.2161399999999993</v>
      </c>
      <c r="D140" s="7">
        <v>2.30003</v>
      </c>
      <c r="E140" s="7">
        <v>5.9161000000000001</v>
      </c>
      <c r="J140" s="5"/>
      <c r="K140" s="7"/>
      <c r="L140" s="7"/>
      <c r="M140" s="7"/>
    </row>
    <row r="141" spans="1:13" x14ac:dyDescent="0.3">
      <c r="A141" t="s">
        <v>134</v>
      </c>
      <c r="B141" s="5">
        <v>31472</v>
      </c>
      <c r="C141" s="7">
        <v>7.5129099999999998</v>
      </c>
      <c r="D141" s="7">
        <v>1.8861399999999999</v>
      </c>
      <c r="E141" s="7">
        <v>5.6267699999999996</v>
      </c>
      <c r="J141" s="5"/>
      <c r="K141" s="7"/>
      <c r="L141" s="7"/>
      <c r="M141" s="7"/>
    </row>
    <row r="142" spans="1:13" x14ac:dyDescent="0.3">
      <c r="A142" t="s">
        <v>135</v>
      </c>
      <c r="B142" s="5">
        <v>31503</v>
      </c>
      <c r="C142" s="7">
        <v>7.5637400000000001</v>
      </c>
      <c r="D142" s="7">
        <v>1.9953099999999999</v>
      </c>
      <c r="E142" s="7">
        <v>5.5684300000000002</v>
      </c>
      <c r="J142" s="5"/>
      <c r="K142" s="7"/>
      <c r="L142" s="7"/>
      <c r="M142" s="7"/>
    </row>
    <row r="143" spans="1:13" x14ac:dyDescent="0.3">
      <c r="A143" t="s">
        <v>136</v>
      </c>
      <c r="B143" s="5">
        <v>31533</v>
      </c>
      <c r="C143" s="7">
        <v>8.2864199999999997</v>
      </c>
      <c r="D143" s="7">
        <v>2.45608</v>
      </c>
      <c r="E143" s="7">
        <v>5.8303399999999996</v>
      </c>
      <c r="J143" s="5"/>
      <c r="K143" s="7"/>
      <c r="L143" s="7"/>
      <c r="M143" s="7"/>
    </row>
    <row r="144" spans="1:13" x14ac:dyDescent="0.3">
      <c r="A144" t="s">
        <v>137</v>
      </c>
      <c r="B144" s="5">
        <v>31564</v>
      </c>
      <c r="C144" s="7">
        <v>7.7375699999999998</v>
      </c>
      <c r="D144" s="7">
        <v>2.1818900000000001</v>
      </c>
      <c r="E144" s="7">
        <v>5.5556799999999997</v>
      </c>
      <c r="J144" s="5"/>
      <c r="K144" s="7"/>
      <c r="L144" s="7"/>
      <c r="M144" s="7"/>
    </row>
    <row r="145" spans="1:13" x14ac:dyDescent="0.3">
      <c r="A145" t="s">
        <v>138</v>
      </c>
      <c r="B145" s="5">
        <v>31594</v>
      </c>
      <c r="C145" s="7">
        <v>7.8241300000000003</v>
      </c>
      <c r="D145" s="7">
        <v>2.5890200000000001</v>
      </c>
      <c r="E145" s="7">
        <v>5.2351099999999997</v>
      </c>
      <c r="J145" s="5"/>
      <c r="K145" s="7"/>
      <c r="L145" s="7"/>
      <c r="M145" s="7"/>
    </row>
    <row r="146" spans="1:13" x14ac:dyDescent="0.3">
      <c r="A146" t="s">
        <v>139</v>
      </c>
      <c r="B146" s="5">
        <v>31625</v>
      </c>
      <c r="C146" s="7">
        <v>7.3606400000000001</v>
      </c>
      <c r="D146" s="7">
        <v>2.5753400000000002</v>
      </c>
      <c r="E146" s="7">
        <v>4.7853000000000003</v>
      </c>
      <c r="J146" s="5"/>
      <c r="K146" s="7"/>
      <c r="L146" s="7"/>
      <c r="M146" s="7"/>
    </row>
    <row r="147" spans="1:13" x14ac:dyDescent="0.3">
      <c r="A147" t="s">
        <v>140</v>
      </c>
      <c r="B147" s="5">
        <v>31656</v>
      </c>
      <c r="C147" s="7">
        <v>7.9119200000000003</v>
      </c>
      <c r="D147" s="7">
        <v>2.8949699999999998</v>
      </c>
      <c r="E147" s="7">
        <v>5.0169499999999996</v>
      </c>
      <c r="J147" s="5"/>
      <c r="K147" s="7"/>
      <c r="L147" s="7"/>
      <c r="M147" s="7"/>
    </row>
    <row r="148" spans="1:13" x14ac:dyDescent="0.3">
      <c r="A148" t="s">
        <v>141</v>
      </c>
      <c r="B148" s="5">
        <v>31686</v>
      </c>
      <c r="C148" s="7">
        <v>7.70601</v>
      </c>
      <c r="D148" s="7">
        <v>2.8527</v>
      </c>
      <c r="E148" s="7">
        <v>4.8533099999999996</v>
      </c>
      <c r="J148" s="5"/>
      <c r="K148" s="7"/>
      <c r="L148" s="7"/>
      <c r="M148" s="7"/>
    </row>
    <row r="149" spans="1:13" x14ac:dyDescent="0.3">
      <c r="A149" t="s">
        <v>142</v>
      </c>
      <c r="B149" s="5">
        <v>31717</v>
      </c>
      <c r="C149" s="7">
        <v>7.5303800000000001</v>
      </c>
      <c r="D149" s="7">
        <v>2.7292299999999998</v>
      </c>
      <c r="E149" s="7">
        <v>4.8011499999999998</v>
      </c>
      <c r="J149" s="5"/>
      <c r="K149" s="7"/>
      <c r="L149" s="7"/>
      <c r="M149" s="7"/>
    </row>
    <row r="150" spans="1:13" x14ac:dyDescent="0.3">
      <c r="A150" t="s">
        <v>143</v>
      </c>
      <c r="B150" s="5">
        <v>31747</v>
      </c>
      <c r="C150" s="7">
        <v>7.5605200000000004</v>
      </c>
      <c r="D150" s="7">
        <v>2.6259000000000001</v>
      </c>
      <c r="E150" s="7">
        <v>4.9346300000000003</v>
      </c>
      <c r="J150" s="5"/>
      <c r="K150" s="7"/>
      <c r="L150" s="7"/>
      <c r="M150" s="7"/>
    </row>
    <row r="151" spans="1:13" x14ac:dyDescent="0.3">
      <c r="A151" t="s">
        <v>144</v>
      </c>
      <c r="B151" s="5">
        <v>31778</v>
      </c>
      <c r="C151" s="7">
        <v>7.4593999999999996</v>
      </c>
      <c r="D151" s="7">
        <v>2.5776300000000001</v>
      </c>
      <c r="E151" s="7">
        <v>4.8817700000000004</v>
      </c>
      <c r="J151" s="5"/>
      <c r="K151" s="7"/>
      <c r="L151" s="7"/>
      <c r="M151" s="7"/>
    </row>
    <row r="152" spans="1:13" x14ac:dyDescent="0.3">
      <c r="A152" t="s">
        <v>145</v>
      </c>
      <c r="B152" s="5">
        <v>31809</v>
      </c>
      <c r="C152" s="7">
        <v>7.3862199999999998</v>
      </c>
      <c r="D152" s="7">
        <v>2.45208</v>
      </c>
      <c r="E152" s="7">
        <v>4.9341400000000002</v>
      </c>
      <c r="J152" s="5"/>
      <c r="K152" s="7"/>
      <c r="L152" s="7"/>
      <c r="M152" s="7"/>
    </row>
    <row r="153" spans="1:13" x14ac:dyDescent="0.3">
      <c r="A153" t="s">
        <v>146</v>
      </c>
      <c r="B153" s="5">
        <v>31837</v>
      </c>
      <c r="C153" s="7">
        <v>7.66439</v>
      </c>
      <c r="D153" s="7">
        <v>2.59483</v>
      </c>
      <c r="E153" s="7">
        <v>5.0695499999999996</v>
      </c>
      <c r="J153" s="5"/>
      <c r="K153" s="7"/>
      <c r="L153" s="7"/>
      <c r="M153" s="7"/>
    </row>
    <row r="154" spans="1:13" x14ac:dyDescent="0.3">
      <c r="A154" t="s">
        <v>147</v>
      </c>
      <c r="B154" s="5">
        <v>31868</v>
      </c>
      <c r="C154" s="7">
        <v>8.3956999999999997</v>
      </c>
      <c r="D154" s="7">
        <v>2.9393600000000002</v>
      </c>
      <c r="E154" s="7">
        <v>5.4563300000000003</v>
      </c>
      <c r="J154" s="5"/>
      <c r="K154" s="7"/>
      <c r="L154" s="7"/>
      <c r="M154" s="7"/>
    </row>
    <row r="155" spans="1:13" x14ac:dyDescent="0.3">
      <c r="A155" t="s">
        <v>148</v>
      </c>
      <c r="B155" s="5">
        <v>31898</v>
      </c>
      <c r="C155" s="7">
        <v>8.5685900000000004</v>
      </c>
      <c r="D155" s="7">
        <v>2.89425</v>
      </c>
      <c r="E155" s="7">
        <v>5.6743399999999999</v>
      </c>
      <c r="J155" s="5"/>
      <c r="K155" s="7"/>
      <c r="L155" s="7"/>
      <c r="M155" s="7"/>
    </row>
    <row r="156" spans="1:13" x14ac:dyDescent="0.3">
      <c r="A156" t="s">
        <v>149</v>
      </c>
      <c r="B156" s="5">
        <v>31929</v>
      </c>
      <c r="C156" s="7">
        <v>8.5094200000000004</v>
      </c>
      <c r="D156" s="7">
        <v>2.90734</v>
      </c>
      <c r="E156" s="7">
        <v>5.6020799999999999</v>
      </c>
      <c r="J156" s="5"/>
      <c r="K156" s="7"/>
      <c r="L156" s="7"/>
      <c r="M156" s="7"/>
    </row>
    <row r="157" spans="1:13" x14ac:dyDescent="0.3">
      <c r="A157" t="s">
        <v>150</v>
      </c>
      <c r="B157" s="5">
        <v>31959</v>
      </c>
      <c r="C157" s="7">
        <v>8.7589299999999994</v>
      </c>
      <c r="D157" s="7">
        <v>3.1649799999999999</v>
      </c>
      <c r="E157" s="7">
        <v>5.59396</v>
      </c>
      <c r="J157" s="5"/>
      <c r="K157" s="7"/>
      <c r="L157" s="7"/>
      <c r="M157" s="7"/>
    </row>
    <row r="158" spans="1:13" x14ac:dyDescent="0.3">
      <c r="A158" t="s">
        <v>151</v>
      </c>
      <c r="B158" s="5">
        <v>31990</v>
      </c>
      <c r="C158" s="7">
        <v>9.03416</v>
      </c>
      <c r="D158" s="7">
        <v>3.2412999999999998</v>
      </c>
      <c r="E158" s="7">
        <v>5.7928600000000001</v>
      </c>
      <c r="J158" s="5"/>
      <c r="K158" s="7"/>
      <c r="L158" s="7"/>
      <c r="M158" s="7"/>
    </row>
    <row r="159" spans="1:13" x14ac:dyDescent="0.3">
      <c r="A159" t="s">
        <v>152</v>
      </c>
      <c r="B159" s="5">
        <v>32021</v>
      </c>
      <c r="C159" s="7">
        <v>9.6550799999999999</v>
      </c>
      <c r="D159" s="7">
        <v>3.51824</v>
      </c>
      <c r="E159" s="7">
        <v>6.1368400000000003</v>
      </c>
      <c r="J159" s="5"/>
      <c r="K159" s="7"/>
      <c r="L159" s="7"/>
      <c r="M159" s="7"/>
    </row>
    <row r="160" spans="1:13" x14ac:dyDescent="0.3">
      <c r="A160" t="s">
        <v>153</v>
      </c>
      <c r="B160" s="5">
        <v>32051</v>
      </c>
      <c r="C160" s="7">
        <v>8.9934499999999993</v>
      </c>
      <c r="D160" s="7">
        <v>3.2340300000000002</v>
      </c>
      <c r="E160" s="7">
        <v>5.7594200000000004</v>
      </c>
      <c r="J160" s="5"/>
      <c r="K160" s="7"/>
      <c r="L160" s="7"/>
      <c r="M160" s="7"/>
    </row>
    <row r="161" spans="1:13" x14ac:dyDescent="0.3">
      <c r="A161" t="s">
        <v>154</v>
      </c>
      <c r="B161" s="5">
        <v>32082</v>
      </c>
      <c r="C161" s="7">
        <v>9.0832800000000002</v>
      </c>
      <c r="D161" s="7">
        <v>3.37473</v>
      </c>
      <c r="E161" s="7">
        <v>5.7085499999999998</v>
      </c>
      <c r="J161" s="5"/>
      <c r="K161" s="7"/>
      <c r="L161" s="7"/>
      <c r="M161" s="7"/>
    </row>
    <row r="162" spans="1:13" x14ac:dyDescent="0.3">
      <c r="A162" t="s">
        <v>155</v>
      </c>
      <c r="B162" s="5">
        <v>32112</v>
      </c>
      <c r="C162" s="7">
        <v>8.9868900000000007</v>
      </c>
      <c r="D162" s="7">
        <v>3.3847299999999998</v>
      </c>
      <c r="E162" s="7">
        <v>5.6021599999999996</v>
      </c>
      <c r="J162" s="5"/>
      <c r="K162" s="7"/>
      <c r="L162" s="7"/>
      <c r="M162" s="7"/>
    </row>
    <row r="163" spans="1:13" x14ac:dyDescent="0.3">
      <c r="A163" t="s">
        <v>156</v>
      </c>
      <c r="B163" s="5">
        <v>32143</v>
      </c>
      <c r="C163" s="7">
        <v>8.4860500000000005</v>
      </c>
      <c r="D163" s="7">
        <v>3.24309</v>
      </c>
      <c r="E163" s="7">
        <v>5.2429699999999997</v>
      </c>
      <c r="J163" s="5"/>
      <c r="K163" s="7"/>
      <c r="L163" s="7"/>
      <c r="M163" s="7"/>
    </row>
    <row r="164" spans="1:13" x14ac:dyDescent="0.3">
      <c r="A164" t="s">
        <v>157</v>
      </c>
      <c r="B164" s="5">
        <v>32174</v>
      </c>
      <c r="C164" s="7">
        <v>8.3600499999999993</v>
      </c>
      <c r="D164" s="7">
        <v>3.2023000000000001</v>
      </c>
      <c r="E164" s="7">
        <v>5.1577500000000001</v>
      </c>
      <c r="J164" s="5"/>
      <c r="K164" s="7"/>
      <c r="L164" s="7"/>
      <c r="M164" s="7"/>
    </row>
    <row r="165" spans="1:13" x14ac:dyDescent="0.3">
      <c r="A165" t="s">
        <v>158</v>
      </c>
      <c r="B165" s="5">
        <v>32203</v>
      </c>
      <c r="C165" s="7">
        <v>8.7853899999999996</v>
      </c>
      <c r="D165" s="7">
        <v>3.4734600000000002</v>
      </c>
      <c r="E165" s="7">
        <v>5.3119300000000003</v>
      </c>
      <c r="J165" s="5"/>
      <c r="K165" s="7"/>
      <c r="L165" s="7"/>
      <c r="M165" s="7"/>
    </row>
    <row r="166" spans="1:13" x14ac:dyDescent="0.3">
      <c r="A166" t="s">
        <v>159</v>
      </c>
      <c r="B166" s="5">
        <v>32234</v>
      </c>
      <c r="C166" s="7">
        <v>9.0662000000000003</v>
      </c>
      <c r="D166" s="7">
        <v>3.6536</v>
      </c>
      <c r="E166" s="7">
        <v>5.4126000000000003</v>
      </c>
      <c r="J166" s="5"/>
      <c r="K166" s="7"/>
      <c r="L166" s="7"/>
      <c r="M166" s="7"/>
    </row>
    <row r="167" spans="1:13" x14ac:dyDescent="0.3">
      <c r="A167" t="s">
        <v>160</v>
      </c>
      <c r="B167" s="5">
        <v>32264</v>
      </c>
      <c r="C167" s="7">
        <v>9.3049900000000001</v>
      </c>
      <c r="D167" s="7">
        <v>3.5486599999999999</v>
      </c>
      <c r="E167" s="7">
        <v>5.7563300000000002</v>
      </c>
      <c r="J167" s="5"/>
      <c r="K167" s="7"/>
      <c r="L167" s="7"/>
      <c r="M167" s="7"/>
    </row>
    <row r="168" spans="1:13" x14ac:dyDescent="0.3">
      <c r="A168" t="s">
        <v>161</v>
      </c>
      <c r="B168" s="5">
        <v>32295</v>
      </c>
      <c r="C168" s="7">
        <v>8.92042</v>
      </c>
      <c r="D168" s="7">
        <v>3.23271</v>
      </c>
      <c r="E168" s="7">
        <v>5.68771</v>
      </c>
      <c r="J168" s="5"/>
      <c r="K168" s="7"/>
      <c r="L168" s="7"/>
      <c r="M168" s="7"/>
    </row>
    <row r="169" spans="1:13" x14ac:dyDescent="0.3">
      <c r="A169" t="s">
        <v>162</v>
      </c>
      <c r="B169" s="5">
        <v>32325</v>
      </c>
      <c r="C169" s="7">
        <v>9.2790199999999992</v>
      </c>
      <c r="D169" s="7">
        <v>3.4792999999999998</v>
      </c>
      <c r="E169" s="7">
        <v>5.7997199999999998</v>
      </c>
      <c r="J169" s="5"/>
      <c r="K169" s="7"/>
      <c r="L169" s="7"/>
      <c r="M169" s="7"/>
    </row>
    <row r="170" spans="1:13" x14ac:dyDescent="0.3">
      <c r="A170" t="s">
        <v>163</v>
      </c>
      <c r="B170" s="5">
        <v>32356</v>
      </c>
      <c r="C170" s="7">
        <v>9.2609200000000005</v>
      </c>
      <c r="D170" s="7">
        <v>3.0969500000000001</v>
      </c>
      <c r="E170" s="7">
        <v>6.1639699999999999</v>
      </c>
      <c r="J170" s="5"/>
      <c r="K170" s="7"/>
      <c r="L170" s="7"/>
      <c r="M170" s="7"/>
    </row>
    <row r="171" spans="1:13" x14ac:dyDescent="0.3">
      <c r="A171" t="s">
        <v>164</v>
      </c>
      <c r="B171" s="5">
        <v>32387</v>
      </c>
      <c r="C171" s="7">
        <v>8.8878699999999995</v>
      </c>
      <c r="D171" s="7">
        <v>2.80985</v>
      </c>
      <c r="E171" s="7">
        <v>6.0780200000000004</v>
      </c>
      <c r="J171" s="5"/>
      <c r="K171" s="7"/>
      <c r="L171" s="7"/>
      <c r="M171" s="7"/>
    </row>
    <row r="172" spans="1:13" x14ac:dyDescent="0.3">
      <c r="A172" t="s">
        <v>165</v>
      </c>
      <c r="B172" s="5">
        <v>32417</v>
      </c>
      <c r="C172" s="7">
        <v>8.6963100000000004</v>
      </c>
      <c r="D172" s="7">
        <v>2.7863899999999999</v>
      </c>
      <c r="E172" s="7">
        <v>5.90991</v>
      </c>
      <c r="J172" s="5"/>
      <c r="K172" s="7"/>
      <c r="L172" s="7"/>
      <c r="M172" s="7"/>
    </row>
    <row r="173" spans="1:13" x14ac:dyDescent="0.3">
      <c r="A173" t="s">
        <v>166</v>
      </c>
      <c r="B173" s="5">
        <v>32448</v>
      </c>
      <c r="C173" s="7">
        <v>9.0214999999999996</v>
      </c>
      <c r="D173" s="7">
        <v>2.6204800000000001</v>
      </c>
      <c r="E173" s="7">
        <v>6.4010199999999999</v>
      </c>
      <c r="J173" s="5"/>
      <c r="K173" s="7"/>
      <c r="L173" s="7"/>
      <c r="M173" s="7"/>
    </row>
    <row r="174" spans="1:13" x14ac:dyDescent="0.3">
      <c r="A174" t="s">
        <v>167</v>
      </c>
      <c r="B174" s="5">
        <v>32478</v>
      </c>
      <c r="C174" s="7">
        <v>9.0399200000000004</v>
      </c>
      <c r="D174" s="7">
        <v>2.28904</v>
      </c>
      <c r="E174" s="7">
        <v>6.7508900000000001</v>
      </c>
      <c r="J174" s="5"/>
      <c r="K174" s="7"/>
      <c r="L174" s="7"/>
      <c r="M174" s="7"/>
    </row>
    <row r="175" spans="1:13" x14ac:dyDescent="0.3">
      <c r="A175" t="s">
        <v>168</v>
      </c>
      <c r="B175" s="5">
        <v>32509</v>
      </c>
      <c r="C175" s="7">
        <v>8.8521199999999993</v>
      </c>
      <c r="D175" s="7">
        <v>2.0552899999999998</v>
      </c>
      <c r="E175" s="7">
        <v>6.7968299999999999</v>
      </c>
      <c r="J175" s="5"/>
      <c r="K175" s="7"/>
      <c r="L175" s="7"/>
      <c r="M175" s="7"/>
    </row>
    <row r="176" spans="1:13" x14ac:dyDescent="0.3">
      <c r="A176" t="s">
        <v>169</v>
      </c>
      <c r="B176" s="5">
        <v>32540</v>
      </c>
      <c r="C176" s="7">
        <v>9.1774500000000003</v>
      </c>
      <c r="D176" s="7">
        <v>2.1415299999999999</v>
      </c>
      <c r="E176" s="7">
        <v>7.03592</v>
      </c>
      <c r="J176" s="5"/>
      <c r="K176" s="7"/>
      <c r="L176" s="7"/>
      <c r="M176" s="7"/>
    </row>
    <row r="177" spans="1:13" x14ac:dyDescent="0.3">
      <c r="A177" t="s">
        <v>170</v>
      </c>
      <c r="B177" s="5">
        <v>32568</v>
      </c>
      <c r="C177" s="7">
        <v>9.1005000000000003</v>
      </c>
      <c r="D177" s="7">
        <v>1.8725400000000001</v>
      </c>
      <c r="E177" s="7">
        <v>7.2279600000000004</v>
      </c>
      <c r="J177" s="5"/>
      <c r="K177" s="7"/>
      <c r="L177" s="7"/>
      <c r="M177" s="7"/>
    </row>
    <row r="178" spans="1:13" x14ac:dyDescent="0.3">
      <c r="A178" t="s">
        <v>171</v>
      </c>
      <c r="B178" s="5">
        <v>32599</v>
      </c>
      <c r="C178" s="7">
        <v>8.9286799999999999</v>
      </c>
      <c r="D178" s="7">
        <v>2.1343200000000002</v>
      </c>
      <c r="E178" s="7">
        <v>6.7943600000000002</v>
      </c>
      <c r="J178" s="5"/>
      <c r="K178" s="7"/>
      <c r="L178" s="7"/>
      <c r="M178" s="7"/>
    </row>
    <row r="179" spans="1:13" x14ac:dyDescent="0.3">
      <c r="A179" t="s">
        <v>172</v>
      </c>
      <c r="B179" s="5">
        <v>32629</v>
      </c>
      <c r="C179" s="7">
        <v>8.5288699999999995</v>
      </c>
      <c r="D179" s="7">
        <v>1.84707</v>
      </c>
      <c r="E179" s="7">
        <v>6.6818</v>
      </c>
      <c r="J179" s="5"/>
      <c r="K179" s="7"/>
      <c r="L179" s="7"/>
      <c r="M179" s="7"/>
    </row>
    <row r="180" spans="1:13" x14ac:dyDescent="0.3">
      <c r="A180" t="s">
        <v>173</v>
      </c>
      <c r="B180" s="5">
        <v>32660</v>
      </c>
      <c r="C180" s="7">
        <v>8.1027900000000006</v>
      </c>
      <c r="D180" s="7">
        <v>1.87459</v>
      </c>
      <c r="E180" s="7">
        <v>6.2282099999999998</v>
      </c>
      <c r="J180" s="5"/>
      <c r="K180" s="7"/>
      <c r="L180" s="7"/>
      <c r="M180" s="7"/>
    </row>
    <row r="181" spans="1:13" x14ac:dyDescent="0.3">
      <c r="A181" t="s">
        <v>174</v>
      </c>
      <c r="B181" s="5">
        <v>32690</v>
      </c>
      <c r="C181" s="7">
        <v>7.7920999999999996</v>
      </c>
      <c r="D181" s="7">
        <v>1.94435</v>
      </c>
      <c r="E181" s="7">
        <v>5.8477499999999996</v>
      </c>
      <c r="J181" s="5"/>
      <c r="K181" s="7"/>
      <c r="L181" s="7"/>
      <c r="M181" s="7"/>
    </row>
    <row r="182" spans="1:13" x14ac:dyDescent="0.3">
      <c r="A182" t="s">
        <v>175</v>
      </c>
      <c r="B182" s="5">
        <v>32721</v>
      </c>
      <c r="C182" s="7">
        <v>8.2046600000000005</v>
      </c>
      <c r="D182" s="7">
        <v>1.8207800000000001</v>
      </c>
      <c r="E182" s="7">
        <v>6.3838800000000004</v>
      </c>
      <c r="J182" s="5"/>
      <c r="K182" s="7"/>
      <c r="L182" s="7"/>
      <c r="M182" s="7"/>
    </row>
    <row r="183" spans="1:13" x14ac:dyDescent="0.3">
      <c r="A183" t="s">
        <v>176</v>
      </c>
      <c r="B183" s="5">
        <v>32752</v>
      </c>
      <c r="C183" s="7">
        <v>8.2648700000000002</v>
      </c>
      <c r="D183" s="7">
        <v>1.7875799999999999</v>
      </c>
      <c r="E183" s="7">
        <v>6.4772999999999996</v>
      </c>
      <c r="J183" s="5"/>
      <c r="K183" s="7"/>
      <c r="L183" s="7"/>
      <c r="M183" s="7"/>
    </row>
    <row r="184" spans="1:13" x14ac:dyDescent="0.3">
      <c r="A184" t="s">
        <v>177</v>
      </c>
      <c r="B184" s="5">
        <v>32782</v>
      </c>
      <c r="C184" s="7">
        <v>7.91737</v>
      </c>
      <c r="D184" s="7">
        <v>1.76254</v>
      </c>
      <c r="E184" s="7">
        <v>6.1548299999999996</v>
      </c>
      <c r="J184" s="5"/>
      <c r="K184" s="7"/>
      <c r="L184" s="7"/>
      <c r="M184" s="7"/>
    </row>
    <row r="185" spans="1:13" x14ac:dyDescent="0.3">
      <c r="A185" t="s">
        <v>178</v>
      </c>
      <c r="B185" s="5">
        <v>32813</v>
      </c>
      <c r="C185" s="7">
        <v>7.8086700000000002</v>
      </c>
      <c r="D185" s="7">
        <v>1.70357</v>
      </c>
      <c r="E185" s="7">
        <v>6.1051000000000002</v>
      </c>
      <c r="J185" s="5"/>
      <c r="K185" s="7"/>
      <c r="L185" s="7"/>
      <c r="M185" s="7"/>
    </row>
    <row r="186" spans="1:13" x14ac:dyDescent="0.3">
      <c r="A186" t="s">
        <v>179</v>
      </c>
      <c r="B186" s="5">
        <v>32843</v>
      </c>
      <c r="C186" s="7">
        <v>7.9225500000000002</v>
      </c>
      <c r="D186" s="7">
        <v>1.7823500000000001</v>
      </c>
      <c r="E186" s="7">
        <v>6.1402000000000001</v>
      </c>
      <c r="J186" s="5"/>
      <c r="K186" s="7"/>
      <c r="L186" s="7"/>
      <c r="M186" s="7"/>
    </row>
    <row r="187" spans="1:13" x14ac:dyDescent="0.3">
      <c r="A187" t="s">
        <v>180</v>
      </c>
      <c r="B187" s="5">
        <v>32874</v>
      </c>
      <c r="C187" s="7">
        <v>8.3634900000000005</v>
      </c>
      <c r="D187" s="7">
        <v>2.00135</v>
      </c>
      <c r="E187" s="7">
        <v>6.3621400000000001</v>
      </c>
      <c r="J187" s="5"/>
      <c r="K187" s="7"/>
      <c r="L187" s="7"/>
      <c r="M187" s="7"/>
    </row>
    <row r="188" spans="1:13" x14ac:dyDescent="0.3">
      <c r="A188" t="s">
        <v>181</v>
      </c>
      <c r="B188" s="5">
        <v>32905</v>
      </c>
      <c r="C188" s="7">
        <v>8.4679699999999993</v>
      </c>
      <c r="D188" s="7">
        <v>2.0706699999999998</v>
      </c>
      <c r="E188" s="7">
        <v>6.3973000000000004</v>
      </c>
      <c r="J188" s="5"/>
      <c r="K188" s="7"/>
      <c r="L188" s="7"/>
      <c r="M188" s="7"/>
    </row>
    <row r="189" spans="1:13" x14ac:dyDescent="0.3">
      <c r="A189" t="s">
        <v>182</v>
      </c>
      <c r="B189" s="5">
        <v>32933</v>
      </c>
      <c r="C189" s="7">
        <v>8.5696700000000003</v>
      </c>
      <c r="D189" s="7">
        <v>2.0295299999999998</v>
      </c>
      <c r="E189" s="7">
        <v>6.5401400000000001</v>
      </c>
      <c r="J189" s="5"/>
      <c r="K189" s="7"/>
      <c r="L189" s="7"/>
      <c r="M189" s="7"/>
    </row>
    <row r="190" spans="1:13" x14ac:dyDescent="0.3">
      <c r="A190" t="s">
        <v>183</v>
      </c>
      <c r="B190" s="5">
        <v>32964</v>
      </c>
      <c r="C190" s="7">
        <v>8.9321199999999994</v>
      </c>
      <c r="D190" s="7">
        <v>2.2664399999999998</v>
      </c>
      <c r="E190" s="7">
        <v>6.66568</v>
      </c>
      <c r="J190" s="5"/>
      <c r="K190" s="7"/>
      <c r="L190" s="7"/>
      <c r="M190" s="7"/>
    </row>
    <row r="191" spans="1:13" x14ac:dyDescent="0.3">
      <c r="A191" t="s">
        <v>184</v>
      </c>
      <c r="B191" s="5">
        <v>32994</v>
      </c>
      <c r="C191" s="7">
        <v>8.5304400000000005</v>
      </c>
      <c r="D191" s="7">
        <v>2.07619</v>
      </c>
      <c r="E191" s="7">
        <v>6.45425</v>
      </c>
      <c r="J191" s="5"/>
      <c r="K191" s="7"/>
      <c r="L191" s="7"/>
      <c r="M191" s="7"/>
    </row>
    <row r="192" spans="1:13" x14ac:dyDescent="0.3">
      <c r="A192" t="s">
        <v>185</v>
      </c>
      <c r="B192" s="5">
        <v>33025</v>
      </c>
      <c r="C192" s="7">
        <v>8.3997499999999992</v>
      </c>
      <c r="D192" s="7">
        <v>2.11497</v>
      </c>
      <c r="E192" s="7">
        <v>6.2847799999999996</v>
      </c>
      <c r="J192" s="5"/>
      <c r="K192" s="7"/>
      <c r="L192" s="7"/>
      <c r="M192" s="7"/>
    </row>
    <row r="193" spans="1:13" x14ac:dyDescent="0.3">
      <c r="A193" t="s">
        <v>186</v>
      </c>
      <c r="B193" s="5">
        <v>33055</v>
      </c>
      <c r="C193" s="7">
        <v>8.3396899999999992</v>
      </c>
      <c r="D193" s="7">
        <v>2.3332799999999998</v>
      </c>
      <c r="E193" s="7">
        <v>6.0064099999999998</v>
      </c>
      <c r="J193" s="5"/>
      <c r="K193" s="7"/>
      <c r="L193" s="7"/>
      <c r="M193" s="7"/>
    </row>
    <row r="194" spans="1:13" x14ac:dyDescent="0.3">
      <c r="A194" t="s">
        <v>187</v>
      </c>
      <c r="B194" s="5">
        <v>33086</v>
      </c>
      <c r="C194" s="7">
        <v>8.8947299999999991</v>
      </c>
      <c r="D194" s="7">
        <v>2.8773200000000001</v>
      </c>
      <c r="E194" s="7">
        <v>6.0174099999999999</v>
      </c>
      <c r="J194" s="5"/>
      <c r="K194" s="7"/>
      <c r="L194" s="7"/>
      <c r="M194" s="7"/>
    </row>
    <row r="195" spans="1:13" x14ac:dyDescent="0.3">
      <c r="A195" t="s">
        <v>188</v>
      </c>
      <c r="B195" s="5">
        <v>33117</v>
      </c>
      <c r="C195" s="7">
        <v>8.875</v>
      </c>
      <c r="D195" s="7">
        <v>2.9398300000000002</v>
      </c>
      <c r="E195" s="7">
        <v>5.9351599999999998</v>
      </c>
      <c r="J195" s="5"/>
      <c r="K195" s="7"/>
      <c r="L195" s="7"/>
      <c r="M195" s="7"/>
    </row>
    <row r="196" spans="1:13" x14ac:dyDescent="0.3">
      <c r="A196" t="s">
        <v>189</v>
      </c>
      <c r="B196" s="5">
        <v>33147</v>
      </c>
      <c r="C196" s="7">
        <v>8.6833100000000005</v>
      </c>
      <c r="D196" s="7">
        <v>2.9028</v>
      </c>
      <c r="E196" s="7">
        <v>5.7805099999999996</v>
      </c>
      <c r="J196" s="5"/>
      <c r="K196" s="7"/>
      <c r="L196" s="7"/>
      <c r="M196" s="7"/>
    </row>
    <row r="197" spans="1:13" x14ac:dyDescent="0.3">
      <c r="A197" t="s">
        <v>190</v>
      </c>
      <c r="B197" s="5">
        <v>33178</v>
      </c>
      <c r="C197" s="7">
        <v>8.2972300000000008</v>
      </c>
      <c r="D197" s="7">
        <v>2.56846</v>
      </c>
      <c r="E197" s="7">
        <v>5.7287699999999999</v>
      </c>
      <c r="J197" s="5"/>
      <c r="K197" s="7"/>
      <c r="L197" s="7"/>
      <c r="M197" s="7"/>
    </row>
    <row r="198" spans="1:13" x14ac:dyDescent="0.3">
      <c r="A198" t="s">
        <v>191</v>
      </c>
      <c r="B198" s="5">
        <v>33208</v>
      </c>
      <c r="C198" s="7">
        <v>8.2293699999999994</v>
      </c>
      <c r="D198" s="7">
        <v>2.7490700000000001</v>
      </c>
      <c r="E198" s="7">
        <v>5.4802999999999997</v>
      </c>
      <c r="J198" s="5"/>
      <c r="K198" s="7"/>
      <c r="L198" s="7"/>
      <c r="M198" s="7"/>
    </row>
    <row r="199" spans="1:13" x14ac:dyDescent="0.3">
      <c r="A199" t="s">
        <v>192</v>
      </c>
      <c r="B199" s="5">
        <v>33239</v>
      </c>
      <c r="C199" s="7">
        <v>8.1504300000000001</v>
      </c>
      <c r="D199" s="7">
        <v>2.7690000000000001</v>
      </c>
      <c r="E199" s="7">
        <v>5.3814299999999999</v>
      </c>
      <c r="J199" s="5"/>
      <c r="K199" s="7"/>
      <c r="L199" s="7"/>
      <c r="M199" s="7"/>
    </row>
    <row r="200" spans="1:13" x14ac:dyDescent="0.3">
      <c r="A200" t="s">
        <v>193</v>
      </c>
      <c r="B200" s="5">
        <v>33270</v>
      </c>
      <c r="C200" s="7">
        <v>8.1405799999999999</v>
      </c>
      <c r="D200" s="7">
        <v>2.74884</v>
      </c>
      <c r="E200" s="7">
        <v>5.39175</v>
      </c>
      <c r="J200" s="5"/>
      <c r="K200" s="7"/>
      <c r="L200" s="7"/>
      <c r="M200" s="7"/>
    </row>
    <row r="201" spans="1:13" x14ac:dyDescent="0.3">
      <c r="A201" t="s">
        <v>194</v>
      </c>
      <c r="B201" s="5">
        <v>33298</v>
      </c>
      <c r="C201" s="7">
        <v>8.1770700000000005</v>
      </c>
      <c r="D201" s="7">
        <v>2.7195999999999998</v>
      </c>
      <c r="E201" s="7">
        <v>5.4574699999999998</v>
      </c>
      <c r="J201" s="5"/>
      <c r="K201" s="7"/>
      <c r="L201" s="7"/>
      <c r="M201" s="7"/>
    </row>
    <row r="202" spans="1:13" x14ac:dyDescent="0.3">
      <c r="A202" t="s">
        <v>195</v>
      </c>
      <c r="B202" s="5">
        <v>33329</v>
      </c>
      <c r="C202" s="7">
        <v>8.1826399999999992</v>
      </c>
      <c r="D202" s="7">
        <v>2.9048099999999999</v>
      </c>
      <c r="E202" s="7">
        <v>5.2778299999999998</v>
      </c>
      <c r="J202" s="5"/>
      <c r="K202" s="7"/>
      <c r="L202" s="7"/>
      <c r="M202" s="7"/>
    </row>
    <row r="203" spans="1:13" x14ac:dyDescent="0.3">
      <c r="A203" t="s">
        <v>196</v>
      </c>
      <c r="B203" s="5">
        <v>33359</v>
      </c>
      <c r="C203" s="7">
        <v>8.2605199999999996</v>
      </c>
      <c r="D203" s="7">
        <v>3.0364800000000001</v>
      </c>
      <c r="E203" s="7">
        <v>5.22403</v>
      </c>
      <c r="J203" s="5"/>
      <c r="K203" s="7"/>
      <c r="L203" s="7"/>
      <c r="M203" s="7"/>
    </row>
    <row r="204" spans="1:13" x14ac:dyDescent="0.3">
      <c r="A204" t="s">
        <v>197</v>
      </c>
      <c r="B204" s="5">
        <v>33390</v>
      </c>
      <c r="C204" s="7">
        <v>8.4576899999999995</v>
      </c>
      <c r="D204" s="7">
        <v>3.11422</v>
      </c>
      <c r="E204" s="7">
        <v>5.3434699999999999</v>
      </c>
      <c r="J204" s="5"/>
      <c r="K204" s="7"/>
      <c r="L204" s="7"/>
      <c r="M204" s="7"/>
    </row>
    <row r="205" spans="1:13" x14ac:dyDescent="0.3">
      <c r="A205" t="s">
        <v>198</v>
      </c>
      <c r="B205" s="5">
        <v>33420</v>
      </c>
      <c r="C205" s="7">
        <v>8.3199100000000001</v>
      </c>
      <c r="D205" s="7">
        <v>3.0255299999999998</v>
      </c>
      <c r="E205" s="7">
        <v>5.2943699999999998</v>
      </c>
      <c r="J205" s="5"/>
      <c r="K205" s="7"/>
      <c r="L205" s="7"/>
      <c r="M205" s="7"/>
    </row>
    <row r="206" spans="1:13" x14ac:dyDescent="0.3">
      <c r="A206" t="s">
        <v>199</v>
      </c>
      <c r="B206" s="5">
        <v>33451</v>
      </c>
      <c r="C206" s="7">
        <v>8.0851500000000005</v>
      </c>
      <c r="D206" s="7">
        <v>3.16005</v>
      </c>
      <c r="E206" s="7">
        <v>4.9250999999999996</v>
      </c>
      <c r="J206" s="5"/>
      <c r="K206" s="7"/>
      <c r="L206" s="7"/>
      <c r="M206" s="7"/>
    </row>
    <row r="207" spans="1:13" x14ac:dyDescent="0.3">
      <c r="A207" t="s">
        <v>200</v>
      </c>
      <c r="B207" s="5">
        <v>33482</v>
      </c>
      <c r="C207" s="7">
        <v>7.72973</v>
      </c>
      <c r="D207" s="7">
        <v>2.98143</v>
      </c>
      <c r="E207" s="7">
        <v>4.74831</v>
      </c>
      <c r="J207" s="5"/>
      <c r="K207" s="7"/>
      <c r="L207" s="7"/>
      <c r="M207" s="7"/>
    </row>
    <row r="208" spans="1:13" x14ac:dyDescent="0.3">
      <c r="A208" t="s">
        <v>201</v>
      </c>
      <c r="B208" s="5">
        <v>33512</v>
      </c>
      <c r="C208" s="7">
        <v>7.7907599999999997</v>
      </c>
      <c r="D208" s="7">
        <v>3.37453</v>
      </c>
      <c r="E208" s="7">
        <v>4.4162299999999997</v>
      </c>
      <c r="J208" s="5"/>
      <c r="K208" s="7"/>
      <c r="L208" s="7"/>
      <c r="M208" s="7"/>
    </row>
    <row r="209" spans="1:13" x14ac:dyDescent="0.3">
      <c r="A209" t="s">
        <v>202</v>
      </c>
      <c r="B209" s="5">
        <v>33543</v>
      </c>
      <c r="C209" s="7">
        <v>7.7729400000000002</v>
      </c>
      <c r="D209" s="7">
        <v>3.6049699999999998</v>
      </c>
      <c r="E209" s="7">
        <v>4.1679700000000004</v>
      </c>
      <c r="J209" s="5"/>
      <c r="K209" s="7"/>
      <c r="L209" s="7"/>
      <c r="M209" s="7"/>
    </row>
    <row r="210" spans="1:13" x14ac:dyDescent="0.3">
      <c r="A210" t="s">
        <v>203</v>
      </c>
      <c r="B210" s="5">
        <v>33573</v>
      </c>
      <c r="C210" s="7">
        <v>7.1416599999999999</v>
      </c>
      <c r="D210" s="7">
        <v>3.2224499999999998</v>
      </c>
      <c r="E210" s="7">
        <v>3.9192100000000001</v>
      </c>
      <c r="J210" s="5"/>
      <c r="K210" s="7"/>
      <c r="L210" s="7"/>
      <c r="M210" s="7"/>
    </row>
    <row r="211" spans="1:13" x14ac:dyDescent="0.3">
      <c r="A211" t="s">
        <v>204</v>
      </c>
      <c r="B211" s="5">
        <v>33604</v>
      </c>
      <c r="C211" s="7">
        <v>7.6895600000000002</v>
      </c>
      <c r="D211" s="7">
        <v>3.5377299999999998</v>
      </c>
      <c r="E211" s="7">
        <v>4.1518300000000004</v>
      </c>
      <c r="J211" s="5"/>
      <c r="K211" s="7"/>
      <c r="L211" s="7"/>
      <c r="M211" s="7"/>
    </row>
    <row r="212" spans="1:13" x14ac:dyDescent="0.3">
      <c r="A212" t="s">
        <v>205</v>
      </c>
      <c r="B212" s="5">
        <v>33635</v>
      </c>
      <c r="C212" s="7">
        <v>7.6553300000000002</v>
      </c>
      <c r="D212" s="7">
        <v>3.3449399999999998</v>
      </c>
      <c r="E212" s="7">
        <v>4.3103899999999999</v>
      </c>
      <c r="J212" s="5"/>
      <c r="K212" s="7"/>
      <c r="L212" s="7"/>
      <c r="M212" s="7"/>
    </row>
    <row r="213" spans="1:13" x14ac:dyDescent="0.3">
      <c r="A213" t="s">
        <v>206</v>
      </c>
      <c r="B213" s="5">
        <v>33664</v>
      </c>
      <c r="C213" s="7">
        <v>7.7855100000000004</v>
      </c>
      <c r="D213" s="7">
        <v>3.11835</v>
      </c>
      <c r="E213" s="7">
        <v>4.6671500000000004</v>
      </c>
      <c r="J213" s="5"/>
      <c r="K213" s="7"/>
      <c r="L213" s="7"/>
      <c r="M213" s="7"/>
    </row>
    <row r="214" spans="1:13" x14ac:dyDescent="0.3">
      <c r="A214" t="s">
        <v>207</v>
      </c>
      <c r="B214" s="5">
        <v>33695</v>
      </c>
      <c r="C214" s="7">
        <v>7.8793699999999998</v>
      </c>
      <c r="D214" s="7">
        <v>3.4467300000000001</v>
      </c>
      <c r="E214" s="7">
        <v>4.4326400000000001</v>
      </c>
      <c r="J214" s="5"/>
      <c r="K214" s="7"/>
      <c r="L214" s="7"/>
      <c r="M214" s="7"/>
    </row>
    <row r="215" spans="1:13" x14ac:dyDescent="0.3">
      <c r="A215" t="s">
        <v>208</v>
      </c>
      <c r="B215" s="5">
        <v>33725</v>
      </c>
      <c r="C215" s="7">
        <v>7.6462599999999998</v>
      </c>
      <c r="D215" s="7">
        <v>3.43207</v>
      </c>
      <c r="E215" s="7">
        <v>4.2141900000000003</v>
      </c>
      <c r="J215" s="5"/>
      <c r="K215" s="7"/>
      <c r="L215" s="7"/>
      <c r="M215" s="7"/>
    </row>
    <row r="216" spans="1:13" x14ac:dyDescent="0.3">
      <c r="A216" t="s">
        <v>209</v>
      </c>
      <c r="B216" s="5">
        <v>33756</v>
      </c>
      <c r="C216" s="7">
        <v>7.5993599999999999</v>
      </c>
      <c r="D216" s="7">
        <v>3.7669100000000002</v>
      </c>
      <c r="E216" s="7">
        <v>3.8324500000000001</v>
      </c>
      <c r="J216" s="5"/>
      <c r="K216" s="7"/>
      <c r="L216" s="7"/>
      <c r="M216" s="7"/>
    </row>
    <row r="217" spans="1:13" x14ac:dyDescent="0.3">
      <c r="A217" t="s">
        <v>210</v>
      </c>
      <c r="B217" s="5">
        <v>33786</v>
      </c>
      <c r="C217" s="7">
        <v>7.1685699999999999</v>
      </c>
      <c r="D217" s="7">
        <v>3.57334</v>
      </c>
      <c r="E217" s="7">
        <v>3.5952199999999999</v>
      </c>
      <c r="J217" s="5"/>
      <c r="K217" s="7"/>
      <c r="L217" s="7"/>
      <c r="M217" s="7"/>
    </row>
    <row r="218" spans="1:13" x14ac:dyDescent="0.3">
      <c r="A218" t="s">
        <v>211</v>
      </c>
      <c r="B218" s="5">
        <v>33817</v>
      </c>
      <c r="C218" s="7">
        <v>7.1988700000000003</v>
      </c>
      <c r="D218" s="7">
        <v>3.9165999999999999</v>
      </c>
      <c r="E218" s="7">
        <v>3.28227</v>
      </c>
      <c r="J218" s="5"/>
      <c r="K218" s="7"/>
      <c r="L218" s="7"/>
      <c r="M218" s="7"/>
    </row>
    <row r="219" spans="1:13" x14ac:dyDescent="0.3">
      <c r="A219" t="s">
        <v>212</v>
      </c>
      <c r="B219" s="5">
        <v>33848</v>
      </c>
      <c r="C219" s="7">
        <v>7.0042900000000001</v>
      </c>
      <c r="D219" s="7">
        <v>3.9958900000000002</v>
      </c>
      <c r="E219" s="7">
        <v>3.0084</v>
      </c>
      <c r="J219" s="5"/>
      <c r="K219" s="7"/>
      <c r="L219" s="7"/>
      <c r="M219" s="7"/>
    </row>
    <row r="220" spans="1:13" x14ac:dyDescent="0.3">
      <c r="A220" t="s">
        <v>213</v>
      </c>
      <c r="B220" s="5">
        <v>33878</v>
      </c>
      <c r="C220" s="7">
        <v>7.2374999999999998</v>
      </c>
      <c r="D220" s="7">
        <v>3.5404599999999999</v>
      </c>
      <c r="E220" s="7">
        <v>3.6970399999999999</v>
      </c>
      <c r="J220" s="5"/>
      <c r="K220" s="7"/>
      <c r="L220" s="7"/>
      <c r="M220" s="7"/>
    </row>
    <row r="221" spans="1:13" x14ac:dyDescent="0.3">
      <c r="A221" t="s">
        <v>214</v>
      </c>
      <c r="B221" s="5">
        <v>33909</v>
      </c>
      <c r="C221" s="7">
        <v>7.3186499999999999</v>
      </c>
      <c r="D221" s="7">
        <v>3.2506200000000001</v>
      </c>
      <c r="E221" s="7">
        <v>4.0680300000000003</v>
      </c>
      <c r="J221" s="5"/>
      <c r="K221" s="7"/>
      <c r="L221" s="7"/>
      <c r="M221" s="7"/>
    </row>
    <row r="222" spans="1:13" x14ac:dyDescent="0.3">
      <c r="A222" t="s">
        <v>215</v>
      </c>
      <c r="B222" s="5">
        <v>33939</v>
      </c>
      <c r="C222" s="7">
        <v>7.10337</v>
      </c>
      <c r="D222" s="7">
        <v>3.1746400000000001</v>
      </c>
      <c r="E222" s="7">
        <v>3.9287299999999998</v>
      </c>
      <c r="J222" s="5"/>
      <c r="K222" s="7"/>
      <c r="L222" s="7"/>
      <c r="M222" s="7"/>
    </row>
    <row r="223" spans="1:13" x14ac:dyDescent="0.3">
      <c r="A223" t="s">
        <v>216</v>
      </c>
      <c r="B223" s="5">
        <v>33970</v>
      </c>
      <c r="C223" s="7">
        <v>6.8246900000000004</v>
      </c>
      <c r="D223" s="7">
        <v>3.2606999999999999</v>
      </c>
      <c r="E223" s="7">
        <v>3.5640000000000001</v>
      </c>
      <c r="J223" s="5"/>
      <c r="K223" s="7"/>
      <c r="L223" s="7"/>
      <c r="M223" s="7"/>
    </row>
    <row r="224" spans="1:13" x14ac:dyDescent="0.3">
      <c r="A224" t="s">
        <v>217</v>
      </c>
      <c r="B224" s="5">
        <v>34001</v>
      </c>
      <c r="C224" s="7">
        <v>6.5059800000000001</v>
      </c>
      <c r="D224" s="7">
        <v>3.1255000000000002</v>
      </c>
      <c r="E224" s="7">
        <v>3.38049</v>
      </c>
      <c r="J224" s="5"/>
      <c r="K224" s="7"/>
      <c r="L224" s="7"/>
      <c r="M224" s="7"/>
    </row>
    <row r="225" spans="1:13" x14ac:dyDescent="0.3">
      <c r="A225" t="s">
        <v>218</v>
      </c>
      <c r="B225" s="5">
        <v>34029</v>
      </c>
      <c r="C225" s="7">
        <v>6.54176</v>
      </c>
      <c r="D225" s="7">
        <v>3.1560000000000001</v>
      </c>
      <c r="E225" s="7">
        <v>3.3857599999999999</v>
      </c>
      <c r="J225" s="5"/>
      <c r="K225" s="7"/>
      <c r="L225" s="7"/>
      <c r="M225" s="7"/>
    </row>
    <row r="226" spans="1:13" x14ac:dyDescent="0.3">
      <c r="A226" t="s">
        <v>219</v>
      </c>
      <c r="B226" s="5">
        <v>34060</v>
      </c>
      <c r="C226" s="7">
        <v>6.4592400000000003</v>
      </c>
      <c r="D226" s="7">
        <v>3.1805099999999999</v>
      </c>
      <c r="E226" s="7">
        <v>3.2787299999999999</v>
      </c>
      <c r="J226" s="5"/>
      <c r="K226" s="7"/>
      <c r="L226" s="7"/>
      <c r="M226" s="7"/>
    </row>
    <row r="227" spans="1:13" x14ac:dyDescent="0.3">
      <c r="A227" t="s">
        <v>220</v>
      </c>
      <c r="B227" s="5">
        <v>34090</v>
      </c>
      <c r="C227" s="7">
        <v>6.4644899999999996</v>
      </c>
      <c r="D227" s="7">
        <v>2.9061400000000002</v>
      </c>
      <c r="E227" s="7">
        <v>3.5583399999999998</v>
      </c>
      <c r="J227" s="5"/>
      <c r="K227" s="7"/>
      <c r="L227" s="7"/>
      <c r="M227" s="7"/>
    </row>
    <row r="228" spans="1:13" x14ac:dyDescent="0.3">
      <c r="A228" t="s">
        <v>221</v>
      </c>
      <c r="B228" s="5">
        <v>34121</v>
      </c>
      <c r="C228" s="7">
        <v>6.0861599999999996</v>
      </c>
      <c r="D228" s="7">
        <v>2.6006499999999999</v>
      </c>
      <c r="E228" s="7">
        <v>3.4855200000000002</v>
      </c>
      <c r="J228" s="5"/>
      <c r="K228" s="7"/>
      <c r="L228" s="7"/>
      <c r="M228" s="7"/>
    </row>
    <row r="229" spans="1:13" x14ac:dyDescent="0.3">
      <c r="A229" t="s">
        <v>222</v>
      </c>
      <c r="B229" s="5">
        <v>34151</v>
      </c>
      <c r="C229" s="7">
        <v>6.0720900000000002</v>
      </c>
      <c r="D229" s="7">
        <v>2.44346</v>
      </c>
      <c r="E229" s="7">
        <v>3.6286299999999998</v>
      </c>
      <c r="J229" s="5"/>
      <c r="K229" s="7"/>
      <c r="L229" s="7"/>
      <c r="M229" s="7"/>
    </row>
    <row r="230" spans="1:13" x14ac:dyDescent="0.3">
      <c r="A230" t="s">
        <v>223</v>
      </c>
      <c r="B230" s="5">
        <v>34182</v>
      </c>
      <c r="C230" s="7">
        <v>5.7306299999999997</v>
      </c>
      <c r="D230" s="7">
        <v>2.2758799999999999</v>
      </c>
      <c r="E230" s="7">
        <v>3.4547599999999998</v>
      </c>
      <c r="J230" s="5"/>
      <c r="K230" s="7"/>
      <c r="L230" s="7"/>
      <c r="M230" s="7"/>
    </row>
    <row r="231" spans="1:13" x14ac:dyDescent="0.3">
      <c r="A231" t="s">
        <v>224</v>
      </c>
      <c r="B231" s="5">
        <v>34213</v>
      </c>
      <c r="C231" s="7">
        <v>5.6711</v>
      </c>
      <c r="D231" s="7">
        <v>2.1627299999999998</v>
      </c>
      <c r="E231" s="7">
        <v>3.5083600000000001</v>
      </c>
      <c r="J231" s="5"/>
      <c r="K231" s="7"/>
      <c r="L231" s="7"/>
      <c r="M231" s="7"/>
    </row>
    <row r="232" spans="1:13" x14ac:dyDescent="0.3">
      <c r="A232" t="s">
        <v>225</v>
      </c>
      <c r="B232" s="5">
        <v>34243</v>
      </c>
      <c r="C232" s="7">
        <v>5.7021300000000004</v>
      </c>
      <c r="D232" s="7">
        <v>2.13653</v>
      </c>
      <c r="E232" s="7">
        <v>3.5655899999999998</v>
      </c>
      <c r="J232" s="5"/>
      <c r="K232" s="7"/>
      <c r="L232" s="7"/>
      <c r="M232" s="7"/>
    </row>
    <row r="233" spans="1:13" x14ac:dyDescent="0.3">
      <c r="A233" t="s">
        <v>226</v>
      </c>
      <c r="B233" s="5">
        <v>34274</v>
      </c>
      <c r="C233" s="7">
        <v>6.0559200000000004</v>
      </c>
      <c r="D233" s="7">
        <v>2.37961</v>
      </c>
      <c r="E233" s="7">
        <v>3.67631</v>
      </c>
      <c r="J233" s="5"/>
      <c r="K233" s="7"/>
      <c r="L233" s="7"/>
      <c r="M233" s="7"/>
    </row>
    <row r="234" spans="1:13" x14ac:dyDescent="0.3">
      <c r="A234" t="s">
        <v>227</v>
      </c>
      <c r="B234" s="5">
        <v>34304</v>
      </c>
      <c r="C234" s="7">
        <v>6.0707800000000001</v>
      </c>
      <c r="D234" s="7">
        <v>2.3885299999999998</v>
      </c>
      <c r="E234" s="7">
        <v>3.6822400000000002</v>
      </c>
      <c r="J234" s="5"/>
      <c r="K234" s="7"/>
      <c r="L234" s="7"/>
      <c r="M234" s="7"/>
    </row>
    <row r="235" spans="1:13" x14ac:dyDescent="0.3">
      <c r="A235" t="s">
        <v>228</v>
      </c>
      <c r="B235" s="5">
        <v>34335</v>
      </c>
      <c r="C235" s="7">
        <v>5.8574400000000004</v>
      </c>
      <c r="D235" s="7">
        <v>2.2336</v>
      </c>
      <c r="E235" s="7">
        <v>3.62385</v>
      </c>
      <c r="J235" s="5"/>
      <c r="K235" s="7"/>
      <c r="L235" s="7"/>
      <c r="M235" s="7"/>
    </row>
    <row r="236" spans="1:13" x14ac:dyDescent="0.3">
      <c r="A236" t="s">
        <v>229</v>
      </c>
      <c r="B236" s="5">
        <v>34366</v>
      </c>
      <c r="C236" s="7">
        <v>6.4251100000000001</v>
      </c>
      <c r="D236" s="7">
        <v>2.48922</v>
      </c>
      <c r="E236" s="7">
        <v>3.9358900000000001</v>
      </c>
      <c r="J236" s="5"/>
      <c r="K236" s="7"/>
      <c r="L236" s="7"/>
      <c r="M236" s="7"/>
    </row>
    <row r="237" spans="1:13" x14ac:dyDescent="0.3">
      <c r="A237" t="s">
        <v>230</v>
      </c>
      <c r="B237" s="5">
        <v>34394</v>
      </c>
      <c r="C237" s="7">
        <v>6.9969700000000001</v>
      </c>
      <c r="D237" s="7">
        <v>2.6853799999999999</v>
      </c>
      <c r="E237" s="7">
        <v>4.3115899999999998</v>
      </c>
      <c r="J237" s="5"/>
      <c r="K237" s="7"/>
      <c r="L237" s="7"/>
      <c r="M237" s="7"/>
    </row>
    <row r="238" spans="1:13" x14ac:dyDescent="0.3">
      <c r="A238" t="s">
        <v>231</v>
      </c>
      <c r="B238" s="5">
        <v>34425</v>
      </c>
      <c r="C238" s="7">
        <v>7.1989700000000001</v>
      </c>
      <c r="D238" s="7">
        <v>2.5733799999999998</v>
      </c>
      <c r="E238" s="7">
        <v>4.6255800000000002</v>
      </c>
      <c r="J238" s="5"/>
      <c r="K238" s="7"/>
      <c r="L238" s="7"/>
      <c r="M238" s="7"/>
    </row>
    <row r="239" spans="1:13" x14ac:dyDescent="0.3">
      <c r="A239" t="s">
        <v>232</v>
      </c>
      <c r="B239" s="5">
        <v>34455</v>
      </c>
      <c r="C239" s="7">
        <v>7.2873099999999997</v>
      </c>
      <c r="D239" s="7">
        <v>2.5528499999999998</v>
      </c>
      <c r="E239" s="7">
        <v>4.73447</v>
      </c>
      <c r="J239" s="5"/>
      <c r="K239" s="7"/>
      <c r="L239" s="7"/>
      <c r="M239" s="7"/>
    </row>
    <row r="240" spans="1:13" x14ac:dyDescent="0.3">
      <c r="A240" t="s">
        <v>233</v>
      </c>
      <c r="B240" s="5">
        <v>34486</v>
      </c>
      <c r="C240" s="7">
        <v>7.5314699999999997</v>
      </c>
      <c r="D240" s="7">
        <v>2.7562500000000001</v>
      </c>
      <c r="E240" s="7">
        <v>4.77522</v>
      </c>
      <c r="J240" s="5"/>
      <c r="K240" s="7"/>
      <c r="L240" s="7"/>
      <c r="M240" s="7"/>
    </row>
    <row r="241" spans="1:13" x14ac:dyDescent="0.3">
      <c r="A241" t="s">
        <v>234</v>
      </c>
      <c r="B241" s="5">
        <v>34516</v>
      </c>
      <c r="C241" s="7">
        <v>7.2349899999999998</v>
      </c>
      <c r="D241" s="7">
        <v>2.50088</v>
      </c>
      <c r="E241" s="7">
        <v>4.7341100000000003</v>
      </c>
      <c r="J241" s="5"/>
      <c r="K241" s="7"/>
      <c r="L241" s="7"/>
      <c r="M241" s="7"/>
    </row>
    <row r="242" spans="1:13" x14ac:dyDescent="0.3">
      <c r="A242" t="s">
        <v>235</v>
      </c>
      <c r="B242" s="5">
        <v>34547</v>
      </c>
      <c r="C242" s="7">
        <v>7.26938</v>
      </c>
      <c r="D242" s="7">
        <v>2.4329999999999998</v>
      </c>
      <c r="E242" s="7">
        <v>4.8363800000000001</v>
      </c>
      <c r="J242" s="5"/>
      <c r="K242" s="7"/>
      <c r="L242" s="7"/>
      <c r="M242" s="7"/>
    </row>
    <row r="243" spans="1:13" x14ac:dyDescent="0.3">
      <c r="A243" t="s">
        <v>236</v>
      </c>
      <c r="B243" s="5">
        <v>34578</v>
      </c>
      <c r="C243" s="7">
        <v>7.6819100000000002</v>
      </c>
      <c r="D243" s="7">
        <v>2.5643400000000001</v>
      </c>
      <c r="E243" s="7">
        <v>5.1175699999999997</v>
      </c>
      <c r="J243" s="5"/>
      <c r="K243" s="7"/>
      <c r="L243" s="7"/>
      <c r="M243" s="7"/>
    </row>
    <row r="244" spans="1:13" x14ac:dyDescent="0.3">
      <c r="A244" t="s">
        <v>237</v>
      </c>
      <c r="B244" s="5">
        <v>34608</v>
      </c>
      <c r="C244" s="7">
        <v>7.8387900000000004</v>
      </c>
      <c r="D244" s="7">
        <v>2.5877300000000001</v>
      </c>
      <c r="E244" s="7">
        <v>5.2510700000000003</v>
      </c>
      <c r="J244" s="5"/>
      <c r="K244" s="7"/>
      <c r="L244" s="7"/>
      <c r="M244" s="7"/>
    </row>
    <row r="245" spans="1:13" x14ac:dyDescent="0.3">
      <c r="A245" t="s">
        <v>238</v>
      </c>
      <c r="B245" s="5">
        <v>34639</v>
      </c>
      <c r="C245" s="7">
        <v>7.8649300000000002</v>
      </c>
      <c r="D245" s="7">
        <v>2.1936200000000001</v>
      </c>
      <c r="E245" s="7">
        <v>5.6713100000000001</v>
      </c>
      <c r="J245" s="5"/>
      <c r="K245" s="7"/>
      <c r="L245" s="7"/>
      <c r="M245" s="7"/>
    </row>
    <row r="246" spans="1:13" x14ac:dyDescent="0.3">
      <c r="A246" t="s">
        <v>239</v>
      </c>
      <c r="B246" s="5">
        <v>34669</v>
      </c>
      <c r="C246" s="7">
        <v>7.8306199999999997</v>
      </c>
      <c r="D246" s="7">
        <v>1.9680500000000001</v>
      </c>
      <c r="E246" s="7">
        <v>5.8625699999999998</v>
      </c>
      <c r="J246" s="5"/>
      <c r="K246" s="7"/>
      <c r="L246" s="7"/>
      <c r="M246" s="7"/>
    </row>
    <row r="247" spans="1:13" x14ac:dyDescent="0.3">
      <c r="A247" t="s">
        <v>240</v>
      </c>
      <c r="B247" s="5">
        <v>34700</v>
      </c>
      <c r="C247" s="7">
        <v>7.5796099999999997</v>
      </c>
      <c r="D247" s="7">
        <v>1.9088499999999999</v>
      </c>
      <c r="E247" s="7">
        <v>5.67075</v>
      </c>
      <c r="J247" s="5"/>
      <c r="K247" s="7"/>
      <c r="L247" s="7"/>
      <c r="M247" s="7"/>
    </row>
    <row r="248" spans="1:13" x14ac:dyDescent="0.3">
      <c r="A248" t="s">
        <v>241</v>
      </c>
      <c r="B248" s="5">
        <v>34731</v>
      </c>
      <c r="C248" s="7">
        <v>7.2756299999999996</v>
      </c>
      <c r="D248" s="7">
        <v>1.95499</v>
      </c>
      <c r="E248" s="7">
        <v>5.3206300000000004</v>
      </c>
      <c r="J248" s="5"/>
      <c r="K248" s="7"/>
      <c r="L248" s="7"/>
      <c r="M248" s="7"/>
    </row>
    <row r="249" spans="1:13" x14ac:dyDescent="0.3">
      <c r="A249" t="s">
        <v>242</v>
      </c>
      <c r="B249" s="5">
        <v>34759</v>
      </c>
      <c r="C249" s="7">
        <v>7.2675900000000002</v>
      </c>
      <c r="D249" s="7">
        <v>1.9286000000000001</v>
      </c>
      <c r="E249" s="7">
        <v>5.3389899999999999</v>
      </c>
      <c r="J249" s="5"/>
      <c r="K249" s="7"/>
      <c r="L249" s="7"/>
      <c r="M249" s="7"/>
    </row>
    <row r="250" spans="1:13" x14ac:dyDescent="0.3">
      <c r="A250" t="s">
        <v>243</v>
      </c>
      <c r="B250" s="5">
        <v>34790</v>
      </c>
      <c r="C250" s="7">
        <v>7.0726899999999997</v>
      </c>
      <c r="D250" s="7">
        <v>1.82545</v>
      </c>
      <c r="E250" s="7">
        <v>5.2472399999999997</v>
      </c>
      <c r="J250" s="5"/>
      <c r="K250" s="7"/>
      <c r="L250" s="7"/>
      <c r="M250" s="7"/>
    </row>
    <row r="251" spans="1:13" x14ac:dyDescent="0.3">
      <c r="A251" t="s">
        <v>244</v>
      </c>
      <c r="B251" s="5">
        <v>34820</v>
      </c>
      <c r="C251" s="7">
        <v>6.3941999999999997</v>
      </c>
      <c r="D251" s="7">
        <v>1.57379</v>
      </c>
      <c r="E251" s="7">
        <v>4.8204099999999999</v>
      </c>
      <c r="J251" s="5"/>
      <c r="K251" s="7"/>
      <c r="L251" s="7"/>
      <c r="M251" s="7"/>
    </row>
    <row r="252" spans="1:13" x14ac:dyDescent="0.3">
      <c r="A252" t="s">
        <v>245</v>
      </c>
      <c r="B252" s="5">
        <v>34851</v>
      </c>
      <c r="C252" s="7">
        <v>6.2930599999999997</v>
      </c>
      <c r="D252" s="7">
        <v>1.4924999999999999</v>
      </c>
      <c r="E252" s="7">
        <v>4.8005599999999999</v>
      </c>
      <c r="J252" s="5"/>
      <c r="K252" s="7"/>
      <c r="L252" s="7"/>
      <c r="M252" s="7"/>
    </row>
    <row r="253" spans="1:13" x14ac:dyDescent="0.3">
      <c r="A253" t="s">
        <v>246</v>
      </c>
      <c r="B253" s="5">
        <v>34881</v>
      </c>
      <c r="C253" s="7">
        <v>6.5272199999999998</v>
      </c>
      <c r="D253" s="7">
        <v>1.6718200000000001</v>
      </c>
      <c r="E253" s="7">
        <v>4.8554000000000004</v>
      </c>
      <c r="J253" s="5"/>
      <c r="K253" s="7"/>
      <c r="L253" s="7"/>
      <c r="M253" s="7"/>
    </row>
    <row r="254" spans="1:13" x14ac:dyDescent="0.3">
      <c r="A254" t="s">
        <v>247</v>
      </c>
      <c r="B254" s="5">
        <v>34912</v>
      </c>
      <c r="C254" s="7">
        <v>6.3620099999999997</v>
      </c>
      <c r="D254" s="7">
        <v>1.5196099999999999</v>
      </c>
      <c r="E254" s="7">
        <v>4.8423999999999996</v>
      </c>
      <c r="J254" s="5"/>
      <c r="K254" s="7"/>
      <c r="L254" s="7"/>
      <c r="M254" s="7"/>
    </row>
    <row r="255" spans="1:13" x14ac:dyDescent="0.3">
      <c r="A255" t="s">
        <v>248</v>
      </c>
      <c r="B255" s="5">
        <v>34943</v>
      </c>
      <c r="C255" s="7">
        <v>6.2297399999999996</v>
      </c>
      <c r="D255" s="7">
        <v>1.35494</v>
      </c>
      <c r="E255" s="7">
        <v>4.8748100000000001</v>
      </c>
      <c r="J255" s="5"/>
      <c r="K255" s="7"/>
      <c r="L255" s="7"/>
      <c r="M255" s="7"/>
    </row>
    <row r="256" spans="1:13" x14ac:dyDescent="0.3">
      <c r="A256" t="s">
        <v>249</v>
      </c>
      <c r="B256" s="5">
        <v>34973</v>
      </c>
      <c r="C256" s="7">
        <v>6.0789299999999997</v>
      </c>
      <c r="D256" s="7">
        <v>1.3101400000000001</v>
      </c>
      <c r="E256" s="7">
        <v>4.7687900000000001</v>
      </c>
      <c r="J256" s="5"/>
      <c r="K256" s="7"/>
      <c r="L256" s="7"/>
      <c r="M256" s="7"/>
    </row>
    <row r="257" spans="1:13" x14ac:dyDescent="0.3">
      <c r="A257" t="s">
        <v>250</v>
      </c>
      <c r="B257" s="5">
        <v>35004</v>
      </c>
      <c r="C257" s="7">
        <v>5.8571499999999999</v>
      </c>
      <c r="D257" s="7">
        <v>1.23461</v>
      </c>
      <c r="E257" s="7">
        <v>4.6225300000000002</v>
      </c>
      <c r="J257" s="5"/>
      <c r="K257" s="7"/>
      <c r="L257" s="7"/>
      <c r="M257" s="7"/>
    </row>
    <row r="258" spans="1:13" x14ac:dyDescent="0.3">
      <c r="A258" t="s">
        <v>251</v>
      </c>
      <c r="B258" s="5">
        <v>35034</v>
      </c>
      <c r="C258" s="7">
        <v>5.6765100000000004</v>
      </c>
      <c r="D258" s="7">
        <v>1.1348499999999999</v>
      </c>
      <c r="E258" s="7">
        <v>4.5416699999999999</v>
      </c>
      <c r="J258" s="5"/>
      <c r="K258" s="7"/>
      <c r="L258" s="7"/>
      <c r="M258" s="7"/>
    </row>
    <row r="259" spans="1:13" x14ac:dyDescent="0.3">
      <c r="A259" t="s">
        <v>252</v>
      </c>
      <c r="B259" s="5">
        <v>35065</v>
      </c>
      <c r="C259" s="7">
        <v>5.7161299999999997</v>
      </c>
      <c r="D259" s="7">
        <v>1.35964</v>
      </c>
      <c r="E259" s="7">
        <v>4.35649</v>
      </c>
      <c r="J259" s="5"/>
      <c r="K259" s="7"/>
      <c r="L259" s="7"/>
      <c r="M259" s="7"/>
    </row>
    <row r="260" spans="1:13" x14ac:dyDescent="0.3">
      <c r="A260" t="s">
        <v>253</v>
      </c>
      <c r="B260" s="5">
        <v>35096</v>
      </c>
      <c r="C260" s="7">
        <v>6.2249100000000004</v>
      </c>
      <c r="D260" s="7">
        <v>1.7029799999999999</v>
      </c>
      <c r="E260" s="7">
        <v>4.5219300000000002</v>
      </c>
      <c r="J260" s="5"/>
      <c r="K260" s="7"/>
      <c r="L260" s="7"/>
      <c r="M260" s="7"/>
    </row>
    <row r="261" spans="1:13" x14ac:dyDescent="0.3">
      <c r="A261" t="s">
        <v>254</v>
      </c>
      <c r="B261" s="5">
        <v>35125</v>
      </c>
      <c r="C261" s="7">
        <v>6.4708899999999998</v>
      </c>
      <c r="D261" s="7">
        <v>1.7305699999999999</v>
      </c>
      <c r="E261" s="7">
        <v>4.7403199999999996</v>
      </c>
      <c r="J261" s="5"/>
      <c r="K261" s="7"/>
      <c r="L261" s="7"/>
      <c r="M261" s="7"/>
    </row>
    <row r="262" spans="1:13" x14ac:dyDescent="0.3">
      <c r="A262" t="s">
        <v>255</v>
      </c>
      <c r="B262" s="5">
        <v>35156</v>
      </c>
      <c r="C262" s="7">
        <v>6.7332799999999997</v>
      </c>
      <c r="D262" s="7">
        <v>1.8490500000000001</v>
      </c>
      <c r="E262" s="7">
        <v>4.8842299999999996</v>
      </c>
      <c r="J262" s="5"/>
      <c r="K262" s="7"/>
      <c r="L262" s="7"/>
      <c r="M262" s="7"/>
    </row>
    <row r="263" spans="1:13" x14ac:dyDescent="0.3">
      <c r="A263" t="s">
        <v>256</v>
      </c>
      <c r="B263" s="5">
        <v>35186</v>
      </c>
      <c r="C263" s="7">
        <v>6.8797899999999998</v>
      </c>
      <c r="D263" s="7">
        <v>1.8446800000000001</v>
      </c>
      <c r="E263" s="7">
        <v>5.0351100000000004</v>
      </c>
      <c r="J263" s="5"/>
      <c r="K263" s="7"/>
      <c r="L263" s="7"/>
      <c r="M263" s="7"/>
    </row>
    <row r="264" spans="1:13" x14ac:dyDescent="0.3">
      <c r="A264" t="s">
        <v>257</v>
      </c>
      <c r="B264" s="5">
        <v>35217</v>
      </c>
      <c r="C264" s="7">
        <v>6.7356400000000001</v>
      </c>
      <c r="D264" s="7">
        <v>1.77311</v>
      </c>
      <c r="E264" s="7">
        <v>4.9625300000000001</v>
      </c>
      <c r="J264" s="5"/>
      <c r="K264" s="7"/>
      <c r="L264" s="7"/>
      <c r="M264" s="7"/>
    </row>
    <row r="265" spans="1:13" x14ac:dyDescent="0.3">
      <c r="A265" t="s">
        <v>258</v>
      </c>
      <c r="B265" s="5">
        <v>35247</v>
      </c>
      <c r="C265" s="7">
        <v>6.7887300000000002</v>
      </c>
      <c r="D265" s="7">
        <v>1.7361200000000001</v>
      </c>
      <c r="E265" s="7">
        <v>5.0526099999999996</v>
      </c>
      <c r="J265" s="5"/>
      <c r="K265" s="7"/>
      <c r="L265" s="7"/>
      <c r="M265" s="7"/>
    </row>
    <row r="266" spans="1:13" x14ac:dyDescent="0.3">
      <c r="A266" t="s">
        <v>259</v>
      </c>
      <c r="B266" s="5">
        <v>35278</v>
      </c>
      <c r="C266" s="7">
        <v>6.9815800000000001</v>
      </c>
      <c r="D266" s="7">
        <v>1.94217</v>
      </c>
      <c r="E266" s="7">
        <v>5.0394100000000002</v>
      </c>
      <c r="J266" s="5"/>
      <c r="K266" s="7"/>
      <c r="L266" s="7"/>
      <c r="M266" s="7"/>
    </row>
    <row r="267" spans="1:13" x14ac:dyDescent="0.3">
      <c r="A267" t="s">
        <v>260</v>
      </c>
      <c r="B267" s="5">
        <v>35309</v>
      </c>
      <c r="C267" s="7">
        <v>6.75861</v>
      </c>
      <c r="D267" s="7">
        <v>1.80959</v>
      </c>
      <c r="E267" s="7">
        <v>4.9490100000000004</v>
      </c>
      <c r="J267" s="5"/>
      <c r="K267" s="7"/>
      <c r="L267" s="7"/>
      <c r="M267" s="7"/>
    </row>
    <row r="268" spans="1:13" x14ac:dyDescent="0.3">
      <c r="A268" t="s">
        <v>261</v>
      </c>
      <c r="B268" s="5">
        <v>35339</v>
      </c>
      <c r="C268" s="7">
        <v>6.4005099999999997</v>
      </c>
      <c r="D268" s="7">
        <v>1.5911299999999999</v>
      </c>
      <c r="E268" s="7">
        <v>4.80938</v>
      </c>
      <c r="J268" s="5"/>
      <c r="K268" s="7"/>
      <c r="L268" s="7"/>
      <c r="M268" s="7"/>
    </row>
    <row r="269" spans="1:13" x14ac:dyDescent="0.3">
      <c r="A269" t="s">
        <v>262</v>
      </c>
      <c r="B269" s="5">
        <v>35370</v>
      </c>
      <c r="C269" s="7">
        <v>6.0845500000000001</v>
      </c>
      <c r="D269" s="7">
        <v>1.3608199999999999</v>
      </c>
      <c r="E269" s="7">
        <v>4.7237299999999998</v>
      </c>
      <c r="J269" s="5"/>
      <c r="K269" s="7"/>
      <c r="L269" s="7"/>
      <c r="M269" s="7"/>
    </row>
    <row r="270" spans="1:13" x14ac:dyDescent="0.3">
      <c r="A270" t="s">
        <v>263</v>
      </c>
      <c r="B270" s="5">
        <v>35400</v>
      </c>
      <c r="C270" s="7">
        <v>6.4258300000000004</v>
      </c>
      <c r="D270" s="7">
        <v>1.49943</v>
      </c>
      <c r="E270" s="7">
        <v>4.9264000000000001</v>
      </c>
      <c r="J270" s="5"/>
      <c r="K270" s="7"/>
      <c r="L270" s="7"/>
      <c r="M270" s="7"/>
    </row>
    <row r="271" spans="1:13" x14ac:dyDescent="0.3">
      <c r="A271" t="s">
        <v>264</v>
      </c>
      <c r="B271" s="5">
        <v>35431</v>
      </c>
      <c r="C271" s="7">
        <v>6.51701</v>
      </c>
      <c r="D271" s="7">
        <v>1.60229</v>
      </c>
      <c r="E271" s="7">
        <v>4.91472</v>
      </c>
      <c r="J271" s="5"/>
      <c r="K271" s="7"/>
      <c r="L271" s="7"/>
      <c r="M271" s="7"/>
    </row>
    <row r="272" spans="1:13" x14ac:dyDescent="0.3">
      <c r="A272" t="s">
        <v>265</v>
      </c>
      <c r="B272" s="5">
        <v>35462</v>
      </c>
      <c r="C272" s="7">
        <v>6.5773099999999998</v>
      </c>
      <c r="D272" s="7">
        <v>1.55833</v>
      </c>
      <c r="E272" s="7">
        <v>5.01898</v>
      </c>
      <c r="J272" s="5"/>
      <c r="K272" s="7"/>
      <c r="L272" s="7"/>
      <c r="M272" s="7"/>
    </row>
    <row r="273" spans="1:13" x14ac:dyDescent="0.3">
      <c r="A273" t="s">
        <v>266</v>
      </c>
      <c r="B273" s="5">
        <v>35490</v>
      </c>
      <c r="C273" s="7">
        <v>6.9451499999999999</v>
      </c>
      <c r="D273" s="7">
        <v>1.7424500000000001</v>
      </c>
      <c r="E273" s="7">
        <v>5.2027000000000001</v>
      </c>
      <c r="J273" s="5"/>
      <c r="K273" s="7"/>
      <c r="L273" s="7"/>
      <c r="M273" s="7"/>
    </row>
    <row r="274" spans="1:13" x14ac:dyDescent="0.3">
      <c r="A274" t="s">
        <v>267</v>
      </c>
      <c r="B274" s="5">
        <v>35521</v>
      </c>
      <c r="C274" s="7">
        <v>6.75108</v>
      </c>
      <c r="D274" s="7">
        <v>1.6453199999999999</v>
      </c>
      <c r="E274" s="7">
        <v>5.1057699999999997</v>
      </c>
      <c r="J274" s="5"/>
      <c r="K274" s="7"/>
      <c r="L274" s="7"/>
      <c r="M274" s="7"/>
    </row>
    <row r="275" spans="1:13" x14ac:dyDescent="0.3">
      <c r="A275" t="s">
        <v>268</v>
      </c>
      <c r="B275" s="5">
        <v>35551</v>
      </c>
      <c r="C275" s="7">
        <v>6.6949699999999996</v>
      </c>
      <c r="D275" s="7">
        <v>1.65225</v>
      </c>
      <c r="E275" s="7">
        <v>5.0427200000000001</v>
      </c>
      <c r="J275" s="5"/>
      <c r="K275" s="7"/>
      <c r="L275" s="7"/>
      <c r="M275" s="7"/>
    </row>
    <row r="276" spans="1:13" x14ac:dyDescent="0.3">
      <c r="A276" t="s">
        <v>269</v>
      </c>
      <c r="B276" s="5">
        <v>35582</v>
      </c>
      <c r="C276" s="7">
        <v>6.5579200000000002</v>
      </c>
      <c r="D276" s="7">
        <v>1.52755</v>
      </c>
      <c r="E276" s="7">
        <v>5.0303699999999996</v>
      </c>
      <c r="J276" s="5"/>
      <c r="K276" s="7"/>
      <c r="L276" s="7"/>
      <c r="M276" s="7"/>
    </row>
    <row r="277" spans="1:13" x14ac:dyDescent="0.3">
      <c r="A277" t="s">
        <v>270</v>
      </c>
      <c r="B277" s="5">
        <v>35612</v>
      </c>
      <c r="C277" s="7">
        <v>6.06759</v>
      </c>
      <c r="D277" s="7">
        <v>1.21418</v>
      </c>
      <c r="E277" s="7">
        <v>4.8534100000000002</v>
      </c>
      <c r="J277" s="5"/>
      <c r="K277" s="7"/>
      <c r="L277" s="7"/>
      <c r="M277" s="7"/>
    </row>
    <row r="278" spans="1:13" x14ac:dyDescent="0.3">
      <c r="A278" t="s">
        <v>271</v>
      </c>
      <c r="B278" s="5">
        <v>35643</v>
      </c>
      <c r="C278" s="7">
        <v>6.4169900000000002</v>
      </c>
      <c r="D278" s="7">
        <v>1.4587699999999999</v>
      </c>
      <c r="E278" s="7">
        <v>4.9582300000000004</v>
      </c>
      <c r="J278" s="5"/>
      <c r="K278" s="7"/>
      <c r="L278" s="7"/>
      <c r="M278" s="7"/>
    </row>
    <row r="279" spans="1:13" x14ac:dyDescent="0.3">
      <c r="A279" t="s">
        <v>272</v>
      </c>
      <c r="B279" s="5">
        <v>35674</v>
      </c>
      <c r="C279" s="7">
        <v>6.2189199999999998</v>
      </c>
      <c r="D279" s="7">
        <v>1.3367599999999999</v>
      </c>
      <c r="E279" s="7">
        <v>4.8821599999999998</v>
      </c>
      <c r="J279" s="5"/>
      <c r="K279" s="7"/>
      <c r="L279" s="7"/>
      <c r="M279" s="7"/>
    </row>
    <row r="280" spans="1:13" x14ac:dyDescent="0.3">
      <c r="A280" t="s">
        <v>273</v>
      </c>
      <c r="B280" s="5">
        <v>35704</v>
      </c>
      <c r="C280" s="7">
        <v>5.9267799999999999</v>
      </c>
      <c r="D280" s="7">
        <v>1.0999399999999999</v>
      </c>
      <c r="E280" s="7">
        <v>4.8268500000000003</v>
      </c>
      <c r="J280" s="5"/>
      <c r="K280" s="7"/>
      <c r="L280" s="7"/>
      <c r="M280" s="7"/>
    </row>
    <row r="281" spans="1:13" x14ac:dyDescent="0.3">
      <c r="A281" t="s">
        <v>274</v>
      </c>
      <c r="B281" s="5">
        <v>35735</v>
      </c>
      <c r="C281" s="7">
        <v>5.87439</v>
      </c>
      <c r="D281" s="7">
        <v>0.89844999999999997</v>
      </c>
      <c r="E281" s="7">
        <v>4.9759399999999996</v>
      </c>
      <c r="J281" s="5"/>
      <c r="K281" s="7"/>
      <c r="L281" s="7"/>
      <c r="M281" s="7"/>
    </row>
    <row r="282" spans="1:13" x14ac:dyDescent="0.3">
      <c r="A282" t="s">
        <v>275</v>
      </c>
      <c r="B282" s="5">
        <v>35765</v>
      </c>
      <c r="C282" s="7">
        <v>5.7703100000000003</v>
      </c>
      <c r="D282" s="7">
        <v>0.85584000000000005</v>
      </c>
      <c r="E282" s="7">
        <v>4.9144699999999997</v>
      </c>
      <c r="J282" s="5"/>
      <c r="K282" s="7"/>
      <c r="L282" s="7"/>
      <c r="M282" s="7"/>
    </row>
    <row r="283" spans="1:13" x14ac:dyDescent="0.3">
      <c r="A283" t="s">
        <v>276</v>
      </c>
      <c r="B283" s="5">
        <v>35796</v>
      </c>
      <c r="C283" s="7">
        <v>5.6136299999999997</v>
      </c>
      <c r="D283" s="7">
        <v>0.97143999999999997</v>
      </c>
      <c r="E283" s="7">
        <v>4.6421900000000003</v>
      </c>
      <c r="J283" s="5"/>
      <c r="K283" s="7"/>
      <c r="L283" s="7"/>
      <c r="M283" s="7"/>
    </row>
    <row r="284" spans="1:13" x14ac:dyDescent="0.3">
      <c r="A284" t="s">
        <v>277</v>
      </c>
      <c r="B284" s="5">
        <v>35827</v>
      </c>
      <c r="C284" s="7">
        <v>5.7194099999999999</v>
      </c>
      <c r="D284" s="7">
        <v>0.90707000000000004</v>
      </c>
      <c r="E284" s="7">
        <v>4.8123399999999998</v>
      </c>
      <c r="J284" s="5"/>
      <c r="K284" s="7"/>
      <c r="L284" s="7"/>
      <c r="M284" s="7"/>
    </row>
    <row r="285" spans="1:13" x14ac:dyDescent="0.3">
      <c r="A285" t="s">
        <v>278</v>
      </c>
      <c r="B285" s="5">
        <v>35855</v>
      </c>
      <c r="C285" s="7">
        <v>5.7485900000000001</v>
      </c>
      <c r="D285" s="7">
        <v>0.89231000000000005</v>
      </c>
      <c r="E285" s="7">
        <v>4.8562799999999999</v>
      </c>
      <c r="J285" s="5"/>
      <c r="K285" s="7"/>
      <c r="L285" s="7"/>
      <c r="M285" s="7"/>
    </row>
    <row r="286" spans="1:13" x14ac:dyDescent="0.3">
      <c r="A286" t="s">
        <v>279</v>
      </c>
      <c r="B286" s="5">
        <v>35886</v>
      </c>
      <c r="C286" s="7">
        <v>5.8074599999999998</v>
      </c>
      <c r="D286" s="7">
        <v>1.03637</v>
      </c>
      <c r="E286" s="7">
        <v>4.7710999999999997</v>
      </c>
      <c r="J286" s="5"/>
      <c r="K286" s="7"/>
      <c r="L286" s="7"/>
      <c r="M286" s="7"/>
    </row>
    <row r="287" spans="1:13" x14ac:dyDescent="0.3">
      <c r="A287" t="s">
        <v>280</v>
      </c>
      <c r="B287" s="5">
        <v>35916</v>
      </c>
      <c r="C287" s="7">
        <v>5.6952199999999999</v>
      </c>
      <c r="D287" s="7">
        <v>0.89170000000000005</v>
      </c>
      <c r="E287" s="7">
        <v>4.8035199999999998</v>
      </c>
      <c r="J287" s="5"/>
      <c r="K287" s="7"/>
      <c r="L287" s="7"/>
      <c r="M287" s="7"/>
    </row>
    <row r="288" spans="1:13" x14ac:dyDescent="0.3">
      <c r="A288" t="s">
        <v>281</v>
      </c>
      <c r="B288" s="5">
        <v>35947</v>
      </c>
      <c r="C288" s="7">
        <v>5.5411599999999996</v>
      </c>
      <c r="D288" s="7">
        <v>0.72338999999999998</v>
      </c>
      <c r="E288" s="7">
        <v>4.8177700000000003</v>
      </c>
      <c r="J288" s="5"/>
      <c r="K288" s="7"/>
      <c r="L288" s="7"/>
      <c r="M288" s="7"/>
    </row>
    <row r="289" spans="1:13" x14ac:dyDescent="0.3">
      <c r="A289" t="s">
        <v>282</v>
      </c>
      <c r="B289" s="5">
        <v>35977</v>
      </c>
      <c r="C289" s="7">
        <v>5.5737500000000004</v>
      </c>
      <c r="D289" s="7">
        <v>0.75355000000000005</v>
      </c>
      <c r="E289" s="7">
        <v>4.8201999999999998</v>
      </c>
      <c r="J289" s="5"/>
      <c r="K289" s="7"/>
      <c r="L289" s="7"/>
      <c r="M289" s="7"/>
    </row>
    <row r="290" spans="1:13" x14ac:dyDescent="0.3">
      <c r="A290" t="s">
        <v>283</v>
      </c>
      <c r="B290" s="5">
        <v>36008</v>
      </c>
      <c r="C290" s="7">
        <v>5.1687599999999998</v>
      </c>
      <c r="D290" s="7">
        <v>0.66771000000000003</v>
      </c>
      <c r="E290" s="7">
        <v>4.5010599999999998</v>
      </c>
      <c r="J290" s="5"/>
      <c r="K290" s="7"/>
      <c r="L290" s="7"/>
      <c r="M290" s="7"/>
    </row>
    <row r="291" spans="1:13" x14ac:dyDescent="0.3">
      <c r="A291" t="s">
        <v>284</v>
      </c>
      <c r="B291" s="5">
        <v>36039</v>
      </c>
      <c r="C291" s="7">
        <v>4.6666800000000004</v>
      </c>
      <c r="D291" s="7">
        <v>0.64659999999999995</v>
      </c>
      <c r="E291" s="7">
        <v>4.0200899999999997</v>
      </c>
      <c r="J291" s="5"/>
      <c r="K291" s="7"/>
      <c r="L291" s="7"/>
      <c r="M291" s="7"/>
    </row>
    <row r="292" spans="1:13" x14ac:dyDescent="0.3">
      <c r="A292" t="s">
        <v>285</v>
      </c>
      <c r="B292" s="5">
        <v>36069</v>
      </c>
      <c r="C292" s="7">
        <v>4.8856900000000003</v>
      </c>
      <c r="D292" s="7">
        <v>1.0101</v>
      </c>
      <c r="E292" s="7">
        <v>3.8755899999999999</v>
      </c>
      <c r="J292" s="5"/>
      <c r="K292" s="7"/>
      <c r="L292" s="7"/>
      <c r="M292" s="7"/>
    </row>
    <row r="293" spans="1:13" x14ac:dyDescent="0.3">
      <c r="A293" t="s">
        <v>286</v>
      </c>
      <c r="B293" s="5">
        <v>36100</v>
      </c>
      <c r="C293" s="7">
        <v>4.9194399999999998</v>
      </c>
      <c r="D293" s="7">
        <v>0.70026999999999995</v>
      </c>
      <c r="E293" s="7">
        <v>4.2191599999999996</v>
      </c>
      <c r="J293" s="5"/>
      <c r="K293" s="7"/>
      <c r="L293" s="7"/>
      <c r="M293" s="7"/>
    </row>
    <row r="294" spans="1:13" x14ac:dyDescent="0.3">
      <c r="A294" t="s">
        <v>287</v>
      </c>
      <c r="B294" s="5">
        <v>36130</v>
      </c>
      <c r="C294" s="7">
        <v>4.9861599999999999</v>
      </c>
      <c r="D294" s="7">
        <v>0.79296</v>
      </c>
      <c r="E294" s="7">
        <v>4.1931900000000004</v>
      </c>
      <c r="J294" s="5"/>
      <c r="K294" s="7"/>
      <c r="L294" s="7"/>
      <c r="M294" s="7"/>
    </row>
    <row r="295" spans="1:13" x14ac:dyDescent="0.3">
      <c r="A295" t="s">
        <v>288</v>
      </c>
      <c r="B295" s="5">
        <v>36161</v>
      </c>
      <c r="C295" s="7">
        <v>4.9624100000000002</v>
      </c>
      <c r="D295" s="7">
        <v>0.84147000000000005</v>
      </c>
      <c r="E295" s="7">
        <v>4.12094</v>
      </c>
      <c r="J295" s="5"/>
      <c r="K295" s="7"/>
      <c r="L295" s="7"/>
      <c r="M295" s="7"/>
    </row>
    <row r="296" spans="1:13" x14ac:dyDescent="0.3">
      <c r="A296" t="s">
        <v>289</v>
      </c>
      <c r="B296" s="5">
        <v>36192</v>
      </c>
      <c r="C296" s="7">
        <v>5.5571999999999999</v>
      </c>
      <c r="D296" s="7">
        <v>1.08826</v>
      </c>
      <c r="E296" s="7">
        <v>4.4689500000000004</v>
      </c>
      <c r="J296" s="5"/>
      <c r="K296" s="7"/>
      <c r="L296" s="7"/>
      <c r="M296" s="7"/>
    </row>
    <row r="297" spans="1:13" x14ac:dyDescent="0.3">
      <c r="A297" t="s">
        <v>290</v>
      </c>
      <c r="B297" s="5">
        <v>36220</v>
      </c>
      <c r="C297" s="7">
        <v>5.5927100000000003</v>
      </c>
      <c r="D297" s="7">
        <v>1.2587699999999999</v>
      </c>
      <c r="E297" s="7">
        <v>4.3339400000000001</v>
      </c>
      <c r="J297" s="5"/>
      <c r="K297" s="7"/>
      <c r="L297" s="7"/>
      <c r="M297" s="7"/>
    </row>
    <row r="298" spans="1:13" x14ac:dyDescent="0.3">
      <c r="A298" t="s">
        <v>291</v>
      </c>
      <c r="B298" s="5">
        <v>36251</v>
      </c>
      <c r="C298" s="7">
        <v>5.6138000000000003</v>
      </c>
      <c r="D298" s="7">
        <v>1.2444</v>
      </c>
      <c r="E298" s="7">
        <v>4.3693999999999997</v>
      </c>
      <c r="J298" s="5"/>
      <c r="K298" s="7"/>
      <c r="L298" s="7"/>
      <c r="M298" s="7"/>
    </row>
    <row r="299" spans="1:13" x14ac:dyDescent="0.3">
      <c r="A299" t="s">
        <v>292</v>
      </c>
      <c r="B299" s="5">
        <v>36281</v>
      </c>
      <c r="C299" s="7">
        <v>5.9091300000000002</v>
      </c>
      <c r="D299" s="7">
        <v>1.2527299999999999</v>
      </c>
      <c r="E299" s="7">
        <v>4.6563999999999997</v>
      </c>
      <c r="J299" s="5"/>
      <c r="K299" s="7"/>
      <c r="L299" s="7"/>
      <c r="M299" s="7"/>
    </row>
    <row r="300" spans="1:13" x14ac:dyDescent="0.3">
      <c r="A300" t="s">
        <v>293</v>
      </c>
      <c r="B300" s="5">
        <v>36312</v>
      </c>
      <c r="C300" s="7">
        <v>6.0929599999999997</v>
      </c>
      <c r="D300" s="7">
        <v>1.5184800000000001</v>
      </c>
      <c r="E300" s="7">
        <v>4.5744800000000003</v>
      </c>
      <c r="J300" s="5"/>
      <c r="K300" s="7"/>
      <c r="L300" s="7"/>
      <c r="M300" s="7"/>
    </row>
    <row r="301" spans="1:13" x14ac:dyDescent="0.3">
      <c r="A301" t="s">
        <v>294</v>
      </c>
      <c r="B301" s="5">
        <v>36342</v>
      </c>
      <c r="C301" s="7">
        <v>6.2015399999999996</v>
      </c>
      <c r="D301" s="7">
        <v>1.48946</v>
      </c>
      <c r="E301" s="7">
        <v>4.7120800000000003</v>
      </c>
      <c r="J301" s="5"/>
      <c r="K301" s="7"/>
      <c r="L301" s="7"/>
      <c r="M301" s="7"/>
    </row>
    <row r="302" spans="1:13" x14ac:dyDescent="0.3">
      <c r="A302" t="s">
        <v>295</v>
      </c>
      <c r="B302" s="5">
        <v>36373</v>
      </c>
      <c r="C302" s="7">
        <v>6.3237399999999999</v>
      </c>
      <c r="D302" s="7">
        <v>1.61391</v>
      </c>
      <c r="E302" s="7">
        <v>4.7098399999999998</v>
      </c>
      <c r="J302" s="5"/>
      <c r="K302" s="7"/>
      <c r="L302" s="7"/>
      <c r="M302" s="7"/>
    </row>
    <row r="303" spans="1:13" x14ac:dyDescent="0.3">
      <c r="A303" t="s">
        <v>296</v>
      </c>
      <c r="B303" s="5">
        <v>36404</v>
      </c>
      <c r="C303" s="7">
        <v>6.27034</v>
      </c>
      <c r="D303" s="7">
        <v>1.6639200000000001</v>
      </c>
      <c r="E303" s="7">
        <v>4.6064299999999996</v>
      </c>
      <c r="J303" s="5"/>
      <c r="K303" s="7"/>
      <c r="L303" s="7"/>
      <c r="M303" s="7"/>
    </row>
    <row r="304" spans="1:13" x14ac:dyDescent="0.3">
      <c r="A304" t="s">
        <v>297</v>
      </c>
      <c r="B304" s="5">
        <v>36434</v>
      </c>
      <c r="C304" s="7">
        <v>6.3359899999999998</v>
      </c>
      <c r="D304" s="7">
        <v>1.61477</v>
      </c>
      <c r="E304" s="7">
        <v>4.7212199999999998</v>
      </c>
      <c r="J304" s="5"/>
      <c r="K304" s="7"/>
      <c r="L304" s="7"/>
      <c r="M304" s="7"/>
    </row>
    <row r="305" spans="1:13" x14ac:dyDescent="0.3">
      <c r="A305" t="s">
        <v>298</v>
      </c>
      <c r="B305" s="5">
        <v>36465</v>
      </c>
      <c r="C305" s="7">
        <v>6.45167</v>
      </c>
      <c r="D305" s="7">
        <v>1.63808</v>
      </c>
      <c r="E305" s="7">
        <v>4.8135899999999996</v>
      </c>
      <c r="J305" s="5"/>
      <c r="K305" s="7"/>
      <c r="L305" s="7"/>
      <c r="M305" s="7"/>
    </row>
    <row r="306" spans="1:13" x14ac:dyDescent="0.3">
      <c r="A306" t="s">
        <v>299</v>
      </c>
      <c r="B306" s="5">
        <v>36495</v>
      </c>
      <c r="C306" s="7">
        <v>6.72431</v>
      </c>
      <c r="D306" s="7">
        <v>1.7829600000000001</v>
      </c>
      <c r="E306" s="7">
        <v>4.9413499999999999</v>
      </c>
      <c r="J306" s="5"/>
      <c r="K306" s="7"/>
      <c r="L306" s="7"/>
      <c r="M306" s="7"/>
    </row>
    <row r="307" spans="1:13" x14ac:dyDescent="0.3">
      <c r="A307" t="s">
        <v>300</v>
      </c>
      <c r="B307" s="5">
        <v>36526</v>
      </c>
      <c r="C307" s="7">
        <v>6.70214</v>
      </c>
      <c r="D307" s="7">
        <v>1.3396399999999999</v>
      </c>
      <c r="E307" s="7">
        <v>5.3624999999999998</v>
      </c>
      <c r="J307" s="5"/>
      <c r="K307" s="7"/>
      <c r="L307" s="7"/>
      <c r="M307" s="7"/>
    </row>
    <row r="308" spans="1:13" x14ac:dyDescent="0.3">
      <c r="A308" t="s">
        <v>301</v>
      </c>
      <c r="B308" s="5">
        <v>36557</v>
      </c>
      <c r="C308" s="7">
        <v>6.5560299999999998</v>
      </c>
      <c r="D308" s="7">
        <v>1.13043</v>
      </c>
      <c r="E308" s="7">
        <v>5.4256000000000002</v>
      </c>
      <c r="J308" s="5"/>
      <c r="K308" s="7"/>
      <c r="L308" s="7"/>
      <c r="M308" s="7"/>
    </row>
    <row r="309" spans="1:13" x14ac:dyDescent="0.3">
      <c r="A309" t="s">
        <v>302</v>
      </c>
      <c r="B309" s="5">
        <v>36586</v>
      </c>
      <c r="C309" s="7">
        <v>6.1810600000000004</v>
      </c>
      <c r="D309" s="7">
        <v>0.80767999999999995</v>
      </c>
      <c r="E309" s="7">
        <v>5.37338</v>
      </c>
      <c r="J309" s="5"/>
      <c r="K309" s="7"/>
      <c r="L309" s="7"/>
      <c r="M309" s="7"/>
    </row>
    <row r="310" spans="1:13" x14ac:dyDescent="0.3">
      <c r="A310" t="s">
        <v>303</v>
      </c>
      <c r="B310" s="5">
        <v>36617</v>
      </c>
      <c r="C310" s="7">
        <v>6.3344699999999996</v>
      </c>
      <c r="D310" s="7">
        <v>0.82637000000000005</v>
      </c>
      <c r="E310" s="7">
        <v>5.5081100000000003</v>
      </c>
      <c r="J310" s="5"/>
      <c r="K310" s="7"/>
      <c r="L310" s="7"/>
      <c r="M310" s="7"/>
    </row>
    <row r="311" spans="1:13" x14ac:dyDescent="0.3">
      <c r="A311" t="s">
        <v>304</v>
      </c>
      <c r="B311" s="5">
        <v>36647</v>
      </c>
      <c r="C311" s="7">
        <v>6.4263199999999996</v>
      </c>
      <c r="D311" s="7">
        <v>0.95374999999999999</v>
      </c>
      <c r="E311" s="7">
        <v>5.4725700000000002</v>
      </c>
      <c r="J311" s="5"/>
      <c r="K311" s="7"/>
      <c r="L311" s="7"/>
      <c r="M311" s="7"/>
    </row>
    <row r="312" spans="1:13" x14ac:dyDescent="0.3">
      <c r="A312" t="s">
        <v>305</v>
      </c>
      <c r="B312" s="5">
        <v>36678</v>
      </c>
      <c r="C312" s="7">
        <v>6.1959999999999997</v>
      </c>
      <c r="D312" s="7">
        <v>0.92791000000000001</v>
      </c>
      <c r="E312" s="7">
        <v>5.2680899999999999</v>
      </c>
      <c r="J312" s="5"/>
      <c r="K312" s="7"/>
      <c r="L312" s="7"/>
      <c r="M312" s="7"/>
    </row>
    <row r="313" spans="1:13" x14ac:dyDescent="0.3">
      <c r="A313" t="s">
        <v>306</v>
      </c>
      <c r="B313" s="5">
        <v>36708</v>
      </c>
      <c r="C313" s="7">
        <v>6.1069500000000003</v>
      </c>
      <c r="D313" s="7">
        <v>0.77654000000000001</v>
      </c>
      <c r="E313" s="7">
        <v>5.3304099999999996</v>
      </c>
      <c r="J313" s="5"/>
      <c r="K313" s="7"/>
      <c r="L313" s="7"/>
      <c r="M313" s="7"/>
    </row>
    <row r="314" spans="1:13" x14ac:dyDescent="0.3">
      <c r="A314" t="s">
        <v>307</v>
      </c>
      <c r="B314" s="5">
        <v>36739</v>
      </c>
      <c r="C314" s="7">
        <v>5.90855</v>
      </c>
      <c r="D314" s="7">
        <v>0.67283999999999999</v>
      </c>
      <c r="E314" s="7">
        <v>5.2357100000000001</v>
      </c>
      <c r="J314" s="5"/>
      <c r="K314" s="7"/>
      <c r="L314" s="7"/>
      <c r="M314" s="7"/>
    </row>
    <row r="315" spans="1:13" x14ac:dyDescent="0.3">
      <c r="A315" t="s">
        <v>308</v>
      </c>
      <c r="B315" s="5">
        <v>36770</v>
      </c>
      <c r="C315" s="7">
        <v>6.0046900000000001</v>
      </c>
      <c r="D315" s="7">
        <v>1.00539</v>
      </c>
      <c r="E315" s="7">
        <v>4.9992999999999999</v>
      </c>
      <c r="J315" s="5"/>
      <c r="K315" s="7"/>
      <c r="L315" s="7"/>
      <c r="M315" s="7"/>
    </row>
    <row r="316" spans="1:13" x14ac:dyDescent="0.3">
      <c r="A316" t="s">
        <v>309</v>
      </c>
      <c r="B316" s="5">
        <v>36800</v>
      </c>
      <c r="C316" s="7">
        <v>5.8979799999999996</v>
      </c>
      <c r="D316" s="7">
        <v>0.83552999999999999</v>
      </c>
      <c r="E316" s="7">
        <v>5.0624500000000001</v>
      </c>
      <c r="J316" s="5"/>
      <c r="K316" s="7"/>
      <c r="L316" s="7"/>
      <c r="M316" s="7"/>
    </row>
    <row r="317" spans="1:13" x14ac:dyDescent="0.3">
      <c r="A317" t="s">
        <v>310</v>
      </c>
      <c r="B317" s="5">
        <v>36831</v>
      </c>
      <c r="C317" s="7">
        <v>5.5958899999999998</v>
      </c>
      <c r="D317" s="7">
        <v>0.72948999999999997</v>
      </c>
      <c r="E317" s="7">
        <v>4.86639</v>
      </c>
      <c r="J317" s="5"/>
      <c r="K317" s="7"/>
      <c r="L317" s="7"/>
      <c r="M317" s="7"/>
    </row>
    <row r="318" spans="1:13" x14ac:dyDescent="0.3">
      <c r="A318" t="s">
        <v>311</v>
      </c>
      <c r="B318" s="5">
        <v>36861</v>
      </c>
      <c r="C318" s="7">
        <v>5.3425000000000002</v>
      </c>
      <c r="D318" s="7">
        <v>0.78959999999999997</v>
      </c>
      <c r="E318" s="7">
        <v>4.5529099999999998</v>
      </c>
      <c r="J318" s="5"/>
      <c r="K318" s="7"/>
      <c r="L318" s="7"/>
      <c r="M318" s="7"/>
    </row>
    <row r="319" spans="1:13" x14ac:dyDescent="0.3">
      <c r="A319" t="s">
        <v>312</v>
      </c>
      <c r="B319" s="5">
        <v>36892</v>
      </c>
      <c r="C319" s="7">
        <v>5.3740899999999998</v>
      </c>
      <c r="D319" s="7">
        <v>1.12825</v>
      </c>
      <c r="E319" s="7">
        <v>4.2458400000000003</v>
      </c>
      <c r="J319" s="5"/>
      <c r="K319" s="7"/>
      <c r="L319" s="7"/>
      <c r="M319" s="7"/>
    </row>
    <row r="320" spans="1:13" x14ac:dyDescent="0.3">
      <c r="A320" t="s">
        <v>313</v>
      </c>
      <c r="B320" s="5">
        <v>36923</v>
      </c>
      <c r="C320" s="7">
        <v>5.2101199999999999</v>
      </c>
      <c r="D320" s="7">
        <v>1.0916999999999999</v>
      </c>
      <c r="E320" s="7">
        <v>4.1184200000000004</v>
      </c>
      <c r="J320" s="5"/>
      <c r="K320" s="7"/>
      <c r="L320" s="7"/>
      <c r="M320" s="7"/>
    </row>
    <row r="321" spans="1:13" x14ac:dyDescent="0.3">
      <c r="A321" t="s">
        <v>314</v>
      </c>
      <c r="B321" s="5">
        <v>36951</v>
      </c>
      <c r="C321" s="7">
        <v>5.2638499999999997</v>
      </c>
      <c r="D321" s="7">
        <v>1.3739300000000001</v>
      </c>
      <c r="E321" s="7">
        <v>3.88992</v>
      </c>
      <c r="J321" s="5"/>
      <c r="K321" s="7"/>
      <c r="L321" s="7"/>
      <c r="M321" s="7"/>
    </row>
    <row r="322" spans="1:13" x14ac:dyDescent="0.3">
      <c r="A322" t="s">
        <v>315</v>
      </c>
      <c r="B322" s="5">
        <v>36982</v>
      </c>
      <c r="C322" s="7">
        <v>5.6160800000000002</v>
      </c>
      <c r="D322" s="7">
        <v>1.6931700000000001</v>
      </c>
      <c r="E322" s="7">
        <v>3.9229099999999999</v>
      </c>
      <c r="J322" s="5"/>
      <c r="K322" s="7"/>
      <c r="L322" s="7"/>
      <c r="M322" s="7"/>
    </row>
    <row r="323" spans="1:13" x14ac:dyDescent="0.3">
      <c r="A323" t="s">
        <v>316</v>
      </c>
      <c r="B323" s="5">
        <v>37012</v>
      </c>
      <c r="C323" s="7">
        <v>5.6893900000000004</v>
      </c>
      <c r="D323" s="7">
        <v>1.8287100000000001</v>
      </c>
      <c r="E323" s="7">
        <v>3.8606699999999998</v>
      </c>
      <c r="J323" s="5"/>
      <c r="K323" s="7"/>
      <c r="L323" s="7"/>
      <c r="M323" s="7"/>
    </row>
    <row r="324" spans="1:13" x14ac:dyDescent="0.3">
      <c r="A324" t="s">
        <v>317</v>
      </c>
      <c r="B324" s="5">
        <v>37043</v>
      </c>
      <c r="C324" s="7">
        <v>5.6938899999999997</v>
      </c>
      <c r="D324" s="7">
        <v>1.8081100000000001</v>
      </c>
      <c r="E324" s="7">
        <v>3.88578</v>
      </c>
      <c r="J324" s="5"/>
      <c r="K324" s="7"/>
      <c r="L324" s="7"/>
      <c r="M324" s="7"/>
    </row>
    <row r="325" spans="1:13" x14ac:dyDescent="0.3">
      <c r="A325" t="s">
        <v>318</v>
      </c>
      <c r="B325" s="5">
        <v>37073</v>
      </c>
      <c r="C325" s="7">
        <v>5.3137999999999996</v>
      </c>
      <c r="D325" s="7">
        <v>1.65455</v>
      </c>
      <c r="E325" s="7">
        <v>3.6592500000000001</v>
      </c>
      <c r="J325" s="5"/>
      <c r="K325" s="7"/>
      <c r="L325" s="7"/>
      <c r="M325" s="7"/>
    </row>
    <row r="326" spans="1:13" x14ac:dyDescent="0.3">
      <c r="A326" t="s">
        <v>319</v>
      </c>
      <c r="B326" s="5">
        <v>37104</v>
      </c>
      <c r="C326" s="7">
        <v>5.1775099999999998</v>
      </c>
      <c r="D326" s="7">
        <v>1.60433</v>
      </c>
      <c r="E326" s="7">
        <v>3.5731799999999998</v>
      </c>
      <c r="J326" s="5"/>
      <c r="K326" s="7"/>
      <c r="L326" s="7"/>
      <c r="M326" s="7"/>
    </row>
    <row r="327" spans="1:13" x14ac:dyDescent="0.3">
      <c r="A327" t="s">
        <v>320</v>
      </c>
      <c r="B327" s="5">
        <v>37135</v>
      </c>
      <c r="C327" s="7">
        <v>5.03322</v>
      </c>
      <c r="D327" s="7">
        <v>2.0756899999999998</v>
      </c>
      <c r="E327" s="7">
        <v>2.9575399999999998</v>
      </c>
      <c r="J327" s="5"/>
      <c r="K327" s="7"/>
      <c r="L327" s="7"/>
      <c r="M327" s="7"/>
    </row>
    <row r="328" spans="1:13" x14ac:dyDescent="0.3">
      <c r="A328" t="s">
        <v>321</v>
      </c>
      <c r="B328" s="5">
        <v>37165</v>
      </c>
      <c r="C328" s="7">
        <v>4.6883999999999997</v>
      </c>
      <c r="D328" s="7">
        <v>1.9060600000000001</v>
      </c>
      <c r="E328" s="7">
        <v>2.78234</v>
      </c>
      <c r="J328" s="5"/>
      <c r="K328" s="7"/>
      <c r="L328" s="7"/>
      <c r="M328" s="7"/>
    </row>
    <row r="329" spans="1:13" x14ac:dyDescent="0.3">
      <c r="A329" t="s">
        <v>322</v>
      </c>
      <c r="B329" s="5">
        <v>37196</v>
      </c>
      <c r="C329" s="7">
        <v>5.2379600000000002</v>
      </c>
      <c r="D329" s="7">
        <v>2.31332</v>
      </c>
      <c r="E329" s="7">
        <v>2.9246300000000001</v>
      </c>
      <c r="J329" s="5"/>
      <c r="K329" s="7"/>
      <c r="L329" s="7"/>
      <c r="M329" s="7"/>
    </row>
    <row r="330" spans="1:13" x14ac:dyDescent="0.3">
      <c r="A330" t="s">
        <v>323</v>
      </c>
      <c r="B330" s="5">
        <v>37226</v>
      </c>
      <c r="C330" s="7">
        <v>5.4981200000000001</v>
      </c>
      <c r="D330" s="7">
        <v>2.3893399999999998</v>
      </c>
      <c r="E330" s="7">
        <v>3.1087799999999999</v>
      </c>
      <c r="J330" s="5"/>
      <c r="K330" s="7"/>
      <c r="L330" s="7"/>
      <c r="M330" s="7"/>
    </row>
    <row r="331" spans="1:13" x14ac:dyDescent="0.3">
      <c r="A331" t="s">
        <v>324</v>
      </c>
      <c r="B331" s="5">
        <v>37257</v>
      </c>
      <c r="C331" s="7">
        <v>5.4359400000000004</v>
      </c>
      <c r="D331" s="7">
        <v>2.28661</v>
      </c>
      <c r="E331" s="7">
        <v>3.1493199999999999</v>
      </c>
      <c r="J331" s="5"/>
      <c r="K331" s="7"/>
      <c r="L331" s="7"/>
      <c r="M331" s="7"/>
    </row>
    <row r="332" spans="1:13" x14ac:dyDescent="0.3">
      <c r="A332" t="s">
        <v>325</v>
      </c>
      <c r="B332" s="5">
        <v>37288</v>
      </c>
      <c r="C332" s="7">
        <v>5.3310300000000002</v>
      </c>
      <c r="D332" s="7">
        <v>2.3093300000000001</v>
      </c>
      <c r="E332" s="7">
        <v>3.0217000000000001</v>
      </c>
      <c r="J332" s="5"/>
      <c r="K332" s="7"/>
      <c r="L332" s="7"/>
      <c r="M332" s="7"/>
    </row>
    <row r="333" spans="1:13" x14ac:dyDescent="0.3">
      <c r="A333" t="s">
        <v>326</v>
      </c>
      <c r="B333" s="5">
        <v>37316</v>
      </c>
      <c r="C333" s="7">
        <v>5.8270600000000004</v>
      </c>
      <c r="D333" s="7">
        <v>2.3989699999999998</v>
      </c>
      <c r="E333" s="7">
        <v>3.4281000000000001</v>
      </c>
      <c r="J333" s="5"/>
      <c r="K333" s="7"/>
      <c r="L333" s="7"/>
      <c r="M333" s="7"/>
    </row>
    <row r="334" spans="1:13" x14ac:dyDescent="0.3">
      <c r="A334" t="s">
        <v>327</v>
      </c>
      <c r="B334" s="5">
        <v>37347</v>
      </c>
      <c r="C334" s="7">
        <v>5.4649700000000001</v>
      </c>
      <c r="D334" s="7">
        <v>2.2573500000000002</v>
      </c>
      <c r="E334" s="7">
        <v>3.2076099999999999</v>
      </c>
      <c r="J334" s="5"/>
      <c r="K334" s="7"/>
      <c r="L334" s="7"/>
      <c r="M334" s="7"/>
    </row>
    <row r="335" spans="1:13" x14ac:dyDescent="0.3">
      <c r="A335" t="s">
        <v>328</v>
      </c>
      <c r="B335" s="5">
        <v>37377</v>
      </c>
      <c r="C335" s="7">
        <v>5.4191799999999999</v>
      </c>
      <c r="D335" s="7">
        <v>2.39819</v>
      </c>
      <c r="E335" s="7">
        <v>3.0209800000000002</v>
      </c>
      <c r="J335" s="5"/>
      <c r="K335" s="7"/>
      <c r="L335" s="7"/>
      <c r="M335" s="7"/>
    </row>
    <row r="336" spans="1:13" x14ac:dyDescent="0.3">
      <c r="A336" t="s">
        <v>329</v>
      </c>
      <c r="B336" s="5">
        <v>37408</v>
      </c>
      <c r="C336" s="7">
        <v>5.2276400000000001</v>
      </c>
      <c r="D336" s="7">
        <v>2.3557199999999998</v>
      </c>
      <c r="E336" s="7">
        <v>2.8719199999999998</v>
      </c>
      <c r="J336" s="5"/>
      <c r="K336" s="7"/>
      <c r="L336" s="7"/>
      <c r="M336" s="7"/>
    </row>
    <row r="337" spans="1:13" x14ac:dyDescent="0.3">
      <c r="A337" t="s">
        <v>330</v>
      </c>
      <c r="B337" s="5">
        <v>37438</v>
      </c>
      <c r="C337" s="7">
        <v>4.8914200000000001</v>
      </c>
      <c r="D337" s="7">
        <v>2.4184100000000002</v>
      </c>
      <c r="E337" s="7">
        <v>2.4730099999999999</v>
      </c>
      <c r="J337" s="5"/>
      <c r="K337" s="7"/>
      <c r="L337" s="7"/>
      <c r="M337" s="7"/>
    </row>
    <row r="338" spans="1:13" x14ac:dyDescent="0.3">
      <c r="A338" t="s">
        <v>331</v>
      </c>
      <c r="B338" s="5">
        <v>37469</v>
      </c>
      <c r="C338" s="7">
        <v>4.5459899999999998</v>
      </c>
      <c r="D338" s="7">
        <v>2.1950400000000001</v>
      </c>
      <c r="E338" s="7">
        <v>2.3509500000000001</v>
      </c>
      <c r="J338" s="5"/>
      <c r="K338" s="7"/>
      <c r="L338" s="7"/>
      <c r="M338" s="7"/>
    </row>
    <row r="339" spans="1:13" x14ac:dyDescent="0.3">
      <c r="A339" t="s">
        <v>332</v>
      </c>
      <c r="B339" s="5">
        <v>37500</v>
      </c>
      <c r="C339" s="7">
        <v>4.0944399999999996</v>
      </c>
      <c r="D339" s="7">
        <v>2.05559</v>
      </c>
      <c r="E339" s="7">
        <v>2.0388500000000001</v>
      </c>
      <c r="J339" s="5"/>
      <c r="K339" s="7"/>
      <c r="L339" s="7"/>
      <c r="M339" s="7"/>
    </row>
    <row r="340" spans="1:13" x14ac:dyDescent="0.3">
      <c r="A340" t="s">
        <v>333</v>
      </c>
      <c r="B340" s="5">
        <v>37530</v>
      </c>
      <c r="C340" s="7">
        <v>4.3769799999999996</v>
      </c>
      <c r="D340" s="7">
        <v>2.4057599999999999</v>
      </c>
      <c r="E340" s="7">
        <v>1.97122</v>
      </c>
      <c r="J340" s="5"/>
      <c r="K340" s="7"/>
      <c r="L340" s="7"/>
      <c r="M340" s="7"/>
    </row>
    <row r="341" spans="1:13" x14ac:dyDescent="0.3">
      <c r="A341" t="s">
        <v>334</v>
      </c>
      <c r="B341" s="5">
        <v>37561</v>
      </c>
      <c r="C341" s="7">
        <v>4.6584599999999998</v>
      </c>
      <c r="D341" s="7">
        <v>2.3852000000000002</v>
      </c>
      <c r="E341" s="7">
        <v>2.2732600000000001</v>
      </c>
      <c r="J341" s="5"/>
      <c r="K341" s="7"/>
      <c r="L341" s="7"/>
      <c r="M341" s="7"/>
    </row>
    <row r="342" spans="1:13" x14ac:dyDescent="0.3">
      <c r="A342" t="s">
        <v>335</v>
      </c>
      <c r="B342" s="5">
        <v>37591</v>
      </c>
      <c r="C342" s="7">
        <v>4.2317200000000001</v>
      </c>
      <c r="D342" s="7">
        <v>2.2534100000000001</v>
      </c>
      <c r="E342" s="7">
        <v>1.9783200000000001</v>
      </c>
      <c r="J342" s="5"/>
      <c r="K342" s="7"/>
      <c r="L342" s="7"/>
      <c r="M342" s="7"/>
    </row>
    <row r="343" spans="1:13" x14ac:dyDescent="0.3">
      <c r="A343" t="s">
        <v>336</v>
      </c>
      <c r="B343" s="5">
        <v>37622</v>
      </c>
      <c r="C343" s="7">
        <v>4.3609200000000001</v>
      </c>
      <c r="D343" s="7">
        <v>2.2186400000000002</v>
      </c>
      <c r="E343" s="7">
        <v>2.14228</v>
      </c>
      <c r="J343" s="5"/>
      <c r="K343" s="7"/>
      <c r="L343" s="7"/>
      <c r="M343" s="7"/>
    </row>
    <row r="344" spans="1:13" x14ac:dyDescent="0.3">
      <c r="A344" t="s">
        <v>337</v>
      </c>
      <c r="B344" s="5">
        <v>37653</v>
      </c>
      <c r="C344" s="7">
        <v>4.0628099999999998</v>
      </c>
      <c r="D344" s="7">
        <v>2.0714899999999998</v>
      </c>
      <c r="E344" s="7">
        <v>1.99132</v>
      </c>
      <c r="J344" s="5"/>
      <c r="K344" s="7"/>
      <c r="L344" s="7"/>
      <c r="M344" s="7"/>
    </row>
    <row r="345" spans="1:13" x14ac:dyDescent="0.3">
      <c r="A345" t="s">
        <v>338</v>
      </c>
      <c r="B345" s="5">
        <v>37681</v>
      </c>
      <c r="C345" s="7">
        <v>4.1969799999999999</v>
      </c>
      <c r="D345" s="7">
        <v>2.2048199999999998</v>
      </c>
      <c r="E345" s="7">
        <v>1.9921599999999999</v>
      </c>
      <c r="J345" s="5"/>
      <c r="K345" s="7"/>
      <c r="L345" s="7"/>
      <c r="M345" s="7"/>
    </row>
    <row r="346" spans="1:13" x14ac:dyDescent="0.3">
      <c r="A346" t="s">
        <v>339</v>
      </c>
      <c r="B346" s="5">
        <v>37712</v>
      </c>
      <c r="C346" s="7">
        <v>4.2112299999999996</v>
      </c>
      <c r="D346" s="7">
        <v>2.16221</v>
      </c>
      <c r="E346" s="7">
        <v>2.04901</v>
      </c>
      <c r="J346" s="5"/>
      <c r="K346" s="7"/>
      <c r="L346" s="7"/>
      <c r="M346" s="7"/>
    </row>
    <row r="347" spans="1:13" x14ac:dyDescent="0.3">
      <c r="A347" t="s">
        <v>340</v>
      </c>
      <c r="B347" s="5">
        <v>37742</v>
      </c>
      <c r="C347" s="7">
        <v>3.6581999999999999</v>
      </c>
      <c r="D347" s="7">
        <v>1.8421000000000001</v>
      </c>
      <c r="E347" s="7">
        <v>1.8161</v>
      </c>
      <c r="J347" s="5"/>
      <c r="K347" s="7"/>
      <c r="L347" s="7"/>
      <c r="M347" s="7"/>
    </row>
    <row r="348" spans="1:13" x14ac:dyDescent="0.3">
      <c r="A348" t="s">
        <v>341</v>
      </c>
      <c r="B348" s="5">
        <v>37773</v>
      </c>
      <c r="C348" s="7">
        <v>3.82667</v>
      </c>
      <c r="D348" s="7">
        <v>1.98265</v>
      </c>
      <c r="E348" s="7">
        <v>1.84402</v>
      </c>
      <c r="J348" s="5"/>
      <c r="K348" s="7"/>
      <c r="L348" s="7"/>
      <c r="M348" s="7"/>
    </row>
    <row r="349" spans="1:13" x14ac:dyDescent="0.3">
      <c r="A349" t="s">
        <v>342</v>
      </c>
      <c r="B349" s="5">
        <v>37803</v>
      </c>
      <c r="C349" s="7">
        <v>4.8586999999999998</v>
      </c>
      <c r="D349" s="7">
        <v>2.8037899999999998</v>
      </c>
      <c r="E349" s="7">
        <v>2.05491</v>
      </c>
      <c r="J349" s="5"/>
      <c r="K349" s="7"/>
      <c r="L349" s="7"/>
      <c r="M349" s="7"/>
    </row>
    <row r="350" spans="1:13" x14ac:dyDescent="0.3">
      <c r="A350" t="s">
        <v>343</v>
      </c>
      <c r="B350" s="5">
        <v>37834</v>
      </c>
      <c r="C350" s="7">
        <v>4.7960000000000003</v>
      </c>
      <c r="D350" s="7">
        <v>2.5375100000000002</v>
      </c>
      <c r="E350" s="7">
        <v>2.25848</v>
      </c>
      <c r="J350" s="5"/>
      <c r="K350" s="7"/>
      <c r="L350" s="7"/>
      <c r="M350" s="7"/>
    </row>
    <row r="351" spans="1:13" x14ac:dyDescent="0.3">
      <c r="A351" t="s">
        <v>344</v>
      </c>
      <c r="B351" s="5">
        <v>37865</v>
      </c>
      <c r="C351" s="7">
        <v>4.2636500000000002</v>
      </c>
      <c r="D351" s="7">
        <v>2.3208700000000002</v>
      </c>
      <c r="E351" s="7">
        <v>1.94278</v>
      </c>
      <c r="J351" s="5"/>
      <c r="K351" s="7"/>
      <c r="L351" s="7"/>
      <c r="M351" s="7"/>
    </row>
    <row r="352" spans="1:13" x14ac:dyDescent="0.3">
      <c r="A352" t="s">
        <v>345</v>
      </c>
      <c r="B352" s="5">
        <v>37895</v>
      </c>
      <c r="C352" s="7">
        <v>4.6233000000000004</v>
      </c>
      <c r="D352" s="7">
        <v>2.4617599999999999</v>
      </c>
      <c r="E352" s="7">
        <v>2.16153</v>
      </c>
      <c r="J352" s="5"/>
      <c r="K352" s="7"/>
      <c r="L352" s="7"/>
      <c r="M352" s="7"/>
    </row>
    <row r="353" spans="1:13" x14ac:dyDescent="0.3">
      <c r="A353" t="s">
        <v>346</v>
      </c>
      <c r="B353" s="5">
        <v>37926</v>
      </c>
      <c r="C353" s="7">
        <v>4.6300600000000003</v>
      </c>
      <c r="D353" s="7">
        <v>2.3420800000000002</v>
      </c>
      <c r="E353" s="7">
        <v>2.2879900000000002</v>
      </c>
      <c r="J353" s="5"/>
      <c r="K353" s="7"/>
      <c r="L353" s="7"/>
      <c r="M353" s="7"/>
    </row>
    <row r="354" spans="1:13" x14ac:dyDescent="0.3">
      <c r="A354" t="s">
        <v>347</v>
      </c>
      <c r="B354" s="5">
        <v>37956</v>
      </c>
      <c r="C354" s="7">
        <v>4.5378100000000003</v>
      </c>
      <c r="D354" s="7">
        <v>2.3520799999999999</v>
      </c>
      <c r="E354" s="7">
        <v>2.18573</v>
      </c>
      <c r="J354" s="5"/>
      <c r="K354" s="7"/>
      <c r="L354" s="7"/>
      <c r="M354" s="7"/>
    </row>
    <row r="355" spans="1:13" x14ac:dyDescent="0.3">
      <c r="A355" t="s">
        <v>348</v>
      </c>
      <c r="B355" s="5">
        <v>37987</v>
      </c>
      <c r="C355" s="7">
        <v>4.4277699999999998</v>
      </c>
      <c r="D355" s="7">
        <v>2.2172999999999998</v>
      </c>
      <c r="E355" s="7">
        <v>2.2104699999999999</v>
      </c>
      <c r="J355" s="5"/>
      <c r="K355" s="7"/>
      <c r="L355" s="7"/>
      <c r="M355" s="7"/>
    </row>
    <row r="356" spans="1:13" x14ac:dyDescent="0.3">
      <c r="A356" t="s">
        <v>349</v>
      </c>
      <c r="B356" s="5">
        <v>38018</v>
      </c>
      <c r="C356" s="7">
        <v>4.2556799999999999</v>
      </c>
      <c r="D356" s="7">
        <v>2.1011099999999998</v>
      </c>
      <c r="E356" s="7">
        <v>2.1545700000000001</v>
      </c>
      <c r="J356" s="5"/>
      <c r="K356" s="7"/>
      <c r="L356" s="7"/>
      <c r="M356" s="7"/>
    </row>
    <row r="357" spans="1:13" x14ac:dyDescent="0.3">
      <c r="A357" t="s">
        <v>350</v>
      </c>
      <c r="B357" s="5">
        <v>38047</v>
      </c>
      <c r="C357" s="7">
        <v>4.1174499999999998</v>
      </c>
      <c r="D357" s="7">
        <v>2.1017100000000002</v>
      </c>
      <c r="E357" s="7">
        <v>2.0157400000000001</v>
      </c>
      <c r="J357" s="5"/>
      <c r="K357" s="7"/>
      <c r="L357" s="7"/>
      <c r="M357" s="7"/>
    </row>
    <row r="358" spans="1:13" x14ac:dyDescent="0.3">
      <c r="A358" t="s">
        <v>351</v>
      </c>
      <c r="B358" s="5">
        <v>38078</v>
      </c>
      <c r="C358" s="7">
        <v>4.8079400000000003</v>
      </c>
      <c r="D358" s="7">
        <v>2.31257</v>
      </c>
      <c r="E358" s="7">
        <v>2.4953799999999999</v>
      </c>
      <c r="J358" s="5"/>
      <c r="K358" s="7"/>
      <c r="L358" s="7"/>
      <c r="M358" s="7"/>
    </row>
    <row r="359" spans="1:13" x14ac:dyDescent="0.3">
      <c r="A359" t="s">
        <v>352</v>
      </c>
      <c r="B359" s="5">
        <v>38108</v>
      </c>
      <c r="C359" s="7">
        <v>4.9450500000000002</v>
      </c>
      <c r="D359" s="7">
        <v>2.31732</v>
      </c>
      <c r="E359" s="7">
        <v>2.6277300000000001</v>
      </c>
      <c r="J359" s="5"/>
      <c r="K359" s="7"/>
      <c r="L359" s="7"/>
      <c r="M359" s="7"/>
    </row>
    <row r="360" spans="1:13" x14ac:dyDescent="0.3">
      <c r="A360" t="s">
        <v>353</v>
      </c>
      <c r="B360" s="5">
        <v>38139</v>
      </c>
      <c r="C360" s="7">
        <v>4.8764500000000002</v>
      </c>
      <c r="D360" s="7">
        <v>2.1484899999999998</v>
      </c>
      <c r="E360" s="7">
        <v>2.7279599999999999</v>
      </c>
      <c r="J360" s="5"/>
      <c r="K360" s="7"/>
      <c r="L360" s="7"/>
      <c r="M360" s="7"/>
    </row>
    <row r="361" spans="1:13" x14ac:dyDescent="0.3">
      <c r="A361" t="s">
        <v>354</v>
      </c>
      <c r="B361" s="5">
        <v>38169</v>
      </c>
      <c r="C361" s="7">
        <v>4.7464300000000001</v>
      </c>
      <c r="D361" s="7">
        <v>2.0197400000000001</v>
      </c>
      <c r="E361" s="7">
        <v>2.72668</v>
      </c>
      <c r="J361" s="5"/>
      <c r="K361" s="7"/>
      <c r="L361" s="7"/>
      <c r="M361" s="7"/>
    </row>
    <row r="362" spans="1:13" x14ac:dyDescent="0.3">
      <c r="A362" t="s">
        <v>355</v>
      </c>
      <c r="B362" s="5">
        <v>38200</v>
      </c>
      <c r="C362" s="7">
        <v>4.3814599999999997</v>
      </c>
      <c r="D362" s="7">
        <v>1.8264899999999999</v>
      </c>
      <c r="E362" s="7">
        <v>2.55498</v>
      </c>
      <c r="J362" s="5"/>
      <c r="K362" s="7"/>
      <c r="L362" s="7"/>
      <c r="M362" s="7"/>
    </row>
    <row r="363" spans="1:13" x14ac:dyDescent="0.3">
      <c r="A363" t="s">
        <v>356</v>
      </c>
      <c r="B363" s="5">
        <v>38231</v>
      </c>
      <c r="C363" s="7">
        <v>4.3499999999999996</v>
      </c>
      <c r="D363" s="7">
        <v>1.6531100000000001</v>
      </c>
      <c r="E363" s="7">
        <v>2.6968899999999998</v>
      </c>
      <c r="J363" s="5"/>
      <c r="K363" s="7"/>
      <c r="L363" s="7"/>
      <c r="M363" s="7"/>
    </row>
    <row r="364" spans="1:13" x14ac:dyDescent="0.3">
      <c r="A364" t="s">
        <v>357</v>
      </c>
      <c r="B364" s="5">
        <v>38261</v>
      </c>
      <c r="C364" s="7">
        <v>4.2604699999999998</v>
      </c>
      <c r="D364" s="7">
        <v>1.5722100000000001</v>
      </c>
      <c r="E364" s="7">
        <v>2.6882600000000001</v>
      </c>
      <c r="J364" s="5"/>
      <c r="K364" s="7"/>
      <c r="L364" s="7"/>
      <c r="M364" s="7"/>
    </row>
    <row r="365" spans="1:13" x14ac:dyDescent="0.3">
      <c r="A365" t="s">
        <v>358</v>
      </c>
      <c r="B365" s="5">
        <v>38292</v>
      </c>
      <c r="C365" s="7">
        <v>4.5502000000000002</v>
      </c>
      <c r="D365" s="7">
        <v>1.5733200000000001</v>
      </c>
      <c r="E365" s="7">
        <v>2.9768699999999999</v>
      </c>
      <c r="J365" s="5"/>
      <c r="K365" s="7"/>
      <c r="L365" s="7"/>
      <c r="M365" s="7"/>
    </row>
    <row r="366" spans="1:13" x14ac:dyDescent="0.3">
      <c r="A366" t="s">
        <v>359</v>
      </c>
      <c r="B366" s="5">
        <v>38322</v>
      </c>
      <c r="C366" s="7">
        <v>4.3904199999999998</v>
      </c>
      <c r="D366" s="7">
        <v>1.35379</v>
      </c>
      <c r="E366" s="7">
        <v>3.0366300000000002</v>
      </c>
      <c r="J366" s="5"/>
      <c r="K366" s="7"/>
      <c r="L366" s="7"/>
      <c r="M366" s="7"/>
    </row>
    <row r="367" spans="1:13" x14ac:dyDescent="0.3">
      <c r="A367" t="s">
        <v>360</v>
      </c>
      <c r="B367" s="5">
        <v>38353</v>
      </c>
      <c r="C367" s="7">
        <v>4.2556399999999996</v>
      </c>
      <c r="D367" s="7">
        <v>0.99172000000000005</v>
      </c>
      <c r="E367" s="7">
        <v>3.2639200000000002</v>
      </c>
      <c r="J367" s="5"/>
      <c r="K367" s="7"/>
      <c r="L367" s="7"/>
      <c r="M367" s="7"/>
    </row>
    <row r="368" spans="1:13" x14ac:dyDescent="0.3">
      <c r="A368" t="s">
        <v>361</v>
      </c>
      <c r="B368" s="5">
        <v>38384</v>
      </c>
      <c r="C368" s="7">
        <v>4.4576700000000002</v>
      </c>
      <c r="D368" s="7">
        <v>0.95926999999999996</v>
      </c>
      <c r="E368" s="7">
        <v>3.4984099999999998</v>
      </c>
      <c r="J368" s="5"/>
      <c r="K368" s="7"/>
      <c r="L368" s="7"/>
      <c r="M368" s="7"/>
    </row>
    <row r="369" spans="1:13" x14ac:dyDescent="0.3">
      <c r="A369" t="s">
        <v>362</v>
      </c>
      <c r="B369" s="5">
        <v>38412</v>
      </c>
      <c r="C369" s="7">
        <v>4.5883500000000002</v>
      </c>
      <c r="D369" s="7">
        <v>0.97580999999999996</v>
      </c>
      <c r="E369" s="7">
        <v>3.6125500000000001</v>
      </c>
      <c r="J369" s="5"/>
      <c r="K369" s="7"/>
      <c r="L369" s="7"/>
      <c r="M369" s="7"/>
    </row>
    <row r="370" spans="1:13" x14ac:dyDescent="0.3">
      <c r="A370" t="s">
        <v>363</v>
      </c>
      <c r="B370" s="5">
        <v>38443</v>
      </c>
      <c r="C370" s="7">
        <v>4.2785799999999998</v>
      </c>
      <c r="D370" s="7">
        <v>0.73380000000000001</v>
      </c>
      <c r="E370" s="7">
        <v>3.5447799999999998</v>
      </c>
      <c r="J370" s="5"/>
      <c r="K370" s="7"/>
      <c r="L370" s="7"/>
      <c r="M370" s="7"/>
    </row>
    <row r="371" spans="1:13" x14ac:dyDescent="0.3">
      <c r="A371" t="s">
        <v>364</v>
      </c>
      <c r="B371" s="5">
        <v>38473</v>
      </c>
      <c r="C371" s="7">
        <v>4.0723700000000003</v>
      </c>
      <c r="D371" s="7">
        <v>0.52300000000000002</v>
      </c>
      <c r="E371" s="7">
        <v>3.5493600000000001</v>
      </c>
      <c r="J371" s="5"/>
      <c r="K371" s="7"/>
      <c r="L371" s="7"/>
      <c r="M371" s="7"/>
    </row>
    <row r="372" spans="1:13" x14ac:dyDescent="0.3">
      <c r="A372" t="s">
        <v>365</v>
      </c>
      <c r="B372" s="5">
        <v>38504</v>
      </c>
      <c r="C372" s="7">
        <v>3.9920300000000002</v>
      </c>
      <c r="D372" s="7">
        <v>0.36709999999999998</v>
      </c>
      <c r="E372" s="7">
        <v>3.62493</v>
      </c>
      <c r="J372" s="5"/>
      <c r="K372" s="7"/>
      <c r="L372" s="7"/>
      <c r="M372" s="7"/>
    </row>
    <row r="373" spans="1:13" x14ac:dyDescent="0.3">
      <c r="A373" t="s">
        <v>366</v>
      </c>
      <c r="B373" s="5">
        <v>38534</v>
      </c>
      <c r="C373" s="7">
        <v>4.3217299999999996</v>
      </c>
      <c r="D373" s="7">
        <v>0.43385000000000001</v>
      </c>
      <c r="E373" s="7">
        <v>3.88788</v>
      </c>
      <c r="J373" s="5"/>
      <c r="K373" s="7"/>
      <c r="L373" s="7"/>
      <c r="M373" s="7"/>
    </row>
    <row r="374" spans="1:13" x14ac:dyDescent="0.3">
      <c r="A374" t="s">
        <v>367</v>
      </c>
      <c r="B374" s="5">
        <v>38565</v>
      </c>
      <c r="C374" s="7">
        <v>4.0705099999999996</v>
      </c>
      <c r="D374" s="7">
        <v>0.28117999999999999</v>
      </c>
      <c r="E374" s="7">
        <v>3.78932</v>
      </c>
      <c r="J374" s="5"/>
      <c r="K374" s="7"/>
      <c r="L374" s="7"/>
      <c r="M374" s="7"/>
    </row>
    <row r="375" spans="1:13" x14ac:dyDescent="0.3">
      <c r="A375" t="s">
        <v>368</v>
      </c>
      <c r="B375" s="5">
        <v>38596</v>
      </c>
      <c r="C375" s="7">
        <v>4.4247500000000004</v>
      </c>
      <c r="D375" s="7">
        <v>0.45405000000000001</v>
      </c>
      <c r="E375" s="7">
        <v>3.9706999999999999</v>
      </c>
      <c r="J375" s="5"/>
      <c r="K375" s="7"/>
      <c r="L375" s="7"/>
      <c r="M375" s="7"/>
    </row>
    <row r="376" spans="1:13" x14ac:dyDescent="0.3">
      <c r="A376" t="s">
        <v>369</v>
      </c>
      <c r="B376" s="5">
        <v>38626</v>
      </c>
      <c r="C376" s="7">
        <v>4.6377800000000002</v>
      </c>
      <c r="D376" s="7">
        <v>0.53129999999999999</v>
      </c>
      <c r="E376" s="7">
        <v>4.10649</v>
      </c>
      <c r="J376" s="5"/>
      <c r="K376" s="7"/>
      <c r="L376" s="7"/>
      <c r="M376" s="7"/>
    </row>
    <row r="377" spans="1:13" x14ac:dyDescent="0.3">
      <c r="A377" t="s">
        <v>370</v>
      </c>
      <c r="B377" s="5">
        <v>38657</v>
      </c>
      <c r="C377" s="7">
        <v>4.5991</v>
      </c>
      <c r="D377" s="7">
        <v>0.50444</v>
      </c>
      <c r="E377" s="7">
        <v>4.0946499999999997</v>
      </c>
      <c r="J377" s="5"/>
      <c r="K377" s="7"/>
      <c r="L377" s="7"/>
      <c r="M377" s="7"/>
    </row>
    <row r="378" spans="1:13" x14ac:dyDescent="0.3">
      <c r="A378" t="s">
        <v>371</v>
      </c>
      <c r="B378" s="5">
        <v>38687</v>
      </c>
      <c r="C378" s="7">
        <v>4.4303600000000003</v>
      </c>
      <c r="D378" s="7">
        <v>0.24462</v>
      </c>
      <c r="E378" s="7">
        <v>4.1857499999999996</v>
      </c>
      <c r="J378" s="5"/>
      <c r="K378" s="7"/>
      <c r="L378" s="7"/>
      <c r="M378" s="7"/>
    </row>
    <row r="379" spans="1:13" x14ac:dyDescent="0.3">
      <c r="A379" t="s">
        <v>372</v>
      </c>
      <c r="B379" s="5">
        <v>38718</v>
      </c>
      <c r="C379" s="7">
        <v>4.5716599999999996</v>
      </c>
      <c r="D379" s="7">
        <v>0.29089999999999999</v>
      </c>
      <c r="E379" s="7">
        <v>4.2807599999999999</v>
      </c>
      <c r="J379" s="5"/>
      <c r="K379" s="7"/>
      <c r="L379" s="7"/>
      <c r="M379" s="7"/>
    </row>
    <row r="380" spans="1:13" x14ac:dyDescent="0.3">
      <c r="A380" t="s">
        <v>373</v>
      </c>
      <c r="B380" s="5">
        <v>38749</v>
      </c>
      <c r="C380" s="7">
        <v>4.5915100000000004</v>
      </c>
      <c r="D380" s="7">
        <v>0.15473000000000001</v>
      </c>
      <c r="E380" s="7">
        <v>4.4367799999999997</v>
      </c>
      <c r="J380" s="5"/>
      <c r="K380" s="7"/>
      <c r="L380" s="7"/>
      <c r="M380" s="7"/>
    </row>
    <row r="381" spans="1:13" x14ac:dyDescent="0.3">
      <c r="A381" t="s">
        <v>374</v>
      </c>
      <c r="B381" s="5">
        <v>38777</v>
      </c>
      <c r="C381" s="7">
        <v>4.90754</v>
      </c>
      <c r="D381" s="7">
        <v>0.48554000000000003</v>
      </c>
      <c r="E381" s="7">
        <v>4.4219999999999997</v>
      </c>
      <c r="J381" s="5"/>
      <c r="K381" s="7"/>
      <c r="L381" s="7"/>
      <c r="M381" s="7"/>
    </row>
    <row r="382" spans="1:13" x14ac:dyDescent="0.3">
      <c r="A382" t="s">
        <v>375</v>
      </c>
      <c r="B382" s="5">
        <v>38808</v>
      </c>
      <c r="C382" s="7">
        <v>5.1059900000000003</v>
      </c>
      <c r="D382" s="7">
        <v>0.72550999999999999</v>
      </c>
      <c r="E382" s="7">
        <v>4.3804699999999999</v>
      </c>
      <c r="J382" s="5"/>
      <c r="K382" s="7"/>
      <c r="L382" s="7"/>
      <c r="M382" s="7"/>
    </row>
    <row r="383" spans="1:13" x14ac:dyDescent="0.3">
      <c r="A383" t="s">
        <v>376</v>
      </c>
      <c r="B383" s="5">
        <v>38838</v>
      </c>
      <c r="C383" s="7">
        <v>5.1619999999999999</v>
      </c>
      <c r="D383" s="7">
        <v>0.68520000000000003</v>
      </c>
      <c r="E383" s="7">
        <v>4.4767999999999999</v>
      </c>
      <c r="J383" s="5"/>
      <c r="K383" s="7"/>
      <c r="L383" s="7"/>
      <c r="M383" s="7"/>
    </row>
    <row r="384" spans="1:13" x14ac:dyDescent="0.3">
      <c r="A384" t="s">
        <v>377</v>
      </c>
      <c r="B384" s="5">
        <v>38869</v>
      </c>
      <c r="C384" s="7">
        <v>5.1679700000000004</v>
      </c>
      <c r="D384" s="7">
        <v>0.59799000000000002</v>
      </c>
      <c r="E384" s="7">
        <v>4.5699800000000002</v>
      </c>
      <c r="J384" s="5"/>
      <c r="K384" s="7"/>
      <c r="L384" s="7"/>
      <c r="M384" s="7"/>
    </row>
    <row r="385" spans="1:13" x14ac:dyDescent="0.3">
      <c r="A385" t="s">
        <v>378</v>
      </c>
      <c r="B385" s="5">
        <v>38899</v>
      </c>
      <c r="C385" s="7">
        <v>5.0052500000000002</v>
      </c>
      <c r="D385" s="7">
        <v>0.52773999999999999</v>
      </c>
      <c r="E385" s="7">
        <v>4.4775099999999997</v>
      </c>
      <c r="J385" s="5"/>
      <c r="K385" s="7"/>
      <c r="L385" s="7"/>
      <c r="M385" s="7"/>
    </row>
    <row r="386" spans="1:13" x14ac:dyDescent="0.3">
      <c r="A386" t="s">
        <v>379</v>
      </c>
      <c r="B386" s="5">
        <v>38930</v>
      </c>
      <c r="C386" s="7">
        <v>4.7852399999999999</v>
      </c>
      <c r="D386" s="7">
        <v>0.37930999999999998</v>
      </c>
      <c r="E386" s="7">
        <v>4.4059299999999997</v>
      </c>
      <c r="J386" s="5"/>
      <c r="K386" s="7"/>
      <c r="L386" s="7"/>
      <c r="M386" s="7"/>
    </row>
    <row r="387" spans="1:13" x14ac:dyDescent="0.3">
      <c r="A387" t="s">
        <v>380</v>
      </c>
      <c r="B387" s="5">
        <v>38961</v>
      </c>
      <c r="C387" s="7">
        <v>4.6757</v>
      </c>
      <c r="D387" s="7">
        <v>0.31589</v>
      </c>
      <c r="E387" s="7">
        <v>4.35982</v>
      </c>
      <c r="J387" s="5"/>
      <c r="K387" s="7"/>
      <c r="L387" s="7"/>
      <c r="M387" s="7"/>
    </row>
    <row r="388" spans="1:13" x14ac:dyDescent="0.3">
      <c r="A388" t="s">
        <v>381</v>
      </c>
      <c r="B388" s="5">
        <v>38991</v>
      </c>
      <c r="C388" s="7">
        <v>4.64093</v>
      </c>
      <c r="D388" s="7">
        <v>0.2752</v>
      </c>
      <c r="E388" s="7">
        <v>4.3657300000000001</v>
      </c>
      <c r="J388" s="5"/>
      <c r="K388" s="7"/>
      <c r="L388" s="7"/>
      <c r="M388" s="7"/>
    </row>
    <row r="389" spans="1:13" x14ac:dyDescent="0.3">
      <c r="A389" t="s">
        <v>382</v>
      </c>
      <c r="B389" s="5">
        <v>39022</v>
      </c>
      <c r="C389" s="7">
        <v>4.4937199999999997</v>
      </c>
      <c r="D389" s="7">
        <v>0.17424999999999999</v>
      </c>
      <c r="E389" s="7">
        <v>4.3194699999999999</v>
      </c>
      <c r="J389" s="5"/>
      <c r="K389" s="7"/>
      <c r="L389" s="7"/>
      <c r="M389" s="7"/>
    </row>
    <row r="390" spans="1:13" x14ac:dyDescent="0.3">
      <c r="A390" t="s">
        <v>383</v>
      </c>
      <c r="B390" s="5">
        <v>39052</v>
      </c>
      <c r="C390" s="7">
        <v>4.7382</v>
      </c>
      <c r="D390" s="7">
        <v>0.31594</v>
      </c>
      <c r="E390" s="7">
        <v>4.4222599999999996</v>
      </c>
      <c r="J390" s="5"/>
      <c r="K390" s="7"/>
      <c r="L390" s="7"/>
      <c r="M390" s="7"/>
    </row>
    <row r="391" spans="1:13" x14ac:dyDescent="0.3">
      <c r="A391" t="s">
        <v>384</v>
      </c>
      <c r="B391" s="5">
        <v>39083</v>
      </c>
      <c r="C391" s="7">
        <v>4.8407999999999998</v>
      </c>
      <c r="D391" s="7">
        <v>0.34221000000000001</v>
      </c>
      <c r="E391" s="7">
        <v>4.4985999999999997</v>
      </c>
      <c r="J391" s="5"/>
      <c r="K391" s="7"/>
      <c r="L391" s="7"/>
      <c r="M391" s="7"/>
    </row>
    <row r="392" spans="1:13" x14ac:dyDescent="0.3">
      <c r="A392" t="s">
        <v>385</v>
      </c>
      <c r="B392" s="5">
        <v>39114</v>
      </c>
      <c r="C392" s="7">
        <v>4.6079800000000004</v>
      </c>
      <c r="D392" s="7">
        <v>0.29393000000000002</v>
      </c>
      <c r="E392" s="7">
        <v>4.3140499999999999</v>
      </c>
      <c r="J392" s="5"/>
      <c r="K392" s="7"/>
      <c r="L392" s="7"/>
      <c r="M392" s="7"/>
    </row>
    <row r="393" spans="1:13" x14ac:dyDescent="0.3">
      <c r="A393" t="s">
        <v>386</v>
      </c>
      <c r="B393" s="5">
        <v>39142</v>
      </c>
      <c r="C393" s="7">
        <v>4.7161</v>
      </c>
      <c r="D393" s="7">
        <v>0.4577</v>
      </c>
      <c r="E393" s="7">
        <v>4.2584099999999996</v>
      </c>
      <c r="J393" s="5"/>
      <c r="K393" s="7"/>
      <c r="L393" s="7"/>
      <c r="M393" s="7"/>
    </row>
    <row r="394" spans="1:13" x14ac:dyDescent="0.3">
      <c r="A394" t="s">
        <v>387</v>
      </c>
      <c r="B394" s="5">
        <v>39173</v>
      </c>
      <c r="C394" s="7">
        <v>4.6782399999999997</v>
      </c>
      <c r="D394" s="7">
        <v>0.41416999999999998</v>
      </c>
      <c r="E394" s="7">
        <v>4.2640700000000002</v>
      </c>
      <c r="J394" s="5"/>
      <c r="K394" s="7"/>
      <c r="L394" s="7"/>
      <c r="M394" s="7"/>
    </row>
    <row r="395" spans="1:13" x14ac:dyDescent="0.3">
      <c r="A395" t="s">
        <v>388</v>
      </c>
      <c r="B395" s="5">
        <v>39203</v>
      </c>
      <c r="C395" s="7">
        <v>4.9196900000000001</v>
      </c>
      <c r="D395" s="7">
        <v>0.46549000000000001</v>
      </c>
      <c r="E395" s="7">
        <v>4.4542000000000002</v>
      </c>
      <c r="J395" s="5"/>
      <c r="K395" s="7"/>
      <c r="L395" s="7"/>
      <c r="M395" s="7"/>
    </row>
    <row r="396" spans="1:13" x14ac:dyDescent="0.3">
      <c r="A396" t="s">
        <v>389</v>
      </c>
      <c r="B396" s="5">
        <v>39234</v>
      </c>
      <c r="C396" s="7">
        <v>5.0670900000000003</v>
      </c>
      <c r="D396" s="7">
        <v>0.64671999999999996</v>
      </c>
      <c r="E396" s="7">
        <v>4.4203799999999998</v>
      </c>
      <c r="J396" s="5"/>
      <c r="K396" s="7"/>
      <c r="L396" s="7"/>
      <c r="M396" s="7"/>
    </row>
    <row r="397" spans="1:13" x14ac:dyDescent="0.3">
      <c r="A397" t="s">
        <v>390</v>
      </c>
      <c r="B397" s="5">
        <v>39264</v>
      </c>
      <c r="C397" s="7">
        <v>4.8621800000000004</v>
      </c>
      <c r="D397" s="7">
        <v>0.63727999999999996</v>
      </c>
      <c r="E397" s="7">
        <v>4.2248999999999999</v>
      </c>
      <c r="J397" s="5"/>
      <c r="K397" s="7"/>
      <c r="L397" s="7"/>
      <c r="M397" s="7"/>
    </row>
    <row r="398" spans="1:13" x14ac:dyDescent="0.3">
      <c r="A398" t="s">
        <v>391</v>
      </c>
      <c r="B398" s="5">
        <v>39295</v>
      </c>
      <c r="C398" s="7">
        <v>4.66364</v>
      </c>
      <c r="D398" s="7">
        <v>0.79071999999999998</v>
      </c>
      <c r="E398" s="7">
        <v>3.8729200000000001</v>
      </c>
      <c r="J398" s="5"/>
      <c r="K398" s="7"/>
      <c r="L398" s="7"/>
      <c r="M398" s="7"/>
    </row>
    <row r="399" spans="1:13" x14ac:dyDescent="0.3">
      <c r="A399" t="s">
        <v>392</v>
      </c>
      <c r="B399" s="5">
        <v>39326</v>
      </c>
      <c r="C399" s="7">
        <v>4.7190000000000003</v>
      </c>
      <c r="D399" s="7">
        <v>0.98701000000000005</v>
      </c>
      <c r="E399" s="7">
        <v>3.7319900000000001</v>
      </c>
      <c r="J399" s="5"/>
      <c r="K399" s="7"/>
      <c r="L399" s="7"/>
      <c r="M399" s="7"/>
    </row>
    <row r="400" spans="1:13" x14ac:dyDescent="0.3">
      <c r="A400" t="s">
        <v>393</v>
      </c>
      <c r="B400" s="5">
        <v>39356</v>
      </c>
      <c r="C400" s="7">
        <v>4.6123500000000002</v>
      </c>
      <c r="D400" s="7">
        <v>0.88978000000000002</v>
      </c>
      <c r="E400" s="7">
        <v>3.7225600000000001</v>
      </c>
      <c r="J400" s="5"/>
      <c r="K400" s="7"/>
      <c r="L400" s="7"/>
      <c r="M400" s="7"/>
    </row>
    <row r="401" spans="1:13" x14ac:dyDescent="0.3">
      <c r="A401" t="s">
        <v>394</v>
      </c>
      <c r="B401" s="5">
        <v>39387</v>
      </c>
      <c r="C401" s="7">
        <v>4.2338500000000003</v>
      </c>
      <c r="D401" s="7">
        <v>1.1309400000000001</v>
      </c>
      <c r="E401" s="7">
        <v>3.1029100000000001</v>
      </c>
      <c r="J401" s="5"/>
      <c r="K401" s="7"/>
      <c r="L401" s="7"/>
      <c r="M401" s="7"/>
    </row>
    <row r="402" spans="1:13" x14ac:dyDescent="0.3">
      <c r="A402" t="s">
        <v>395</v>
      </c>
      <c r="B402" s="5">
        <v>39417</v>
      </c>
      <c r="C402" s="7">
        <v>4.3079599999999996</v>
      </c>
      <c r="D402" s="7">
        <v>1.25911</v>
      </c>
      <c r="E402" s="7">
        <v>3.0488499999999998</v>
      </c>
      <c r="J402" s="5"/>
      <c r="K402" s="7"/>
      <c r="L402" s="7"/>
      <c r="M402" s="7"/>
    </row>
    <row r="403" spans="1:13" x14ac:dyDescent="0.3">
      <c r="A403" t="s">
        <v>396</v>
      </c>
      <c r="B403" s="5">
        <v>39448</v>
      </c>
      <c r="C403" s="7">
        <v>3.9645100000000002</v>
      </c>
      <c r="D403" s="7">
        <v>1.5781000000000001</v>
      </c>
      <c r="E403" s="7">
        <v>2.3864100000000001</v>
      </c>
      <c r="J403" s="5"/>
      <c r="K403" s="7"/>
      <c r="L403" s="7"/>
      <c r="M403" s="7"/>
    </row>
    <row r="404" spans="1:13" x14ac:dyDescent="0.3">
      <c r="A404" t="s">
        <v>397</v>
      </c>
      <c r="B404" s="5">
        <v>39479</v>
      </c>
      <c r="C404" s="7">
        <v>3.8847299999999998</v>
      </c>
      <c r="D404" s="7">
        <v>1.82376</v>
      </c>
      <c r="E404" s="7">
        <v>2.0609700000000002</v>
      </c>
      <c r="J404" s="5"/>
      <c r="K404" s="7"/>
      <c r="L404" s="7"/>
      <c r="M404" s="7"/>
    </row>
    <row r="405" spans="1:13" x14ac:dyDescent="0.3">
      <c r="A405" t="s">
        <v>398</v>
      </c>
      <c r="B405" s="5">
        <v>39508</v>
      </c>
      <c r="C405" s="7">
        <v>3.8129300000000002</v>
      </c>
      <c r="D405" s="7">
        <v>1.9537599999999999</v>
      </c>
      <c r="E405" s="7">
        <v>1.85917</v>
      </c>
      <c r="J405" s="5"/>
      <c r="K405" s="7"/>
      <c r="L405" s="7"/>
      <c r="M405" s="7"/>
    </row>
    <row r="406" spans="1:13" x14ac:dyDescent="0.3">
      <c r="A406" t="s">
        <v>399</v>
      </c>
      <c r="B406" s="5">
        <v>39539</v>
      </c>
      <c r="C406" s="7">
        <v>4.06508</v>
      </c>
      <c r="D406" s="7">
        <v>1.5862400000000001</v>
      </c>
      <c r="E406" s="7">
        <v>2.4788399999999999</v>
      </c>
      <c r="J406" s="5"/>
      <c r="K406" s="7"/>
      <c r="L406" s="7"/>
      <c r="M406" s="7"/>
    </row>
    <row r="407" spans="1:13" x14ac:dyDescent="0.3">
      <c r="A407" t="s">
        <v>400</v>
      </c>
      <c r="B407" s="5">
        <v>39569</v>
      </c>
      <c r="C407" s="7">
        <v>4.3706500000000004</v>
      </c>
      <c r="D407" s="7">
        <v>1.59033</v>
      </c>
      <c r="E407" s="7">
        <v>2.7803300000000002</v>
      </c>
      <c r="J407" s="5"/>
      <c r="K407" s="7"/>
      <c r="L407" s="7"/>
      <c r="M407" s="7"/>
    </row>
    <row r="408" spans="1:13" x14ac:dyDescent="0.3">
      <c r="A408" t="s">
        <v>401</v>
      </c>
      <c r="B408" s="5">
        <v>39600</v>
      </c>
      <c r="C408" s="7">
        <v>4.2504799999999996</v>
      </c>
      <c r="D408" s="7">
        <v>1.4566600000000001</v>
      </c>
      <c r="E408" s="7">
        <v>2.7938200000000002</v>
      </c>
      <c r="J408" s="5"/>
      <c r="K408" s="7"/>
      <c r="L408" s="7"/>
      <c r="M408" s="7"/>
    </row>
    <row r="409" spans="1:13" x14ac:dyDescent="0.3">
      <c r="A409" t="s">
        <v>402</v>
      </c>
      <c r="B409" s="5">
        <v>39630</v>
      </c>
      <c r="C409" s="7">
        <v>4.2422199999999997</v>
      </c>
      <c r="D409" s="7">
        <v>1.59754</v>
      </c>
      <c r="E409" s="7">
        <v>2.6446800000000001</v>
      </c>
      <c r="J409" s="5"/>
      <c r="K409" s="7"/>
      <c r="L409" s="7"/>
      <c r="M409" s="7"/>
    </row>
    <row r="410" spans="1:13" x14ac:dyDescent="0.3">
      <c r="A410" t="s">
        <v>403</v>
      </c>
      <c r="B410" s="5">
        <v>39661</v>
      </c>
      <c r="C410" s="7">
        <v>4.1014499999999998</v>
      </c>
      <c r="D410" s="7">
        <v>1.57074</v>
      </c>
      <c r="E410" s="7">
        <v>2.5306999999999999</v>
      </c>
      <c r="J410" s="5"/>
      <c r="K410" s="7"/>
      <c r="L410" s="7"/>
      <c r="M410" s="7"/>
    </row>
    <row r="411" spans="1:13" x14ac:dyDescent="0.3">
      <c r="A411" t="s">
        <v>404</v>
      </c>
      <c r="B411" s="5">
        <v>39692</v>
      </c>
      <c r="C411" s="7">
        <v>4.2625200000000003</v>
      </c>
      <c r="D411" s="7">
        <v>2.0476800000000002</v>
      </c>
      <c r="E411" s="7">
        <v>2.2148400000000001</v>
      </c>
      <c r="J411" s="5"/>
      <c r="K411" s="7"/>
      <c r="L411" s="7"/>
      <c r="M411" s="7"/>
    </row>
    <row r="412" spans="1:13" x14ac:dyDescent="0.3">
      <c r="A412" t="s">
        <v>405</v>
      </c>
      <c r="B412" s="5">
        <v>39722</v>
      </c>
      <c r="C412" s="7">
        <v>4.9040400000000002</v>
      </c>
      <c r="D412" s="7">
        <v>3.4516399999999998</v>
      </c>
      <c r="E412" s="7">
        <v>1.4523999999999999</v>
      </c>
      <c r="J412" s="5"/>
      <c r="K412" s="7"/>
      <c r="L412" s="7"/>
      <c r="M412" s="7"/>
    </row>
    <row r="413" spans="1:13" x14ac:dyDescent="0.3">
      <c r="A413" t="s">
        <v>406</v>
      </c>
      <c r="B413" s="5">
        <v>39753</v>
      </c>
      <c r="C413" s="7">
        <v>3.6827700000000001</v>
      </c>
      <c r="D413" s="7">
        <v>2.4157000000000002</v>
      </c>
      <c r="E413" s="7">
        <v>1.2670699999999999</v>
      </c>
      <c r="J413" s="5"/>
      <c r="K413" s="7"/>
      <c r="L413" s="7"/>
      <c r="M413" s="7"/>
    </row>
    <row r="414" spans="1:13" x14ac:dyDescent="0.3">
      <c r="A414" t="s">
        <v>407</v>
      </c>
      <c r="B414" s="5">
        <v>39783</v>
      </c>
      <c r="C414" s="7">
        <v>2.899</v>
      </c>
      <c r="D414" s="7">
        <v>1.4967900000000001</v>
      </c>
      <c r="E414" s="7">
        <v>1.40221</v>
      </c>
      <c r="J414" s="5"/>
      <c r="K414" s="7"/>
      <c r="L414" s="7"/>
      <c r="M414" s="7"/>
    </row>
    <row r="415" spans="1:13" x14ac:dyDescent="0.3">
      <c r="A415" t="s">
        <v>408</v>
      </c>
      <c r="B415" s="5">
        <v>39814</v>
      </c>
      <c r="C415" s="7">
        <v>3.59076</v>
      </c>
      <c r="D415" s="7">
        <v>2.2519200000000001</v>
      </c>
      <c r="E415" s="7">
        <v>1.33883</v>
      </c>
      <c r="J415" s="5"/>
      <c r="K415" s="7"/>
      <c r="L415" s="7"/>
      <c r="M415" s="7"/>
    </row>
    <row r="416" spans="1:13" x14ac:dyDescent="0.3">
      <c r="A416" t="s">
        <v>409</v>
      </c>
      <c r="B416" s="5">
        <v>39845</v>
      </c>
      <c r="C416" s="7">
        <v>3.71251</v>
      </c>
      <c r="D416" s="7">
        <v>2.2777400000000001</v>
      </c>
      <c r="E416" s="7">
        <v>1.4347700000000001</v>
      </c>
      <c r="J416" s="5"/>
      <c r="K416" s="7"/>
      <c r="L416" s="7"/>
      <c r="M416" s="7"/>
    </row>
    <row r="417" spans="1:13" x14ac:dyDescent="0.3">
      <c r="A417" t="s">
        <v>410</v>
      </c>
      <c r="B417" s="5">
        <v>39873</v>
      </c>
      <c r="C417" s="7">
        <v>3.1537099999999998</v>
      </c>
      <c r="D417" s="7">
        <v>1.7299599999999999</v>
      </c>
      <c r="E417" s="7">
        <v>1.4237500000000001</v>
      </c>
      <c r="J417" s="5"/>
      <c r="K417" s="7"/>
      <c r="L417" s="7"/>
      <c r="M417" s="7"/>
    </row>
    <row r="418" spans="1:13" x14ac:dyDescent="0.3">
      <c r="A418" t="s">
        <v>411</v>
      </c>
      <c r="B418" s="5">
        <v>39904</v>
      </c>
      <c r="C418" s="7">
        <v>3.6210599999999999</v>
      </c>
      <c r="D418" s="7">
        <v>2.17395</v>
      </c>
      <c r="E418" s="7">
        <v>1.4471099999999999</v>
      </c>
      <c r="J418" s="5"/>
      <c r="K418" s="7"/>
      <c r="L418" s="7"/>
      <c r="M418" s="7"/>
    </row>
    <row r="419" spans="1:13" x14ac:dyDescent="0.3">
      <c r="A419" t="s">
        <v>412</v>
      </c>
      <c r="B419" s="5">
        <v>39934</v>
      </c>
      <c r="C419" s="7">
        <v>4.0169800000000002</v>
      </c>
      <c r="D419" s="7">
        <v>2.62446</v>
      </c>
      <c r="E419" s="7">
        <v>1.39253</v>
      </c>
      <c r="J419" s="5"/>
      <c r="K419" s="7"/>
      <c r="L419" s="7"/>
      <c r="M419" s="7"/>
    </row>
    <row r="420" spans="1:13" x14ac:dyDescent="0.3">
      <c r="A420" t="s">
        <v>413</v>
      </c>
      <c r="B420" s="5">
        <v>39965</v>
      </c>
      <c r="C420" s="7">
        <v>4.0432300000000003</v>
      </c>
      <c r="D420" s="7">
        <v>2.38096</v>
      </c>
      <c r="E420" s="7">
        <v>1.6622699999999999</v>
      </c>
      <c r="J420" s="5"/>
      <c r="K420" s="7"/>
      <c r="L420" s="7"/>
      <c r="M420" s="7"/>
    </row>
    <row r="421" spans="1:13" x14ac:dyDescent="0.3">
      <c r="A421" t="s">
        <v>414</v>
      </c>
      <c r="B421" s="5">
        <v>39995</v>
      </c>
      <c r="C421" s="7">
        <v>3.9768300000000001</v>
      </c>
      <c r="D421" s="7">
        <v>2.2946900000000001</v>
      </c>
      <c r="E421" s="7">
        <v>1.68214</v>
      </c>
      <c r="J421" s="5"/>
      <c r="K421" s="7"/>
      <c r="L421" s="7"/>
      <c r="M421" s="7"/>
    </row>
    <row r="422" spans="1:13" x14ac:dyDescent="0.3">
      <c r="A422" t="s">
        <v>415</v>
      </c>
      <c r="B422" s="5">
        <v>40026</v>
      </c>
      <c r="C422" s="7">
        <v>3.8830499999999999</v>
      </c>
      <c r="D422" s="7">
        <v>2.2815300000000001</v>
      </c>
      <c r="E422" s="7">
        <v>1.6015299999999999</v>
      </c>
      <c r="J422" s="5"/>
      <c r="K422" s="7"/>
      <c r="L422" s="7"/>
      <c r="M422" s="7"/>
    </row>
    <row r="423" spans="1:13" x14ac:dyDescent="0.3">
      <c r="A423" t="s">
        <v>416</v>
      </c>
      <c r="B423" s="5">
        <v>40057</v>
      </c>
      <c r="C423" s="7">
        <v>3.73691</v>
      </c>
      <c r="D423" s="7">
        <v>2.1227900000000002</v>
      </c>
      <c r="E423" s="7">
        <v>1.61412</v>
      </c>
      <c r="J423" s="5"/>
      <c r="K423" s="7"/>
      <c r="L423" s="7"/>
      <c r="M423" s="7"/>
    </row>
    <row r="424" spans="1:13" x14ac:dyDescent="0.3">
      <c r="A424" t="s">
        <v>417</v>
      </c>
      <c r="B424" s="5">
        <v>40087</v>
      </c>
      <c r="C424" s="7">
        <v>3.8120400000000001</v>
      </c>
      <c r="D424" s="7">
        <v>2.26614</v>
      </c>
      <c r="E424" s="7">
        <v>1.5459000000000001</v>
      </c>
      <c r="J424" s="5"/>
      <c r="K424" s="7"/>
      <c r="L424" s="7"/>
      <c r="M424" s="7"/>
    </row>
    <row r="425" spans="1:13" x14ac:dyDescent="0.3">
      <c r="A425" t="s">
        <v>418</v>
      </c>
      <c r="B425" s="5">
        <v>40118</v>
      </c>
      <c r="C425" s="7">
        <v>3.5905800000000001</v>
      </c>
      <c r="D425" s="7">
        <v>2.25217</v>
      </c>
      <c r="E425" s="7">
        <v>1.3384100000000001</v>
      </c>
      <c r="J425" s="5"/>
      <c r="K425" s="7"/>
      <c r="L425" s="7"/>
      <c r="M425" s="7"/>
    </row>
    <row r="426" spans="1:13" x14ac:dyDescent="0.3">
      <c r="A426" t="s">
        <v>419</v>
      </c>
      <c r="B426" s="5">
        <v>40148</v>
      </c>
      <c r="C426" s="7">
        <v>4.1979600000000001</v>
      </c>
      <c r="D426" s="7">
        <v>2.5622699999999998</v>
      </c>
      <c r="E426" s="7">
        <v>1.6356900000000001</v>
      </c>
      <c r="J426" s="5"/>
      <c r="K426" s="7"/>
      <c r="L426" s="7"/>
      <c r="M426" s="7"/>
    </row>
    <row r="427" spans="1:13" x14ac:dyDescent="0.3">
      <c r="A427" t="s">
        <v>420</v>
      </c>
      <c r="B427" s="5">
        <v>40179</v>
      </c>
      <c r="C427" s="7">
        <v>3.9824199999999998</v>
      </c>
      <c r="D427" s="7">
        <v>2.54338</v>
      </c>
      <c r="E427" s="7">
        <v>1.4390400000000001</v>
      </c>
      <c r="J427" s="5"/>
      <c r="K427" s="7"/>
      <c r="L427" s="7"/>
      <c r="M427" s="7"/>
    </row>
    <row r="428" spans="1:13" x14ac:dyDescent="0.3">
      <c r="A428" t="s">
        <v>421</v>
      </c>
      <c r="B428" s="5">
        <v>40210</v>
      </c>
      <c r="C428" s="7">
        <v>3.9780099999999998</v>
      </c>
      <c r="D428" s="7">
        <v>2.58683</v>
      </c>
      <c r="E428" s="7">
        <v>1.3911800000000001</v>
      </c>
      <c r="J428" s="5"/>
      <c r="K428" s="7"/>
      <c r="L428" s="7"/>
      <c r="M428" s="7"/>
    </row>
    <row r="429" spans="1:13" x14ac:dyDescent="0.3">
      <c r="A429" t="s">
        <v>422</v>
      </c>
      <c r="B429" s="5">
        <v>40238</v>
      </c>
      <c r="C429" s="7">
        <v>4.1369100000000003</v>
      </c>
      <c r="D429" s="7">
        <v>2.54549</v>
      </c>
      <c r="E429" s="7">
        <v>1.5914200000000001</v>
      </c>
      <c r="J429" s="5"/>
      <c r="K429" s="7"/>
      <c r="L429" s="7"/>
      <c r="M429" s="7"/>
    </row>
    <row r="430" spans="1:13" x14ac:dyDescent="0.3">
      <c r="A430" t="s">
        <v>423</v>
      </c>
      <c r="B430" s="5">
        <v>40269</v>
      </c>
      <c r="C430" s="7">
        <v>3.9523000000000001</v>
      </c>
      <c r="D430" s="7">
        <v>2.3397700000000001</v>
      </c>
      <c r="E430" s="7">
        <v>1.61253</v>
      </c>
      <c r="J430" s="5"/>
      <c r="K430" s="7"/>
      <c r="L430" s="7"/>
      <c r="M430" s="7"/>
    </row>
    <row r="431" spans="1:13" x14ac:dyDescent="0.3">
      <c r="A431" t="s">
        <v>424</v>
      </c>
      <c r="B431" s="5">
        <v>40299</v>
      </c>
      <c r="C431" s="7">
        <v>3.6184699999999999</v>
      </c>
      <c r="D431" s="7">
        <v>2.0666699999999998</v>
      </c>
      <c r="E431" s="7">
        <v>1.5518000000000001</v>
      </c>
      <c r="J431" s="5"/>
      <c r="K431" s="7"/>
      <c r="L431" s="7"/>
      <c r="M431" s="7"/>
    </row>
    <row r="432" spans="1:13" x14ac:dyDescent="0.3">
      <c r="A432" t="s">
        <v>425</v>
      </c>
      <c r="B432" s="5">
        <v>40330</v>
      </c>
      <c r="C432" s="7">
        <v>3.2508300000000001</v>
      </c>
      <c r="D432" s="7">
        <v>1.8103199999999999</v>
      </c>
      <c r="E432" s="7">
        <v>1.44051</v>
      </c>
      <c r="J432" s="5"/>
      <c r="K432" s="7"/>
      <c r="L432" s="7"/>
      <c r="M432" s="7"/>
    </row>
    <row r="433" spans="1:13" x14ac:dyDescent="0.3">
      <c r="A433" t="s">
        <v>426</v>
      </c>
      <c r="B433" s="5">
        <v>40360</v>
      </c>
      <c r="C433" s="7">
        <v>3.1861199999999998</v>
      </c>
      <c r="D433" s="7">
        <v>1.9384300000000001</v>
      </c>
      <c r="E433" s="7">
        <v>1.2476799999999999</v>
      </c>
      <c r="J433" s="5"/>
      <c r="K433" s="7"/>
      <c r="L433" s="7"/>
      <c r="M433" s="7"/>
    </row>
    <row r="434" spans="1:13" x14ac:dyDescent="0.3">
      <c r="A434" t="s">
        <v>427</v>
      </c>
      <c r="B434" s="5">
        <v>40391</v>
      </c>
      <c r="C434" s="7">
        <v>2.6666799999999999</v>
      </c>
      <c r="D434" s="7">
        <v>1.2957000000000001</v>
      </c>
      <c r="E434" s="7">
        <v>1.37097</v>
      </c>
      <c r="J434" s="5"/>
      <c r="K434" s="7"/>
      <c r="L434" s="7"/>
      <c r="M434" s="7"/>
    </row>
    <row r="435" spans="1:13" x14ac:dyDescent="0.3">
      <c r="A435" t="s">
        <v>428</v>
      </c>
      <c r="B435" s="5">
        <v>40422</v>
      </c>
      <c r="C435" s="7">
        <v>2.7340499999999999</v>
      </c>
      <c r="D435" s="7">
        <v>1.4963900000000001</v>
      </c>
      <c r="E435" s="7">
        <v>1.23766</v>
      </c>
      <c r="J435" s="5"/>
      <c r="K435" s="7"/>
      <c r="L435" s="7"/>
      <c r="M435" s="7"/>
    </row>
    <row r="436" spans="1:13" x14ac:dyDescent="0.3">
      <c r="A436" t="s">
        <v>429</v>
      </c>
      <c r="B436" s="5">
        <v>40452</v>
      </c>
      <c r="C436" s="7">
        <v>2.84178</v>
      </c>
      <c r="D436" s="7">
        <v>1.82324</v>
      </c>
      <c r="E436" s="7">
        <v>1.0185299999999999</v>
      </c>
      <c r="J436" s="5"/>
      <c r="K436" s="7"/>
      <c r="L436" s="7"/>
      <c r="M436" s="7"/>
    </row>
    <row r="437" spans="1:13" x14ac:dyDescent="0.3">
      <c r="A437" t="s">
        <v>430</v>
      </c>
      <c r="B437" s="5">
        <v>40483</v>
      </c>
      <c r="C437" s="7">
        <v>3.0287700000000002</v>
      </c>
      <c r="D437" s="7">
        <v>1.86043</v>
      </c>
      <c r="E437" s="7">
        <v>1.1683399999999999</v>
      </c>
      <c r="J437" s="5"/>
      <c r="K437" s="7"/>
      <c r="L437" s="7"/>
      <c r="M437" s="7"/>
    </row>
    <row r="438" spans="1:13" x14ac:dyDescent="0.3">
      <c r="A438" t="s">
        <v>431</v>
      </c>
      <c r="B438" s="5">
        <v>40513</v>
      </c>
      <c r="C438" s="7">
        <v>3.5528499999999998</v>
      </c>
      <c r="D438" s="7">
        <v>2.1606399999999999</v>
      </c>
      <c r="E438" s="7">
        <v>1.3922000000000001</v>
      </c>
      <c r="J438" s="5"/>
      <c r="K438" s="7"/>
      <c r="L438" s="7"/>
      <c r="M438" s="7"/>
    </row>
    <row r="439" spans="1:13" x14ac:dyDescent="0.3">
      <c r="A439" t="s">
        <v>432</v>
      </c>
      <c r="B439" s="5">
        <v>40544</v>
      </c>
      <c r="C439" s="7">
        <v>3.6570499999999999</v>
      </c>
      <c r="D439" s="7">
        <v>2.4426199999999998</v>
      </c>
      <c r="E439" s="7">
        <v>1.2144200000000001</v>
      </c>
      <c r="J439" s="5"/>
      <c r="K439" s="7"/>
      <c r="L439" s="7"/>
      <c r="M439" s="7"/>
    </row>
    <row r="440" spans="1:13" x14ac:dyDescent="0.3">
      <c r="A440" t="s">
        <v>433</v>
      </c>
      <c r="B440" s="5">
        <v>40575</v>
      </c>
      <c r="C440" s="7">
        <v>3.6421700000000001</v>
      </c>
      <c r="D440" s="7">
        <v>2.1770499999999999</v>
      </c>
      <c r="E440" s="7">
        <v>1.46512</v>
      </c>
      <c r="J440" s="5"/>
      <c r="K440" s="7"/>
      <c r="L440" s="7"/>
      <c r="M440" s="7"/>
    </row>
    <row r="441" spans="1:13" x14ac:dyDescent="0.3">
      <c r="A441" t="s">
        <v>434</v>
      </c>
      <c r="B441" s="5">
        <v>40603</v>
      </c>
      <c r="C441" s="7">
        <v>3.6984499999999998</v>
      </c>
      <c r="D441" s="7">
        <v>2.1501600000000001</v>
      </c>
      <c r="E441" s="7">
        <v>1.5482899999999999</v>
      </c>
      <c r="J441" s="5"/>
      <c r="K441" s="7"/>
      <c r="L441" s="7"/>
      <c r="M441" s="7"/>
    </row>
    <row r="442" spans="1:13" x14ac:dyDescent="0.3">
      <c r="A442" t="s">
        <v>435</v>
      </c>
      <c r="B442" s="5">
        <v>40634</v>
      </c>
      <c r="C442" s="7">
        <v>3.5628099999999998</v>
      </c>
      <c r="D442" s="7">
        <v>2.2553399999999999</v>
      </c>
      <c r="E442" s="7">
        <v>1.3074699999999999</v>
      </c>
      <c r="J442" s="5"/>
      <c r="K442" s="7"/>
      <c r="L442" s="7"/>
      <c r="M442" s="7"/>
    </row>
    <row r="443" spans="1:13" x14ac:dyDescent="0.3">
      <c r="A443" t="s">
        <v>436</v>
      </c>
      <c r="B443" s="5">
        <v>40664</v>
      </c>
      <c r="C443" s="7">
        <v>3.2784499999999999</v>
      </c>
      <c r="D443" s="7">
        <v>2.1122200000000002</v>
      </c>
      <c r="E443" s="7">
        <v>1.1662300000000001</v>
      </c>
      <c r="J443" s="5"/>
      <c r="K443" s="7"/>
      <c r="L443" s="7"/>
      <c r="M443" s="7"/>
    </row>
    <row r="444" spans="1:13" x14ac:dyDescent="0.3">
      <c r="A444" t="s">
        <v>437</v>
      </c>
      <c r="B444" s="5">
        <v>40695</v>
      </c>
      <c r="C444" s="7">
        <v>3.4366400000000001</v>
      </c>
      <c r="D444" s="7">
        <v>2.3172199999999998</v>
      </c>
      <c r="E444" s="7">
        <v>1.1194200000000001</v>
      </c>
      <c r="J444" s="5"/>
      <c r="K444" s="7"/>
      <c r="L444" s="7"/>
      <c r="M444" s="7"/>
    </row>
    <row r="445" spans="1:13" x14ac:dyDescent="0.3">
      <c r="A445" t="s">
        <v>438</v>
      </c>
      <c r="B445" s="5">
        <v>40725</v>
      </c>
      <c r="C445" s="7">
        <v>3.0115400000000001</v>
      </c>
      <c r="D445" s="7">
        <v>2.0187300000000001</v>
      </c>
      <c r="E445" s="7">
        <v>0.99280999999999997</v>
      </c>
      <c r="J445" s="5"/>
      <c r="K445" s="7"/>
      <c r="L445" s="7"/>
      <c r="M445" s="7"/>
    </row>
    <row r="446" spans="1:13" x14ac:dyDescent="0.3">
      <c r="A446" t="s">
        <v>439</v>
      </c>
      <c r="B446" s="5">
        <v>40756</v>
      </c>
      <c r="C446" s="7">
        <v>2.3768500000000001</v>
      </c>
      <c r="D446" s="7">
        <v>1.30219</v>
      </c>
      <c r="E446" s="7">
        <v>1.0746500000000001</v>
      </c>
      <c r="J446" s="5"/>
      <c r="K446" s="7"/>
      <c r="L446" s="7"/>
      <c r="M446" s="7"/>
    </row>
    <row r="447" spans="1:13" x14ac:dyDescent="0.3">
      <c r="A447" t="s">
        <v>440</v>
      </c>
      <c r="B447" s="5">
        <v>40787</v>
      </c>
      <c r="C447" s="7">
        <v>2.0457399999999999</v>
      </c>
      <c r="D447" s="7">
        <v>0.68547999999999998</v>
      </c>
      <c r="E447" s="7">
        <v>1.36026</v>
      </c>
      <c r="J447" s="5"/>
      <c r="K447" s="7"/>
      <c r="L447" s="7"/>
      <c r="M447" s="7"/>
    </row>
    <row r="448" spans="1:13" x14ac:dyDescent="0.3">
      <c r="A448" t="s">
        <v>441</v>
      </c>
      <c r="B448" s="5">
        <v>40817</v>
      </c>
      <c r="C448" s="7">
        <v>2.2992599999999999</v>
      </c>
      <c r="D448" s="7">
        <v>1.0796399999999999</v>
      </c>
      <c r="E448" s="7">
        <v>1.2196199999999999</v>
      </c>
      <c r="J448" s="5"/>
      <c r="K448" s="7"/>
      <c r="L448" s="7"/>
      <c r="M448" s="7"/>
    </row>
    <row r="449" spans="1:13" x14ac:dyDescent="0.3">
      <c r="A449" t="s">
        <v>442</v>
      </c>
      <c r="B449" s="5">
        <v>40848</v>
      </c>
      <c r="C449" s="7">
        <v>2.1976599999999999</v>
      </c>
      <c r="D449" s="7">
        <v>0.93086999999999998</v>
      </c>
      <c r="E449" s="7">
        <v>1.26678</v>
      </c>
      <c r="J449" s="5"/>
      <c r="K449" s="7"/>
      <c r="L449" s="7"/>
      <c r="M449" s="7"/>
    </row>
    <row r="450" spans="1:13" x14ac:dyDescent="0.3">
      <c r="A450" t="s">
        <v>443</v>
      </c>
      <c r="B450" s="5">
        <v>40878</v>
      </c>
      <c r="C450" s="7">
        <v>1.96715</v>
      </c>
      <c r="D450" s="7">
        <v>0.63388999999999995</v>
      </c>
      <c r="E450" s="7">
        <v>1.33325</v>
      </c>
      <c r="J450" s="5"/>
      <c r="K450" s="7"/>
      <c r="L450" s="7"/>
      <c r="M450" s="7"/>
    </row>
    <row r="451" spans="1:13" x14ac:dyDescent="0.3">
      <c r="A451" t="s">
        <v>444</v>
      </c>
      <c r="B451" s="5">
        <v>40909</v>
      </c>
      <c r="C451" s="7">
        <v>1.87487</v>
      </c>
      <c r="D451" s="7">
        <v>0.63034000000000001</v>
      </c>
      <c r="E451" s="7">
        <v>1.2445299999999999</v>
      </c>
      <c r="J451" s="5"/>
      <c r="K451" s="7"/>
      <c r="L451" s="7"/>
      <c r="M451" s="7"/>
    </row>
    <row r="452" spans="1:13" x14ac:dyDescent="0.3">
      <c r="A452" t="s">
        <v>445</v>
      </c>
      <c r="B452" s="5">
        <v>40940</v>
      </c>
      <c r="C452" s="7">
        <v>2.03234</v>
      </c>
      <c r="D452" s="7">
        <v>0.71877000000000002</v>
      </c>
      <c r="E452" s="7">
        <v>1.3135699999999999</v>
      </c>
      <c r="J452" s="5"/>
      <c r="K452" s="7"/>
      <c r="L452" s="7"/>
      <c r="M452" s="7"/>
    </row>
    <row r="453" spans="1:13" x14ac:dyDescent="0.3">
      <c r="A453" t="s">
        <v>446</v>
      </c>
      <c r="B453" s="5">
        <v>40969</v>
      </c>
      <c r="C453" s="7">
        <v>2.3259400000000001</v>
      </c>
      <c r="D453" s="7">
        <v>1.0478499999999999</v>
      </c>
      <c r="E453" s="7">
        <v>1.2780899999999999</v>
      </c>
      <c r="J453" s="5"/>
      <c r="K453" s="7"/>
      <c r="L453" s="7"/>
      <c r="M453" s="7"/>
    </row>
    <row r="454" spans="1:13" x14ac:dyDescent="0.3">
      <c r="A454" t="s">
        <v>447</v>
      </c>
      <c r="B454" s="5">
        <v>41000</v>
      </c>
      <c r="C454" s="7">
        <v>2.00204</v>
      </c>
      <c r="D454" s="7">
        <v>0.72267000000000003</v>
      </c>
      <c r="E454" s="7">
        <v>1.2793699999999999</v>
      </c>
      <c r="J454" s="5"/>
      <c r="K454" s="7"/>
      <c r="L454" s="7"/>
      <c r="M454" s="7"/>
    </row>
    <row r="455" spans="1:13" x14ac:dyDescent="0.3">
      <c r="A455" t="s">
        <v>448</v>
      </c>
      <c r="B455" s="5">
        <v>41030</v>
      </c>
      <c r="C455" s="7">
        <v>1.5850200000000001</v>
      </c>
      <c r="D455" s="7">
        <v>0.11264</v>
      </c>
      <c r="E455" s="7">
        <v>1.47238</v>
      </c>
      <c r="J455" s="5"/>
      <c r="K455" s="7"/>
      <c r="L455" s="7"/>
      <c r="M455" s="7"/>
    </row>
    <row r="456" spans="1:13" x14ac:dyDescent="0.3">
      <c r="A456" t="s">
        <v>449</v>
      </c>
      <c r="B456" s="5">
        <v>41061</v>
      </c>
      <c r="C456" s="7">
        <v>1.67516</v>
      </c>
      <c r="D456" s="7">
        <v>0.19939999999999999</v>
      </c>
      <c r="E456" s="7">
        <v>1.47576</v>
      </c>
      <c r="J456" s="5"/>
      <c r="K456" s="7"/>
      <c r="L456" s="7"/>
      <c r="M456" s="7"/>
    </row>
    <row r="457" spans="1:13" x14ac:dyDescent="0.3">
      <c r="A457" t="s">
        <v>450</v>
      </c>
      <c r="B457" s="5">
        <v>41091</v>
      </c>
      <c r="C457" s="7">
        <v>1.52312</v>
      </c>
      <c r="D457" s="7">
        <v>9.8360000000000003E-2</v>
      </c>
      <c r="E457" s="7">
        <v>1.42476</v>
      </c>
      <c r="J457" s="5"/>
      <c r="K457" s="7"/>
      <c r="L457" s="7"/>
      <c r="M457" s="7"/>
    </row>
    <row r="458" spans="1:13" x14ac:dyDescent="0.3">
      <c r="A458" t="s">
        <v>451</v>
      </c>
      <c r="B458" s="5">
        <v>41122</v>
      </c>
      <c r="C458" s="7">
        <v>1.5791500000000001</v>
      </c>
      <c r="D458" s="7">
        <v>0.19558</v>
      </c>
      <c r="E458" s="7">
        <v>1.38358</v>
      </c>
      <c r="J458" s="5"/>
      <c r="K458" s="7"/>
      <c r="L458" s="7"/>
      <c r="M458" s="7"/>
    </row>
    <row r="459" spans="1:13" x14ac:dyDescent="0.3">
      <c r="A459" t="s">
        <v>452</v>
      </c>
      <c r="B459" s="5">
        <v>41153</v>
      </c>
      <c r="C459" s="7">
        <v>1.6404399999999999</v>
      </c>
      <c r="D459" s="7">
        <v>0.29361999999999999</v>
      </c>
      <c r="E459" s="7">
        <v>1.34683</v>
      </c>
      <c r="J459" s="5"/>
      <c r="K459" s="7"/>
      <c r="L459" s="7"/>
      <c r="M459" s="7"/>
    </row>
    <row r="460" spans="1:13" x14ac:dyDescent="0.3">
      <c r="A460" t="s">
        <v>453</v>
      </c>
      <c r="B460" s="5">
        <v>41183</v>
      </c>
      <c r="C460" s="7">
        <v>1.72045</v>
      </c>
      <c r="D460" s="7">
        <v>0.31269000000000002</v>
      </c>
      <c r="E460" s="7">
        <v>1.4077599999999999</v>
      </c>
      <c r="J460" s="5"/>
      <c r="K460" s="7"/>
      <c r="L460" s="7"/>
      <c r="M460" s="7"/>
    </row>
    <row r="461" spans="1:13" x14ac:dyDescent="0.3">
      <c r="A461" t="s">
        <v>454</v>
      </c>
      <c r="B461" s="5">
        <v>41214</v>
      </c>
      <c r="C461" s="7">
        <v>1.6119000000000001</v>
      </c>
      <c r="D461" s="7">
        <v>0.22536999999999999</v>
      </c>
      <c r="E461" s="7">
        <v>1.38653</v>
      </c>
      <c r="J461" s="5"/>
      <c r="K461" s="7"/>
      <c r="L461" s="7"/>
      <c r="M461" s="7"/>
    </row>
    <row r="462" spans="1:13" x14ac:dyDescent="0.3">
      <c r="A462" t="s">
        <v>455</v>
      </c>
      <c r="B462" s="5">
        <v>41244</v>
      </c>
      <c r="C462" s="7">
        <v>1.7819100000000001</v>
      </c>
      <c r="D462" s="7">
        <v>0.43675999999999998</v>
      </c>
      <c r="E462" s="7">
        <v>1.3451500000000001</v>
      </c>
      <c r="J462" s="5"/>
      <c r="K462" s="7"/>
      <c r="L462" s="7"/>
      <c r="M462" s="7"/>
    </row>
    <row r="463" spans="1:13" x14ac:dyDescent="0.3">
      <c r="A463" t="s">
        <v>456</v>
      </c>
      <c r="B463" s="5">
        <v>41275</v>
      </c>
      <c r="C463" s="7">
        <v>2.05166</v>
      </c>
      <c r="D463" s="7">
        <v>0.77309000000000005</v>
      </c>
      <c r="E463" s="7">
        <v>1.27857</v>
      </c>
      <c r="J463" s="5"/>
      <c r="K463" s="7"/>
      <c r="L463" s="7"/>
      <c r="M463" s="7"/>
    </row>
    <row r="464" spans="1:13" x14ac:dyDescent="0.3">
      <c r="A464" t="s">
        <v>457</v>
      </c>
      <c r="B464" s="5">
        <v>41306</v>
      </c>
      <c r="C464" s="7">
        <v>1.92144</v>
      </c>
      <c r="D464" s="7">
        <v>0.66120999999999996</v>
      </c>
      <c r="E464" s="7">
        <v>1.26024</v>
      </c>
      <c r="J464" s="5"/>
      <c r="K464" s="7"/>
      <c r="L464" s="7"/>
      <c r="M464" s="7"/>
    </row>
    <row r="465" spans="1:13" x14ac:dyDescent="0.3">
      <c r="A465" t="s">
        <v>458</v>
      </c>
      <c r="B465" s="5">
        <v>41334</v>
      </c>
      <c r="C465" s="7">
        <v>1.88463</v>
      </c>
      <c r="D465" s="7">
        <v>0.60038000000000002</v>
      </c>
      <c r="E465" s="7">
        <v>1.2842499999999999</v>
      </c>
      <c r="J465" s="5"/>
      <c r="K465" s="7"/>
      <c r="L465" s="7"/>
      <c r="M465" s="7"/>
    </row>
    <row r="466" spans="1:13" x14ac:dyDescent="0.3">
      <c r="A466" t="s">
        <v>459</v>
      </c>
      <c r="B466" s="5">
        <v>41365</v>
      </c>
      <c r="C466" s="7">
        <v>1.7021299999999999</v>
      </c>
      <c r="D466" s="7">
        <v>0.37602000000000002</v>
      </c>
      <c r="E466" s="7">
        <v>1.32612</v>
      </c>
      <c r="J466" s="5"/>
      <c r="K466" s="7"/>
      <c r="L466" s="7"/>
      <c r="M466" s="7"/>
    </row>
    <row r="467" spans="1:13" x14ac:dyDescent="0.3">
      <c r="A467" t="s">
        <v>460</v>
      </c>
      <c r="B467" s="5">
        <v>41395</v>
      </c>
      <c r="C467" s="7">
        <v>2.22519</v>
      </c>
      <c r="D467" s="7">
        <v>0.91125999999999996</v>
      </c>
      <c r="E467" s="7">
        <v>1.31393</v>
      </c>
      <c r="J467" s="5"/>
      <c r="K467" s="7"/>
      <c r="L467" s="7"/>
      <c r="M467" s="7"/>
    </row>
    <row r="468" spans="1:13" x14ac:dyDescent="0.3">
      <c r="A468" t="s">
        <v>461</v>
      </c>
      <c r="B468" s="5">
        <v>41426</v>
      </c>
      <c r="C468" s="7">
        <v>2.6346599999999998</v>
      </c>
      <c r="D468" s="7">
        <v>1.1953199999999999</v>
      </c>
      <c r="E468" s="7">
        <v>1.43933</v>
      </c>
      <c r="J468" s="5"/>
      <c r="K468" s="7"/>
      <c r="L468" s="7"/>
      <c r="M468" s="7"/>
    </row>
    <row r="469" spans="1:13" x14ac:dyDescent="0.3">
      <c r="A469" t="s">
        <v>462</v>
      </c>
      <c r="B469" s="5">
        <v>41456</v>
      </c>
      <c r="C469" s="7">
        <v>2.74966</v>
      </c>
      <c r="D469" s="7">
        <v>1.4580599999999999</v>
      </c>
      <c r="E469" s="7">
        <v>1.2916000000000001</v>
      </c>
      <c r="J469" s="5"/>
      <c r="K469" s="7"/>
      <c r="L469" s="7"/>
      <c r="M469" s="7"/>
    </row>
    <row r="470" spans="1:13" x14ac:dyDescent="0.3">
      <c r="A470" t="s">
        <v>463</v>
      </c>
      <c r="B470" s="5">
        <v>41487</v>
      </c>
      <c r="C470" s="7">
        <v>2.94482</v>
      </c>
      <c r="D470" s="7">
        <v>1.49908</v>
      </c>
      <c r="E470" s="7">
        <v>1.44574</v>
      </c>
      <c r="J470" s="5"/>
      <c r="K470" s="7"/>
      <c r="L470" s="7"/>
      <c r="M470" s="7"/>
    </row>
    <row r="471" spans="1:13" x14ac:dyDescent="0.3">
      <c r="A471" t="s">
        <v>464</v>
      </c>
      <c r="B471" s="5">
        <v>41518</v>
      </c>
      <c r="C471" s="7">
        <v>2.7843</v>
      </c>
      <c r="D471" s="7">
        <v>1.49675</v>
      </c>
      <c r="E471" s="7">
        <v>1.28755</v>
      </c>
      <c r="J471" s="5"/>
      <c r="K471" s="7"/>
      <c r="L471" s="7"/>
      <c r="M471" s="7"/>
    </row>
    <row r="472" spans="1:13" x14ac:dyDescent="0.3">
      <c r="A472" t="s">
        <v>465</v>
      </c>
      <c r="B472" s="5">
        <v>41548</v>
      </c>
      <c r="C472" s="7">
        <v>2.7124700000000002</v>
      </c>
      <c r="D472" s="7">
        <v>1.4623600000000001</v>
      </c>
      <c r="E472" s="7">
        <v>1.2501100000000001</v>
      </c>
      <c r="J472" s="5"/>
      <c r="K472" s="7"/>
      <c r="L472" s="7"/>
      <c r="M472" s="7"/>
    </row>
    <row r="473" spans="1:13" x14ac:dyDescent="0.3">
      <c r="A473" t="s">
        <v>466</v>
      </c>
      <c r="B473" s="5">
        <v>41579</v>
      </c>
      <c r="C473" s="7">
        <v>2.9380600000000001</v>
      </c>
      <c r="D473" s="7">
        <v>1.80263</v>
      </c>
      <c r="E473" s="7">
        <v>1.1354299999999999</v>
      </c>
      <c r="J473" s="5"/>
      <c r="K473" s="7"/>
      <c r="L473" s="7"/>
      <c r="M473" s="7"/>
    </row>
    <row r="474" spans="1:13" x14ac:dyDescent="0.3">
      <c r="A474" t="s">
        <v>467</v>
      </c>
      <c r="B474" s="5">
        <v>41609</v>
      </c>
      <c r="C474" s="7">
        <v>3.2348599999999998</v>
      </c>
      <c r="D474" s="7">
        <v>1.8840300000000001</v>
      </c>
      <c r="E474" s="7">
        <v>1.35083</v>
      </c>
      <c r="J474" s="5"/>
      <c r="K474" s="7"/>
      <c r="L474" s="7"/>
      <c r="M474" s="7"/>
    </row>
    <row r="475" spans="1:13" x14ac:dyDescent="0.3">
      <c r="A475" t="s">
        <v>468</v>
      </c>
      <c r="B475" s="5">
        <v>41640</v>
      </c>
      <c r="C475" s="7">
        <v>2.8346800000000001</v>
      </c>
      <c r="D475" s="7">
        <v>1.4260999999999999</v>
      </c>
      <c r="E475" s="7">
        <v>1.40859</v>
      </c>
      <c r="J475" s="5"/>
      <c r="K475" s="7"/>
      <c r="L475" s="7"/>
      <c r="M475" s="7"/>
    </row>
    <row r="476" spans="1:13" x14ac:dyDescent="0.3">
      <c r="A476" t="s">
        <v>469</v>
      </c>
      <c r="B476" s="5">
        <v>41671</v>
      </c>
      <c r="C476" s="7">
        <v>2.8090999999999999</v>
      </c>
      <c r="D476" s="7">
        <v>1.3587899999999999</v>
      </c>
      <c r="E476" s="7">
        <v>1.45031</v>
      </c>
      <c r="J476" s="5"/>
      <c r="K476" s="7"/>
      <c r="L476" s="7"/>
      <c r="M476" s="7"/>
    </row>
    <row r="477" spans="1:13" x14ac:dyDescent="0.3">
      <c r="A477" t="s">
        <v>470</v>
      </c>
      <c r="B477" s="5">
        <v>41699</v>
      </c>
      <c r="C477" s="7">
        <v>2.8662999999999998</v>
      </c>
      <c r="D477" s="7">
        <v>1.1671</v>
      </c>
      <c r="E477" s="7">
        <v>1.6992</v>
      </c>
      <c r="J477" s="5"/>
      <c r="K477" s="7"/>
      <c r="L477" s="7"/>
      <c r="M477" s="7"/>
    </row>
    <row r="478" spans="1:13" x14ac:dyDescent="0.3">
      <c r="A478" t="s">
        <v>471</v>
      </c>
      <c r="B478" s="5">
        <v>41730</v>
      </c>
      <c r="C478" s="7">
        <v>2.79752</v>
      </c>
      <c r="D478" s="7">
        <v>1.10042</v>
      </c>
      <c r="E478" s="7">
        <v>1.6971000000000001</v>
      </c>
      <c r="J478" s="5"/>
      <c r="K478" s="7"/>
      <c r="L478" s="7"/>
      <c r="M478" s="7"/>
    </row>
    <row r="479" spans="1:13" x14ac:dyDescent="0.3">
      <c r="A479" t="s">
        <v>472</v>
      </c>
      <c r="B479" s="5">
        <v>41760</v>
      </c>
      <c r="C479" s="7">
        <v>2.5859800000000002</v>
      </c>
      <c r="D479" s="7">
        <v>0.89595000000000002</v>
      </c>
      <c r="E479" s="7">
        <v>1.6900299999999999</v>
      </c>
      <c r="J479" s="5"/>
      <c r="K479" s="7"/>
      <c r="L479" s="7"/>
      <c r="M479" s="7"/>
    </row>
    <row r="480" spans="1:13" x14ac:dyDescent="0.3">
      <c r="A480" t="s">
        <v>473</v>
      </c>
      <c r="B480" s="5">
        <v>41791</v>
      </c>
      <c r="C480" s="7">
        <v>2.6344799999999999</v>
      </c>
      <c r="D480" s="7">
        <v>0.88388999999999995</v>
      </c>
      <c r="E480" s="7">
        <v>1.7505999999999999</v>
      </c>
      <c r="J480" s="5"/>
      <c r="K480" s="7"/>
      <c r="L480" s="7"/>
      <c r="M480" s="7"/>
    </row>
    <row r="481" spans="1:13" x14ac:dyDescent="0.3">
      <c r="A481" t="s">
        <v>474</v>
      </c>
      <c r="B481" s="5">
        <v>41821</v>
      </c>
      <c r="C481" s="7">
        <v>2.6641599999999999</v>
      </c>
      <c r="D481" s="7">
        <v>0.72828999999999999</v>
      </c>
      <c r="E481" s="7">
        <v>1.93587</v>
      </c>
      <c r="J481" s="5"/>
      <c r="K481" s="7"/>
      <c r="L481" s="7"/>
      <c r="M481" s="7"/>
    </row>
    <row r="482" spans="1:13" x14ac:dyDescent="0.3">
      <c r="A482" t="s">
        <v>475</v>
      </c>
      <c r="B482" s="5">
        <v>41852</v>
      </c>
      <c r="C482" s="7">
        <v>2.4296600000000002</v>
      </c>
      <c r="D482" s="7">
        <v>0.46005000000000001</v>
      </c>
      <c r="E482" s="7">
        <v>1.9696100000000001</v>
      </c>
      <c r="J482" s="5"/>
      <c r="K482" s="7"/>
      <c r="L482" s="7"/>
      <c r="M482" s="7"/>
    </row>
    <row r="483" spans="1:13" x14ac:dyDescent="0.3">
      <c r="A483" t="s">
        <v>476</v>
      </c>
      <c r="B483" s="5">
        <v>41883</v>
      </c>
      <c r="C483" s="7">
        <v>2.6015600000000001</v>
      </c>
      <c r="D483" s="7">
        <v>0.58582999999999996</v>
      </c>
      <c r="E483" s="7">
        <v>2.01573</v>
      </c>
      <c r="J483" s="5"/>
      <c r="K483" s="7"/>
      <c r="L483" s="7"/>
      <c r="M483" s="7"/>
    </row>
    <row r="484" spans="1:13" x14ac:dyDescent="0.3">
      <c r="A484" t="s">
        <v>477</v>
      </c>
      <c r="B484" s="5">
        <v>41913</v>
      </c>
      <c r="C484" s="7">
        <v>2.4529700000000001</v>
      </c>
      <c r="D484" s="7">
        <v>0.50238000000000005</v>
      </c>
      <c r="E484" s="7">
        <v>1.95059</v>
      </c>
      <c r="J484" s="5"/>
      <c r="K484" s="7"/>
      <c r="L484" s="7"/>
      <c r="M484" s="7"/>
    </row>
    <row r="485" spans="1:13" x14ac:dyDescent="0.3">
      <c r="A485" t="s">
        <v>478</v>
      </c>
      <c r="B485" s="5">
        <v>41944</v>
      </c>
      <c r="C485" s="7">
        <v>2.26091</v>
      </c>
      <c r="D485" s="7">
        <v>0.29247000000000001</v>
      </c>
      <c r="E485" s="7">
        <v>1.96844</v>
      </c>
      <c r="J485" s="5"/>
      <c r="K485" s="7"/>
      <c r="L485" s="7"/>
      <c r="M485" s="7"/>
    </row>
    <row r="486" spans="1:13" x14ac:dyDescent="0.3">
      <c r="A486" t="s">
        <v>479</v>
      </c>
      <c r="B486" s="5">
        <v>41974</v>
      </c>
      <c r="C486" s="7">
        <v>2.2411500000000002</v>
      </c>
      <c r="D486" s="7">
        <v>6.0069999999999998E-2</v>
      </c>
      <c r="E486" s="7">
        <v>2.1810800000000001</v>
      </c>
      <c r="J486" s="5"/>
      <c r="K486" s="7"/>
      <c r="L486" s="7"/>
      <c r="M486" s="7"/>
    </row>
    <row r="487" spans="1:13" x14ac:dyDescent="0.3">
      <c r="A487" t="s">
        <v>480</v>
      </c>
      <c r="B487" s="5">
        <v>42005</v>
      </c>
      <c r="C487" s="7">
        <v>1.7625200000000001</v>
      </c>
      <c r="D487" s="7">
        <v>-0.23951</v>
      </c>
      <c r="E487" s="7">
        <v>2.00203</v>
      </c>
      <c r="J487" s="5"/>
      <c r="K487" s="7"/>
      <c r="L487" s="7"/>
      <c r="M487" s="7"/>
    </row>
    <row r="488" spans="1:13" x14ac:dyDescent="0.3">
      <c r="A488" t="s">
        <v>481</v>
      </c>
      <c r="B488" s="5">
        <v>42036</v>
      </c>
      <c r="C488" s="7">
        <v>2.0867399999999998</v>
      </c>
      <c r="D488" s="7">
        <v>-3.4660000000000003E-2</v>
      </c>
      <c r="E488" s="7">
        <v>2.1214</v>
      </c>
      <c r="J488" s="5"/>
      <c r="K488" s="7"/>
      <c r="L488" s="7"/>
      <c r="M488" s="7"/>
    </row>
    <row r="489" spans="1:13" x14ac:dyDescent="0.3">
      <c r="A489" t="s">
        <v>482</v>
      </c>
      <c r="B489" s="5">
        <v>42064</v>
      </c>
      <c r="C489" s="7">
        <v>2.0179399999999998</v>
      </c>
      <c r="D489" s="7">
        <v>-1.0869999999999999E-2</v>
      </c>
      <c r="E489" s="7">
        <v>2.0288200000000001</v>
      </c>
      <c r="J489" s="5"/>
      <c r="K489" s="7"/>
      <c r="L489" s="7"/>
      <c r="M489" s="7"/>
    </row>
    <row r="490" spans="1:13" x14ac:dyDescent="0.3">
      <c r="A490" t="s">
        <v>483</v>
      </c>
      <c r="B490" s="5">
        <v>42095</v>
      </c>
      <c r="C490" s="7">
        <v>2.14079</v>
      </c>
      <c r="D490" s="7">
        <v>0.17176</v>
      </c>
      <c r="E490" s="7">
        <v>1.9690300000000001</v>
      </c>
      <c r="J490" s="5"/>
      <c r="K490" s="7"/>
      <c r="L490" s="7"/>
      <c r="M490" s="7"/>
    </row>
    <row r="491" spans="1:13" x14ac:dyDescent="0.3">
      <c r="A491" t="s">
        <v>484</v>
      </c>
      <c r="B491" s="5">
        <v>42125</v>
      </c>
      <c r="C491" s="7">
        <v>2.2303299999999999</v>
      </c>
      <c r="D491" s="7">
        <v>0.27237</v>
      </c>
      <c r="E491" s="7">
        <v>1.9579599999999999</v>
      </c>
      <c r="J491" s="5"/>
      <c r="K491" s="7"/>
      <c r="L491" s="7"/>
      <c r="M491" s="7"/>
    </row>
    <row r="492" spans="1:13" x14ac:dyDescent="0.3">
      <c r="A492" t="s">
        <v>485</v>
      </c>
      <c r="B492" s="5">
        <v>42156</v>
      </c>
      <c r="C492" s="7">
        <v>2.4634900000000002</v>
      </c>
      <c r="D492" s="7">
        <v>0.50900999999999996</v>
      </c>
      <c r="E492" s="7">
        <v>1.95448</v>
      </c>
      <c r="J492" s="5"/>
      <c r="K492" s="7"/>
      <c r="L492" s="7"/>
      <c r="M492" s="7"/>
    </row>
    <row r="493" spans="1:13" x14ac:dyDescent="0.3">
      <c r="A493" t="s">
        <v>486</v>
      </c>
      <c r="B493" s="5">
        <v>42186</v>
      </c>
      <c r="C493" s="7">
        <v>2.2784800000000001</v>
      </c>
      <c r="D493" s="7">
        <v>0.27195000000000003</v>
      </c>
      <c r="E493" s="7">
        <v>2.0065300000000001</v>
      </c>
      <c r="J493" s="5"/>
      <c r="K493" s="7"/>
      <c r="L493" s="7"/>
      <c r="M493" s="7"/>
    </row>
    <row r="494" spans="1:13" x14ac:dyDescent="0.3">
      <c r="A494" t="s">
        <v>487</v>
      </c>
      <c r="B494" s="5">
        <v>42217</v>
      </c>
      <c r="C494" s="7">
        <v>2.3074300000000001</v>
      </c>
      <c r="D494" s="7">
        <v>0.28824</v>
      </c>
      <c r="E494" s="7">
        <v>2.01919</v>
      </c>
      <c r="J494" s="5"/>
      <c r="K494" s="7"/>
      <c r="L494" s="7"/>
      <c r="M494" s="7"/>
    </row>
    <row r="495" spans="1:13" x14ac:dyDescent="0.3">
      <c r="A495" t="s">
        <v>488</v>
      </c>
      <c r="B495" s="5">
        <v>42248</v>
      </c>
      <c r="C495" s="7">
        <v>2.1372499999999999</v>
      </c>
      <c r="D495" s="7">
        <v>0.23014999999999999</v>
      </c>
      <c r="E495" s="7">
        <v>1.9071</v>
      </c>
      <c r="J495" s="5"/>
      <c r="K495" s="7"/>
      <c r="L495" s="7"/>
      <c r="M495" s="7"/>
    </row>
    <row r="496" spans="1:13" x14ac:dyDescent="0.3">
      <c r="A496" t="s">
        <v>489</v>
      </c>
      <c r="B496" s="5">
        <v>42278</v>
      </c>
      <c r="C496" s="7">
        <v>2.2450600000000001</v>
      </c>
      <c r="D496" s="7">
        <v>0.20646999999999999</v>
      </c>
      <c r="E496" s="7">
        <v>2.0385800000000001</v>
      </c>
      <c r="J496" s="5"/>
      <c r="K496" s="7"/>
      <c r="L496" s="7"/>
      <c r="M496" s="7"/>
    </row>
    <row r="497" spans="1:13" x14ac:dyDescent="0.3">
      <c r="A497" t="s">
        <v>490</v>
      </c>
      <c r="B497" s="5">
        <v>42309</v>
      </c>
      <c r="C497" s="7">
        <v>2.3194300000000001</v>
      </c>
      <c r="D497" s="7">
        <v>0.15504999999999999</v>
      </c>
      <c r="E497" s="7">
        <v>2.16438</v>
      </c>
      <c r="J497" s="5"/>
      <c r="K497" s="7"/>
      <c r="L497" s="7"/>
      <c r="M497" s="7"/>
    </row>
    <row r="498" spans="1:13" x14ac:dyDescent="0.3">
      <c r="A498" t="s">
        <v>491</v>
      </c>
      <c r="B498" s="5">
        <v>42339</v>
      </c>
      <c r="C498" s="7">
        <v>2.3839199999999998</v>
      </c>
      <c r="D498" s="7">
        <v>0.13455</v>
      </c>
      <c r="E498" s="7">
        <v>2.2493699999999999</v>
      </c>
      <c r="J498" s="5"/>
      <c r="K498" s="7"/>
      <c r="L498" s="7"/>
      <c r="M498" s="7"/>
    </row>
    <row r="499" spans="1:13" x14ac:dyDescent="0.3">
      <c r="A499" t="s">
        <v>492</v>
      </c>
      <c r="B499" s="5">
        <v>42370</v>
      </c>
      <c r="C499" s="7">
        <v>2.0234200000000002</v>
      </c>
      <c r="D499" s="7">
        <v>7.92E-3</v>
      </c>
      <c r="E499" s="7">
        <v>2.0155099999999999</v>
      </c>
      <c r="J499" s="5"/>
      <c r="K499" s="7"/>
      <c r="L499" s="7"/>
      <c r="M499" s="7"/>
    </row>
    <row r="500" spans="1:13" x14ac:dyDescent="0.3">
      <c r="A500" t="s">
        <v>493</v>
      </c>
      <c r="B500" s="5">
        <v>42401</v>
      </c>
      <c r="C500" s="7">
        <v>1.8405199999999999</v>
      </c>
      <c r="D500" s="7">
        <v>-0.21579000000000001</v>
      </c>
      <c r="E500" s="7">
        <v>2.0563199999999999</v>
      </c>
      <c r="J500" s="5"/>
      <c r="K500" s="7"/>
      <c r="L500" s="7"/>
      <c r="M500" s="7"/>
    </row>
    <row r="501" spans="1:13" x14ac:dyDescent="0.3">
      <c r="A501" t="s">
        <v>494</v>
      </c>
      <c r="B501" s="5">
        <v>42430</v>
      </c>
      <c r="C501" s="7">
        <v>1.8596999999999999</v>
      </c>
      <c r="D501" s="7">
        <v>-0.14021</v>
      </c>
      <c r="E501" s="7">
        <v>1.9999199999999999</v>
      </c>
      <c r="J501" s="5"/>
      <c r="K501" s="7"/>
      <c r="L501" s="7"/>
      <c r="M501" s="7"/>
    </row>
    <row r="502" spans="1:13" x14ac:dyDescent="0.3">
      <c r="A502" t="s">
        <v>495</v>
      </c>
      <c r="B502" s="5">
        <v>42461</v>
      </c>
      <c r="C502" s="7">
        <v>1.8930100000000001</v>
      </c>
      <c r="D502" s="7">
        <v>-0.15808</v>
      </c>
      <c r="E502" s="7">
        <v>2.0510899999999999</v>
      </c>
      <c r="J502" s="5"/>
      <c r="K502" s="7"/>
      <c r="L502" s="7"/>
      <c r="M502" s="7"/>
    </row>
    <row r="503" spans="1:13" x14ac:dyDescent="0.3">
      <c r="A503" t="s">
        <v>496</v>
      </c>
      <c r="B503" s="5">
        <v>42491</v>
      </c>
      <c r="C503" s="7">
        <v>1.9154199999999999</v>
      </c>
      <c r="D503" s="7">
        <v>-0.26011000000000001</v>
      </c>
      <c r="E503" s="7">
        <v>2.1755300000000002</v>
      </c>
      <c r="J503" s="5"/>
      <c r="K503" s="7"/>
      <c r="L503" s="7"/>
      <c r="M503" s="7"/>
    </row>
    <row r="504" spans="1:13" x14ac:dyDescent="0.3">
      <c r="A504" t="s">
        <v>497</v>
      </c>
      <c r="B504" s="5">
        <v>42522</v>
      </c>
      <c r="C504" s="7">
        <v>1.5369299999999999</v>
      </c>
      <c r="D504" s="7">
        <v>-0.48320000000000002</v>
      </c>
      <c r="E504" s="7">
        <v>2.02014</v>
      </c>
      <c r="J504" s="5"/>
      <c r="K504" s="7"/>
      <c r="L504" s="7"/>
      <c r="M504" s="7"/>
    </row>
    <row r="505" spans="1:13" x14ac:dyDescent="0.3">
      <c r="A505" t="s">
        <v>498</v>
      </c>
      <c r="B505" s="5">
        <v>42552</v>
      </c>
      <c r="C505" s="7">
        <v>1.5004299999999999</v>
      </c>
      <c r="D505" s="7">
        <v>-0.58543999999999996</v>
      </c>
      <c r="E505" s="7">
        <v>2.08588</v>
      </c>
      <c r="J505" s="5"/>
      <c r="K505" s="7"/>
      <c r="L505" s="7"/>
      <c r="M505" s="7"/>
    </row>
    <row r="506" spans="1:13" x14ac:dyDescent="0.3">
      <c r="A506" t="s">
        <v>499</v>
      </c>
      <c r="B506" s="5">
        <v>42583</v>
      </c>
      <c r="C506" s="7">
        <v>1.6243799999999999</v>
      </c>
      <c r="D506" s="7">
        <v>-0.58926000000000001</v>
      </c>
      <c r="E506" s="7">
        <v>2.2136399999999998</v>
      </c>
      <c r="J506" s="5"/>
      <c r="K506" s="7"/>
      <c r="L506" s="7"/>
      <c r="M506" s="7"/>
    </row>
    <row r="507" spans="1:13" x14ac:dyDescent="0.3">
      <c r="A507" t="s">
        <v>500</v>
      </c>
      <c r="B507" s="5">
        <v>42614</v>
      </c>
      <c r="C507" s="7">
        <v>1.6452500000000001</v>
      </c>
      <c r="D507" s="7">
        <v>-0.49384</v>
      </c>
      <c r="E507" s="7">
        <v>2.1390899999999999</v>
      </c>
      <c r="J507" s="5"/>
      <c r="K507" s="7"/>
      <c r="L507" s="7"/>
      <c r="M507" s="7"/>
    </row>
    <row r="508" spans="1:13" x14ac:dyDescent="0.3">
      <c r="A508" t="s">
        <v>501</v>
      </c>
      <c r="B508" s="5">
        <v>42644</v>
      </c>
      <c r="C508" s="7">
        <v>1.89002</v>
      </c>
      <c r="D508" s="7">
        <v>-0.24893000000000001</v>
      </c>
      <c r="E508" s="7">
        <v>2.1389499999999999</v>
      </c>
      <c r="J508" s="5"/>
      <c r="K508" s="7"/>
      <c r="L508" s="7"/>
      <c r="M508" s="7"/>
    </row>
    <row r="509" spans="1:13" x14ac:dyDescent="0.3">
      <c r="A509" t="s">
        <v>502</v>
      </c>
      <c r="B509" s="5">
        <v>42675</v>
      </c>
      <c r="C509" s="7">
        <v>2.4775399999999999</v>
      </c>
      <c r="D509" s="7">
        <v>0.15625</v>
      </c>
      <c r="E509" s="7">
        <v>2.3212899999999999</v>
      </c>
      <c r="J509" s="5"/>
      <c r="K509" s="7"/>
      <c r="L509" s="7"/>
      <c r="M509" s="7"/>
    </row>
    <row r="510" spans="1:13" x14ac:dyDescent="0.3">
      <c r="A510" t="s">
        <v>503</v>
      </c>
      <c r="B510" s="5">
        <v>42705</v>
      </c>
      <c r="C510" s="7">
        <v>2.5562299999999998</v>
      </c>
      <c r="D510" s="7">
        <v>0.20676</v>
      </c>
      <c r="E510" s="7">
        <v>2.3494700000000002</v>
      </c>
      <c r="J510" s="5"/>
      <c r="K510" s="7"/>
      <c r="L510" s="7"/>
      <c r="M510" s="7"/>
    </row>
    <row r="511" spans="1:13" x14ac:dyDescent="0.3">
      <c r="A511" t="s">
        <v>504</v>
      </c>
      <c r="B511" s="5">
        <v>42736</v>
      </c>
      <c r="C511" s="7">
        <v>2.5325500000000001</v>
      </c>
      <c r="D511" s="7">
        <v>0.20018</v>
      </c>
      <c r="E511" s="7">
        <v>2.3323700000000001</v>
      </c>
      <c r="J511" s="5"/>
      <c r="K511" s="7"/>
      <c r="L511" s="7"/>
      <c r="M511" s="7"/>
    </row>
    <row r="512" spans="1:13" x14ac:dyDescent="0.3">
      <c r="A512" t="s">
        <v>505</v>
      </c>
      <c r="B512" s="5">
        <v>42767</v>
      </c>
      <c r="C512" s="7">
        <v>2.4403299999999999</v>
      </c>
      <c r="D512" s="7">
        <v>3.918E-2</v>
      </c>
      <c r="E512" s="7">
        <v>2.4011499999999999</v>
      </c>
      <c r="J512" s="5"/>
      <c r="K512" s="7"/>
      <c r="L512" s="7"/>
      <c r="M512" s="7"/>
    </row>
    <row r="513" spans="1:13" x14ac:dyDescent="0.3">
      <c r="A513" t="s">
        <v>506</v>
      </c>
      <c r="B513" s="5">
        <v>42795</v>
      </c>
      <c r="C513" s="7">
        <v>2.4733100000000001</v>
      </c>
      <c r="D513" s="7">
        <v>1.8929999999999999E-2</v>
      </c>
      <c r="E513" s="7">
        <v>2.45438</v>
      </c>
      <c r="J513" s="5"/>
      <c r="K513" s="7"/>
      <c r="L513" s="7"/>
      <c r="M513" s="7"/>
    </row>
    <row r="514" spans="1:13" x14ac:dyDescent="0.3">
      <c r="A514" t="s">
        <v>507</v>
      </c>
      <c r="B514" s="5">
        <v>42826</v>
      </c>
      <c r="C514" s="7">
        <v>2.3544999999999998</v>
      </c>
      <c r="D514" s="7">
        <v>-6.3009999999999997E-2</v>
      </c>
      <c r="E514" s="7">
        <v>2.41751</v>
      </c>
      <c r="J514" s="5"/>
      <c r="K514" s="7"/>
      <c r="L514" s="7"/>
      <c r="M514" s="7"/>
    </row>
    <row r="515" spans="1:13" x14ac:dyDescent="0.3">
      <c r="A515" t="s">
        <v>508</v>
      </c>
      <c r="B515" s="5">
        <v>42856</v>
      </c>
      <c r="C515" s="7">
        <v>2.2667099999999998</v>
      </c>
      <c r="D515" s="7">
        <v>-0.17957000000000001</v>
      </c>
      <c r="E515" s="7">
        <v>2.4462799999999998</v>
      </c>
      <c r="J515" s="5"/>
      <c r="K515" s="7"/>
      <c r="L515" s="7"/>
      <c r="M515" s="7"/>
    </row>
    <row r="516" spans="1:13" x14ac:dyDescent="0.3">
      <c r="A516" t="s">
        <v>509</v>
      </c>
      <c r="B516" s="5">
        <v>42887</v>
      </c>
      <c r="C516" s="7">
        <v>2.3614000000000002</v>
      </c>
      <c r="D516" s="7">
        <v>-0.14416000000000001</v>
      </c>
      <c r="E516" s="7">
        <v>2.50556</v>
      </c>
      <c r="J516" s="5"/>
      <c r="K516" s="7"/>
      <c r="L516" s="7"/>
      <c r="M516" s="7"/>
    </row>
    <row r="517" spans="1:13" x14ac:dyDescent="0.3">
      <c r="A517" t="s">
        <v>510</v>
      </c>
      <c r="B517" s="5">
        <v>42917</v>
      </c>
      <c r="C517" s="7">
        <v>2.3506499999999999</v>
      </c>
      <c r="D517" s="7">
        <v>-9.9989999999999996E-2</v>
      </c>
      <c r="E517" s="7">
        <v>2.4506399999999999</v>
      </c>
      <c r="J517" s="5"/>
      <c r="K517" s="7"/>
      <c r="L517" s="7"/>
      <c r="M517" s="7"/>
    </row>
    <row r="518" spans="1:13" x14ac:dyDescent="0.3">
      <c r="A518" t="s">
        <v>511</v>
      </c>
      <c r="B518" s="5">
        <v>42948</v>
      </c>
      <c r="C518" s="7">
        <v>2.1597300000000001</v>
      </c>
      <c r="D518" s="7">
        <v>-0.29876999999999998</v>
      </c>
      <c r="E518" s="7">
        <v>2.4584999999999999</v>
      </c>
      <c r="J518" s="5"/>
      <c r="K518" s="7"/>
      <c r="L518" s="7"/>
      <c r="M518" s="7"/>
    </row>
    <row r="519" spans="1:13" x14ac:dyDescent="0.3">
      <c r="A519" t="s">
        <v>512</v>
      </c>
      <c r="B519" s="5">
        <v>42979</v>
      </c>
      <c r="C519" s="7">
        <v>2.3668499999999999</v>
      </c>
      <c r="D519" s="7">
        <v>-0.18611</v>
      </c>
      <c r="E519" s="7">
        <v>2.5529600000000001</v>
      </c>
      <c r="J519" s="5"/>
      <c r="K519" s="7"/>
      <c r="L519" s="7"/>
      <c r="M519" s="7"/>
    </row>
    <row r="520" spans="1:13" x14ac:dyDescent="0.3">
      <c r="A520" t="s">
        <v>513</v>
      </c>
      <c r="B520" s="5">
        <v>43009</v>
      </c>
      <c r="C520" s="7">
        <v>2.4031199999999999</v>
      </c>
      <c r="D520" s="7">
        <v>-0.23672000000000001</v>
      </c>
      <c r="E520" s="7">
        <v>2.6398299999999999</v>
      </c>
      <c r="J520" s="5"/>
      <c r="K520" s="7"/>
      <c r="L520" s="7"/>
      <c r="M520" s="7"/>
    </row>
    <row r="521" spans="1:13" x14ac:dyDescent="0.3">
      <c r="A521" t="s">
        <v>514</v>
      </c>
      <c r="B521" s="5">
        <v>43040</v>
      </c>
      <c r="C521" s="7">
        <v>2.45302</v>
      </c>
      <c r="D521" s="7">
        <v>-0.32906999999999997</v>
      </c>
      <c r="E521" s="7">
        <v>2.7820999999999998</v>
      </c>
      <c r="J521" s="5"/>
      <c r="K521" s="7"/>
      <c r="L521" s="7"/>
      <c r="M521" s="7"/>
    </row>
    <row r="522" spans="1:13" x14ac:dyDescent="0.3">
      <c r="A522" t="s">
        <v>515</v>
      </c>
      <c r="B522" s="5">
        <v>43070</v>
      </c>
      <c r="C522" s="7">
        <v>2.43614</v>
      </c>
      <c r="D522" s="7">
        <v>-0.44751000000000002</v>
      </c>
      <c r="E522" s="7">
        <v>2.8836400000000002</v>
      </c>
      <c r="J522" s="5"/>
      <c r="K522" s="7"/>
      <c r="L522" s="7"/>
      <c r="M522" s="7"/>
    </row>
    <row r="523" spans="1:13" x14ac:dyDescent="0.3">
      <c r="A523" t="s">
        <v>516</v>
      </c>
      <c r="B523" s="5">
        <v>43101</v>
      </c>
      <c r="C523" s="7">
        <v>2.7313700000000001</v>
      </c>
      <c r="D523" s="7">
        <v>-0.32194</v>
      </c>
      <c r="E523" s="7">
        <v>3.0533000000000001</v>
      </c>
      <c r="J523" s="5"/>
      <c r="K523" s="7"/>
      <c r="L523" s="7"/>
      <c r="M523" s="7"/>
    </row>
    <row r="524" spans="1:13" x14ac:dyDescent="0.3">
      <c r="A524" t="s">
        <v>517</v>
      </c>
      <c r="B524" s="5">
        <v>43132</v>
      </c>
      <c r="C524" s="7">
        <v>2.903</v>
      </c>
      <c r="D524" s="7">
        <v>-0.18447</v>
      </c>
      <c r="E524" s="7">
        <v>3.0874700000000002</v>
      </c>
      <c r="J524" s="5"/>
      <c r="K524" s="7"/>
      <c r="L524" s="7"/>
      <c r="M524" s="7"/>
    </row>
    <row r="525" spans="1:13" x14ac:dyDescent="0.3">
      <c r="A525" t="s">
        <v>518</v>
      </c>
      <c r="B525" s="5">
        <v>43160</v>
      </c>
      <c r="C525" s="7">
        <v>2.7444500000000001</v>
      </c>
      <c r="D525" s="7">
        <v>-0.38613999999999998</v>
      </c>
      <c r="E525" s="7">
        <v>3.1305900000000002</v>
      </c>
      <c r="J525" s="5"/>
      <c r="K525" s="7"/>
      <c r="L525" s="7"/>
      <c r="M525" s="7"/>
    </row>
    <row r="526" spans="1:13" x14ac:dyDescent="0.3">
      <c r="A526" t="s">
        <v>519</v>
      </c>
      <c r="B526" s="5">
        <v>43191</v>
      </c>
      <c r="C526" s="7">
        <v>2.9408400000000001</v>
      </c>
      <c r="D526" s="7">
        <v>-0.32218999999999998</v>
      </c>
      <c r="E526" s="7">
        <v>3.2630300000000001</v>
      </c>
      <c r="J526" s="5"/>
      <c r="K526" s="7"/>
      <c r="L526" s="7"/>
      <c r="M526" s="7"/>
    </row>
    <row r="527" spans="1:13" x14ac:dyDescent="0.3">
      <c r="A527" t="s">
        <v>520</v>
      </c>
      <c r="B527" s="5">
        <v>43221</v>
      </c>
      <c r="C527" s="7">
        <v>2.8331499999999998</v>
      </c>
      <c r="D527" s="7">
        <v>-0.39383000000000001</v>
      </c>
      <c r="E527" s="7">
        <v>3.2269800000000002</v>
      </c>
      <c r="J527" s="5"/>
      <c r="K527" s="7"/>
      <c r="L527" s="7"/>
      <c r="M527" s="7"/>
    </row>
    <row r="528" spans="1:13" x14ac:dyDescent="0.3">
      <c r="A528" t="s">
        <v>521</v>
      </c>
      <c r="B528" s="5">
        <v>43252</v>
      </c>
      <c r="C528" s="7">
        <v>2.8740899999999998</v>
      </c>
      <c r="D528" s="7">
        <v>-0.35805999999999999</v>
      </c>
      <c r="E528" s="7">
        <v>3.2321499999999999</v>
      </c>
      <c r="J528" s="5"/>
      <c r="K528" s="7"/>
      <c r="L528" s="7"/>
      <c r="M528" s="7"/>
    </row>
    <row r="529" spans="1:13" x14ac:dyDescent="0.3">
      <c r="A529" t="s">
        <v>522</v>
      </c>
      <c r="B529" s="5">
        <v>43282</v>
      </c>
      <c r="C529" s="7">
        <v>2.95743</v>
      </c>
      <c r="D529" s="7">
        <v>-0.34759000000000001</v>
      </c>
      <c r="E529" s="7">
        <v>3.3050199999999998</v>
      </c>
      <c r="J529" s="5"/>
      <c r="K529" s="7"/>
      <c r="L529" s="7"/>
      <c r="M529" s="7"/>
    </row>
    <row r="530" spans="1:13" x14ac:dyDescent="0.3">
      <c r="A530" t="s">
        <v>523</v>
      </c>
      <c r="B530" s="5">
        <v>43313</v>
      </c>
      <c r="C530" s="7">
        <v>2.8571399999999998</v>
      </c>
      <c r="D530" s="7">
        <v>-0.42947000000000002</v>
      </c>
      <c r="E530" s="7">
        <v>3.2866200000000001</v>
      </c>
      <c r="J530" s="5"/>
      <c r="K530" s="7"/>
      <c r="L530" s="7"/>
      <c r="M530" s="7"/>
    </row>
    <row r="531" spans="1:13" x14ac:dyDescent="0.3">
      <c r="A531" t="s">
        <v>524</v>
      </c>
      <c r="B531" s="5">
        <v>43344</v>
      </c>
      <c r="C531" s="7">
        <v>3.0506199999999999</v>
      </c>
      <c r="D531" s="7">
        <v>-0.32345000000000002</v>
      </c>
      <c r="E531" s="7">
        <v>3.3740700000000001</v>
      </c>
      <c r="J531" s="5"/>
      <c r="K531" s="7"/>
      <c r="L531" s="7"/>
      <c r="M531" s="7"/>
    </row>
    <row r="532" spans="1:13" x14ac:dyDescent="0.3">
      <c r="A532" t="s">
        <v>525</v>
      </c>
      <c r="B532" s="5">
        <v>43374</v>
      </c>
      <c r="C532" s="7">
        <v>3.1549</v>
      </c>
      <c r="D532" s="7">
        <v>-0.19645000000000001</v>
      </c>
      <c r="E532" s="7">
        <v>3.3513600000000001</v>
      </c>
      <c r="J532" s="5"/>
      <c r="K532" s="7"/>
      <c r="L532" s="7"/>
      <c r="M532" s="7"/>
    </row>
    <row r="533" spans="1:13" x14ac:dyDescent="0.3">
      <c r="A533" t="s">
        <v>526</v>
      </c>
      <c r="B533" s="5">
        <v>43405</v>
      </c>
      <c r="C533" s="7">
        <v>2.99837</v>
      </c>
      <c r="D533" s="7">
        <v>-0.35153000000000001</v>
      </c>
      <c r="E533" s="7">
        <v>3.3498999999999999</v>
      </c>
      <c r="J533" s="5"/>
      <c r="K533" s="7"/>
      <c r="L533" s="7"/>
      <c r="M533" s="7"/>
    </row>
    <row r="534" spans="1:13" x14ac:dyDescent="0.3">
      <c r="A534" t="s">
        <v>527</v>
      </c>
      <c r="B534" s="5">
        <v>43435</v>
      </c>
      <c r="C534" s="7">
        <v>2.6996500000000001</v>
      </c>
      <c r="D534" s="7">
        <v>-0.50509000000000004</v>
      </c>
      <c r="E534" s="7">
        <v>3.2047400000000001</v>
      </c>
      <c r="J534" s="5"/>
      <c r="K534" s="7"/>
      <c r="L534" s="7"/>
      <c r="M534" s="7"/>
    </row>
    <row r="535" spans="1:13" x14ac:dyDescent="0.3">
      <c r="A535" t="s">
        <v>528</v>
      </c>
      <c r="B535" s="5">
        <v>43466</v>
      </c>
      <c r="C535" s="7">
        <v>2.6145</v>
      </c>
      <c r="D535" s="7">
        <v>-0.56306</v>
      </c>
      <c r="E535" s="7">
        <v>3.1775600000000002</v>
      </c>
      <c r="J535" s="5"/>
      <c r="K535" s="7"/>
      <c r="L535" s="7"/>
      <c r="M535" s="7"/>
    </row>
    <row r="536" spans="1:13" x14ac:dyDescent="0.3">
      <c r="A536" t="s">
        <v>529</v>
      </c>
      <c r="B536" s="5">
        <v>43497</v>
      </c>
      <c r="C536" s="7">
        <v>2.7210999999999999</v>
      </c>
      <c r="D536" s="7">
        <v>-0.49274000000000001</v>
      </c>
      <c r="E536" s="7">
        <v>3.2138399999999998</v>
      </c>
      <c r="J536" s="5"/>
      <c r="K536" s="7"/>
      <c r="L536" s="7"/>
      <c r="M536" s="7"/>
    </row>
    <row r="537" spans="1:13" x14ac:dyDescent="0.3">
      <c r="A537" t="s">
        <v>530</v>
      </c>
      <c r="B537" s="5">
        <v>43525</v>
      </c>
      <c r="C537" s="7">
        <v>2.4108700000000001</v>
      </c>
      <c r="D537" s="7">
        <v>-0.68035999999999996</v>
      </c>
      <c r="E537" s="7">
        <v>3.0912299999999999</v>
      </c>
      <c r="J537" s="5"/>
      <c r="K537" s="7"/>
      <c r="L537" s="7"/>
      <c r="M537" s="7"/>
    </row>
    <row r="538" spans="1:13" x14ac:dyDescent="0.3">
      <c r="A538" t="s">
        <v>531</v>
      </c>
      <c r="B538" s="5">
        <v>43556</v>
      </c>
      <c r="C538" s="7">
        <v>2.5213299999999998</v>
      </c>
      <c r="D538" s="7">
        <v>-0.52981</v>
      </c>
      <c r="E538" s="7">
        <v>3.0511400000000002</v>
      </c>
      <c r="J538" s="5"/>
      <c r="K538" s="7"/>
      <c r="L538" s="7"/>
      <c r="M538" s="7"/>
    </row>
    <row r="539" spans="1:13" x14ac:dyDescent="0.3">
      <c r="A539" t="s">
        <v>532</v>
      </c>
      <c r="B539" s="5">
        <v>43586</v>
      </c>
      <c r="C539" s="7">
        <v>2.1606000000000001</v>
      </c>
      <c r="D539" s="7">
        <v>-0.78525</v>
      </c>
      <c r="E539" s="7">
        <v>2.94584</v>
      </c>
      <c r="J539" s="5"/>
      <c r="K539" s="7"/>
      <c r="L539" s="7"/>
      <c r="M539" s="7"/>
    </row>
    <row r="540" spans="1:13" x14ac:dyDescent="0.3">
      <c r="A540" t="s">
        <v>533</v>
      </c>
      <c r="B540" s="5">
        <v>43617</v>
      </c>
      <c r="C540" s="7">
        <v>2.01539</v>
      </c>
      <c r="D540" s="7">
        <v>-0.77985000000000004</v>
      </c>
      <c r="E540" s="7">
        <v>2.7952300000000001</v>
      </c>
      <c r="J540" s="5"/>
      <c r="K540" s="7"/>
      <c r="L540" s="7"/>
      <c r="M540" s="7"/>
    </row>
    <row r="541" spans="1:13" x14ac:dyDescent="0.3">
      <c r="A541" t="s">
        <v>534</v>
      </c>
      <c r="B541" s="5">
        <v>43647</v>
      </c>
      <c r="C541" s="7">
        <v>2.0134799999999999</v>
      </c>
      <c r="D541" s="7">
        <v>-0.88863000000000003</v>
      </c>
      <c r="E541" s="7">
        <v>2.90211</v>
      </c>
      <c r="J541" s="5"/>
      <c r="K541" s="7"/>
      <c r="L541" s="7"/>
      <c r="M541" s="7"/>
    </row>
    <row r="542" spans="1:13" x14ac:dyDescent="0.3">
      <c r="A542" t="s">
        <v>535</v>
      </c>
      <c r="B542" s="5">
        <v>43678</v>
      </c>
      <c r="C542" s="7">
        <v>1.51474</v>
      </c>
      <c r="D542" s="7">
        <v>-1.2438400000000001</v>
      </c>
      <c r="E542" s="7">
        <v>2.7585799999999998</v>
      </c>
      <c r="J542" s="5"/>
      <c r="K542" s="7"/>
      <c r="L542" s="7"/>
      <c r="M542" s="7"/>
    </row>
    <row r="543" spans="1:13" x14ac:dyDescent="0.3">
      <c r="A543" t="s">
        <v>536</v>
      </c>
      <c r="B543" s="5">
        <v>43709</v>
      </c>
      <c r="C543" s="7">
        <v>1.68686</v>
      </c>
      <c r="D543" s="7">
        <v>-1.1125</v>
      </c>
      <c r="E543" s="7">
        <v>2.7993600000000001</v>
      </c>
      <c r="J543" s="5"/>
      <c r="K543" s="7"/>
      <c r="L543" s="7"/>
      <c r="M543" s="7"/>
    </row>
    <row r="544" spans="1:13" x14ac:dyDescent="0.3">
      <c r="A544" t="s">
        <v>537</v>
      </c>
      <c r="B544" s="5">
        <v>43739</v>
      </c>
      <c r="C544" s="7">
        <v>1.6915199999999999</v>
      </c>
      <c r="D544" s="7">
        <v>-1.0054399999999999</v>
      </c>
      <c r="E544" s="7">
        <v>2.6969599999999998</v>
      </c>
      <c r="J544" s="5"/>
      <c r="K544" s="7"/>
      <c r="L544" s="7"/>
      <c r="M544" s="7"/>
    </row>
    <row r="545" spans="1:13" x14ac:dyDescent="0.3">
      <c r="A545" t="s">
        <v>538</v>
      </c>
      <c r="B545" s="5">
        <v>43770</v>
      </c>
      <c r="C545" s="7">
        <v>1.7981400000000001</v>
      </c>
      <c r="D545" s="7">
        <v>-0.96475</v>
      </c>
      <c r="E545" s="7">
        <v>2.7628900000000001</v>
      </c>
      <c r="J545" s="5"/>
      <c r="K545" s="7"/>
      <c r="L545" s="7"/>
      <c r="M545" s="7"/>
    </row>
    <row r="546" spans="1:13" x14ac:dyDescent="0.3">
      <c r="A546" t="s">
        <v>539</v>
      </c>
      <c r="B546" s="5">
        <v>43800</v>
      </c>
      <c r="C546" s="7">
        <v>1.9538</v>
      </c>
      <c r="D546" s="7">
        <v>-0.74499000000000004</v>
      </c>
      <c r="E546" s="7">
        <v>2.6987899999999998</v>
      </c>
      <c r="J546" s="5"/>
      <c r="K546" s="7"/>
      <c r="L546" s="7"/>
      <c r="M546" s="7"/>
    </row>
    <row r="547" spans="1:13" x14ac:dyDescent="0.3">
      <c r="A547" t="s">
        <v>540</v>
      </c>
      <c r="B547" s="5">
        <v>43831</v>
      </c>
      <c r="C547" s="7">
        <v>1.5192399999999999</v>
      </c>
      <c r="D547" s="7">
        <v>-1.0739799999999999</v>
      </c>
      <c r="E547" s="7">
        <v>2.5932300000000001</v>
      </c>
      <c r="J547" s="5"/>
      <c r="K547" s="7"/>
      <c r="L547" s="7"/>
      <c r="M547" s="7"/>
    </row>
    <row r="548" spans="1:13" x14ac:dyDescent="0.3">
      <c r="A548" t="s">
        <v>541</v>
      </c>
      <c r="B548" s="5">
        <v>43862</v>
      </c>
      <c r="C548" s="7">
        <v>1.1381600000000001</v>
      </c>
      <c r="D548" s="7">
        <v>-1.2355799999999999</v>
      </c>
      <c r="E548" s="7">
        <v>2.3737300000000001</v>
      </c>
      <c r="J548" s="5"/>
      <c r="K548" s="7"/>
      <c r="L548" s="7"/>
      <c r="M548" s="7"/>
    </row>
    <row r="549" spans="1:13" x14ac:dyDescent="0.3">
      <c r="A549" t="s">
        <v>542</v>
      </c>
      <c r="B549" s="5">
        <v>43891</v>
      </c>
      <c r="C549" s="7">
        <v>0.77351999999999999</v>
      </c>
      <c r="D549" s="7">
        <v>-1.1465799999999999</v>
      </c>
      <c r="E549" s="7">
        <v>1.9200900000000001</v>
      </c>
      <c r="J549" s="5"/>
      <c r="K549" s="7"/>
      <c r="L549" s="7"/>
      <c r="M549" s="7"/>
    </row>
    <row r="550" spans="1:13" x14ac:dyDescent="0.3">
      <c r="A550" t="s">
        <v>543</v>
      </c>
      <c r="B550" s="5">
        <v>43922</v>
      </c>
      <c r="C550" s="7">
        <v>0.68393000000000004</v>
      </c>
      <c r="D550" s="7">
        <v>-1.2401</v>
      </c>
      <c r="E550" s="7">
        <v>1.9240299999999999</v>
      </c>
      <c r="J550" s="5"/>
      <c r="K550" s="7"/>
      <c r="L550" s="7"/>
      <c r="M550" s="7"/>
    </row>
    <row r="551" spans="1:13" x14ac:dyDescent="0.3">
      <c r="A551" t="s">
        <v>544</v>
      </c>
      <c r="B551" s="5">
        <v>43952</v>
      </c>
      <c r="C551" s="7">
        <v>0.66959999999999997</v>
      </c>
      <c r="D551" s="7">
        <v>-1.1953400000000001</v>
      </c>
      <c r="E551" s="7">
        <v>1.86494</v>
      </c>
      <c r="J551" s="5"/>
      <c r="K551" s="7"/>
      <c r="L551" s="7"/>
      <c r="M551" s="7"/>
    </row>
    <row r="552" spans="1:13" x14ac:dyDescent="0.3">
      <c r="A552" t="s">
        <v>545</v>
      </c>
      <c r="B552" s="5">
        <v>43983</v>
      </c>
      <c r="C552" s="7">
        <v>0.66857</v>
      </c>
      <c r="D552" s="7">
        <v>-1.17248</v>
      </c>
      <c r="E552" s="7">
        <v>1.84104</v>
      </c>
      <c r="J552" s="5"/>
      <c r="K552" s="7"/>
      <c r="L552" s="7"/>
      <c r="M552" s="7"/>
    </row>
    <row r="553" spans="1:13" x14ac:dyDescent="0.3">
      <c r="A553" t="s">
        <v>546</v>
      </c>
      <c r="B553" s="5">
        <v>44013</v>
      </c>
      <c r="C553" s="7">
        <v>0.54056000000000004</v>
      </c>
      <c r="D553" s="7">
        <v>-1.3156000000000001</v>
      </c>
      <c r="E553" s="7">
        <v>1.85616</v>
      </c>
      <c r="J553" s="5"/>
      <c r="K553" s="7"/>
      <c r="L553" s="7"/>
      <c r="M553" s="7"/>
    </row>
    <row r="554" spans="1:13" x14ac:dyDescent="0.3">
      <c r="A554" t="s">
        <v>547</v>
      </c>
      <c r="B554" s="5">
        <v>44044</v>
      </c>
      <c r="C554" s="7">
        <v>0.71650999999999998</v>
      </c>
      <c r="D554" s="7">
        <v>-1.0548900000000001</v>
      </c>
      <c r="E554" s="7">
        <v>1.7714099999999999</v>
      </c>
      <c r="J554" s="5"/>
      <c r="K554" s="7"/>
      <c r="L554" s="7"/>
      <c r="M554" s="7"/>
    </row>
    <row r="555" spans="1:13" x14ac:dyDescent="0.3">
      <c r="A555" t="s">
        <v>548</v>
      </c>
      <c r="B555" s="5">
        <v>44075</v>
      </c>
      <c r="C555" s="7">
        <v>0.67364000000000002</v>
      </c>
      <c r="D555" s="7">
        <v>-1.12131</v>
      </c>
      <c r="E555" s="7">
        <v>1.7949600000000001</v>
      </c>
      <c r="J555" s="5"/>
      <c r="K555" s="7"/>
      <c r="L555" s="7"/>
      <c r="M555" s="7"/>
    </row>
    <row r="556" spans="1:13" x14ac:dyDescent="0.3">
      <c r="A556" t="s">
        <v>549</v>
      </c>
      <c r="B556" s="5">
        <v>44105</v>
      </c>
      <c r="C556" s="7">
        <v>0.88827999999999996</v>
      </c>
      <c r="D556" s="7">
        <v>-0.86224000000000001</v>
      </c>
      <c r="E556" s="7">
        <v>1.7505200000000001</v>
      </c>
      <c r="J556" s="5"/>
      <c r="K556" s="7"/>
      <c r="L556" s="7"/>
      <c r="M556" s="7"/>
    </row>
    <row r="557" spans="1:13" x14ac:dyDescent="0.3">
      <c r="A557" t="s">
        <v>550</v>
      </c>
      <c r="B557" s="5">
        <v>44136</v>
      </c>
      <c r="C557" s="7">
        <v>0.84592999999999996</v>
      </c>
      <c r="D557" s="7">
        <v>-0.91452</v>
      </c>
      <c r="E557" s="7">
        <v>1.7604500000000001</v>
      </c>
      <c r="J557" s="5"/>
      <c r="K557" s="7"/>
      <c r="L557" s="7"/>
      <c r="M557" s="7"/>
    </row>
    <row r="558" spans="1:13" x14ac:dyDescent="0.3">
      <c r="A558" t="s">
        <v>551</v>
      </c>
      <c r="B558" s="5">
        <v>44166</v>
      </c>
      <c r="C558" s="7">
        <v>0.92425999999999997</v>
      </c>
      <c r="D558" s="7">
        <v>-0.75944</v>
      </c>
      <c r="E558" s="7">
        <v>1.6836899999999999</v>
      </c>
      <c r="J558" s="5"/>
      <c r="K558" s="7"/>
      <c r="L558" s="7"/>
      <c r="M558" s="7"/>
    </row>
    <row r="559" spans="1:13" x14ac:dyDescent="0.3">
      <c r="A559" t="s">
        <v>552</v>
      </c>
      <c r="B559" s="5">
        <v>44197</v>
      </c>
      <c r="C559" s="7">
        <v>1.12642</v>
      </c>
      <c r="D559" s="7">
        <v>-0.48100999999999999</v>
      </c>
      <c r="E559" s="7">
        <v>1.6074200000000001</v>
      </c>
      <c r="J559" s="5"/>
      <c r="K559" s="7"/>
      <c r="L559" s="7"/>
      <c r="M559" s="7"/>
    </row>
    <row r="560" spans="1:13" x14ac:dyDescent="0.3">
      <c r="A560" t="s">
        <v>553</v>
      </c>
      <c r="B560" s="5">
        <v>44228</v>
      </c>
      <c r="C560" s="7">
        <v>1.54356</v>
      </c>
      <c r="D560" s="7">
        <v>-6.7989999999999995E-2</v>
      </c>
      <c r="E560" s="7">
        <v>1.61155</v>
      </c>
      <c r="J560" s="5"/>
      <c r="K560" s="7"/>
      <c r="L560" s="7"/>
      <c r="M560" s="7"/>
    </row>
    <row r="561" spans="1:13" x14ac:dyDescent="0.3">
      <c r="A561" t="s">
        <v>554</v>
      </c>
      <c r="B561" s="5">
        <v>44256</v>
      </c>
      <c r="C561" s="7">
        <v>1.86711</v>
      </c>
      <c r="D561" s="7">
        <v>0.33187</v>
      </c>
      <c r="E561" s="7">
        <v>1.5352399999999999</v>
      </c>
      <c r="J561" s="5"/>
      <c r="K561" s="7"/>
      <c r="L561" s="7"/>
      <c r="M561" s="7"/>
    </row>
    <row r="562" spans="1:13" x14ac:dyDescent="0.3">
      <c r="A562" t="s">
        <v>555</v>
      </c>
      <c r="B562" s="5">
        <v>44287</v>
      </c>
      <c r="C562" s="7">
        <v>1.75379</v>
      </c>
      <c r="D562" s="7">
        <v>0.20099</v>
      </c>
      <c r="E562" s="7">
        <v>1.5528</v>
      </c>
      <c r="J562" s="5"/>
      <c r="K562" s="7"/>
      <c r="L562" s="7"/>
      <c r="M562" s="7"/>
    </row>
    <row r="563" spans="1:13" x14ac:dyDescent="0.3">
      <c r="A563" t="s">
        <v>556</v>
      </c>
      <c r="B563" s="5">
        <v>44317</v>
      </c>
      <c r="C563" s="7">
        <v>1.6889700000000001</v>
      </c>
      <c r="D563" s="7">
        <v>0.17363000000000001</v>
      </c>
      <c r="E563" s="7">
        <v>1.5153399999999999</v>
      </c>
      <c r="J563" s="5"/>
      <c r="K563" s="7"/>
      <c r="L563" s="7"/>
      <c r="M563" s="7"/>
    </row>
    <row r="564" spans="1:13" x14ac:dyDescent="0.3">
      <c r="A564" t="s">
        <v>557</v>
      </c>
      <c r="B564" s="5">
        <v>44348</v>
      </c>
      <c r="C564" s="7">
        <v>1.5317099999999999</v>
      </c>
      <c r="D564" s="7">
        <v>-0.23074</v>
      </c>
      <c r="E564" s="7">
        <v>1.7624500000000001</v>
      </c>
      <c r="J564" s="5"/>
      <c r="K564" s="7"/>
      <c r="L564" s="7"/>
      <c r="M564" s="7"/>
    </row>
    <row r="565" spans="1:13" x14ac:dyDescent="0.3">
      <c r="A565" t="s">
        <v>558</v>
      </c>
      <c r="B565" s="5">
        <v>44378</v>
      </c>
      <c r="C565" s="7">
        <v>1.30047</v>
      </c>
      <c r="D565" s="7">
        <v>-0.44785000000000003</v>
      </c>
      <c r="E565" s="7">
        <v>1.7483299999999999</v>
      </c>
      <c r="J565" s="5"/>
      <c r="K565" s="7"/>
      <c r="L565" s="7"/>
      <c r="M565" s="7"/>
    </row>
    <row r="566" spans="1:13" x14ac:dyDescent="0.3">
      <c r="A566" t="s">
        <v>559</v>
      </c>
      <c r="B566" s="5">
        <v>44409</v>
      </c>
      <c r="C566" s="7">
        <v>1.3569100000000001</v>
      </c>
      <c r="D566" s="7">
        <v>-0.44496999999999998</v>
      </c>
      <c r="E566" s="7">
        <v>1.8018700000000001</v>
      </c>
      <c r="J566" s="5"/>
      <c r="K566" s="7"/>
      <c r="L566" s="7"/>
      <c r="M566" s="7"/>
    </row>
    <row r="567" spans="1:13" x14ac:dyDescent="0.3">
      <c r="A567" t="s">
        <v>560</v>
      </c>
      <c r="B567" s="5">
        <v>44440</v>
      </c>
      <c r="C567" s="7">
        <v>1.5920799999999999</v>
      </c>
      <c r="D567" s="7">
        <v>-0.27374999999999999</v>
      </c>
      <c r="E567" s="7">
        <v>1.86582</v>
      </c>
      <c r="J567" s="5"/>
      <c r="K567" s="7"/>
      <c r="L567" s="7"/>
      <c r="M567" s="7"/>
    </row>
    <row r="568" spans="1:13" x14ac:dyDescent="0.3">
      <c r="A568" t="s">
        <v>561</v>
      </c>
      <c r="B568" s="5">
        <v>44470</v>
      </c>
      <c r="C568" s="7">
        <v>1.62917</v>
      </c>
      <c r="D568" s="7">
        <v>-0.44323000000000001</v>
      </c>
      <c r="E568" s="7">
        <v>2.0724100000000001</v>
      </c>
      <c r="J568" s="5"/>
      <c r="K568" s="7"/>
      <c r="L568" s="7"/>
      <c r="M568" s="7"/>
    </row>
    <row r="569" spans="1:13" x14ac:dyDescent="0.3">
      <c r="A569" t="s">
        <v>562</v>
      </c>
      <c r="B569" s="5">
        <v>44501</v>
      </c>
      <c r="C569" s="7">
        <v>1.4921199999999999</v>
      </c>
      <c r="D569" s="7">
        <v>-0.68362000000000001</v>
      </c>
      <c r="E569" s="7">
        <v>2.1757399999999998</v>
      </c>
      <c r="J569" s="5"/>
      <c r="K569" s="7"/>
      <c r="L569" s="7"/>
      <c r="M569" s="7"/>
    </row>
    <row r="570" spans="1:13" x14ac:dyDescent="0.3">
      <c r="A570" t="s">
        <v>563</v>
      </c>
      <c r="B570" s="5">
        <v>44531</v>
      </c>
      <c r="C570" s="7">
        <v>1.58491</v>
      </c>
      <c r="D570" s="7">
        <v>-0.63871999999999995</v>
      </c>
      <c r="E570" s="7">
        <v>2.22363</v>
      </c>
      <c r="J570" s="5"/>
      <c r="K570" s="7"/>
      <c r="L570" s="7"/>
      <c r="M570" s="7"/>
    </row>
    <row r="571" spans="1:13" x14ac:dyDescent="0.3">
      <c r="A571" t="s">
        <v>564</v>
      </c>
      <c r="B571" s="5">
        <v>44562</v>
      </c>
      <c r="C571" s="7">
        <v>1.86263</v>
      </c>
      <c r="D571" s="7">
        <v>-0.61948000000000003</v>
      </c>
      <c r="E571" s="7">
        <v>2.48211</v>
      </c>
      <c r="J571" s="5"/>
      <c r="K571" s="7"/>
      <c r="L571" s="7"/>
      <c r="M571" s="7"/>
    </row>
    <row r="572" spans="1:13" x14ac:dyDescent="0.3">
      <c r="A572" t="s">
        <v>565</v>
      </c>
      <c r="B572" s="5">
        <v>44593</v>
      </c>
      <c r="C572" s="7">
        <v>1.8803399999999999</v>
      </c>
      <c r="D572" s="7">
        <v>-0.75204000000000004</v>
      </c>
      <c r="E572" s="7">
        <v>2.6323799999999999</v>
      </c>
      <c r="J572" s="5"/>
      <c r="K572" s="7"/>
      <c r="L572" s="7"/>
      <c r="M572" s="7"/>
    </row>
    <row r="573" spans="1:13" x14ac:dyDescent="0.3">
      <c r="A573" t="s">
        <v>566</v>
      </c>
      <c r="B573" s="5">
        <v>44621</v>
      </c>
      <c r="C573" s="7">
        <v>2.33996</v>
      </c>
      <c r="D573" s="7">
        <v>-0.82091000000000003</v>
      </c>
      <c r="E573" s="7">
        <v>3.1608700000000001</v>
      </c>
      <c r="J573" s="5"/>
      <c r="K573" s="7"/>
      <c r="L573" s="7"/>
      <c r="M573" s="7"/>
    </row>
    <row r="574" spans="1:13" x14ac:dyDescent="0.3">
      <c r="A574" t="s">
        <v>567</v>
      </c>
      <c r="B574" s="5">
        <v>44652</v>
      </c>
      <c r="C574" s="7">
        <v>2.9417300000000002</v>
      </c>
      <c r="D574" s="7">
        <v>-0.35938999999999999</v>
      </c>
      <c r="E574" s="7">
        <v>3.3011200000000001</v>
      </c>
      <c r="J574" s="5"/>
      <c r="K574" s="7"/>
      <c r="L574" s="7"/>
      <c r="M574" s="7"/>
    </row>
    <row r="575" spans="1:13" x14ac:dyDescent="0.3">
      <c r="A575" t="s">
        <v>568</v>
      </c>
      <c r="B575" s="5">
        <v>44682</v>
      </c>
      <c r="C575" s="7">
        <v>2.9009200000000002</v>
      </c>
      <c r="D575" s="7">
        <v>-0.35353000000000001</v>
      </c>
      <c r="E575" s="7">
        <v>3.2544499999999998</v>
      </c>
      <c r="J575" s="5"/>
      <c r="K575" s="7"/>
      <c r="L575" s="7"/>
      <c r="M575" s="7"/>
    </row>
    <row r="576" spans="1:13" x14ac:dyDescent="0.3">
      <c r="A576" t="s">
        <v>569</v>
      </c>
      <c r="B576" s="5">
        <v>44713</v>
      </c>
      <c r="C576" s="7">
        <v>3.1026799999999999</v>
      </c>
      <c r="D576" s="7">
        <v>-0.30974000000000002</v>
      </c>
      <c r="E576" s="7">
        <v>3.4124099999999999</v>
      </c>
      <c r="J576" s="5"/>
      <c r="K576" s="7"/>
      <c r="L576" s="7"/>
      <c r="M576" s="7"/>
    </row>
    <row r="577" spans="1:13" x14ac:dyDescent="0.3">
      <c r="A577" t="s">
        <v>570</v>
      </c>
      <c r="B577" s="5">
        <v>44743</v>
      </c>
      <c r="C577" s="7">
        <v>2.6819700000000002</v>
      </c>
      <c r="D577" s="7">
        <v>-0.83657000000000004</v>
      </c>
      <c r="E577" s="7">
        <v>3.5185399999999998</v>
      </c>
      <c r="J577" s="5"/>
      <c r="K577" s="7"/>
      <c r="L577" s="7"/>
      <c r="M577" s="7"/>
    </row>
    <row r="578" spans="1:13" x14ac:dyDescent="0.3">
      <c r="A578" t="s">
        <v>571</v>
      </c>
      <c r="B578" s="5">
        <v>44774</v>
      </c>
      <c r="C578" s="7">
        <v>3.1767099999999999</v>
      </c>
      <c r="D578" s="7">
        <v>-0.72370999999999996</v>
      </c>
      <c r="E578" s="7">
        <v>3.90042</v>
      </c>
      <c r="J578" s="5"/>
      <c r="K578" s="7"/>
      <c r="L578" s="7"/>
      <c r="M578" s="7"/>
    </row>
    <row r="579" spans="1:13" x14ac:dyDescent="0.3">
      <c r="A579" t="s">
        <v>572</v>
      </c>
      <c r="B579" s="5">
        <v>44805</v>
      </c>
      <c r="C579" s="7">
        <v>3.8615699999999999</v>
      </c>
      <c r="D579" s="7">
        <v>-0.48504999999999998</v>
      </c>
      <c r="E579" s="7">
        <v>4.3466199999999997</v>
      </c>
      <c r="J579" s="5"/>
      <c r="K579" s="7"/>
      <c r="L579" s="7"/>
      <c r="M579" s="7"/>
    </row>
    <row r="580" spans="1:13" x14ac:dyDescent="0.3">
      <c r="A580" t="s">
        <v>573</v>
      </c>
      <c r="B580" s="5">
        <v>44835</v>
      </c>
      <c r="C580" s="7">
        <v>4.1884300000000003</v>
      </c>
      <c r="D580" s="7">
        <v>-0.17498</v>
      </c>
      <c r="E580" s="7">
        <v>4.36341</v>
      </c>
      <c r="J580" s="5"/>
      <c r="K580" s="7"/>
      <c r="L580" s="7"/>
      <c r="M580" s="7"/>
    </row>
    <row r="581" spans="1:13" x14ac:dyDescent="0.3">
      <c r="A581" t="s">
        <v>574</v>
      </c>
      <c r="B581" s="5">
        <v>44866</v>
      </c>
      <c r="C581" s="7">
        <v>3.6568700000000001</v>
      </c>
      <c r="D581" s="7">
        <v>-0.71606999999999998</v>
      </c>
      <c r="E581" s="7">
        <v>4.3729399999999998</v>
      </c>
      <c r="J581" s="5"/>
      <c r="K581" s="7"/>
      <c r="L581" s="7"/>
      <c r="M581" s="7"/>
    </row>
    <row r="582" spans="1:13" x14ac:dyDescent="0.3">
      <c r="A582" t="s">
        <v>575</v>
      </c>
      <c r="B582" s="5">
        <v>44896</v>
      </c>
      <c r="C582" s="7">
        <v>3.8527499999999999</v>
      </c>
      <c r="D582" s="7">
        <v>-0.54845999999999995</v>
      </c>
      <c r="E582" s="7">
        <v>4.4012099999999998</v>
      </c>
      <c r="J582" s="5"/>
      <c r="K582" s="7"/>
      <c r="L582" s="7"/>
      <c r="M582" s="7"/>
    </row>
    <row r="583" spans="1:13" x14ac:dyDescent="0.3">
      <c r="A583" t="s">
        <v>576</v>
      </c>
      <c r="B583" s="5">
        <v>44927</v>
      </c>
      <c r="C583" s="7">
        <v>3.4874299999999998</v>
      </c>
      <c r="D583" s="7">
        <v>-0.76354</v>
      </c>
      <c r="E583" s="7">
        <v>4.2509699999999997</v>
      </c>
      <c r="J583" s="5"/>
      <c r="K583" s="7"/>
      <c r="L583" s="7"/>
      <c r="M583" s="7"/>
    </row>
    <row r="584" spans="1:13" x14ac:dyDescent="0.3">
      <c r="A584" t="s">
        <v>577</v>
      </c>
      <c r="B584" s="5">
        <v>44958</v>
      </c>
      <c r="C584" s="7">
        <v>3.99119</v>
      </c>
      <c r="D584" s="7">
        <v>-0.45854</v>
      </c>
      <c r="E584" s="7">
        <v>4.4497299999999997</v>
      </c>
      <c r="J584" s="5"/>
      <c r="K584" s="7"/>
      <c r="L584" s="7"/>
      <c r="M584" s="7"/>
    </row>
    <row r="585" spans="1:13" x14ac:dyDescent="0.3">
      <c r="A585" t="s">
        <v>578</v>
      </c>
      <c r="B585" s="5">
        <v>44986</v>
      </c>
      <c r="C585" s="7">
        <v>3.5148299999999999</v>
      </c>
      <c r="D585" s="7">
        <v>-0.69621</v>
      </c>
      <c r="E585" s="7">
        <v>4.2110399999999997</v>
      </c>
      <c r="J585" s="5"/>
      <c r="K585" s="7"/>
      <c r="L585" s="7"/>
      <c r="M585" s="7"/>
    </row>
    <row r="586" spans="1:13" x14ac:dyDescent="0.3">
      <c r="A586" t="s">
        <v>579</v>
      </c>
      <c r="B586" s="5">
        <v>45017</v>
      </c>
      <c r="C586" s="7">
        <v>3.4691100000000001</v>
      </c>
      <c r="D586" s="7">
        <v>-0.70547000000000004</v>
      </c>
      <c r="E586" s="7">
        <v>4.1745799999999997</v>
      </c>
      <c r="J586" s="5"/>
      <c r="K586" s="7"/>
      <c r="L586" s="7"/>
      <c r="M586" s="7"/>
    </row>
    <row r="587" spans="1:13" x14ac:dyDescent="0.3">
      <c r="A587" t="s">
        <v>580</v>
      </c>
      <c r="B587" s="5">
        <v>45047</v>
      </c>
      <c r="C587" s="7">
        <v>3.6773199999999999</v>
      </c>
      <c r="D587" s="7">
        <v>-0.6532</v>
      </c>
      <c r="E587" s="7">
        <v>4.3305100000000003</v>
      </c>
      <c r="J587" s="5"/>
      <c r="K587" s="7"/>
      <c r="L587" s="7"/>
      <c r="M587" s="7"/>
    </row>
    <row r="588" spans="1:13" x14ac:dyDescent="0.3">
      <c r="A588" t="s">
        <v>581</v>
      </c>
      <c r="B588" s="5">
        <v>45078</v>
      </c>
      <c r="C588" s="7">
        <v>3.8495599999999999</v>
      </c>
      <c r="D588" s="7">
        <v>-0.73033000000000003</v>
      </c>
      <c r="E588" s="7">
        <v>4.5798899999999998</v>
      </c>
      <c r="J588" s="5"/>
      <c r="K588" s="7"/>
      <c r="L588" s="7"/>
      <c r="M588" s="7"/>
    </row>
    <row r="589" spans="1:13" x14ac:dyDescent="0.3">
      <c r="A589" t="s">
        <v>582</v>
      </c>
      <c r="B589" s="5">
        <v>45108</v>
      </c>
      <c r="C589" s="7">
        <v>3.9711699999999999</v>
      </c>
      <c r="D589" s="7">
        <v>-0.59860000000000002</v>
      </c>
      <c r="E589" s="7">
        <v>4.5697599999999996</v>
      </c>
      <c r="J589" s="5"/>
      <c r="K589" s="7"/>
      <c r="L589" s="7"/>
      <c r="M589" s="7"/>
    </row>
    <row r="590" spans="1:13" x14ac:dyDescent="0.3">
      <c r="A590" t="s">
        <v>583</v>
      </c>
      <c r="B590" s="5">
        <v>45139</v>
      </c>
      <c r="C590" s="7">
        <v>4.0873699999999999</v>
      </c>
      <c r="D590" s="7">
        <v>-0.48648999999999998</v>
      </c>
      <c r="E590" s="7">
        <v>4.5738700000000003</v>
      </c>
      <c r="J590" s="5"/>
      <c r="K590" s="7"/>
      <c r="L590" s="7"/>
      <c r="M590" s="7"/>
    </row>
    <row r="591" spans="1:13" x14ac:dyDescent="0.3">
      <c r="A591" t="s">
        <v>584</v>
      </c>
      <c r="B591" s="5">
        <v>45170</v>
      </c>
      <c r="C591" s="7">
        <v>4.6716699999999998</v>
      </c>
      <c r="D591" s="7">
        <v>0.17172000000000001</v>
      </c>
      <c r="E591" s="7">
        <v>4.4999399999999996</v>
      </c>
      <c r="J591" s="5"/>
      <c r="K591" s="7"/>
      <c r="L591" s="7"/>
      <c r="M591" s="7"/>
    </row>
    <row r="592" spans="1:13" x14ac:dyDescent="0.3">
      <c r="A592" t="s">
        <v>585</v>
      </c>
      <c r="B592" s="5">
        <v>45200</v>
      </c>
      <c r="C592" s="7">
        <v>4.9524800000000004</v>
      </c>
      <c r="D592" s="7">
        <v>0.42050999999999999</v>
      </c>
      <c r="E592" s="7">
        <v>4.5319700000000003</v>
      </c>
      <c r="J592" s="5"/>
      <c r="K592" s="7"/>
      <c r="L592" s="7"/>
      <c r="M592" s="7"/>
    </row>
    <row r="593" spans="1:13" x14ac:dyDescent="0.3">
      <c r="A593" t="s">
        <v>586</v>
      </c>
      <c r="B593" s="5">
        <v>45231</v>
      </c>
      <c r="C593" s="7">
        <v>4.4292600000000002</v>
      </c>
      <c r="D593" s="7">
        <v>7.6810000000000003E-2</v>
      </c>
      <c r="E593" s="7">
        <v>4.3524399999999996</v>
      </c>
      <c r="J593" s="5"/>
      <c r="K593" s="7"/>
      <c r="L593" s="7"/>
      <c r="M593" s="7"/>
    </row>
    <row r="594" spans="1:13" x14ac:dyDescent="0.3">
      <c r="A594" t="s">
        <v>587</v>
      </c>
      <c r="B594" s="5">
        <v>45261</v>
      </c>
      <c r="C594" s="7">
        <v>3.90476</v>
      </c>
      <c r="D594" s="7">
        <v>-0.31317</v>
      </c>
      <c r="E594" s="7">
        <v>4.21793</v>
      </c>
      <c r="J594" s="5"/>
      <c r="K594" s="7"/>
      <c r="L594" s="7"/>
      <c r="M594" s="7"/>
    </row>
    <row r="595" spans="1:13" x14ac:dyDescent="0.3">
      <c r="A595" t="s">
        <v>588</v>
      </c>
      <c r="B595" s="5">
        <v>45292</v>
      </c>
      <c r="C595" s="7">
        <v>4.00183</v>
      </c>
      <c r="D595" s="7">
        <v>-0.18304999999999999</v>
      </c>
      <c r="E595" s="7">
        <v>4.1848799999999997</v>
      </c>
      <c r="J595" s="5"/>
      <c r="K595" s="7"/>
      <c r="L595" s="7"/>
      <c r="M595" s="7"/>
    </row>
    <row r="596" spans="1:13" x14ac:dyDescent="0.3">
      <c r="A596" t="s">
        <v>589</v>
      </c>
      <c r="B596" s="5">
        <v>45323</v>
      </c>
      <c r="C596" s="7">
        <v>4.2587099999999998</v>
      </c>
      <c r="D596" s="7">
        <v>-0.13777</v>
      </c>
      <c r="E596" s="7">
        <v>4.3964800000000004</v>
      </c>
      <c r="J596" s="5"/>
      <c r="K596" s="7"/>
      <c r="L596" s="7"/>
      <c r="M596" s="7"/>
    </row>
    <row r="597" spans="1:13" x14ac:dyDescent="0.3">
      <c r="A597" t="s">
        <v>590</v>
      </c>
      <c r="B597" s="5">
        <v>45352</v>
      </c>
      <c r="C597" s="7">
        <v>4.1735699999999998</v>
      </c>
      <c r="D597" s="7">
        <v>-0.24288999999999999</v>
      </c>
      <c r="E597" s="7">
        <v>4.4164599999999998</v>
      </c>
      <c r="J597" s="5"/>
      <c r="K597" s="7"/>
      <c r="L597" s="7"/>
      <c r="M597" s="7"/>
    </row>
    <row r="598" spans="1:13" x14ac:dyDescent="0.3">
      <c r="A598" t="s">
        <v>591</v>
      </c>
      <c r="B598" s="5">
        <v>45383</v>
      </c>
      <c r="C598" s="7">
        <v>4.62784</v>
      </c>
      <c r="D598" s="7">
        <v>-1.9400000000000001E-2</v>
      </c>
      <c r="E598" s="7">
        <v>4.64724</v>
      </c>
      <c r="J598" s="5"/>
      <c r="K598" s="7"/>
      <c r="L598" s="7"/>
      <c r="M598" s="7"/>
    </row>
    <row r="599" spans="1:13" x14ac:dyDescent="0.3">
      <c r="A599" t="s">
        <v>592</v>
      </c>
      <c r="B599" s="5">
        <v>45413</v>
      </c>
      <c r="C599" s="7">
        <v>4.5085300000000004</v>
      </c>
      <c r="D599" s="7">
        <v>2.4320000000000001E-2</v>
      </c>
      <c r="E599" s="7">
        <v>4.48421</v>
      </c>
      <c r="J599" s="5"/>
      <c r="K599" s="7"/>
      <c r="L599" s="7"/>
      <c r="M599" s="7"/>
    </row>
    <row r="600" spans="1:13" x14ac:dyDescent="0.3">
      <c r="A600" t="s">
        <v>593</v>
      </c>
      <c r="B600" s="5">
        <v>45444</v>
      </c>
      <c r="C600" s="7">
        <v>4.3278800000000004</v>
      </c>
      <c r="D600" s="7">
        <v>-0.10374</v>
      </c>
      <c r="E600" s="7">
        <v>4.4316199999999997</v>
      </c>
      <c r="J600" s="5"/>
      <c r="K600" s="7"/>
      <c r="L600" s="7"/>
      <c r="M600" s="7"/>
    </row>
    <row r="601" spans="1:13" x14ac:dyDescent="0.3">
      <c r="A601" t="s">
        <v>594</v>
      </c>
      <c r="B601" s="5">
        <v>45474</v>
      </c>
      <c r="C601" s="7">
        <v>4.0714800000000002</v>
      </c>
      <c r="D601" s="7">
        <v>-9.1950000000000004E-2</v>
      </c>
      <c r="E601" s="7">
        <v>4.16343</v>
      </c>
      <c r="J601" s="5"/>
      <c r="K601" s="7"/>
      <c r="L601" s="7"/>
      <c r="M601" s="7"/>
    </row>
    <row r="602" spans="1:13" x14ac:dyDescent="0.3">
      <c r="A602" t="s">
        <v>595</v>
      </c>
      <c r="B602" s="5">
        <v>45505</v>
      </c>
      <c r="C602" s="7">
        <v>3.9029099999999999</v>
      </c>
      <c r="D602" s="7">
        <v>-0.10649</v>
      </c>
      <c r="E602" s="7">
        <v>4.0093899999999998</v>
      </c>
      <c r="J602" s="5"/>
      <c r="K602" s="7"/>
      <c r="L602" s="7"/>
      <c r="M602" s="7"/>
    </row>
    <row r="603" spans="1:13" x14ac:dyDescent="0.3">
      <c r="A603" t="s">
        <v>596</v>
      </c>
      <c r="B603" s="5">
        <v>45536</v>
      </c>
      <c r="C603" s="7">
        <v>3.7835800000000002</v>
      </c>
      <c r="D603" s="7">
        <v>-9.2359999999999998E-2</v>
      </c>
      <c r="E603" s="7">
        <v>3.8759399999999999</v>
      </c>
      <c r="J603" s="5"/>
      <c r="K603" s="7"/>
      <c r="L603" s="7"/>
      <c r="M603" s="7"/>
    </row>
    <row r="604" spans="1:13" x14ac:dyDescent="0.3">
      <c r="A604" t="s">
        <v>597</v>
      </c>
      <c r="B604" s="5">
        <v>45566</v>
      </c>
      <c r="C604" s="7">
        <v>4.2963699999999996</v>
      </c>
      <c r="D604" s="7">
        <v>0.17854</v>
      </c>
      <c r="E604" s="7">
        <v>4.1178299999999997</v>
      </c>
      <c r="J604" s="5"/>
      <c r="K604" s="7"/>
      <c r="L604" s="7"/>
      <c r="M604" s="7"/>
    </row>
    <row r="605" spans="1:13" x14ac:dyDescent="0.3">
      <c r="A605" t="s">
        <v>598</v>
      </c>
      <c r="B605" s="5">
        <v>45597</v>
      </c>
      <c r="C605" s="7">
        <v>4.1857800000000003</v>
      </c>
      <c r="D605" s="7">
        <v>0.10184</v>
      </c>
      <c r="E605" s="7">
        <v>4.0839400000000001</v>
      </c>
      <c r="J605" s="5"/>
      <c r="K605" s="7"/>
      <c r="L605" s="7"/>
      <c r="M605" s="7"/>
    </row>
    <row r="606" spans="1:13" x14ac:dyDescent="0.3">
      <c r="A606" t="s">
        <v>599</v>
      </c>
      <c r="B606" s="5">
        <v>45627</v>
      </c>
      <c r="C606" s="7">
        <v>4.5863199999999997</v>
      </c>
      <c r="D606" s="7">
        <v>0.49336999999999998</v>
      </c>
      <c r="E606" s="7">
        <v>4.0929500000000001</v>
      </c>
      <c r="J606" s="5"/>
      <c r="K606" s="7"/>
      <c r="L606" s="7"/>
      <c r="M606" s="7"/>
    </row>
    <row r="607" spans="1:13" x14ac:dyDescent="0.3">
      <c r="A607" t="s">
        <v>654</v>
      </c>
      <c r="B607" s="5">
        <v>45658</v>
      </c>
      <c r="C607" s="7">
        <v>4.5945</v>
      </c>
      <c r="D607" s="7">
        <v>0.50231999999999999</v>
      </c>
      <c r="E607" s="7">
        <v>4.0921799999999999</v>
      </c>
      <c r="J607" s="5"/>
      <c r="K607" s="7"/>
      <c r="L607" s="7"/>
      <c r="M607" s="7"/>
    </row>
    <row r="608" spans="1:13" x14ac:dyDescent="0.3">
      <c r="A608" t="s">
        <v>1736</v>
      </c>
      <c r="B608" s="5">
        <v>45689</v>
      </c>
      <c r="C608" s="7">
        <v>4.2549299999999999</v>
      </c>
      <c r="D608" s="7">
        <v>0.27688000000000001</v>
      </c>
      <c r="E608" s="7">
        <v>3.9780500000000001</v>
      </c>
    </row>
    <row r="609" spans="1:5" x14ac:dyDescent="0.3">
      <c r="A609" t="s">
        <v>3116</v>
      </c>
      <c r="B609" s="5">
        <v>45717</v>
      </c>
      <c r="C609" s="7">
        <v>4.2511200000000002</v>
      </c>
      <c r="D609" s="7">
        <v>0.38758999999999999</v>
      </c>
      <c r="E609" s="7">
        <v>3.8635199999999998</v>
      </c>
    </row>
    <row r="610" spans="1:5" x14ac:dyDescent="0.3">
      <c r="A610" t="s">
        <v>3117</v>
      </c>
      <c r="B610" s="5">
        <v>45748</v>
      </c>
      <c r="C610" s="7">
        <v>4.2181800000000003</v>
      </c>
      <c r="D610" s="7">
        <v>0.61180999999999996</v>
      </c>
      <c r="E610" s="7">
        <v>3.6063800000000001</v>
      </c>
    </row>
    <row r="611" spans="1:5" x14ac:dyDescent="0.3">
      <c r="A611" t="s">
        <v>3118</v>
      </c>
      <c r="B611" s="5">
        <v>45778</v>
      </c>
      <c r="C611" s="7">
        <v>4.4655100000000001</v>
      </c>
      <c r="D611" s="7">
        <v>0.75805</v>
      </c>
      <c r="E611" s="7">
        <v>3.7074600000000002</v>
      </c>
    </row>
    <row r="612" spans="1:5" x14ac:dyDescent="0.3">
      <c r="A612" t="s">
        <v>3119</v>
      </c>
      <c r="B612" s="5">
        <v>45809</v>
      </c>
      <c r="C612" s="7">
        <v>4.2806100000000002</v>
      </c>
      <c r="D612" s="7">
        <v>0.64322999999999997</v>
      </c>
      <c r="E612" s="7">
        <v>3.6373799999999998</v>
      </c>
    </row>
    <row r="613" spans="1:5" x14ac:dyDescent="0.3">
      <c r="A613" t="s">
        <v>3240</v>
      </c>
      <c r="B613" s="5">
        <v>45839</v>
      </c>
      <c r="C613" s="7">
        <v>4.3979299999999997</v>
      </c>
      <c r="D613" s="7">
        <v>0.65225</v>
      </c>
      <c r="E613" s="7">
        <v>3.7456800000000001</v>
      </c>
    </row>
    <row r="614" spans="1:5" x14ac:dyDescent="0.3">
      <c r="A614" t="s">
        <v>3241</v>
      </c>
      <c r="B614" s="5">
        <v>45870</v>
      </c>
      <c r="C614" s="7">
        <v>4.2732099999999997</v>
      </c>
      <c r="D614" s="7">
        <v>0.79649000000000003</v>
      </c>
      <c r="E614" s="7">
        <v>3.4767299999999999</v>
      </c>
    </row>
    <row r="615" spans="1:5" x14ac:dyDescent="0.3">
      <c r="A615" t="s">
        <v>3242</v>
      </c>
      <c r="B615" s="5">
        <v>45901</v>
      </c>
      <c r="C615" s="7">
        <v>4.1984599999999999</v>
      </c>
      <c r="D615" s="7">
        <v>0.63317000000000001</v>
      </c>
      <c r="E615" s="7">
        <v>3.56528</v>
      </c>
    </row>
    <row r="616" spans="1:5" x14ac:dyDescent="0.3">
      <c r="A616" t="s">
        <v>3243</v>
      </c>
      <c r="B616" s="5">
        <v>45931</v>
      </c>
      <c r="C616" s="7">
        <v>4.1533499999999997</v>
      </c>
      <c r="D616" s="7">
        <v>0.58557000000000003</v>
      </c>
      <c r="E616" s="7">
        <v>3.5677699999999999</v>
      </c>
    </row>
    <row r="617" spans="1:5" x14ac:dyDescent="0.3">
      <c r="A617" t="s">
        <v>3259</v>
      </c>
      <c r="B617" s="5">
        <v>45962</v>
      </c>
      <c r="C617" s="7">
        <v>4.0829700000000004</v>
      </c>
      <c r="D617" s="7">
        <v>0.60675999999999997</v>
      </c>
      <c r="E617" s="7">
        <v>3.47621</v>
      </c>
    </row>
  </sheetData>
  <pageMargins left="0.7" right="0.7" top="0.75" bottom="0.75" header="0.3" footer="0.3"/>
  <headerFooter>
    <oddHeader>&amp;L&amp;"Calibri"&amp;11&amp;K000000 NONCONFIDENTIAL // EXTERNAL&amp;1#_x000D_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C56F-695B-4970-83AB-92DD12D9FEBE}">
  <dimension ref="A1:M341"/>
  <sheetViews>
    <sheetView topLeftCell="A322" workbookViewId="0">
      <selection activeCell="J343" sqref="J343"/>
    </sheetView>
  </sheetViews>
  <sheetFormatPr defaultRowHeight="14.4" x14ac:dyDescent="0.3"/>
  <cols>
    <col min="2" max="2" width="9.5546875" bestFit="1" customWidth="1"/>
    <col min="3" max="4" width="9.21875" customWidth="1"/>
    <col min="6" max="6" width="9.21875" customWidth="1"/>
    <col min="10" max="10" width="9.21875" bestFit="1" customWidth="1"/>
    <col min="11" max="11" width="12" bestFit="1" customWidth="1"/>
  </cols>
  <sheetData>
    <row r="1" spans="1:13" x14ac:dyDescent="0.3">
      <c r="C1" t="s">
        <v>3011</v>
      </c>
      <c r="D1" t="s">
        <v>3003</v>
      </c>
      <c r="E1" t="s">
        <v>3010</v>
      </c>
      <c r="F1" t="s">
        <v>3012</v>
      </c>
    </row>
    <row r="2" spans="1:13" x14ac:dyDescent="0.3">
      <c r="A2" s="1" t="s">
        <v>912</v>
      </c>
      <c r="B2" s="1" t="s">
        <v>894</v>
      </c>
      <c r="C2" t="s">
        <v>882</v>
      </c>
      <c r="D2" t="s">
        <v>883</v>
      </c>
      <c r="E2" t="s">
        <v>884</v>
      </c>
    </row>
    <row r="3" spans="1:13" x14ac:dyDescent="0.3">
      <c r="A3" t="s">
        <v>642</v>
      </c>
      <c r="C3" t="s">
        <v>885</v>
      </c>
      <c r="D3" t="s">
        <v>886</v>
      </c>
      <c r="E3" t="s">
        <v>887</v>
      </c>
    </row>
    <row r="4" spans="1:13" x14ac:dyDescent="0.3">
      <c r="A4" t="s">
        <v>640</v>
      </c>
      <c r="C4" t="s">
        <v>3431</v>
      </c>
      <c r="D4" t="s">
        <v>3431</v>
      </c>
      <c r="E4" t="s">
        <v>3431</v>
      </c>
    </row>
    <row r="5" spans="1:13" x14ac:dyDescent="0.3">
      <c r="A5" t="s">
        <v>600</v>
      </c>
      <c r="C5" t="s">
        <v>913</v>
      </c>
      <c r="D5" t="s">
        <v>913</v>
      </c>
      <c r="E5" t="s">
        <v>913</v>
      </c>
    </row>
    <row r="6" spans="1:13" x14ac:dyDescent="0.3">
      <c r="A6" t="s">
        <v>641</v>
      </c>
      <c r="C6" t="s">
        <v>643</v>
      </c>
      <c r="D6" t="s">
        <v>643</v>
      </c>
      <c r="E6" t="s">
        <v>643</v>
      </c>
    </row>
    <row r="7" spans="1:13" x14ac:dyDescent="0.3">
      <c r="A7" t="s">
        <v>276</v>
      </c>
      <c r="B7" s="5">
        <v>35796</v>
      </c>
      <c r="C7" s="9">
        <v>4.9225000000000003</v>
      </c>
      <c r="D7" s="9">
        <v>4.9988999999999999</v>
      </c>
      <c r="E7" s="9">
        <v>0.69850000000000001</v>
      </c>
      <c r="F7" s="9">
        <f>100*((((1+C7/100)^10)/(1+D7/100)^5)^(1/5)-1)</f>
        <v>4.8461555906776033</v>
      </c>
      <c r="J7" s="5"/>
      <c r="L7" s="9"/>
      <c r="M7" s="9"/>
    </row>
    <row r="8" spans="1:13" x14ac:dyDescent="0.3">
      <c r="A8" t="s">
        <v>277</v>
      </c>
      <c r="B8" s="5">
        <v>35827</v>
      </c>
      <c r="C8" s="9">
        <v>5.0826000000000002</v>
      </c>
      <c r="D8" s="9">
        <v>5.2016999999999998</v>
      </c>
      <c r="E8" s="9">
        <v>0.64649999999999996</v>
      </c>
      <c r="F8" s="9">
        <f t="shared" ref="F8:F71" si="0">100*((((1+C8/100)^10)/(1+D8/100)^5)^(1/5)-1)</f>
        <v>4.9636348344180847</v>
      </c>
      <c r="J8" s="5"/>
      <c r="L8" s="9"/>
      <c r="M8" s="9"/>
    </row>
    <row r="9" spans="1:13" x14ac:dyDescent="0.3">
      <c r="A9" t="s">
        <v>278</v>
      </c>
      <c r="B9" s="5">
        <v>35855</v>
      </c>
      <c r="C9" s="9">
        <v>5.1711999999999998</v>
      </c>
      <c r="D9" s="9">
        <v>5.2971000000000004</v>
      </c>
      <c r="E9" s="9">
        <v>0.58919999999999995</v>
      </c>
      <c r="F9" s="9">
        <f t="shared" si="0"/>
        <v>5.045450534155238</v>
      </c>
      <c r="J9" s="5"/>
      <c r="L9" s="9"/>
      <c r="M9" s="9"/>
    </row>
    <row r="10" spans="1:13" x14ac:dyDescent="0.3">
      <c r="A10" t="s">
        <v>279</v>
      </c>
      <c r="B10" s="5">
        <v>35886</v>
      </c>
      <c r="C10" s="9">
        <v>5.0561999999999996</v>
      </c>
      <c r="D10" s="9">
        <v>5.1798999999999999</v>
      </c>
      <c r="E10" s="9">
        <v>0.75319999999999998</v>
      </c>
      <c r="F10" s="9">
        <f t="shared" si="0"/>
        <v>4.9326454811232878</v>
      </c>
      <c r="J10" s="5"/>
      <c r="L10" s="9"/>
      <c r="M10" s="9"/>
    </row>
    <row r="11" spans="1:13" x14ac:dyDescent="0.3">
      <c r="A11" t="s">
        <v>280</v>
      </c>
      <c r="B11" s="5">
        <v>35916</v>
      </c>
      <c r="C11" s="9">
        <v>5.1009000000000002</v>
      </c>
      <c r="D11" s="9">
        <v>5.2220000000000004</v>
      </c>
      <c r="E11" s="9">
        <v>0.58799999999999997</v>
      </c>
      <c r="F11" s="9">
        <f t="shared" si="0"/>
        <v>4.9799393739902609</v>
      </c>
      <c r="J11" s="5"/>
      <c r="L11" s="9"/>
      <c r="M11" s="9"/>
    </row>
    <row r="12" spans="1:13" x14ac:dyDescent="0.3">
      <c r="A12" t="s">
        <v>281</v>
      </c>
      <c r="B12" s="5">
        <v>35947</v>
      </c>
      <c r="C12" s="9">
        <v>5.1635</v>
      </c>
      <c r="D12" s="9">
        <v>5.2861000000000002</v>
      </c>
      <c r="E12" s="9">
        <v>0.37780000000000002</v>
      </c>
      <c r="F12" s="9">
        <f t="shared" si="0"/>
        <v>5.0410427611052189</v>
      </c>
      <c r="J12" s="5"/>
      <c r="L12" s="9"/>
      <c r="M12" s="9"/>
    </row>
    <row r="13" spans="1:13" x14ac:dyDescent="0.3">
      <c r="A13" t="s">
        <v>282</v>
      </c>
      <c r="B13" s="5">
        <v>35977</v>
      </c>
      <c r="C13" s="9">
        <v>5.1150000000000002</v>
      </c>
      <c r="D13" s="9">
        <v>5.2473000000000001</v>
      </c>
      <c r="E13" s="9">
        <v>0.47</v>
      </c>
      <c r="F13" s="9">
        <f t="shared" si="0"/>
        <v>4.9828663063090639</v>
      </c>
      <c r="J13" s="5"/>
      <c r="L13" s="9"/>
      <c r="M13" s="9"/>
    </row>
    <row r="14" spans="1:13" x14ac:dyDescent="0.3">
      <c r="A14" t="s">
        <v>283</v>
      </c>
      <c r="B14" s="5">
        <v>36008</v>
      </c>
      <c r="C14" s="9">
        <v>4.9122000000000003</v>
      </c>
      <c r="D14" s="9">
        <v>4.9497999999999998</v>
      </c>
      <c r="E14" s="9">
        <v>0.26679999999999998</v>
      </c>
      <c r="F14" s="9">
        <f t="shared" si="0"/>
        <v>4.8746134708212985</v>
      </c>
      <c r="J14" s="5"/>
      <c r="L14" s="9"/>
      <c r="M14" s="9"/>
    </row>
    <row r="15" spans="1:13" x14ac:dyDescent="0.3">
      <c r="A15" t="s">
        <v>284</v>
      </c>
      <c r="B15" s="5">
        <v>36039</v>
      </c>
      <c r="C15" s="9">
        <v>4.6620999999999997</v>
      </c>
      <c r="D15" s="9">
        <v>4.5796999999999999</v>
      </c>
      <c r="E15" s="9">
        <v>2.8899999999999999E-2</v>
      </c>
      <c r="F15" s="9">
        <f t="shared" si="0"/>
        <v>4.7445649242634946</v>
      </c>
      <c r="J15" s="5"/>
      <c r="L15" s="9"/>
      <c r="M15" s="9"/>
    </row>
    <row r="16" spans="1:13" x14ac:dyDescent="0.3">
      <c r="A16" t="s">
        <v>285</v>
      </c>
      <c r="B16" s="5">
        <v>36069</v>
      </c>
      <c r="C16" s="9">
        <v>4.18</v>
      </c>
      <c r="D16" s="9">
        <v>4.1249000000000002</v>
      </c>
      <c r="E16" s="9">
        <v>0.72899999999999998</v>
      </c>
      <c r="F16" s="9">
        <f t="shared" si="0"/>
        <v>4.2351291573869521</v>
      </c>
      <c r="J16" s="5"/>
      <c r="L16" s="9"/>
      <c r="M16" s="9"/>
    </row>
    <row r="17" spans="1:13" x14ac:dyDescent="0.3">
      <c r="A17" t="s">
        <v>286</v>
      </c>
      <c r="B17" s="5">
        <v>36100</v>
      </c>
      <c r="C17" s="9">
        <v>4.5770999999999997</v>
      </c>
      <c r="D17" s="9">
        <v>4.5585000000000004</v>
      </c>
      <c r="E17" s="9">
        <v>0.35799999999999998</v>
      </c>
      <c r="F17" s="9">
        <f t="shared" si="0"/>
        <v>4.5957033087697496</v>
      </c>
      <c r="J17" s="5"/>
      <c r="L17" s="9"/>
      <c r="M17" s="9"/>
    </row>
    <row r="18" spans="1:13" x14ac:dyDescent="0.3">
      <c r="A18" t="s">
        <v>287</v>
      </c>
      <c r="B18" s="5">
        <v>36130</v>
      </c>
      <c r="C18" s="9">
        <v>4.5457000000000001</v>
      </c>
      <c r="D18" s="9">
        <v>4.5284000000000004</v>
      </c>
      <c r="E18" s="9">
        <v>0.45569999999999999</v>
      </c>
      <c r="F18" s="9">
        <f t="shared" si="0"/>
        <v>4.5630028632410058</v>
      </c>
      <c r="J18" s="5"/>
      <c r="L18" s="9"/>
      <c r="M18" s="9"/>
    </row>
    <row r="19" spans="1:13" x14ac:dyDescent="0.3">
      <c r="A19" t="s">
        <v>288</v>
      </c>
      <c r="B19" s="5">
        <v>36161</v>
      </c>
      <c r="C19" s="9">
        <v>4.5915999999999997</v>
      </c>
      <c r="D19" s="9">
        <v>4.5808</v>
      </c>
      <c r="E19" s="9">
        <v>0.3901</v>
      </c>
      <c r="F19" s="9">
        <f t="shared" si="0"/>
        <v>4.6024011153098954</v>
      </c>
      <c r="J19" s="5"/>
      <c r="L19" s="9"/>
      <c r="M19" s="9"/>
    </row>
    <row r="20" spans="1:13" x14ac:dyDescent="0.3">
      <c r="A20" t="s">
        <v>289</v>
      </c>
      <c r="B20" s="5">
        <v>36192</v>
      </c>
      <c r="C20" s="9">
        <v>4.7125000000000004</v>
      </c>
      <c r="D20" s="9">
        <v>4.7911999999999999</v>
      </c>
      <c r="E20" s="9">
        <v>0.86099999999999999</v>
      </c>
      <c r="F20" s="9">
        <f t="shared" si="0"/>
        <v>4.6338591050584688</v>
      </c>
      <c r="J20" s="5"/>
      <c r="L20" s="9"/>
      <c r="M20" s="9"/>
    </row>
    <row r="21" spans="1:13" x14ac:dyDescent="0.3">
      <c r="A21" t="s">
        <v>290</v>
      </c>
      <c r="B21" s="5">
        <v>36220</v>
      </c>
      <c r="C21" s="9">
        <v>4.5475000000000003</v>
      </c>
      <c r="D21" s="9">
        <v>4.5942999999999996</v>
      </c>
      <c r="E21" s="9">
        <v>1.0618000000000001</v>
      </c>
      <c r="F21" s="9">
        <f t="shared" si="0"/>
        <v>4.5007209403380211</v>
      </c>
      <c r="J21" s="5"/>
      <c r="L21" s="9"/>
      <c r="M21" s="9"/>
    </row>
    <row r="22" spans="1:13" x14ac:dyDescent="0.3">
      <c r="A22" t="s">
        <v>291</v>
      </c>
      <c r="B22" s="5">
        <v>36251</v>
      </c>
      <c r="C22" s="9">
        <v>4.5800999999999998</v>
      </c>
      <c r="D22" s="9">
        <v>4.6576000000000004</v>
      </c>
      <c r="E22" s="9">
        <v>1.0517000000000001</v>
      </c>
      <c r="F22" s="9">
        <f t="shared" si="0"/>
        <v>4.5026573895254662</v>
      </c>
      <c r="J22" s="5"/>
      <c r="L22" s="9"/>
      <c r="M22" s="9"/>
    </row>
    <row r="23" spans="1:13" x14ac:dyDescent="0.3">
      <c r="A23" t="s">
        <v>292</v>
      </c>
      <c r="B23" s="5">
        <v>36281</v>
      </c>
      <c r="C23" s="9">
        <v>4.7526000000000002</v>
      </c>
      <c r="D23" s="9">
        <v>4.8708999999999998</v>
      </c>
      <c r="E23" s="9">
        <v>1.1715</v>
      </c>
      <c r="F23" s="9">
        <f t="shared" si="0"/>
        <v>4.6344334487451011</v>
      </c>
      <c r="J23" s="5"/>
      <c r="L23" s="9"/>
      <c r="M23" s="9"/>
    </row>
    <row r="24" spans="1:13" x14ac:dyDescent="0.3">
      <c r="A24" t="s">
        <v>293</v>
      </c>
      <c r="B24" s="5">
        <v>36312</v>
      </c>
      <c r="C24" s="9">
        <v>4.8090000000000002</v>
      </c>
      <c r="D24" s="9">
        <v>4.8945999999999996</v>
      </c>
      <c r="E24" s="9">
        <v>1.2874000000000001</v>
      </c>
      <c r="F24" s="9">
        <f t="shared" si="0"/>
        <v>4.7234698545015608</v>
      </c>
      <c r="J24" s="5"/>
      <c r="L24" s="9"/>
      <c r="M24" s="9"/>
    </row>
    <row r="25" spans="1:13" x14ac:dyDescent="0.3">
      <c r="A25" t="s">
        <v>294</v>
      </c>
      <c r="B25" s="5">
        <v>36342</v>
      </c>
      <c r="C25" s="9">
        <v>4.8686999999999996</v>
      </c>
      <c r="D25" s="9">
        <v>4.9797000000000002</v>
      </c>
      <c r="E25" s="9">
        <v>1.341</v>
      </c>
      <c r="F25" s="9">
        <f t="shared" si="0"/>
        <v>4.7578173655477674</v>
      </c>
      <c r="J25" s="5"/>
      <c r="L25" s="9"/>
      <c r="M25" s="9"/>
    </row>
    <row r="26" spans="1:13" x14ac:dyDescent="0.3">
      <c r="A26" t="s">
        <v>295</v>
      </c>
      <c r="B26" s="5">
        <v>36373</v>
      </c>
      <c r="C26" s="9">
        <v>4.9733000000000001</v>
      </c>
      <c r="D26" s="9">
        <v>5.0789999999999997</v>
      </c>
      <c r="E26" s="9">
        <v>1.3463000000000001</v>
      </c>
      <c r="F26" s="9">
        <f t="shared" si="0"/>
        <v>4.8677063246700181</v>
      </c>
      <c r="J26" s="5"/>
      <c r="L26" s="9"/>
      <c r="M26" s="9"/>
    </row>
    <row r="27" spans="1:13" x14ac:dyDescent="0.3">
      <c r="A27" t="s">
        <v>296</v>
      </c>
      <c r="B27" s="5">
        <v>36404</v>
      </c>
      <c r="C27" s="9">
        <v>4.9120999999999997</v>
      </c>
      <c r="D27" s="9">
        <v>4.9839000000000002</v>
      </c>
      <c r="E27" s="9">
        <v>1.3594999999999999</v>
      </c>
      <c r="F27" s="9">
        <f t="shared" si="0"/>
        <v>4.8403491050532432</v>
      </c>
      <c r="J27" s="5"/>
      <c r="L27" s="9"/>
      <c r="M27" s="9"/>
    </row>
    <row r="28" spans="1:13" x14ac:dyDescent="0.3">
      <c r="A28" t="s">
        <v>297</v>
      </c>
      <c r="B28" s="5">
        <v>36434</v>
      </c>
      <c r="C28" s="9">
        <v>5.0533999999999999</v>
      </c>
      <c r="D28" s="9">
        <v>5.1287000000000003</v>
      </c>
      <c r="E28" s="9">
        <v>1.2821</v>
      </c>
      <c r="F28" s="9">
        <f t="shared" si="0"/>
        <v>4.9781539347485637</v>
      </c>
      <c r="J28" s="5"/>
      <c r="L28" s="9"/>
      <c r="M28" s="9"/>
    </row>
    <row r="29" spans="1:13" x14ac:dyDescent="0.3">
      <c r="A29" t="s">
        <v>298</v>
      </c>
      <c r="B29" s="5">
        <v>36465</v>
      </c>
      <c r="C29" s="9">
        <v>5.1801000000000004</v>
      </c>
      <c r="D29" s="9">
        <v>5.3106999999999998</v>
      </c>
      <c r="E29" s="9">
        <v>1.2728999999999999</v>
      </c>
      <c r="F29" s="9">
        <f t="shared" si="0"/>
        <v>5.049661962269747</v>
      </c>
      <c r="J29" s="5"/>
      <c r="L29" s="9"/>
      <c r="M29" s="9"/>
    </row>
    <row r="30" spans="1:13" x14ac:dyDescent="0.3">
      <c r="A30" t="s">
        <v>299</v>
      </c>
      <c r="B30" s="5">
        <v>36495</v>
      </c>
      <c r="C30" s="9">
        <v>5.36</v>
      </c>
      <c r="D30" s="9">
        <v>5.4759000000000002</v>
      </c>
      <c r="E30" s="9">
        <v>1.3409</v>
      </c>
      <c r="F30" s="9">
        <f t="shared" si="0"/>
        <v>5.2442273543055862</v>
      </c>
      <c r="J30" s="5"/>
      <c r="L30" s="9"/>
      <c r="M30" s="9"/>
    </row>
    <row r="31" spans="1:13" x14ac:dyDescent="0.3">
      <c r="A31" t="s">
        <v>300</v>
      </c>
      <c r="B31" s="5">
        <v>36526</v>
      </c>
      <c r="C31" s="9">
        <v>5.5590000000000002</v>
      </c>
      <c r="D31" s="9">
        <v>5.8068</v>
      </c>
      <c r="E31" s="9">
        <v>1.1275999999999999</v>
      </c>
      <c r="F31" s="9">
        <f t="shared" si="0"/>
        <v>5.3117803487110482</v>
      </c>
      <c r="J31" s="5"/>
      <c r="L31" s="9"/>
      <c r="M31" s="9"/>
    </row>
    <row r="32" spans="1:13" x14ac:dyDescent="0.3">
      <c r="A32" t="s">
        <v>301</v>
      </c>
      <c r="B32" s="5">
        <v>36557</v>
      </c>
      <c r="C32" s="9">
        <v>5.5179</v>
      </c>
      <c r="D32" s="9">
        <v>5.766</v>
      </c>
      <c r="E32" s="9">
        <v>1.0101</v>
      </c>
      <c r="F32" s="9">
        <f t="shared" si="0"/>
        <v>5.2703819791804607</v>
      </c>
      <c r="J32" s="5"/>
      <c r="L32" s="9"/>
      <c r="M32" s="9"/>
    </row>
    <row r="33" spans="1:13" x14ac:dyDescent="0.3">
      <c r="A33" t="s">
        <v>302</v>
      </c>
      <c r="B33" s="5">
        <v>36586</v>
      </c>
      <c r="C33" s="9">
        <v>5.4710999999999999</v>
      </c>
      <c r="D33" s="9">
        <v>5.8063000000000002</v>
      </c>
      <c r="E33" s="9">
        <v>0.6996</v>
      </c>
      <c r="F33" s="9">
        <f t="shared" si="0"/>
        <v>5.1369619314728832</v>
      </c>
      <c r="J33" s="5"/>
      <c r="L33" s="9"/>
      <c r="M33" s="9"/>
    </row>
    <row r="34" spans="1:13" x14ac:dyDescent="0.3">
      <c r="A34" t="s">
        <v>303</v>
      </c>
      <c r="B34" s="5">
        <v>36617</v>
      </c>
      <c r="C34" s="9">
        <v>5.5671999999999997</v>
      </c>
      <c r="D34" s="9">
        <v>5.9135</v>
      </c>
      <c r="E34" s="9">
        <v>0.74719999999999998</v>
      </c>
      <c r="F34" s="9">
        <f t="shared" si="0"/>
        <v>5.2220322795488716</v>
      </c>
      <c r="J34" s="5"/>
      <c r="L34" s="9"/>
      <c r="M34" s="9"/>
    </row>
    <row r="35" spans="1:13" x14ac:dyDescent="0.3">
      <c r="A35" t="s">
        <v>304</v>
      </c>
      <c r="B35" s="5">
        <v>36647</v>
      </c>
      <c r="C35" s="9">
        <v>5.5848000000000004</v>
      </c>
      <c r="D35" s="9">
        <v>5.9036</v>
      </c>
      <c r="E35" s="9">
        <v>0.80589999999999995</v>
      </c>
      <c r="F35" s="9">
        <f t="shared" si="0"/>
        <v>5.2669596788021966</v>
      </c>
      <c r="J35" s="5"/>
      <c r="L35" s="9"/>
      <c r="M35" s="9"/>
    </row>
    <row r="36" spans="1:13" x14ac:dyDescent="0.3">
      <c r="A36" t="s">
        <v>305</v>
      </c>
      <c r="B36" s="5">
        <v>36678</v>
      </c>
      <c r="C36" s="9">
        <v>5.4017999999999997</v>
      </c>
      <c r="D36" s="9">
        <v>5.6908000000000003</v>
      </c>
      <c r="E36" s="9">
        <v>0.77200000000000002</v>
      </c>
      <c r="F36" s="9">
        <f t="shared" si="0"/>
        <v>5.1135902390747168</v>
      </c>
      <c r="J36" s="5"/>
      <c r="L36" s="9"/>
      <c r="M36" s="9"/>
    </row>
    <row r="37" spans="1:13" x14ac:dyDescent="0.3">
      <c r="A37" t="s">
        <v>306</v>
      </c>
      <c r="B37" s="5">
        <v>36708</v>
      </c>
      <c r="C37" s="9">
        <v>5.4481000000000002</v>
      </c>
      <c r="D37" s="9">
        <v>5.7264999999999997</v>
      </c>
      <c r="E37" s="9">
        <v>0.64080000000000004</v>
      </c>
      <c r="F37" s="9">
        <f t="shared" si="0"/>
        <v>5.1704330854610792</v>
      </c>
      <c r="J37" s="5"/>
      <c r="L37" s="9"/>
      <c r="M37" s="9"/>
    </row>
    <row r="38" spans="1:13" x14ac:dyDescent="0.3">
      <c r="A38" t="s">
        <v>307</v>
      </c>
      <c r="B38" s="5">
        <v>36739</v>
      </c>
      <c r="C38" s="9">
        <v>5.3930999999999996</v>
      </c>
      <c r="D38" s="9">
        <v>5.6539000000000001</v>
      </c>
      <c r="E38" s="9">
        <v>0.50160000000000005</v>
      </c>
      <c r="F38" s="9">
        <f t="shared" si="0"/>
        <v>5.1329437683795831</v>
      </c>
      <c r="J38" s="5"/>
      <c r="L38" s="9"/>
      <c r="M38" s="9"/>
    </row>
    <row r="39" spans="1:13" x14ac:dyDescent="0.3">
      <c r="A39" t="s">
        <v>308</v>
      </c>
      <c r="B39" s="5">
        <v>36770</v>
      </c>
      <c r="C39" s="9">
        <v>5.2973999999999997</v>
      </c>
      <c r="D39" s="9">
        <v>5.4589999999999996</v>
      </c>
      <c r="E39" s="9">
        <v>0.69259999999999999</v>
      </c>
      <c r="F39" s="9">
        <f t="shared" si="0"/>
        <v>5.136047627608864</v>
      </c>
      <c r="J39" s="5"/>
      <c r="L39" s="9"/>
      <c r="M39" s="9"/>
    </row>
    <row r="40" spans="1:13" x14ac:dyDescent="0.3">
      <c r="A40" t="s">
        <v>309</v>
      </c>
      <c r="B40" s="5">
        <v>36800</v>
      </c>
      <c r="C40" s="9">
        <v>5.4062999999999999</v>
      </c>
      <c r="D40" s="9">
        <v>5.5768000000000004</v>
      </c>
      <c r="E40" s="9">
        <v>0.4783</v>
      </c>
      <c r="F40" s="9">
        <f t="shared" si="0"/>
        <v>5.2360753469512078</v>
      </c>
      <c r="J40" s="5"/>
      <c r="L40" s="9"/>
      <c r="M40" s="9"/>
    </row>
    <row r="41" spans="1:13" x14ac:dyDescent="0.3">
      <c r="A41" t="s">
        <v>310</v>
      </c>
      <c r="B41" s="5">
        <v>36831</v>
      </c>
      <c r="C41" s="9">
        <v>5.3198999999999996</v>
      </c>
      <c r="D41" s="9">
        <v>5.4524999999999997</v>
      </c>
      <c r="E41" s="9">
        <v>0.27400000000000002</v>
      </c>
      <c r="F41" s="9">
        <f t="shared" si="0"/>
        <v>5.1874667363030813</v>
      </c>
      <c r="J41" s="5"/>
      <c r="L41" s="9"/>
      <c r="M41" s="9"/>
    </row>
    <row r="42" spans="1:13" x14ac:dyDescent="0.3">
      <c r="A42" t="s">
        <v>311</v>
      </c>
      <c r="B42" s="5">
        <v>36861</v>
      </c>
      <c r="C42" s="9">
        <v>4.891</v>
      </c>
      <c r="D42" s="9">
        <v>4.9485999999999999</v>
      </c>
      <c r="E42" s="9">
        <v>0.45179999999999998</v>
      </c>
      <c r="F42" s="9">
        <f t="shared" si="0"/>
        <v>4.8334316131896982</v>
      </c>
      <c r="J42" s="5"/>
      <c r="L42" s="9"/>
      <c r="M42" s="9"/>
    </row>
    <row r="43" spans="1:13" x14ac:dyDescent="0.3">
      <c r="A43" t="s">
        <v>312</v>
      </c>
      <c r="B43" s="5">
        <v>36892</v>
      </c>
      <c r="C43" s="9">
        <v>4.3974000000000002</v>
      </c>
      <c r="D43" s="9">
        <v>4.2937000000000003</v>
      </c>
      <c r="E43" s="9">
        <v>0.97929999999999995</v>
      </c>
      <c r="F43" s="9">
        <f t="shared" si="0"/>
        <v>4.5012031096796745</v>
      </c>
      <c r="J43" s="5"/>
      <c r="L43" s="9"/>
      <c r="M43" s="9"/>
    </row>
    <row r="44" spans="1:13" x14ac:dyDescent="0.3">
      <c r="A44" t="s">
        <v>313</v>
      </c>
      <c r="B44" s="5">
        <v>36923</v>
      </c>
      <c r="C44" s="9">
        <v>4.2510000000000003</v>
      </c>
      <c r="D44" s="9">
        <v>4.1189</v>
      </c>
      <c r="E44" s="9">
        <v>0.9637</v>
      </c>
      <c r="F44" s="9">
        <f t="shared" si="0"/>
        <v>4.3832676007910187</v>
      </c>
      <c r="J44" s="5"/>
      <c r="L44" s="9"/>
      <c r="M44" s="9"/>
    </row>
    <row r="45" spans="1:13" x14ac:dyDescent="0.3">
      <c r="A45" t="s">
        <v>314</v>
      </c>
      <c r="B45" s="5">
        <v>36951</v>
      </c>
      <c r="C45" s="9">
        <v>4.0297999999999998</v>
      </c>
      <c r="D45" s="9">
        <v>3.8397999999999999</v>
      </c>
      <c r="E45" s="9">
        <v>1.2395</v>
      </c>
      <c r="F45" s="9">
        <f t="shared" si="0"/>
        <v>4.2201476509007296</v>
      </c>
      <c r="J45" s="5"/>
      <c r="L45" s="9"/>
      <c r="M45" s="9"/>
    </row>
    <row r="46" spans="1:13" x14ac:dyDescent="0.3">
      <c r="A46" t="s">
        <v>315</v>
      </c>
      <c r="B46" s="5">
        <v>36982</v>
      </c>
      <c r="C46" s="9">
        <v>4.1562999999999999</v>
      </c>
      <c r="D46" s="9">
        <v>3.9413</v>
      </c>
      <c r="E46" s="9">
        <v>1.4630000000000001</v>
      </c>
      <c r="F46" s="9">
        <f t="shared" si="0"/>
        <v>4.371744722165305</v>
      </c>
      <c r="J46" s="5"/>
      <c r="L46" s="9"/>
      <c r="M46" s="9"/>
    </row>
    <row r="47" spans="1:13" x14ac:dyDescent="0.3">
      <c r="A47" t="s">
        <v>316</v>
      </c>
      <c r="B47" s="5">
        <v>37012</v>
      </c>
      <c r="C47" s="9">
        <v>4.1150000000000002</v>
      </c>
      <c r="D47" s="9">
        <v>3.8896000000000002</v>
      </c>
      <c r="E47" s="9">
        <v>1.5742</v>
      </c>
      <c r="F47" s="9">
        <f t="shared" si="0"/>
        <v>4.3408890302782943</v>
      </c>
      <c r="J47" s="5"/>
      <c r="L47" s="9"/>
      <c r="M47" s="9"/>
    </row>
    <row r="48" spans="1:13" x14ac:dyDescent="0.3">
      <c r="A48" t="s">
        <v>317</v>
      </c>
      <c r="B48" s="5">
        <v>37043</v>
      </c>
      <c r="C48" s="9">
        <v>4.0891999999999999</v>
      </c>
      <c r="D48" s="9">
        <v>3.8963999999999999</v>
      </c>
      <c r="E48" s="9">
        <v>1.6017999999999999</v>
      </c>
      <c r="F48" s="9">
        <f t="shared" si="0"/>
        <v>4.2823577779403266</v>
      </c>
      <c r="J48" s="5"/>
      <c r="L48" s="9"/>
      <c r="M48" s="9"/>
    </row>
    <row r="49" spans="1:13" x14ac:dyDescent="0.3">
      <c r="A49" t="s">
        <v>318</v>
      </c>
      <c r="B49" s="5">
        <v>37073</v>
      </c>
      <c r="C49" s="9">
        <v>3.7711000000000001</v>
      </c>
      <c r="D49" s="9">
        <v>3.4834999999999998</v>
      </c>
      <c r="E49" s="9">
        <v>1.5516000000000001</v>
      </c>
      <c r="F49" s="9">
        <f t="shared" si="0"/>
        <v>4.0594992941870078</v>
      </c>
      <c r="J49" s="5"/>
      <c r="L49" s="9"/>
      <c r="M49" s="9"/>
    </row>
    <row r="50" spans="1:13" x14ac:dyDescent="0.3">
      <c r="A50" t="s">
        <v>319</v>
      </c>
      <c r="B50" s="5">
        <v>37104</v>
      </c>
      <c r="C50" s="9">
        <v>3.6577000000000002</v>
      </c>
      <c r="D50" s="9">
        <v>3.3668</v>
      </c>
      <c r="E50" s="9">
        <v>1.5295000000000001</v>
      </c>
      <c r="F50" s="9">
        <f t="shared" si="0"/>
        <v>3.9494186652774488</v>
      </c>
      <c r="J50" s="5"/>
      <c r="L50" s="9"/>
      <c r="M50" s="9"/>
    </row>
    <row r="51" spans="1:13" x14ac:dyDescent="0.3">
      <c r="A51" t="s">
        <v>320</v>
      </c>
      <c r="B51" s="5">
        <v>37135</v>
      </c>
      <c r="C51" s="9">
        <v>3.0243000000000002</v>
      </c>
      <c r="D51" s="9">
        <v>2.4306999999999999</v>
      </c>
      <c r="E51" s="9">
        <v>2.0213000000000001</v>
      </c>
      <c r="F51" s="9">
        <f t="shared" si="0"/>
        <v>3.6213399936737778</v>
      </c>
      <c r="J51" s="5"/>
      <c r="L51" s="9"/>
      <c r="M51" s="9"/>
    </row>
    <row r="52" spans="1:13" x14ac:dyDescent="0.3">
      <c r="A52" t="s">
        <v>321</v>
      </c>
      <c r="B52" s="5">
        <v>37165</v>
      </c>
      <c r="C52" s="9">
        <v>2.6898</v>
      </c>
      <c r="D52" s="9">
        <v>2.0604</v>
      </c>
      <c r="E52" s="9">
        <v>2.0127999999999999</v>
      </c>
      <c r="F52" s="9">
        <f t="shared" si="0"/>
        <v>3.3230814697963407</v>
      </c>
      <c r="J52" s="5"/>
      <c r="L52" s="9"/>
      <c r="M52" s="9"/>
    </row>
    <row r="53" spans="1:13" x14ac:dyDescent="0.3">
      <c r="A53" t="s">
        <v>322</v>
      </c>
      <c r="B53" s="5">
        <v>37196</v>
      </c>
      <c r="C53" s="9">
        <v>2.7707000000000002</v>
      </c>
      <c r="D53" s="9">
        <v>2.2648000000000001</v>
      </c>
      <c r="E53" s="9">
        <v>2.4765000000000001</v>
      </c>
      <c r="F53" s="9">
        <f t="shared" si="0"/>
        <v>3.2791026676823209</v>
      </c>
      <c r="J53" s="5"/>
      <c r="L53" s="9"/>
      <c r="M53" s="9"/>
    </row>
    <row r="54" spans="1:13" x14ac:dyDescent="0.3">
      <c r="A54" t="s">
        <v>323</v>
      </c>
      <c r="B54" s="5">
        <v>37226</v>
      </c>
      <c r="C54" s="9">
        <v>2.7776999999999998</v>
      </c>
      <c r="D54" s="9">
        <v>2.3256999999999999</v>
      </c>
      <c r="E54" s="9">
        <v>2.7328999999999999</v>
      </c>
      <c r="F54" s="9">
        <f t="shared" si="0"/>
        <v>3.2316966049584561</v>
      </c>
      <c r="J54" s="5"/>
      <c r="L54" s="9"/>
      <c r="M54" s="9"/>
    </row>
    <row r="55" spans="1:13" x14ac:dyDescent="0.3">
      <c r="A55" t="s">
        <v>324</v>
      </c>
      <c r="B55" s="5">
        <v>37257</v>
      </c>
      <c r="C55" s="9">
        <v>2.9115000000000002</v>
      </c>
      <c r="D55" s="9">
        <v>2.4809999999999999</v>
      </c>
      <c r="E55" s="9">
        <v>2.5316000000000001</v>
      </c>
      <c r="F55" s="9">
        <f t="shared" si="0"/>
        <v>3.3438084352221287</v>
      </c>
      <c r="J55" s="5"/>
      <c r="L55" s="9"/>
      <c r="M55" s="9"/>
    </row>
    <row r="56" spans="1:13" x14ac:dyDescent="0.3">
      <c r="A56" t="s">
        <v>325</v>
      </c>
      <c r="B56" s="5">
        <v>37288</v>
      </c>
      <c r="C56" s="9">
        <v>2.7864</v>
      </c>
      <c r="D56" s="9">
        <v>2.3515000000000001</v>
      </c>
      <c r="E56" s="9">
        <v>2.5507</v>
      </c>
      <c r="F56" s="9">
        <f t="shared" si="0"/>
        <v>3.2231479261173757</v>
      </c>
      <c r="J56" s="5"/>
      <c r="L56" s="9"/>
      <c r="M56" s="9"/>
    </row>
    <row r="57" spans="1:13" x14ac:dyDescent="0.3">
      <c r="A57" t="s">
        <v>326</v>
      </c>
      <c r="B57" s="5">
        <v>37316</v>
      </c>
      <c r="C57" s="9">
        <v>3.2641</v>
      </c>
      <c r="D57" s="9">
        <v>2.9912000000000001</v>
      </c>
      <c r="E57" s="9">
        <v>2.5607000000000002</v>
      </c>
      <c r="F57" s="9">
        <f t="shared" si="0"/>
        <v>3.5377231143048915</v>
      </c>
      <c r="J57" s="5"/>
      <c r="L57" s="9"/>
      <c r="M57" s="9"/>
    </row>
    <row r="58" spans="1:13" x14ac:dyDescent="0.3">
      <c r="A58" t="s">
        <v>327</v>
      </c>
      <c r="B58" s="5">
        <v>37347</v>
      </c>
      <c r="C58" s="9">
        <v>2.7082000000000002</v>
      </c>
      <c r="D58" s="9">
        <v>2.3845999999999998</v>
      </c>
      <c r="E58" s="9">
        <v>2.7667999999999999</v>
      </c>
      <c r="F58" s="9">
        <f t="shared" si="0"/>
        <v>3.0328227803790853</v>
      </c>
      <c r="J58" s="5"/>
      <c r="L58" s="9"/>
      <c r="M58" s="9"/>
    </row>
    <row r="59" spans="1:13" x14ac:dyDescent="0.3">
      <c r="A59" t="s">
        <v>328</v>
      </c>
      <c r="B59" s="5">
        <v>37377</v>
      </c>
      <c r="C59" s="9">
        <v>2.5379</v>
      </c>
      <c r="D59" s="9">
        <v>2.1985999999999999</v>
      </c>
      <c r="E59" s="9">
        <v>2.8843000000000001</v>
      </c>
      <c r="F59" s="9">
        <f t="shared" si="0"/>
        <v>2.8783264781513607</v>
      </c>
      <c r="J59" s="5"/>
      <c r="L59" s="9"/>
      <c r="M59" s="9"/>
    </row>
    <row r="60" spans="1:13" x14ac:dyDescent="0.3">
      <c r="A60" t="s">
        <v>329</v>
      </c>
      <c r="B60" s="5">
        <v>37408</v>
      </c>
      <c r="C60" s="9">
        <v>2.2902</v>
      </c>
      <c r="D60" s="9">
        <v>1.8816999999999999</v>
      </c>
      <c r="E60" s="9">
        <v>2.9521000000000002</v>
      </c>
      <c r="F60" s="9">
        <f t="shared" si="0"/>
        <v>2.7003379020962504</v>
      </c>
      <c r="J60" s="5"/>
      <c r="L60" s="9"/>
      <c r="M60" s="9"/>
    </row>
    <row r="61" spans="1:13" x14ac:dyDescent="0.3">
      <c r="A61" t="s">
        <v>330</v>
      </c>
      <c r="B61" s="5">
        <v>37438</v>
      </c>
      <c r="C61" s="9">
        <v>1.9165000000000001</v>
      </c>
      <c r="D61" s="9">
        <v>1.2122999999999999</v>
      </c>
      <c r="E61" s="9">
        <v>2.9963000000000002</v>
      </c>
      <c r="F61" s="9">
        <f t="shared" si="0"/>
        <v>2.6255995788061481</v>
      </c>
      <c r="J61" s="5"/>
      <c r="L61" s="9"/>
      <c r="M61" s="9"/>
    </row>
    <row r="62" spans="1:13" x14ac:dyDescent="0.3">
      <c r="A62" t="s">
        <v>331</v>
      </c>
      <c r="B62" s="5">
        <v>37469</v>
      </c>
      <c r="C62" s="9">
        <v>1.861</v>
      </c>
      <c r="D62" s="9">
        <v>1.2395</v>
      </c>
      <c r="E62" s="9">
        <v>2.6978</v>
      </c>
      <c r="F62" s="9">
        <f t="shared" si="0"/>
        <v>2.4863153314664821</v>
      </c>
      <c r="J62" s="5"/>
      <c r="L62" s="9"/>
      <c r="M62" s="9"/>
    </row>
    <row r="63" spans="1:13" x14ac:dyDescent="0.3">
      <c r="A63" t="s">
        <v>332</v>
      </c>
      <c r="B63" s="5">
        <v>37500</v>
      </c>
      <c r="C63" s="9">
        <v>1.4839</v>
      </c>
      <c r="D63" s="9">
        <v>0.84650000000000003</v>
      </c>
      <c r="E63" s="9">
        <v>2.6261999999999999</v>
      </c>
      <c r="F63" s="9">
        <f t="shared" si="0"/>
        <v>2.125328684783323</v>
      </c>
      <c r="J63" s="5"/>
      <c r="L63" s="9"/>
      <c r="M63" s="9"/>
    </row>
    <row r="64" spans="1:13" x14ac:dyDescent="0.3">
      <c r="A64" t="s">
        <v>333</v>
      </c>
      <c r="B64" s="5">
        <v>37530</v>
      </c>
      <c r="C64" s="9">
        <v>1.4222999999999999</v>
      </c>
      <c r="D64" s="9">
        <v>0.62160000000000004</v>
      </c>
      <c r="E64" s="9">
        <v>2.9727000000000001</v>
      </c>
      <c r="F64" s="9">
        <f t="shared" si="0"/>
        <v>2.2293715990403751</v>
      </c>
      <c r="J64" s="5"/>
      <c r="L64" s="9"/>
      <c r="M64" s="9"/>
    </row>
    <row r="65" spans="1:13" x14ac:dyDescent="0.3">
      <c r="A65" t="s">
        <v>334</v>
      </c>
      <c r="B65" s="5">
        <v>37561</v>
      </c>
      <c r="C65" s="9">
        <v>1.8752</v>
      </c>
      <c r="D65" s="9">
        <v>1.2870999999999999</v>
      </c>
      <c r="E65" s="9">
        <v>2.7932999999999999</v>
      </c>
      <c r="F65" s="9">
        <f t="shared" si="0"/>
        <v>2.4667146659347772</v>
      </c>
      <c r="J65" s="5"/>
      <c r="L65" s="9"/>
      <c r="M65" s="9"/>
    </row>
    <row r="66" spans="1:13" x14ac:dyDescent="0.3">
      <c r="A66" t="s">
        <v>335</v>
      </c>
      <c r="B66" s="5">
        <v>37591</v>
      </c>
      <c r="C66" s="9">
        <v>1.4503999999999999</v>
      </c>
      <c r="D66" s="9">
        <v>0.70150000000000001</v>
      </c>
      <c r="E66" s="9">
        <v>2.7982999999999998</v>
      </c>
      <c r="F66" s="9">
        <f t="shared" si="0"/>
        <v>2.2048694424611437</v>
      </c>
      <c r="J66" s="5"/>
      <c r="L66" s="9"/>
      <c r="M66" s="9"/>
    </row>
    <row r="67" spans="1:13" x14ac:dyDescent="0.3">
      <c r="A67" t="s">
        <v>336</v>
      </c>
      <c r="B67" s="5">
        <v>37622</v>
      </c>
      <c r="C67" s="9">
        <v>1.7297</v>
      </c>
      <c r="D67" s="9">
        <v>0.99680000000000002</v>
      </c>
      <c r="E67" s="9">
        <v>2.6484000000000001</v>
      </c>
      <c r="F67" s="9">
        <f t="shared" si="0"/>
        <v>2.4679184101872309</v>
      </c>
      <c r="J67" s="5"/>
      <c r="L67" s="9"/>
      <c r="M67" s="9"/>
    </row>
    <row r="68" spans="1:13" x14ac:dyDescent="0.3">
      <c r="A68" t="s">
        <v>337</v>
      </c>
      <c r="B68" s="5">
        <v>37653</v>
      </c>
      <c r="C68" s="9">
        <v>1.5410999999999999</v>
      </c>
      <c r="D68" s="9">
        <v>0.80430000000000001</v>
      </c>
      <c r="E68" s="9">
        <v>2.5373999999999999</v>
      </c>
      <c r="F68" s="9">
        <f t="shared" si="0"/>
        <v>2.2832854274073888</v>
      </c>
      <c r="J68" s="5"/>
      <c r="L68" s="9"/>
      <c r="M68" s="9"/>
    </row>
    <row r="69" spans="1:13" x14ac:dyDescent="0.3">
      <c r="A69" t="s">
        <v>338</v>
      </c>
      <c r="B69" s="5">
        <v>37681</v>
      </c>
      <c r="C69" s="9">
        <v>1.5819000000000001</v>
      </c>
      <c r="D69" s="9">
        <v>0.81569999999999998</v>
      </c>
      <c r="E69" s="9">
        <v>2.6339000000000001</v>
      </c>
      <c r="F69" s="9">
        <f t="shared" si="0"/>
        <v>2.3539231251680226</v>
      </c>
      <c r="J69" s="5"/>
      <c r="L69" s="9"/>
      <c r="M69" s="9"/>
    </row>
    <row r="70" spans="1:13" x14ac:dyDescent="0.3">
      <c r="A70" t="s">
        <v>339</v>
      </c>
      <c r="B70" s="5">
        <v>37712</v>
      </c>
      <c r="C70" s="9">
        <v>1.6722999999999999</v>
      </c>
      <c r="D70" s="9">
        <v>0.90039999999999998</v>
      </c>
      <c r="E70" s="9">
        <v>2.5508000000000002</v>
      </c>
      <c r="F70" s="9">
        <f t="shared" si="0"/>
        <v>2.4501051263424056</v>
      </c>
      <c r="J70" s="5"/>
      <c r="L70" s="9"/>
      <c r="M70" s="9"/>
    </row>
    <row r="71" spans="1:13" x14ac:dyDescent="0.3">
      <c r="A71" t="s">
        <v>340</v>
      </c>
      <c r="B71" s="5">
        <v>37742</v>
      </c>
      <c r="C71" s="9">
        <v>1.5771999999999999</v>
      </c>
      <c r="D71" s="9">
        <v>0.90910000000000002</v>
      </c>
      <c r="E71" s="9">
        <v>2.093</v>
      </c>
      <c r="F71" s="9">
        <f t="shared" si="0"/>
        <v>2.2497233633042013</v>
      </c>
      <c r="J71" s="5"/>
      <c r="L71" s="9"/>
      <c r="M71" s="9"/>
    </row>
    <row r="72" spans="1:13" x14ac:dyDescent="0.3">
      <c r="A72" t="s">
        <v>341</v>
      </c>
      <c r="B72" s="5">
        <v>37773</v>
      </c>
      <c r="C72" s="9">
        <v>1.5225</v>
      </c>
      <c r="D72" s="9">
        <v>0.85099999999999998</v>
      </c>
      <c r="E72" s="9">
        <v>2.3157999999999999</v>
      </c>
      <c r="F72" s="9">
        <f t="shared" ref="F72:F135" si="1">100*((((1+C72/100)^10)/(1+D72/100)^5)^(1/5)-1)</f>
        <v>2.198471073663133</v>
      </c>
      <c r="J72" s="5"/>
      <c r="L72" s="9"/>
      <c r="M72" s="9"/>
    </row>
    <row r="73" spans="1:13" x14ac:dyDescent="0.3">
      <c r="A73" t="s">
        <v>342</v>
      </c>
      <c r="B73" s="5">
        <v>37803</v>
      </c>
      <c r="C73" s="9">
        <v>2.0135999999999998</v>
      </c>
      <c r="D73" s="9">
        <v>1.1385000000000001</v>
      </c>
      <c r="E73" s="9">
        <v>2.8551000000000002</v>
      </c>
      <c r="F73" s="9">
        <f t="shared" si="1"/>
        <v>2.8962717952115025</v>
      </c>
      <c r="J73" s="5"/>
      <c r="L73" s="9"/>
      <c r="M73" s="9"/>
    </row>
    <row r="74" spans="1:13" x14ac:dyDescent="0.3">
      <c r="A74" t="s">
        <v>343</v>
      </c>
      <c r="B74" s="5">
        <v>37834</v>
      </c>
      <c r="C74" s="9">
        <v>2.2057000000000002</v>
      </c>
      <c r="D74" s="9">
        <v>1.4443999999999999</v>
      </c>
      <c r="E74" s="9">
        <v>2.6042000000000001</v>
      </c>
      <c r="F74" s="9">
        <f t="shared" si="1"/>
        <v>2.9727132546498503</v>
      </c>
      <c r="J74" s="5"/>
      <c r="L74" s="9"/>
      <c r="M74" s="9"/>
    </row>
    <row r="75" spans="1:13" x14ac:dyDescent="0.3">
      <c r="A75" t="s">
        <v>344</v>
      </c>
      <c r="B75" s="5">
        <v>37865</v>
      </c>
      <c r="C75" s="9">
        <v>1.7369000000000001</v>
      </c>
      <c r="D75" s="9">
        <v>0.91790000000000005</v>
      </c>
      <c r="E75" s="9">
        <v>2.5428999999999999</v>
      </c>
      <c r="F75" s="9">
        <f t="shared" si="1"/>
        <v>2.5625466008507791</v>
      </c>
      <c r="J75" s="5"/>
      <c r="L75" s="9"/>
      <c r="M75" s="9"/>
    </row>
    <row r="76" spans="1:13" x14ac:dyDescent="0.3">
      <c r="A76" t="s">
        <v>345</v>
      </c>
      <c r="B76" s="5">
        <v>37895</v>
      </c>
      <c r="C76" s="9">
        <v>2.1842000000000001</v>
      </c>
      <c r="D76" s="9">
        <v>1.4498</v>
      </c>
      <c r="E76" s="9">
        <v>2.4544000000000001</v>
      </c>
      <c r="F76" s="9">
        <f t="shared" si="1"/>
        <v>2.9239163570554005</v>
      </c>
      <c r="J76" s="5"/>
      <c r="L76" s="9"/>
      <c r="M76" s="9"/>
    </row>
    <row r="77" spans="1:13" x14ac:dyDescent="0.3">
      <c r="A77" t="s">
        <v>346</v>
      </c>
      <c r="B77" s="5">
        <v>37926</v>
      </c>
      <c r="C77" s="9">
        <v>2.3012000000000001</v>
      </c>
      <c r="D77" s="9">
        <v>1.7037</v>
      </c>
      <c r="E77" s="9">
        <v>2.343</v>
      </c>
      <c r="F77" s="9">
        <f t="shared" si="1"/>
        <v>2.902210258230542</v>
      </c>
      <c r="J77" s="5"/>
      <c r="L77" s="9"/>
      <c r="M77" s="9"/>
    </row>
    <row r="78" spans="1:13" x14ac:dyDescent="0.3">
      <c r="A78" t="s">
        <v>347</v>
      </c>
      <c r="B78" s="5">
        <v>37956</v>
      </c>
      <c r="C78" s="9">
        <v>2.1863000000000001</v>
      </c>
      <c r="D78" s="9">
        <v>1.5044</v>
      </c>
      <c r="E78" s="9">
        <v>2.3681000000000001</v>
      </c>
      <c r="F78" s="9">
        <f t="shared" si="1"/>
        <v>2.8727809601357013</v>
      </c>
      <c r="J78" s="5"/>
      <c r="L78" s="9"/>
      <c r="M78" s="9"/>
    </row>
    <row r="79" spans="1:13" x14ac:dyDescent="0.3">
      <c r="A79" t="s">
        <v>348</v>
      </c>
      <c r="B79" s="5">
        <v>37987</v>
      </c>
      <c r="C79" s="9">
        <v>2.1882999999999999</v>
      </c>
      <c r="D79" s="9">
        <v>1.5438000000000001</v>
      </c>
      <c r="E79" s="9">
        <v>2.2562000000000002</v>
      </c>
      <c r="F79" s="9">
        <f t="shared" si="1"/>
        <v>2.8368906510294112</v>
      </c>
      <c r="J79" s="5"/>
      <c r="L79" s="9"/>
      <c r="M79" s="9"/>
    </row>
    <row r="80" spans="1:13" x14ac:dyDescent="0.3">
      <c r="A80" t="s">
        <v>349</v>
      </c>
      <c r="B80" s="5">
        <v>38018</v>
      </c>
      <c r="C80" s="9">
        <v>2.1173000000000002</v>
      </c>
      <c r="D80" s="9">
        <v>1.4280999999999999</v>
      </c>
      <c r="E80" s="9">
        <v>2.1572</v>
      </c>
      <c r="F80" s="9">
        <f t="shared" si="1"/>
        <v>2.8111830872312726</v>
      </c>
      <c r="J80" s="5"/>
      <c r="L80" s="9"/>
      <c r="M80" s="9"/>
    </row>
    <row r="81" spans="1:13" x14ac:dyDescent="0.3">
      <c r="A81" t="s">
        <v>350</v>
      </c>
      <c r="B81" s="5">
        <v>38047</v>
      </c>
      <c r="C81" s="9">
        <v>2.0030999999999999</v>
      </c>
      <c r="D81" s="9">
        <v>1.343</v>
      </c>
      <c r="E81" s="9">
        <v>2.1318999999999999</v>
      </c>
      <c r="F81" s="9">
        <f t="shared" si="1"/>
        <v>2.6674995767837606</v>
      </c>
      <c r="J81" s="5"/>
      <c r="L81" s="9"/>
      <c r="M81" s="9"/>
    </row>
    <row r="82" spans="1:13" x14ac:dyDescent="0.3">
      <c r="A82" t="s">
        <v>351</v>
      </c>
      <c r="B82" s="5">
        <v>38078</v>
      </c>
      <c r="C82" s="9">
        <v>2.5426000000000002</v>
      </c>
      <c r="D82" s="9">
        <v>2.0402</v>
      </c>
      <c r="E82" s="9">
        <v>2.2783000000000002</v>
      </c>
      <c r="F82" s="9">
        <f t="shared" si="1"/>
        <v>3.0474735913884832</v>
      </c>
      <c r="J82" s="5"/>
      <c r="L82" s="9"/>
      <c r="M82" s="9"/>
    </row>
    <row r="83" spans="1:13" x14ac:dyDescent="0.3">
      <c r="A83" t="s">
        <v>352</v>
      </c>
      <c r="B83" s="5">
        <v>38108</v>
      </c>
      <c r="C83" s="9">
        <v>2.7296</v>
      </c>
      <c r="D83" s="9">
        <v>2.2517999999999998</v>
      </c>
      <c r="E83" s="9">
        <v>2.2221000000000002</v>
      </c>
      <c r="F83" s="9">
        <f t="shared" si="1"/>
        <v>3.2096326535082875</v>
      </c>
      <c r="J83" s="5"/>
      <c r="L83" s="9"/>
      <c r="M83" s="9"/>
    </row>
    <row r="84" spans="1:13" x14ac:dyDescent="0.3">
      <c r="A84" t="s">
        <v>353</v>
      </c>
      <c r="B84" s="5">
        <v>38139</v>
      </c>
      <c r="C84" s="9">
        <v>2.8451</v>
      </c>
      <c r="D84" s="9">
        <v>2.4437000000000002</v>
      </c>
      <c r="E84" s="9">
        <v>2.0383</v>
      </c>
      <c r="F84" s="9">
        <f t="shared" si="1"/>
        <v>3.2480727854421465</v>
      </c>
      <c r="J84" s="5"/>
      <c r="L84" s="9"/>
      <c r="M84" s="9"/>
    </row>
    <row r="85" spans="1:13" x14ac:dyDescent="0.3">
      <c r="A85" t="s">
        <v>354</v>
      </c>
      <c r="B85" s="5">
        <v>38169</v>
      </c>
      <c r="C85" s="9">
        <v>2.8176000000000001</v>
      </c>
      <c r="D85" s="9">
        <v>2.4405999999999999</v>
      </c>
      <c r="E85" s="9">
        <v>1.9368000000000001</v>
      </c>
      <c r="F85" s="9">
        <f t="shared" si="1"/>
        <v>3.1959874284219314</v>
      </c>
      <c r="J85" s="5"/>
      <c r="L85" s="9"/>
      <c r="M85" s="9"/>
    </row>
    <row r="86" spans="1:13" x14ac:dyDescent="0.3">
      <c r="A86" t="s">
        <v>355</v>
      </c>
      <c r="B86" s="5">
        <v>38200</v>
      </c>
      <c r="C86" s="9">
        <v>2.6454</v>
      </c>
      <c r="D86" s="9">
        <v>2.2281</v>
      </c>
      <c r="E86" s="9">
        <v>1.7514000000000001</v>
      </c>
      <c r="F86" s="9">
        <f t="shared" si="1"/>
        <v>3.0644034385848951</v>
      </c>
      <c r="J86" s="5"/>
      <c r="L86" s="9"/>
      <c r="M86" s="9"/>
    </row>
    <row r="87" spans="1:13" x14ac:dyDescent="0.3">
      <c r="A87" t="s">
        <v>356</v>
      </c>
      <c r="B87" s="5">
        <v>38231</v>
      </c>
      <c r="C87" s="9">
        <v>2.7850999999999999</v>
      </c>
      <c r="D87" s="9">
        <v>2.4801000000000002</v>
      </c>
      <c r="E87" s="9">
        <v>1.5826</v>
      </c>
      <c r="F87" s="9">
        <f t="shared" si="1"/>
        <v>3.0910077372094724</v>
      </c>
      <c r="J87" s="5"/>
      <c r="L87" s="9"/>
      <c r="M87" s="9"/>
    </row>
    <row r="88" spans="1:13" x14ac:dyDescent="0.3">
      <c r="A88" t="s">
        <v>357</v>
      </c>
      <c r="B88" s="5">
        <v>38261</v>
      </c>
      <c r="C88" s="9">
        <v>2.8193999999999999</v>
      </c>
      <c r="D88" s="9">
        <v>2.4685000000000001</v>
      </c>
      <c r="E88" s="9">
        <v>1.4562999999999999</v>
      </c>
      <c r="F88" s="9">
        <f t="shared" si="1"/>
        <v>3.1715016454813005</v>
      </c>
      <c r="J88" s="5"/>
      <c r="L88" s="9"/>
      <c r="M88" s="9"/>
    </row>
    <row r="89" spans="1:13" x14ac:dyDescent="0.3">
      <c r="A89" t="s">
        <v>358</v>
      </c>
      <c r="B89" s="5">
        <v>38292</v>
      </c>
      <c r="C89" s="9">
        <v>3.1168999999999998</v>
      </c>
      <c r="D89" s="9">
        <v>2.9068999999999998</v>
      </c>
      <c r="E89" s="9">
        <v>1.4504999999999999</v>
      </c>
      <c r="F89" s="9">
        <f t="shared" si="1"/>
        <v>3.327328542692487</v>
      </c>
      <c r="J89" s="5"/>
      <c r="L89" s="9"/>
      <c r="M89" s="9"/>
    </row>
    <row r="90" spans="1:13" x14ac:dyDescent="0.3">
      <c r="A90" t="s">
        <v>359</v>
      </c>
      <c r="B90" s="5">
        <v>38322</v>
      </c>
      <c r="C90" s="9">
        <v>3.2145999999999999</v>
      </c>
      <c r="D90" s="9">
        <v>3.0036</v>
      </c>
      <c r="E90" s="9">
        <v>1.1923999999999999</v>
      </c>
      <c r="F90" s="9">
        <f t="shared" si="1"/>
        <v>3.4260322276114641</v>
      </c>
      <c r="J90" s="5"/>
      <c r="L90" s="9"/>
      <c r="M90" s="9"/>
    </row>
    <row r="91" spans="1:13" x14ac:dyDescent="0.3">
      <c r="A91" t="s">
        <v>360</v>
      </c>
      <c r="B91" s="5">
        <v>38353</v>
      </c>
      <c r="C91" s="9">
        <v>3.46</v>
      </c>
      <c r="D91" s="9">
        <v>3.3298000000000001</v>
      </c>
      <c r="E91" s="9">
        <v>0.81159999999999999</v>
      </c>
      <c r="F91" s="9">
        <f t="shared" si="1"/>
        <v>3.5903640576097073</v>
      </c>
      <c r="J91" s="5"/>
      <c r="L91" s="9"/>
      <c r="M91" s="9"/>
    </row>
    <row r="92" spans="1:13" x14ac:dyDescent="0.3">
      <c r="A92" t="s">
        <v>361</v>
      </c>
      <c r="B92" s="5">
        <v>38384</v>
      </c>
      <c r="C92" s="9">
        <v>3.6208</v>
      </c>
      <c r="D92" s="9">
        <v>3.5876000000000001</v>
      </c>
      <c r="E92" s="9">
        <v>0.85240000000000005</v>
      </c>
      <c r="F92" s="9">
        <f t="shared" si="1"/>
        <v>3.6540106406558248</v>
      </c>
      <c r="J92" s="5"/>
      <c r="L92" s="9"/>
      <c r="M92" s="9"/>
    </row>
    <row r="93" spans="1:13" x14ac:dyDescent="0.3">
      <c r="A93" t="s">
        <v>362</v>
      </c>
      <c r="B93" s="5">
        <v>38412</v>
      </c>
      <c r="C93" s="9">
        <v>3.6840999999999999</v>
      </c>
      <c r="D93" s="9">
        <v>3.6960000000000002</v>
      </c>
      <c r="E93" s="9">
        <v>0.91900000000000004</v>
      </c>
      <c r="F93" s="9">
        <f t="shared" si="1"/>
        <v>3.6722013656264263</v>
      </c>
      <c r="J93" s="5"/>
      <c r="L93" s="9"/>
      <c r="M93" s="9"/>
    </row>
    <row r="94" spans="1:13" x14ac:dyDescent="0.3">
      <c r="A94" t="s">
        <v>363</v>
      </c>
      <c r="B94" s="5">
        <v>38443</v>
      </c>
      <c r="C94" s="9">
        <v>3.6657999999999999</v>
      </c>
      <c r="D94" s="9">
        <v>3.6574</v>
      </c>
      <c r="E94" s="9">
        <v>0.62880000000000003</v>
      </c>
      <c r="F94" s="9">
        <f t="shared" si="1"/>
        <v>3.6742006807039429</v>
      </c>
      <c r="J94" s="5"/>
      <c r="L94" s="9"/>
      <c r="M94" s="9"/>
    </row>
    <row r="95" spans="1:13" x14ac:dyDescent="0.3">
      <c r="A95" t="s">
        <v>364</v>
      </c>
      <c r="B95" s="5">
        <v>38473</v>
      </c>
      <c r="C95" s="9">
        <v>3.8159999999999998</v>
      </c>
      <c r="D95" s="9">
        <v>3.8008999999999999</v>
      </c>
      <c r="E95" s="9">
        <v>0.2727</v>
      </c>
      <c r="F95" s="9">
        <f t="shared" si="1"/>
        <v>3.8311021966090708</v>
      </c>
      <c r="J95" s="5"/>
      <c r="L95" s="9"/>
      <c r="M95" s="9"/>
    </row>
    <row r="96" spans="1:13" x14ac:dyDescent="0.3">
      <c r="A96" t="s">
        <v>365</v>
      </c>
      <c r="B96" s="5">
        <v>38504</v>
      </c>
      <c r="C96" s="9">
        <v>3.8801999999999999</v>
      </c>
      <c r="D96" s="9">
        <v>3.879</v>
      </c>
      <c r="E96" s="9">
        <v>0.12670000000000001</v>
      </c>
      <c r="F96" s="9">
        <f t="shared" si="1"/>
        <v>3.8814000138622795</v>
      </c>
      <c r="J96" s="5"/>
      <c r="L96" s="9"/>
      <c r="M96" s="9"/>
    </row>
    <row r="97" spans="1:13" x14ac:dyDescent="0.3">
      <c r="A97" t="s">
        <v>366</v>
      </c>
      <c r="B97" s="5">
        <v>38534</v>
      </c>
      <c r="C97" s="9">
        <v>4.1177999999999999</v>
      </c>
      <c r="D97" s="9">
        <v>4.1872999999999996</v>
      </c>
      <c r="E97" s="9">
        <v>0.21829999999999999</v>
      </c>
      <c r="F97" s="9">
        <f t="shared" si="1"/>
        <v>4.0483463612167592</v>
      </c>
      <c r="J97" s="5"/>
      <c r="L97" s="9"/>
      <c r="M97" s="9"/>
    </row>
    <row r="98" spans="1:13" x14ac:dyDescent="0.3">
      <c r="A98" t="s">
        <v>367</v>
      </c>
      <c r="B98" s="5">
        <v>38565</v>
      </c>
      <c r="C98" s="9">
        <v>3.9956</v>
      </c>
      <c r="D98" s="9">
        <v>4.0218999999999996</v>
      </c>
      <c r="E98" s="9">
        <v>8.8800000000000004E-2</v>
      </c>
      <c r="F98" s="9">
        <f t="shared" si="1"/>
        <v>3.9693066494651763</v>
      </c>
      <c r="J98" s="5"/>
      <c r="L98" s="9"/>
      <c r="M98" s="9"/>
    </row>
    <row r="99" spans="1:13" x14ac:dyDescent="0.3">
      <c r="A99" t="s">
        <v>368</v>
      </c>
      <c r="B99" s="5">
        <v>38596</v>
      </c>
      <c r="C99" s="9">
        <v>4.0598000000000001</v>
      </c>
      <c r="D99" s="9">
        <v>4.1360000000000001</v>
      </c>
      <c r="E99" s="9">
        <v>0.35489999999999999</v>
      </c>
      <c r="F99" s="9">
        <f t="shared" si="1"/>
        <v>3.9836557582391796</v>
      </c>
      <c r="J99" s="5"/>
      <c r="L99" s="9"/>
      <c r="M99" s="9"/>
    </row>
    <row r="100" spans="1:13" x14ac:dyDescent="0.3">
      <c r="A100" t="s">
        <v>369</v>
      </c>
      <c r="B100" s="5">
        <v>38626</v>
      </c>
      <c r="C100" s="9">
        <v>4.2015000000000002</v>
      </c>
      <c r="D100" s="9">
        <v>4.3240999999999996</v>
      </c>
      <c r="E100" s="9">
        <v>0.44500000000000001</v>
      </c>
      <c r="F100" s="9">
        <f t="shared" si="1"/>
        <v>4.0790440775429371</v>
      </c>
      <c r="J100" s="5"/>
      <c r="L100" s="9"/>
      <c r="M100" s="9"/>
    </row>
    <row r="101" spans="1:13" x14ac:dyDescent="0.3">
      <c r="A101" t="s">
        <v>370</v>
      </c>
      <c r="B101" s="5">
        <v>38657</v>
      </c>
      <c r="C101" s="9">
        <v>4.2478999999999996</v>
      </c>
      <c r="D101" s="9">
        <v>4.3602999999999996</v>
      </c>
      <c r="E101" s="9">
        <v>0.3604</v>
      </c>
      <c r="F101" s="9">
        <f t="shared" si="1"/>
        <v>4.1356210590617115</v>
      </c>
      <c r="J101" s="5"/>
      <c r="L101" s="9"/>
      <c r="M101" s="9"/>
    </row>
    <row r="102" spans="1:13" x14ac:dyDescent="0.3">
      <c r="A102" t="s">
        <v>371</v>
      </c>
      <c r="B102" s="5">
        <v>38687</v>
      </c>
      <c r="C102" s="9">
        <v>4.3548999999999998</v>
      </c>
      <c r="D102" s="9">
        <v>4.4736000000000002</v>
      </c>
      <c r="E102" s="9">
        <v>8.7300000000000003E-2</v>
      </c>
      <c r="F102" s="9">
        <f t="shared" si="1"/>
        <v>4.2363348636401899</v>
      </c>
      <c r="J102" s="5"/>
      <c r="L102" s="9"/>
      <c r="M102" s="9"/>
    </row>
    <row r="103" spans="1:13" x14ac:dyDescent="0.3">
      <c r="A103" t="s">
        <v>372</v>
      </c>
      <c r="B103" s="5">
        <v>38718</v>
      </c>
      <c r="C103" s="9">
        <v>4.3895</v>
      </c>
      <c r="D103" s="9">
        <v>4.5019</v>
      </c>
      <c r="E103" s="9">
        <v>0.1908</v>
      </c>
      <c r="F103" s="9">
        <f t="shared" si="1"/>
        <v>4.2772208950268009</v>
      </c>
      <c r="J103" s="5"/>
      <c r="L103" s="9"/>
      <c r="M103" s="9"/>
    </row>
    <row r="104" spans="1:13" x14ac:dyDescent="0.3">
      <c r="A104" t="s">
        <v>373</v>
      </c>
      <c r="B104" s="5">
        <v>38749</v>
      </c>
      <c r="C104" s="9">
        <v>4.5347999999999997</v>
      </c>
      <c r="D104" s="9">
        <v>4.6985999999999999</v>
      </c>
      <c r="E104" s="9">
        <v>6.4600000000000005E-2</v>
      </c>
      <c r="F104" s="9">
        <f t="shared" si="1"/>
        <v>4.3712562635985552</v>
      </c>
      <c r="J104" s="5"/>
      <c r="L104" s="9"/>
      <c r="M104" s="9"/>
    </row>
    <row r="105" spans="1:13" x14ac:dyDescent="0.3">
      <c r="A105" t="s">
        <v>374</v>
      </c>
      <c r="B105" s="5">
        <v>38777</v>
      </c>
      <c r="C105" s="9">
        <v>4.4832000000000001</v>
      </c>
      <c r="D105" s="9">
        <v>4.6554000000000002</v>
      </c>
      <c r="E105" s="9">
        <v>0.434</v>
      </c>
      <c r="F105" s="9">
        <f t="shared" si="1"/>
        <v>4.31128333788795</v>
      </c>
      <c r="J105" s="5"/>
      <c r="L105" s="9"/>
      <c r="M105" s="9"/>
    </row>
    <row r="106" spans="1:13" x14ac:dyDescent="0.3">
      <c r="A106" t="s">
        <v>375</v>
      </c>
      <c r="B106" s="5">
        <v>38808</v>
      </c>
      <c r="C106" s="9">
        <v>4.4363000000000001</v>
      </c>
      <c r="D106" s="9">
        <v>4.5670999999999999</v>
      </c>
      <c r="E106" s="9">
        <v>0.67749999999999999</v>
      </c>
      <c r="F106" s="9">
        <f t="shared" si="1"/>
        <v>4.305663613985633</v>
      </c>
      <c r="J106" s="5"/>
      <c r="L106" s="9"/>
      <c r="M106" s="9"/>
    </row>
    <row r="107" spans="1:13" x14ac:dyDescent="0.3">
      <c r="A107" t="s">
        <v>376</v>
      </c>
      <c r="B107" s="5">
        <v>38838</v>
      </c>
      <c r="C107" s="9">
        <v>4.5603999999999996</v>
      </c>
      <c r="D107" s="9">
        <v>4.7253999999999996</v>
      </c>
      <c r="E107" s="9">
        <v>0.61140000000000005</v>
      </c>
      <c r="F107" s="9">
        <f t="shared" si="1"/>
        <v>4.3956599655861961</v>
      </c>
      <c r="J107" s="5"/>
      <c r="L107" s="9"/>
      <c r="M107" s="9"/>
    </row>
    <row r="108" spans="1:13" x14ac:dyDescent="0.3">
      <c r="A108" t="s">
        <v>377</v>
      </c>
      <c r="B108" s="5">
        <v>38869</v>
      </c>
      <c r="C108" s="9">
        <v>4.6604000000000001</v>
      </c>
      <c r="D108" s="9">
        <v>4.8552</v>
      </c>
      <c r="E108" s="9">
        <v>0.51029999999999998</v>
      </c>
      <c r="F108" s="9">
        <f t="shared" si="1"/>
        <v>4.4659618994575601</v>
      </c>
      <c r="J108" s="5"/>
      <c r="L108" s="9"/>
      <c r="M108" s="9"/>
    </row>
    <row r="109" spans="1:13" x14ac:dyDescent="0.3">
      <c r="A109" t="s">
        <v>378</v>
      </c>
      <c r="B109" s="5">
        <v>38899</v>
      </c>
      <c r="C109" s="9">
        <v>4.6066000000000003</v>
      </c>
      <c r="D109" s="9">
        <v>4.7484000000000002</v>
      </c>
      <c r="E109" s="9">
        <v>0.40510000000000002</v>
      </c>
      <c r="F109" s="9">
        <f t="shared" si="1"/>
        <v>4.4649919574904828</v>
      </c>
      <c r="J109" s="5"/>
      <c r="L109" s="9"/>
      <c r="M109" s="9"/>
    </row>
    <row r="110" spans="1:13" x14ac:dyDescent="0.3">
      <c r="A110" t="s">
        <v>379</v>
      </c>
      <c r="B110" s="5">
        <v>38930</v>
      </c>
      <c r="C110" s="9">
        <v>4.5369999999999999</v>
      </c>
      <c r="D110" s="9">
        <v>4.6383000000000001</v>
      </c>
      <c r="E110" s="9">
        <v>0.24829999999999999</v>
      </c>
      <c r="F110" s="9">
        <f t="shared" si="1"/>
        <v>4.4357980682025566</v>
      </c>
      <c r="J110" s="5"/>
      <c r="L110" s="9"/>
      <c r="M110" s="9"/>
    </row>
    <row r="111" spans="1:13" x14ac:dyDescent="0.3">
      <c r="A111" t="s">
        <v>380</v>
      </c>
      <c r="B111" s="5">
        <v>38961</v>
      </c>
      <c r="C111" s="9">
        <v>4.5635000000000003</v>
      </c>
      <c r="D111" s="9">
        <v>4.6509999999999998</v>
      </c>
      <c r="E111" s="9">
        <v>0.11310000000000001</v>
      </c>
      <c r="F111" s="9">
        <f t="shared" si="1"/>
        <v>4.476073159836047</v>
      </c>
      <c r="J111" s="5"/>
      <c r="L111" s="9"/>
      <c r="M111" s="9"/>
    </row>
    <row r="112" spans="1:13" x14ac:dyDescent="0.3">
      <c r="A112" t="s">
        <v>381</v>
      </c>
      <c r="B112" s="5">
        <v>38991</v>
      </c>
      <c r="C112" s="9">
        <v>4.5868000000000002</v>
      </c>
      <c r="D112" s="9">
        <v>4.6683000000000003</v>
      </c>
      <c r="E112" s="9">
        <v>5.5500000000000001E-2</v>
      </c>
      <c r="F112" s="9">
        <f t="shared" si="1"/>
        <v>4.5053634599969694</v>
      </c>
      <c r="J112" s="5"/>
      <c r="L112" s="9"/>
      <c r="M112" s="9"/>
    </row>
    <row r="113" spans="1:13" x14ac:dyDescent="0.3">
      <c r="A113" t="s">
        <v>382</v>
      </c>
      <c r="B113" s="5">
        <v>39022</v>
      </c>
      <c r="C113" s="9">
        <v>4.6246</v>
      </c>
      <c r="D113" s="9">
        <v>4.6952999999999996</v>
      </c>
      <c r="E113" s="9">
        <v>-0.12809999999999999</v>
      </c>
      <c r="F113" s="9">
        <f t="shared" si="1"/>
        <v>4.5539477432129383</v>
      </c>
      <c r="J113" s="5"/>
      <c r="L113" s="9"/>
      <c r="M113" s="9"/>
    </row>
    <row r="114" spans="1:13" x14ac:dyDescent="0.3">
      <c r="A114" t="s">
        <v>383</v>
      </c>
      <c r="B114" s="5">
        <v>39052</v>
      </c>
      <c r="C114" s="9">
        <v>4.7146999999999997</v>
      </c>
      <c r="D114" s="9">
        <v>4.8232999999999997</v>
      </c>
      <c r="E114" s="9">
        <v>2.9700000000000001E-2</v>
      </c>
      <c r="F114" s="9">
        <f t="shared" si="1"/>
        <v>4.6062125127714904</v>
      </c>
      <c r="J114" s="5"/>
      <c r="L114" s="9"/>
      <c r="M114" s="9"/>
    </row>
    <row r="115" spans="1:13" x14ac:dyDescent="0.3">
      <c r="A115" t="s">
        <v>384</v>
      </c>
      <c r="B115" s="5">
        <v>39083</v>
      </c>
      <c r="C115" s="9">
        <v>4.7731000000000003</v>
      </c>
      <c r="D115" s="9">
        <v>4.8917000000000002</v>
      </c>
      <c r="E115" s="9">
        <v>7.4499999999999997E-2</v>
      </c>
      <c r="F115" s="9">
        <f t="shared" si="1"/>
        <v>4.6546340998381952</v>
      </c>
      <c r="J115" s="5"/>
      <c r="L115" s="9"/>
      <c r="M115" s="9"/>
    </row>
    <row r="116" spans="1:13" x14ac:dyDescent="0.3">
      <c r="A116" t="s">
        <v>385</v>
      </c>
      <c r="B116" s="5">
        <v>39114</v>
      </c>
      <c r="C116" s="9">
        <v>4.6638999999999999</v>
      </c>
      <c r="D116" s="9">
        <v>4.7213000000000003</v>
      </c>
      <c r="E116" s="9">
        <v>-5.4199999999999998E-2</v>
      </c>
      <c r="F116" s="9">
        <f t="shared" si="1"/>
        <v>4.6065314621762887</v>
      </c>
      <c r="J116" s="5"/>
      <c r="L116" s="9"/>
      <c r="M116" s="9"/>
    </row>
    <row r="117" spans="1:13" x14ac:dyDescent="0.3">
      <c r="A117" t="s">
        <v>386</v>
      </c>
      <c r="B117" s="5">
        <v>39142</v>
      </c>
      <c r="C117" s="9">
        <v>4.5890000000000004</v>
      </c>
      <c r="D117" s="9">
        <v>4.6180000000000003</v>
      </c>
      <c r="E117" s="9">
        <v>0.129</v>
      </c>
      <c r="F117" s="9">
        <f t="shared" si="1"/>
        <v>4.5600080387695918</v>
      </c>
      <c r="J117" s="5"/>
      <c r="L117" s="9"/>
      <c r="M117" s="9"/>
    </row>
    <row r="118" spans="1:13" x14ac:dyDescent="0.3">
      <c r="A118" t="s">
        <v>387</v>
      </c>
      <c r="B118" s="5">
        <v>39173</v>
      </c>
      <c r="C118" s="9">
        <v>4.6212</v>
      </c>
      <c r="D118" s="9">
        <v>4.6368</v>
      </c>
      <c r="E118" s="9">
        <v>5.8099999999999999E-2</v>
      </c>
      <c r="F118" s="9">
        <f t="shared" si="1"/>
        <v>4.6056023257591949</v>
      </c>
      <c r="J118" s="5"/>
      <c r="L118" s="9"/>
      <c r="M118" s="9"/>
    </row>
    <row r="119" spans="1:13" x14ac:dyDescent="0.3">
      <c r="A119" t="s">
        <v>388</v>
      </c>
      <c r="B119" s="5">
        <v>39203</v>
      </c>
      <c r="C119" s="9">
        <v>4.7854999999999999</v>
      </c>
      <c r="D119" s="9">
        <v>4.8998999999999997</v>
      </c>
      <c r="E119" s="9">
        <v>0.14369999999999999</v>
      </c>
      <c r="F119" s="9">
        <f t="shared" si="1"/>
        <v>4.6712247604621115</v>
      </c>
      <c r="J119" s="5"/>
      <c r="L119" s="9"/>
      <c r="M119" s="9"/>
    </row>
    <row r="120" spans="1:13" x14ac:dyDescent="0.3">
      <c r="A120" t="s">
        <v>389</v>
      </c>
      <c r="B120" s="5">
        <v>39234</v>
      </c>
      <c r="C120" s="9">
        <v>4.6645000000000003</v>
      </c>
      <c r="D120" s="9">
        <v>4.7396000000000003</v>
      </c>
      <c r="E120" s="9">
        <v>0.40539999999999998</v>
      </c>
      <c r="F120" s="9">
        <f t="shared" si="1"/>
        <v>4.5894538479238189</v>
      </c>
      <c r="J120" s="5"/>
      <c r="L120" s="9"/>
      <c r="M120" s="9"/>
    </row>
    <row r="121" spans="1:13" x14ac:dyDescent="0.3">
      <c r="A121" t="s">
        <v>390</v>
      </c>
      <c r="B121" s="5">
        <v>39264</v>
      </c>
      <c r="C121" s="9">
        <v>4.4768999999999997</v>
      </c>
      <c r="D121" s="9">
        <v>4.4565999999999999</v>
      </c>
      <c r="E121" s="9">
        <v>0.38</v>
      </c>
      <c r="F121" s="9">
        <f t="shared" si="1"/>
        <v>4.4972039450834167</v>
      </c>
      <c r="J121" s="5"/>
      <c r="L121" s="9"/>
      <c r="M121" s="9"/>
    </row>
    <row r="122" spans="1:13" x14ac:dyDescent="0.3">
      <c r="A122" t="s">
        <v>391</v>
      </c>
      <c r="B122" s="5">
        <v>39295</v>
      </c>
      <c r="C122" s="9">
        <v>4.2752999999999997</v>
      </c>
      <c r="D122" s="9">
        <v>4.1832000000000003</v>
      </c>
      <c r="E122" s="9">
        <v>0.38990000000000002</v>
      </c>
      <c r="F122" s="9">
        <f t="shared" si="1"/>
        <v>4.3674814182133037</v>
      </c>
      <c r="J122" s="5"/>
      <c r="L122" s="9"/>
      <c r="M122" s="9"/>
    </row>
    <row r="123" spans="1:13" x14ac:dyDescent="0.3">
      <c r="A123" t="s">
        <v>392</v>
      </c>
      <c r="B123" s="5">
        <v>39326</v>
      </c>
      <c r="C123" s="9">
        <v>4.1440000000000001</v>
      </c>
      <c r="D123" s="9">
        <v>3.9796</v>
      </c>
      <c r="E123" s="9">
        <v>0.56899999999999995</v>
      </c>
      <c r="F123" s="9">
        <f t="shared" si="1"/>
        <v>4.3086599294476891</v>
      </c>
      <c r="J123" s="5"/>
      <c r="L123" s="9"/>
      <c r="M123" s="9"/>
    </row>
    <row r="124" spans="1:13" x14ac:dyDescent="0.3">
      <c r="A124" t="s">
        <v>393</v>
      </c>
      <c r="B124" s="5">
        <v>39356</v>
      </c>
      <c r="C124" s="9">
        <v>4.0818000000000003</v>
      </c>
      <c r="D124" s="9">
        <v>3.9177</v>
      </c>
      <c r="E124" s="9">
        <v>0.52239999999999998</v>
      </c>
      <c r="F124" s="9">
        <f t="shared" si="1"/>
        <v>4.2461591359316042</v>
      </c>
      <c r="J124" s="5"/>
      <c r="L124" s="9"/>
      <c r="M124" s="9"/>
    </row>
    <row r="125" spans="1:13" x14ac:dyDescent="0.3">
      <c r="A125" t="s">
        <v>394</v>
      </c>
      <c r="B125" s="5">
        <v>39387</v>
      </c>
      <c r="C125" s="9">
        <v>3.5057999999999998</v>
      </c>
      <c r="D125" s="9">
        <v>3.0990000000000002</v>
      </c>
      <c r="E125" s="9">
        <v>0.70760000000000001</v>
      </c>
      <c r="F125" s="9">
        <f t="shared" si="1"/>
        <v>3.914205119739278</v>
      </c>
      <c r="J125" s="5"/>
      <c r="L125" s="9"/>
      <c r="M125" s="9"/>
    </row>
    <row r="126" spans="1:13" x14ac:dyDescent="0.3">
      <c r="A126" t="s">
        <v>395</v>
      </c>
      <c r="B126" s="5">
        <v>39417</v>
      </c>
      <c r="C126" s="9">
        <v>3.4483000000000001</v>
      </c>
      <c r="D126" s="9">
        <v>2.9771000000000001</v>
      </c>
      <c r="E126" s="9">
        <v>0.83760000000000001</v>
      </c>
      <c r="F126" s="9">
        <f t="shared" si="1"/>
        <v>3.9216561049981058</v>
      </c>
      <c r="J126" s="5"/>
      <c r="L126" s="9"/>
      <c r="M126" s="9"/>
    </row>
    <row r="127" spans="1:13" x14ac:dyDescent="0.3">
      <c r="A127" t="s">
        <v>396</v>
      </c>
      <c r="B127" s="5">
        <v>39448</v>
      </c>
      <c r="C127" s="9">
        <v>2.9647999999999999</v>
      </c>
      <c r="D127" s="9">
        <v>2.2827000000000002</v>
      </c>
      <c r="E127" s="9">
        <v>0.99370000000000003</v>
      </c>
      <c r="F127" s="9">
        <f t="shared" si="1"/>
        <v>3.6514487693422248</v>
      </c>
      <c r="J127" s="5"/>
      <c r="L127" s="9"/>
      <c r="M127" s="9"/>
    </row>
    <row r="128" spans="1:13" x14ac:dyDescent="0.3">
      <c r="A128" t="s">
        <v>397</v>
      </c>
      <c r="B128" s="5">
        <v>39479</v>
      </c>
      <c r="C128" s="9">
        <v>2.4279000000000002</v>
      </c>
      <c r="D128" s="9">
        <v>1.4630000000000001</v>
      </c>
      <c r="E128" s="9">
        <v>1.4558</v>
      </c>
      <c r="F128" s="9">
        <f t="shared" si="1"/>
        <v>3.4019760741353933</v>
      </c>
      <c r="J128" s="5"/>
      <c r="L128" s="9"/>
      <c r="M128" s="9"/>
    </row>
    <row r="129" spans="1:13" x14ac:dyDescent="0.3">
      <c r="A129" t="s">
        <v>398</v>
      </c>
      <c r="B129" s="5">
        <v>39508</v>
      </c>
      <c r="C129" s="9">
        <v>2.7046000000000001</v>
      </c>
      <c r="D129" s="9">
        <v>1.8998999999999999</v>
      </c>
      <c r="E129" s="9">
        <v>1.119</v>
      </c>
      <c r="F129" s="9">
        <f t="shared" si="1"/>
        <v>3.5156546881792483</v>
      </c>
      <c r="J129" s="5"/>
      <c r="L129" s="9"/>
      <c r="M129" s="9"/>
    </row>
    <row r="130" spans="1:13" x14ac:dyDescent="0.3">
      <c r="A130" t="s">
        <v>399</v>
      </c>
      <c r="B130" s="5">
        <v>39539</v>
      </c>
      <c r="C130" s="9">
        <v>3.2094999999999998</v>
      </c>
      <c r="D130" s="9">
        <v>2.6537000000000002</v>
      </c>
      <c r="E130" s="9">
        <v>0.86480000000000001</v>
      </c>
      <c r="F130" s="9">
        <f t="shared" si="1"/>
        <v>3.7683092791589434</v>
      </c>
      <c r="J130" s="5"/>
      <c r="L130" s="9"/>
      <c r="M130" s="9"/>
    </row>
    <row r="131" spans="1:13" x14ac:dyDescent="0.3">
      <c r="A131" t="s">
        <v>400</v>
      </c>
      <c r="B131" s="5">
        <v>39569</v>
      </c>
      <c r="C131" s="9">
        <v>3.4419</v>
      </c>
      <c r="D131" s="9">
        <v>2.9849000000000001</v>
      </c>
      <c r="E131" s="9">
        <v>0.93269999999999997</v>
      </c>
      <c r="F131" s="9">
        <f t="shared" si="1"/>
        <v>3.9009279574966804</v>
      </c>
      <c r="J131" s="5"/>
      <c r="L131" s="9"/>
      <c r="M131" s="9"/>
    </row>
    <row r="132" spans="1:13" x14ac:dyDescent="0.3">
      <c r="A132" t="s">
        <v>401</v>
      </c>
      <c r="B132" s="5">
        <v>39600</v>
      </c>
      <c r="C132" s="9">
        <v>3.4272</v>
      </c>
      <c r="D132" s="9">
        <v>2.9826999999999999</v>
      </c>
      <c r="E132" s="9">
        <v>0.82799999999999996</v>
      </c>
      <c r="F132" s="9">
        <f t="shared" si="1"/>
        <v>3.8736185771008236</v>
      </c>
      <c r="J132" s="5"/>
      <c r="L132" s="9"/>
      <c r="M132" s="9"/>
    </row>
    <row r="133" spans="1:13" x14ac:dyDescent="0.3">
      <c r="A133" t="s">
        <v>402</v>
      </c>
      <c r="B133" s="5">
        <v>39630</v>
      </c>
      <c r="C133" s="9">
        <v>3.3342999999999998</v>
      </c>
      <c r="D133" s="9">
        <v>2.8332999999999999</v>
      </c>
      <c r="E133" s="9">
        <v>0.91579999999999995</v>
      </c>
      <c r="F133" s="9">
        <f t="shared" si="1"/>
        <v>3.8377408533033286</v>
      </c>
      <c r="J133" s="5"/>
      <c r="L133" s="9"/>
      <c r="M133" s="9"/>
    </row>
    <row r="134" spans="1:13" x14ac:dyDescent="0.3">
      <c r="A134" t="s">
        <v>403</v>
      </c>
      <c r="B134" s="5">
        <v>39661</v>
      </c>
      <c r="C134" s="9">
        <v>3.2477999999999998</v>
      </c>
      <c r="D134" s="9">
        <v>2.7202000000000002</v>
      </c>
      <c r="E134" s="9">
        <v>0.8589</v>
      </c>
      <c r="F134" s="9">
        <f t="shared" si="1"/>
        <v>3.77810990282339</v>
      </c>
      <c r="J134" s="5"/>
      <c r="L134" s="9"/>
      <c r="M134" s="9"/>
    </row>
    <row r="135" spans="1:13" x14ac:dyDescent="0.3">
      <c r="A135" t="s">
        <v>404</v>
      </c>
      <c r="B135" s="5">
        <v>39692</v>
      </c>
      <c r="C135" s="9">
        <v>2.8599000000000001</v>
      </c>
      <c r="D135" s="9">
        <v>2.0998000000000001</v>
      </c>
      <c r="E135" s="9">
        <v>1.3794999999999999</v>
      </c>
      <c r="F135" s="9">
        <f t="shared" si="1"/>
        <v>3.6256586987437833</v>
      </c>
      <c r="J135" s="5"/>
      <c r="L135" s="9"/>
      <c r="M135" s="9"/>
    </row>
    <row r="136" spans="1:13" x14ac:dyDescent="0.3">
      <c r="A136" t="s">
        <v>405</v>
      </c>
      <c r="B136" s="5">
        <v>39722</v>
      </c>
      <c r="C136" s="9">
        <v>0.378</v>
      </c>
      <c r="D136" s="9">
        <v>-1.2505999999999999</v>
      </c>
      <c r="E136" s="9">
        <v>4.4574999999999996</v>
      </c>
      <c r="F136" s="9">
        <f t="shared" ref="F136:F199" si="2">100*((((1+C136/100)^10)/(1+D136/100)^5)^(1/5)-1)</f>
        <v>2.033459281777894</v>
      </c>
      <c r="J136" s="5"/>
      <c r="L136" s="9"/>
      <c r="M136" s="9"/>
    </row>
    <row r="137" spans="1:13" x14ac:dyDescent="0.3">
      <c r="A137" t="s">
        <v>406</v>
      </c>
      <c r="B137" s="5">
        <v>39753</v>
      </c>
      <c r="C137" s="9">
        <v>1.1152</v>
      </c>
      <c r="D137" s="9">
        <v>-0.2326</v>
      </c>
      <c r="E137" s="9">
        <v>2.5198999999999998</v>
      </c>
      <c r="F137" s="9">
        <f t="shared" si="2"/>
        <v>2.4812080002085235</v>
      </c>
      <c r="J137" s="5"/>
      <c r="L137" s="9"/>
      <c r="M137" s="9"/>
    </row>
    <row r="138" spans="1:13" x14ac:dyDescent="0.3">
      <c r="A138" t="s">
        <v>407</v>
      </c>
      <c r="B138" s="5">
        <v>39783</v>
      </c>
      <c r="C138" s="9">
        <v>2.2483</v>
      </c>
      <c r="D138" s="9">
        <v>1.3583000000000001</v>
      </c>
      <c r="E138" s="9">
        <v>0.63080000000000003</v>
      </c>
      <c r="F138" s="9">
        <f t="shared" si="2"/>
        <v>3.1461148508804992</v>
      </c>
      <c r="J138" s="5"/>
      <c r="L138" s="9"/>
      <c r="M138" s="9"/>
    </row>
    <row r="139" spans="1:13" x14ac:dyDescent="0.3">
      <c r="A139" t="s">
        <v>408</v>
      </c>
      <c r="B139" s="5">
        <v>39814</v>
      </c>
      <c r="C139" s="9">
        <v>2.0794999999999999</v>
      </c>
      <c r="D139" s="9">
        <v>1.073</v>
      </c>
      <c r="E139" s="9">
        <v>1.4992000000000001</v>
      </c>
      <c r="F139" s="9">
        <f t="shared" si="2"/>
        <v>3.0960228770294584</v>
      </c>
      <c r="J139" s="5"/>
      <c r="L139" s="9"/>
      <c r="M139" s="9"/>
    </row>
    <row r="140" spans="1:13" x14ac:dyDescent="0.3">
      <c r="A140" t="s">
        <v>409</v>
      </c>
      <c r="B140" s="5">
        <v>39845</v>
      </c>
      <c r="C140" s="9">
        <v>2.1259999999999999</v>
      </c>
      <c r="D140" s="9">
        <v>1.1736</v>
      </c>
      <c r="E140" s="9">
        <v>1.5691999999999999</v>
      </c>
      <c r="F140" s="9">
        <f t="shared" si="2"/>
        <v>3.0873654392054917</v>
      </c>
      <c r="J140" s="5"/>
      <c r="L140" s="9"/>
      <c r="M140" s="9"/>
    </row>
    <row r="141" spans="1:13" x14ac:dyDescent="0.3">
      <c r="A141" t="s">
        <v>410</v>
      </c>
      <c r="B141" s="5">
        <v>39873</v>
      </c>
      <c r="C141" s="9">
        <v>2.266</v>
      </c>
      <c r="D141" s="9">
        <v>1.3896999999999999</v>
      </c>
      <c r="E141" s="9">
        <v>0.88870000000000005</v>
      </c>
      <c r="F141" s="9">
        <f t="shared" si="2"/>
        <v>3.1498737642975394</v>
      </c>
      <c r="J141" s="5"/>
      <c r="L141" s="9"/>
      <c r="M141" s="9"/>
    </row>
    <row r="142" spans="1:13" x14ac:dyDescent="0.3">
      <c r="A142" t="s">
        <v>411</v>
      </c>
      <c r="B142" s="5">
        <v>39904</v>
      </c>
      <c r="C142" s="9">
        <v>2.3210000000000002</v>
      </c>
      <c r="D142" s="9">
        <v>1.4379</v>
      </c>
      <c r="E142" s="9">
        <v>1.3055000000000001</v>
      </c>
      <c r="F142" s="9">
        <f t="shared" si="2"/>
        <v>3.2117881087837974</v>
      </c>
      <c r="J142" s="5"/>
      <c r="L142" s="9"/>
      <c r="M142" s="9"/>
    </row>
    <row r="143" spans="1:13" x14ac:dyDescent="0.3">
      <c r="A143" t="s">
        <v>412</v>
      </c>
      <c r="B143" s="5">
        <v>39934</v>
      </c>
      <c r="C143" s="9">
        <v>1.9458</v>
      </c>
      <c r="D143" s="9">
        <v>0.84130000000000005</v>
      </c>
      <c r="E143" s="9">
        <v>2.0507</v>
      </c>
      <c r="F143" s="9">
        <f t="shared" si="2"/>
        <v>3.0623974268479293</v>
      </c>
      <c r="J143" s="5"/>
      <c r="L143" s="9"/>
      <c r="M143" s="9"/>
    </row>
    <row r="144" spans="1:13" x14ac:dyDescent="0.3">
      <c r="A144" t="s">
        <v>413</v>
      </c>
      <c r="B144" s="5">
        <v>39965</v>
      </c>
      <c r="C144" s="9">
        <v>2.2997999999999998</v>
      </c>
      <c r="D144" s="9">
        <v>1.3428</v>
      </c>
      <c r="E144" s="9">
        <v>1.7185999999999999</v>
      </c>
      <c r="F144" s="9">
        <f t="shared" si="2"/>
        <v>3.2658371392936036</v>
      </c>
      <c r="J144" s="5"/>
      <c r="L144" s="9"/>
      <c r="M144" s="9"/>
    </row>
    <row r="145" spans="1:13" x14ac:dyDescent="0.3">
      <c r="A145" t="s">
        <v>414</v>
      </c>
      <c r="B145" s="5">
        <v>39995</v>
      </c>
      <c r="C145" s="9">
        <v>2.3407</v>
      </c>
      <c r="D145" s="9">
        <v>1.4071</v>
      </c>
      <c r="E145" s="9">
        <v>1.6208</v>
      </c>
      <c r="F145" s="9">
        <f t="shared" si="2"/>
        <v>3.2828951472825718</v>
      </c>
      <c r="J145" s="5"/>
      <c r="L145" s="9"/>
      <c r="M145" s="9"/>
    </row>
    <row r="146" spans="1:13" x14ac:dyDescent="0.3">
      <c r="A146" t="s">
        <v>415</v>
      </c>
      <c r="B146" s="5">
        <v>40026</v>
      </c>
      <c r="C146" s="9">
        <v>2.2667999999999999</v>
      </c>
      <c r="D146" s="9">
        <v>1.3197000000000001</v>
      </c>
      <c r="E146" s="9">
        <v>1.5925</v>
      </c>
      <c r="F146" s="9">
        <f t="shared" si="2"/>
        <v>3.2227531490914174</v>
      </c>
      <c r="J146" s="5"/>
      <c r="L146" s="9"/>
      <c r="M146" s="9"/>
    </row>
    <row r="147" spans="1:13" x14ac:dyDescent="0.3">
      <c r="A147" t="s">
        <v>416</v>
      </c>
      <c r="B147" s="5">
        <v>40057</v>
      </c>
      <c r="C147" s="9">
        <v>2.3058999999999998</v>
      </c>
      <c r="D147" s="9">
        <v>1.3911</v>
      </c>
      <c r="E147" s="9">
        <v>1.4091</v>
      </c>
      <c r="F147" s="9">
        <f t="shared" si="2"/>
        <v>3.228953772175247</v>
      </c>
      <c r="J147" s="5"/>
      <c r="L147" s="9"/>
      <c r="M147" s="9"/>
    </row>
    <row r="148" spans="1:13" x14ac:dyDescent="0.3">
      <c r="A148" t="s">
        <v>417</v>
      </c>
      <c r="B148" s="5">
        <v>40087</v>
      </c>
      <c r="C148" s="9">
        <v>2.3050000000000002</v>
      </c>
      <c r="D148" s="9">
        <v>1.3633999999999999</v>
      </c>
      <c r="E148" s="9">
        <v>1.4897</v>
      </c>
      <c r="F148" s="9">
        <f t="shared" si="2"/>
        <v>3.2553468510330363</v>
      </c>
      <c r="J148" s="5"/>
      <c r="L148" s="9"/>
      <c r="M148" s="9"/>
    </row>
    <row r="149" spans="1:13" x14ac:dyDescent="0.3">
      <c r="A149" t="s">
        <v>418</v>
      </c>
      <c r="B149" s="5">
        <v>40118</v>
      </c>
      <c r="C149" s="9">
        <v>1.9549000000000001</v>
      </c>
      <c r="D149" s="9">
        <v>0.89880000000000004</v>
      </c>
      <c r="E149" s="9">
        <v>1.6162000000000001</v>
      </c>
      <c r="F149" s="9">
        <f t="shared" si="2"/>
        <v>3.0220541176902094</v>
      </c>
      <c r="J149" s="5"/>
      <c r="L149" s="9"/>
      <c r="M149" s="9"/>
    </row>
    <row r="150" spans="1:13" x14ac:dyDescent="0.3">
      <c r="A150" t="s">
        <v>419</v>
      </c>
      <c r="B150" s="5">
        <v>40148</v>
      </c>
      <c r="C150" s="9">
        <v>2.2961</v>
      </c>
      <c r="D150" s="9">
        <v>1.3713</v>
      </c>
      <c r="E150" s="9">
        <v>1.8863000000000001</v>
      </c>
      <c r="F150" s="9">
        <f t="shared" si="2"/>
        <v>3.2293368557964719</v>
      </c>
      <c r="J150" s="5"/>
      <c r="L150" s="9"/>
      <c r="M150" s="9"/>
    </row>
    <row r="151" spans="1:13" x14ac:dyDescent="0.3">
      <c r="A151" t="s">
        <v>420</v>
      </c>
      <c r="B151" s="5">
        <v>40179</v>
      </c>
      <c r="C151" s="9">
        <v>2.0017</v>
      </c>
      <c r="D151" s="9">
        <v>0.93979999999999997</v>
      </c>
      <c r="E151" s="9">
        <v>1.9543999999999999</v>
      </c>
      <c r="F151" s="9">
        <f t="shared" si="2"/>
        <v>3.0747713279598132</v>
      </c>
      <c r="J151" s="5"/>
      <c r="L151" s="9"/>
      <c r="M151" s="9"/>
    </row>
    <row r="152" spans="1:13" x14ac:dyDescent="0.3">
      <c r="A152" t="s">
        <v>421</v>
      </c>
      <c r="B152" s="5">
        <v>40210</v>
      </c>
      <c r="C152" s="9">
        <v>1.9473</v>
      </c>
      <c r="D152" s="9">
        <v>0.85660000000000003</v>
      </c>
      <c r="E152" s="9">
        <v>2.0059</v>
      </c>
      <c r="F152" s="9">
        <f t="shared" si="2"/>
        <v>3.0497952269856521</v>
      </c>
      <c r="J152" s="5"/>
      <c r="L152" s="9"/>
      <c r="M152" s="9"/>
    </row>
    <row r="153" spans="1:13" x14ac:dyDescent="0.3">
      <c r="A153" t="s">
        <v>422</v>
      </c>
      <c r="B153" s="5">
        <v>40238</v>
      </c>
      <c r="C153" s="9">
        <v>2.1734</v>
      </c>
      <c r="D153" s="9">
        <v>1.2075</v>
      </c>
      <c r="E153" s="9">
        <v>1.9452</v>
      </c>
      <c r="F153" s="9">
        <f t="shared" si="2"/>
        <v>3.1485183169231323</v>
      </c>
      <c r="J153" s="5"/>
      <c r="L153" s="9"/>
      <c r="M153" s="9"/>
    </row>
    <row r="154" spans="1:13" x14ac:dyDescent="0.3">
      <c r="A154" t="s">
        <v>423</v>
      </c>
      <c r="B154" s="5">
        <v>40269</v>
      </c>
      <c r="C154" s="9">
        <v>2.1511</v>
      </c>
      <c r="D154" s="9">
        <v>1.1860999999999999</v>
      </c>
      <c r="E154" s="9">
        <v>1.7822</v>
      </c>
      <c r="F154" s="9">
        <f t="shared" si="2"/>
        <v>3.1253030921243319</v>
      </c>
      <c r="J154" s="5"/>
      <c r="L154" s="9"/>
      <c r="M154" s="9"/>
    </row>
    <row r="155" spans="1:13" x14ac:dyDescent="0.3">
      <c r="A155" t="s">
        <v>424</v>
      </c>
      <c r="B155" s="5">
        <v>40299</v>
      </c>
      <c r="C155" s="9">
        <v>2.1400999999999999</v>
      </c>
      <c r="D155" s="9">
        <v>1.2091000000000001</v>
      </c>
      <c r="E155" s="9">
        <v>1.4631000000000001</v>
      </c>
      <c r="F155" s="9">
        <f t="shared" si="2"/>
        <v>3.0796640619272342</v>
      </c>
      <c r="J155" s="5"/>
      <c r="L155" s="9"/>
      <c r="M155" s="9"/>
    </row>
    <row r="156" spans="1:13" x14ac:dyDescent="0.3">
      <c r="A156" t="s">
        <v>425</v>
      </c>
      <c r="B156" s="5">
        <v>40330</v>
      </c>
      <c r="C156" s="9">
        <v>1.9319999999999999</v>
      </c>
      <c r="D156" s="9">
        <v>0.96640000000000004</v>
      </c>
      <c r="E156" s="9">
        <v>1.3080000000000001</v>
      </c>
      <c r="F156" s="9">
        <f t="shared" si="2"/>
        <v>2.9068345905172377</v>
      </c>
      <c r="J156" s="5"/>
      <c r="L156" s="9"/>
      <c r="M156" s="9"/>
    </row>
    <row r="157" spans="1:13" x14ac:dyDescent="0.3">
      <c r="A157" t="s">
        <v>426</v>
      </c>
      <c r="B157" s="5">
        <v>40360</v>
      </c>
      <c r="C157" s="9">
        <v>1.8141</v>
      </c>
      <c r="D157" s="9">
        <v>0.8014</v>
      </c>
      <c r="E157" s="9">
        <v>1.3594999999999999</v>
      </c>
      <c r="F157" s="9">
        <f t="shared" si="2"/>
        <v>2.836974077840182</v>
      </c>
      <c r="J157" s="5"/>
      <c r="L157" s="9"/>
      <c r="M157" s="9"/>
    </row>
    <row r="158" spans="1:13" x14ac:dyDescent="0.3">
      <c r="A158" t="s">
        <v>427</v>
      </c>
      <c r="B158" s="5">
        <v>40391</v>
      </c>
      <c r="C158" s="9">
        <v>2.06</v>
      </c>
      <c r="D158" s="9">
        <v>1.2063999999999999</v>
      </c>
      <c r="E158" s="9">
        <v>0.60299999999999998</v>
      </c>
      <c r="F158" s="9">
        <f t="shared" si="2"/>
        <v>2.9207994751319966</v>
      </c>
      <c r="J158" s="5"/>
      <c r="L158" s="9"/>
      <c r="M158" s="9"/>
    </row>
    <row r="159" spans="1:13" x14ac:dyDescent="0.3">
      <c r="A159" t="s">
        <v>428</v>
      </c>
      <c r="B159" s="5">
        <v>40422</v>
      </c>
      <c r="C159" s="9">
        <v>1.9471000000000001</v>
      </c>
      <c r="D159" s="9">
        <v>1.0531999999999999</v>
      </c>
      <c r="E159" s="9">
        <v>0.78680000000000005</v>
      </c>
      <c r="F159" s="9">
        <f t="shared" si="2"/>
        <v>2.8489072924954506</v>
      </c>
      <c r="J159" s="5"/>
      <c r="L159" s="9"/>
      <c r="M159" s="9"/>
    </row>
    <row r="160" spans="1:13" x14ac:dyDescent="0.3">
      <c r="A160" t="s">
        <v>429</v>
      </c>
      <c r="B160" s="5">
        <v>40452</v>
      </c>
      <c r="C160" s="9">
        <v>1.7278</v>
      </c>
      <c r="D160" s="9">
        <v>0.7077</v>
      </c>
      <c r="E160" s="9">
        <v>1.1204000000000001</v>
      </c>
      <c r="F160" s="9">
        <f t="shared" si="2"/>
        <v>2.758232914067138</v>
      </c>
      <c r="J160" s="5"/>
      <c r="L160" s="9"/>
      <c r="M160" s="9"/>
    </row>
    <row r="161" spans="1:13" x14ac:dyDescent="0.3">
      <c r="A161" t="s">
        <v>430</v>
      </c>
      <c r="B161" s="5">
        <v>40483</v>
      </c>
      <c r="C161" s="9">
        <v>1.8776999999999999</v>
      </c>
      <c r="D161" s="9">
        <v>0.92530000000000001</v>
      </c>
      <c r="E161" s="9">
        <v>1.1578999999999999</v>
      </c>
      <c r="F161" s="9">
        <f t="shared" si="2"/>
        <v>2.8390874962967549</v>
      </c>
      <c r="J161" s="5"/>
      <c r="L161" s="9"/>
      <c r="M161" s="9"/>
    </row>
    <row r="162" spans="1:13" x14ac:dyDescent="0.3">
      <c r="A162" t="s">
        <v>431</v>
      </c>
      <c r="B162" s="5">
        <v>40513</v>
      </c>
      <c r="C162" s="9">
        <v>1.7491000000000001</v>
      </c>
      <c r="D162" s="9">
        <v>0.70479999999999998</v>
      </c>
      <c r="E162" s="9">
        <v>1.7957000000000001</v>
      </c>
      <c r="F162" s="9">
        <f t="shared" si="2"/>
        <v>2.8042292999936436</v>
      </c>
      <c r="J162" s="5"/>
      <c r="L162" s="9"/>
      <c r="M162" s="9"/>
    </row>
    <row r="163" spans="1:13" x14ac:dyDescent="0.3">
      <c r="A163" t="s">
        <v>432</v>
      </c>
      <c r="B163" s="5">
        <v>40544</v>
      </c>
      <c r="C163" s="9">
        <v>1.6168</v>
      </c>
      <c r="D163" s="9">
        <v>0.51680000000000004</v>
      </c>
      <c r="E163" s="9">
        <v>2.0326</v>
      </c>
      <c r="F163" s="9">
        <f t="shared" si="2"/>
        <v>2.7288377887079385</v>
      </c>
      <c r="J163" s="5"/>
      <c r="L163" s="9"/>
      <c r="M163" s="9"/>
    </row>
    <row r="164" spans="1:13" x14ac:dyDescent="0.3">
      <c r="A164" t="s">
        <v>433</v>
      </c>
      <c r="B164" s="5">
        <v>40575</v>
      </c>
      <c r="C164" s="9">
        <v>1.9151</v>
      </c>
      <c r="D164" s="9">
        <v>0.92320000000000002</v>
      </c>
      <c r="E164" s="9">
        <v>1.7234</v>
      </c>
      <c r="F164" s="9">
        <f t="shared" si="2"/>
        <v>2.9167486565031542</v>
      </c>
      <c r="J164" s="5"/>
      <c r="L164" s="9"/>
      <c r="M164" s="9"/>
    </row>
    <row r="165" spans="1:13" x14ac:dyDescent="0.3">
      <c r="A165" t="s">
        <v>434</v>
      </c>
      <c r="B165" s="5">
        <v>40603</v>
      </c>
      <c r="C165" s="9">
        <v>2.0903</v>
      </c>
      <c r="D165" s="9">
        <v>1.1862999999999999</v>
      </c>
      <c r="E165" s="9">
        <v>1.6073999999999999</v>
      </c>
      <c r="F165" s="9">
        <f t="shared" si="2"/>
        <v>3.0023763502568857</v>
      </c>
      <c r="J165" s="5"/>
      <c r="L165" s="9"/>
      <c r="M165" s="9"/>
    </row>
    <row r="166" spans="1:13" x14ac:dyDescent="0.3">
      <c r="A166" t="s">
        <v>435</v>
      </c>
      <c r="B166" s="5">
        <v>40634</v>
      </c>
      <c r="C166" s="9">
        <v>1.8359000000000001</v>
      </c>
      <c r="D166" s="9">
        <v>0.82379999999999998</v>
      </c>
      <c r="E166" s="9">
        <v>1.7166999999999999</v>
      </c>
      <c r="F166" s="9">
        <f t="shared" si="2"/>
        <v>2.8581597679318005</v>
      </c>
      <c r="J166" s="5"/>
      <c r="L166" s="9"/>
      <c r="M166" s="9"/>
    </row>
    <row r="167" spans="1:13" x14ac:dyDescent="0.3">
      <c r="A167" t="s">
        <v>436</v>
      </c>
      <c r="B167" s="5">
        <v>40664</v>
      </c>
      <c r="C167" s="9">
        <v>1.7587999999999999</v>
      </c>
      <c r="D167" s="9">
        <v>0.75470000000000004</v>
      </c>
      <c r="E167" s="9">
        <v>1.5112000000000001</v>
      </c>
      <c r="F167" s="9">
        <f t="shared" si="2"/>
        <v>2.7729066479280862</v>
      </c>
      <c r="J167" s="5"/>
      <c r="L167" s="9"/>
      <c r="M167" s="9"/>
    </row>
    <row r="168" spans="1:13" x14ac:dyDescent="0.3">
      <c r="A168" t="s">
        <v>437</v>
      </c>
      <c r="B168" s="5">
        <v>40695</v>
      </c>
      <c r="C168" s="9">
        <v>1.8280000000000001</v>
      </c>
      <c r="D168" s="9">
        <v>0.84460000000000002</v>
      </c>
      <c r="E168" s="9">
        <v>1.6022000000000001</v>
      </c>
      <c r="F168" s="9">
        <f t="shared" si="2"/>
        <v>2.8209897604829948</v>
      </c>
      <c r="J168" s="5"/>
      <c r="L168" s="9"/>
      <c r="M168" s="9"/>
    </row>
    <row r="169" spans="1:13" x14ac:dyDescent="0.3">
      <c r="A169" t="s">
        <v>438</v>
      </c>
      <c r="B169" s="5">
        <v>40725</v>
      </c>
      <c r="C169" s="9">
        <v>1.6274</v>
      </c>
      <c r="D169" s="9">
        <v>0.60089999999999999</v>
      </c>
      <c r="E169" s="9">
        <v>1.39</v>
      </c>
      <c r="F169" s="9">
        <f t="shared" si="2"/>
        <v>2.6643740837308583</v>
      </c>
      <c r="J169" s="5"/>
      <c r="L169" s="9"/>
      <c r="M169" s="9"/>
    </row>
    <row r="170" spans="1:13" x14ac:dyDescent="0.3">
      <c r="A170" t="s">
        <v>439</v>
      </c>
      <c r="B170" s="5">
        <v>40756</v>
      </c>
      <c r="C170" s="9">
        <v>2.0474999999999999</v>
      </c>
      <c r="D170" s="9">
        <v>1.1754</v>
      </c>
      <c r="E170" s="9">
        <v>0.34760000000000002</v>
      </c>
      <c r="F170" s="9">
        <f t="shared" si="2"/>
        <v>2.9271172266183365</v>
      </c>
      <c r="J170" s="5"/>
      <c r="L170" s="9"/>
      <c r="M170" s="9"/>
    </row>
    <row r="171" spans="1:13" x14ac:dyDescent="0.3">
      <c r="A171" t="s">
        <v>440</v>
      </c>
      <c r="B171" s="5">
        <v>40787</v>
      </c>
      <c r="C171" s="9">
        <v>2.4253</v>
      </c>
      <c r="D171" s="9">
        <v>1.6702999999999999</v>
      </c>
      <c r="E171" s="9">
        <v>-0.36470000000000002</v>
      </c>
      <c r="F171" s="9">
        <f t="shared" si="2"/>
        <v>3.1859066029116034</v>
      </c>
      <c r="J171" s="5"/>
      <c r="L171" s="9"/>
      <c r="M171" s="9"/>
    </row>
    <row r="172" spans="1:13" x14ac:dyDescent="0.3">
      <c r="A172" t="s">
        <v>441</v>
      </c>
      <c r="B172" s="5">
        <v>40817</v>
      </c>
      <c r="C172" s="9">
        <v>2.1023999999999998</v>
      </c>
      <c r="D172" s="9">
        <v>1.2521</v>
      </c>
      <c r="E172" s="9">
        <v>0.2039</v>
      </c>
      <c r="F172" s="9">
        <f t="shared" si="2"/>
        <v>2.9598406922917819</v>
      </c>
      <c r="J172" s="5"/>
      <c r="L172" s="9"/>
      <c r="M172" s="9"/>
    </row>
    <row r="173" spans="1:13" x14ac:dyDescent="0.3">
      <c r="A173" t="s">
        <v>442</v>
      </c>
      <c r="B173" s="5">
        <v>40848</v>
      </c>
      <c r="C173" s="9">
        <v>2.3519999999999999</v>
      </c>
      <c r="D173" s="9">
        <v>1.5697000000000001</v>
      </c>
      <c r="E173" s="9">
        <v>-0.1457</v>
      </c>
      <c r="F173" s="9">
        <f t="shared" si="2"/>
        <v>3.1403253529349806</v>
      </c>
      <c r="J173" s="5"/>
      <c r="L173" s="9"/>
      <c r="M173" s="9"/>
    </row>
    <row r="174" spans="1:13" x14ac:dyDescent="0.3">
      <c r="A174" t="s">
        <v>443</v>
      </c>
      <c r="B174" s="5">
        <v>40878</v>
      </c>
      <c r="C174" s="9">
        <v>2.4645000000000001</v>
      </c>
      <c r="D174" s="9">
        <v>1.7048000000000001</v>
      </c>
      <c r="E174" s="9">
        <v>-0.48020000000000002</v>
      </c>
      <c r="F174" s="9">
        <f t="shared" si="2"/>
        <v>3.229874698637647</v>
      </c>
      <c r="J174" s="5"/>
      <c r="L174" s="9"/>
      <c r="M174" s="9"/>
    </row>
    <row r="175" spans="1:13" x14ac:dyDescent="0.3">
      <c r="A175" t="s">
        <v>444</v>
      </c>
      <c r="B175" s="5">
        <v>40909</v>
      </c>
      <c r="C175" s="9">
        <v>2.3765000000000001</v>
      </c>
      <c r="D175" s="9">
        <v>1.5904</v>
      </c>
      <c r="E175" s="9">
        <v>-0.47520000000000001</v>
      </c>
      <c r="F175" s="9">
        <f t="shared" si="2"/>
        <v>3.1686827913858018</v>
      </c>
      <c r="J175" s="5"/>
      <c r="L175" s="9"/>
      <c r="M175" s="9"/>
    </row>
    <row r="176" spans="1:13" x14ac:dyDescent="0.3">
      <c r="A176" t="s">
        <v>445</v>
      </c>
      <c r="B176" s="5">
        <v>40940</v>
      </c>
      <c r="C176" s="9">
        <v>2.5468000000000002</v>
      </c>
      <c r="D176" s="9">
        <v>1.7908999999999999</v>
      </c>
      <c r="E176" s="9">
        <v>-0.4889</v>
      </c>
      <c r="F176" s="9">
        <f t="shared" si="2"/>
        <v>3.3083133191670555</v>
      </c>
      <c r="J176" s="5"/>
      <c r="L176" s="9"/>
      <c r="M176" s="9"/>
    </row>
    <row r="177" spans="1:13" x14ac:dyDescent="0.3">
      <c r="A177" t="s">
        <v>446</v>
      </c>
      <c r="B177" s="5">
        <v>40969</v>
      </c>
      <c r="C177" s="9">
        <v>2.3656999999999999</v>
      </c>
      <c r="D177" s="9">
        <v>1.5851999999999999</v>
      </c>
      <c r="E177" s="9">
        <v>-1.9800000000000002E-2</v>
      </c>
      <c r="F177" s="9">
        <f t="shared" si="2"/>
        <v>3.1521967421435537</v>
      </c>
      <c r="J177" s="5"/>
      <c r="L177" s="9"/>
      <c r="M177" s="9"/>
    </row>
    <row r="178" spans="1:13" x14ac:dyDescent="0.3">
      <c r="A178" t="s">
        <v>447</v>
      </c>
      <c r="B178" s="5">
        <v>41000</v>
      </c>
      <c r="C178" s="9">
        <v>2.4521000000000002</v>
      </c>
      <c r="D178" s="9">
        <v>1.6872</v>
      </c>
      <c r="E178" s="9">
        <v>-0.42330000000000001</v>
      </c>
      <c r="F178" s="9">
        <f t="shared" si="2"/>
        <v>3.2227536446081784</v>
      </c>
      <c r="J178" s="5"/>
      <c r="L178" s="9"/>
      <c r="M178" s="9"/>
    </row>
    <row r="179" spans="1:13" x14ac:dyDescent="0.3">
      <c r="A179" t="s">
        <v>448</v>
      </c>
      <c r="B179" s="5">
        <v>41030</v>
      </c>
      <c r="C179" s="9">
        <v>2.8250999999999999</v>
      </c>
      <c r="D179" s="9">
        <v>2.12</v>
      </c>
      <c r="E179" s="9">
        <v>-1.2105999999999999</v>
      </c>
      <c r="F179" s="9">
        <f t="shared" si="2"/>
        <v>3.5350684489815931</v>
      </c>
      <c r="J179" s="5"/>
      <c r="L179" s="9"/>
      <c r="M179" s="9"/>
    </row>
    <row r="180" spans="1:13" x14ac:dyDescent="0.3">
      <c r="A180" t="s">
        <v>449</v>
      </c>
      <c r="B180" s="5">
        <v>41061</v>
      </c>
      <c r="C180" s="9">
        <v>3.0019</v>
      </c>
      <c r="D180" s="9">
        <v>2.2955999999999999</v>
      </c>
      <c r="E180" s="9">
        <v>-1.2946</v>
      </c>
      <c r="F180" s="9">
        <f t="shared" si="2"/>
        <v>3.7130766485557576</v>
      </c>
      <c r="J180" s="5"/>
      <c r="L180" s="9"/>
      <c r="M180" s="9"/>
    </row>
    <row r="181" spans="1:13" x14ac:dyDescent="0.3">
      <c r="A181" t="s">
        <v>450</v>
      </c>
      <c r="B181" s="5">
        <v>41091</v>
      </c>
      <c r="C181" s="9">
        <v>3.0165000000000002</v>
      </c>
      <c r="D181" s="9">
        <v>2.274</v>
      </c>
      <c r="E181" s="9">
        <v>-1.4642999999999999</v>
      </c>
      <c r="F181" s="9">
        <f t="shared" si="2"/>
        <v>3.7643904829184338</v>
      </c>
      <c r="J181" s="5"/>
      <c r="L181" s="9"/>
      <c r="M181" s="9"/>
    </row>
    <row r="182" spans="1:13" x14ac:dyDescent="0.3">
      <c r="A182" t="s">
        <v>451</v>
      </c>
      <c r="B182" s="5">
        <v>41122</v>
      </c>
      <c r="C182" s="9">
        <v>2.6934999999999998</v>
      </c>
      <c r="D182" s="9">
        <v>1.9624999999999999</v>
      </c>
      <c r="E182" s="9">
        <v>-1.0843</v>
      </c>
      <c r="F182" s="9">
        <f t="shared" si="2"/>
        <v>3.4297407600833552</v>
      </c>
      <c r="J182" s="5"/>
      <c r="L182" s="9"/>
      <c r="M182" s="9"/>
    </row>
    <row r="183" spans="1:13" x14ac:dyDescent="0.3">
      <c r="A183" t="s">
        <v>452</v>
      </c>
      <c r="B183" s="5">
        <v>41153</v>
      </c>
      <c r="C183" s="9">
        <v>2.6867000000000001</v>
      </c>
      <c r="D183" s="9">
        <v>1.9686999999999999</v>
      </c>
      <c r="E183" s="9">
        <v>-1.0106999999999999</v>
      </c>
      <c r="F183" s="9">
        <f t="shared" si="2"/>
        <v>3.4097557082712671</v>
      </c>
      <c r="J183" s="5"/>
      <c r="L183" s="9"/>
      <c r="M183" s="9"/>
    </row>
    <row r="184" spans="1:13" x14ac:dyDescent="0.3">
      <c r="A184" t="s">
        <v>453</v>
      </c>
      <c r="B184" s="5">
        <v>41183</v>
      </c>
      <c r="C184" s="9">
        <v>2.6846999999999999</v>
      </c>
      <c r="D184" s="9">
        <v>1.9784999999999999</v>
      </c>
      <c r="E184" s="9">
        <v>-0.92620000000000002</v>
      </c>
      <c r="F184" s="9">
        <f t="shared" si="2"/>
        <v>3.3957904272959638</v>
      </c>
      <c r="J184" s="5"/>
      <c r="L184" s="9"/>
      <c r="M184" s="9"/>
    </row>
    <row r="185" spans="1:13" x14ac:dyDescent="0.3">
      <c r="A185" t="s">
        <v>454</v>
      </c>
      <c r="B185" s="5">
        <v>41214</v>
      </c>
      <c r="C185" s="9">
        <v>2.7595000000000001</v>
      </c>
      <c r="D185" s="9">
        <v>2.0451999999999999</v>
      </c>
      <c r="E185" s="9">
        <v>-1.1135999999999999</v>
      </c>
      <c r="F185" s="9">
        <f t="shared" si="2"/>
        <v>3.478799985202663</v>
      </c>
      <c r="J185" s="5"/>
      <c r="L185" s="9"/>
      <c r="M185" s="9"/>
    </row>
    <row r="186" spans="1:13" x14ac:dyDescent="0.3">
      <c r="A186" t="s">
        <v>455</v>
      </c>
      <c r="B186" s="5">
        <v>41244</v>
      </c>
      <c r="C186" s="9">
        <v>2.5943000000000001</v>
      </c>
      <c r="D186" s="9">
        <v>1.8781000000000001</v>
      </c>
      <c r="E186" s="9">
        <v>-0.78059999999999996</v>
      </c>
      <c r="F186" s="9">
        <f t="shared" si="2"/>
        <v>3.3155348646078275</v>
      </c>
      <c r="J186" s="5"/>
      <c r="L186" s="9"/>
      <c r="M186" s="9"/>
    </row>
    <row r="187" spans="1:13" x14ac:dyDescent="0.3">
      <c r="A187" t="s">
        <v>456</v>
      </c>
      <c r="B187" s="5">
        <v>41275</v>
      </c>
      <c r="C187" s="9">
        <v>2.4058999999999999</v>
      </c>
      <c r="D187" s="9">
        <v>1.6534</v>
      </c>
      <c r="E187" s="9">
        <v>-0.32990000000000003</v>
      </c>
      <c r="F187" s="9">
        <f t="shared" si="2"/>
        <v>3.1639704605059826</v>
      </c>
      <c r="J187" s="5"/>
      <c r="L187" s="9"/>
      <c r="M187" s="9"/>
    </row>
    <row r="188" spans="1:13" x14ac:dyDescent="0.3">
      <c r="A188" t="s">
        <v>457</v>
      </c>
      <c r="B188" s="5">
        <v>41306</v>
      </c>
      <c r="C188" s="9">
        <v>2.3494000000000002</v>
      </c>
      <c r="D188" s="9">
        <v>1.6042000000000001</v>
      </c>
      <c r="E188" s="9">
        <v>-0.39710000000000001</v>
      </c>
      <c r="F188" s="9">
        <f t="shared" si="2"/>
        <v>3.1000655520145415</v>
      </c>
      <c r="J188" s="5"/>
      <c r="L188" s="9"/>
      <c r="M188" s="9"/>
    </row>
    <row r="189" spans="1:13" x14ac:dyDescent="0.3">
      <c r="A189" t="s">
        <v>458</v>
      </c>
      <c r="B189" s="5">
        <v>41334</v>
      </c>
      <c r="C189" s="9">
        <v>2.3729</v>
      </c>
      <c r="D189" s="9">
        <v>1.6476</v>
      </c>
      <c r="E189" s="9">
        <v>-0.45390000000000003</v>
      </c>
      <c r="F189" s="9">
        <f t="shared" si="2"/>
        <v>3.1033753321278557</v>
      </c>
      <c r="J189" s="5"/>
      <c r="L189" s="9"/>
      <c r="M189" s="9"/>
    </row>
    <row r="190" spans="1:13" x14ac:dyDescent="0.3">
      <c r="A190" t="s">
        <v>459</v>
      </c>
      <c r="B190" s="5">
        <v>41365</v>
      </c>
      <c r="C190" s="9">
        <v>2.5482</v>
      </c>
      <c r="D190" s="9">
        <v>1.8353999999999999</v>
      </c>
      <c r="E190" s="9">
        <v>-0.81259999999999999</v>
      </c>
      <c r="F190" s="9">
        <f t="shared" si="2"/>
        <v>3.265989265422431</v>
      </c>
      <c r="J190" s="5"/>
      <c r="L190" s="9"/>
      <c r="M190" s="9"/>
    </row>
    <row r="191" spans="1:13" x14ac:dyDescent="0.3">
      <c r="A191" t="s">
        <v>460</v>
      </c>
      <c r="B191" s="5">
        <v>41395</v>
      </c>
      <c r="C191" s="9">
        <v>2.3355999999999999</v>
      </c>
      <c r="D191" s="9">
        <v>1.5980000000000001</v>
      </c>
      <c r="E191" s="9">
        <v>-8.9800000000000005E-2</v>
      </c>
      <c r="F191" s="9">
        <f t="shared" si="2"/>
        <v>3.078554965255198</v>
      </c>
      <c r="J191" s="5"/>
      <c r="L191" s="9"/>
      <c r="M191" s="9"/>
    </row>
    <row r="192" spans="1:13" x14ac:dyDescent="0.3">
      <c r="A192" t="s">
        <v>461</v>
      </c>
      <c r="B192" s="5">
        <v>41426</v>
      </c>
      <c r="C192" s="9">
        <v>2.0112000000000001</v>
      </c>
      <c r="D192" s="9">
        <v>1.2188000000000001</v>
      </c>
      <c r="E192" s="9">
        <v>0.62780000000000002</v>
      </c>
      <c r="F192" s="9">
        <f t="shared" si="2"/>
        <v>2.8098033709152759</v>
      </c>
      <c r="J192" s="5"/>
      <c r="L192" s="9"/>
      <c r="M192" s="9"/>
    </row>
    <row r="193" spans="1:13" x14ac:dyDescent="0.3">
      <c r="A193" t="s">
        <v>462</v>
      </c>
      <c r="B193" s="5">
        <v>41456</v>
      </c>
      <c r="C193" s="9">
        <v>1.75</v>
      </c>
      <c r="D193" s="9">
        <v>0.90529999999999999</v>
      </c>
      <c r="E193" s="9">
        <v>0.99570000000000003</v>
      </c>
      <c r="F193" s="9">
        <f t="shared" si="2"/>
        <v>2.6017711656374898</v>
      </c>
      <c r="J193" s="5"/>
      <c r="L193" s="9"/>
      <c r="M193" s="9"/>
    </row>
    <row r="194" spans="1:13" x14ac:dyDescent="0.3">
      <c r="A194" t="s">
        <v>463</v>
      </c>
      <c r="B194" s="5">
        <v>41487</v>
      </c>
      <c r="C194" s="9">
        <v>1.8186</v>
      </c>
      <c r="D194" s="9">
        <v>0.97960000000000003</v>
      </c>
      <c r="E194" s="9">
        <v>1.1153999999999999</v>
      </c>
      <c r="F194" s="9">
        <f t="shared" si="2"/>
        <v>2.6645709228398928</v>
      </c>
      <c r="J194" s="5"/>
      <c r="L194" s="9"/>
      <c r="M194" s="9"/>
    </row>
    <row r="195" spans="1:13" x14ac:dyDescent="0.3">
      <c r="A195" t="s">
        <v>464</v>
      </c>
      <c r="B195" s="5">
        <v>41518</v>
      </c>
      <c r="C195" s="9">
        <v>1.7604</v>
      </c>
      <c r="D195" s="9">
        <v>0.91900000000000004</v>
      </c>
      <c r="E195" s="9">
        <v>1.0196000000000001</v>
      </c>
      <c r="F195" s="9">
        <f t="shared" si="2"/>
        <v>2.608815071096604</v>
      </c>
      <c r="J195" s="5"/>
      <c r="L195" s="9"/>
      <c r="M195" s="9"/>
    </row>
    <row r="196" spans="1:13" x14ac:dyDescent="0.3">
      <c r="A196" t="s">
        <v>465</v>
      </c>
      <c r="B196" s="5">
        <v>41548</v>
      </c>
      <c r="C196" s="9">
        <v>1.7790999999999999</v>
      </c>
      <c r="D196" s="9">
        <v>0.95330000000000004</v>
      </c>
      <c r="E196" s="9">
        <v>0.9284</v>
      </c>
      <c r="F196" s="9">
        <f t="shared" si="2"/>
        <v>2.6116550604091016</v>
      </c>
      <c r="J196" s="5"/>
      <c r="L196" s="9"/>
      <c r="M196" s="9"/>
    </row>
    <row r="197" spans="1:13" x14ac:dyDescent="0.3">
      <c r="A197" t="s">
        <v>466</v>
      </c>
      <c r="B197" s="5">
        <v>41579</v>
      </c>
      <c r="C197" s="9">
        <v>1.4677</v>
      </c>
      <c r="D197" s="9">
        <v>0.53549999999999998</v>
      </c>
      <c r="E197" s="9">
        <v>1.4578</v>
      </c>
      <c r="F197" s="9">
        <f t="shared" si="2"/>
        <v>2.4085436814856642</v>
      </c>
      <c r="J197" s="5"/>
      <c r="L197" s="9"/>
      <c r="M197" s="9"/>
    </row>
    <row r="198" spans="1:13" x14ac:dyDescent="0.3">
      <c r="A198" t="s">
        <v>467</v>
      </c>
      <c r="B198" s="5">
        <v>41609</v>
      </c>
      <c r="C198" s="9">
        <v>1.4858</v>
      </c>
      <c r="D198" s="9">
        <v>0.54039999999999999</v>
      </c>
      <c r="E198" s="9">
        <v>1.7239</v>
      </c>
      <c r="F198" s="9">
        <f t="shared" si="2"/>
        <v>2.4400897712760328</v>
      </c>
      <c r="J198" s="5"/>
      <c r="L198" s="9"/>
      <c r="M198" s="9"/>
    </row>
    <row r="199" spans="1:13" x14ac:dyDescent="0.3">
      <c r="A199" t="s">
        <v>468</v>
      </c>
      <c r="B199" s="5">
        <v>41640</v>
      </c>
      <c r="C199" s="9">
        <v>1.6876</v>
      </c>
      <c r="D199" s="9">
        <v>0.8337</v>
      </c>
      <c r="E199" s="9">
        <v>1.1343000000000001</v>
      </c>
      <c r="F199" s="9">
        <f t="shared" si="2"/>
        <v>2.5487311658701106</v>
      </c>
      <c r="J199" s="5"/>
      <c r="L199" s="9"/>
      <c r="M199" s="9"/>
    </row>
    <row r="200" spans="1:13" x14ac:dyDescent="0.3">
      <c r="A200" t="s">
        <v>469</v>
      </c>
      <c r="B200" s="5">
        <v>41671</v>
      </c>
      <c r="C200" s="9">
        <v>1.6896</v>
      </c>
      <c r="D200" s="9">
        <v>0.84670000000000001</v>
      </c>
      <c r="E200" s="9">
        <v>1.1073999999999999</v>
      </c>
      <c r="F200" s="9">
        <f t="shared" ref="F200:F263" si="3">100*((((1+C200/100)^10)/(1+D200/100)^5)^(1/5)-1)</f>
        <v>2.5395451527913115</v>
      </c>
      <c r="J200" s="5"/>
      <c r="L200" s="9"/>
      <c r="M200" s="9"/>
    </row>
    <row r="201" spans="1:13" x14ac:dyDescent="0.3">
      <c r="A201" t="s">
        <v>470</v>
      </c>
      <c r="B201" s="5">
        <v>41699</v>
      </c>
      <c r="C201" s="9">
        <v>1.917</v>
      </c>
      <c r="D201" s="9">
        <v>1.1474</v>
      </c>
      <c r="E201" s="9">
        <v>0.94299999999999995</v>
      </c>
      <c r="F201" s="9">
        <f t="shared" si="3"/>
        <v>2.6924556538279631</v>
      </c>
      <c r="J201" s="5"/>
      <c r="L201" s="9"/>
      <c r="M201" s="9"/>
    </row>
    <row r="202" spans="1:13" x14ac:dyDescent="0.3">
      <c r="A202" t="s">
        <v>471</v>
      </c>
      <c r="B202" s="5">
        <v>41730</v>
      </c>
      <c r="C202" s="9">
        <v>1.9209000000000001</v>
      </c>
      <c r="D202" s="9">
        <v>1.1587000000000001</v>
      </c>
      <c r="E202" s="9">
        <v>0.86809999999999998</v>
      </c>
      <c r="F202" s="9">
        <f t="shared" si="3"/>
        <v>2.6888429448974849</v>
      </c>
      <c r="J202" s="5"/>
      <c r="L202" s="9"/>
      <c r="M202" s="9"/>
    </row>
    <row r="203" spans="1:13" x14ac:dyDescent="0.3">
      <c r="A203" t="s">
        <v>472</v>
      </c>
      <c r="B203" s="5">
        <v>41760</v>
      </c>
      <c r="C203" s="9">
        <v>1.9762999999999999</v>
      </c>
      <c r="D203" s="9">
        <v>1.2605999999999999</v>
      </c>
      <c r="E203" s="9">
        <v>0.60670000000000002</v>
      </c>
      <c r="F203" s="9">
        <f t="shared" si="3"/>
        <v>2.6970584974807643</v>
      </c>
      <c r="J203" s="5"/>
      <c r="L203" s="9"/>
      <c r="M203" s="9"/>
    </row>
    <row r="204" spans="1:13" x14ac:dyDescent="0.3">
      <c r="A204" t="s">
        <v>473</v>
      </c>
      <c r="B204" s="5">
        <v>41791</v>
      </c>
      <c r="C204" s="9">
        <v>2.0741999999999998</v>
      </c>
      <c r="D204" s="9">
        <v>1.3883000000000001</v>
      </c>
      <c r="E204" s="9">
        <v>0.56040000000000001</v>
      </c>
      <c r="F204" s="9">
        <f t="shared" si="3"/>
        <v>2.7647401686387907</v>
      </c>
      <c r="J204" s="5"/>
      <c r="L204" s="9"/>
      <c r="M204" s="9"/>
    </row>
    <row r="205" spans="1:13" x14ac:dyDescent="0.3">
      <c r="A205" t="s">
        <v>474</v>
      </c>
      <c r="B205" s="5">
        <v>41821</v>
      </c>
      <c r="C205" s="9">
        <v>2.306</v>
      </c>
      <c r="D205" s="9">
        <v>1.7061999999999999</v>
      </c>
      <c r="E205" s="9">
        <v>0.36980000000000002</v>
      </c>
      <c r="F205" s="9">
        <f t="shared" si="3"/>
        <v>2.9093372478767421</v>
      </c>
      <c r="J205" s="5"/>
      <c r="L205" s="9"/>
      <c r="M205" s="9"/>
    </row>
    <row r="206" spans="1:13" x14ac:dyDescent="0.3">
      <c r="A206" t="s">
        <v>475</v>
      </c>
      <c r="B206" s="5">
        <v>41852</v>
      </c>
      <c r="C206" s="9">
        <v>2.3485999999999998</v>
      </c>
      <c r="D206" s="9">
        <v>1.7962</v>
      </c>
      <c r="E206" s="9">
        <v>9.4700000000000006E-2</v>
      </c>
      <c r="F206" s="9">
        <f t="shared" si="3"/>
        <v>2.9039976144492385</v>
      </c>
      <c r="J206" s="5"/>
      <c r="L206" s="9"/>
      <c r="M206" s="9"/>
    </row>
    <row r="207" spans="1:13" x14ac:dyDescent="0.3">
      <c r="A207" t="s">
        <v>476</v>
      </c>
      <c r="B207" s="5">
        <v>41883</v>
      </c>
      <c r="C207" s="9">
        <v>2.3530000000000002</v>
      </c>
      <c r="D207" s="9">
        <v>1.8109</v>
      </c>
      <c r="E207" s="9">
        <v>0.26219999999999999</v>
      </c>
      <c r="F207" s="9">
        <f t="shared" si="3"/>
        <v>2.8979864533169142</v>
      </c>
      <c r="J207" s="5"/>
      <c r="L207" s="9"/>
      <c r="M207" s="9"/>
    </row>
    <row r="208" spans="1:13" x14ac:dyDescent="0.3">
      <c r="A208" t="s">
        <v>477</v>
      </c>
      <c r="B208" s="5">
        <v>41913</v>
      </c>
      <c r="C208" s="9">
        <v>2.2909000000000002</v>
      </c>
      <c r="D208" s="9">
        <v>1.7290000000000001</v>
      </c>
      <c r="E208" s="9">
        <v>0.1673</v>
      </c>
      <c r="F208" s="9">
        <f t="shared" si="3"/>
        <v>2.8559036539236526</v>
      </c>
      <c r="J208" s="5"/>
      <c r="L208" s="9"/>
      <c r="M208" s="9"/>
    </row>
    <row r="209" spans="1:13" x14ac:dyDescent="0.3">
      <c r="A209" t="s">
        <v>478</v>
      </c>
      <c r="B209" s="5">
        <v>41944</v>
      </c>
      <c r="C209" s="9">
        <v>2.2873000000000001</v>
      </c>
      <c r="D209" s="9">
        <v>1.7269000000000001</v>
      </c>
      <c r="E209" s="9">
        <v>-1.5599999999999999E-2</v>
      </c>
      <c r="F209" s="9">
        <f t="shared" si="3"/>
        <v>2.850787169273783</v>
      </c>
      <c r="J209" s="5"/>
      <c r="L209" s="9"/>
      <c r="M209" s="9"/>
    </row>
    <row r="210" spans="1:13" x14ac:dyDescent="0.3">
      <c r="A210" t="s">
        <v>479</v>
      </c>
      <c r="B210" s="5">
        <v>41974</v>
      </c>
      <c r="C210" s="9">
        <v>2.5350000000000001</v>
      </c>
      <c r="D210" s="9">
        <v>2.1162999999999998</v>
      </c>
      <c r="E210" s="9">
        <v>-0.2918</v>
      </c>
      <c r="F210" s="9">
        <f t="shared" si="3"/>
        <v>2.9554167650022611</v>
      </c>
      <c r="J210" s="5"/>
      <c r="L210" s="9"/>
      <c r="M210" s="9"/>
    </row>
    <row r="211" spans="1:13" x14ac:dyDescent="0.3">
      <c r="A211" t="s">
        <v>480</v>
      </c>
      <c r="B211" s="5">
        <v>42005</v>
      </c>
      <c r="C211" s="9">
        <v>2.569</v>
      </c>
      <c r="D211" s="9">
        <v>2.1322999999999999</v>
      </c>
      <c r="E211" s="9">
        <v>-0.79469999999999996</v>
      </c>
      <c r="F211" s="9">
        <f t="shared" si="3"/>
        <v>3.0075672534545683</v>
      </c>
      <c r="J211" s="5"/>
      <c r="L211" s="9"/>
      <c r="M211" s="9"/>
    </row>
    <row r="212" spans="1:13" x14ac:dyDescent="0.3">
      <c r="A212" t="s">
        <v>481</v>
      </c>
      <c r="B212" s="5">
        <v>42036</v>
      </c>
      <c r="C212" s="9">
        <v>2.4613999999999998</v>
      </c>
      <c r="D212" s="9">
        <v>2.0802999999999998</v>
      </c>
      <c r="E212" s="9">
        <v>-0.36499999999999999</v>
      </c>
      <c r="F212" s="9">
        <f t="shared" si="3"/>
        <v>2.8439227741297701</v>
      </c>
      <c r="J212" s="5"/>
      <c r="L212" s="9"/>
      <c r="M212" s="9"/>
    </row>
    <row r="213" spans="1:13" x14ac:dyDescent="0.3">
      <c r="A213" t="s">
        <v>482</v>
      </c>
      <c r="B213" s="5">
        <v>42064</v>
      </c>
      <c r="C213" s="9">
        <v>2.3955000000000002</v>
      </c>
      <c r="D213" s="9">
        <v>1.9570000000000001</v>
      </c>
      <c r="E213" s="9">
        <v>-0.3755</v>
      </c>
      <c r="F213" s="9">
        <f t="shared" si="3"/>
        <v>2.835885915140679</v>
      </c>
      <c r="J213" s="5"/>
      <c r="L213" s="9"/>
      <c r="M213" s="9"/>
    </row>
    <row r="214" spans="1:13" x14ac:dyDescent="0.3">
      <c r="A214" t="s">
        <v>483</v>
      </c>
      <c r="B214" s="5">
        <v>42095</v>
      </c>
      <c r="C214" s="9">
        <v>2.3456000000000001</v>
      </c>
      <c r="D214" s="9">
        <v>1.9133</v>
      </c>
      <c r="E214" s="9">
        <v>-0.20430000000000001</v>
      </c>
      <c r="F214" s="9">
        <f t="shared" si="3"/>
        <v>2.7797337478032702</v>
      </c>
      <c r="J214" s="5"/>
      <c r="L214" s="9"/>
      <c r="M214" s="9"/>
    </row>
    <row r="215" spans="1:13" x14ac:dyDescent="0.3">
      <c r="A215" t="s">
        <v>484</v>
      </c>
      <c r="B215" s="5">
        <v>42125</v>
      </c>
      <c r="C215" s="9">
        <v>2.2566000000000002</v>
      </c>
      <c r="D215" s="9">
        <v>1.8073999999999999</v>
      </c>
      <c r="E215" s="9">
        <v>-2.47E-2</v>
      </c>
      <c r="F215" s="9">
        <f t="shared" si="3"/>
        <v>2.7077819840208406</v>
      </c>
      <c r="J215" s="5"/>
      <c r="L215" s="9"/>
      <c r="M215" s="9"/>
    </row>
    <row r="216" spans="1:13" x14ac:dyDescent="0.3">
      <c r="A216" t="s">
        <v>485</v>
      </c>
      <c r="B216" s="5">
        <v>42156</v>
      </c>
      <c r="C216" s="9">
        <v>2.1145999999999998</v>
      </c>
      <c r="D216" s="9">
        <v>1.6097999999999999</v>
      </c>
      <c r="E216" s="9">
        <v>0.34260000000000002</v>
      </c>
      <c r="F216" s="9">
        <f t="shared" si="3"/>
        <v>2.6219078588876066</v>
      </c>
      <c r="J216" s="5"/>
      <c r="L216" s="9"/>
      <c r="M216" s="9"/>
    </row>
    <row r="217" spans="1:13" x14ac:dyDescent="0.3">
      <c r="A217" t="s">
        <v>486</v>
      </c>
      <c r="B217" s="5">
        <v>42186</v>
      </c>
      <c r="C217" s="9">
        <v>2.1713</v>
      </c>
      <c r="D217" s="9">
        <v>1.724</v>
      </c>
      <c r="E217" s="9">
        <v>9.8699999999999996E-2</v>
      </c>
      <c r="F217" s="9">
        <f t="shared" si="3"/>
        <v>2.6205668641618773</v>
      </c>
      <c r="J217" s="5"/>
      <c r="L217" s="9"/>
      <c r="M217" s="9"/>
    </row>
    <row r="218" spans="1:13" x14ac:dyDescent="0.3">
      <c r="A218" t="s">
        <v>487</v>
      </c>
      <c r="B218" s="5">
        <v>42217</v>
      </c>
      <c r="C218" s="9">
        <v>2.2690000000000001</v>
      </c>
      <c r="D218" s="9">
        <v>1.8641000000000001</v>
      </c>
      <c r="E218" s="9">
        <v>3.5799999999999998E-2</v>
      </c>
      <c r="F218" s="9">
        <f t="shared" si="3"/>
        <v>2.6755094385559008</v>
      </c>
      <c r="J218" s="5"/>
      <c r="L218" s="9"/>
      <c r="M218" s="9"/>
    </row>
    <row r="219" spans="1:13" x14ac:dyDescent="0.3">
      <c r="A219" t="s">
        <v>488</v>
      </c>
      <c r="B219" s="5">
        <v>42248</v>
      </c>
      <c r="C219" s="9">
        <v>2.2002999999999999</v>
      </c>
      <c r="D219" s="9">
        <v>1.7922</v>
      </c>
      <c r="E219" s="9">
        <v>-6.4100000000000004E-2</v>
      </c>
      <c r="F219" s="9">
        <f t="shared" si="3"/>
        <v>2.6100361333186717</v>
      </c>
      <c r="J219" s="5"/>
      <c r="L219" s="9"/>
      <c r="M219" s="9"/>
    </row>
    <row r="220" spans="1:13" x14ac:dyDescent="0.3">
      <c r="A220" t="s">
        <v>489</v>
      </c>
      <c r="B220" s="5">
        <v>42278</v>
      </c>
      <c r="C220" s="9">
        <v>2.2637999999999998</v>
      </c>
      <c r="D220" s="9">
        <v>1.8638999999999999</v>
      </c>
      <c r="E220" s="9">
        <v>-2.3699999999999999E-2</v>
      </c>
      <c r="F220" s="9">
        <f t="shared" si="3"/>
        <v>2.6652699380251388</v>
      </c>
      <c r="J220" s="5"/>
      <c r="L220" s="9"/>
      <c r="M220" s="9"/>
    </row>
    <row r="221" spans="1:13" x14ac:dyDescent="0.3">
      <c r="A221" t="s">
        <v>490</v>
      </c>
      <c r="B221" s="5">
        <v>42309</v>
      </c>
      <c r="C221" s="9">
        <v>2.3477999999999999</v>
      </c>
      <c r="D221" s="9">
        <v>2.0026999999999999</v>
      </c>
      <c r="E221" s="9">
        <v>-3.3099999999999997E-2</v>
      </c>
      <c r="F221" s="9">
        <f t="shared" si="3"/>
        <v>2.694067557427382</v>
      </c>
      <c r="J221" s="5"/>
      <c r="L221" s="9"/>
      <c r="M221" s="9"/>
    </row>
    <row r="222" spans="1:13" x14ac:dyDescent="0.3">
      <c r="A222" t="s">
        <v>491</v>
      </c>
      <c r="B222" s="5">
        <v>42339</v>
      </c>
      <c r="C222" s="9">
        <v>2.3997999999999999</v>
      </c>
      <c r="D222" s="9">
        <v>2.0966</v>
      </c>
      <c r="E222" s="9">
        <v>-2.23E-2</v>
      </c>
      <c r="F222" s="9">
        <f t="shared" si="3"/>
        <v>2.7039004241081521</v>
      </c>
      <c r="J222" s="5"/>
      <c r="L222" s="9"/>
      <c r="M222" s="9"/>
    </row>
    <row r="223" spans="1:13" x14ac:dyDescent="0.3">
      <c r="A223" t="s">
        <v>492</v>
      </c>
      <c r="B223" s="5">
        <v>42370</v>
      </c>
      <c r="C223" s="9">
        <v>2.2635000000000001</v>
      </c>
      <c r="D223" s="9">
        <v>1.9036</v>
      </c>
      <c r="E223" s="9">
        <v>-0.2414</v>
      </c>
      <c r="F223" s="9">
        <f t="shared" si="3"/>
        <v>2.62467108374973</v>
      </c>
      <c r="J223" s="5"/>
      <c r="L223" s="9"/>
      <c r="M223" s="9"/>
    </row>
    <row r="224" spans="1:13" x14ac:dyDescent="0.3">
      <c r="A224" t="s">
        <v>493</v>
      </c>
      <c r="B224" s="5">
        <v>42401</v>
      </c>
      <c r="C224" s="9">
        <v>2.3130000000000002</v>
      </c>
      <c r="D224" s="9">
        <v>1.9748000000000001</v>
      </c>
      <c r="E224" s="9">
        <v>-0.47220000000000001</v>
      </c>
      <c r="F224" s="9">
        <f t="shared" si="3"/>
        <v>2.6523216422096541</v>
      </c>
      <c r="J224" s="5"/>
      <c r="L224" s="9"/>
      <c r="M224" s="9"/>
    </row>
    <row r="225" spans="1:13" x14ac:dyDescent="0.3">
      <c r="A225" t="s">
        <v>494</v>
      </c>
      <c r="B225" s="5">
        <v>42430</v>
      </c>
      <c r="C225" s="9">
        <v>2.2585000000000002</v>
      </c>
      <c r="D225" s="9">
        <v>1.8979999999999999</v>
      </c>
      <c r="E225" s="9">
        <v>-0.40029999999999999</v>
      </c>
      <c r="F225" s="9">
        <f t="shared" si="3"/>
        <v>2.6202753954935432</v>
      </c>
      <c r="J225" s="5"/>
      <c r="L225" s="9"/>
      <c r="M225" s="9"/>
    </row>
    <row r="226" spans="1:13" x14ac:dyDescent="0.3">
      <c r="A226" t="s">
        <v>495</v>
      </c>
      <c r="B226" s="5">
        <v>42461</v>
      </c>
      <c r="C226" s="9">
        <v>2.2793999999999999</v>
      </c>
      <c r="D226" s="9">
        <v>1.9469000000000001</v>
      </c>
      <c r="E226" s="9">
        <v>-0.38629999999999998</v>
      </c>
      <c r="F226" s="9">
        <f t="shared" si="3"/>
        <v>2.6129844493554932</v>
      </c>
      <c r="J226" s="5"/>
      <c r="L226" s="9"/>
      <c r="M226" s="9"/>
    </row>
    <row r="227" spans="1:13" x14ac:dyDescent="0.3">
      <c r="A227" t="s">
        <v>496</v>
      </c>
      <c r="B227" s="5">
        <v>42491</v>
      </c>
      <c r="C227" s="9">
        <v>2.3424999999999998</v>
      </c>
      <c r="D227" s="9">
        <v>2.0409000000000002</v>
      </c>
      <c r="E227" s="9">
        <v>-0.43</v>
      </c>
      <c r="F227" s="9">
        <f t="shared" si="3"/>
        <v>2.6449914323570578</v>
      </c>
      <c r="J227" s="5"/>
      <c r="L227" s="9"/>
      <c r="M227" s="9"/>
    </row>
    <row r="228" spans="1:13" x14ac:dyDescent="0.3">
      <c r="A228" t="s">
        <v>497</v>
      </c>
      <c r="B228" s="5">
        <v>42522</v>
      </c>
      <c r="C228" s="9">
        <v>2.2101000000000002</v>
      </c>
      <c r="D228" s="9">
        <v>1.8788</v>
      </c>
      <c r="E228" s="9">
        <v>-0.67569999999999997</v>
      </c>
      <c r="F228" s="9">
        <f t="shared" si="3"/>
        <v>2.5424773555440261</v>
      </c>
      <c r="J228" s="5"/>
      <c r="L228" s="9"/>
      <c r="M228" s="9"/>
    </row>
    <row r="229" spans="1:13" x14ac:dyDescent="0.3">
      <c r="A229" t="s">
        <v>498</v>
      </c>
      <c r="B229" s="5">
        <v>42552</v>
      </c>
      <c r="C229" s="9">
        <v>2.2784</v>
      </c>
      <c r="D229" s="9">
        <v>1.9722999999999999</v>
      </c>
      <c r="E229" s="9">
        <v>-0.78</v>
      </c>
      <c r="F229" s="9">
        <f t="shared" si="3"/>
        <v>2.5854188496287733</v>
      </c>
      <c r="J229" s="5"/>
      <c r="L229" s="9"/>
      <c r="M229" s="9"/>
    </row>
    <row r="230" spans="1:13" x14ac:dyDescent="0.3">
      <c r="A230" t="s">
        <v>499</v>
      </c>
      <c r="B230" s="5">
        <v>42583</v>
      </c>
      <c r="C230" s="9">
        <v>2.3719000000000001</v>
      </c>
      <c r="D230" s="9">
        <v>2.1244000000000001</v>
      </c>
      <c r="E230" s="9">
        <v>-0.74690000000000001</v>
      </c>
      <c r="F230" s="9">
        <f t="shared" si="3"/>
        <v>2.6199998199255115</v>
      </c>
      <c r="J230" s="5"/>
      <c r="L230" s="9"/>
      <c r="M230" s="9"/>
    </row>
    <row r="231" spans="1:13" x14ac:dyDescent="0.3">
      <c r="A231" t="s">
        <v>500</v>
      </c>
      <c r="B231" s="5">
        <v>42614</v>
      </c>
      <c r="C231" s="9">
        <v>2.2810999999999999</v>
      </c>
      <c r="D231" s="9">
        <v>2.0167999999999999</v>
      </c>
      <c r="E231" s="9">
        <v>-0.63160000000000005</v>
      </c>
      <c r="F231" s="9">
        <f t="shared" si="3"/>
        <v>2.546084735161247</v>
      </c>
      <c r="J231" s="5"/>
      <c r="L231" s="9"/>
      <c r="M231" s="9"/>
    </row>
    <row r="232" spans="1:13" x14ac:dyDescent="0.3">
      <c r="A232" t="s">
        <v>501</v>
      </c>
      <c r="B232" s="5">
        <v>42644</v>
      </c>
      <c r="C232" s="9">
        <v>2.2204000000000002</v>
      </c>
      <c r="D232" s="9">
        <v>1.9561999999999999</v>
      </c>
      <c r="E232" s="9">
        <v>-0.3276</v>
      </c>
      <c r="F232" s="9">
        <f t="shared" si="3"/>
        <v>2.4852846237894077</v>
      </c>
      <c r="J232" s="5"/>
      <c r="L232" s="9"/>
      <c r="M232" s="9"/>
    </row>
    <row r="233" spans="1:13" x14ac:dyDescent="0.3">
      <c r="A233" t="s">
        <v>502</v>
      </c>
      <c r="B233" s="5">
        <v>42675</v>
      </c>
      <c r="C233" s="9">
        <v>2.1997</v>
      </c>
      <c r="D233" s="9">
        <v>1.9286000000000001</v>
      </c>
      <c r="E233" s="9">
        <v>0.26939999999999997</v>
      </c>
      <c r="F233" s="9">
        <f t="shared" si="3"/>
        <v>2.4715210460067416</v>
      </c>
      <c r="J233" s="5"/>
      <c r="L233" s="9"/>
      <c r="M233" s="9"/>
    </row>
    <row r="234" spans="1:13" x14ac:dyDescent="0.3">
      <c r="A234" t="s">
        <v>503</v>
      </c>
      <c r="B234" s="5">
        <v>42705</v>
      </c>
      <c r="C234" s="9">
        <v>2.1577999999999999</v>
      </c>
      <c r="D234" s="9">
        <v>1.8906000000000001</v>
      </c>
      <c r="E234" s="9">
        <v>0.38879999999999998</v>
      </c>
      <c r="F234" s="9">
        <f t="shared" si="3"/>
        <v>2.4257007107623352</v>
      </c>
      <c r="J234" s="5"/>
      <c r="L234" s="9"/>
      <c r="M234" s="9"/>
    </row>
    <row r="235" spans="1:13" x14ac:dyDescent="0.3">
      <c r="A235" t="s">
        <v>504</v>
      </c>
      <c r="B235" s="5">
        <v>42736</v>
      </c>
      <c r="C235" s="9">
        <v>2.1996000000000002</v>
      </c>
      <c r="D235" s="9">
        <v>1.9372</v>
      </c>
      <c r="E235" s="9">
        <v>0.32619999999999999</v>
      </c>
      <c r="F235" s="9">
        <f t="shared" si="3"/>
        <v>2.4626754527297123</v>
      </c>
      <c r="J235" s="5"/>
      <c r="L235" s="9"/>
      <c r="M235" s="9"/>
    </row>
    <row r="236" spans="1:13" x14ac:dyDescent="0.3">
      <c r="A236" t="s">
        <v>505</v>
      </c>
      <c r="B236" s="5">
        <v>42767</v>
      </c>
      <c r="C236" s="9">
        <v>2.1775000000000002</v>
      </c>
      <c r="D236" s="9">
        <v>1.9706999999999999</v>
      </c>
      <c r="E236" s="9">
        <v>0.25950000000000001</v>
      </c>
      <c r="F236" s="9">
        <f t="shared" si="3"/>
        <v>2.384719397336732</v>
      </c>
      <c r="J236" s="5"/>
      <c r="L236" s="9"/>
      <c r="M236" s="9"/>
    </row>
    <row r="237" spans="1:13" x14ac:dyDescent="0.3">
      <c r="A237" t="s">
        <v>506</v>
      </c>
      <c r="B237" s="5">
        <v>42795</v>
      </c>
      <c r="C237" s="9">
        <v>2.1667999999999998</v>
      </c>
      <c r="D237" s="9">
        <v>1.9359</v>
      </c>
      <c r="E237" s="9">
        <v>0.3029</v>
      </c>
      <c r="F237" s="9">
        <f t="shared" si="3"/>
        <v>2.3982230228996926</v>
      </c>
      <c r="J237" s="5"/>
      <c r="L237" s="9"/>
      <c r="M237" s="9"/>
    </row>
    <row r="238" spans="1:13" x14ac:dyDescent="0.3">
      <c r="A238" t="s">
        <v>507</v>
      </c>
      <c r="B238" s="5">
        <v>42826</v>
      </c>
      <c r="C238" s="9">
        <v>2.1560999999999999</v>
      </c>
      <c r="D238" s="9">
        <v>1.9339</v>
      </c>
      <c r="E238" s="9">
        <v>0.1956</v>
      </c>
      <c r="F238" s="9">
        <f t="shared" si="3"/>
        <v>2.378784361336117</v>
      </c>
      <c r="J238" s="5"/>
      <c r="L238" s="9"/>
      <c r="M238" s="9"/>
    </row>
    <row r="239" spans="1:13" x14ac:dyDescent="0.3">
      <c r="A239" t="s">
        <v>508</v>
      </c>
      <c r="B239" s="5">
        <v>42856</v>
      </c>
      <c r="C239" s="9">
        <v>2.1345000000000001</v>
      </c>
      <c r="D239" s="9">
        <v>1.9219999999999999</v>
      </c>
      <c r="E239" s="9">
        <v>0.1323</v>
      </c>
      <c r="F239" s="9">
        <f t="shared" si="3"/>
        <v>2.347443047134079</v>
      </c>
      <c r="J239" s="5"/>
      <c r="L239" s="9"/>
      <c r="M239" s="9"/>
    </row>
    <row r="240" spans="1:13" x14ac:dyDescent="0.3">
      <c r="A240" t="s">
        <v>509</v>
      </c>
      <c r="B240" s="5">
        <v>42887</v>
      </c>
      <c r="C240" s="9">
        <v>2.2505000000000002</v>
      </c>
      <c r="D240" s="9">
        <v>2.0804</v>
      </c>
      <c r="E240" s="9">
        <v>0.1052</v>
      </c>
      <c r="F240" s="9">
        <f t="shared" si="3"/>
        <v>2.4208834433446347</v>
      </c>
      <c r="J240" s="5"/>
      <c r="L240" s="9"/>
      <c r="M240" s="9"/>
    </row>
    <row r="241" spans="1:13" x14ac:dyDescent="0.3">
      <c r="A241" t="s">
        <v>510</v>
      </c>
      <c r="B241" s="5">
        <v>42917</v>
      </c>
      <c r="C241" s="9">
        <v>2.1774</v>
      </c>
      <c r="D241" s="9">
        <v>1.9849000000000001</v>
      </c>
      <c r="E241" s="9">
        <v>0.17030000000000001</v>
      </c>
      <c r="F241" s="9">
        <f t="shared" si="3"/>
        <v>2.3702633503587034</v>
      </c>
      <c r="J241" s="5"/>
      <c r="L241" s="9"/>
      <c r="M241" s="9"/>
    </row>
    <row r="242" spans="1:13" x14ac:dyDescent="0.3">
      <c r="A242" t="s">
        <v>511</v>
      </c>
      <c r="B242" s="5">
        <v>42948</v>
      </c>
      <c r="C242" s="9">
        <v>2.1732999999999998</v>
      </c>
      <c r="D242" s="9">
        <v>2.0013999999999998</v>
      </c>
      <c r="E242" s="9">
        <v>-1.43E-2</v>
      </c>
      <c r="F242" s="9">
        <f t="shared" si="3"/>
        <v>2.3454896980825923</v>
      </c>
      <c r="J242" s="5"/>
      <c r="L242" s="9"/>
      <c r="M242" s="9"/>
    </row>
    <row r="243" spans="1:13" x14ac:dyDescent="0.3">
      <c r="A243" t="s">
        <v>512</v>
      </c>
      <c r="B243" s="5">
        <v>42979</v>
      </c>
      <c r="C243" s="9">
        <v>2.2827000000000002</v>
      </c>
      <c r="D243" s="9">
        <v>2.1461999999999999</v>
      </c>
      <c r="E243" s="9">
        <v>8.1100000000000005E-2</v>
      </c>
      <c r="F243" s="9">
        <f t="shared" si="3"/>
        <v>2.419382407666637</v>
      </c>
      <c r="J243" s="5"/>
      <c r="L243" s="9"/>
      <c r="M243" s="9"/>
    </row>
    <row r="244" spans="1:13" x14ac:dyDescent="0.3">
      <c r="A244" t="s">
        <v>513</v>
      </c>
      <c r="B244" s="5">
        <v>43009</v>
      </c>
      <c r="C244" s="9">
        <v>2.3340000000000001</v>
      </c>
      <c r="D244" s="9">
        <v>2.2269999999999999</v>
      </c>
      <c r="E244" s="9">
        <v>6.6900000000000001E-2</v>
      </c>
      <c r="F244" s="9">
        <f t="shared" si="3"/>
        <v>2.4411119958523519</v>
      </c>
      <c r="J244" s="5"/>
      <c r="L244" s="9"/>
      <c r="M244" s="9"/>
    </row>
    <row r="245" spans="1:13" x14ac:dyDescent="0.3">
      <c r="A245" t="s">
        <v>514</v>
      </c>
      <c r="B245" s="5">
        <v>43040</v>
      </c>
      <c r="C245" s="9">
        <v>2.4426000000000001</v>
      </c>
      <c r="D245" s="9">
        <v>2.4287000000000001</v>
      </c>
      <c r="E245" s="9">
        <v>9.1999999999999998E-3</v>
      </c>
      <c r="F245" s="9">
        <f t="shared" si="3"/>
        <v>2.456501886287743</v>
      </c>
      <c r="J245" s="5"/>
      <c r="L245" s="9"/>
      <c r="M245" s="9"/>
    </row>
    <row r="246" spans="1:13" x14ac:dyDescent="0.3">
      <c r="A246" t="s">
        <v>515</v>
      </c>
      <c r="B246" s="5">
        <v>43070</v>
      </c>
      <c r="C246" s="9">
        <v>2.5108000000000001</v>
      </c>
      <c r="D246" s="9">
        <v>2.5074000000000001</v>
      </c>
      <c r="E246" s="9">
        <v>-7.8799999999999995E-2</v>
      </c>
      <c r="F246" s="9">
        <f t="shared" si="3"/>
        <v>2.5142001127723246</v>
      </c>
      <c r="J246" s="5"/>
      <c r="L246" s="9"/>
      <c r="M246" s="9"/>
    </row>
    <row r="247" spans="1:13" x14ac:dyDescent="0.3">
      <c r="A247" t="s">
        <v>516</v>
      </c>
      <c r="B247" s="5">
        <v>43101</v>
      </c>
      <c r="C247" s="9">
        <v>2.6421999999999999</v>
      </c>
      <c r="D247" s="9">
        <v>2.7019000000000002</v>
      </c>
      <c r="E247" s="9">
        <v>8.5300000000000001E-2</v>
      </c>
      <c r="F247" s="9">
        <f t="shared" si="3"/>
        <v>2.5825347032528256</v>
      </c>
      <c r="J247" s="5"/>
      <c r="L247" s="9"/>
      <c r="M247" s="9"/>
    </row>
    <row r="248" spans="1:13" x14ac:dyDescent="0.3">
      <c r="A248" t="s">
        <v>517</v>
      </c>
      <c r="B248" s="5">
        <v>43132</v>
      </c>
      <c r="C248" s="9">
        <v>2.6347999999999998</v>
      </c>
      <c r="D248" s="9">
        <v>2.6857000000000002</v>
      </c>
      <c r="E248" s="9">
        <v>0.26319999999999999</v>
      </c>
      <c r="F248" s="9">
        <f t="shared" si="3"/>
        <v>2.5839252304848959</v>
      </c>
      <c r="J248" s="5"/>
      <c r="L248" s="9"/>
      <c r="M248" s="9"/>
    </row>
    <row r="249" spans="1:13" x14ac:dyDescent="0.3">
      <c r="A249" t="s">
        <v>518</v>
      </c>
      <c r="B249" s="5">
        <v>43160</v>
      </c>
      <c r="C249" s="9">
        <v>2.6113</v>
      </c>
      <c r="D249" s="9">
        <v>2.6960000000000002</v>
      </c>
      <c r="E249" s="9">
        <v>0.13059999999999999</v>
      </c>
      <c r="F249" s="9">
        <f t="shared" si="3"/>
        <v>2.5266698575407087</v>
      </c>
      <c r="J249" s="5"/>
      <c r="L249" s="9"/>
      <c r="M249" s="9"/>
    </row>
    <row r="250" spans="1:13" x14ac:dyDescent="0.3">
      <c r="A250" t="s">
        <v>519</v>
      </c>
      <c r="B250" s="5">
        <v>43191</v>
      </c>
      <c r="C250" s="9">
        <v>2.7743000000000002</v>
      </c>
      <c r="D250" s="9">
        <v>2.9083000000000001</v>
      </c>
      <c r="E250" s="9">
        <v>0.1656</v>
      </c>
      <c r="F250" s="9">
        <f t="shared" si="3"/>
        <v>2.6404744854399587</v>
      </c>
      <c r="J250" s="5"/>
      <c r="L250" s="9"/>
      <c r="M250" s="9"/>
    </row>
    <row r="251" spans="1:13" x14ac:dyDescent="0.3">
      <c r="A251" t="s">
        <v>520</v>
      </c>
      <c r="B251" s="5">
        <v>43221</v>
      </c>
      <c r="C251" s="9">
        <v>2.702</v>
      </c>
      <c r="D251" s="9">
        <v>2.8224</v>
      </c>
      <c r="E251" s="9">
        <v>0.1285</v>
      </c>
      <c r="F251" s="9">
        <f t="shared" si="3"/>
        <v>2.5817409825096727</v>
      </c>
      <c r="J251" s="5"/>
      <c r="L251" s="9"/>
      <c r="M251" s="9"/>
    </row>
    <row r="252" spans="1:13" x14ac:dyDescent="0.3">
      <c r="A252" t="s">
        <v>521</v>
      </c>
      <c r="B252" s="5">
        <v>43252</v>
      </c>
      <c r="C252" s="9">
        <v>2.7776999999999998</v>
      </c>
      <c r="D252" s="9">
        <v>2.9422999999999999</v>
      </c>
      <c r="E252" s="9">
        <v>8.7400000000000005E-2</v>
      </c>
      <c r="F252" s="9">
        <f t="shared" si="3"/>
        <v>2.6133631878246355</v>
      </c>
      <c r="J252" s="5"/>
      <c r="L252" s="9"/>
      <c r="M252" s="9"/>
    </row>
    <row r="253" spans="1:13" x14ac:dyDescent="0.3">
      <c r="A253" t="s">
        <v>522</v>
      </c>
      <c r="B253" s="5">
        <v>43282</v>
      </c>
      <c r="C253" s="9">
        <v>2.8605</v>
      </c>
      <c r="D253" s="9">
        <v>3.0788000000000002</v>
      </c>
      <c r="E253" s="9">
        <v>9.3899999999999997E-2</v>
      </c>
      <c r="F253" s="9">
        <f t="shared" si="3"/>
        <v>2.6426623151414086</v>
      </c>
      <c r="J253" s="5"/>
      <c r="L253" s="9"/>
      <c r="M253" s="9"/>
    </row>
    <row r="254" spans="1:13" x14ac:dyDescent="0.3">
      <c r="A254" t="s">
        <v>523</v>
      </c>
      <c r="B254" s="5">
        <v>43313</v>
      </c>
      <c r="C254" s="9">
        <v>2.8092999999999999</v>
      </c>
      <c r="D254" s="9">
        <v>3.0308000000000002</v>
      </c>
      <c r="E254" s="9">
        <v>4.6300000000000001E-2</v>
      </c>
      <c r="F254" s="9">
        <f t="shared" si="3"/>
        <v>2.5882761901295348</v>
      </c>
      <c r="J254" s="5"/>
      <c r="L254" s="9"/>
      <c r="M254" s="9"/>
    </row>
    <row r="255" spans="1:13" x14ac:dyDescent="0.3">
      <c r="A255" t="s">
        <v>524</v>
      </c>
      <c r="B255" s="5">
        <v>43344</v>
      </c>
      <c r="C255" s="9">
        <v>2.8700999999999999</v>
      </c>
      <c r="D255" s="9">
        <v>3.1105999999999998</v>
      </c>
      <c r="E255" s="9">
        <v>0.1762</v>
      </c>
      <c r="F255" s="9">
        <f t="shared" si="3"/>
        <v>2.6301609534810311</v>
      </c>
      <c r="J255" s="5"/>
      <c r="L255" s="9"/>
      <c r="M255" s="9"/>
    </row>
    <row r="256" spans="1:13" x14ac:dyDescent="0.3">
      <c r="A256" t="s">
        <v>525</v>
      </c>
      <c r="B256" s="5">
        <v>43374</v>
      </c>
      <c r="C256" s="9">
        <v>2.8159000000000001</v>
      </c>
      <c r="D256" s="9">
        <v>3.0577000000000001</v>
      </c>
      <c r="E256" s="9">
        <v>0.33710000000000001</v>
      </c>
      <c r="F256" s="9">
        <f t="shared" si="3"/>
        <v>2.5746673252944774</v>
      </c>
      <c r="J256" s="5"/>
      <c r="L256" s="9"/>
      <c r="M256" s="9"/>
    </row>
    <row r="257" spans="1:13" x14ac:dyDescent="0.3">
      <c r="A257" t="s">
        <v>526</v>
      </c>
      <c r="B257" s="5">
        <v>43405</v>
      </c>
      <c r="C257" s="9">
        <v>2.7675999999999998</v>
      </c>
      <c r="D257" s="9">
        <v>2.9851999999999999</v>
      </c>
      <c r="E257" s="9">
        <v>0.23949999999999999</v>
      </c>
      <c r="F257" s="9">
        <f t="shared" si="3"/>
        <v>2.5504597724721689</v>
      </c>
      <c r="J257" s="5"/>
      <c r="L257" s="9"/>
      <c r="M257" s="9"/>
    </row>
    <row r="258" spans="1:13" x14ac:dyDescent="0.3">
      <c r="A258" t="s">
        <v>527</v>
      </c>
      <c r="B258" s="5">
        <v>43435</v>
      </c>
      <c r="C258" s="9">
        <v>2.5750999999999999</v>
      </c>
      <c r="D258" s="9">
        <v>2.6833999999999998</v>
      </c>
      <c r="E258" s="9">
        <v>0.124</v>
      </c>
      <c r="F258" s="9">
        <f t="shared" si="3"/>
        <v>2.4669142238180841</v>
      </c>
      <c r="J258" s="5"/>
      <c r="L258" s="9"/>
      <c r="M258" s="9"/>
    </row>
    <row r="259" spans="1:13" x14ac:dyDescent="0.3">
      <c r="A259" t="s">
        <v>528</v>
      </c>
      <c r="B259" s="5">
        <v>43466</v>
      </c>
      <c r="C259" s="9">
        <v>2.5851999999999999</v>
      </c>
      <c r="D259" s="9">
        <v>2.7075999999999998</v>
      </c>
      <c r="E259" s="9">
        <v>3.5400000000000001E-2</v>
      </c>
      <c r="F259" s="9">
        <f t="shared" si="3"/>
        <v>2.4629458680759608</v>
      </c>
      <c r="J259" s="5"/>
      <c r="L259" s="9"/>
      <c r="M259" s="9"/>
    </row>
    <row r="260" spans="1:13" x14ac:dyDescent="0.3">
      <c r="A260" t="s">
        <v>529</v>
      </c>
      <c r="B260" s="5">
        <v>43497</v>
      </c>
      <c r="C260" s="9">
        <v>2.6212</v>
      </c>
      <c r="D260" s="9">
        <v>2.7645</v>
      </c>
      <c r="E260" s="9">
        <v>0.10589999999999999</v>
      </c>
      <c r="F260" s="9">
        <f t="shared" si="3"/>
        <v>2.4780998247449171</v>
      </c>
      <c r="J260" s="5"/>
      <c r="L260" s="9"/>
      <c r="M260" s="9"/>
    </row>
    <row r="261" spans="1:13" x14ac:dyDescent="0.3">
      <c r="A261" t="s">
        <v>530</v>
      </c>
      <c r="B261" s="5">
        <v>43525</v>
      </c>
      <c r="C261" s="9">
        <v>2.4790000000000001</v>
      </c>
      <c r="D261" s="9">
        <v>2.5672000000000001</v>
      </c>
      <c r="E261" s="9">
        <v>-6.4699999999999994E-2</v>
      </c>
      <c r="F261" s="9">
        <f t="shared" si="3"/>
        <v>2.3908758452995116</v>
      </c>
      <c r="J261" s="5"/>
      <c r="L261" s="9"/>
      <c r="M261" s="9"/>
    </row>
    <row r="262" spans="1:13" x14ac:dyDescent="0.3">
      <c r="A262" t="s">
        <v>531</v>
      </c>
      <c r="B262" s="5">
        <v>43556</v>
      </c>
      <c r="C262" s="9">
        <v>2.4603999999999999</v>
      </c>
      <c r="D262" s="9">
        <v>2.5219</v>
      </c>
      <c r="E262" s="9">
        <v>6.1899999999999997E-2</v>
      </c>
      <c r="F262" s="9">
        <f t="shared" si="3"/>
        <v>2.3989368921176979</v>
      </c>
      <c r="J262" s="5"/>
      <c r="L262" s="9"/>
      <c r="M262" s="9"/>
    </row>
    <row r="263" spans="1:13" x14ac:dyDescent="0.3">
      <c r="A263" t="s">
        <v>532</v>
      </c>
      <c r="B263" s="5">
        <v>43586</v>
      </c>
      <c r="C263" s="9">
        <v>2.2734999999999999</v>
      </c>
      <c r="D263" s="9">
        <v>2.2694999999999999</v>
      </c>
      <c r="E263" s="9">
        <v>-0.11409999999999999</v>
      </c>
      <c r="F263" s="9">
        <f t="shared" si="3"/>
        <v>2.2775001564493857</v>
      </c>
      <c r="J263" s="5"/>
      <c r="L263" s="9"/>
      <c r="M263" s="9"/>
    </row>
    <row r="264" spans="1:13" x14ac:dyDescent="0.3">
      <c r="A264" t="s">
        <v>533</v>
      </c>
      <c r="B264" s="5">
        <v>43617</v>
      </c>
      <c r="C264" s="9">
        <v>2.1764999999999999</v>
      </c>
      <c r="D264" s="9">
        <v>2.1560000000000001</v>
      </c>
      <c r="E264" s="9">
        <v>-0.1578</v>
      </c>
      <c r="F264" s="9">
        <f t="shared" ref="F264:F327" si="4">100*((((1+C264/100)^10)/(1+D264/100)^5)^(1/5)-1)</f>
        <v>2.1970041138063445</v>
      </c>
      <c r="J264" s="5"/>
      <c r="L264" s="9"/>
      <c r="M264" s="9"/>
    </row>
    <row r="265" spans="1:13" x14ac:dyDescent="0.3">
      <c r="A265" t="s">
        <v>534</v>
      </c>
      <c r="B265" s="5">
        <v>43647</v>
      </c>
      <c r="C265" s="9">
        <v>2.238</v>
      </c>
      <c r="D265" s="9">
        <v>2.2839</v>
      </c>
      <c r="E265" s="9">
        <v>-0.21709999999999999</v>
      </c>
      <c r="F265" s="9">
        <f t="shared" si="4"/>
        <v>2.1921205976698221</v>
      </c>
      <c r="J265" s="5"/>
      <c r="L265" s="9"/>
      <c r="M265" s="9"/>
    </row>
    <row r="266" spans="1:13" x14ac:dyDescent="0.3">
      <c r="A266" t="s">
        <v>535</v>
      </c>
      <c r="B266" s="5">
        <v>43678</v>
      </c>
      <c r="C266" s="9">
        <v>2.2021999999999999</v>
      </c>
      <c r="D266" s="9">
        <v>2.2073999999999998</v>
      </c>
      <c r="E266" s="9">
        <v>-0.67979999999999996</v>
      </c>
      <c r="F266" s="9">
        <f t="shared" si="4"/>
        <v>2.1970002645600895</v>
      </c>
      <c r="J266" s="5"/>
      <c r="L266" s="9"/>
      <c r="M266" s="9"/>
    </row>
    <row r="267" spans="1:13" x14ac:dyDescent="0.3">
      <c r="A267" t="s">
        <v>536</v>
      </c>
      <c r="B267" s="5">
        <v>43709</v>
      </c>
      <c r="C267" s="9">
        <v>2.2637999999999998</v>
      </c>
      <c r="D267" s="9">
        <v>2.2974999999999999</v>
      </c>
      <c r="E267" s="9">
        <v>-0.56989999999999996</v>
      </c>
      <c r="F267" s="9">
        <f t="shared" si="4"/>
        <v>2.2301111018353303</v>
      </c>
      <c r="J267" s="5"/>
      <c r="L267" s="9"/>
      <c r="M267" s="9"/>
    </row>
    <row r="268" spans="1:13" x14ac:dyDescent="0.3">
      <c r="A268" t="s">
        <v>537</v>
      </c>
      <c r="B268" s="5">
        <v>43739</v>
      </c>
      <c r="C268" s="9">
        <v>2.1760999999999999</v>
      </c>
      <c r="D268" s="9">
        <v>2.2067000000000001</v>
      </c>
      <c r="E268" s="9">
        <v>-0.47160000000000002</v>
      </c>
      <c r="F268" s="9">
        <f t="shared" si="4"/>
        <v>2.1455091614345889</v>
      </c>
      <c r="J268" s="5"/>
      <c r="L268" s="9"/>
      <c r="M268" s="9"/>
    </row>
    <row r="269" spans="1:13" x14ac:dyDescent="0.3">
      <c r="A269" t="s">
        <v>538</v>
      </c>
      <c r="B269" s="5">
        <v>43770</v>
      </c>
      <c r="C269" s="9">
        <v>2.1381999999999999</v>
      </c>
      <c r="D269" s="9">
        <v>2.2168999999999999</v>
      </c>
      <c r="E269" s="9">
        <v>-0.32919999999999999</v>
      </c>
      <c r="F269" s="9">
        <f t="shared" si="4"/>
        <v>2.0595605936004624</v>
      </c>
      <c r="J269" s="5"/>
      <c r="L269" s="9"/>
      <c r="M269" s="9"/>
    </row>
    <row r="270" spans="1:13" x14ac:dyDescent="0.3">
      <c r="A270" t="s">
        <v>539</v>
      </c>
      <c r="B270" s="5">
        <v>43800</v>
      </c>
      <c r="C270" s="9">
        <v>2.1116000000000001</v>
      </c>
      <c r="D270" s="9">
        <v>2.1198000000000001</v>
      </c>
      <c r="E270" s="9">
        <v>-0.15049999999999999</v>
      </c>
      <c r="F270" s="9">
        <f t="shared" si="4"/>
        <v>2.1034006584423226</v>
      </c>
      <c r="J270" s="5"/>
      <c r="L270" s="9"/>
      <c r="M270" s="9"/>
    </row>
    <row r="271" spans="1:13" x14ac:dyDescent="0.3">
      <c r="A271" t="s">
        <v>540</v>
      </c>
      <c r="B271" s="5">
        <v>43831</v>
      </c>
      <c r="C271" s="9">
        <v>1.9276</v>
      </c>
      <c r="D271" s="9">
        <v>1.9196</v>
      </c>
      <c r="E271" s="9">
        <v>-0.39879999999999999</v>
      </c>
      <c r="F271" s="9">
        <f t="shared" si="4"/>
        <v>1.935600627945977</v>
      </c>
      <c r="J271" s="5"/>
      <c r="L271" s="9"/>
      <c r="M271" s="9"/>
    </row>
    <row r="272" spans="1:13" x14ac:dyDescent="0.3">
      <c r="A272" t="s">
        <v>541</v>
      </c>
      <c r="B272" s="5">
        <v>43862</v>
      </c>
      <c r="C272" s="9">
        <v>1.7558</v>
      </c>
      <c r="D272" s="9">
        <v>1.6553</v>
      </c>
      <c r="E272" s="9">
        <v>-0.60680000000000001</v>
      </c>
      <c r="F272" s="9">
        <f t="shared" si="4"/>
        <v>1.856399357829841</v>
      </c>
      <c r="J272" s="5"/>
      <c r="L272" s="9"/>
      <c r="M272" s="9"/>
    </row>
    <row r="273" spans="1:13" x14ac:dyDescent="0.3">
      <c r="A273" t="s">
        <v>542</v>
      </c>
      <c r="B273" s="5">
        <v>43891</v>
      </c>
      <c r="C273" s="9">
        <v>1.2633000000000001</v>
      </c>
      <c r="D273" s="9">
        <v>1.1426000000000001</v>
      </c>
      <c r="E273" s="9">
        <v>-0.47749999999999998</v>
      </c>
      <c r="F273" s="9">
        <f t="shared" si="4"/>
        <v>1.3841440391091142</v>
      </c>
      <c r="J273" s="5"/>
      <c r="L273" s="9"/>
      <c r="M273" s="9"/>
    </row>
    <row r="274" spans="1:13" x14ac:dyDescent="0.3">
      <c r="A274" t="s">
        <v>543</v>
      </c>
      <c r="B274" s="5">
        <v>43922</v>
      </c>
      <c r="C274" s="9">
        <v>1.2547999999999999</v>
      </c>
      <c r="D274" s="9">
        <v>1.1455</v>
      </c>
      <c r="E274" s="9">
        <v>-0.55869999999999997</v>
      </c>
      <c r="F274" s="9">
        <f t="shared" si="4"/>
        <v>1.3642181119278618</v>
      </c>
      <c r="J274" s="5"/>
      <c r="L274" s="9"/>
      <c r="M274" s="9"/>
    </row>
    <row r="275" spans="1:13" x14ac:dyDescent="0.3">
      <c r="A275" t="s">
        <v>544</v>
      </c>
      <c r="B275" s="5">
        <v>43952</v>
      </c>
      <c r="C275" s="9">
        <v>1.1930000000000001</v>
      </c>
      <c r="D275" s="9">
        <v>1.0499000000000001</v>
      </c>
      <c r="E275" s="9">
        <v>-0.50880000000000003</v>
      </c>
      <c r="F275" s="9">
        <f t="shared" si="4"/>
        <v>1.3363026484934704</v>
      </c>
      <c r="J275" s="5"/>
      <c r="L275" s="9"/>
      <c r="M275" s="9"/>
    </row>
    <row r="276" spans="1:13" x14ac:dyDescent="0.3">
      <c r="A276" t="s">
        <v>545</v>
      </c>
      <c r="B276" s="5">
        <v>43983</v>
      </c>
      <c r="C276" s="9">
        <v>1.1453</v>
      </c>
      <c r="D276" s="9">
        <v>1.0088999999999999</v>
      </c>
      <c r="E276" s="9">
        <v>-0.46310000000000001</v>
      </c>
      <c r="F276" s="9">
        <f t="shared" si="4"/>
        <v>1.2818841912940249</v>
      </c>
      <c r="J276" s="5"/>
      <c r="L276" s="9"/>
      <c r="M276" s="9"/>
    </row>
    <row r="277" spans="1:13" x14ac:dyDescent="0.3">
      <c r="A277" t="s">
        <v>546</v>
      </c>
      <c r="B277" s="5">
        <v>44013</v>
      </c>
      <c r="C277" s="9">
        <v>1.1371</v>
      </c>
      <c r="D277" s="9">
        <v>1.0102</v>
      </c>
      <c r="E277" s="9">
        <v>-0.58540000000000003</v>
      </c>
      <c r="F277" s="9">
        <f t="shared" si="4"/>
        <v>1.2641594255827782</v>
      </c>
      <c r="J277" s="5"/>
      <c r="L277" s="9"/>
      <c r="M277" s="9"/>
    </row>
    <row r="278" spans="1:13" x14ac:dyDescent="0.3">
      <c r="A278" t="s">
        <v>547</v>
      </c>
      <c r="B278" s="5">
        <v>44044</v>
      </c>
      <c r="C278" s="9">
        <v>1.1048</v>
      </c>
      <c r="D278" s="9">
        <v>0.95589999999999997</v>
      </c>
      <c r="E278" s="9">
        <v>-0.37280000000000002</v>
      </c>
      <c r="F278" s="9">
        <f t="shared" si="4"/>
        <v>1.2539196128210195</v>
      </c>
      <c r="J278" s="5"/>
      <c r="L278" s="9"/>
      <c r="M278" s="9"/>
    </row>
    <row r="279" spans="1:13" x14ac:dyDescent="0.3">
      <c r="A279" t="s">
        <v>548</v>
      </c>
      <c r="B279" s="5">
        <v>44075</v>
      </c>
      <c r="C279" s="9">
        <v>1.0947</v>
      </c>
      <c r="D279" s="9">
        <v>0.95940000000000003</v>
      </c>
      <c r="E279" s="9">
        <v>-0.40539999999999998</v>
      </c>
      <c r="F279" s="9">
        <f t="shared" si="4"/>
        <v>1.2301813213034141</v>
      </c>
      <c r="J279" s="5"/>
      <c r="L279" s="9"/>
      <c r="M279" s="9"/>
    </row>
    <row r="280" spans="1:13" x14ac:dyDescent="0.3">
      <c r="A280" t="s">
        <v>549</v>
      </c>
      <c r="B280" s="5">
        <v>44105</v>
      </c>
      <c r="C280" s="9">
        <v>1.0665</v>
      </c>
      <c r="D280" s="9">
        <v>0.89590000000000003</v>
      </c>
      <c r="E280" s="9">
        <v>-0.1686</v>
      </c>
      <c r="F280" s="9">
        <f t="shared" si="4"/>
        <v>1.2373884592931761</v>
      </c>
      <c r="J280" s="5"/>
      <c r="L280" s="9"/>
      <c r="M280" s="9"/>
    </row>
    <row r="281" spans="1:13" x14ac:dyDescent="0.3">
      <c r="A281" t="s">
        <v>550</v>
      </c>
      <c r="B281" s="5">
        <v>44136</v>
      </c>
      <c r="C281" s="9">
        <v>1.0093000000000001</v>
      </c>
      <c r="D281" s="9">
        <v>0.84599999999999997</v>
      </c>
      <c r="E281" s="9">
        <v>-0.15379999999999999</v>
      </c>
      <c r="F281" s="9">
        <f t="shared" si="4"/>
        <v>1.1728644318069081</v>
      </c>
      <c r="J281" s="5"/>
      <c r="L281" s="9"/>
      <c r="M281" s="9"/>
    </row>
    <row r="282" spans="1:13" x14ac:dyDescent="0.3">
      <c r="A282" t="s">
        <v>551</v>
      </c>
      <c r="B282" s="5">
        <v>44166</v>
      </c>
      <c r="C282" s="9">
        <v>0.97430000000000005</v>
      </c>
      <c r="D282" s="9">
        <v>0.77059999999999995</v>
      </c>
      <c r="E282" s="9">
        <v>-4.1200000000000001E-2</v>
      </c>
      <c r="F282" s="9">
        <f t="shared" si="4"/>
        <v>1.1784117638477865</v>
      </c>
      <c r="J282" s="5"/>
      <c r="L282" s="9"/>
      <c r="M282" s="9"/>
    </row>
    <row r="283" spans="1:13" x14ac:dyDescent="0.3">
      <c r="A283" t="s">
        <v>552</v>
      </c>
      <c r="B283" s="5">
        <v>44197</v>
      </c>
      <c r="C283" s="9">
        <v>0.9637</v>
      </c>
      <c r="D283" s="9">
        <v>0.72019999999999995</v>
      </c>
      <c r="E283" s="9">
        <v>0.16950000000000001</v>
      </c>
      <c r="F283" s="9">
        <f t="shared" si="4"/>
        <v>1.207788682806421</v>
      </c>
      <c r="J283" s="5"/>
      <c r="L283" s="9"/>
      <c r="M283" s="9"/>
    </row>
    <row r="284" spans="1:13" x14ac:dyDescent="0.3">
      <c r="A284" t="s">
        <v>553</v>
      </c>
      <c r="B284" s="5">
        <v>44228</v>
      </c>
      <c r="C284" s="9">
        <v>1.0501</v>
      </c>
      <c r="D284" s="9">
        <v>0.70099999999999996</v>
      </c>
      <c r="E284" s="9">
        <v>0.49049999999999999</v>
      </c>
      <c r="F284" s="9">
        <f t="shared" si="4"/>
        <v>1.4004102244267846</v>
      </c>
      <c r="J284" s="5"/>
      <c r="L284" s="9"/>
      <c r="M284" s="9"/>
    </row>
    <row r="285" spans="1:13" x14ac:dyDescent="0.3">
      <c r="A285" t="s">
        <v>554</v>
      </c>
      <c r="B285" s="5">
        <v>44256</v>
      </c>
      <c r="C285" s="9">
        <v>1.0931999999999999</v>
      </c>
      <c r="D285" s="9">
        <v>0.62329999999999997</v>
      </c>
      <c r="E285" s="9">
        <v>0.75780000000000003</v>
      </c>
      <c r="F285" s="9">
        <f t="shared" si="4"/>
        <v>1.5652943825137822</v>
      </c>
      <c r="J285" s="5"/>
      <c r="L285" s="9"/>
      <c r="M285" s="9"/>
    </row>
    <row r="286" spans="1:13" x14ac:dyDescent="0.3">
      <c r="A286" t="s">
        <v>555</v>
      </c>
      <c r="B286" s="5">
        <v>44287</v>
      </c>
      <c r="C286" s="9">
        <v>1.0799000000000001</v>
      </c>
      <c r="D286" s="9">
        <v>0.65159999999999996</v>
      </c>
      <c r="E286" s="9">
        <v>0.66049999999999998</v>
      </c>
      <c r="F286" s="9">
        <f t="shared" si="4"/>
        <v>1.510022533273192</v>
      </c>
      <c r="J286" s="5"/>
      <c r="L286" s="9"/>
      <c r="M286" s="9"/>
    </row>
    <row r="287" spans="1:13" x14ac:dyDescent="0.3">
      <c r="A287" t="s">
        <v>556</v>
      </c>
      <c r="B287" s="5">
        <v>44317</v>
      </c>
      <c r="C287" s="9">
        <v>1.0386</v>
      </c>
      <c r="D287" s="9">
        <v>0.61609999999999998</v>
      </c>
      <c r="E287" s="9">
        <v>0.64190000000000003</v>
      </c>
      <c r="F287" s="9">
        <f t="shared" si="4"/>
        <v>1.4628741320722893</v>
      </c>
      <c r="J287" s="5"/>
      <c r="L287" s="9"/>
      <c r="M287" s="9"/>
    </row>
    <row r="288" spans="1:13" x14ac:dyDescent="0.3">
      <c r="A288" t="s">
        <v>557</v>
      </c>
      <c r="B288" s="5">
        <v>44348</v>
      </c>
      <c r="C288" s="9">
        <v>1.0861000000000001</v>
      </c>
      <c r="D288" s="9">
        <v>0.78969999999999996</v>
      </c>
      <c r="E288" s="9">
        <v>0.44419999999999998</v>
      </c>
      <c r="F288" s="9">
        <f t="shared" si="4"/>
        <v>1.3833716462098966</v>
      </c>
      <c r="J288" s="5"/>
      <c r="L288" s="9"/>
      <c r="M288" s="9"/>
    </row>
    <row r="289" spans="1:13" x14ac:dyDescent="0.3">
      <c r="A289" t="s">
        <v>558</v>
      </c>
      <c r="B289" s="5">
        <v>44378</v>
      </c>
      <c r="C289" s="9">
        <v>1.0415000000000001</v>
      </c>
      <c r="D289" s="9">
        <v>0.79100000000000004</v>
      </c>
      <c r="E289" s="9">
        <v>0.26319999999999999</v>
      </c>
      <c r="F289" s="9">
        <f t="shared" si="4"/>
        <v>1.2926225779087419</v>
      </c>
      <c r="J289" s="5"/>
      <c r="L289" s="9"/>
      <c r="M289" s="9"/>
    </row>
    <row r="290" spans="1:13" x14ac:dyDescent="0.3">
      <c r="A290" t="s">
        <v>559</v>
      </c>
      <c r="B290" s="5">
        <v>44409</v>
      </c>
      <c r="C290" s="9">
        <v>1.0530999999999999</v>
      </c>
      <c r="D290" s="9">
        <v>0.81140000000000001</v>
      </c>
      <c r="E290" s="9">
        <v>0.307</v>
      </c>
      <c r="F290" s="9">
        <f t="shared" si="4"/>
        <v>1.2953794869429602</v>
      </c>
      <c r="J290" s="5"/>
      <c r="L290" s="9"/>
      <c r="M290" s="9"/>
    </row>
    <row r="291" spans="1:13" x14ac:dyDescent="0.3">
      <c r="A291" t="s">
        <v>560</v>
      </c>
      <c r="B291" s="5">
        <v>44440</v>
      </c>
      <c r="C291" s="9">
        <v>1.1412</v>
      </c>
      <c r="D291" s="9">
        <v>0.86560000000000004</v>
      </c>
      <c r="E291" s="9">
        <v>0.44979999999999998</v>
      </c>
      <c r="F291" s="9">
        <f t="shared" si="4"/>
        <v>1.4175530353262022</v>
      </c>
      <c r="J291" s="5"/>
      <c r="L291" s="9"/>
      <c r="M291" s="9"/>
    </row>
    <row r="292" spans="1:13" x14ac:dyDescent="0.3">
      <c r="A292" t="s">
        <v>561</v>
      </c>
      <c r="B292" s="5">
        <v>44470</v>
      </c>
      <c r="C292" s="9">
        <v>1.2073</v>
      </c>
      <c r="D292" s="9">
        <v>1.0561</v>
      </c>
      <c r="E292" s="9">
        <v>0.42659999999999998</v>
      </c>
      <c r="F292" s="9">
        <f t="shared" si="4"/>
        <v>1.3587262252352961</v>
      </c>
      <c r="J292" s="5"/>
      <c r="L292" s="9"/>
      <c r="M292" s="9"/>
    </row>
    <row r="293" spans="1:13" x14ac:dyDescent="0.3">
      <c r="A293" t="s">
        <v>562</v>
      </c>
      <c r="B293" s="5">
        <v>44501</v>
      </c>
      <c r="C293" s="9">
        <v>1.2133</v>
      </c>
      <c r="D293" s="9">
        <v>1.121</v>
      </c>
      <c r="E293" s="9">
        <v>0.29320000000000002</v>
      </c>
      <c r="F293" s="9">
        <f t="shared" si="4"/>
        <v>1.3056842484745923</v>
      </c>
      <c r="J293" s="5"/>
      <c r="L293" s="9"/>
      <c r="M293" s="9"/>
    </row>
    <row r="294" spans="1:13" x14ac:dyDescent="0.3">
      <c r="A294" t="s">
        <v>563</v>
      </c>
      <c r="B294" s="5">
        <v>44531</v>
      </c>
      <c r="C294" s="9">
        <v>1.3223</v>
      </c>
      <c r="D294" s="9">
        <v>1.3299000000000001</v>
      </c>
      <c r="E294" s="9">
        <v>0.26840000000000003</v>
      </c>
      <c r="F294" s="9">
        <f t="shared" si="4"/>
        <v>1.3147005700193226</v>
      </c>
      <c r="J294" s="5"/>
      <c r="L294" s="9"/>
      <c r="M294" s="9"/>
    </row>
    <row r="295" spans="1:13" x14ac:dyDescent="0.3">
      <c r="A295" t="s">
        <v>564</v>
      </c>
      <c r="B295" s="5">
        <v>44562</v>
      </c>
      <c r="C295" s="9">
        <v>1.5062</v>
      </c>
      <c r="D295" s="9">
        <v>1.6228</v>
      </c>
      <c r="E295" s="9">
        <v>0.36659999999999998</v>
      </c>
      <c r="F295" s="9">
        <f t="shared" si="4"/>
        <v>1.3897337845443891</v>
      </c>
      <c r="J295" s="5"/>
      <c r="L295" s="9"/>
      <c r="M295" s="9"/>
    </row>
    <row r="296" spans="1:13" x14ac:dyDescent="0.3">
      <c r="A296" t="s">
        <v>565</v>
      </c>
      <c r="B296" s="5">
        <v>44593</v>
      </c>
      <c r="C296" s="9">
        <v>1.6677999999999999</v>
      </c>
      <c r="D296" s="9">
        <v>1.9341999999999999</v>
      </c>
      <c r="E296" s="9">
        <v>0.23380000000000001</v>
      </c>
      <c r="F296" s="9">
        <f t="shared" si="4"/>
        <v>1.4020962232498935</v>
      </c>
      <c r="J296" s="5"/>
      <c r="L296" s="9"/>
      <c r="M296" s="9"/>
    </row>
    <row r="297" spans="1:13" x14ac:dyDescent="0.3">
      <c r="A297" t="s">
        <v>566</v>
      </c>
      <c r="B297" s="5">
        <v>44621</v>
      </c>
      <c r="C297" s="9">
        <v>2.4102999999999999</v>
      </c>
      <c r="D297" s="9">
        <v>3.0312999999999999</v>
      </c>
      <c r="E297" s="9">
        <v>-4.6300000000000001E-2</v>
      </c>
      <c r="F297" s="9">
        <f t="shared" si="4"/>
        <v>1.7930429499579237</v>
      </c>
      <c r="J297" s="5"/>
      <c r="L297" s="9"/>
      <c r="M297" s="9"/>
    </row>
    <row r="298" spans="1:13" x14ac:dyDescent="0.3">
      <c r="A298" t="s">
        <v>567</v>
      </c>
      <c r="B298" s="5">
        <v>44652</v>
      </c>
      <c r="C298" s="9">
        <v>2.4657</v>
      </c>
      <c r="D298" s="9">
        <v>2.9969000000000001</v>
      </c>
      <c r="E298" s="9">
        <v>0.48199999999999998</v>
      </c>
      <c r="F298" s="9">
        <f t="shared" si="4"/>
        <v>1.9372396304160544</v>
      </c>
      <c r="J298" s="5"/>
      <c r="L298" s="9"/>
      <c r="M298" s="9"/>
    </row>
    <row r="299" spans="1:13" x14ac:dyDescent="0.3">
      <c r="A299" t="s">
        <v>568</v>
      </c>
      <c r="B299" s="5">
        <v>44682</v>
      </c>
      <c r="C299" s="9">
        <v>2.2090999999999998</v>
      </c>
      <c r="D299" s="9">
        <v>2.6153</v>
      </c>
      <c r="E299" s="9">
        <v>0.71379999999999999</v>
      </c>
      <c r="F299" s="9">
        <f t="shared" si="4"/>
        <v>1.8045079321504787</v>
      </c>
      <c r="J299" s="5"/>
      <c r="L299" s="9"/>
      <c r="M299" s="9"/>
    </row>
    <row r="300" spans="1:13" x14ac:dyDescent="0.3">
      <c r="A300" t="s">
        <v>569</v>
      </c>
      <c r="B300" s="5">
        <v>44713</v>
      </c>
      <c r="C300" s="9">
        <v>2.3483999999999998</v>
      </c>
      <c r="D300" s="9">
        <v>2.7382</v>
      </c>
      <c r="E300" s="9">
        <v>0.75009999999999999</v>
      </c>
      <c r="F300" s="9">
        <f t="shared" si="4"/>
        <v>1.960078943956578</v>
      </c>
      <c r="J300" s="5"/>
      <c r="L300" s="9"/>
      <c r="M300" s="9"/>
    </row>
    <row r="301" spans="1:13" x14ac:dyDescent="0.3">
      <c r="A301" t="s">
        <v>570</v>
      </c>
      <c r="B301" s="5">
        <v>44743</v>
      </c>
      <c r="C301" s="9">
        <v>2.2446000000000002</v>
      </c>
      <c r="D301" s="9">
        <v>2.6696</v>
      </c>
      <c r="E301" s="9">
        <v>0.46229999999999999</v>
      </c>
      <c r="F301" s="9">
        <f t="shared" si="4"/>
        <v>1.8213592841503035</v>
      </c>
      <c r="J301" s="5"/>
      <c r="L301" s="9"/>
      <c r="M301" s="9"/>
    </row>
    <row r="302" spans="1:13" x14ac:dyDescent="0.3">
      <c r="A302" t="s">
        <v>571</v>
      </c>
      <c r="B302" s="5">
        <v>44774</v>
      </c>
      <c r="C302" s="9">
        <v>2.6231</v>
      </c>
      <c r="D302" s="9">
        <v>3.1814</v>
      </c>
      <c r="E302" s="9">
        <v>0.57440000000000002</v>
      </c>
      <c r="F302" s="9">
        <f t="shared" si="4"/>
        <v>2.0678208825427591</v>
      </c>
      <c r="J302" s="5"/>
      <c r="L302" s="9"/>
      <c r="M302" s="9"/>
    </row>
    <row r="303" spans="1:13" x14ac:dyDescent="0.3">
      <c r="A303" t="s">
        <v>572</v>
      </c>
      <c r="B303" s="5">
        <v>44805</v>
      </c>
      <c r="C303" s="9">
        <v>3.0872000000000002</v>
      </c>
      <c r="D303" s="9">
        <v>3.7652000000000001</v>
      </c>
      <c r="E303" s="9">
        <v>0.78949999999999998</v>
      </c>
      <c r="F303" s="9">
        <f t="shared" si="4"/>
        <v>2.4136300401290667</v>
      </c>
      <c r="J303" s="5"/>
      <c r="L303" s="9"/>
      <c r="M303" s="9"/>
    </row>
    <row r="304" spans="1:13" x14ac:dyDescent="0.3">
      <c r="A304" t="s">
        <v>573</v>
      </c>
      <c r="B304" s="5">
        <v>44835</v>
      </c>
      <c r="C304" s="9">
        <v>3.1766000000000001</v>
      </c>
      <c r="D304" s="9">
        <v>3.7606000000000002</v>
      </c>
      <c r="E304" s="9">
        <v>1.0111000000000001</v>
      </c>
      <c r="F304" s="9">
        <f t="shared" si="4"/>
        <v>2.5958869509235649</v>
      </c>
      <c r="J304" s="5"/>
      <c r="L304" s="9"/>
      <c r="M304" s="9"/>
    </row>
    <row r="305" spans="1:13" x14ac:dyDescent="0.3">
      <c r="A305" t="s">
        <v>574</v>
      </c>
      <c r="B305" s="5">
        <v>44866</v>
      </c>
      <c r="C305" s="9">
        <v>3.0295000000000001</v>
      </c>
      <c r="D305" s="9">
        <v>3.6360000000000001</v>
      </c>
      <c r="E305" s="9">
        <v>0.64890000000000003</v>
      </c>
      <c r="F305" s="9">
        <f t="shared" si="4"/>
        <v>2.4265493674977767</v>
      </c>
      <c r="J305" s="5"/>
      <c r="L305" s="9"/>
      <c r="M305" s="9"/>
    </row>
    <row r="306" spans="1:13" x14ac:dyDescent="0.3">
      <c r="A306" t="s">
        <v>575</v>
      </c>
      <c r="B306" s="5">
        <v>44896</v>
      </c>
      <c r="C306" s="9">
        <v>3.1389999999999998</v>
      </c>
      <c r="D306" s="9">
        <v>3.7222</v>
      </c>
      <c r="E306" s="9">
        <v>0.73180000000000001</v>
      </c>
      <c r="F306" s="9">
        <f t="shared" si="4"/>
        <v>2.559079165308864</v>
      </c>
      <c r="J306" s="5"/>
      <c r="L306" s="9"/>
      <c r="M306" s="9"/>
    </row>
    <row r="307" spans="1:13" x14ac:dyDescent="0.3">
      <c r="A307" t="s">
        <v>576</v>
      </c>
      <c r="B307" s="5">
        <v>44927</v>
      </c>
      <c r="C307" s="9">
        <v>2.9506999999999999</v>
      </c>
      <c r="D307" s="9">
        <v>3.5087999999999999</v>
      </c>
      <c r="E307" s="9">
        <v>0.55089999999999995</v>
      </c>
      <c r="F307" s="9">
        <f t="shared" si="4"/>
        <v>2.3956091703314142</v>
      </c>
      <c r="J307" s="5"/>
      <c r="L307" s="9"/>
      <c r="M307" s="9"/>
    </row>
    <row r="308" spans="1:13" x14ac:dyDescent="0.3">
      <c r="A308" t="s">
        <v>577</v>
      </c>
      <c r="B308" s="5">
        <v>44958</v>
      </c>
      <c r="C308" s="9">
        <v>3.2801999999999998</v>
      </c>
      <c r="D308" s="9">
        <v>3.9478</v>
      </c>
      <c r="E308" s="9">
        <v>0.68430000000000002</v>
      </c>
      <c r="F308" s="9">
        <f t="shared" si="4"/>
        <v>2.6168876305222577</v>
      </c>
      <c r="J308" s="5"/>
      <c r="L308" s="9"/>
      <c r="M308" s="9"/>
    </row>
    <row r="309" spans="1:13" x14ac:dyDescent="0.3">
      <c r="A309" t="s">
        <v>578</v>
      </c>
      <c r="B309" s="5">
        <v>44986</v>
      </c>
      <c r="C309" s="9">
        <v>2.9039000000000001</v>
      </c>
      <c r="D309" s="9">
        <v>3.3614000000000002</v>
      </c>
      <c r="E309" s="9">
        <v>0.61780000000000002</v>
      </c>
      <c r="F309" s="9">
        <f t="shared" si="4"/>
        <v>2.4484249943402592</v>
      </c>
      <c r="J309" s="5"/>
      <c r="L309" s="9"/>
      <c r="M309" s="9"/>
    </row>
    <row r="310" spans="1:13" x14ac:dyDescent="0.3">
      <c r="A310" t="s">
        <v>579</v>
      </c>
      <c r="B310" s="5">
        <v>45017</v>
      </c>
      <c r="C310" s="9">
        <v>2.8864000000000001</v>
      </c>
      <c r="D310" s="9">
        <v>3.3117000000000001</v>
      </c>
      <c r="E310" s="9">
        <v>0.58650000000000002</v>
      </c>
      <c r="F310" s="9">
        <f t="shared" si="4"/>
        <v>2.4628508190263076</v>
      </c>
      <c r="J310" s="5"/>
      <c r="L310" s="9"/>
      <c r="M310" s="9"/>
    </row>
    <row r="311" spans="1:13" x14ac:dyDescent="0.3">
      <c r="A311" t="s">
        <v>580</v>
      </c>
      <c r="B311" s="5">
        <v>45047</v>
      </c>
      <c r="C311" s="9">
        <v>3.1211000000000002</v>
      </c>
      <c r="D311" s="9">
        <v>3.6358999999999999</v>
      </c>
      <c r="E311" s="9">
        <v>0.56430000000000002</v>
      </c>
      <c r="F311" s="9">
        <f t="shared" si="4"/>
        <v>2.6088572127033416</v>
      </c>
      <c r="J311" s="5"/>
      <c r="L311" s="9"/>
      <c r="M311" s="9"/>
    </row>
    <row r="312" spans="1:13" x14ac:dyDescent="0.3">
      <c r="A312" t="s">
        <v>581</v>
      </c>
      <c r="B312" s="5">
        <v>45078</v>
      </c>
      <c r="C312" s="9">
        <v>3.5453999999999999</v>
      </c>
      <c r="D312" s="9">
        <v>4.2432999999999996</v>
      </c>
      <c r="E312" s="9">
        <v>0.2868</v>
      </c>
      <c r="F312" s="9">
        <f t="shared" si="4"/>
        <v>2.8521723809588062</v>
      </c>
      <c r="J312" s="5"/>
      <c r="L312" s="9"/>
      <c r="M312" s="9"/>
    </row>
    <row r="313" spans="1:13" x14ac:dyDescent="0.3">
      <c r="A313" t="s">
        <v>582</v>
      </c>
      <c r="B313" s="5">
        <v>45108</v>
      </c>
      <c r="C313" s="9">
        <v>3.5758999999999999</v>
      </c>
      <c r="D313" s="9">
        <v>4.2534999999999998</v>
      </c>
      <c r="E313" s="9">
        <v>0.40150000000000002</v>
      </c>
      <c r="F313" s="9">
        <f t="shared" si="4"/>
        <v>2.9027040896468792</v>
      </c>
      <c r="J313" s="5"/>
      <c r="L313" s="9"/>
      <c r="M313" s="9"/>
    </row>
    <row r="314" spans="1:13" x14ac:dyDescent="0.3">
      <c r="A314" t="s">
        <v>583</v>
      </c>
      <c r="B314" s="5">
        <v>45139</v>
      </c>
      <c r="C314" s="9">
        <v>3.4441999999999999</v>
      </c>
      <c r="D314" s="9">
        <v>4.0805999999999996</v>
      </c>
      <c r="E314" s="9">
        <v>0.65849999999999997</v>
      </c>
      <c r="F314" s="9">
        <f t="shared" si="4"/>
        <v>2.8116912627329516</v>
      </c>
      <c r="J314" s="5"/>
      <c r="L314" s="9"/>
      <c r="M314" s="9"/>
    </row>
    <row r="315" spans="1:13" x14ac:dyDescent="0.3">
      <c r="A315" t="s">
        <v>584</v>
      </c>
      <c r="B315" s="5">
        <v>45170</v>
      </c>
      <c r="C315" s="9">
        <v>3.5756000000000001</v>
      </c>
      <c r="D315" s="9">
        <v>4.1115000000000004</v>
      </c>
      <c r="E315" s="9">
        <v>1.0813999999999999</v>
      </c>
      <c r="F315" s="9">
        <f t="shared" si="4"/>
        <v>3.0424584734635163</v>
      </c>
      <c r="J315" s="5"/>
      <c r="L315" s="9"/>
      <c r="M315" s="9"/>
    </row>
    <row r="316" spans="1:13" x14ac:dyDescent="0.3">
      <c r="A316" t="s">
        <v>585</v>
      </c>
      <c r="B316" s="5">
        <v>45200</v>
      </c>
      <c r="C316" s="9">
        <v>3.6276000000000002</v>
      </c>
      <c r="D316" s="9">
        <v>4.0552000000000001</v>
      </c>
      <c r="E316" s="9">
        <v>1.3283</v>
      </c>
      <c r="F316" s="9">
        <f t="shared" si="4"/>
        <v>3.2017571611990592</v>
      </c>
      <c r="J316" s="5"/>
      <c r="L316" s="9"/>
      <c r="M316" s="9"/>
    </row>
    <row r="317" spans="1:13" x14ac:dyDescent="0.3">
      <c r="A317" t="s">
        <v>586</v>
      </c>
      <c r="B317" s="5">
        <v>45231</v>
      </c>
      <c r="C317" s="9">
        <v>3.4032</v>
      </c>
      <c r="D317" s="9">
        <v>3.8571</v>
      </c>
      <c r="E317" s="9">
        <v>1.0333000000000001</v>
      </c>
      <c r="F317" s="9">
        <f t="shared" si="4"/>
        <v>2.9512837373660838</v>
      </c>
      <c r="J317" s="5"/>
      <c r="L317" s="9"/>
      <c r="M317" s="9"/>
    </row>
    <row r="318" spans="1:13" x14ac:dyDescent="0.3">
      <c r="A318" t="s">
        <v>587</v>
      </c>
      <c r="B318" s="5">
        <v>45261</v>
      </c>
      <c r="C318" s="9">
        <v>3.169</v>
      </c>
      <c r="D318" s="9">
        <v>3.5722999999999998</v>
      </c>
      <c r="E318" s="9">
        <v>0.73939999999999995</v>
      </c>
      <c r="F318" s="9">
        <f t="shared" si="4"/>
        <v>2.7672704091731282</v>
      </c>
      <c r="J318" s="5"/>
      <c r="L318" s="9"/>
      <c r="M318" s="9"/>
    </row>
    <row r="319" spans="1:13" x14ac:dyDescent="0.3">
      <c r="A319" t="s">
        <v>588</v>
      </c>
      <c r="B319" s="5">
        <v>45292</v>
      </c>
      <c r="C319" s="9">
        <v>3.1842000000000001</v>
      </c>
      <c r="D319" s="9">
        <v>3.5274999999999999</v>
      </c>
      <c r="E319" s="9">
        <v>0.82310000000000005</v>
      </c>
      <c r="F319" s="9">
        <f t="shared" si="4"/>
        <v>2.8420383921180292</v>
      </c>
      <c r="J319" s="5"/>
      <c r="L319" s="9"/>
      <c r="M319" s="9"/>
    </row>
    <row r="320" spans="1:13" x14ac:dyDescent="0.3">
      <c r="A320" t="s">
        <v>589</v>
      </c>
      <c r="B320" s="5">
        <v>45323</v>
      </c>
      <c r="C320" s="9">
        <v>3.4176000000000002</v>
      </c>
      <c r="D320" s="9">
        <v>3.8929</v>
      </c>
      <c r="E320" s="9">
        <v>0.8468</v>
      </c>
      <c r="F320" s="9">
        <f t="shared" si="4"/>
        <v>2.9444744516708976</v>
      </c>
      <c r="J320" s="5"/>
      <c r="L320" s="9"/>
      <c r="M320" s="9"/>
    </row>
    <row r="321" spans="1:13" x14ac:dyDescent="0.3">
      <c r="A321" t="s">
        <v>590</v>
      </c>
      <c r="B321" s="5">
        <v>45352</v>
      </c>
      <c r="C321" s="9">
        <v>3.4245000000000001</v>
      </c>
      <c r="D321" s="9">
        <v>3.9136000000000002</v>
      </c>
      <c r="E321" s="9">
        <v>0.75719999999999998</v>
      </c>
      <c r="F321" s="9">
        <f t="shared" si="4"/>
        <v>2.9377020933737397</v>
      </c>
      <c r="J321" s="5"/>
      <c r="L321" s="9"/>
      <c r="M321" s="9"/>
    </row>
    <row r="322" spans="1:13" x14ac:dyDescent="0.3">
      <c r="A322" t="s">
        <v>591</v>
      </c>
      <c r="B322" s="5">
        <v>45383</v>
      </c>
      <c r="C322" s="9">
        <v>3.6928999999999998</v>
      </c>
      <c r="D322" s="9">
        <v>4.2622</v>
      </c>
      <c r="E322" s="9">
        <v>0.94820000000000004</v>
      </c>
      <c r="F322" s="9">
        <f t="shared" si="4"/>
        <v>3.1267085330062283</v>
      </c>
      <c r="J322" s="5"/>
      <c r="L322" s="9"/>
      <c r="M322" s="9"/>
    </row>
    <row r="323" spans="1:13" x14ac:dyDescent="0.3">
      <c r="A323" t="s">
        <v>592</v>
      </c>
      <c r="B323" s="5">
        <v>45413</v>
      </c>
      <c r="C323" s="9">
        <v>3.5943000000000001</v>
      </c>
      <c r="D323" s="9">
        <v>4.1093999999999999</v>
      </c>
      <c r="E323" s="9">
        <v>0.90700000000000003</v>
      </c>
      <c r="F323" s="9">
        <f t="shared" si="4"/>
        <v>3.0817485499868624</v>
      </c>
      <c r="J323" s="5"/>
      <c r="L323" s="9"/>
      <c r="M323" s="9"/>
    </row>
    <row r="324" spans="1:13" x14ac:dyDescent="0.3">
      <c r="A324" t="s">
        <v>593</v>
      </c>
      <c r="B324" s="5">
        <v>45444</v>
      </c>
      <c r="C324" s="9">
        <v>3.5347</v>
      </c>
      <c r="D324" s="9">
        <v>4.0437000000000003</v>
      </c>
      <c r="E324" s="9">
        <v>0.80110000000000003</v>
      </c>
      <c r="F324" s="9">
        <f t="shared" si="4"/>
        <v>3.0281901171334669</v>
      </c>
      <c r="J324" s="5"/>
      <c r="L324" s="9"/>
      <c r="M324" s="9"/>
    </row>
    <row r="325" spans="1:13" x14ac:dyDescent="0.3">
      <c r="A325" t="s">
        <v>594</v>
      </c>
      <c r="B325" s="5">
        <v>45474</v>
      </c>
      <c r="C325" s="9">
        <v>3.2896999999999998</v>
      </c>
      <c r="D325" s="9">
        <v>3.6448</v>
      </c>
      <c r="E325" s="9">
        <v>0.7883</v>
      </c>
      <c r="F325" s="9">
        <f t="shared" si="4"/>
        <v>2.935816616849074</v>
      </c>
      <c r="J325" s="5"/>
      <c r="L325" s="9"/>
      <c r="M325" s="9"/>
    </row>
    <row r="326" spans="1:13" x14ac:dyDescent="0.3">
      <c r="A326" t="s">
        <v>595</v>
      </c>
      <c r="B326" s="5">
        <v>45505</v>
      </c>
      <c r="C326" s="9">
        <v>3.1265000000000001</v>
      </c>
      <c r="D326" s="9">
        <v>3.3938000000000001</v>
      </c>
      <c r="E326" s="9">
        <v>0.78820000000000001</v>
      </c>
      <c r="F326" s="9">
        <f t="shared" si="4"/>
        <v>2.8598910403718758</v>
      </c>
      <c r="J326" s="5"/>
      <c r="L326" s="9"/>
      <c r="M326" s="9"/>
    </row>
    <row r="327" spans="1:13" x14ac:dyDescent="0.3">
      <c r="A327" t="s">
        <v>596</v>
      </c>
      <c r="B327" s="5">
        <v>45536</v>
      </c>
      <c r="C327" s="9">
        <v>2.9864999999999999</v>
      </c>
      <c r="D327" s="9">
        <v>3.1922999999999999</v>
      </c>
      <c r="E327" s="9">
        <v>0.81689999999999996</v>
      </c>
      <c r="F327" s="9">
        <f t="shared" si="4"/>
        <v>2.7811104341118664</v>
      </c>
      <c r="J327" s="5"/>
      <c r="L327" s="9"/>
      <c r="M327" s="9"/>
    </row>
    <row r="328" spans="1:13" x14ac:dyDescent="0.3">
      <c r="A328" t="s">
        <v>597</v>
      </c>
      <c r="B328" s="5">
        <v>45566</v>
      </c>
      <c r="C328" s="9">
        <v>3.3167</v>
      </c>
      <c r="D328" s="9">
        <v>3.6084999999999998</v>
      </c>
      <c r="E328" s="9">
        <v>0.98270000000000002</v>
      </c>
      <c r="F328" s="9">
        <f t="shared" ref="F328:F341" si="5">100*((((1+C328/100)^10)/(1+D328/100)^5)^(1/5)-1)</f>
        <v>3.0257218171288791</v>
      </c>
      <c r="J328" s="5"/>
      <c r="L328" s="9"/>
      <c r="M328" s="9"/>
    </row>
    <row r="329" spans="1:13" x14ac:dyDescent="0.3">
      <c r="A329" t="s">
        <v>598</v>
      </c>
      <c r="B329" s="5">
        <v>45597</v>
      </c>
      <c r="C329" s="9">
        <v>3.2949000000000002</v>
      </c>
      <c r="D329" s="9">
        <v>3.649</v>
      </c>
      <c r="E329" s="9">
        <v>0.89880000000000004</v>
      </c>
      <c r="F329" s="9">
        <f t="shared" si="5"/>
        <v>2.9420097252264688</v>
      </c>
      <c r="J329" s="5"/>
      <c r="L329" s="9"/>
      <c r="M329" s="9"/>
    </row>
    <row r="330" spans="1:13" x14ac:dyDescent="0.3">
      <c r="A330" t="s">
        <v>599</v>
      </c>
      <c r="B330" s="5">
        <v>45627</v>
      </c>
      <c r="C330" s="9">
        <v>3.4207000000000001</v>
      </c>
      <c r="D330" s="9">
        <v>3.7222</v>
      </c>
      <c r="E330" s="9">
        <v>1.1717</v>
      </c>
      <c r="F330" s="9">
        <f t="shared" si="5"/>
        <v>3.1200764010983262</v>
      </c>
      <c r="J330" s="5"/>
      <c r="L330" s="9"/>
      <c r="M330" s="9"/>
    </row>
    <row r="331" spans="1:13" x14ac:dyDescent="0.3">
      <c r="A331" t="s">
        <v>654</v>
      </c>
      <c r="B331" s="5">
        <v>45658</v>
      </c>
      <c r="C331" s="9">
        <v>3.3864000000000001</v>
      </c>
      <c r="D331" s="9">
        <v>3.6619999999999999</v>
      </c>
      <c r="E331" s="9">
        <v>1.2112000000000001</v>
      </c>
      <c r="F331" s="9">
        <f t="shared" si="5"/>
        <v>3.1115327213443456</v>
      </c>
      <c r="J331" s="5"/>
      <c r="L331" s="9"/>
      <c r="M331" s="9"/>
    </row>
    <row r="332" spans="1:13" x14ac:dyDescent="0.3">
      <c r="A332" t="s">
        <v>1736</v>
      </c>
      <c r="B332" s="5">
        <v>45689</v>
      </c>
      <c r="C332" s="9">
        <v>3.2435</v>
      </c>
      <c r="D332" s="9">
        <v>3.4954999999999998</v>
      </c>
      <c r="E332" s="9">
        <v>1.0159</v>
      </c>
      <c r="F332" s="9">
        <f t="shared" si="5"/>
        <v>2.9921135918952846</v>
      </c>
    </row>
    <row r="333" spans="1:13" x14ac:dyDescent="0.3">
      <c r="A333" t="s">
        <v>3116</v>
      </c>
      <c r="B333" s="5">
        <v>45717</v>
      </c>
      <c r="C333" s="9">
        <v>3.1941999999999999</v>
      </c>
      <c r="D333" s="9">
        <v>3.3971</v>
      </c>
      <c r="E333" s="9">
        <v>1.0629</v>
      </c>
      <c r="F333" s="9">
        <f t="shared" si="5"/>
        <v>2.9916981582655655</v>
      </c>
    </row>
    <row r="334" spans="1:13" x14ac:dyDescent="0.3">
      <c r="A334" t="s">
        <v>3117</v>
      </c>
      <c r="B334" s="5">
        <v>45748</v>
      </c>
      <c r="C334" s="9">
        <v>3.0590999999999999</v>
      </c>
      <c r="D334" s="9">
        <v>3.1126999999999998</v>
      </c>
      <c r="E334" s="9">
        <v>1.1686000000000001</v>
      </c>
      <c r="F334" s="9">
        <f t="shared" si="5"/>
        <v>3.0055278623292825</v>
      </c>
    </row>
    <row r="335" spans="1:13" x14ac:dyDescent="0.3">
      <c r="A335" t="s">
        <v>3118</v>
      </c>
      <c r="B335" s="5">
        <v>45778</v>
      </c>
      <c r="C335" s="9">
        <v>3.1838000000000002</v>
      </c>
      <c r="D335" s="9">
        <v>3.3250999999999999</v>
      </c>
      <c r="E335" s="9">
        <v>1.2916000000000001</v>
      </c>
      <c r="F335" s="9">
        <f t="shared" si="5"/>
        <v>3.0426932317510369</v>
      </c>
    </row>
    <row r="336" spans="1:13" x14ac:dyDescent="0.3">
      <c r="A336" t="s">
        <v>3119</v>
      </c>
      <c r="B336" s="5">
        <v>45809</v>
      </c>
      <c r="C336" s="9">
        <v>3.0895000000000001</v>
      </c>
      <c r="D336" s="9">
        <v>3.1880000000000002</v>
      </c>
      <c r="E336" s="9">
        <v>1.2010000000000001</v>
      </c>
      <c r="F336" s="9">
        <f t="shared" si="5"/>
        <v>2.9910940249835205</v>
      </c>
    </row>
    <row r="337" spans="1:6" x14ac:dyDescent="0.3">
      <c r="A337" t="s">
        <v>3240</v>
      </c>
      <c r="B337" s="5">
        <v>45839</v>
      </c>
      <c r="C337" s="9">
        <v>3.2025999999999999</v>
      </c>
      <c r="D337" s="9">
        <v>3.3614000000000002</v>
      </c>
      <c r="E337" s="9">
        <v>1.206</v>
      </c>
      <c r="F337" s="9">
        <f t="shared" si="5"/>
        <v>3.0440439734756186</v>
      </c>
    </row>
    <row r="338" spans="1:6" x14ac:dyDescent="0.3">
      <c r="A338" t="s">
        <v>3241</v>
      </c>
      <c r="B338" s="5">
        <v>45870</v>
      </c>
      <c r="C338" s="9">
        <v>3.0409999999999999</v>
      </c>
      <c r="D338" s="9">
        <v>3.1217999999999999</v>
      </c>
      <c r="E338" s="9">
        <v>1.2475000000000001</v>
      </c>
      <c r="F338" s="9">
        <f t="shared" si="5"/>
        <v>2.9602633099887976</v>
      </c>
    </row>
    <row r="339" spans="1:6" x14ac:dyDescent="0.3">
      <c r="A339" t="s">
        <v>3242</v>
      </c>
      <c r="B339" s="5">
        <v>45901</v>
      </c>
      <c r="C339" s="9">
        <v>3.0731999999999999</v>
      </c>
      <c r="D339" s="9">
        <v>3.2042000000000002</v>
      </c>
      <c r="E339" s="9">
        <v>1.1371</v>
      </c>
      <c r="F339" s="9">
        <f t="shared" si="5"/>
        <v>2.9423662819924035</v>
      </c>
    </row>
    <row r="340" spans="1:6" x14ac:dyDescent="0.3">
      <c r="A340" t="s">
        <v>3243</v>
      </c>
      <c r="B340" s="5">
        <v>45931</v>
      </c>
      <c r="C340" s="9">
        <v>3.0638999999999998</v>
      </c>
      <c r="D340" s="9">
        <v>3.2018</v>
      </c>
      <c r="E340" s="9">
        <v>1.1012999999999999</v>
      </c>
      <c r="F340" s="9">
        <f t="shared" si="5"/>
        <v>2.9261842643248492</v>
      </c>
    </row>
    <row r="341" spans="1:6" x14ac:dyDescent="0.3">
      <c r="A341" t="s">
        <v>3259</v>
      </c>
      <c r="B341" s="5">
        <v>45962</v>
      </c>
      <c r="C341" s="9">
        <v>3.0009000000000001</v>
      </c>
      <c r="D341" s="9">
        <v>3.1154000000000002</v>
      </c>
      <c r="E341" s="9">
        <v>1.0973999999999999</v>
      </c>
      <c r="F341" s="9">
        <f t="shared" si="5"/>
        <v>2.8865271415327021</v>
      </c>
    </row>
  </sheetData>
  <pageMargins left="0.7" right="0.7" top="0.75" bottom="0.75" header="0.3" footer="0.3"/>
  <headerFooter>
    <oddHeader>&amp;L&amp;"Calibri"&amp;11&amp;K000000 NONCONFIDENTIAL // EXTERNAL&amp;1#_x000D_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D0B6F-14E4-4495-90F8-D642D52A253E}">
  <dimension ref="A1:P103"/>
  <sheetViews>
    <sheetView workbookViewId="0">
      <selection activeCell="B1" sqref="B1"/>
    </sheetView>
  </sheetViews>
  <sheetFormatPr defaultRowHeight="14.4" x14ac:dyDescent="0.3"/>
  <cols>
    <col min="2" max="2" width="10.44140625" bestFit="1" customWidth="1"/>
    <col min="3" max="3" width="10.44140625" customWidth="1"/>
    <col min="12" max="12" width="14.77734375" bestFit="1" customWidth="1"/>
    <col min="13" max="14" width="9.77734375" bestFit="1" customWidth="1"/>
    <col min="15" max="16" width="10" bestFit="1" customWidth="1"/>
  </cols>
  <sheetData>
    <row r="1" spans="1:16" x14ac:dyDescent="0.3">
      <c r="B1" t="s">
        <v>3422</v>
      </c>
      <c r="C1" t="s">
        <v>648</v>
      </c>
      <c r="D1" t="s">
        <v>3091</v>
      </c>
      <c r="E1" t="s">
        <v>3092</v>
      </c>
      <c r="F1" t="s">
        <v>3093</v>
      </c>
      <c r="G1" t="s">
        <v>3084</v>
      </c>
      <c r="H1" t="s">
        <v>3088</v>
      </c>
    </row>
    <row r="2" spans="1:16" x14ac:dyDescent="0.3">
      <c r="A2" t="s">
        <v>3094</v>
      </c>
      <c r="B2" t="s">
        <v>894</v>
      </c>
      <c r="D2" t="s">
        <v>3045</v>
      </c>
      <c r="E2" t="s">
        <v>3085</v>
      </c>
      <c r="F2" t="s">
        <v>3089</v>
      </c>
      <c r="G2" t="s">
        <v>3095</v>
      </c>
      <c r="H2" t="s">
        <v>3097</v>
      </c>
    </row>
    <row r="3" spans="1:16" x14ac:dyDescent="0.3">
      <c r="A3" t="s">
        <v>642</v>
      </c>
      <c r="D3" t="s">
        <v>3049</v>
      </c>
      <c r="E3" t="s">
        <v>3087</v>
      </c>
      <c r="F3" t="s">
        <v>3090</v>
      </c>
      <c r="G3" t="s">
        <v>3096</v>
      </c>
      <c r="H3" t="s">
        <v>3100</v>
      </c>
    </row>
    <row r="4" spans="1:16" x14ac:dyDescent="0.3">
      <c r="A4" t="s">
        <v>640</v>
      </c>
      <c r="D4" t="s">
        <v>3048</v>
      </c>
      <c r="E4" t="s">
        <v>3086</v>
      </c>
      <c r="F4" t="s">
        <v>3086</v>
      </c>
      <c r="G4" t="s">
        <v>3031</v>
      </c>
      <c r="H4" t="s">
        <v>3099</v>
      </c>
    </row>
    <row r="5" spans="1:16" x14ac:dyDescent="0.3">
      <c r="A5" t="s">
        <v>600</v>
      </c>
      <c r="D5" t="s">
        <v>1813</v>
      </c>
      <c r="E5" t="s">
        <v>1813</v>
      </c>
      <c r="F5" t="s">
        <v>1813</v>
      </c>
      <c r="G5" t="s">
        <v>1813</v>
      </c>
      <c r="H5" t="s">
        <v>3098</v>
      </c>
    </row>
    <row r="6" spans="1:16" x14ac:dyDescent="0.3">
      <c r="A6" t="s">
        <v>641</v>
      </c>
      <c r="D6" t="s">
        <v>3047</v>
      </c>
      <c r="E6" t="s">
        <v>3047</v>
      </c>
      <c r="F6" t="s">
        <v>3047</v>
      </c>
      <c r="G6" t="s">
        <v>3047</v>
      </c>
      <c r="H6" t="s">
        <v>3047</v>
      </c>
      <c r="M6" s="42" t="s">
        <v>3103</v>
      </c>
      <c r="N6" s="42"/>
      <c r="O6" s="42"/>
      <c r="P6" s="42"/>
    </row>
    <row r="7" spans="1:16" x14ac:dyDescent="0.3">
      <c r="A7" t="s">
        <v>3074</v>
      </c>
      <c r="B7" s="5">
        <v>21916</v>
      </c>
      <c r="C7" s="5">
        <f>EDATE(B7,9)</f>
        <v>22190</v>
      </c>
      <c r="D7" s="3">
        <v>44</v>
      </c>
      <c r="E7" s="4" t="e">
        <v>#N/A</v>
      </c>
      <c r="F7" s="4" t="e">
        <v>#N/A</v>
      </c>
      <c r="G7" s="4">
        <v>0</v>
      </c>
      <c r="H7" s="4" t="e">
        <v>#N/A</v>
      </c>
      <c r="M7" s="36" t="s">
        <v>3177</v>
      </c>
      <c r="N7" s="36" t="s">
        <v>3176</v>
      </c>
      <c r="O7" s="36" t="s">
        <v>3104</v>
      </c>
      <c r="P7" s="36" t="s">
        <v>3105</v>
      </c>
    </row>
    <row r="8" spans="1:16" x14ac:dyDescent="0.3">
      <c r="A8" t="s">
        <v>3075</v>
      </c>
      <c r="B8" s="5">
        <v>22282</v>
      </c>
      <c r="C8" s="5">
        <f t="shared" ref="C8:C71" si="0">EDATE(B8,9)</f>
        <v>22555</v>
      </c>
      <c r="D8" s="3">
        <v>44</v>
      </c>
      <c r="E8" s="4" t="e">
        <v>#N/A</v>
      </c>
      <c r="F8" s="4" t="e">
        <v>#N/A</v>
      </c>
      <c r="G8" s="4">
        <v>-0.5</v>
      </c>
      <c r="H8" s="4" t="e">
        <v>#N/A</v>
      </c>
      <c r="L8" t="s">
        <v>3101</v>
      </c>
      <c r="M8" s="13">
        <f>CORREL(G24:G66,G23:G65)</f>
        <v>0.8011926333048035</v>
      </c>
      <c r="N8" s="13">
        <f>CORREL(G24:G71,G23:G70)</f>
        <v>0.72783538599522746</v>
      </c>
      <c r="O8" s="13">
        <f>CORREL(G53:G71,G52:G70)</f>
        <v>0.5528455708777118</v>
      </c>
      <c r="P8" s="13">
        <f>CORREL(G23:G53,G22:G52)</f>
        <v>0.84476518574462911</v>
      </c>
    </row>
    <row r="9" spans="1:16" x14ac:dyDescent="0.3">
      <c r="A9" t="s">
        <v>3076</v>
      </c>
      <c r="B9" s="5">
        <v>22647</v>
      </c>
      <c r="C9" s="5">
        <f t="shared" si="0"/>
        <v>22920</v>
      </c>
      <c r="D9" s="3">
        <v>42</v>
      </c>
      <c r="E9" s="4" t="e">
        <v>#N/A</v>
      </c>
      <c r="F9" s="4" t="e">
        <v>#N/A</v>
      </c>
      <c r="G9" s="4">
        <v>-1.2</v>
      </c>
      <c r="H9" s="4" t="e">
        <v>#N/A</v>
      </c>
      <c r="L9" t="s">
        <v>3102</v>
      </c>
      <c r="M9" s="13">
        <f>CORREL(H24:H66,H23:H65)</f>
        <v>0.82048876062737985</v>
      </c>
      <c r="N9" s="13">
        <f>CORREL(H24:H71,H23:H70)</f>
        <v>0.74667521380867863</v>
      </c>
      <c r="O9" s="13">
        <f>CORREL(H53:H71,H52:H70)</f>
        <v>0.52656616389816602</v>
      </c>
      <c r="P9" s="13">
        <f>CORREL(H23:H53,H22:H52)</f>
        <v>0.83291647784621048</v>
      </c>
    </row>
    <row r="10" spans="1:16" x14ac:dyDescent="0.3">
      <c r="A10" t="s">
        <v>3077</v>
      </c>
      <c r="B10" s="5">
        <v>23012</v>
      </c>
      <c r="C10" s="5">
        <f t="shared" si="0"/>
        <v>23285</v>
      </c>
      <c r="D10" s="3">
        <v>41</v>
      </c>
      <c r="E10" s="4" t="e">
        <v>#N/A</v>
      </c>
      <c r="F10" s="4" t="e">
        <v>#N/A</v>
      </c>
      <c r="G10" s="4">
        <v>-0.8</v>
      </c>
      <c r="H10" s="4" t="e">
        <v>#N/A</v>
      </c>
    </row>
    <row r="11" spans="1:16" x14ac:dyDescent="0.3">
      <c r="A11" t="s">
        <v>3078</v>
      </c>
      <c r="B11" s="5">
        <v>23377</v>
      </c>
      <c r="C11" s="5">
        <f t="shared" si="0"/>
        <v>23651</v>
      </c>
      <c r="D11" s="3">
        <v>39</v>
      </c>
      <c r="E11" s="4" t="e">
        <v>#N/A</v>
      </c>
      <c r="F11" s="4" t="e">
        <v>#N/A</v>
      </c>
      <c r="G11" s="4">
        <v>-0.9</v>
      </c>
      <c r="H11" s="4" t="e">
        <v>#N/A</v>
      </c>
    </row>
    <row r="12" spans="1:16" x14ac:dyDescent="0.3">
      <c r="A12" t="s">
        <v>3079</v>
      </c>
      <c r="B12" s="5">
        <v>23743</v>
      </c>
      <c r="C12" s="5">
        <f t="shared" si="0"/>
        <v>24016</v>
      </c>
      <c r="D12" s="3">
        <v>37</v>
      </c>
      <c r="E12" s="4" t="e">
        <v>#N/A</v>
      </c>
      <c r="F12" s="4" t="e">
        <v>#N/A</v>
      </c>
      <c r="G12" s="4">
        <v>-0.2</v>
      </c>
      <c r="H12" s="4">
        <v>1</v>
      </c>
    </row>
    <row r="13" spans="1:16" x14ac:dyDescent="0.3">
      <c r="A13" t="s">
        <v>3080</v>
      </c>
      <c r="B13" s="5">
        <v>24108</v>
      </c>
      <c r="C13" s="5">
        <f t="shared" si="0"/>
        <v>24381</v>
      </c>
      <c r="D13" s="3">
        <v>34</v>
      </c>
      <c r="E13" s="4" t="e">
        <v>#N/A</v>
      </c>
      <c r="F13" s="4" t="e">
        <v>#N/A</v>
      </c>
      <c r="G13" s="4">
        <v>-0.5</v>
      </c>
      <c r="H13" s="4">
        <v>0.7</v>
      </c>
      <c r="M13" t="s">
        <v>3109</v>
      </c>
    </row>
    <row r="14" spans="1:16" x14ac:dyDescent="0.3">
      <c r="A14" t="s">
        <v>3081</v>
      </c>
      <c r="B14" s="5">
        <v>24473</v>
      </c>
      <c r="C14" s="5">
        <f t="shared" si="0"/>
        <v>24746</v>
      </c>
      <c r="D14" s="3">
        <v>32</v>
      </c>
      <c r="E14" s="4" t="e">
        <v>#N/A</v>
      </c>
      <c r="F14" s="4" t="e">
        <v>#N/A</v>
      </c>
      <c r="G14" s="4">
        <v>-1</v>
      </c>
      <c r="H14" s="4">
        <v>0.2</v>
      </c>
      <c r="L14" t="s">
        <v>3111</v>
      </c>
      <c r="M14" s="3">
        <f>AVERAGE(D7:D52)</f>
        <v>35.282608695652172</v>
      </c>
    </row>
    <row r="15" spans="1:16" x14ac:dyDescent="0.3">
      <c r="A15" t="s">
        <v>3082</v>
      </c>
      <c r="B15" s="5">
        <v>24838</v>
      </c>
      <c r="C15" s="5">
        <f t="shared" si="0"/>
        <v>25112</v>
      </c>
      <c r="D15" s="3">
        <v>32</v>
      </c>
      <c r="E15" s="4" t="e">
        <v>#N/A</v>
      </c>
      <c r="F15" s="4" t="e">
        <v>#N/A</v>
      </c>
      <c r="G15" s="4">
        <v>-2.8</v>
      </c>
      <c r="H15" s="4">
        <v>-1.6</v>
      </c>
      <c r="L15" t="s">
        <v>3110</v>
      </c>
      <c r="M15" s="3">
        <f>AVERAGE(D22:D52)</f>
        <v>36.161290322580648</v>
      </c>
    </row>
    <row r="16" spans="1:16" x14ac:dyDescent="0.3">
      <c r="A16" t="s">
        <v>3083</v>
      </c>
      <c r="B16" s="5">
        <v>25204</v>
      </c>
      <c r="C16" s="5">
        <f t="shared" si="0"/>
        <v>25477</v>
      </c>
      <c r="D16" s="3">
        <v>28</v>
      </c>
      <c r="E16" s="4" t="e">
        <v>#N/A</v>
      </c>
      <c r="F16" s="4" t="e">
        <v>#N/A</v>
      </c>
      <c r="G16" s="4">
        <v>0.3</v>
      </c>
      <c r="H16" s="4">
        <v>1.6</v>
      </c>
    </row>
    <row r="17" spans="1:12" x14ac:dyDescent="0.3">
      <c r="A17" t="s">
        <v>3046</v>
      </c>
      <c r="B17" s="5">
        <v>25569</v>
      </c>
      <c r="C17" s="5">
        <f t="shared" si="0"/>
        <v>25842</v>
      </c>
      <c r="D17" s="3">
        <v>27</v>
      </c>
      <c r="E17" s="4" t="e">
        <v>#N/A</v>
      </c>
      <c r="F17" s="4" t="e">
        <v>#N/A</v>
      </c>
      <c r="G17" s="4">
        <v>-0.3</v>
      </c>
      <c r="H17" s="4">
        <v>1.1000000000000001</v>
      </c>
    </row>
    <row r="18" spans="1:12" x14ac:dyDescent="0.3">
      <c r="A18" t="s">
        <v>3050</v>
      </c>
      <c r="B18" s="5">
        <v>25934</v>
      </c>
      <c r="C18" s="5">
        <f t="shared" si="0"/>
        <v>26207</v>
      </c>
      <c r="D18" s="3">
        <v>27</v>
      </c>
      <c r="E18" s="4" t="e">
        <v>#N/A</v>
      </c>
      <c r="F18" s="4" t="e">
        <v>#N/A</v>
      </c>
      <c r="G18" s="4">
        <v>-2.1</v>
      </c>
      <c r="H18" s="4">
        <v>-0.8</v>
      </c>
    </row>
    <row r="19" spans="1:12" x14ac:dyDescent="0.3">
      <c r="A19" t="s">
        <v>3051</v>
      </c>
      <c r="B19" s="5">
        <v>26299</v>
      </c>
      <c r="C19" s="5">
        <f t="shared" si="0"/>
        <v>26573</v>
      </c>
      <c r="D19" s="3">
        <v>27</v>
      </c>
      <c r="E19" s="4" t="e">
        <v>#N/A</v>
      </c>
      <c r="F19" s="4" t="e">
        <v>#N/A</v>
      </c>
      <c r="G19" s="4">
        <v>-1.9</v>
      </c>
      <c r="H19" s="4">
        <v>-0.6</v>
      </c>
    </row>
    <row r="20" spans="1:12" x14ac:dyDescent="0.3">
      <c r="A20" t="s">
        <v>3052</v>
      </c>
      <c r="B20" s="5">
        <v>26665</v>
      </c>
      <c r="C20" s="5">
        <f t="shared" si="0"/>
        <v>26938</v>
      </c>
      <c r="D20" s="3">
        <v>25</v>
      </c>
      <c r="E20" s="4" t="e">
        <v>#N/A</v>
      </c>
      <c r="F20" s="4" t="e">
        <v>#N/A</v>
      </c>
      <c r="G20" s="4">
        <v>-1.1000000000000001</v>
      </c>
      <c r="H20" s="4">
        <v>0.2</v>
      </c>
      <c r="L20" s="5"/>
    </row>
    <row r="21" spans="1:12" x14ac:dyDescent="0.3">
      <c r="A21" t="s">
        <v>3053</v>
      </c>
      <c r="B21" s="5">
        <v>27030</v>
      </c>
      <c r="C21" s="5">
        <f t="shared" si="0"/>
        <v>27303</v>
      </c>
      <c r="D21" s="3">
        <v>23</v>
      </c>
      <c r="E21" s="4" t="e">
        <v>#N/A</v>
      </c>
      <c r="F21" s="4" t="e">
        <v>#N/A</v>
      </c>
      <c r="G21" s="4">
        <v>-0.4</v>
      </c>
      <c r="H21" s="4">
        <v>1</v>
      </c>
    </row>
    <row r="22" spans="1:12" x14ac:dyDescent="0.3">
      <c r="A22" t="s">
        <v>1742</v>
      </c>
      <c r="B22" s="5">
        <v>27395</v>
      </c>
      <c r="C22" s="5">
        <f t="shared" si="0"/>
        <v>27668</v>
      </c>
      <c r="D22" s="3">
        <v>25</v>
      </c>
      <c r="E22" s="4" t="e">
        <v>#N/A</v>
      </c>
      <c r="F22" s="4" t="e">
        <v>#N/A</v>
      </c>
      <c r="G22" s="4">
        <v>-3.3</v>
      </c>
      <c r="H22" s="4">
        <v>-1.9</v>
      </c>
    </row>
    <row r="23" spans="1:12" x14ac:dyDescent="0.3">
      <c r="A23" t="s">
        <v>1743</v>
      </c>
      <c r="B23" s="5">
        <v>27760</v>
      </c>
      <c r="C23" s="5">
        <f t="shared" si="0"/>
        <v>28034</v>
      </c>
      <c r="D23" s="3">
        <v>27</v>
      </c>
      <c r="E23" s="4" t="e">
        <v>#N/A</v>
      </c>
      <c r="F23" s="4" t="e">
        <v>#N/A</v>
      </c>
      <c r="G23" s="4">
        <v>-4.0999999999999996</v>
      </c>
      <c r="H23" s="4">
        <v>-2.6</v>
      </c>
    </row>
    <row r="24" spans="1:12" x14ac:dyDescent="0.3">
      <c r="A24" t="s">
        <v>1744</v>
      </c>
      <c r="B24" s="5">
        <v>28126</v>
      </c>
      <c r="C24" s="5">
        <f t="shared" si="0"/>
        <v>28399</v>
      </c>
      <c r="D24" s="3">
        <v>27</v>
      </c>
      <c r="E24" s="4" t="e">
        <v>#N/A</v>
      </c>
      <c r="F24" s="4" t="e">
        <v>#N/A</v>
      </c>
      <c r="G24" s="4">
        <v>-2.7</v>
      </c>
      <c r="H24" s="4">
        <v>-1.2</v>
      </c>
    </row>
    <row r="25" spans="1:12" x14ac:dyDescent="0.3">
      <c r="A25" t="s">
        <v>1745</v>
      </c>
      <c r="B25" s="5">
        <v>28491</v>
      </c>
      <c r="C25" s="5">
        <f t="shared" si="0"/>
        <v>28764</v>
      </c>
      <c r="D25" s="3">
        <v>27</v>
      </c>
      <c r="E25" s="4" t="e">
        <v>#N/A</v>
      </c>
      <c r="F25" s="4" t="e">
        <v>#N/A</v>
      </c>
      <c r="G25" s="4">
        <v>-2.6</v>
      </c>
      <c r="H25" s="4">
        <v>-1</v>
      </c>
    </row>
    <row r="26" spans="1:12" x14ac:dyDescent="0.3">
      <c r="A26" t="s">
        <v>1746</v>
      </c>
      <c r="B26" s="5">
        <v>28856</v>
      </c>
      <c r="C26" s="5">
        <f t="shared" si="0"/>
        <v>29129</v>
      </c>
      <c r="D26" s="3">
        <v>25</v>
      </c>
      <c r="E26" s="4" t="e">
        <v>#N/A</v>
      </c>
      <c r="F26" s="4" t="e">
        <v>#N/A</v>
      </c>
      <c r="G26" s="4">
        <v>-1.6</v>
      </c>
      <c r="H26" s="4">
        <v>0.1</v>
      </c>
    </row>
    <row r="27" spans="1:12" x14ac:dyDescent="0.3">
      <c r="A27" t="s">
        <v>1747</v>
      </c>
      <c r="B27" s="5">
        <v>29221</v>
      </c>
      <c r="C27" s="5">
        <f t="shared" si="0"/>
        <v>29495</v>
      </c>
      <c r="D27" s="3">
        <v>26</v>
      </c>
      <c r="E27" s="4" t="e">
        <v>#N/A</v>
      </c>
      <c r="F27" s="4" t="e">
        <v>#N/A</v>
      </c>
      <c r="G27" s="4">
        <v>-2.6</v>
      </c>
      <c r="H27" s="4">
        <v>-0.7</v>
      </c>
    </row>
    <row r="28" spans="1:12" x14ac:dyDescent="0.3">
      <c r="A28" t="s">
        <v>1748</v>
      </c>
      <c r="B28" s="5">
        <v>29587</v>
      </c>
      <c r="C28" s="5">
        <f t="shared" si="0"/>
        <v>29860</v>
      </c>
      <c r="D28" s="3">
        <v>25</v>
      </c>
      <c r="E28" s="4" t="e">
        <v>#N/A</v>
      </c>
      <c r="F28" s="4" t="e">
        <v>#N/A</v>
      </c>
      <c r="G28" s="4">
        <v>-2.5</v>
      </c>
      <c r="H28" s="4">
        <v>-0.3</v>
      </c>
    </row>
    <row r="29" spans="1:12" x14ac:dyDescent="0.3">
      <c r="A29" t="s">
        <v>1749</v>
      </c>
      <c r="B29" s="5">
        <v>29952</v>
      </c>
      <c r="C29" s="5">
        <f t="shared" si="0"/>
        <v>30225</v>
      </c>
      <c r="D29" s="3">
        <v>28</v>
      </c>
      <c r="E29" s="4" t="e">
        <v>#N/A</v>
      </c>
      <c r="F29" s="4" t="e">
        <v>#N/A</v>
      </c>
      <c r="G29" s="4">
        <v>-3.9</v>
      </c>
      <c r="H29" s="4">
        <v>-1.3</v>
      </c>
    </row>
    <row r="30" spans="1:12" x14ac:dyDescent="0.3">
      <c r="A30" t="s">
        <v>1750</v>
      </c>
      <c r="B30" s="5">
        <v>30317</v>
      </c>
      <c r="C30" s="5">
        <f t="shared" si="0"/>
        <v>30590</v>
      </c>
      <c r="D30" s="3">
        <v>32</v>
      </c>
      <c r="E30" s="4" t="e">
        <v>#N/A</v>
      </c>
      <c r="F30" s="4" t="e">
        <v>#N/A</v>
      </c>
      <c r="G30" s="4">
        <v>-5.9</v>
      </c>
      <c r="H30" s="4">
        <v>-3.4</v>
      </c>
    </row>
    <row r="31" spans="1:12" x14ac:dyDescent="0.3">
      <c r="A31" t="s">
        <v>1751</v>
      </c>
      <c r="B31" s="5">
        <v>30682</v>
      </c>
      <c r="C31" s="5">
        <f t="shared" si="0"/>
        <v>30956</v>
      </c>
      <c r="D31" s="3">
        <v>33</v>
      </c>
      <c r="E31" s="4" t="e">
        <v>#N/A</v>
      </c>
      <c r="F31" s="4" t="e">
        <v>#N/A</v>
      </c>
      <c r="G31" s="4">
        <v>-4.7</v>
      </c>
      <c r="H31" s="4">
        <v>-1.9</v>
      </c>
    </row>
    <row r="32" spans="1:12" x14ac:dyDescent="0.3">
      <c r="A32" t="s">
        <v>1752</v>
      </c>
      <c r="B32" s="5">
        <v>31048</v>
      </c>
      <c r="C32" s="5">
        <f t="shared" si="0"/>
        <v>31321</v>
      </c>
      <c r="D32" s="3">
        <v>35</v>
      </c>
      <c r="E32" s="4" t="e">
        <v>#N/A</v>
      </c>
      <c r="F32" s="4" t="e">
        <v>#N/A</v>
      </c>
      <c r="G32" s="4">
        <v>-5</v>
      </c>
      <c r="H32" s="4">
        <v>-2</v>
      </c>
    </row>
    <row r="33" spans="1:8" x14ac:dyDescent="0.3">
      <c r="A33" t="s">
        <v>1753</v>
      </c>
      <c r="B33" s="5">
        <v>31413</v>
      </c>
      <c r="C33" s="5">
        <f t="shared" si="0"/>
        <v>31686</v>
      </c>
      <c r="D33" s="3">
        <v>38</v>
      </c>
      <c r="E33" s="4" t="e">
        <v>#N/A</v>
      </c>
      <c r="F33" s="4" t="e">
        <v>#N/A</v>
      </c>
      <c r="G33" s="4">
        <v>-4.9000000000000004</v>
      </c>
      <c r="H33" s="4">
        <v>-1.9</v>
      </c>
    </row>
    <row r="34" spans="1:8" x14ac:dyDescent="0.3">
      <c r="A34" t="s">
        <v>1754</v>
      </c>
      <c r="B34" s="5">
        <v>31778</v>
      </c>
      <c r="C34" s="5">
        <f t="shared" si="0"/>
        <v>32051</v>
      </c>
      <c r="D34" s="3">
        <v>40</v>
      </c>
      <c r="E34" s="4" t="e">
        <v>#N/A</v>
      </c>
      <c r="F34" s="4" t="e">
        <v>#N/A</v>
      </c>
      <c r="G34" s="4">
        <v>-3.1</v>
      </c>
      <c r="H34" s="4">
        <v>-0.2</v>
      </c>
    </row>
    <row r="35" spans="1:8" x14ac:dyDescent="0.3">
      <c r="A35" t="s">
        <v>1755</v>
      </c>
      <c r="B35" s="5">
        <v>32143</v>
      </c>
      <c r="C35" s="5">
        <f t="shared" si="0"/>
        <v>32417</v>
      </c>
      <c r="D35" s="3">
        <v>40</v>
      </c>
      <c r="E35" s="4" t="e">
        <v>#N/A</v>
      </c>
      <c r="F35" s="4" t="e">
        <v>#N/A</v>
      </c>
      <c r="G35" s="4">
        <v>-3</v>
      </c>
      <c r="H35" s="4">
        <v>-0.1</v>
      </c>
    </row>
    <row r="36" spans="1:8" x14ac:dyDescent="0.3">
      <c r="A36" t="s">
        <v>1756</v>
      </c>
      <c r="B36" s="5">
        <v>32509</v>
      </c>
      <c r="C36" s="5">
        <f t="shared" si="0"/>
        <v>32782</v>
      </c>
      <c r="D36" s="3">
        <v>39</v>
      </c>
      <c r="E36" s="4" t="e">
        <v>#N/A</v>
      </c>
      <c r="F36" s="4" t="e">
        <v>#N/A</v>
      </c>
      <c r="G36" s="4">
        <v>-2.7</v>
      </c>
      <c r="H36" s="4">
        <v>0.3</v>
      </c>
    </row>
    <row r="37" spans="1:8" x14ac:dyDescent="0.3">
      <c r="A37" t="s">
        <v>1757</v>
      </c>
      <c r="B37" s="5">
        <v>32874</v>
      </c>
      <c r="C37" s="5">
        <f t="shared" si="0"/>
        <v>33147</v>
      </c>
      <c r="D37" s="3">
        <v>41</v>
      </c>
      <c r="E37" s="4" t="e">
        <v>#N/A</v>
      </c>
      <c r="F37" s="4" t="e">
        <v>#N/A</v>
      </c>
      <c r="G37" s="4">
        <v>-3.7</v>
      </c>
      <c r="H37" s="4">
        <v>-0.6</v>
      </c>
    </row>
    <row r="38" spans="1:8" x14ac:dyDescent="0.3">
      <c r="A38" t="s">
        <v>1758</v>
      </c>
      <c r="B38" s="5">
        <v>33239</v>
      </c>
      <c r="C38" s="5">
        <f t="shared" si="0"/>
        <v>33512</v>
      </c>
      <c r="D38" s="3">
        <v>44</v>
      </c>
      <c r="E38" s="4" t="e">
        <v>#N/A</v>
      </c>
      <c r="F38" s="4" t="e">
        <v>#N/A</v>
      </c>
      <c r="G38" s="4">
        <v>-4.4000000000000004</v>
      </c>
      <c r="H38" s="4">
        <v>-1.2</v>
      </c>
    </row>
    <row r="39" spans="1:8" x14ac:dyDescent="0.3">
      <c r="A39" t="s">
        <v>1759</v>
      </c>
      <c r="B39" s="5">
        <v>33604</v>
      </c>
      <c r="C39" s="5">
        <f t="shared" si="0"/>
        <v>33878</v>
      </c>
      <c r="D39" s="3">
        <v>47</v>
      </c>
      <c r="E39" s="4" t="e">
        <v>#N/A</v>
      </c>
      <c r="F39" s="4" t="e">
        <v>#N/A</v>
      </c>
      <c r="G39" s="4">
        <v>-4.5</v>
      </c>
      <c r="H39" s="4">
        <v>-1.4</v>
      </c>
    </row>
    <row r="40" spans="1:8" x14ac:dyDescent="0.3">
      <c r="A40" t="s">
        <v>1760</v>
      </c>
      <c r="B40" s="5">
        <v>33970</v>
      </c>
      <c r="C40" s="5">
        <f t="shared" si="0"/>
        <v>34243</v>
      </c>
      <c r="D40" s="3">
        <v>48</v>
      </c>
      <c r="E40" s="4" t="e">
        <v>#N/A</v>
      </c>
      <c r="F40" s="4" t="e">
        <v>#N/A</v>
      </c>
      <c r="G40" s="4">
        <v>-3.8</v>
      </c>
      <c r="H40" s="4">
        <v>-0.9</v>
      </c>
    </row>
    <row r="41" spans="1:8" x14ac:dyDescent="0.3">
      <c r="A41" t="s">
        <v>1761</v>
      </c>
      <c r="B41" s="5">
        <v>34335</v>
      </c>
      <c r="C41" s="5">
        <f t="shared" si="0"/>
        <v>34608</v>
      </c>
      <c r="D41" s="3">
        <v>48</v>
      </c>
      <c r="E41" s="4" t="e">
        <v>#N/A</v>
      </c>
      <c r="F41" s="4" t="e">
        <v>#N/A</v>
      </c>
      <c r="G41" s="4">
        <v>-2.8</v>
      </c>
      <c r="H41" s="4">
        <v>0</v>
      </c>
    </row>
    <row r="42" spans="1:8" x14ac:dyDescent="0.3">
      <c r="A42" t="s">
        <v>1762</v>
      </c>
      <c r="B42" s="5">
        <v>34700</v>
      </c>
      <c r="C42" s="5">
        <f t="shared" si="0"/>
        <v>34973</v>
      </c>
      <c r="D42" s="3">
        <v>48</v>
      </c>
      <c r="E42" s="4" t="e">
        <v>#N/A</v>
      </c>
      <c r="F42" s="4" t="e">
        <v>#N/A</v>
      </c>
      <c r="G42" s="4">
        <v>-2.2000000000000002</v>
      </c>
      <c r="H42" s="4">
        <v>0.9</v>
      </c>
    </row>
    <row r="43" spans="1:8" x14ac:dyDescent="0.3">
      <c r="A43" t="s">
        <v>1763</v>
      </c>
      <c r="B43" s="5">
        <v>35065</v>
      </c>
      <c r="C43" s="5">
        <f t="shared" si="0"/>
        <v>35339</v>
      </c>
      <c r="D43" s="3">
        <v>47</v>
      </c>
      <c r="E43" s="4" t="e">
        <v>#N/A</v>
      </c>
      <c r="F43" s="4" t="e">
        <v>#N/A</v>
      </c>
      <c r="G43" s="4">
        <v>-1.4</v>
      </c>
      <c r="H43" s="4">
        <v>1.6</v>
      </c>
    </row>
    <row r="44" spans="1:8" x14ac:dyDescent="0.3">
      <c r="A44" t="s">
        <v>1764</v>
      </c>
      <c r="B44" s="5">
        <v>35431</v>
      </c>
      <c r="C44" s="5">
        <f t="shared" si="0"/>
        <v>35704</v>
      </c>
      <c r="D44" s="3">
        <v>45</v>
      </c>
      <c r="E44" s="4" t="e">
        <v>#N/A</v>
      </c>
      <c r="F44" s="4" t="e">
        <v>#N/A</v>
      </c>
      <c r="G44" s="4">
        <v>-0.3</v>
      </c>
      <c r="H44" s="4">
        <v>2.6</v>
      </c>
    </row>
    <row r="45" spans="1:8" x14ac:dyDescent="0.3">
      <c r="A45" t="s">
        <v>602</v>
      </c>
      <c r="B45" s="5">
        <v>35796</v>
      </c>
      <c r="C45" s="5">
        <f t="shared" si="0"/>
        <v>36069</v>
      </c>
      <c r="D45" s="3">
        <v>42</v>
      </c>
      <c r="E45" s="4" t="e">
        <v>#N/A</v>
      </c>
      <c r="F45" s="4" t="e">
        <v>#N/A</v>
      </c>
      <c r="G45" s="4">
        <v>0.8</v>
      </c>
      <c r="H45" s="4">
        <v>3.5</v>
      </c>
    </row>
    <row r="46" spans="1:8" x14ac:dyDescent="0.3">
      <c r="A46" t="s">
        <v>603</v>
      </c>
      <c r="B46" s="5">
        <v>36161</v>
      </c>
      <c r="C46" s="5">
        <f t="shared" si="0"/>
        <v>36434</v>
      </c>
      <c r="D46" s="3">
        <v>38</v>
      </c>
      <c r="E46" s="4" t="e">
        <v>#N/A</v>
      </c>
      <c r="F46" s="4" t="e">
        <v>#N/A</v>
      </c>
      <c r="G46" s="4">
        <v>1.3</v>
      </c>
      <c r="H46" s="4">
        <v>3.7</v>
      </c>
    </row>
    <row r="47" spans="1:8" x14ac:dyDescent="0.3">
      <c r="A47" t="s">
        <v>604</v>
      </c>
      <c r="B47" s="5">
        <v>36526</v>
      </c>
      <c r="C47" s="5">
        <f t="shared" si="0"/>
        <v>36800</v>
      </c>
      <c r="D47" s="3">
        <v>34</v>
      </c>
      <c r="E47" s="4" t="e">
        <v>#N/A</v>
      </c>
      <c r="F47" s="4" t="e">
        <v>#N/A</v>
      </c>
      <c r="G47" s="4">
        <v>2.2999999999999998</v>
      </c>
      <c r="H47" s="4">
        <v>4.5</v>
      </c>
    </row>
    <row r="48" spans="1:8" x14ac:dyDescent="0.3">
      <c r="A48" t="s">
        <v>605</v>
      </c>
      <c r="B48" s="5">
        <v>36892</v>
      </c>
      <c r="C48" s="5">
        <f t="shared" si="0"/>
        <v>37165</v>
      </c>
      <c r="D48" s="3">
        <v>32</v>
      </c>
      <c r="E48" s="4" t="e">
        <v>#N/A</v>
      </c>
      <c r="F48" s="4" t="e">
        <v>#N/A</v>
      </c>
      <c r="G48" s="4">
        <v>1.2</v>
      </c>
      <c r="H48" s="4">
        <v>3.2</v>
      </c>
    </row>
    <row r="49" spans="1:8" x14ac:dyDescent="0.3">
      <c r="A49" t="s">
        <v>606</v>
      </c>
      <c r="B49" s="5">
        <v>37257</v>
      </c>
      <c r="C49" s="5">
        <f t="shared" si="0"/>
        <v>37530</v>
      </c>
      <c r="D49" s="3">
        <v>33</v>
      </c>
      <c r="E49" s="4" t="e">
        <v>#N/A</v>
      </c>
      <c r="F49" s="4" t="e">
        <v>#N/A</v>
      </c>
      <c r="G49" s="4">
        <v>-1.5</v>
      </c>
      <c r="H49" s="4">
        <v>0.1</v>
      </c>
    </row>
    <row r="50" spans="1:8" x14ac:dyDescent="0.3">
      <c r="A50" t="s">
        <v>607</v>
      </c>
      <c r="B50" s="5">
        <v>37622</v>
      </c>
      <c r="C50" s="5">
        <f t="shared" si="0"/>
        <v>37895</v>
      </c>
      <c r="D50" s="3">
        <v>35</v>
      </c>
      <c r="E50" s="4" t="e">
        <v>#N/A</v>
      </c>
      <c r="F50" s="4" t="e">
        <v>#N/A</v>
      </c>
      <c r="G50" s="4">
        <v>-3.3</v>
      </c>
      <c r="H50" s="4">
        <v>-1.9</v>
      </c>
    </row>
    <row r="51" spans="1:8" x14ac:dyDescent="0.3">
      <c r="A51" t="s">
        <v>608</v>
      </c>
      <c r="B51" s="5">
        <v>37987</v>
      </c>
      <c r="C51" s="5">
        <f t="shared" si="0"/>
        <v>38261</v>
      </c>
      <c r="D51" s="3">
        <v>36</v>
      </c>
      <c r="E51" s="4" t="e">
        <v>#N/A</v>
      </c>
      <c r="F51" s="4" t="e">
        <v>#N/A</v>
      </c>
      <c r="G51" s="4">
        <v>-3.4</v>
      </c>
      <c r="H51" s="4">
        <v>-2.1</v>
      </c>
    </row>
    <row r="52" spans="1:8" x14ac:dyDescent="0.3">
      <c r="A52" t="s">
        <v>609</v>
      </c>
      <c r="B52" s="5">
        <v>38353</v>
      </c>
      <c r="C52" s="5">
        <f t="shared" si="0"/>
        <v>38626</v>
      </c>
      <c r="D52" s="3">
        <v>36</v>
      </c>
      <c r="E52" s="4" t="e">
        <v>#N/A</v>
      </c>
      <c r="F52" s="4" t="e">
        <v>#N/A</v>
      </c>
      <c r="G52" s="4">
        <v>-2.5</v>
      </c>
      <c r="H52" s="4">
        <v>-1.1000000000000001</v>
      </c>
    </row>
    <row r="53" spans="1:8" x14ac:dyDescent="0.3">
      <c r="A53" t="s">
        <v>610</v>
      </c>
      <c r="B53" s="5">
        <v>38718</v>
      </c>
      <c r="C53" s="5">
        <f t="shared" si="0"/>
        <v>38991</v>
      </c>
      <c r="D53" s="3">
        <v>35</v>
      </c>
      <c r="E53" s="4" t="e">
        <v>#N/A</v>
      </c>
      <c r="F53" s="4" t="e">
        <v>#N/A</v>
      </c>
      <c r="G53" s="4">
        <v>-1.8</v>
      </c>
      <c r="H53" s="4">
        <v>-0.1</v>
      </c>
    </row>
    <row r="54" spans="1:8" x14ac:dyDescent="0.3">
      <c r="A54" t="s">
        <v>611</v>
      </c>
      <c r="B54" s="5">
        <v>39083</v>
      </c>
      <c r="C54" s="5">
        <f t="shared" si="0"/>
        <v>39356</v>
      </c>
      <c r="D54" s="3">
        <v>35</v>
      </c>
      <c r="E54" s="4" t="e">
        <v>#N/A</v>
      </c>
      <c r="F54" s="4" t="e">
        <v>#N/A</v>
      </c>
      <c r="G54" s="4">
        <v>-1.1000000000000001</v>
      </c>
      <c r="H54" s="4">
        <v>0.6</v>
      </c>
    </row>
    <row r="55" spans="1:8" x14ac:dyDescent="0.3">
      <c r="A55" t="s">
        <v>612</v>
      </c>
      <c r="B55" s="5">
        <v>39448</v>
      </c>
      <c r="C55" s="5">
        <f t="shared" si="0"/>
        <v>39722</v>
      </c>
      <c r="D55" s="3">
        <v>39</v>
      </c>
      <c r="E55" s="4" t="e">
        <v>#N/A</v>
      </c>
      <c r="F55" s="4" t="e">
        <v>#N/A</v>
      </c>
      <c r="G55" s="4">
        <v>-3.1</v>
      </c>
      <c r="H55" s="4">
        <v>-1.4</v>
      </c>
    </row>
    <row r="56" spans="1:8" x14ac:dyDescent="0.3">
      <c r="A56" t="s">
        <v>613</v>
      </c>
      <c r="B56" s="5">
        <v>39814</v>
      </c>
      <c r="C56" s="5">
        <f t="shared" si="0"/>
        <v>40087</v>
      </c>
      <c r="D56" s="3">
        <v>52</v>
      </c>
      <c r="E56" s="4" t="e">
        <v>#N/A</v>
      </c>
      <c r="F56" s="4" t="e">
        <v>#N/A</v>
      </c>
      <c r="G56" s="4">
        <v>-9.8000000000000007</v>
      </c>
      <c r="H56" s="4">
        <v>-8.5</v>
      </c>
    </row>
    <row r="57" spans="1:8" x14ac:dyDescent="0.3">
      <c r="A57" t="s">
        <v>614</v>
      </c>
      <c r="B57" s="5">
        <v>40179</v>
      </c>
      <c r="C57" s="5">
        <f t="shared" si="0"/>
        <v>40452</v>
      </c>
      <c r="D57" s="3">
        <v>61</v>
      </c>
      <c r="E57" s="4" t="e">
        <v>#N/A</v>
      </c>
      <c r="F57" s="4" t="e">
        <v>#N/A</v>
      </c>
      <c r="G57" s="4">
        <v>-8.6999999999999993</v>
      </c>
      <c r="H57" s="4">
        <v>-7.4</v>
      </c>
    </row>
    <row r="58" spans="1:8" x14ac:dyDescent="0.3">
      <c r="A58" t="s">
        <v>615</v>
      </c>
      <c r="B58" s="5">
        <v>40544</v>
      </c>
      <c r="C58" s="5">
        <f t="shared" si="0"/>
        <v>40817</v>
      </c>
      <c r="D58" s="3">
        <v>66</v>
      </c>
      <c r="E58" s="4" t="e">
        <v>#N/A</v>
      </c>
      <c r="F58" s="4" t="e">
        <v>#N/A</v>
      </c>
      <c r="G58" s="4">
        <v>-8.4</v>
      </c>
      <c r="H58" s="4">
        <v>-6.9</v>
      </c>
    </row>
    <row r="59" spans="1:8" x14ac:dyDescent="0.3">
      <c r="A59" t="s">
        <v>616</v>
      </c>
      <c r="B59" s="5">
        <v>40909</v>
      </c>
      <c r="C59" s="5">
        <f t="shared" si="0"/>
        <v>41183</v>
      </c>
      <c r="D59" s="3">
        <v>70</v>
      </c>
      <c r="E59" s="4" t="e">
        <v>#N/A</v>
      </c>
      <c r="F59" s="4" t="e">
        <v>#N/A</v>
      </c>
      <c r="G59" s="4">
        <v>-6.7</v>
      </c>
      <c r="H59" s="4">
        <v>-5.3</v>
      </c>
    </row>
    <row r="60" spans="1:8" x14ac:dyDescent="0.3">
      <c r="A60" t="s">
        <v>617</v>
      </c>
      <c r="B60" s="5">
        <v>41275</v>
      </c>
      <c r="C60" s="5">
        <f t="shared" si="0"/>
        <v>41548</v>
      </c>
      <c r="D60" s="3">
        <v>72</v>
      </c>
      <c r="E60" s="4" t="e">
        <v>#N/A</v>
      </c>
      <c r="F60" s="4" t="e">
        <v>#N/A</v>
      </c>
      <c r="G60" s="4">
        <v>-4.0999999999999996</v>
      </c>
      <c r="H60" s="4">
        <v>-2.8</v>
      </c>
    </row>
    <row r="61" spans="1:8" x14ac:dyDescent="0.3">
      <c r="A61" t="s">
        <v>618</v>
      </c>
      <c r="B61" s="5">
        <v>41640</v>
      </c>
      <c r="C61" s="5">
        <f t="shared" si="0"/>
        <v>41913</v>
      </c>
      <c r="D61" s="3">
        <v>74</v>
      </c>
      <c r="E61" s="4" t="e">
        <v>#N/A</v>
      </c>
      <c r="F61" s="4" t="e">
        <v>#N/A</v>
      </c>
      <c r="G61" s="4">
        <v>-2.8</v>
      </c>
      <c r="H61" s="4">
        <v>-1.5</v>
      </c>
    </row>
    <row r="62" spans="1:8" x14ac:dyDescent="0.3">
      <c r="A62" t="s">
        <v>619</v>
      </c>
      <c r="B62" s="5">
        <v>42005</v>
      </c>
      <c r="C62" s="5">
        <f t="shared" si="0"/>
        <v>42278</v>
      </c>
      <c r="D62" s="3">
        <v>73</v>
      </c>
      <c r="E62" s="4" t="e">
        <v>#N/A</v>
      </c>
      <c r="F62" s="4" t="e">
        <v>#N/A</v>
      </c>
      <c r="G62" s="4">
        <v>-2.4</v>
      </c>
      <c r="H62" s="4">
        <v>-1.2</v>
      </c>
    </row>
    <row r="63" spans="1:8" x14ac:dyDescent="0.3">
      <c r="A63" t="s">
        <v>620</v>
      </c>
      <c r="B63" s="5">
        <v>42370</v>
      </c>
      <c r="C63" s="5">
        <f t="shared" si="0"/>
        <v>42644</v>
      </c>
      <c r="D63" s="3">
        <v>76</v>
      </c>
      <c r="E63" s="4" t="e">
        <v>#N/A</v>
      </c>
      <c r="F63" s="4" t="e">
        <v>#N/A</v>
      </c>
      <c r="G63" s="4">
        <v>-3.1</v>
      </c>
      <c r="H63" s="4">
        <v>-1.8</v>
      </c>
    </row>
    <row r="64" spans="1:8" x14ac:dyDescent="0.3">
      <c r="A64" t="s">
        <v>621</v>
      </c>
      <c r="B64" s="5">
        <v>42736</v>
      </c>
      <c r="C64" s="5">
        <f t="shared" si="0"/>
        <v>43009</v>
      </c>
      <c r="D64" s="3">
        <v>76</v>
      </c>
      <c r="E64" s="4">
        <v>-2.9</v>
      </c>
      <c r="F64" s="4">
        <v>-1.5</v>
      </c>
      <c r="G64" s="4">
        <v>-3.4</v>
      </c>
      <c r="H64" s="4">
        <v>-2</v>
      </c>
    </row>
    <row r="65" spans="1:8" x14ac:dyDescent="0.3">
      <c r="A65" t="s">
        <v>622</v>
      </c>
      <c r="B65" s="5">
        <v>43101</v>
      </c>
      <c r="C65" s="5">
        <f t="shared" si="0"/>
        <v>43374</v>
      </c>
      <c r="D65" s="3">
        <v>78</v>
      </c>
      <c r="E65" s="4">
        <v>-3.9</v>
      </c>
      <c r="F65" s="4">
        <v>-2.4</v>
      </c>
      <c r="G65" s="4">
        <v>-3.8</v>
      </c>
      <c r="H65" s="4">
        <v>-2.2000000000000002</v>
      </c>
    </row>
    <row r="66" spans="1:8" x14ac:dyDescent="0.3">
      <c r="A66" t="s">
        <v>623</v>
      </c>
      <c r="B66" s="5">
        <v>43466</v>
      </c>
      <c r="C66" s="5">
        <f t="shared" si="0"/>
        <v>43739</v>
      </c>
      <c r="D66" s="3">
        <v>78</v>
      </c>
      <c r="E66" s="4">
        <v>-4.2</v>
      </c>
      <c r="F66" s="4">
        <v>-2.4</v>
      </c>
      <c r="G66" s="4">
        <v>-4.5999999999999996</v>
      </c>
      <c r="H66" s="4">
        <v>-2.8</v>
      </c>
    </row>
    <row r="67" spans="1:8" x14ac:dyDescent="0.3">
      <c r="A67" t="s">
        <v>624</v>
      </c>
      <c r="B67" s="5">
        <v>43831</v>
      </c>
      <c r="C67" s="5">
        <f t="shared" si="0"/>
        <v>44105</v>
      </c>
      <c r="D67" s="3">
        <v>98</v>
      </c>
      <c r="E67" s="4">
        <v>-16</v>
      </c>
      <c r="F67" s="4">
        <v>-14.4</v>
      </c>
      <c r="G67" s="4">
        <v>-14.7</v>
      </c>
      <c r="H67" s="4">
        <v>-13.1</v>
      </c>
    </row>
    <row r="68" spans="1:8" x14ac:dyDescent="0.3">
      <c r="A68" t="s">
        <v>625</v>
      </c>
      <c r="B68" s="5">
        <v>44197</v>
      </c>
      <c r="C68" s="5">
        <f t="shared" si="0"/>
        <v>44470</v>
      </c>
      <c r="D68" s="3">
        <v>102</v>
      </c>
      <c r="E68" s="4">
        <v>-10.3</v>
      </c>
      <c r="F68" s="4">
        <v>-8.9</v>
      </c>
      <c r="G68" s="4">
        <v>-12.1</v>
      </c>
      <c r="H68" s="4">
        <v>-10.5</v>
      </c>
    </row>
    <row r="69" spans="1:8" x14ac:dyDescent="0.3">
      <c r="A69" t="s">
        <v>626</v>
      </c>
      <c r="B69" s="5">
        <v>44562</v>
      </c>
      <c r="C69" s="5">
        <f t="shared" si="0"/>
        <v>44835</v>
      </c>
      <c r="D69" s="3">
        <v>98</v>
      </c>
      <c r="E69" s="4">
        <v>-3.9</v>
      </c>
      <c r="F69" s="4">
        <v>-2.2999999999999998</v>
      </c>
      <c r="G69" s="4">
        <v>-5.4</v>
      </c>
      <c r="H69" s="4">
        <v>-3.5</v>
      </c>
    </row>
    <row r="70" spans="1:8" x14ac:dyDescent="0.3">
      <c r="A70" t="s">
        <v>627</v>
      </c>
      <c r="B70" s="5">
        <v>44927</v>
      </c>
      <c r="C70" s="5">
        <f t="shared" si="0"/>
        <v>45200</v>
      </c>
      <c r="D70" s="3">
        <v>98</v>
      </c>
      <c r="E70" s="4">
        <v>-5.8</v>
      </c>
      <c r="F70" s="4">
        <v>-3.3</v>
      </c>
      <c r="G70" s="4">
        <v>-6.3</v>
      </c>
      <c r="H70" s="4">
        <v>-3.9</v>
      </c>
    </row>
    <row r="71" spans="1:8" x14ac:dyDescent="0.3">
      <c r="A71" t="s">
        <v>628</v>
      </c>
      <c r="B71" s="5">
        <v>45292</v>
      </c>
      <c r="C71" s="5">
        <f t="shared" si="0"/>
        <v>45566</v>
      </c>
      <c r="D71" s="3">
        <v>99</v>
      </c>
      <c r="E71" s="4">
        <v>-5.6</v>
      </c>
      <c r="F71" s="4">
        <v>-2.5</v>
      </c>
      <c r="G71" s="4">
        <v>-6.4</v>
      </c>
      <c r="H71" s="4">
        <v>-3.3</v>
      </c>
    </row>
    <row r="72" spans="1:8" x14ac:dyDescent="0.3">
      <c r="A72" t="s">
        <v>629</v>
      </c>
      <c r="B72" s="5">
        <v>45658</v>
      </c>
      <c r="C72" s="5">
        <f t="shared" ref="C72:C102" si="1">EDATE(B72,9)</f>
        <v>45931</v>
      </c>
      <c r="D72" s="3">
        <v>100</v>
      </c>
      <c r="E72" s="4">
        <v>-6.2</v>
      </c>
      <c r="F72" s="4">
        <v>-3</v>
      </c>
      <c r="G72" s="4">
        <v>-6.2</v>
      </c>
      <c r="H72" s="4">
        <v>-3</v>
      </c>
    </row>
    <row r="73" spans="1:8" x14ac:dyDescent="0.3">
      <c r="A73" t="s">
        <v>630</v>
      </c>
      <c r="B73" s="5">
        <v>46023</v>
      </c>
      <c r="C73" s="5">
        <f t="shared" si="1"/>
        <v>46296</v>
      </c>
      <c r="D73" s="3">
        <v>102</v>
      </c>
      <c r="E73" s="4">
        <v>-5.5</v>
      </c>
      <c r="F73" s="4">
        <v>-2.2000000000000002</v>
      </c>
      <c r="G73" s="4">
        <v>-5.5</v>
      </c>
      <c r="H73" s="4">
        <v>-2.2999999999999998</v>
      </c>
    </row>
    <row r="74" spans="1:8" x14ac:dyDescent="0.3">
      <c r="A74" t="s">
        <v>631</v>
      </c>
      <c r="B74" s="5">
        <v>46388</v>
      </c>
      <c r="C74" s="5">
        <f t="shared" si="1"/>
        <v>46661</v>
      </c>
      <c r="D74" s="3">
        <v>103</v>
      </c>
      <c r="E74" s="4">
        <v>-5.2</v>
      </c>
      <c r="F74" s="4">
        <v>-1.9</v>
      </c>
      <c r="G74" s="4">
        <v>-5.2</v>
      </c>
      <c r="H74" s="4">
        <v>-1.9</v>
      </c>
    </row>
    <row r="75" spans="1:8" x14ac:dyDescent="0.3">
      <c r="A75" t="s">
        <v>632</v>
      </c>
      <c r="B75" s="5">
        <v>46753</v>
      </c>
      <c r="C75" s="5">
        <f t="shared" si="1"/>
        <v>47027</v>
      </c>
      <c r="D75" s="3">
        <v>105</v>
      </c>
      <c r="E75" s="4">
        <v>-5.3</v>
      </c>
      <c r="F75" s="4">
        <v>-1.9</v>
      </c>
      <c r="G75" s="4">
        <v>-5.7</v>
      </c>
      <c r="H75" s="4">
        <v>-2.2999999999999998</v>
      </c>
    </row>
    <row r="76" spans="1:8" x14ac:dyDescent="0.3">
      <c r="A76" t="s">
        <v>633</v>
      </c>
      <c r="B76" s="5">
        <v>47119</v>
      </c>
      <c r="C76" s="5">
        <f t="shared" si="1"/>
        <v>47392</v>
      </c>
      <c r="D76" s="3">
        <v>107</v>
      </c>
      <c r="E76" s="4">
        <v>-5.9</v>
      </c>
      <c r="F76" s="4">
        <v>-2.2999999999999998</v>
      </c>
      <c r="G76" s="4">
        <v>-5.5</v>
      </c>
      <c r="H76" s="4">
        <v>-1.9</v>
      </c>
    </row>
    <row r="77" spans="1:8" x14ac:dyDescent="0.3">
      <c r="A77" t="s">
        <v>634</v>
      </c>
      <c r="B77" s="5">
        <v>47484</v>
      </c>
      <c r="C77" s="5">
        <f t="shared" si="1"/>
        <v>47757</v>
      </c>
      <c r="D77" s="3">
        <v>109</v>
      </c>
      <c r="E77" s="4">
        <v>-5.9</v>
      </c>
      <c r="F77" s="4">
        <v>-2.2000000000000002</v>
      </c>
      <c r="G77" s="4">
        <v>-5.9</v>
      </c>
      <c r="H77" s="4">
        <v>-2.2999999999999998</v>
      </c>
    </row>
    <row r="78" spans="1:8" x14ac:dyDescent="0.3">
      <c r="A78" t="s">
        <v>635</v>
      </c>
      <c r="B78" s="5">
        <v>47849</v>
      </c>
      <c r="C78" s="5">
        <f t="shared" si="1"/>
        <v>48122</v>
      </c>
      <c r="D78" s="3">
        <v>111</v>
      </c>
      <c r="E78" s="4">
        <v>-5.9</v>
      </c>
      <c r="F78" s="4">
        <v>-2.2000000000000002</v>
      </c>
      <c r="G78" s="4">
        <v>-5.9</v>
      </c>
      <c r="H78" s="4">
        <v>-2.2000000000000002</v>
      </c>
    </row>
    <row r="79" spans="1:8" x14ac:dyDescent="0.3">
      <c r="A79" t="s">
        <v>636</v>
      </c>
      <c r="B79" s="5">
        <v>48214</v>
      </c>
      <c r="C79" s="5">
        <f t="shared" si="1"/>
        <v>48488</v>
      </c>
      <c r="D79" s="3">
        <v>113</v>
      </c>
      <c r="E79" s="4">
        <v>-6</v>
      </c>
      <c r="F79" s="4">
        <v>-2.2000000000000002</v>
      </c>
      <c r="G79" s="4">
        <v>-6</v>
      </c>
      <c r="H79" s="4">
        <v>-2.1</v>
      </c>
    </row>
    <row r="80" spans="1:8" x14ac:dyDescent="0.3">
      <c r="A80" t="s">
        <v>637</v>
      </c>
      <c r="B80" s="5">
        <v>48580</v>
      </c>
      <c r="C80" s="5">
        <f t="shared" si="1"/>
        <v>48853</v>
      </c>
      <c r="D80" s="3">
        <v>115</v>
      </c>
      <c r="E80" s="4">
        <v>-6.1</v>
      </c>
      <c r="F80" s="4">
        <v>-2.2000000000000002</v>
      </c>
      <c r="G80" s="4">
        <v>-6.5</v>
      </c>
      <c r="H80" s="4">
        <v>-2.6</v>
      </c>
    </row>
    <row r="81" spans="1:8" x14ac:dyDescent="0.3">
      <c r="A81" t="s">
        <v>638</v>
      </c>
      <c r="B81" s="5">
        <v>48945</v>
      </c>
      <c r="C81" s="5">
        <f t="shared" si="1"/>
        <v>49218</v>
      </c>
      <c r="D81" s="3">
        <v>117</v>
      </c>
      <c r="E81" s="4">
        <v>-6.1</v>
      </c>
      <c r="F81" s="4">
        <v>-2.1</v>
      </c>
      <c r="G81" s="4">
        <v>-6.1</v>
      </c>
      <c r="H81" s="4">
        <v>-2.1</v>
      </c>
    </row>
    <row r="82" spans="1:8" x14ac:dyDescent="0.3">
      <c r="A82" t="s">
        <v>914</v>
      </c>
      <c r="B82" s="5">
        <v>49310</v>
      </c>
      <c r="C82" s="5">
        <f t="shared" si="1"/>
        <v>49583</v>
      </c>
      <c r="D82" s="3">
        <v>119</v>
      </c>
      <c r="E82" s="4">
        <v>-6.1</v>
      </c>
      <c r="F82" s="4">
        <v>-2.1</v>
      </c>
      <c r="G82" s="4">
        <v>-5.8</v>
      </c>
      <c r="H82" s="4">
        <v>-1.7</v>
      </c>
    </row>
    <row r="83" spans="1:8" x14ac:dyDescent="0.3">
      <c r="A83" t="s">
        <v>3054</v>
      </c>
      <c r="B83" s="5">
        <v>49675</v>
      </c>
      <c r="C83" s="5">
        <f t="shared" si="1"/>
        <v>49949</v>
      </c>
      <c r="D83" s="3">
        <v>120</v>
      </c>
      <c r="E83" s="4">
        <v>-6.1</v>
      </c>
      <c r="F83" s="4">
        <v>-2</v>
      </c>
    </row>
    <row r="84" spans="1:8" x14ac:dyDescent="0.3">
      <c r="A84" t="s">
        <v>3055</v>
      </c>
      <c r="B84" s="5">
        <v>50041</v>
      </c>
      <c r="C84" s="5">
        <f t="shared" si="1"/>
        <v>50314</v>
      </c>
      <c r="D84" s="3">
        <v>122</v>
      </c>
      <c r="E84" s="4">
        <v>-6.1</v>
      </c>
      <c r="F84" s="4">
        <v>-1.9</v>
      </c>
    </row>
    <row r="85" spans="1:8" x14ac:dyDescent="0.3">
      <c r="A85" t="s">
        <v>3056</v>
      </c>
      <c r="B85" s="5">
        <v>50406</v>
      </c>
      <c r="C85" s="5">
        <f t="shared" si="1"/>
        <v>50679</v>
      </c>
      <c r="D85" s="3">
        <v>124</v>
      </c>
      <c r="E85" s="4">
        <v>-6.1</v>
      </c>
      <c r="F85" s="4">
        <v>-1.9</v>
      </c>
    </row>
    <row r="86" spans="1:8" x14ac:dyDescent="0.3">
      <c r="A86" t="s">
        <v>3057</v>
      </c>
      <c r="B86" s="5">
        <v>50771</v>
      </c>
      <c r="C86" s="5">
        <f t="shared" si="1"/>
        <v>51044</v>
      </c>
      <c r="D86" s="3">
        <v>125</v>
      </c>
      <c r="E86" s="4">
        <v>-6</v>
      </c>
      <c r="F86" s="4">
        <v>-1.8</v>
      </c>
    </row>
    <row r="87" spans="1:8" x14ac:dyDescent="0.3">
      <c r="A87" t="s">
        <v>3058</v>
      </c>
      <c r="B87" s="5">
        <v>51136</v>
      </c>
      <c r="C87" s="5">
        <f t="shared" si="1"/>
        <v>51410</v>
      </c>
      <c r="D87" s="3">
        <v>127</v>
      </c>
      <c r="E87" s="4">
        <v>-6</v>
      </c>
      <c r="F87" s="4">
        <v>-1.8</v>
      </c>
    </row>
    <row r="88" spans="1:8" x14ac:dyDescent="0.3">
      <c r="A88" t="s">
        <v>3059</v>
      </c>
      <c r="B88" s="5">
        <v>51502</v>
      </c>
      <c r="C88" s="5">
        <f t="shared" si="1"/>
        <v>51775</v>
      </c>
      <c r="D88" s="3">
        <v>129</v>
      </c>
      <c r="E88" s="4">
        <v>-6.1</v>
      </c>
      <c r="F88" s="4">
        <v>-1.8</v>
      </c>
    </row>
    <row r="89" spans="1:8" x14ac:dyDescent="0.3">
      <c r="A89" t="s">
        <v>3060</v>
      </c>
      <c r="B89" s="5">
        <v>51867</v>
      </c>
      <c r="C89" s="5">
        <f t="shared" si="1"/>
        <v>52140</v>
      </c>
      <c r="D89" s="3">
        <v>131</v>
      </c>
      <c r="E89" s="4">
        <v>-6.2</v>
      </c>
      <c r="F89" s="4">
        <v>-1.8</v>
      </c>
    </row>
    <row r="90" spans="1:8" x14ac:dyDescent="0.3">
      <c r="A90" t="s">
        <v>3061</v>
      </c>
      <c r="B90" s="5">
        <v>52232</v>
      </c>
      <c r="C90" s="5">
        <f t="shared" si="1"/>
        <v>52505</v>
      </c>
      <c r="D90" s="3">
        <v>132</v>
      </c>
      <c r="E90" s="4">
        <v>-6.2</v>
      </c>
      <c r="F90" s="4">
        <v>-1.7</v>
      </c>
    </row>
    <row r="91" spans="1:8" x14ac:dyDescent="0.3">
      <c r="A91" t="s">
        <v>3062</v>
      </c>
      <c r="B91" s="5">
        <v>52597</v>
      </c>
      <c r="C91" s="5">
        <f t="shared" si="1"/>
        <v>52871</v>
      </c>
      <c r="D91" s="3">
        <v>134</v>
      </c>
      <c r="E91" s="4">
        <v>-6.2</v>
      </c>
      <c r="F91" s="4">
        <v>-1.7</v>
      </c>
    </row>
    <row r="92" spans="1:8" x14ac:dyDescent="0.3">
      <c r="A92" t="s">
        <v>3063</v>
      </c>
      <c r="B92" s="5">
        <v>52963</v>
      </c>
      <c r="C92" s="5">
        <f t="shared" si="1"/>
        <v>53236</v>
      </c>
      <c r="D92" s="3">
        <v>136</v>
      </c>
      <c r="E92" s="4">
        <v>-6.3</v>
      </c>
      <c r="F92" s="4">
        <v>-1.7</v>
      </c>
    </row>
    <row r="93" spans="1:8" x14ac:dyDescent="0.3">
      <c r="A93" t="s">
        <v>3064</v>
      </c>
      <c r="B93" s="5">
        <v>53328</v>
      </c>
      <c r="C93" s="5">
        <f t="shared" si="1"/>
        <v>53601</v>
      </c>
      <c r="D93" s="3">
        <v>138</v>
      </c>
      <c r="E93" s="4">
        <v>-6.4</v>
      </c>
      <c r="F93" s="4">
        <v>-1.7</v>
      </c>
    </row>
    <row r="94" spans="1:8" x14ac:dyDescent="0.3">
      <c r="A94" t="s">
        <v>3065</v>
      </c>
      <c r="B94" s="5">
        <v>53693</v>
      </c>
      <c r="C94" s="5">
        <f t="shared" si="1"/>
        <v>53966</v>
      </c>
      <c r="D94" s="3">
        <v>140</v>
      </c>
      <c r="E94" s="4">
        <v>-6.4</v>
      </c>
      <c r="F94" s="4">
        <v>-1.7</v>
      </c>
    </row>
    <row r="95" spans="1:8" x14ac:dyDescent="0.3">
      <c r="A95" t="s">
        <v>3066</v>
      </c>
      <c r="B95" s="5">
        <v>54058</v>
      </c>
      <c r="C95" s="5">
        <f t="shared" si="1"/>
        <v>54332</v>
      </c>
      <c r="D95" s="3">
        <v>142</v>
      </c>
      <c r="E95" s="4">
        <v>-6.5</v>
      </c>
      <c r="F95" s="4">
        <v>-1.7</v>
      </c>
    </row>
    <row r="96" spans="1:8" x14ac:dyDescent="0.3">
      <c r="A96" t="s">
        <v>3067</v>
      </c>
      <c r="B96" s="5">
        <v>54424</v>
      </c>
      <c r="C96" s="5">
        <f t="shared" si="1"/>
        <v>54697</v>
      </c>
      <c r="D96" s="3">
        <v>144</v>
      </c>
      <c r="E96" s="4">
        <v>-6.6</v>
      </c>
      <c r="F96" s="4">
        <v>-1.7</v>
      </c>
    </row>
    <row r="97" spans="1:6" x14ac:dyDescent="0.3">
      <c r="A97" t="s">
        <v>3068</v>
      </c>
      <c r="B97" s="5">
        <v>54789</v>
      </c>
      <c r="C97" s="5">
        <f t="shared" si="1"/>
        <v>55062</v>
      </c>
      <c r="D97" s="3">
        <v>146</v>
      </c>
      <c r="E97" s="4">
        <v>-6.6</v>
      </c>
      <c r="F97" s="4">
        <v>-1.7</v>
      </c>
    </row>
    <row r="98" spans="1:6" x14ac:dyDescent="0.3">
      <c r="A98" t="s">
        <v>3069</v>
      </c>
      <c r="B98" s="5">
        <v>55154</v>
      </c>
      <c r="C98" s="5">
        <f t="shared" si="1"/>
        <v>55427</v>
      </c>
      <c r="D98" s="3">
        <v>148</v>
      </c>
      <c r="E98" s="4">
        <v>-6.7</v>
      </c>
      <c r="F98" s="4">
        <v>-1.7</v>
      </c>
    </row>
    <row r="99" spans="1:6" x14ac:dyDescent="0.3">
      <c r="A99" t="s">
        <v>3070</v>
      </c>
      <c r="B99" s="5">
        <v>55519</v>
      </c>
      <c r="C99" s="5">
        <f t="shared" si="1"/>
        <v>55793</v>
      </c>
      <c r="D99" s="3">
        <v>150</v>
      </c>
      <c r="E99" s="4">
        <v>-6.8</v>
      </c>
      <c r="F99" s="4">
        <v>-1.7</v>
      </c>
    </row>
    <row r="100" spans="1:6" x14ac:dyDescent="0.3">
      <c r="A100" t="s">
        <v>3071</v>
      </c>
      <c r="B100" s="5">
        <v>55885</v>
      </c>
      <c r="C100" s="5">
        <f t="shared" si="1"/>
        <v>56158</v>
      </c>
      <c r="D100" s="3">
        <v>152</v>
      </c>
      <c r="E100" s="4">
        <v>-6.8</v>
      </c>
      <c r="F100" s="4">
        <v>-1.6</v>
      </c>
    </row>
    <row r="101" spans="1:6" x14ac:dyDescent="0.3">
      <c r="A101" t="s">
        <v>3072</v>
      </c>
      <c r="B101" s="5">
        <v>56250</v>
      </c>
      <c r="C101" s="5">
        <f t="shared" si="1"/>
        <v>56523</v>
      </c>
      <c r="D101" s="3">
        <v>154</v>
      </c>
      <c r="E101" s="4">
        <v>-6.9</v>
      </c>
      <c r="F101" s="4">
        <v>-1.6</v>
      </c>
    </row>
    <row r="102" spans="1:6" x14ac:dyDescent="0.3">
      <c r="A102" t="s">
        <v>3073</v>
      </c>
      <c r="B102" s="5">
        <v>56615</v>
      </c>
      <c r="C102" s="5">
        <f t="shared" si="1"/>
        <v>56888</v>
      </c>
      <c r="D102" s="3">
        <v>156</v>
      </c>
      <c r="E102" s="4">
        <v>-7</v>
      </c>
      <c r="F102" s="4">
        <v>-1.7</v>
      </c>
    </row>
    <row r="103" spans="1:6" x14ac:dyDescent="0.3">
      <c r="B103" s="5"/>
      <c r="C103" s="5"/>
      <c r="D103" s="3"/>
    </row>
  </sheetData>
  <mergeCells count="1">
    <mergeCell ref="M6:P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2524-CCE5-40DD-849D-2FB623830CF7}">
  <sheetPr>
    <tabColor theme="9" tint="-0.249977111117893"/>
  </sheetPr>
  <dimension ref="A1:Y98"/>
  <sheetViews>
    <sheetView workbookViewId="0">
      <pane xSplit="2" ySplit="1" topLeftCell="C2" activePane="bottomRight" state="frozen"/>
      <selection pane="topRight" activeCell="C1" sqref="C1"/>
      <selection pane="bottomLeft" activeCell="A2" sqref="A2"/>
      <selection pane="bottomRight" activeCell="I2" sqref="I2"/>
    </sheetView>
  </sheetViews>
  <sheetFormatPr defaultRowHeight="14.4" x14ac:dyDescent="0.3"/>
  <cols>
    <col min="1" max="1" width="10.77734375" customWidth="1"/>
    <col min="2" max="2" width="7.44140625" style="2" customWidth="1"/>
    <col min="3" max="9" width="14.21875" customWidth="1"/>
    <col min="10" max="10" width="25.21875" customWidth="1"/>
    <col min="11" max="11" width="17.5546875" customWidth="1"/>
  </cols>
  <sheetData>
    <row r="1" spans="1:11" x14ac:dyDescent="0.3">
      <c r="A1" t="s">
        <v>648</v>
      </c>
      <c r="B1" s="28" t="s">
        <v>857</v>
      </c>
      <c r="C1" s="28" t="s">
        <v>3172</v>
      </c>
      <c r="D1" s="28" t="s">
        <v>3174</v>
      </c>
      <c r="E1" s="28" t="s">
        <v>3175</v>
      </c>
      <c r="F1" s="28" t="s">
        <v>2985</v>
      </c>
      <c r="G1" s="28" t="s">
        <v>3004</v>
      </c>
      <c r="H1" s="28" t="s">
        <v>900</v>
      </c>
      <c r="I1" s="28" t="s">
        <v>901</v>
      </c>
    </row>
    <row r="2" spans="1:11" x14ac:dyDescent="0.3">
      <c r="A2" s="5">
        <v>30317</v>
      </c>
      <c r="B2" s="19">
        <v>1</v>
      </c>
      <c r="C2" s="13">
        <f>VLOOKUP(A2,treasuries_zc!B7:J1000,_xlfn.XMATCH(C$1,treasuries_zc!$B$1:$J$1,1),FALSE)</f>
        <v>11.31715357596903</v>
      </c>
      <c r="D2" s="13">
        <f>VLOOKUP(A2,treasuries_zc!B7:J1000,_xlfn.XMATCH(D$1,treasuries_zc!$B$1:$J$1,1),FALSE)</f>
        <v>11.462701908709638</v>
      </c>
      <c r="E2" s="13">
        <f>VLOOKUP(A2,treasuries_zc!B7:J1000,_xlfn.XMATCH(E$1,treasuries_zc!$B$1:$J$1,1),FALSE)</f>
        <v>10.914899999999999</v>
      </c>
      <c r="F2" s="31">
        <f ca="1">omb_debt_gdp!AX7</f>
        <v>40.595008051529796</v>
      </c>
      <c r="G2" s="13">
        <f>IFERROR(IFERROR(VLOOKUP(A2,frbus_infl!$B7:$H1000,7,FALSE),VLOOKUP(A2,frbus_infl!$C7:$H1000,6,FALSE)),VLOOKUP(A2,frbus_infl!$D7:$H1000,5,FALSE))</f>
        <v>5.92</v>
      </c>
      <c r="H2" s="13">
        <f>IFERROR(IFERROR(VLOOKUP(A2,treas_holdings!B$7:I$1000,7,FALSE),VLOOKUP(A2,treas_holdings!C$7:I$1000,6,FALSE)),VLOOKUP(A2,treas_holdings!D$7:I$1000,5,FALSE))</f>
        <v>3.9342143145045205</v>
      </c>
      <c r="I2" s="13">
        <f>IFERROR(IFERROR(VLOOKUP(A2,treas_holdings!B$7:I$1000,8,FALSE),VLOOKUP(A2,treas_holdings!C$7:I$1000,7,FALSE)),VLOOKUP(A2,treas_holdings!D$7:I$1000,6,FALSE))</f>
        <v>3.6834513732941785</v>
      </c>
      <c r="K2" s="2"/>
    </row>
    <row r="3" spans="1:11" x14ac:dyDescent="0.3">
      <c r="A3" s="5">
        <v>30713</v>
      </c>
      <c r="B3" s="19">
        <v>2</v>
      </c>
      <c r="C3" s="13">
        <f>VLOOKUP(A3,treasuries_zc!B8:J1001,_xlfn.XMATCH(C$1,treasuries_zc!$B$1:$J$1,1),FALSE)</f>
        <v>12.137927533881188</v>
      </c>
      <c r="D3" s="13">
        <f>VLOOKUP(A3,treasuries_zc!B8:J1001,_xlfn.XMATCH(D$1,treasuries_zc!$B$1:$J$1,1),FALSE)</f>
        <v>12.072489646893869</v>
      </c>
      <c r="E3" s="13">
        <f>VLOOKUP(A3,treasuries_zc!B8:J1001,_xlfn.XMATCH(E$1,treasuries_zc!$B$1:$J$1,1),FALSE)</f>
        <v>11.833299999999999</v>
      </c>
      <c r="F3" s="31">
        <f ca="1">omb_debt_gdp!AX8</f>
        <v>40.634881756756755</v>
      </c>
      <c r="G3" s="13">
        <f>IFERROR(IFERROR(VLOOKUP(A3,frbus_infl!$B8:$H1001,7,FALSE),VLOOKUP(A3,frbus_infl!$C8:$H1001,6,FALSE)),VLOOKUP(A3,frbus_infl!$D8:$H1001,5,FALSE))</f>
        <v>6.18</v>
      </c>
      <c r="H3" s="13">
        <f>IFERROR(IFERROR(VLOOKUP(A3,treas_holdings!B$7:I$1000,7,FALSE),VLOOKUP(A3,treas_holdings!C$7:I$1000,6,FALSE)),VLOOKUP(A3,treas_holdings!D$7:I$1000,5,FALSE))</f>
        <v>3.8590107724981451</v>
      </c>
      <c r="I3" s="13">
        <f>IFERROR(IFERROR(VLOOKUP(A3,treas_holdings!B$7:I$1000,8,FALSE),VLOOKUP(A3,treas_holdings!C$7:I$1000,7,FALSE)),VLOOKUP(A3,treas_holdings!D$7:I$1000,6,FALSE))</f>
        <v>3.3121465673856862</v>
      </c>
      <c r="K3" s="2"/>
    </row>
    <row r="4" spans="1:11" x14ac:dyDescent="0.3">
      <c r="A4" s="5">
        <v>31079</v>
      </c>
      <c r="B4" s="19">
        <v>3</v>
      </c>
      <c r="C4" s="13">
        <f>VLOOKUP(A4,treasuries_zc!B9:J1002,_xlfn.XMATCH(C$1,treasuries_zc!$B$1:$J$1,1),FALSE)</f>
        <v>12.151557231123489</v>
      </c>
      <c r="D4" s="13">
        <f>VLOOKUP(A4,treasuries_zc!B9:J1002,_xlfn.XMATCH(D$1,treasuries_zc!$B$1:$J$1,1),FALSE)</f>
        <v>12.247541078597424</v>
      </c>
      <c r="E4" s="13">
        <f>VLOOKUP(A4,treasuries_zc!B9:J1002,_xlfn.XMATCH(E$1,treasuries_zc!$B$1:$J$1,1),FALSE)</f>
        <v>11.7913</v>
      </c>
      <c r="F4" s="31">
        <f ca="1">omb_debt_gdp!AX9</f>
        <v>38.394715082422891</v>
      </c>
      <c r="G4" s="13">
        <f>IFERROR(IFERROR(VLOOKUP(A4,frbus_infl!$B9:$H1002,7,FALSE),VLOOKUP(A4,frbus_infl!$C9:$H1002,6,FALSE)),VLOOKUP(A4,frbus_infl!$D9:$H1002,5,FALSE))</f>
        <v>4.9533898305084696</v>
      </c>
      <c r="H4" s="13">
        <f>IFERROR(IFERROR(VLOOKUP(A4,treas_holdings!B$7:I$1000,7,FALSE),VLOOKUP(A4,treas_holdings!C$7:I$1000,6,FALSE)),VLOOKUP(A4,treas_holdings!D$7:I$1000,5,FALSE))</f>
        <v>3.8055647487116446</v>
      </c>
      <c r="I4" s="13">
        <f>IFERROR(IFERROR(VLOOKUP(A4,treas_holdings!B$7:I$1000,8,FALSE),VLOOKUP(A4,treas_holdings!C$7:I$1000,7,FALSE)),VLOOKUP(A4,treas_holdings!D$7:I$1000,6,FALSE))</f>
        <v>3.0965675381778639</v>
      </c>
      <c r="K4" s="2"/>
    </row>
    <row r="5" spans="1:11" x14ac:dyDescent="0.3">
      <c r="A5" s="5">
        <v>31444</v>
      </c>
      <c r="B5" s="19">
        <v>4</v>
      </c>
      <c r="C5" s="13">
        <f>VLOOKUP(A5,treasuries_zc!B10:J1003,_xlfn.XMATCH(C$1,treasuries_zc!$B$1:$J$1,1),FALSE)</f>
        <v>8.4816266349452718</v>
      </c>
      <c r="D5" s="13">
        <f>VLOOKUP(A5,treasuries_zc!B10:J1003,_xlfn.XMATCH(D$1,treasuries_zc!$B$1:$J$1,1),FALSE)</f>
        <v>8.6722791804235477</v>
      </c>
      <c r="E5" s="13">
        <f>VLOOKUP(A5,treasuries_zc!B10:J1003,_xlfn.XMATCH(E$1,treasuries_zc!$B$1:$J$1,1),FALSE)</f>
        <v>8.2209000000000003</v>
      </c>
      <c r="F5" s="31">
        <f ca="1">omb_debt_gdp!AX10</f>
        <v>34.391607334766256</v>
      </c>
      <c r="G5" s="13">
        <f>IFERROR(IFERROR(VLOOKUP(A5,frbus_infl!$B10:$H1003,7,FALSE),VLOOKUP(A5,frbus_infl!$C10:$H1003,6,FALSE)),VLOOKUP(A5,frbus_infl!$D10:$H1003,5,FALSE))</f>
        <v>4.8771181186440602</v>
      </c>
      <c r="H5" s="13">
        <f>IFERROR(IFERROR(VLOOKUP(A5,treas_holdings!B$7:I$1000,7,FALSE),VLOOKUP(A5,treas_holdings!C$7:I$1000,6,FALSE)),VLOOKUP(A5,treas_holdings!D$7:I$1000,5,FALSE))</f>
        <v>3.918010603607001</v>
      </c>
      <c r="I5" s="13">
        <f>IFERROR(IFERROR(VLOOKUP(A5,treas_holdings!B$7:I$1000,8,FALSE),VLOOKUP(A5,treas_holdings!C$7:I$1000,7,FALSE)),VLOOKUP(A5,treas_holdings!D$7:I$1000,6,FALSE))</f>
        <v>3.1428381286186471</v>
      </c>
      <c r="K5" s="2"/>
    </row>
    <row r="6" spans="1:11" x14ac:dyDescent="0.3">
      <c r="A6" s="5">
        <v>31778</v>
      </c>
      <c r="B6" s="19">
        <v>5</v>
      </c>
      <c r="C6" s="13">
        <f>VLOOKUP(A6,treasuries_zc!B11:J1004,_xlfn.XMATCH(C$1,treasuries_zc!$B$1:$J$1,1),FALSE)</f>
        <v>8.1139605217528157</v>
      </c>
      <c r="D6" s="13">
        <f>VLOOKUP(A6,treasuries_zc!B11:J1004,_xlfn.XMATCH(D$1,treasuries_zc!$B$1:$J$1,1),FALSE)</f>
        <v>8.3307900434579132</v>
      </c>
      <c r="E6" s="13">
        <f>VLOOKUP(A6,treasuries_zc!B11:J1004,_xlfn.XMATCH(E$1,treasuries_zc!$B$1:$J$1,1),FALSE)</f>
        <v>7.4596</v>
      </c>
      <c r="F6" s="31">
        <f ca="1">omb_debt_gdp!AX11</f>
        <v>35.456915526714823</v>
      </c>
      <c r="G6" s="13">
        <f>IFERROR(IFERROR(VLOOKUP(A6,frbus_infl!$B11:$H1004,7,FALSE),VLOOKUP(A6,frbus_infl!$C11:$H1004,6,FALSE)),VLOOKUP(A6,frbus_infl!$D11:$H1004,5,FALSE))</f>
        <v>4.8849994999999904</v>
      </c>
      <c r="H6" s="13">
        <f>IFERROR(IFERROR(VLOOKUP(A6,treas_holdings!B$7:I$1000,7,FALSE),VLOOKUP(A6,treas_holdings!C$7:I$1000,6,FALSE)),VLOOKUP(A6,treas_holdings!D$7:I$1000,5,FALSE))</f>
        <v>4.1592689847952222</v>
      </c>
      <c r="I6" s="13">
        <f>IFERROR(IFERROR(VLOOKUP(A6,treas_holdings!B$7:I$1000,8,FALSE),VLOOKUP(A6,treas_holdings!C$7:I$1000,7,FALSE)),VLOOKUP(A6,treas_holdings!D$7:I$1000,6,FALSE))</f>
        <v>3.9283173097285164</v>
      </c>
      <c r="K6" s="2"/>
    </row>
    <row r="7" spans="1:11" x14ac:dyDescent="0.3">
      <c r="A7" s="5">
        <v>32174</v>
      </c>
      <c r="B7" s="19">
        <v>6</v>
      </c>
      <c r="C7" s="13">
        <f>VLOOKUP(A7,treasuries_zc!B12:J1005,_xlfn.XMATCH(C$1,treasuries_zc!$B$1:$J$1,1),FALSE)</f>
        <v>9.1090283233024714</v>
      </c>
      <c r="D7" s="13">
        <f>VLOOKUP(A7,treasuries_zc!B12:J1005,_xlfn.XMATCH(D$1,treasuries_zc!$B$1:$J$1,1),FALSE)</f>
        <v>9.2230128093809594</v>
      </c>
      <c r="E7" s="13">
        <f>VLOOKUP(A7,treasuries_zc!B12:J1005,_xlfn.XMATCH(E$1,treasuries_zc!$B$1:$J$1,1),FALSE)</f>
        <v>8.3610000000000007</v>
      </c>
      <c r="F7" s="31">
        <f ca="1">omb_debt_gdp!AX12</f>
        <v>37.240548818215565</v>
      </c>
      <c r="G7" s="13">
        <f>IFERROR(IFERROR(VLOOKUP(A7,frbus_infl!$B12:$H1005,7,FALSE),VLOOKUP(A7,frbus_infl!$C12:$H1005,6,FALSE)),VLOOKUP(A7,frbus_infl!$D12:$H1005,5,FALSE))</f>
        <v>4.835</v>
      </c>
      <c r="H7" s="13">
        <f>IFERROR(IFERROR(VLOOKUP(A7,treas_holdings!B$7:I$1000,7,FALSE),VLOOKUP(A7,treas_holdings!C$7:I$1000,6,FALSE)),VLOOKUP(A7,treas_holdings!D$7:I$1000,5,FALSE))</f>
        <v>4.2869870303938189</v>
      </c>
      <c r="I7" s="13">
        <f>IFERROR(IFERROR(VLOOKUP(A7,treas_holdings!B$7:I$1000,8,FALSE),VLOOKUP(A7,treas_holdings!C$7:I$1000,7,FALSE)),VLOOKUP(A7,treas_holdings!D$7:I$1000,6,FALSE))</f>
        <v>4.7589979106713445</v>
      </c>
      <c r="K7" s="2"/>
    </row>
    <row r="8" spans="1:11" x14ac:dyDescent="0.3">
      <c r="A8" s="5">
        <v>32509</v>
      </c>
      <c r="B8" s="19">
        <v>7</v>
      </c>
      <c r="C8" s="13">
        <f>VLOOKUP(A8,treasuries_zc!B13:J1006,_xlfn.XMATCH(C$1,treasuries_zc!$B$1:$J$1,1),FALSE)</f>
        <v>8.7678321862642239</v>
      </c>
      <c r="D8" s="13">
        <f>VLOOKUP(A8,treasuries_zc!B13:J1006,_xlfn.XMATCH(D$1,treasuries_zc!$B$1:$J$1,1),FALSE)</f>
        <v>8.6372949259605036</v>
      </c>
      <c r="E8" s="13">
        <f>VLOOKUP(A8,treasuries_zc!B13:J1006,_xlfn.XMATCH(E$1,treasuries_zc!$B$1:$J$1,1),FALSE)</f>
        <v>8.827</v>
      </c>
      <c r="F8" s="31">
        <f ca="1">omb_debt_gdp!AX13</f>
        <v>34.061415607985481</v>
      </c>
      <c r="G8" s="13">
        <f>IFERROR(IFERROR(VLOOKUP(A8,frbus_infl!$B13:$H1006,7,FALSE),VLOOKUP(A8,frbus_infl!$C13:$H1006,6,FALSE)),VLOOKUP(A8,frbus_infl!$D13:$H1006,5,FALSE))</f>
        <v>4.29</v>
      </c>
      <c r="H8" s="13">
        <f>IFERROR(IFERROR(VLOOKUP(A8,treas_holdings!B$7:I$1000,7,FALSE),VLOOKUP(A8,treas_holdings!C$7:I$1000,6,FALSE)),VLOOKUP(A8,treas_holdings!D$7:I$1000,5,FALSE))</f>
        <v>4.148621922232504</v>
      </c>
      <c r="I8" s="13">
        <f>IFERROR(IFERROR(VLOOKUP(A8,treas_holdings!B$7:I$1000,8,FALSE),VLOOKUP(A8,treas_holdings!C$7:I$1000,7,FALSE)),VLOOKUP(A8,treas_holdings!D$7:I$1000,6,FALSE))</f>
        <v>4.6739607715058149</v>
      </c>
      <c r="K8" s="2"/>
    </row>
    <row r="9" spans="1:11" x14ac:dyDescent="0.3">
      <c r="A9" s="5">
        <v>32874</v>
      </c>
      <c r="B9" s="19">
        <v>8</v>
      </c>
      <c r="C9" s="13">
        <f>VLOOKUP(A9,treasuries_zc!B14:J1007,_xlfn.XMATCH(C$1,treasuries_zc!$B$1:$J$1,1),FALSE)</f>
        <v>8.4222388947885474</v>
      </c>
      <c r="D9" s="13">
        <f>VLOOKUP(A9,treasuries_zc!B14:J1007,_xlfn.XMATCH(D$1,treasuries_zc!$B$1:$J$1,1),FALSE)</f>
        <v>8.422476026366855</v>
      </c>
      <c r="E9" s="13">
        <f>VLOOKUP(A9,treasuries_zc!B14:J1007,_xlfn.XMATCH(E$1,treasuries_zc!$B$1:$J$1,1),FALSE)</f>
        <v>8.3573000000000004</v>
      </c>
      <c r="F9" s="31">
        <f ca="1">omb_debt_gdp!AX14</f>
        <v>28.58075466771119</v>
      </c>
      <c r="G9" s="13">
        <f>IFERROR(IFERROR(VLOOKUP(A9,frbus_infl!$B14:$H1007,7,FALSE),VLOOKUP(A9,frbus_infl!$C14:$H1007,6,FALSE)),VLOOKUP(A9,frbus_infl!$D14:$H1007,5,FALSE))</f>
        <v>3.65573770491803</v>
      </c>
      <c r="H9" s="13">
        <f>IFERROR(IFERROR(VLOOKUP(A9,treas_holdings!B$7:I$1000,7,FALSE),VLOOKUP(A9,treas_holdings!C$7:I$1000,6,FALSE)),VLOOKUP(A9,treas_holdings!D$7:I$1000,5,FALSE))</f>
        <v>3.7103717199925077</v>
      </c>
      <c r="I9" s="13">
        <f>IFERROR(IFERROR(VLOOKUP(A9,treas_holdings!B$7:I$1000,8,FALSE),VLOOKUP(A9,treas_holdings!C$7:I$1000,7,FALSE)),VLOOKUP(A9,treas_holdings!D$7:I$1000,6,FALSE))</f>
        <v>4.2744223270386703</v>
      </c>
      <c r="K9" s="2"/>
    </row>
    <row r="10" spans="1:11" x14ac:dyDescent="0.3">
      <c r="A10" s="5">
        <v>33270</v>
      </c>
      <c r="B10" s="19">
        <v>9</v>
      </c>
      <c r="C10" s="13">
        <f>VLOOKUP(A10,treasuries_zc!B15:J1008,_xlfn.XMATCH(C$1,treasuries_zc!$B$1:$J$1,1),FALSE)</f>
        <v>8.6479157613841284</v>
      </c>
      <c r="D10" s="13">
        <f>VLOOKUP(A10,treasuries_zc!B15:J1008,_xlfn.XMATCH(D$1,treasuries_zc!$B$1:$J$1,1),FALSE)</f>
        <v>8.7130728320645723</v>
      </c>
      <c r="E10" s="13">
        <f>VLOOKUP(A10,treasuries_zc!B15:J1008,_xlfn.XMATCH(E$1,treasuries_zc!$B$1:$J$1,1),FALSE)</f>
        <v>8.1356000000000002</v>
      </c>
      <c r="F10" s="31">
        <f ca="1">omb_debt_gdp!AX15</f>
        <v>41.628111873783418</v>
      </c>
      <c r="G10" s="13">
        <f>IFERROR(IFERROR(VLOOKUP(A10,frbus_infl!$B15:$H1008,7,FALSE),VLOOKUP(A10,frbus_infl!$C15:$H1008,6,FALSE)),VLOOKUP(A10,frbus_infl!$D15:$H1008,5,FALSE))</f>
        <v>3.9122033898305002</v>
      </c>
      <c r="H10" s="13">
        <f>IFERROR(IFERROR(VLOOKUP(A10,treas_holdings!B$7:I$1000,7,FALSE),VLOOKUP(A10,treas_holdings!C$7:I$1000,6,FALSE)),VLOOKUP(A10,treas_holdings!D$7:I$1000,5,FALSE))</f>
        <v>3.9926597295864261</v>
      </c>
      <c r="I10" s="13">
        <f>IFERROR(IFERROR(VLOOKUP(A10,treas_holdings!B$7:I$1000,8,FALSE),VLOOKUP(A10,treas_holdings!C$7:I$1000,7,FALSE)),VLOOKUP(A10,treas_holdings!D$7:I$1000,6,FALSE))</f>
        <v>4.7399589077412516</v>
      </c>
      <c r="K10" s="2"/>
    </row>
    <row r="11" spans="1:11" x14ac:dyDescent="0.3">
      <c r="A11" s="5">
        <v>33604</v>
      </c>
      <c r="B11" s="19">
        <v>10</v>
      </c>
      <c r="C11" s="13">
        <f>VLOOKUP(A11,treasuries_zc!B16:J1009,_xlfn.XMATCH(C$1,treasuries_zc!$B$1:$J$1,1),FALSE)</f>
        <v>8.7000395978283898</v>
      </c>
      <c r="D11" s="13">
        <f>VLOOKUP(A11,treasuries_zc!B16:J1009,_xlfn.XMATCH(D$1,treasuries_zc!$B$1:$J$1,1),FALSE)</f>
        <v>8.5785804265123833</v>
      </c>
      <c r="E11" s="13">
        <f>VLOOKUP(A11,treasuries_zc!B16:J1009,_xlfn.XMATCH(E$1,treasuries_zc!$B$1:$J$1,1),FALSE)</f>
        <v>7.6605999999999996</v>
      </c>
      <c r="F11" s="31">
        <f ca="1">omb_debt_gdp!AX16</f>
        <v>52.991195386477443</v>
      </c>
      <c r="G11" s="13">
        <f>IFERROR(IFERROR(VLOOKUP(A11,frbus_infl!$B16:$H1009,7,FALSE),VLOOKUP(A11,frbus_infl!$C16:$H1009,6,FALSE)),VLOOKUP(A11,frbus_infl!$D16:$H1009,5,FALSE))</f>
        <v>3.3</v>
      </c>
      <c r="H11" s="13">
        <f>IFERROR(IFERROR(VLOOKUP(A11,treas_holdings!B$7:I$1000,7,FALSE),VLOOKUP(A11,treas_holdings!C$7:I$1000,6,FALSE)),VLOOKUP(A11,treas_holdings!D$7:I$1000,5,FALSE))</f>
        <v>4.1771463594788703</v>
      </c>
      <c r="I11" s="13">
        <f>IFERROR(IFERROR(VLOOKUP(A11,treas_holdings!B$7:I$1000,8,FALSE),VLOOKUP(A11,treas_holdings!C$7:I$1000,7,FALSE)),VLOOKUP(A11,treas_holdings!D$7:I$1000,6,FALSE))</f>
        <v>5.0432965064198267</v>
      </c>
      <c r="K11" s="2"/>
    </row>
    <row r="12" spans="1:11" x14ac:dyDescent="0.3">
      <c r="A12" s="5">
        <v>34060</v>
      </c>
      <c r="B12" s="19">
        <v>11</v>
      </c>
      <c r="C12" s="13">
        <f>VLOOKUP(A12,treasuries_zc!B17:J1010,_xlfn.XMATCH(C$1,treasuries_zc!$B$1:$J$1,1),FALSE)</f>
        <v>7.7137202404717886</v>
      </c>
      <c r="D12" s="13">
        <f>VLOOKUP(A12,treasuries_zc!B17:J1010,_xlfn.XMATCH(D$1,treasuries_zc!$B$1:$J$1,1),FALSE)</f>
        <v>7.88807730360781</v>
      </c>
      <c r="E12" s="13">
        <f>VLOOKUP(A12,treasuries_zc!B17:J1010,_xlfn.XMATCH(E$1,treasuries_zc!$B$1:$J$1,1),FALSE)</f>
        <v>6.4459999999999997</v>
      </c>
      <c r="F12" s="31">
        <f ca="1">omb_debt_gdp!AX17</f>
        <v>58.125263585782882</v>
      </c>
      <c r="G12" s="13">
        <f>IFERROR(IFERROR(VLOOKUP(A12,frbus_infl!$B17:$H1010,7,FALSE),VLOOKUP(A12,frbus_infl!$C17:$H1010,6,FALSE)),VLOOKUP(A12,frbus_infl!$D17:$H1010,5,FALSE))</f>
        <v>3.3</v>
      </c>
      <c r="H12" s="13">
        <f>IFERROR(IFERROR(VLOOKUP(A12,treas_holdings!B$7:I$1000,7,FALSE),VLOOKUP(A12,treas_holdings!C$7:I$1000,6,FALSE)),VLOOKUP(A12,treas_holdings!D$7:I$1000,5,FALSE))</f>
        <v>4.59902480576892</v>
      </c>
      <c r="I12" s="13">
        <f>IFERROR(IFERROR(VLOOKUP(A12,treas_holdings!B$7:I$1000,8,FALSE),VLOOKUP(A12,treas_holdings!C$7:I$1000,7,FALSE)),VLOOKUP(A12,treas_holdings!D$7:I$1000,6,FALSE))</f>
        <v>4.8370221327967808</v>
      </c>
      <c r="K12" s="2"/>
    </row>
    <row r="13" spans="1:11" x14ac:dyDescent="0.3">
      <c r="A13" s="5">
        <v>34366</v>
      </c>
      <c r="B13" s="19">
        <v>12</v>
      </c>
      <c r="C13" s="13">
        <f>VLOOKUP(A13,treasuries_zc!B18:J1011,_xlfn.XMATCH(C$1,treasuries_zc!$B$1:$J$1,1),FALSE)</f>
        <v>7.2370016177108143</v>
      </c>
      <c r="D13" s="13">
        <f>VLOOKUP(A13,treasuries_zc!B18:J1011,_xlfn.XMATCH(D$1,treasuries_zc!$B$1:$J$1,1),FALSE)</f>
        <v>7.405688181255865</v>
      </c>
      <c r="E13" s="13">
        <f>VLOOKUP(A13,treasuries_zc!B18:J1011,_xlfn.XMATCH(E$1,treasuries_zc!$B$1:$J$1,1),FALSE)</f>
        <v>6.4215</v>
      </c>
      <c r="F13" s="31">
        <f ca="1">omb_debt_gdp!AX18</f>
        <v>50.698821754682704</v>
      </c>
      <c r="G13" s="13">
        <f>IFERROR(IFERROR(VLOOKUP(A13,frbus_infl!$B18:$H1011,7,FALSE),VLOOKUP(A13,frbus_infl!$C18:$H1011,6,FALSE)),VLOOKUP(A13,frbus_infl!$D18:$H1011,5,FALSE))</f>
        <v>3.05</v>
      </c>
      <c r="H13" s="13">
        <f>IFERROR(IFERROR(VLOOKUP(A13,treas_holdings!B$7:I$1000,7,FALSE),VLOOKUP(A13,treas_holdings!C$7:I$1000,6,FALSE)),VLOOKUP(A13,treas_holdings!D$7:I$1000,5,FALSE))</f>
        <v>4.7396601880349083</v>
      </c>
      <c r="I13" s="13">
        <f>IFERROR(IFERROR(VLOOKUP(A13,treas_holdings!B$7:I$1000,8,FALSE),VLOOKUP(A13,treas_holdings!C$7:I$1000,7,FALSE)),VLOOKUP(A13,treas_holdings!D$7:I$1000,6,FALSE))</f>
        <v>5.2552384164593784</v>
      </c>
      <c r="K13" s="2"/>
    </row>
    <row r="14" spans="1:11" x14ac:dyDescent="0.3">
      <c r="A14" s="5">
        <v>34731</v>
      </c>
      <c r="B14" s="19">
        <v>13</v>
      </c>
      <c r="C14" s="13">
        <f>VLOOKUP(A14,treasuries_zc!B19:J1012,_xlfn.XMATCH(C$1,treasuries_zc!$B$1:$J$1,1),FALSE)</f>
        <v>7.5699871481874625</v>
      </c>
      <c r="D14" s="13">
        <f>VLOOKUP(A14,treasuries_zc!B19:J1012,_xlfn.XMATCH(D$1,treasuries_zc!$B$1:$J$1,1),FALSE)</f>
        <v>7.7243402327093591</v>
      </c>
      <c r="E14" s="13">
        <f>VLOOKUP(A14,treasuries_zc!B19:J1012,_xlfn.XMATCH(E$1,treasuries_zc!$B$1:$J$1,1),FALSE)</f>
        <v>7.2789999999999999</v>
      </c>
      <c r="F14" s="31">
        <f ca="1">omb_debt_gdp!AX19</f>
        <v>52.31164476763805</v>
      </c>
      <c r="G14" s="13">
        <f>IFERROR(IFERROR(VLOOKUP(A14,frbus_infl!$B19:$H1012,7,FALSE),VLOOKUP(A14,frbus_infl!$C19:$H1012,6,FALSE)),VLOOKUP(A14,frbus_infl!$D19:$H1012,5,FALSE))</f>
        <v>2.9</v>
      </c>
      <c r="H14" s="13">
        <f>IFERROR(IFERROR(VLOOKUP(A14,treas_holdings!B$7:I$1000,7,FALSE),VLOOKUP(A14,treas_holdings!C$7:I$1000,6,FALSE)),VLOOKUP(A14,treas_holdings!D$7:I$1000,5,FALSE))</f>
        <v>4.8350504499953475</v>
      </c>
      <c r="I14" s="13">
        <f>IFERROR(IFERROR(VLOOKUP(A14,treas_holdings!B$7:I$1000,8,FALSE),VLOOKUP(A14,treas_holdings!C$7:I$1000,7,FALSE)),VLOOKUP(A14,treas_holdings!D$7:I$1000,6,FALSE))</f>
        <v>5.4108317934674233</v>
      </c>
      <c r="K14" s="2"/>
    </row>
    <row r="15" spans="1:11" x14ac:dyDescent="0.3">
      <c r="A15" s="5">
        <v>35125</v>
      </c>
      <c r="B15" s="19">
        <v>14</v>
      </c>
      <c r="C15" s="13">
        <f>VLOOKUP(A15,treasuries_zc!B20:J1013,_xlfn.XMATCH(C$1,treasuries_zc!$B$1:$J$1,1),FALSE)</f>
        <v>6.8998839025815606</v>
      </c>
      <c r="D15" s="13">
        <f>VLOOKUP(A15,treasuries_zc!B20:J1013,_xlfn.XMATCH(D$1,treasuries_zc!$B$1:$J$1,1),FALSE)</f>
        <v>7.1913367206905443</v>
      </c>
      <c r="E15" s="13">
        <f>VLOOKUP(A15,treasuries_zc!B20:J1013,_xlfn.XMATCH(E$1,treasuries_zc!$B$1:$J$1,1),FALSE)</f>
        <v>6.4884000000000004</v>
      </c>
      <c r="F15" s="31">
        <f ca="1">omb_debt_gdp!AX20</f>
        <v>44.941190855927701</v>
      </c>
      <c r="G15" s="13">
        <f>IFERROR(IFERROR(VLOOKUP(A15,frbus_infl!$B20:$H1013,7,FALSE),VLOOKUP(A15,frbus_infl!$C20:$H1013,6,FALSE)),VLOOKUP(A15,frbus_infl!$D20:$H1013,5,FALSE))</f>
        <v>2.6</v>
      </c>
      <c r="H15" s="13">
        <f>IFERROR(IFERROR(VLOOKUP(A15,treas_holdings!B$7:I$1000,7,FALSE),VLOOKUP(A15,treas_holdings!C$7:I$1000,6,FALSE)),VLOOKUP(A15,treas_holdings!D$7:I$1000,5,FALSE))</f>
        <v>4.791967973565483</v>
      </c>
      <c r="I15" s="13">
        <f>IFERROR(IFERROR(VLOOKUP(A15,treas_holdings!B$7:I$1000,8,FALSE),VLOOKUP(A15,treas_holdings!C$7:I$1000,7,FALSE)),VLOOKUP(A15,treas_holdings!D$7:I$1000,6,FALSE))</f>
        <v>6.9344474804600624</v>
      </c>
      <c r="K15" s="2"/>
    </row>
    <row r="16" spans="1:11" x14ac:dyDescent="0.3">
      <c r="A16" s="5">
        <v>35462</v>
      </c>
      <c r="B16" s="19">
        <v>15</v>
      </c>
      <c r="C16" s="13">
        <f>VLOOKUP(A16,treasuries_zc!B21:J1014,_xlfn.XMATCH(C$1,treasuries_zc!$B$1:$J$1,1),FALSE)</f>
        <v>6.8543381879704102</v>
      </c>
      <c r="D16" s="13">
        <f>VLOOKUP(A16,treasuries_zc!B21:J1014,_xlfn.XMATCH(D$1,treasuries_zc!$B$1:$J$1,1),FALSE)</f>
        <v>7.1058338810512378</v>
      </c>
      <c r="E16" s="13">
        <f>VLOOKUP(A16,treasuries_zc!B21:J1014,_xlfn.XMATCH(E$1,treasuries_zc!$B$1:$J$1,1),FALSE)</f>
        <v>6.5932000000000004</v>
      </c>
      <c r="F16" s="31">
        <f ca="1">omb_debt_gdp!AX21</f>
        <v>43.481666566319468</v>
      </c>
      <c r="G16" s="13">
        <f>IFERROR(IFERROR(VLOOKUP(A16,frbus_infl!$B21:$H1014,7,FALSE),VLOOKUP(A16,frbus_infl!$C21:$H1014,6,FALSE)),VLOOKUP(A16,frbus_infl!$D21:$H1014,5,FALSE))</f>
        <v>2.6</v>
      </c>
      <c r="H16" s="13">
        <f>IFERROR(IFERROR(VLOOKUP(A16,treas_holdings!B$7:I$1000,7,FALSE),VLOOKUP(A16,treas_holdings!C$7:I$1000,6,FALSE)),VLOOKUP(A16,treas_holdings!D$7:I$1000,5,FALSE))</f>
        <v>4.7242636947397365</v>
      </c>
      <c r="I16" s="13">
        <f>IFERROR(IFERROR(VLOOKUP(A16,treas_holdings!B$7:I$1000,8,FALSE),VLOOKUP(A16,treas_holdings!C$7:I$1000,7,FALSE)),VLOOKUP(A16,treas_holdings!D$7:I$1000,6,FALSE))</f>
        <v>7.5188396092171184</v>
      </c>
      <c r="K16" s="2"/>
    </row>
    <row r="17" spans="1:12" x14ac:dyDescent="0.3">
      <c r="A17" s="5">
        <v>35827</v>
      </c>
      <c r="B17" s="19">
        <v>16</v>
      </c>
      <c r="C17" s="13">
        <f>VLOOKUP(A17,treasuries_zc!B22:J1015,_xlfn.XMATCH(C$1,treasuries_zc!$B$1:$J$1,1),FALSE)</f>
        <v>5.9017815715155963</v>
      </c>
      <c r="D17" s="13">
        <f>VLOOKUP(A17,treasuries_zc!B22:J1015,_xlfn.XMATCH(D$1,treasuries_zc!$B$1:$J$1,1),FALSE)</f>
        <v>6.1030201758205616</v>
      </c>
      <c r="E17" s="13">
        <f>VLOOKUP(A17,treasuries_zc!B22:J1015,_xlfn.XMATCH(E$1,treasuries_zc!$B$1:$J$1,1),FALSE)</f>
        <v>5.7290999999999999</v>
      </c>
      <c r="F17" s="31">
        <f ca="1">omb_debt_gdp!AX22</f>
        <v>35.3328173374613</v>
      </c>
      <c r="G17" s="13">
        <f>IFERROR(IFERROR(VLOOKUP(A17,frbus_infl!$B22:$H1015,7,FALSE),VLOOKUP(A17,frbus_infl!$C22:$H1015,6,FALSE)),VLOOKUP(A17,frbus_infl!$D22:$H1015,5,FALSE))</f>
        <v>2.2000000000000002</v>
      </c>
      <c r="H17" s="13">
        <f>IFERROR(IFERROR(VLOOKUP(A17,treas_holdings!B$7:I$1000,7,FALSE),VLOOKUP(A17,treas_holdings!C$7:I$1000,6,FALSE)),VLOOKUP(A17,treas_holdings!D$7:I$1000,5,FALSE))</f>
        <v>4.8856031128404673</v>
      </c>
      <c r="I17" s="13">
        <f>IFERROR(IFERROR(VLOOKUP(A17,treas_holdings!B$7:I$1000,8,FALSE),VLOOKUP(A17,treas_holdings!C$7:I$1000,7,FALSE)),VLOOKUP(A17,treas_holdings!D$7:I$1000,6,FALSE))</f>
        <v>7.0649297919133822</v>
      </c>
      <c r="K17" s="2"/>
    </row>
    <row r="18" spans="1:12" x14ac:dyDescent="0.3">
      <c r="A18" s="5">
        <v>36192</v>
      </c>
      <c r="B18" s="19">
        <v>17</v>
      </c>
      <c r="C18" s="13">
        <f>VLOOKUP(A18,treasuries_zc!B23:J1016,_xlfn.XMATCH(C$1,treasuries_zc!$B$1:$J$1,1),FALSE)</f>
        <v>5.8863241889729911</v>
      </c>
      <c r="D18" s="13">
        <f>VLOOKUP(A18,treasuries_zc!B23:J1016,_xlfn.XMATCH(D$1,treasuries_zc!$B$1:$J$1,1),FALSE)</f>
        <v>6.1270817135614442</v>
      </c>
      <c r="E18" s="13">
        <f>VLOOKUP(A18,treasuries_zc!B23:J1016,_xlfn.XMATCH(E$1,treasuries_zc!$B$1:$J$1,1),FALSE)</f>
        <v>5.5735000000000001</v>
      </c>
      <c r="F18" s="31">
        <f ca="1">omb_debt_gdp!AX23</f>
        <v>27.067530064754855</v>
      </c>
      <c r="G18" s="13">
        <f>IFERROR(IFERROR(VLOOKUP(A18,frbus_infl!$B23:$H1016,7,FALSE),VLOOKUP(A18,frbus_infl!$C23:$H1016,6,FALSE)),VLOOKUP(A18,frbus_infl!$D23:$H1016,5,FALSE))</f>
        <v>1.9</v>
      </c>
      <c r="H18" s="13">
        <f>IFERROR(IFERROR(VLOOKUP(A18,treas_holdings!B$7:I$1000,7,FALSE),VLOOKUP(A18,treas_holdings!C$7:I$1000,6,FALSE)),VLOOKUP(A18,treas_holdings!D$7:I$1000,5,FALSE))</f>
        <v>4.9479477671408993</v>
      </c>
      <c r="I18" s="13">
        <f>IFERROR(IFERROR(VLOOKUP(A18,treas_holdings!B$7:I$1000,8,FALSE),VLOOKUP(A18,treas_holdings!C$7:I$1000,7,FALSE)),VLOOKUP(A18,treas_holdings!D$7:I$1000,6,FALSE))</f>
        <v>6.6270811861831547</v>
      </c>
      <c r="K18" s="2"/>
    </row>
    <row r="19" spans="1:12" x14ac:dyDescent="0.3">
      <c r="A19" s="5">
        <v>36557</v>
      </c>
      <c r="B19" s="19">
        <v>18</v>
      </c>
      <c r="C19" s="13">
        <f>VLOOKUP(A19,treasuries_zc!B24:J1017,_xlfn.XMATCH(C$1,treasuries_zc!$B$1:$J$1,1),FALSE)</f>
        <v>6.5053048361014998</v>
      </c>
      <c r="D19" s="13">
        <f>VLOOKUP(A19,treasuries_zc!B24:J1017,_xlfn.XMATCH(D$1,treasuries_zc!$B$1:$J$1,1),FALSE)</f>
        <v>6.3113896704195982</v>
      </c>
      <c r="E19" s="13">
        <f>VLOOKUP(A19,treasuries_zc!B24:J1017,_xlfn.XMATCH(E$1,treasuries_zc!$B$1:$J$1,1),FALSE)</f>
        <v>6.5279999999999996</v>
      </c>
      <c r="F19" s="31">
        <f ca="1">omb_debt_gdp!AX24</f>
        <v>21.332230037236243</v>
      </c>
      <c r="G19" s="13">
        <f>IFERROR(IFERROR(VLOOKUP(A19,frbus_infl!$B24:$H1017,7,FALSE),VLOOKUP(A19,frbus_infl!$C24:$H1017,6,FALSE)),VLOOKUP(A19,frbus_infl!$D24:$H1017,5,FALSE))</f>
        <v>2.1</v>
      </c>
      <c r="H19" s="13">
        <f>IFERROR(IFERROR(VLOOKUP(A19,treas_holdings!B$7:I$1000,7,FALSE),VLOOKUP(A19,treas_holdings!C$7:I$1000,6,FALSE)),VLOOKUP(A19,treas_holdings!D$7:I$1000,5,FALSE))</f>
        <v>5.0159764851732618</v>
      </c>
      <c r="I19" s="13">
        <f>IFERROR(IFERROR(VLOOKUP(A19,treas_holdings!B$7:I$1000,8,FALSE),VLOOKUP(A19,treas_holdings!C$7:I$1000,7,FALSE)),VLOOKUP(A19,treas_holdings!D$7:I$1000,6,FALSE))</f>
        <v>6.3374457619323747</v>
      </c>
      <c r="K19" s="2"/>
    </row>
    <row r="20" spans="1:12" x14ac:dyDescent="0.3">
      <c r="A20" s="5">
        <v>36982</v>
      </c>
      <c r="B20" s="19">
        <v>19</v>
      </c>
      <c r="C20" s="13">
        <f>VLOOKUP(A20,treasuries_zc!B25:J1018,_xlfn.XMATCH(C$1,treasuries_zc!$B$1:$J$1,1),FALSE)</f>
        <v>6.2640127401567991</v>
      </c>
      <c r="D20" s="13">
        <f>VLOOKUP(A20,treasuries_zc!B25:J1018,_xlfn.XMATCH(D$1,treasuries_zc!$B$1:$J$1,1),FALSE)</f>
        <v>6.4132995798194425</v>
      </c>
      <c r="E20" s="13">
        <f>VLOOKUP(A20,treasuries_zc!B25:J1018,_xlfn.XMATCH(E$1,treasuries_zc!$B$1:$J$1,1),FALSE)</f>
        <v>5.6192000000000002</v>
      </c>
      <c r="F20" s="31">
        <f ca="1">omb_debt_gdp!AX25</f>
        <v>14.413875598086124</v>
      </c>
      <c r="G20" s="13">
        <f>IFERROR(IFERROR(VLOOKUP(A20,frbus_infl!$B25:$H1018,7,FALSE),VLOOKUP(A20,frbus_infl!$C25:$H1018,6,FALSE)),VLOOKUP(A20,frbus_infl!$D25:$H1018,5,FALSE))</f>
        <v>2.1</v>
      </c>
      <c r="H20" s="13">
        <f>IFERROR(IFERROR(VLOOKUP(A20,treas_holdings!B$7:I$1000,7,FALSE),VLOOKUP(A20,treas_holdings!C$7:I$1000,6,FALSE)),VLOOKUP(A20,treas_holdings!D$7:I$1000,5,FALSE))</f>
        <v>5.0486838380979338</v>
      </c>
      <c r="I20" s="13">
        <f>IFERROR(IFERROR(VLOOKUP(A20,treas_holdings!B$7:I$1000,8,FALSE),VLOOKUP(A20,treas_holdings!C$7:I$1000,7,FALSE)),VLOOKUP(A20,treas_holdings!D$7:I$1000,6,FALSE))</f>
        <v>6.0028870648174353</v>
      </c>
      <c r="K20" s="2"/>
    </row>
    <row r="21" spans="1:12" x14ac:dyDescent="0.3">
      <c r="A21" s="5">
        <v>37288</v>
      </c>
      <c r="B21" s="19">
        <v>20</v>
      </c>
      <c r="C21" s="13">
        <f>VLOOKUP(A21,treasuries_zc!B26:J1019,_xlfn.XMATCH(C$1,treasuries_zc!$B$1:$J$1,1),FALSE)</f>
        <v>6.316420896396191</v>
      </c>
      <c r="D21" s="13">
        <f>VLOOKUP(A21,treasuries_zc!B26:J1019,_xlfn.XMATCH(D$1,treasuries_zc!$B$1:$J$1,1),FALSE)</f>
        <v>6.4193194746360094</v>
      </c>
      <c r="E21" s="13">
        <f>VLOOKUP(A21,treasuries_zc!B26:J1019,_xlfn.XMATCH(E$1,treasuries_zc!$B$1:$J$1,1),FALSE)</f>
        <v>5.3371000000000004</v>
      </c>
      <c r="F21" s="31">
        <f ca="1">omb_debt_gdp!AX26</f>
        <v>25.126412849494347</v>
      </c>
      <c r="G21" s="13">
        <f>IFERROR(IFERROR(VLOOKUP(A21,frbus_infl!$B26:$H1019,7,FALSE),VLOOKUP(A21,frbus_infl!$C26:$H1019,6,FALSE)),VLOOKUP(A21,frbus_infl!$D26:$H1019,5,FALSE))</f>
        <v>2.1</v>
      </c>
      <c r="H21" s="13">
        <f>IFERROR(IFERROR(VLOOKUP(A21,treas_holdings!B$7:I$1000,7,FALSE),VLOOKUP(A21,treas_holdings!C$7:I$1000,6,FALSE)),VLOOKUP(A21,treas_holdings!D$7:I$1000,5,FALSE))</f>
        <v>5.3355218621041409</v>
      </c>
      <c r="I21" s="13">
        <f>IFERROR(IFERROR(VLOOKUP(A21,treas_holdings!B$7:I$1000,8,FALSE),VLOOKUP(A21,treas_holdings!C$7:I$1000,7,FALSE)),VLOOKUP(A21,treas_holdings!D$7:I$1000,6,FALSE))</f>
        <v>6.7192377243010153</v>
      </c>
      <c r="K21" s="2"/>
    </row>
    <row r="22" spans="1:12" x14ac:dyDescent="0.3">
      <c r="A22" s="5">
        <v>37653</v>
      </c>
      <c r="B22" s="19">
        <v>21</v>
      </c>
      <c r="C22" s="13">
        <f>VLOOKUP(A22,treasuries_zc!B27:J1020,_xlfn.XMATCH(C$1,treasuries_zc!$B$1:$J$1,1),FALSE)</f>
        <v>5.4409036397015109</v>
      </c>
      <c r="D22" s="13">
        <f>VLOOKUP(A22,treasuries_zc!B27:J1020,_xlfn.XMATCH(D$1,treasuries_zc!$B$1:$J$1,1),FALSE)</f>
        <v>5.8317154286146922</v>
      </c>
      <c r="E22" s="13">
        <f>VLOOKUP(A22,treasuries_zc!B27:J1020,_xlfn.XMATCH(E$1,treasuries_zc!$B$1:$J$1,1),FALSE)</f>
        <v>4.0785</v>
      </c>
      <c r="F22" s="31">
        <f ca="1">omb_debt_gdp!AX27</f>
        <v>36.380162885398491</v>
      </c>
      <c r="G22" s="13">
        <f>IFERROR(IFERROR(VLOOKUP(A22,frbus_infl!$B27:$H1020,7,FALSE),VLOOKUP(A22,frbus_infl!$C27:$H1020,6,FALSE)),VLOOKUP(A22,frbus_infl!$D27:$H1020,5,FALSE))</f>
        <v>2.1</v>
      </c>
      <c r="H22" s="13">
        <f>IFERROR(IFERROR(VLOOKUP(A22,treas_holdings!B$7:I$1000,7,FALSE),VLOOKUP(A22,treas_holdings!C$7:I$1000,6,FALSE)),VLOOKUP(A22,treas_holdings!D$7:I$1000,5,FALSE))</f>
        <v>5.7406323551784935</v>
      </c>
      <c r="I22" s="13">
        <f>IFERROR(IFERROR(VLOOKUP(A22,treas_holdings!B$7:I$1000,8,FALSE),VLOOKUP(A22,treas_holdings!C$7:I$1000,7,FALSE)),VLOOKUP(A22,treas_holdings!D$7:I$1000,6,FALSE))</f>
        <v>7.5377166841177363</v>
      </c>
      <c r="K22" s="2"/>
    </row>
    <row r="23" spans="1:12" x14ac:dyDescent="0.3">
      <c r="A23" s="5">
        <v>38018</v>
      </c>
      <c r="B23" s="19">
        <v>22</v>
      </c>
      <c r="C23" s="13">
        <f>VLOOKUP(A23,treasuries_zc!B28:J1021,_xlfn.XMATCH(C$1,treasuries_zc!$B$1:$J$1,1),FALSE)</f>
        <v>5.5519606868098759</v>
      </c>
      <c r="D23" s="13">
        <f>VLOOKUP(A23,treasuries_zc!B28:J1021,_xlfn.XMATCH(D$1,treasuries_zc!$B$1:$J$1,1),FALSE)</f>
        <v>5.882564906434995</v>
      </c>
      <c r="E23" s="13">
        <f>VLOOKUP(A23,treasuries_zc!B28:J1021,_xlfn.XMATCH(E$1,treasuries_zc!$B$1:$J$1,1),FALSE)</f>
        <v>4.2744999999999997</v>
      </c>
      <c r="F23" s="31">
        <f ca="1">omb_debt_gdp!AX28</f>
        <v>39.749693919194669</v>
      </c>
      <c r="G23" s="13">
        <f>IFERROR(IFERROR(VLOOKUP(A23,frbus_infl!$B28:$H1021,7,FALSE),VLOOKUP(A23,frbus_infl!$C28:$H1021,6,FALSE)),VLOOKUP(A23,frbus_infl!$D28:$H1021,5,FALSE))</f>
        <v>2.1</v>
      </c>
      <c r="H23" s="13">
        <f>IFERROR(IFERROR(VLOOKUP(A23,treas_holdings!B$7:I$1000,7,FALSE),VLOOKUP(A23,treas_holdings!C$7:I$1000,6,FALSE)),VLOOKUP(A23,treas_holdings!D$7:I$1000,5,FALSE))</f>
        <v>5.6534545515540859</v>
      </c>
      <c r="I23" s="13">
        <f>IFERROR(IFERROR(VLOOKUP(A23,treas_holdings!B$7:I$1000,8,FALSE),VLOOKUP(A23,treas_holdings!C$7:I$1000,7,FALSE)),VLOOKUP(A23,treas_holdings!D$7:I$1000,6,FALSE))</f>
        <v>9.2162218830199443</v>
      </c>
      <c r="K23" s="2"/>
    </row>
    <row r="24" spans="1:12" x14ac:dyDescent="0.3">
      <c r="A24" s="5">
        <v>38384</v>
      </c>
      <c r="B24" s="19">
        <v>23</v>
      </c>
      <c r="C24" s="13">
        <f>VLOOKUP(A24,treasuries_zc!B29:J1022,_xlfn.XMATCH(C$1,treasuries_zc!$B$1:$J$1,1),FALSE)</f>
        <v>4.9730804239836779</v>
      </c>
      <c r="D24" s="13">
        <f>VLOOKUP(A24,treasuries_zc!B29:J1022,_xlfn.XMATCH(D$1,treasuries_zc!$B$1:$J$1,1),FALSE)</f>
        <v>5.2206211519657986</v>
      </c>
      <c r="E24" s="13">
        <f>VLOOKUP(A24,treasuries_zc!B29:J1022,_xlfn.XMATCH(E$1,treasuries_zc!$B$1:$J$1,1),FALSE)</f>
        <v>4.4732000000000003</v>
      </c>
      <c r="F24" s="31">
        <f ca="1">omb_debt_gdp!AX29</f>
        <v>39.054444863573494</v>
      </c>
      <c r="G24" s="13">
        <f>IFERROR(IFERROR(VLOOKUP(A24,frbus_infl!$B29:$H1022,7,FALSE),VLOOKUP(A24,frbus_infl!$C29:$H1022,6,FALSE)),VLOOKUP(A24,frbus_infl!$D29:$H1022,5,FALSE))</f>
        <v>2.0499999999999998</v>
      </c>
      <c r="H24" s="13">
        <f>IFERROR(IFERROR(VLOOKUP(A24,treas_holdings!B$7:I$1000,7,FALSE),VLOOKUP(A24,treas_holdings!C$7:I$1000,6,FALSE)),VLOOKUP(A24,treas_holdings!D$7:I$1000,5,FALSE))</f>
        <v>5.6184627916630765</v>
      </c>
      <c r="I24" s="13">
        <f>IFERROR(IFERROR(VLOOKUP(A24,treas_holdings!B$7:I$1000,8,FALSE),VLOOKUP(A24,treas_holdings!C$7:I$1000,7,FALSE)),VLOOKUP(A24,treas_holdings!D$7:I$1000,6,FALSE))</f>
        <v>9.9311679055086035</v>
      </c>
      <c r="K24" s="2"/>
    </row>
    <row r="25" spans="1:12" x14ac:dyDescent="0.3">
      <c r="A25" s="5">
        <v>38749</v>
      </c>
      <c r="B25" s="19">
        <v>24</v>
      </c>
      <c r="C25" s="13">
        <f>VLOOKUP(A25,treasuries_zc!B30:J1023,_xlfn.XMATCH(C$1,treasuries_zc!$B$1:$J$1,1),FALSE)</f>
        <v>4.6411166309128893</v>
      </c>
      <c r="D25" s="13">
        <f>VLOOKUP(A25,treasuries_zc!B30:J1023,_xlfn.XMATCH(D$1,treasuries_zc!$B$1:$J$1,1),FALSE)</f>
        <v>4.748558017824922</v>
      </c>
      <c r="E25" s="13">
        <f>VLOOKUP(A25,treasuries_zc!B30:J1023,_xlfn.XMATCH(E$1,treasuries_zc!$B$1:$J$1,1),FALSE)</f>
        <v>4.5994000000000002</v>
      </c>
      <c r="F25" s="31">
        <f ca="1">omb_debt_gdp!AX30</f>
        <v>37.074609259805371</v>
      </c>
      <c r="G25" s="13">
        <f>IFERROR(IFERROR(VLOOKUP(A25,frbus_infl!$B30:$H1023,7,FALSE),VLOOKUP(A25,frbus_infl!$C30:$H1023,6,FALSE)),VLOOKUP(A25,frbus_infl!$D30:$H1023,5,FALSE))</f>
        <v>2.1</v>
      </c>
      <c r="H25" s="13">
        <f>IFERROR(IFERROR(VLOOKUP(A25,treas_holdings!B$7:I$1000,7,FALSE),VLOOKUP(A25,treas_holdings!C$7:I$1000,6,FALSE)),VLOOKUP(A25,treas_holdings!D$7:I$1000,5,FALSE))</f>
        <v>5.5778428142831933</v>
      </c>
      <c r="I25" s="13">
        <f>IFERROR(IFERROR(VLOOKUP(A25,treas_holdings!B$7:I$1000,8,FALSE),VLOOKUP(A25,treas_holdings!C$7:I$1000,7,FALSE)),VLOOKUP(A25,treas_holdings!D$7:I$1000,6,FALSE))</f>
        <v>10.2112624272016</v>
      </c>
      <c r="K25" s="2"/>
      <c r="L25" s="8"/>
    </row>
    <row r="26" spans="1:12" x14ac:dyDescent="0.3">
      <c r="A26" s="5">
        <v>39114</v>
      </c>
      <c r="B26" s="19">
        <v>25</v>
      </c>
      <c r="C26" s="13">
        <f>VLOOKUP(A26,treasuries_zc!B31:J1024,_xlfn.XMATCH(C$1,treasuries_zc!$B$1:$J$1,1),FALSE)</f>
        <v>4.7916158015898214</v>
      </c>
      <c r="D26" s="13">
        <f>VLOOKUP(A26,treasuries_zc!B31:J1024,_xlfn.XMATCH(D$1,treasuries_zc!$B$1:$J$1,1),FALSE)</f>
        <v>4.9188335459086296</v>
      </c>
      <c r="E26" s="13">
        <f>VLOOKUP(A26,treasuries_zc!B31:J1024,_xlfn.XMATCH(E$1,treasuries_zc!$B$1:$J$1,1),FALSE)</f>
        <v>4.6097000000000001</v>
      </c>
      <c r="F26" s="31">
        <f ca="1">omb_debt_gdp!AX31</f>
        <v>32.10952434499044</v>
      </c>
      <c r="G26" s="13">
        <f>IFERROR(IFERROR(VLOOKUP(A26,frbus_infl!$B31:$H1024,7,FALSE),VLOOKUP(A26,frbus_infl!$C31:$H1024,6,FALSE)),VLOOKUP(A26,frbus_infl!$D31:$H1024,5,FALSE))</f>
        <v>2</v>
      </c>
      <c r="H26" s="13">
        <f>IFERROR(IFERROR(VLOOKUP(A26,treas_holdings!B$7:I$1000,7,FALSE),VLOOKUP(A26,treas_holdings!C$7:I$1000,6,FALSE)),VLOOKUP(A26,treas_holdings!D$7:I$1000,5,FALSE))</f>
        <v>5.4932293168820392</v>
      </c>
      <c r="I26" s="13">
        <f>IFERROR(IFERROR(VLOOKUP(A26,treas_holdings!B$7:I$1000,8,FALSE),VLOOKUP(A26,treas_holdings!C$7:I$1000,7,FALSE)),VLOOKUP(A26,treas_holdings!D$7:I$1000,6,FALSE))</f>
        <v>11.373889432106756</v>
      </c>
      <c r="K26" s="2"/>
      <c r="L26" s="8"/>
    </row>
    <row r="27" spans="1:12" x14ac:dyDescent="0.3">
      <c r="A27" s="5">
        <v>39479</v>
      </c>
      <c r="B27" s="19">
        <v>26</v>
      </c>
      <c r="C27" s="13">
        <f>VLOOKUP(A27,treasuries_zc!B32:J1025,_xlfn.XMATCH(C$1,treasuries_zc!$B$1:$J$1,1),FALSE)</f>
        <v>5.210327838980322</v>
      </c>
      <c r="D27" s="13">
        <f>VLOOKUP(A27,treasuries_zc!B32:J1025,_xlfn.XMATCH(D$1,treasuries_zc!$B$1:$J$1,1),FALSE)</f>
        <v>5.4649644212455328</v>
      </c>
      <c r="E27" s="13">
        <f>VLOOKUP(A27,treasuries_zc!B32:J1025,_xlfn.XMATCH(E$1,treasuries_zc!$B$1:$J$1,1),FALSE)</f>
        <v>3.8837000000000002</v>
      </c>
      <c r="F27" s="31">
        <f ca="1">omb_debt_gdp!AX32</f>
        <v>33.421038206435348</v>
      </c>
      <c r="G27" s="13">
        <f>IFERROR(IFERROR(VLOOKUP(A27,frbus_infl!$B32:$H1025,7,FALSE),VLOOKUP(A27,frbus_infl!$C32:$H1025,6,FALSE)),VLOOKUP(A27,frbus_infl!$D32:$H1025,5,FALSE))</f>
        <v>2.2000000000000002</v>
      </c>
      <c r="H27" s="13">
        <f>IFERROR(IFERROR(VLOOKUP(A27,treas_holdings!B$7:I$1000,7,FALSE),VLOOKUP(A27,treas_holdings!C$7:I$1000,6,FALSE)),VLOOKUP(A27,treas_holdings!D$7:I$1000,5,FALSE))</f>
        <v>4.020222350661272</v>
      </c>
      <c r="I27" s="13">
        <f>IFERROR(IFERROR(VLOOKUP(A27,treas_holdings!B$7:I$1000,8,FALSE),VLOOKUP(A27,treas_holdings!C$7:I$1000,7,FALSE)),VLOOKUP(A27,treas_holdings!D$7:I$1000,6,FALSE))</f>
        <v>12.831788664876076</v>
      </c>
      <c r="K27" s="2"/>
      <c r="L27" s="8"/>
    </row>
    <row r="28" spans="1:12" x14ac:dyDescent="0.3">
      <c r="A28" s="5">
        <v>39845</v>
      </c>
      <c r="B28" s="19">
        <v>27</v>
      </c>
      <c r="C28" s="13">
        <f>VLOOKUP(A28,treasuries_zc!B33:J1026,_xlfn.XMATCH(C$1,treasuries_zc!$B$1:$J$1,1),FALSE)</f>
        <v>5.2871710408480377</v>
      </c>
      <c r="D28" s="13">
        <f>VLOOKUP(A28,treasuries_zc!B33:J1026,_xlfn.XMATCH(D$1,treasuries_zc!$B$1:$J$1,1),FALSE)</f>
        <v>5.3175328341002137</v>
      </c>
      <c r="E28" s="13">
        <f>VLOOKUP(A28,treasuries_zc!B33:J1026,_xlfn.XMATCH(E$1,treasuries_zc!$B$1:$J$1,1),FALSE)</f>
        <v>3.6951999999999998</v>
      </c>
      <c r="F28" s="31">
        <f ca="1">omb_debt_gdp!AX33</f>
        <v>65.647775481344496</v>
      </c>
      <c r="G28" s="13">
        <f>IFERROR(IFERROR(VLOOKUP(A28,frbus_infl!$B33:$H1026,7,FALSE),VLOOKUP(A28,frbus_infl!$C33:$H1026,6,FALSE)),VLOOKUP(A28,frbus_infl!$D33:$H1026,5,FALSE))</f>
        <v>2.2000000000000002</v>
      </c>
      <c r="H28" s="13">
        <f>IFERROR(IFERROR(VLOOKUP(A28,treas_holdings!B$7:I$1000,7,FALSE),VLOOKUP(A28,treas_holdings!C$7:I$1000,6,FALSE)),VLOOKUP(A28,treas_holdings!D$7:I$1000,5,FALSE))</f>
        <v>3.4115890207817947</v>
      </c>
      <c r="I28" s="13">
        <f>IFERROR(IFERROR(VLOOKUP(A28,treas_holdings!B$7:I$1000,8,FALSE),VLOOKUP(A28,treas_holdings!C$7:I$1000,7,FALSE)),VLOOKUP(A28,treas_holdings!D$7:I$1000,6,FALSE))</f>
        <v>17.573553970992801</v>
      </c>
      <c r="K28" s="2"/>
      <c r="L28" s="8"/>
    </row>
    <row r="29" spans="1:12" x14ac:dyDescent="0.3">
      <c r="A29" s="5">
        <v>40210</v>
      </c>
      <c r="B29" s="19">
        <v>28</v>
      </c>
      <c r="C29" s="13">
        <f>VLOOKUP(A29,treasuries_zc!B34:J1027,_xlfn.XMATCH(C$1,treasuries_zc!$B$1:$J$1,1),FALSE)</f>
        <v>5.5935831476582987</v>
      </c>
      <c r="D29" s="13">
        <f>VLOOKUP(A29,treasuries_zc!B34:J1027,_xlfn.XMATCH(D$1,treasuries_zc!$B$1:$J$1,1),FALSE)</f>
        <v>5.6593075583541319</v>
      </c>
      <c r="E29" s="13">
        <f>VLOOKUP(A29,treasuries_zc!B34:J1027,_xlfn.XMATCH(E$1,treasuries_zc!$B$1:$J$1,1),FALSE)</f>
        <v>3.9531999999999998</v>
      </c>
      <c r="F29" s="31">
        <f ca="1">omb_debt_gdp!AX34</f>
        <v>72.892131318395002</v>
      </c>
      <c r="G29" s="13">
        <f>IFERROR(IFERROR(VLOOKUP(A29,frbus_infl!$B34:$H1027,7,FALSE),VLOOKUP(A29,frbus_infl!$C34:$H1027,6,FALSE)),VLOOKUP(A29,frbus_infl!$D34:$H1027,5,FALSE))</f>
        <v>2.1</v>
      </c>
      <c r="H29" s="13">
        <f>IFERROR(IFERROR(VLOOKUP(A29,treas_holdings!B$7:I$1000,7,FALSE),VLOOKUP(A29,treas_holdings!C$7:I$1000,6,FALSE)),VLOOKUP(A29,treas_holdings!D$7:I$1000,5,FALSE))</f>
        <v>5.2605895181718436</v>
      </c>
      <c r="I29" s="13">
        <f>IFERROR(IFERROR(VLOOKUP(A29,treas_holdings!B$7:I$1000,8,FALSE),VLOOKUP(A29,treas_holdings!C$7:I$1000,7,FALSE)),VLOOKUP(A29,treas_holdings!D$7:I$1000,6,FALSE))</f>
        <v>20.210923424948863</v>
      </c>
      <c r="K29" s="2"/>
      <c r="L29" s="8"/>
    </row>
    <row r="30" spans="1:12" x14ac:dyDescent="0.3">
      <c r="A30" s="5">
        <v>40575</v>
      </c>
      <c r="B30" s="19">
        <v>29</v>
      </c>
      <c r="C30" s="13">
        <f>VLOOKUP(A30,treasuries_zc!B35:J1028,_xlfn.XMATCH(C$1,treasuries_zc!$B$1:$J$1,1),FALSE)</f>
        <v>5.1552782773468087</v>
      </c>
      <c r="D30" s="13">
        <f>VLOOKUP(A30,treasuries_zc!B35:J1028,_xlfn.XMATCH(D$1,treasuries_zc!$B$1:$J$1,1),FALSE)</f>
        <v>5.4308343325601305</v>
      </c>
      <c r="E30" s="13">
        <f>VLOOKUP(A30,treasuries_zc!B35:J1028,_xlfn.XMATCH(E$1,treasuries_zc!$B$1:$J$1,1),FALSE)</f>
        <v>3.6385000000000001</v>
      </c>
      <c r="F30" s="31">
        <f ca="1">omb_debt_gdp!AX35</f>
        <v>76.115405992622911</v>
      </c>
      <c r="G30" s="13">
        <f>IFERROR(IFERROR(VLOOKUP(A30,frbus_infl!$B35:$H1028,7,FALSE),VLOOKUP(A30,frbus_infl!$C35:$H1028,6,FALSE)),VLOOKUP(A30,frbus_infl!$D35:$H1028,5,FALSE))</f>
        <v>2.1</v>
      </c>
      <c r="H30" s="13">
        <f>IFERROR(IFERROR(VLOOKUP(A30,treas_holdings!B$7:I$1000,7,FALSE),VLOOKUP(A30,treas_holdings!C$7:I$1000,6,FALSE)),VLOOKUP(A30,treas_holdings!D$7:I$1000,5,FALSE))</f>
        <v>8.7317508500853336</v>
      </c>
      <c r="I30" s="13">
        <f>IFERROR(IFERROR(VLOOKUP(A30,treas_holdings!B$7:I$1000,8,FALSE),VLOOKUP(A30,treas_holdings!C$7:I$1000,7,FALSE)),VLOOKUP(A30,treas_holdings!D$7:I$1000,6,FALSE))</f>
        <v>22.163581171749808</v>
      </c>
      <c r="K30" s="2"/>
      <c r="L30" s="8"/>
    </row>
    <row r="31" spans="1:12" x14ac:dyDescent="0.3">
      <c r="A31" s="5">
        <v>40940</v>
      </c>
      <c r="B31" s="19">
        <v>30</v>
      </c>
      <c r="C31" s="13">
        <f>VLOOKUP(A31,treasuries_zc!B36:J1029,_xlfn.XMATCH(C$1,treasuries_zc!$B$1:$J$1,1),FALSE)</f>
        <v>3.2233587869255897</v>
      </c>
      <c r="D31" s="13">
        <f>VLOOKUP(A31,treasuries_zc!B36:J1029,_xlfn.XMATCH(D$1,treasuries_zc!$B$1:$J$1,1),FALSE)</f>
        <v>3.7453558149743937</v>
      </c>
      <c r="E31" s="13">
        <f>VLOOKUP(A31,treasuries_zc!B36:J1029,_xlfn.XMATCH(E$1,treasuries_zc!$B$1:$J$1,1),FALSE)</f>
        <v>2.0579000000000001</v>
      </c>
      <c r="F31" s="31">
        <f ca="1">omb_debt_gdp!AX36</f>
        <v>77.141734989444743</v>
      </c>
      <c r="G31" s="13">
        <f>IFERROR(IFERROR(VLOOKUP(A31,frbus_infl!$B36:$H1029,7,FALSE),VLOOKUP(A31,frbus_infl!$C36:$H1029,6,FALSE)),VLOOKUP(A31,frbus_infl!$D36:$H1029,5,FALSE))</f>
        <v>2.15</v>
      </c>
      <c r="H31" s="13">
        <f>IFERROR(IFERROR(VLOOKUP(A31,treas_holdings!B$7:I$1000,7,FALSE),VLOOKUP(A31,treas_holdings!C$7:I$1000,6,FALSE)),VLOOKUP(A31,treas_holdings!D$7:I$1000,5,FALSE))</f>
        <v>11.774631584187992</v>
      </c>
      <c r="I31" s="13">
        <f>IFERROR(IFERROR(VLOOKUP(A31,treas_holdings!B$7:I$1000,8,FALSE),VLOOKUP(A31,treas_holdings!C$7:I$1000,7,FALSE)),VLOOKUP(A31,treas_holdings!D$7:I$1000,6,FALSE))</f>
        <v>23.166328537289655</v>
      </c>
      <c r="K31" s="2"/>
      <c r="L31" s="8"/>
    </row>
    <row r="32" spans="1:12" x14ac:dyDescent="0.3">
      <c r="A32" s="5">
        <v>41365</v>
      </c>
      <c r="B32" s="19">
        <v>31</v>
      </c>
      <c r="C32" s="13">
        <f>VLOOKUP(A32,treasuries_zc!B37:J1030,_xlfn.XMATCH(C$1,treasuries_zc!$B$1:$J$1,1),FALSE)</f>
        <v>2.7940996678849306</v>
      </c>
      <c r="D32" s="13">
        <f>VLOOKUP(A32,treasuries_zc!B37:J1030,_xlfn.XMATCH(D$1,treasuries_zc!$B$1:$J$1,1),FALSE)</f>
        <v>3.3956425852992966</v>
      </c>
      <c r="E32" s="13">
        <f>VLOOKUP(A32,treasuries_zc!B37:J1030,_xlfn.XMATCH(E$1,treasuries_zc!$B$1:$J$1,1),FALSE)</f>
        <v>1.7356</v>
      </c>
      <c r="F32" s="31">
        <f ca="1">omb_debt_gdp!AX37</f>
        <v>75.88109393579073</v>
      </c>
      <c r="G32" s="13">
        <f>IFERROR(IFERROR(VLOOKUP(A32,frbus_infl!$B37:$H1030,7,FALSE),VLOOKUP(A32,frbus_infl!$C37:$H1030,6,FALSE)),VLOOKUP(A32,frbus_infl!$D37:$H1030,5,FALSE))</f>
        <v>2</v>
      </c>
      <c r="H32" s="13">
        <f>IFERROR(IFERROR(VLOOKUP(A32,treas_holdings!B$7:I$1000,7,FALSE),VLOOKUP(A32,treas_holdings!C$7:I$1000,6,FALSE)),VLOOKUP(A32,treas_holdings!D$7:I$1000,5,FALSE))</f>
        <v>12.815628231721533</v>
      </c>
      <c r="I32" s="13">
        <f>IFERROR(IFERROR(VLOOKUP(A32,treas_holdings!B$7:I$1000,8,FALSE),VLOOKUP(A32,treas_holdings!C$7:I$1000,7,FALSE)),VLOOKUP(A32,treas_holdings!D$7:I$1000,6,FALSE))</f>
        <v>23.984027449831725</v>
      </c>
      <c r="K32" s="2"/>
      <c r="L32" s="8"/>
    </row>
    <row r="33" spans="1:12" x14ac:dyDescent="0.3">
      <c r="A33" s="5">
        <v>41699</v>
      </c>
      <c r="B33" s="19">
        <v>32</v>
      </c>
      <c r="C33" s="13">
        <f>VLOOKUP(A33,treasuries_zc!B38:J1031,_xlfn.XMATCH(C$1,treasuries_zc!$B$1:$J$1,1),FALSE)</f>
        <v>3.9678039385244057</v>
      </c>
      <c r="D33" s="13">
        <f>VLOOKUP(A33,treasuries_zc!B38:J1031,_xlfn.XMATCH(D$1,treasuries_zc!$B$1:$J$1,1),FALSE)</f>
        <v>4.0851355209194029</v>
      </c>
      <c r="E33" s="13">
        <f>VLOOKUP(A33,treasuries_zc!B38:J1031,_xlfn.XMATCH(E$1,treasuries_zc!$B$1:$J$1,1),FALSE)</f>
        <v>2.86</v>
      </c>
      <c r="F33" s="31">
        <f ca="1">omb_debt_gdp!AX38</f>
        <v>72.003964678320415</v>
      </c>
      <c r="G33" s="13">
        <f>IFERROR(IFERROR(VLOOKUP(A33,frbus_infl!$B38:$H1031,7,FALSE),VLOOKUP(A33,frbus_infl!$C38:$H1031,6,FALSE)),VLOOKUP(A33,frbus_infl!$D38:$H1031,5,FALSE))</f>
        <v>2</v>
      </c>
      <c r="H33" s="13">
        <f>IFERROR(IFERROR(VLOOKUP(A33,treas_holdings!B$7:I$1000,7,FALSE),VLOOKUP(A33,treas_holdings!C$7:I$1000,6,FALSE)),VLOOKUP(A33,treas_holdings!D$7:I$1000,5,FALSE))</f>
        <v>14.504154625327805</v>
      </c>
      <c r="I33" s="13">
        <f>IFERROR(IFERROR(VLOOKUP(A33,treas_holdings!B$7:I$1000,8,FALSE),VLOOKUP(A33,treas_holdings!C$7:I$1000,7,FALSE)),VLOOKUP(A33,treas_holdings!D$7:I$1000,6,FALSE))</f>
        <v>23.571570617001111</v>
      </c>
      <c r="K33" s="2"/>
      <c r="L33" s="8"/>
    </row>
    <row r="34" spans="1:12" x14ac:dyDescent="0.3">
      <c r="A34" s="5">
        <v>42036</v>
      </c>
      <c r="B34" s="19">
        <v>33</v>
      </c>
      <c r="C34" s="13">
        <f>VLOOKUP(A34,treasuries_zc!B39:J1032,_xlfn.XMATCH(C$1,treasuries_zc!$B$1:$J$1,1),FALSE)</f>
        <v>2.6516028779585588</v>
      </c>
      <c r="D34" s="13">
        <f>VLOOKUP(A34,treasuries_zc!B39:J1032,_xlfn.XMATCH(D$1,treasuries_zc!$B$1:$J$1,1),FALSE)</f>
        <v>2.7668906906270996</v>
      </c>
      <c r="E34" s="13">
        <f>VLOOKUP(A34,treasuries_zc!B39:J1032,_xlfn.XMATCH(E$1,treasuries_zc!$B$1:$J$1,1),FALSE)</f>
        <v>2.0964</v>
      </c>
      <c r="F34" s="31">
        <f ca="1">omb_debt_gdp!AX39</f>
        <v>74.012279765082752</v>
      </c>
      <c r="G34" s="13">
        <f>IFERROR(IFERROR(VLOOKUP(A34,frbus_infl!$B39:$H1032,7,FALSE),VLOOKUP(A34,frbus_infl!$C39:$H1032,6,FALSE)),VLOOKUP(A34,frbus_infl!$D39:$H1032,5,FALSE))</f>
        <v>2</v>
      </c>
      <c r="H34" s="13">
        <f>IFERROR(IFERROR(VLOOKUP(A34,treas_holdings!B$7:I$1000,7,FALSE),VLOOKUP(A34,treas_holdings!C$7:I$1000,6,FALSE)),VLOOKUP(A34,treas_holdings!D$7:I$1000,5,FALSE))</f>
        <v>15.352124449857445</v>
      </c>
      <c r="I34" s="13">
        <f>IFERROR(IFERROR(VLOOKUP(A34,treas_holdings!B$7:I$1000,8,FALSE),VLOOKUP(A34,treas_holdings!C$7:I$1000,7,FALSE)),VLOOKUP(A34,treas_holdings!D$7:I$1000,6,FALSE))</f>
        <v>22.910676225537685</v>
      </c>
      <c r="K34" s="2"/>
      <c r="L34" s="8"/>
    </row>
    <row r="35" spans="1:12" x14ac:dyDescent="0.3">
      <c r="A35" s="5">
        <v>42401</v>
      </c>
      <c r="B35" s="19">
        <v>34</v>
      </c>
      <c r="C35" s="13">
        <f>VLOOKUP(A35,treasuries_zc!B40:J1033,_xlfn.XMATCH(C$1,treasuries_zc!$B$1:$J$1,1),FALSE)</f>
        <v>2.4163342464833537</v>
      </c>
      <c r="D35" s="13">
        <f>VLOOKUP(A35,treasuries_zc!B40:J1033,_xlfn.XMATCH(D$1,treasuries_zc!$B$1:$J$1,1),FALSE)</f>
        <v>2.5943765057054202</v>
      </c>
      <c r="E35" s="13">
        <f>VLOOKUP(A35,treasuries_zc!B40:J1033,_xlfn.XMATCH(E$1,treasuries_zc!$B$1:$J$1,1),FALSE)</f>
        <v>1.8408</v>
      </c>
      <c r="F35" s="31">
        <f ca="1">omb_debt_gdp!AX40</f>
        <v>75.471038251366124</v>
      </c>
      <c r="G35" s="13">
        <f>IFERROR(IFERROR(VLOOKUP(A35,frbus_infl!$B40:$H1033,7,FALSE),VLOOKUP(A35,frbus_infl!$C40:$H1033,6,FALSE)),VLOOKUP(A35,frbus_infl!$D40:$H1033,5,FALSE))</f>
        <v>1.97</v>
      </c>
      <c r="H35" s="13">
        <f>IFERROR(IFERROR(VLOOKUP(A35,treas_holdings!B$7:I$1000,7,FALSE),VLOOKUP(A35,treas_holdings!C$7:I$1000,6,FALSE)),VLOOKUP(A35,treas_holdings!D$7:I$1000,5,FALSE))</f>
        <v>14.883546818238248</v>
      </c>
      <c r="I35" s="13">
        <f>IFERROR(IFERROR(VLOOKUP(A35,treas_holdings!B$7:I$1000,8,FALSE),VLOOKUP(A35,treas_holdings!C$7:I$1000,7,FALSE)),VLOOKUP(A35,treas_holdings!D$7:I$1000,6,FALSE))</f>
        <v>21.964762845529773</v>
      </c>
      <c r="K35" s="2"/>
      <c r="L35" s="8"/>
    </row>
    <row r="36" spans="1:12" x14ac:dyDescent="0.3">
      <c r="A36" s="5">
        <v>42856</v>
      </c>
      <c r="B36" s="19">
        <v>35</v>
      </c>
      <c r="C36" s="13">
        <f>VLOOKUP(A36,treasuries_zc!B41:J1034,_xlfn.XMATCH(C$1,treasuries_zc!$B$1:$J$1,1),FALSE)</f>
        <v>2.7467418637162178</v>
      </c>
      <c r="D36" s="13">
        <f>VLOOKUP(A36,treasuries_zc!B41:J1034,_xlfn.XMATCH(D$1,treasuries_zc!$B$1:$J$1,1),FALSE)</f>
        <v>2.9026204150638835</v>
      </c>
      <c r="E36" s="13">
        <f>VLOOKUP(A36,treasuries_zc!B41:J1034,_xlfn.XMATCH(E$1,treasuries_zc!$B$1:$J$1,1),FALSE)</f>
        <v>2.2667999999999999</v>
      </c>
      <c r="F36" s="31">
        <f ca="1">omb_debt_gdp!AX41</f>
        <v>72.202299987634476</v>
      </c>
      <c r="G36" s="13">
        <f>IFERROR(IFERROR(VLOOKUP(A36,frbus_infl!$B41:$H1034,7,FALSE),VLOOKUP(A36,frbus_infl!$C41:$H1034,6,FALSE)),VLOOKUP(A36,frbus_infl!$D41:$H1034,5,FALSE))</f>
        <v>2.09</v>
      </c>
      <c r="H36" s="13">
        <f>IFERROR(IFERROR(VLOOKUP(A36,treas_holdings!B$7:I$1000,7,FALSE),VLOOKUP(A36,treas_holdings!C$7:I$1000,6,FALSE)),VLOOKUP(A36,treas_holdings!D$7:I$1000,5,FALSE))</f>
        <v>13.668808453283672</v>
      </c>
      <c r="I36" s="13">
        <f>IFERROR(IFERROR(VLOOKUP(A36,treas_holdings!B$7:I$1000,8,FALSE),VLOOKUP(A36,treas_holdings!C$7:I$1000,7,FALSE)),VLOOKUP(A36,treas_holdings!D$7:I$1000,6,FALSE))</f>
        <v>20.548789521879147</v>
      </c>
      <c r="K36" s="2"/>
      <c r="L36" s="8"/>
    </row>
    <row r="37" spans="1:12" x14ac:dyDescent="0.3">
      <c r="A37" s="5">
        <v>43132</v>
      </c>
      <c r="B37" s="19">
        <v>36</v>
      </c>
      <c r="C37" s="13">
        <f>VLOOKUP(A37,treasuries_zc!B42:J1035,_xlfn.XMATCH(C$1,treasuries_zc!$B$1:$J$1,1),FALSE)</f>
        <v>3.1424794918079479</v>
      </c>
      <c r="D37" s="13">
        <f>VLOOKUP(A37,treasuries_zc!B42:J1035,_xlfn.XMATCH(D$1,treasuries_zc!$B$1:$J$1,1),FALSE)</f>
        <v>3.1556575421810562</v>
      </c>
      <c r="E37" s="13">
        <f>VLOOKUP(A37,treasuries_zc!B42:J1035,_xlfn.XMATCH(E$1,treasuries_zc!$B$1:$J$1,1),FALSE)</f>
        <v>2.8980000000000001</v>
      </c>
      <c r="F37" s="31">
        <f ca="1">omb_debt_gdp!AX42</f>
        <v>81.269283343097058</v>
      </c>
      <c r="G37" s="13">
        <f>IFERROR(IFERROR(VLOOKUP(A37,frbus_infl!$B42:$H1035,7,FALSE),VLOOKUP(A37,frbus_infl!$C42:$H1035,6,FALSE)),VLOOKUP(A37,frbus_infl!$D42:$H1035,5,FALSE))</f>
        <v>2</v>
      </c>
      <c r="H37" s="13">
        <f>IFERROR(IFERROR(VLOOKUP(A37,treas_holdings!B$7:I$1000,7,FALSE),VLOOKUP(A37,treas_holdings!C$7:I$1000,6,FALSE)),VLOOKUP(A37,treas_holdings!D$7:I$1000,5,FALSE))</f>
        <v>12.572051198803656</v>
      </c>
      <c r="I37" s="13">
        <f>IFERROR(IFERROR(VLOOKUP(A37,treas_holdings!B$7:I$1000,8,FALSE),VLOOKUP(A37,treas_holdings!C$7:I$1000,7,FALSE)),VLOOKUP(A37,treas_holdings!D$7:I$1000,6,FALSE))</f>
        <v>19.930983933964956</v>
      </c>
      <c r="K37" s="2"/>
      <c r="L37" s="8"/>
    </row>
    <row r="38" spans="1:12" x14ac:dyDescent="0.3">
      <c r="A38" s="5">
        <v>43525</v>
      </c>
      <c r="B38" s="19">
        <v>37</v>
      </c>
      <c r="C38" s="13">
        <f>VLOOKUP(A38,treasuries_zc!B43:J1036,_xlfn.XMATCH(C$1,treasuries_zc!$B$1:$J$1,1),FALSE)</f>
        <v>2.5890978316663427</v>
      </c>
      <c r="D38" s="13">
        <f>VLOOKUP(A38,treasuries_zc!B43:J1036,_xlfn.XMATCH(D$1,treasuries_zc!$B$1:$J$1,1),FALSE)</f>
        <v>2.7293398362497889</v>
      </c>
      <c r="E38" s="13">
        <f>VLOOKUP(A38,treasuries_zc!B43:J1036,_xlfn.XMATCH(E$1,treasuries_zc!$B$1:$J$1,1),FALSE)</f>
        <v>2.4142999999999999</v>
      </c>
      <c r="F38" s="31">
        <f ca="1">omb_debt_gdp!AX43</f>
        <v>80.743614140379123</v>
      </c>
      <c r="G38" s="13">
        <f>IFERROR(IFERROR(VLOOKUP(A38,frbus_infl!$B43:$H1036,7,FALSE),VLOOKUP(A38,frbus_infl!$C43:$H1036,6,FALSE)),VLOOKUP(A38,frbus_infl!$D43:$H1036,5,FALSE))</f>
        <v>2</v>
      </c>
      <c r="H38" s="13">
        <f>IFERROR(IFERROR(VLOOKUP(A38,treas_holdings!B$7:I$1000,7,FALSE),VLOOKUP(A38,treas_holdings!C$7:I$1000,6,FALSE)),VLOOKUP(A38,treas_holdings!D$7:I$1000,5,FALSE))</f>
        <v>11.037334924875424</v>
      </c>
      <c r="I38" s="13">
        <f>IFERROR(IFERROR(VLOOKUP(A38,treas_holdings!B$7:I$1000,8,FALSE),VLOOKUP(A38,treas_holdings!C$7:I$1000,7,FALSE)),VLOOKUP(A38,treas_holdings!D$7:I$1000,6,FALSE))</f>
        <v>19.329908675799086</v>
      </c>
      <c r="K38" s="2"/>
      <c r="L38" s="8"/>
    </row>
    <row r="39" spans="1:12" x14ac:dyDescent="0.3">
      <c r="A39" s="5">
        <v>43862</v>
      </c>
      <c r="B39" s="19">
        <v>38</v>
      </c>
      <c r="C39" s="13">
        <f>VLOOKUP(A39,treasuries_zc!B44:J1037,_xlfn.XMATCH(C$1,treasuries_zc!$B$1:$J$1,1),FALSE)</f>
        <v>1.3771132881628567</v>
      </c>
      <c r="D39" s="13">
        <f>VLOOKUP(A39,treasuries_zc!B44:J1037,_xlfn.XMATCH(D$1,treasuries_zc!$B$1:$J$1,1),FALSE)</f>
        <v>1.5899359349326847</v>
      </c>
      <c r="E39" s="13">
        <f>VLOOKUP(A39,treasuries_zc!B44:J1037,_xlfn.XMATCH(E$1,treasuries_zc!$B$1:$J$1,1),FALSE)</f>
        <v>1.149</v>
      </c>
      <c r="F39" s="31">
        <f ca="1">omb_debt_gdp!AX44</f>
        <v>76.732342921364094</v>
      </c>
      <c r="G39" s="13">
        <f>IFERROR(IFERROR(VLOOKUP(A39,frbus_infl!$B44:$H1037,7,FALSE),VLOOKUP(A39,frbus_infl!$C44:$H1037,6,FALSE)),VLOOKUP(A39,frbus_infl!$D44:$H1037,5,FALSE))</f>
        <v>2</v>
      </c>
      <c r="H39" s="13">
        <f>IFERROR(IFERROR(VLOOKUP(A39,treas_holdings!B$7:I$1000,7,FALSE),VLOOKUP(A39,treas_holdings!C$7:I$1000,6,FALSE)),VLOOKUP(A39,treas_holdings!D$7:I$1000,5,FALSE))</f>
        <v>17.27448600536982</v>
      </c>
      <c r="I39" s="13">
        <f>IFERROR(IFERROR(VLOOKUP(A39,treas_holdings!B$7:I$1000,8,FALSE),VLOOKUP(A39,treas_holdings!C$7:I$1000,7,FALSE)),VLOOKUP(A39,treas_holdings!D$7:I$1000,6,FALSE))</f>
        <v>18.93163135826989</v>
      </c>
      <c r="K39" s="2"/>
      <c r="L39" s="8"/>
    </row>
    <row r="40" spans="1:12" x14ac:dyDescent="0.3">
      <c r="A40" s="5">
        <v>44317</v>
      </c>
      <c r="B40" s="19">
        <v>39</v>
      </c>
      <c r="C40" s="13">
        <f>VLOOKUP(A40,treasuries_zc!B45:J1038,_xlfn.XMATCH(C$1,treasuries_zc!$B$1:$J$1,1),FALSE)</f>
        <v>2.5640107718298388</v>
      </c>
      <c r="D40" s="13">
        <f>VLOOKUP(A40,treasuries_zc!B45:J1038,_xlfn.XMATCH(D$1,treasuries_zc!$B$1:$J$1,1),FALSE)</f>
        <v>2.6968713264208466</v>
      </c>
      <c r="E40" s="13">
        <f>VLOOKUP(A40,treasuries_zc!B45:J1038,_xlfn.XMATCH(E$1,treasuries_zc!$B$1:$J$1,1),FALSE)</f>
        <v>1.6805000000000001</v>
      </c>
      <c r="F40" s="31">
        <f ca="1">omb_debt_gdp!AX45</f>
        <v>116.07162314313733</v>
      </c>
      <c r="G40" s="13">
        <f>IFERROR(IFERROR(VLOOKUP(A40,frbus_infl!$B45:$H1038,7,FALSE),VLOOKUP(A40,frbus_infl!$C45:$H1038,6,FALSE)),VLOOKUP(A40,frbus_infl!$D45:$H1038,5,FALSE))</f>
        <v>2.1</v>
      </c>
      <c r="H40" s="13">
        <f>IFERROR(IFERROR(VLOOKUP(A40,treas_holdings!B$7:I$1000,7,FALSE),VLOOKUP(A40,treas_holdings!C$7:I$1000,6,FALSE)),VLOOKUP(A40,treas_holdings!D$7:I$1000,5,FALSE))</f>
        <v>23.890271024805877</v>
      </c>
      <c r="I40" s="13">
        <f>IFERROR(IFERROR(VLOOKUP(A40,treas_holdings!B$7:I$1000,8,FALSE),VLOOKUP(A40,treas_holdings!C$7:I$1000,7,FALSE)),VLOOKUP(A40,treas_holdings!D$7:I$1000,6,FALSE))</f>
        <v>17.996636201810816</v>
      </c>
      <c r="K40" s="2"/>
      <c r="L40" s="8"/>
    </row>
    <row r="41" spans="1:12" x14ac:dyDescent="0.3">
      <c r="A41" s="5">
        <v>44621</v>
      </c>
      <c r="B41" s="19">
        <v>40</v>
      </c>
      <c r="C41" s="13">
        <f>VLOOKUP(A41,treasuries_zc!B46:J1039,_xlfn.XMATCH(C$1,treasuries_zc!$B$1:$J$1,1),FALSE)</f>
        <v>2.2801687101444035</v>
      </c>
      <c r="D41" s="13">
        <f>VLOOKUP(A41,treasuries_zc!B46:J1039,_xlfn.XMATCH(D$1,treasuries_zc!$B$1:$J$1,1),FALSE)</f>
        <v>2.447450000329443</v>
      </c>
      <c r="E41" s="13">
        <f>VLOOKUP(A41,treasuries_zc!B46:J1039,_xlfn.XMATCH(E$1,treasuries_zc!$B$1:$J$1,1),FALSE)</f>
        <v>2.3639999999999999</v>
      </c>
      <c r="F41" s="31">
        <f ca="1">omb_debt_gdp!AX46</f>
        <v>104.28191489361703</v>
      </c>
      <c r="G41" s="13">
        <f>IFERROR(IFERROR(VLOOKUP(A41,frbus_infl!$B46:$H1039,7,FALSE),VLOOKUP(A41,frbus_infl!$C46:$H1039,6,FALSE)),VLOOKUP(A41,frbus_infl!$D46:$H1039,5,FALSE))</f>
        <v>2.2000000000000002</v>
      </c>
      <c r="H41" s="13">
        <f>IFERROR(IFERROR(VLOOKUP(A41,treas_holdings!B$7:I$1000,7,FALSE),VLOOKUP(A41,treas_holdings!C$7:I$1000,6,FALSE)),VLOOKUP(A41,treas_holdings!D$7:I$1000,5,FALSE))</f>
        <v>23.173768232456645</v>
      </c>
      <c r="I41" s="13">
        <f>IFERROR(IFERROR(VLOOKUP(A41,treas_holdings!B$7:I$1000,8,FALSE),VLOOKUP(A41,treas_holdings!C$7:I$1000,7,FALSE)),VLOOKUP(A41,treas_holdings!D$7:I$1000,6,FALSE))</f>
        <v>15.941600693853143</v>
      </c>
      <c r="K41" s="2"/>
      <c r="L41" s="8"/>
    </row>
    <row r="42" spans="1:12" x14ac:dyDescent="0.3">
      <c r="A42" s="5">
        <v>44986</v>
      </c>
      <c r="B42" s="19">
        <v>41</v>
      </c>
      <c r="C42" s="13">
        <f>VLOOKUP(A42,treasuries_zc!B47:J1040,_xlfn.XMATCH(C$1,treasuries_zc!$B$1:$J$1,1),FALSE)</f>
        <v>3.4638323655430403</v>
      </c>
      <c r="D42" s="13">
        <f>VLOOKUP(A42,treasuries_zc!B47:J1040,_xlfn.XMATCH(D$1,treasuries_zc!$B$1:$J$1,1),FALSE)</f>
        <v>3.6463571687917806</v>
      </c>
      <c r="E42" s="13">
        <f>VLOOKUP(A42,treasuries_zc!B47:J1040,_xlfn.XMATCH(E$1,treasuries_zc!$B$1:$J$1,1),FALSE)</f>
        <v>3.5217000000000001</v>
      </c>
      <c r="F42" s="31">
        <f ca="1">omb_debt_gdp!AX47</f>
        <v>107.23561575742512</v>
      </c>
      <c r="G42" s="13">
        <f>IFERROR(IFERROR(VLOOKUP(A42,frbus_infl!$B47:$H1040,7,FALSE),VLOOKUP(A42,frbus_infl!$C47:$H1040,6,FALSE)),VLOOKUP(A42,frbus_infl!$D47:$H1040,5,FALSE))</f>
        <v>2.15</v>
      </c>
      <c r="H42" s="13">
        <f>IFERROR(IFERROR(VLOOKUP(A42,treas_holdings!B$7:I$1000,7,FALSE),VLOOKUP(A42,treas_holdings!C$7:I$1000,6,FALSE)),VLOOKUP(A42,treas_holdings!D$7:I$1000,5,FALSE))</f>
        <v>18.22505548125395</v>
      </c>
      <c r="I42" s="13">
        <f>IFERROR(IFERROR(VLOOKUP(A42,treas_holdings!B$7:I$1000,8,FALSE),VLOOKUP(A42,treas_holdings!C$7:I$1000,7,FALSE)),VLOOKUP(A42,treas_holdings!D$7:I$1000,6,FALSE))</f>
        <v>13.851600505577519</v>
      </c>
      <c r="K42" s="2"/>
      <c r="L42" s="8"/>
    </row>
    <row r="43" spans="1:12" x14ac:dyDescent="0.3">
      <c r="A43" s="5">
        <v>45352</v>
      </c>
      <c r="B43" s="19">
        <v>42</v>
      </c>
      <c r="C43" s="13">
        <f>VLOOKUP(A43,treasuries_zc!B48:J1041,_xlfn.XMATCH(C$1,treasuries_zc!$B$1:$J$1,1),FALSE)</f>
        <v>4.1896005990949892</v>
      </c>
      <c r="D43" s="13">
        <f>VLOOKUP(A43,treasuries_zc!B48:J1041,_xlfn.XMATCH(D$1,treasuries_zc!$B$1:$J$1,1),FALSE)</f>
        <v>4.3867224667852645</v>
      </c>
      <c r="E43" s="13">
        <f>VLOOKUP(A43,treasuries_zc!B48:J1041,_xlfn.XMATCH(E$1,treasuries_zc!$B$1:$J$1,1),FALSE)</f>
        <v>4.1817000000000002</v>
      </c>
      <c r="F43" s="31">
        <f ca="1">omb_debt_gdp!AX48</f>
        <v>105.5924198081771</v>
      </c>
      <c r="G43" s="13">
        <f>IFERROR(IFERROR(VLOOKUP(A43,frbus_infl!$B48:$H1041,7,FALSE),VLOOKUP(A43,frbus_infl!$C48:$H1041,6,FALSE)),VLOOKUP(A43,frbus_infl!$D48:$H1041,5,FALSE))</f>
        <v>2</v>
      </c>
      <c r="H43" s="13">
        <f>IFERROR(IFERROR(VLOOKUP(A43,treas_holdings!B$7:I$1000,7,FALSE),VLOOKUP(A43,treas_holdings!C$7:I$1000,6,FALSE)),VLOOKUP(A43,treas_holdings!D$7:I$1000,5,FALSE))</f>
        <v>14.547272207940589</v>
      </c>
      <c r="I43" s="13">
        <f>IFERROR(IFERROR(VLOOKUP(A43,treas_holdings!B$7:I$1000,8,FALSE),VLOOKUP(A43,treas_holdings!C$7:I$1000,7,FALSE)),VLOOKUP(A43,treas_holdings!D$7:I$1000,6,FALSE))</f>
        <v>13.295410370556148</v>
      </c>
      <c r="K43" s="2"/>
      <c r="L43" s="8"/>
    </row>
    <row r="44" spans="1:12" x14ac:dyDescent="0.3">
      <c r="A44" s="5"/>
      <c r="B44" s="19"/>
      <c r="C44" s="13"/>
      <c r="D44" s="13"/>
      <c r="E44" s="13"/>
      <c r="F44" s="13"/>
      <c r="G44" s="13"/>
      <c r="H44" s="13"/>
      <c r="I44" s="13"/>
      <c r="K44" s="2"/>
      <c r="L44" s="8"/>
    </row>
    <row r="45" spans="1:12" x14ac:dyDescent="0.3">
      <c r="A45" s="5"/>
      <c r="B45" s="19"/>
      <c r="C45" s="13"/>
      <c r="D45" s="13"/>
      <c r="E45" s="13"/>
      <c r="F45" s="13"/>
      <c r="G45" s="13"/>
      <c r="H45" s="13"/>
      <c r="I45" s="13"/>
      <c r="K45" s="2"/>
      <c r="L45" s="8"/>
    </row>
    <row r="46" spans="1:12" x14ac:dyDescent="0.3">
      <c r="A46" s="5"/>
      <c r="B46" s="19"/>
      <c r="C46" s="13"/>
      <c r="D46" s="13"/>
      <c r="E46" s="13"/>
      <c r="F46" s="13"/>
      <c r="G46" s="13"/>
      <c r="H46" s="13"/>
      <c r="I46" s="13"/>
      <c r="K46" s="2"/>
      <c r="L46" s="8"/>
    </row>
    <row r="47" spans="1:12" x14ac:dyDescent="0.3">
      <c r="A47" s="5"/>
      <c r="B47" s="19"/>
      <c r="C47" s="13"/>
      <c r="D47" s="13"/>
      <c r="E47" s="13"/>
      <c r="F47" s="13"/>
      <c r="G47" s="13"/>
      <c r="H47" s="13"/>
      <c r="I47" s="13"/>
      <c r="K47" s="2"/>
      <c r="L47" s="8"/>
    </row>
    <row r="48" spans="1:12" x14ac:dyDescent="0.3">
      <c r="A48" s="5"/>
      <c r="B48" s="19"/>
      <c r="C48" s="13"/>
      <c r="D48" s="13"/>
      <c r="E48" s="13"/>
      <c r="F48" s="13"/>
      <c r="G48" s="13"/>
      <c r="H48" s="13"/>
      <c r="I48" s="13"/>
      <c r="K48" s="2"/>
      <c r="L48" s="8"/>
    </row>
    <row r="49" spans="1:12" x14ac:dyDescent="0.3">
      <c r="A49" s="5"/>
      <c r="B49" s="19"/>
      <c r="C49" s="13"/>
      <c r="D49" s="13"/>
      <c r="E49" s="13"/>
      <c r="F49" s="13"/>
      <c r="G49" s="13"/>
      <c r="H49" s="13"/>
      <c r="I49" s="13"/>
      <c r="K49" s="2"/>
      <c r="L49" s="8"/>
    </row>
    <row r="50" spans="1:12" x14ac:dyDescent="0.3">
      <c r="A50" s="5"/>
      <c r="B50" s="19"/>
      <c r="C50" s="13"/>
      <c r="D50" s="13"/>
      <c r="E50" s="13"/>
      <c r="F50" s="13"/>
      <c r="G50" s="13"/>
      <c r="H50" s="13"/>
      <c r="I50" s="13"/>
      <c r="K50" s="2"/>
      <c r="L50" s="8"/>
    </row>
    <row r="51" spans="1:12" x14ac:dyDescent="0.3">
      <c r="A51" s="5"/>
      <c r="B51" s="19"/>
      <c r="C51" s="13"/>
      <c r="D51" s="13"/>
      <c r="E51" s="13"/>
      <c r="F51" s="13"/>
      <c r="G51" s="13"/>
      <c r="H51" s="13"/>
      <c r="I51" s="13"/>
      <c r="K51" s="2"/>
      <c r="L51" s="8"/>
    </row>
    <row r="52" spans="1:12" x14ac:dyDescent="0.3">
      <c r="A52" s="5"/>
      <c r="B52" s="19"/>
      <c r="C52" s="13"/>
      <c r="D52" s="13"/>
      <c r="E52" s="13"/>
      <c r="F52" s="13"/>
      <c r="G52" s="13"/>
      <c r="H52" s="13"/>
      <c r="I52" s="13"/>
      <c r="K52" s="2"/>
      <c r="L52" s="8"/>
    </row>
    <row r="53" spans="1:12" x14ac:dyDescent="0.3">
      <c r="A53" s="5"/>
      <c r="B53" s="19"/>
      <c r="C53" s="13"/>
      <c r="D53" s="13"/>
      <c r="E53" s="13"/>
      <c r="F53" s="13"/>
      <c r="G53" s="13"/>
      <c r="H53" s="13"/>
      <c r="I53" s="13"/>
      <c r="K53" s="2"/>
      <c r="L53" s="8"/>
    </row>
    <row r="54" spans="1:12" x14ac:dyDescent="0.3">
      <c r="A54" s="5"/>
      <c r="B54" s="19"/>
      <c r="C54" s="13"/>
      <c r="D54" s="13"/>
      <c r="E54" s="13"/>
      <c r="F54" s="13"/>
      <c r="G54" s="13"/>
      <c r="H54" s="13"/>
      <c r="I54" s="13"/>
      <c r="K54" s="2"/>
      <c r="L54" s="8"/>
    </row>
    <row r="55" spans="1:12" x14ac:dyDescent="0.3">
      <c r="A55" s="5"/>
      <c r="B55" s="19"/>
      <c r="C55" s="13"/>
      <c r="D55" s="13"/>
      <c r="E55" s="13"/>
      <c r="F55" s="13"/>
      <c r="G55" s="13"/>
      <c r="H55" s="13"/>
      <c r="I55" s="13"/>
      <c r="K55" s="2"/>
      <c r="L55" s="8"/>
    </row>
    <row r="56" spans="1:12" x14ac:dyDescent="0.3">
      <c r="A56" s="5"/>
      <c r="B56" s="19"/>
      <c r="C56" s="13"/>
      <c r="D56" s="13"/>
      <c r="E56" s="13"/>
      <c r="F56" s="13"/>
      <c r="G56" s="13"/>
      <c r="H56" s="13"/>
      <c r="I56" s="13"/>
      <c r="K56" s="2"/>
      <c r="L56" s="8"/>
    </row>
    <row r="57" spans="1:12" x14ac:dyDescent="0.3">
      <c r="A57" s="5"/>
      <c r="B57" s="19"/>
      <c r="C57" s="13"/>
      <c r="D57" s="13"/>
      <c r="E57" s="13"/>
      <c r="F57" s="13"/>
      <c r="G57" s="13"/>
      <c r="H57" s="13"/>
      <c r="I57" s="13"/>
      <c r="K57" s="2"/>
      <c r="L57" s="8"/>
    </row>
    <row r="58" spans="1:12" x14ac:dyDescent="0.3">
      <c r="A58" s="5"/>
      <c r="B58" s="19"/>
      <c r="C58" s="13"/>
      <c r="D58" s="13"/>
      <c r="E58" s="13"/>
      <c r="F58" s="13"/>
      <c r="G58" s="13"/>
      <c r="H58" s="13"/>
      <c r="I58" s="13"/>
      <c r="K58" s="2"/>
      <c r="L58" s="8"/>
    </row>
    <row r="59" spans="1:12" x14ac:dyDescent="0.3">
      <c r="A59" s="5"/>
      <c r="B59" s="19"/>
      <c r="C59" s="13"/>
      <c r="D59" s="13"/>
      <c r="E59" s="13"/>
      <c r="F59" s="13"/>
      <c r="G59" s="13"/>
      <c r="H59" s="13"/>
      <c r="I59" s="13"/>
      <c r="K59" s="2"/>
      <c r="L59" s="8"/>
    </row>
    <row r="60" spans="1:12" x14ac:dyDescent="0.3">
      <c r="A60" s="5"/>
      <c r="B60" s="19"/>
      <c r="C60" s="13"/>
      <c r="D60" s="13"/>
      <c r="E60" s="13"/>
      <c r="F60" s="13"/>
      <c r="G60" s="13"/>
      <c r="H60" s="13"/>
      <c r="I60" s="13"/>
      <c r="K60" s="2"/>
      <c r="L60" s="8"/>
    </row>
    <row r="61" spans="1:12" x14ac:dyDescent="0.3">
      <c r="A61" s="5"/>
      <c r="B61" s="19"/>
      <c r="C61" s="13"/>
      <c r="D61" s="13"/>
      <c r="E61" s="13"/>
      <c r="F61" s="13"/>
      <c r="G61" s="13"/>
      <c r="H61" s="13"/>
      <c r="I61" s="13"/>
      <c r="K61" s="2"/>
      <c r="L61" s="8"/>
    </row>
    <row r="62" spans="1:12" x14ac:dyDescent="0.3">
      <c r="A62" s="5"/>
      <c r="B62" s="19"/>
      <c r="C62" s="13"/>
      <c r="D62" s="13"/>
      <c r="E62" s="13"/>
      <c r="F62" s="13"/>
      <c r="G62" s="13"/>
      <c r="H62" s="13"/>
      <c r="I62" s="13"/>
      <c r="K62" s="2"/>
      <c r="L62" s="8"/>
    </row>
    <row r="63" spans="1:12" x14ac:dyDescent="0.3">
      <c r="A63" s="5"/>
      <c r="B63" s="19"/>
      <c r="C63" s="13"/>
      <c r="D63" s="13"/>
      <c r="E63" s="13"/>
      <c r="F63" s="13"/>
      <c r="G63" s="13"/>
      <c r="H63" s="13"/>
      <c r="I63" s="13"/>
      <c r="K63" s="2"/>
      <c r="L63" s="8"/>
    </row>
    <row r="64" spans="1:12" x14ac:dyDescent="0.3">
      <c r="A64" s="5"/>
      <c r="B64" s="19"/>
      <c r="C64" s="13"/>
      <c r="D64" s="13"/>
      <c r="E64" s="13"/>
      <c r="F64" s="13"/>
      <c r="G64" s="13"/>
      <c r="H64" s="13"/>
      <c r="I64" s="13"/>
      <c r="K64" s="2"/>
      <c r="L64" s="8"/>
    </row>
    <row r="65" spans="1:12" x14ac:dyDescent="0.3">
      <c r="A65" s="5"/>
      <c r="B65" s="19"/>
      <c r="C65" s="13"/>
      <c r="D65" s="13"/>
      <c r="E65" s="13"/>
      <c r="F65" s="13"/>
      <c r="G65" s="13"/>
      <c r="H65" s="13"/>
      <c r="I65" s="13"/>
      <c r="K65" s="2"/>
      <c r="L65" s="8"/>
    </row>
    <row r="66" spans="1:12" x14ac:dyDescent="0.3">
      <c r="A66" s="5"/>
      <c r="B66" s="19"/>
      <c r="C66" s="13"/>
      <c r="D66" s="13"/>
      <c r="E66" s="13"/>
      <c r="F66" s="13"/>
      <c r="G66" s="13"/>
      <c r="H66" s="13"/>
      <c r="I66" s="13"/>
      <c r="K66" s="2"/>
      <c r="L66" s="8"/>
    </row>
    <row r="67" spans="1:12" x14ac:dyDescent="0.3">
      <c r="A67" s="5"/>
      <c r="B67" s="19"/>
      <c r="C67" s="13"/>
      <c r="D67" s="13"/>
      <c r="E67" s="13"/>
      <c r="F67" s="13"/>
      <c r="G67" s="13"/>
      <c r="H67" s="13"/>
      <c r="I67" s="13"/>
      <c r="K67" s="2"/>
      <c r="L67" s="8"/>
    </row>
    <row r="68" spans="1:12" x14ac:dyDescent="0.3">
      <c r="A68" s="5"/>
      <c r="B68" s="19"/>
      <c r="C68" s="13"/>
      <c r="D68" s="13"/>
      <c r="E68" s="13"/>
      <c r="F68" s="13"/>
      <c r="G68" s="13"/>
      <c r="H68" s="13"/>
      <c r="I68" s="13"/>
      <c r="K68" s="2"/>
      <c r="L68" s="8"/>
    </row>
    <row r="69" spans="1:12" x14ac:dyDescent="0.3">
      <c r="A69" s="5"/>
      <c r="B69" s="19"/>
      <c r="C69" s="13"/>
      <c r="D69" s="13"/>
      <c r="E69" s="13"/>
      <c r="F69" s="13"/>
      <c r="G69" s="13"/>
      <c r="H69" s="13"/>
      <c r="I69" s="13"/>
      <c r="K69" s="2"/>
      <c r="L69" s="8"/>
    </row>
    <row r="70" spans="1:12" x14ac:dyDescent="0.3">
      <c r="A70" s="5"/>
      <c r="B70" s="19"/>
      <c r="C70" s="13"/>
      <c r="D70" s="13"/>
      <c r="E70" s="13"/>
      <c r="F70" s="13"/>
      <c r="G70" s="13"/>
      <c r="H70" s="13"/>
      <c r="I70" s="13"/>
      <c r="K70" s="2"/>
      <c r="L70" s="8"/>
    </row>
    <row r="71" spans="1:12" x14ac:dyDescent="0.3">
      <c r="A71" s="5"/>
      <c r="B71" s="19"/>
      <c r="C71" s="13"/>
      <c r="D71" s="13"/>
      <c r="E71" s="13"/>
      <c r="F71" s="13"/>
      <c r="G71" s="13"/>
      <c r="H71" s="13"/>
      <c r="I71" s="13"/>
      <c r="K71" s="2"/>
      <c r="L71" s="8"/>
    </row>
    <row r="72" spans="1:12" x14ac:dyDescent="0.3">
      <c r="A72" s="5"/>
      <c r="B72" s="19"/>
      <c r="C72" s="13"/>
      <c r="D72" s="13"/>
      <c r="E72" s="13"/>
      <c r="F72" s="13"/>
      <c r="G72" s="13"/>
      <c r="H72" s="13"/>
      <c r="I72" s="13"/>
      <c r="K72" s="2"/>
      <c r="L72" s="8"/>
    </row>
    <row r="73" spans="1:12" x14ac:dyDescent="0.3">
      <c r="A73" s="5"/>
      <c r="B73" s="19"/>
      <c r="C73" s="13"/>
      <c r="D73" s="13"/>
      <c r="E73" s="13"/>
      <c r="F73" s="13"/>
      <c r="G73" s="13"/>
      <c r="H73" s="13"/>
      <c r="I73" s="13"/>
      <c r="K73" s="2"/>
      <c r="L73" s="8"/>
    </row>
    <row r="74" spans="1:12" x14ac:dyDescent="0.3">
      <c r="A74" s="5"/>
      <c r="B74" s="19"/>
      <c r="C74" s="13"/>
      <c r="D74" s="13"/>
      <c r="E74" s="13"/>
      <c r="F74" s="13"/>
      <c r="G74" s="13"/>
      <c r="H74" s="13"/>
      <c r="I74" s="13"/>
      <c r="K74" s="2"/>
      <c r="L74" s="8"/>
    </row>
    <row r="75" spans="1:12" x14ac:dyDescent="0.3">
      <c r="A75" s="5"/>
      <c r="B75" s="19"/>
      <c r="C75" s="13"/>
      <c r="D75" s="13"/>
      <c r="E75" s="13"/>
      <c r="F75" s="13"/>
      <c r="G75" s="13"/>
      <c r="H75" s="13"/>
      <c r="I75" s="13"/>
      <c r="K75" s="2"/>
      <c r="L75" s="8"/>
    </row>
    <row r="76" spans="1:12" x14ac:dyDescent="0.3">
      <c r="A76" s="5"/>
      <c r="B76" s="19"/>
      <c r="C76" s="13"/>
      <c r="D76" s="13"/>
      <c r="E76" s="13"/>
      <c r="F76" s="13"/>
      <c r="G76" s="13"/>
      <c r="H76" s="13"/>
      <c r="I76" s="13"/>
      <c r="K76" s="2"/>
      <c r="L76" s="8"/>
    </row>
    <row r="77" spans="1:12" x14ac:dyDescent="0.3">
      <c r="A77" s="5"/>
      <c r="B77" s="19"/>
      <c r="C77" s="13"/>
      <c r="D77" s="13"/>
      <c r="E77" s="13"/>
      <c r="F77" s="13"/>
      <c r="G77" s="13"/>
      <c r="H77" s="13"/>
      <c r="I77" s="13"/>
      <c r="K77" s="2"/>
      <c r="L77" s="8"/>
    </row>
    <row r="78" spans="1:12" x14ac:dyDescent="0.3">
      <c r="A78" s="5"/>
      <c r="B78" s="19"/>
      <c r="C78" s="13"/>
      <c r="D78" s="13"/>
      <c r="E78" s="13"/>
      <c r="F78" s="13"/>
      <c r="G78" s="13"/>
      <c r="H78" s="13"/>
      <c r="I78" s="13"/>
      <c r="K78" s="2"/>
      <c r="L78" s="8"/>
    </row>
    <row r="79" spans="1:12" x14ac:dyDescent="0.3">
      <c r="A79" s="5"/>
      <c r="B79" s="19"/>
      <c r="C79" s="13"/>
      <c r="D79" s="13"/>
      <c r="E79" s="13"/>
      <c r="F79" s="13"/>
      <c r="G79" s="13"/>
      <c r="H79" s="13"/>
      <c r="I79" s="13"/>
      <c r="K79" s="2"/>
      <c r="L79" s="8"/>
    </row>
    <row r="80" spans="1:12" x14ac:dyDescent="0.3">
      <c r="A80" s="5"/>
      <c r="B80" s="19"/>
      <c r="C80" s="13"/>
      <c r="D80" s="13"/>
      <c r="E80" s="13"/>
      <c r="F80" s="13"/>
      <c r="G80" s="13"/>
      <c r="H80" s="13"/>
      <c r="I80" s="13"/>
      <c r="K80" s="2"/>
      <c r="L80" s="8"/>
    </row>
    <row r="81" spans="1:25" x14ac:dyDescent="0.3">
      <c r="A81" s="5"/>
      <c r="B81" s="19"/>
      <c r="C81" s="13"/>
      <c r="D81" s="13"/>
      <c r="E81" s="13"/>
      <c r="F81" s="13"/>
      <c r="G81" s="13"/>
      <c r="H81" s="13"/>
      <c r="I81" s="13"/>
      <c r="K81" s="2"/>
      <c r="L81" s="8"/>
    </row>
    <row r="82" spans="1:25" x14ac:dyDescent="0.3">
      <c r="A82" s="5"/>
      <c r="B82" s="19"/>
      <c r="C82" s="13"/>
      <c r="D82" s="13"/>
      <c r="E82" s="13"/>
      <c r="F82" s="13"/>
      <c r="G82" s="13"/>
      <c r="H82" s="13"/>
      <c r="I82" s="13"/>
      <c r="J82" s="15"/>
      <c r="K82" s="2"/>
      <c r="L82" s="8"/>
      <c r="V82" s="9"/>
      <c r="W82" s="9"/>
      <c r="X82" s="9"/>
      <c r="Y82" s="9"/>
    </row>
    <row r="83" spans="1:25" x14ac:dyDescent="0.3">
      <c r="A83" s="5"/>
      <c r="B83" s="19"/>
      <c r="C83" s="13"/>
      <c r="D83" s="13"/>
      <c r="E83" s="13"/>
      <c r="F83" s="13"/>
      <c r="G83" s="13"/>
      <c r="H83" s="13"/>
      <c r="I83" s="13"/>
      <c r="J83" s="15"/>
      <c r="K83" s="2"/>
      <c r="L83" s="8"/>
      <c r="V83" s="9"/>
      <c r="W83" s="9"/>
      <c r="X83" s="9"/>
      <c r="Y83" s="9"/>
    </row>
    <row r="84" spans="1:25" x14ac:dyDescent="0.3">
      <c r="A84" s="5"/>
      <c r="B84" s="19"/>
      <c r="C84" s="13"/>
      <c r="D84" s="13"/>
      <c r="E84" s="13"/>
      <c r="F84" s="13"/>
      <c r="G84" s="13"/>
      <c r="H84" s="13"/>
      <c r="I84" s="13"/>
      <c r="J84" s="15"/>
      <c r="K84" s="2"/>
      <c r="L84" s="8"/>
      <c r="V84" s="9"/>
      <c r="W84" s="9"/>
      <c r="X84" s="9"/>
      <c r="Y84" s="9"/>
    </row>
    <row r="85" spans="1:25" x14ac:dyDescent="0.3">
      <c r="A85" s="5"/>
      <c r="B85" s="19"/>
      <c r="C85" s="13"/>
      <c r="D85" s="13"/>
      <c r="E85" s="13"/>
      <c r="F85" s="13"/>
      <c r="G85" s="13"/>
      <c r="H85" s="13"/>
      <c r="I85" s="13"/>
      <c r="J85" s="15"/>
      <c r="K85" s="2"/>
      <c r="L85" s="8"/>
      <c r="V85" s="9"/>
      <c r="W85" s="9"/>
      <c r="X85" s="9"/>
      <c r="Y85" s="9"/>
    </row>
    <row r="86" spans="1:25" x14ac:dyDescent="0.3">
      <c r="A86" s="5"/>
      <c r="B86" s="19"/>
      <c r="C86" s="13"/>
      <c r="D86" s="13"/>
      <c r="E86" s="13"/>
      <c r="F86" s="13"/>
      <c r="G86" s="13"/>
      <c r="H86" s="13"/>
      <c r="I86" s="13"/>
      <c r="J86" s="15"/>
      <c r="K86" s="2"/>
      <c r="L86" s="8"/>
      <c r="V86" s="9"/>
      <c r="W86" s="9"/>
      <c r="X86" s="9"/>
      <c r="Y86" s="9"/>
    </row>
    <row r="87" spans="1:25" x14ac:dyDescent="0.3">
      <c r="A87" s="5"/>
      <c r="B87" s="19"/>
      <c r="C87" s="13"/>
      <c r="D87" s="13"/>
      <c r="E87" s="13"/>
      <c r="F87" s="13"/>
      <c r="G87" s="13"/>
      <c r="H87" s="13"/>
      <c r="I87" s="13"/>
      <c r="J87" s="15"/>
      <c r="K87" s="2"/>
      <c r="L87" s="8"/>
      <c r="V87" s="9"/>
      <c r="W87" s="9"/>
      <c r="X87" s="9"/>
      <c r="Y87" s="9"/>
    </row>
    <row r="88" spans="1:25" x14ac:dyDescent="0.3">
      <c r="A88" s="5"/>
      <c r="B88" s="19"/>
      <c r="C88" s="13"/>
      <c r="D88" s="13"/>
      <c r="E88" s="13"/>
      <c r="F88" s="13"/>
      <c r="G88" s="13"/>
      <c r="H88" s="13"/>
      <c r="I88" s="13"/>
      <c r="J88" s="15"/>
      <c r="K88" s="2"/>
      <c r="L88" s="8"/>
      <c r="V88" s="9"/>
      <c r="W88" s="9"/>
      <c r="X88" s="9"/>
      <c r="Y88" s="9"/>
    </row>
    <row r="89" spans="1:25" x14ac:dyDescent="0.3">
      <c r="A89" s="5"/>
      <c r="B89" s="19"/>
      <c r="C89" s="13"/>
      <c r="D89" s="13"/>
      <c r="E89" s="13"/>
      <c r="F89" s="13"/>
      <c r="G89" s="13"/>
      <c r="H89" s="13"/>
      <c r="I89" s="13"/>
      <c r="J89" s="15"/>
      <c r="K89" s="2"/>
      <c r="L89" s="8"/>
      <c r="V89" s="9"/>
      <c r="W89" s="9"/>
      <c r="X89" s="9"/>
      <c r="Y89" s="9"/>
    </row>
    <row r="90" spans="1:25" x14ac:dyDescent="0.3">
      <c r="A90" s="5"/>
      <c r="B90" s="19"/>
      <c r="C90" s="13"/>
      <c r="D90" s="13"/>
      <c r="E90" s="13"/>
      <c r="F90" s="13"/>
      <c r="G90" s="13"/>
      <c r="H90" s="13"/>
      <c r="I90" s="13"/>
      <c r="J90" s="15"/>
      <c r="K90" s="2"/>
      <c r="L90" s="8"/>
      <c r="V90" s="9"/>
      <c r="W90" s="9"/>
      <c r="X90" s="9"/>
      <c r="Y90" s="9"/>
    </row>
    <row r="91" spans="1:25" x14ac:dyDescent="0.3">
      <c r="A91" s="5"/>
      <c r="B91" s="19"/>
      <c r="C91" s="13"/>
      <c r="D91" s="13"/>
      <c r="E91" s="13"/>
      <c r="F91" s="13"/>
      <c r="G91" s="13"/>
      <c r="H91" s="13"/>
      <c r="I91" s="13"/>
      <c r="J91" s="15"/>
      <c r="K91" s="2"/>
      <c r="L91" s="8"/>
      <c r="V91" s="9"/>
      <c r="W91" s="9"/>
      <c r="X91" s="9"/>
      <c r="Y91" s="9"/>
    </row>
    <row r="92" spans="1:25" x14ac:dyDescent="0.3">
      <c r="A92" s="5"/>
      <c r="B92" s="19"/>
      <c r="C92" s="13"/>
      <c r="D92" s="13"/>
      <c r="E92" s="13"/>
      <c r="F92" s="13"/>
      <c r="G92" s="13"/>
      <c r="H92" s="13"/>
      <c r="I92" s="13"/>
      <c r="J92" s="15"/>
      <c r="K92" s="2"/>
      <c r="L92" s="8"/>
      <c r="V92" s="9"/>
      <c r="W92" s="9"/>
      <c r="X92" s="9"/>
      <c r="Y92" s="9"/>
    </row>
    <row r="93" spans="1:25" x14ac:dyDescent="0.3">
      <c r="A93" s="5"/>
      <c r="B93" s="19"/>
      <c r="C93" s="13"/>
      <c r="D93" s="13"/>
      <c r="E93" s="13"/>
      <c r="F93" s="13"/>
      <c r="G93" s="13"/>
      <c r="H93" s="13"/>
      <c r="I93" s="13"/>
      <c r="J93" s="15"/>
      <c r="K93" s="2"/>
      <c r="L93" s="8"/>
      <c r="V93" s="9"/>
      <c r="W93" s="9"/>
      <c r="X93" s="9"/>
      <c r="Y93" s="9"/>
    </row>
    <row r="94" spans="1:25" x14ac:dyDescent="0.3">
      <c r="A94" s="5"/>
      <c r="B94" s="19"/>
      <c r="C94" s="13"/>
      <c r="D94" s="13"/>
      <c r="E94" s="13"/>
      <c r="F94" s="13"/>
      <c r="G94" s="13"/>
      <c r="H94" s="13"/>
      <c r="I94" s="13"/>
      <c r="J94" s="15"/>
      <c r="K94" s="2"/>
      <c r="L94" s="8"/>
      <c r="V94" s="9"/>
      <c r="W94" s="9"/>
      <c r="X94" s="9"/>
      <c r="Y94" s="9"/>
    </row>
    <row r="95" spans="1:25" x14ac:dyDescent="0.3">
      <c r="A95" s="5"/>
      <c r="B95" s="19"/>
      <c r="C95" s="13"/>
      <c r="D95" s="13"/>
      <c r="E95" s="13"/>
      <c r="F95" s="13"/>
      <c r="G95" s="13"/>
      <c r="H95" s="13"/>
      <c r="I95" s="13"/>
      <c r="K95" s="2"/>
      <c r="L95" s="8"/>
      <c r="V95" s="9"/>
      <c r="W95" s="9"/>
      <c r="X95" s="9"/>
      <c r="Y95" s="9"/>
    </row>
    <row r="96" spans="1:25" x14ac:dyDescent="0.3">
      <c r="A96" s="5"/>
      <c r="B96" s="19"/>
      <c r="C96" s="13"/>
      <c r="D96" s="13"/>
      <c r="E96" s="13"/>
      <c r="F96" s="13"/>
      <c r="G96" s="13"/>
      <c r="H96" s="13"/>
      <c r="I96" s="13"/>
      <c r="L96" s="8"/>
    </row>
    <row r="98" spans="22:25" x14ac:dyDescent="0.3">
      <c r="V98" s="9"/>
      <c r="W98" s="9"/>
      <c r="X98" s="9"/>
      <c r="Y98" s="9"/>
    </row>
  </sheetData>
  <pageMargins left="0.7" right="0.7" top="0.75" bottom="0.75" header="0.3" footer="0.3"/>
  <headerFooter>
    <oddHeader>&amp;L&amp;"Calibri"&amp;11&amp;K000000 NONCONFIDENTIAL // EXTERNAL&amp;1#_x000D_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DCA9-92C3-460A-8240-BE835C87D254}">
  <dimension ref="A1:DX66"/>
  <sheetViews>
    <sheetView workbookViewId="0">
      <pane xSplit="2" ySplit="5" topLeftCell="C6" activePane="bottomRight" state="frozen"/>
      <selection pane="topRight" activeCell="C1" sqref="C1"/>
      <selection pane="bottomLeft" activeCell="A6" sqref="A6"/>
      <selection pane="bottomRight" activeCell="C19" sqref="C19"/>
    </sheetView>
  </sheetViews>
  <sheetFormatPr defaultRowHeight="14.4" x14ac:dyDescent="0.3"/>
  <cols>
    <col min="8" max="8" width="9.44140625" bestFit="1" customWidth="1"/>
    <col min="10" max="10" width="9.44140625" bestFit="1" customWidth="1"/>
    <col min="23" max="24" width="9.21875" bestFit="1" customWidth="1"/>
    <col min="29" max="29" width="9.44140625" bestFit="1" customWidth="1"/>
    <col min="31" max="33" width="9.44140625" bestFit="1" customWidth="1"/>
    <col min="37" max="42" width="9.44140625" bestFit="1" customWidth="1"/>
    <col min="44" max="44" width="9.44140625" bestFit="1" customWidth="1"/>
    <col min="102" max="106" width="9.21875" customWidth="1"/>
    <col min="119" max="119" width="21.77734375" bestFit="1" customWidth="1"/>
    <col min="120" max="120" width="23.77734375" bestFit="1" customWidth="1"/>
  </cols>
  <sheetData>
    <row r="1" spans="1:128" x14ac:dyDescent="0.3">
      <c r="C1" s="17">
        <v>1983</v>
      </c>
      <c r="D1" s="17">
        <v>1984</v>
      </c>
      <c r="E1" s="17">
        <v>1985</v>
      </c>
      <c r="F1" s="17">
        <v>1986</v>
      </c>
      <c r="G1" s="17">
        <v>1987</v>
      </c>
      <c r="H1" s="17">
        <v>1988</v>
      </c>
      <c r="I1" s="17">
        <v>1989</v>
      </c>
      <c r="J1" s="17">
        <v>1990</v>
      </c>
      <c r="K1" s="17">
        <v>1991</v>
      </c>
      <c r="L1" s="17">
        <v>1992</v>
      </c>
      <c r="M1" s="17">
        <v>1993</v>
      </c>
      <c r="N1" s="17">
        <v>1994</v>
      </c>
      <c r="O1" s="17">
        <v>1995</v>
      </c>
      <c r="P1" s="17">
        <v>1996</v>
      </c>
      <c r="Q1" s="17">
        <v>1997</v>
      </c>
      <c r="R1" s="17">
        <v>1998</v>
      </c>
      <c r="S1" s="17">
        <v>1999</v>
      </c>
      <c r="T1" s="17">
        <v>2000</v>
      </c>
      <c r="U1" s="17">
        <v>2001</v>
      </c>
      <c r="V1" s="17">
        <v>2002</v>
      </c>
      <c r="W1" s="17">
        <v>2003</v>
      </c>
      <c r="X1" s="17">
        <v>2004</v>
      </c>
      <c r="Y1" s="17">
        <v>2005</v>
      </c>
      <c r="Z1" s="17">
        <v>2006</v>
      </c>
      <c r="AA1" s="17">
        <v>2007</v>
      </c>
      <c r="AB1" s="17">
        <v>2008</v>
      </c>
      <c r="AC1" s="17">
        <v>2009</v>
      </c>
      <c r="AD1" s="17">
        <v>2010</v>
      </c>
      <c r="AE1" s="17">
        <v>2011</v>
      </c>
      <c r="AF1" s="17">
        <v>2012</v>
      </c>
      <c r="AG1" s="17">
        <v>2013</v>
      </c>
      <c r="AH1" s="17">
        <v>2014</v>
      </c>
      <c r="AI1" s="17">
        <v>2015</v>
      </c>
      <c r="AJ1" s="17">
        <v>2016</v>
      </c>
      <c r="AK1" s="17">
        <v>2017</v>
      </c>
      <c r="AL1" s="17">
        <v>2018</v>
      </c>
      <c r="AM1" s="17">
        <v>2019</v>
      </c>
      <c r="AN1" s="17">
        <v>2020</v>
      </c>
      <c r="AO1" s="17">
        <v>2021</v>
      </c>
      <c r="AP1" s="17">
        <v>2022</v>
      </c>
      <c r="AQ1" s="17">
        <v>2023</v>
      </c>
      <c r="AR1" s="17">
        <v>2024</v>
      </c>
      <c r="AS1" s="17">
        <v>2025</v>
      </c>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8"/>
      <c r="CY1" s="18"/>
      <c r="CZ1" s="18"/>
      <c r="DA1" s="18"/>
      <c r="DB1" s="18"/>
      <c r="DC1" s="18"/>
      <c r="DD1" s="18"/>
      <c r="DE1" s="18"/>
      <c r="DF1" s="18"/>
      <c r="DG1" s="18"/>
      <c r="DH1" s="18"/>
      <c r="DI1" s="18"/>
      <c r="DJ1" s="18"/>
      <c r="DK1" s="18"/>
      <c r="DL1" s="18"/>
    </row>
    <row r="2" spans="1:128" x14ac:dyDescent="0.3">
      <c r="A2" t="s">
        <v>1741</v>
      </c>
      <c r="B2" t="s">
        <v>894</v>
      </c>
      <c r="V2" t="s">
        <v>3179</v>
      </c>
      <c r="W2" t="s">
        <v>3180</v>
      </c>
      <c r="AC2" t="s">
        <v>3181</v>
      </c>
      <c r="AD2" t="s">
        <v>3182</v>
      </c>
      <c r="AE2" t="s">
        <v>3183</v>
      </c>
      <c r="AF2" t="s">
        <v>3184</v>
      </c>
      <c r="AG2" t="s">
        <v>3185</v>
      </c>
      <c r="AH2" t="s">
        <v>3186</v>
      </c>
      <c r="AI2" t="s">
        <v>3187</v>
      </c>
      <c r="AJ2" t="s">
        <v>3188</v>
      </c>
      <c r="AK2" t="s">
        <v>3189</v>
      </c>
      <c r="AL2" t="s">
        <v>3190</v>
      </c>
      <c r="AM2" t="s">
        <v>3191</v>
      </c>
      <c r="AN2" t="s">
        <v>3192</v>
      </c>
      <c r="AO2" t="s">
        <v>3193</v>
      </c>
    </row>
    <row r="3" spans="1:128" x14ac:dyDescent="0.3">
      <c r="A3" s="14" t="s">
        <v>642</v>
      </c>
      <c r="V3" t="s">
        <v>3194</v>
      </c>
      <c r="W3" t="s">
        <v>3195</v>
      </c>
      <c r="AC3" t="s">
        <v>3196</v>
      </c>
      <c r="AD3" t="s">
        <v>3197</v>
      </c>
      <c r="AE3" t="s">
        <v>3198</v>
      </c>
      <c r="AF3" t="s">
        <v>3199</v>
      </c>
      <c r="AG3" t="s">
        <v>3200</v>
      </c>
      <c r="AH3" t="s">
        <v>3201</v>
      </c>
      <c r="AI3" t="s">
        <v>3202</v>
      </c>
      <c r="AJ3" t="s">
        <v>3203</v>
      </c>
      <c r="AK3" t="s">
        <v>3204</v>
      </c>
      <c r="AL3" t="s">
        <v>3205</v>
      </c>
      <c r="AM3" t="s">
        <v>3206</v>
      </c>
      <c r="AN3" t="s">
        <v>3207</v>
      </c>
      <c r="AO3" t="s">
        <v>3208</v>
      </c>
    </row>
    <row r="4" spans="1:128" x14ac:dyDescent="0.3">
      <c r="A4" s="14"/>
      <c r="B4" s="14"/>
      <c r="C4" s="5">
        <v>30347</v>
      </c>
      <c r="D4" s="5">
        <v>30713</v>
      </c>
      <c r="E4" s="5">
        <v>31082</v>
      </c>
      <c r="F4" s="5">
        <v>31448</v>
      </c>
      <c r="G4" s="5">
        <v>31782</v>
      </c>
      <c r="H4" s="5">
        <v>32191</v>
      </c>
      <c r="I4" s="5">
        <v>32517</v>
      </c>
      <c r="J4" s="5">
        <v>32902</v>
      </c>
      <c r="K4" s="5">
        <v>33273</v>
      </c>
      <c r="L4" s="5">
        <v>33632</v>
      </c>
      <c r="M4" s="5">
        <v>34067</v>
      </c>
      <c r="N4" s="5">
        <v>34372</v>
      </c>
      <c r="O4" s="5">
        <v>34731</v>
      </c>
      <c r="P4" s="5">
        <v>35125</v>
      </c>
      <c r="Q4" s="5">
        <v>35462</v>
      </c>
      <c r="R4" s="5">
        <v>35828</v>
      </c>
      <c r="S4" s="5">
        <v>36192</v>
      </c>
      <c r="T4" s="5">
        <v>36563</v>
      </c>
      <c r="U4" s="5">
        <v>36990</v>
      </c>
      <c r="V4" s="5">
        <v>37291</v>
      </c>
      <c r="W4" s="5">
        <v>37655</v>
      </c>
      <c r="X4" s="5">
        <v>38019</v>
      </c>
      <c r="Y4" s="5">
        <v>38390</v>
      </c>
      <c r="Z4" s="5">
        <v>38754</v>
      </c>
      <c r="AA4" s="5">
        <v>39118</v>
      </c>
      <c r="AB4" s="5">
        <v>39482</v>
      </c>
      <c r="AC4" s="5">
        <v>39870</v>
      </c>
      <c r="AD4" s="5">
        <v>40210</v>
      </c>
      <c r="AE4" s="5">
        <v>40588</v>
      </c>
      <c r="AF4" s="5">
        <v>40952</v>
      </c>
      <c r="AG4" s="5">
        <v>41374</v>
      </c>
      <c r="AH4" s="5">
        <v>41702</v>
      </c>
      <c r="AI4" s="5">
        <v>42037</v>
      </c>
      <c r="AJ4" s="5">
        <v>42409</v>
      </c>
      <c r="AK4" s="5">
        <v>42878</v>
      </c>
      <c r="AL4" s="5">
        <v>43143</v>
      </c>
      <c r="AM4" s="5">
        <v>43535</v>
      </c>
      <c r="AN4" s="5">
        <v>43871</v>
      </c>
      <c r="AO4" s="5">
        <v>44344</v>
      </c>
      <c r="AP4" s="5">
        <v>44648</v>
      </c>
      <c r="AQ4" s="5">
        <v>44994</v>
      </c>
      <c r="AR4" s="5">
        <v>45362</v>
      </c>
      <c r="AS4" s="5"/>
      <c r="AT4" s="5"/>
      <c r="AU4" s="5"/>
      <c r="AV4" s="5"/>
      <c r="AW4" s="5"/>
      <c r="AX4" s="5"/>
      <c r="AY4" s="5"/>
      <c r="AZ4" s="5"/>
      <c r="BA4" s="5"/>
      <c r="BB4" s="5"/>
      <c r="BC4" s="5"/>
      <c r="BD4" s="5"/>
      <c r="BE4" s="5"/>
      <c r="BF4" s="5"/>
      <c r="BG4" s="5"/>
      <c r="BH4" s="5"/>
      <c r="BI4" s="5"/>
      <c r="BJ4" s="5"/>
      <c r="BK4" s="5"/>
      <c r="BL4" s="5"/>
      <c r="BM4" s="5"/>
      <c r="BN4" s="14"/>
      <c r="BO4" s="5"/>
      <c r="BP4" s="14"/>
      <c r="BQ4" s="14"/>
      <c r="BR4" s="14"/>
      <c r="BS4" s="14"/>
      <c r="BT4" s="14"/>
      <c r="BU4" s="14"/>
      <c r="BV4" s="14"/>
      <c r="BW4" s="14"/>
      <c r="BX4" s="14"/>
      <c r="BY4" s="14"/>
      <c r="BZ4" s="14"/>
      <c r="CA4" s="14"/>
      <c r="CB4" s="5"/>
      <c r="CC4" s="14"/>
      <c r="CD4" s="14"/>
      <c r="CE4" s="14"/>
      <c r="CF4" s="14"/>
      <c r="CG4" s="14"/>
      <c r="CH4" s="14"/>
      <c r="CI4" s="14"/>
      <c r="CJ4" s="14"/>
      <c r="CK4" s="14"/>
      <c r="CL4" s="14"/>
      <c r="CM4" s="14"/>
      <c r="CN4" s="14"/>
      <c r="CO4" s="14"/>
      <c r="CP4" s="14"/>
      <c r="CQ4" s="14"/>
      <c r="CR4" s="14"/>
      <c r="CS4" s="14"/>
      <c r="CT4" s="14"/>
      <c r="CU4" s="14"/>
      <c r="CV4" s="14"/>
      <c r="CW4" s="14"/>
    </row>
    <row r="5" spans="1:128" x14ac:dyDescent="0.3">
      <c r="A5" s="14" t="s">
        <v>600</v>
      </c>
      <c r="B5" s="14"/>
      <c r="C5" s="11">
        <v>1983</v>
      </c>
      <c r="D5" s="11">
        <v>1984</v>
      </c>
      <c r="E5" s="11">
        <v>1985</v>
      </c>
      <c r="F5" s="11">
        <v>1986</v>
      </c>
      <c r="G5" s="11">
        <v>1987</v>
      </c>
      <c r="H5" s="11">
        <v>1988</v>
      </c>
      <c r="I5" s="11">
        <v>1989</v>
      </c>
      <c r="J5" s="11">
        <v>1990</v>
      </c>
      <c r="K5" s="11">
        <v>1991</v>
      </c>
      <c r="L5" s="11">
        <v>1992</v>
      </c>
      <c r="M5" s="11">
        <v>1993</v>
      </c>
      <c r="N5" s="11">
        <v>1994</v>
      </c>
      <c r="O5" s="11">
        <v>1995</v>
      </c>
      <c r="P5" s="11">
        <v>1996</v>
      </c>
      <c r="Q5" s="38">
        <v>1997</v>
      </c>
      <c r="R5" s="11">
        <v>1998</v>
      </c>
      <c r="S5" s="11">
        <v>1999</v>
      </c>
      <c r="T5" s="11">
        <v>2000</v>
      </c>
      <c r="U5" s="11">
        <v>2001</v>
      </c>
      <c r="V5" s="5" t="s">
        <v>3178</v>
      </c>
      <c r="W5" s="5" t="s">
        <v>3178</v>
      </c>
      <c r="X5" s="11">
        <v>2004</v>
      </c>
      <c r="Y5" s="11">
        <v>2005</v>
      </c>
      <c r="Z5" s="11">
        <v>2006</v>
      </c>
      <c r="AA5" s="11">
        <v>2007</v>
      </c>
      <c r="AB5" s="11">
        <v>2008</v>
      </c>
      <c r="AC5" s="5" t="s">
        <v>3178</v>
      </c>
      <c r="AD5" s="5" t="s">
        <v>3178</v>
      </c>
      <c r="AE5" s="5" t="s">
        <v>3178</v>
      </c>
      <c r="AF5" s="5" t="s">
        <v>3178</v>
      </c>
      <c r="AG5" s="5" t="s">
        <v>3178</v>
      </c>
      <c r="AH5" s="5" t="s">
        <v>3178</v>
      </c>
      <c r="AI5" s="5" t="s">
        <v>3178</v>
      </c>
      <c r="AJ5" s="5" t="s">
        <v>3178</v>
      </c>
      <c r="AK5" s="5" t="s">
        <v>3178</v>
      </c>
      <c r="AL5" s="5" t="s">
        <v>3178</v>
      </c>
      <c r="AM5" s="5" t="s">
        <v>3178</v>
      </c>
      <c r="AN5" s="5" t="s">
        <v>3178</v>
      </c>
      <c r="AO5" s="5" t="s">
        <v>3178</v>
      </c>
      <c r="AP5" s="11">
        <v>2022</v>
      </c>
      <c r="AQ5" s="11">
        <v>2023</v>
      </c>
      <c r="AR5" s="11">
        <v>2024</v>
      </c>
      <c r="AS5" s="26"/>
      <c r="AT5" s="26"/>
      <c r="AU5" s="26"/>
      <c r="AV5" s="26"/>
      <c r="AW5" s="26"/>
      <c r="AX5" s="26"/>
      <c r="AY5" s="26"/>
      <c r="AZ5" s="26"/>
      <c r="BA5" s="26"/>
      <c r="BB5" s="26"/>
      <c r="BC5" s="26"/>
      <c r="BD5" s="26"/>
      <c r="BE5" s="26"/>
      <c r="BF5" s="26"/>
      <c r="BG5" s="26"/>
      <c r="BH5" s="26"/>
      <c r="BI5" s="25"/>
      <c r="BJ5" s="25"/>
      <c r="BK5" s="25"/>
      <c r="BL5" s="25"/>
      <c r="BM5" s="25"/>
      <c r="BN5" s="14"/>
      <c r="BO5" s="25"/>
      <c r="BP5" s="14"/>
      <c r="BQ5" s="14"/>
      <c r="BR5" s="14"/>
      <c r="BS5" s="14"/>
      <c r="BT5" s="14"/>
      <c r="BU5" s="14"/>
      <c r="BV5" s="14"/>
      <c r="BW5" s="14"/>
      <c r="BX5" s="14"/>
      <c r="BY5" s="14"/>
      <c r="BZ5" s="14"/>
      <c r="CA5" s="14"/>
      <c r="CB5" s="25"/>
      <c r="CC5" s="14"/>
      <c r="CD5" s="14"/>
      <c r="CE5" s="14"/>
      <c r="CF5" s="14"/>
      <c r="CG5" s="14"/>
      <c r="CH5" s="14"/>
      <c r="CI5" s="14"/>
      <c r="CJ5" s="14"/>
      <c r="CK5" s="14"/>
      <c r="CL5" s="14"/>
      <c r="CM5" s="14"/>
      <c r="CN5" s="14"/>
      <c r="CO5" s="14"/>
      <c r="CP5" s="14"/>
      <c r="CQ5" s="14"/>
      <c r="CR5" s="14"/>
      <c r="CS5" s="14"/>
      <c r="CT5" s="14"/>
      <c r="CU5" s="14"/>
      <c r="CV5" s="14"/>
      <c r="CW5" s="14"/>
    </row>
    <row r="6" spans="1:128"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4" t="e">
        <v>#N/A</v>
      </c>
      <c r="Y6" s="4" t="e">
        <v>#N/A</v>
      </c>
      <c r="Z6" s="4" t="e">
        <v>#N/A</v>
      </c>
      <c r="AA6" s="4" t="e">
        <v>#N/A</v>
      </c>
      <c r="AB6" s="4" t="e">
        <v>#N/A</v>
      </c>
      <c r="AC6" s="3" t="e">
        <v>#N/A</v>
      </c>
      <c r="AD6" s="3" t="e">
        <v>#N/A</v>
      </c>
      <c r="AE6" s="3" t="e">
        <v>#N/A</v>
      </c>
      <c r="AF6" s="3" t="e">
        <v>#N/A</v>
      </c>
      <c r="AG6" s="3" t="e">
        <v>#N/A</v>
      </c>
      <c r="AH6" s="3" t="e">
        <v>#N/A</v>
      </c>
      <c r="AI6" s="3" t="e">
        <v>#N/A</v>
      </c>
      <c r="AJ6" s="3" t="e">
        <v>#N/A</v>
      </c>
      <c r="AK6" s="3" t="e">
        <v>#N/A</v>
      </c>
      <c r="AL6" s="3" t="e">
        <v>#N/A</v>
      </c>
      <c r="AM6" s="3" t="e">
        <v>#N/A</v>
      </c>
      <c r="AN6" s="3" t="e">
        <v>#N/A</v>
      </c>
      <c r="AO6" s="3" t="e">
        <v>#N/A</v>
      </c>
      <c r="AP6" s="4" t="e">
        <v>#N/A</v>
      </c>
      <c r="AQ6" s="4" t="e">
        <v>#N/A</v>
      </c>
      <c r="AR6" s="4" t="e">
        <v>#N/A</v>
      </c>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row>
    <row r="7" spans="1:128" x14ac:dyDescent="0.3">
      <c r="A7" t="s">
        <v>1743</v>
      </c>
      <c r="B7" s="16">
        <v>27760</v>
      </c>
      <c r="C7" s="3" t="e">
        <v>#N/A</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4" t="e">
        <v>#N/A</v>
      </c>
      <c r="Y7" s="4" t="e">
        <v>#N/A</v>
      </c>
      <c r="Z7" s="4" t="e">
        <v>#N/A</v>
      </c>
      <c r="AA7" s="4" t="e">
        <v>#N/A</v>
      </c>
      <c r="AB7" s="4" t="e">
        <v>#N/A</v>
      </c>
      <c r="AC7" s="3" t="e">
        <v>#N/A</v>
      </c>
      <c r="AD7" s="3" t="e">
        <v>#N/A</v>
      </c>
      <c r="AE7" s="3" t="e">
        <v>#N/A</v>
      </c>
      <c r="AF7" s="3" t="e">
        <v>#N/A</v>
      </c>
      <c r="AG7" s="3" t="e">
        <v>#N/A</v>
      </c>
      <c r="AH7" s="3" t="e">
        <v>#N/A</v>
      </c>
      <c r="AI7" s="3" t="e">
        <v>#N/A</v>
      </c>
      <c r="AJ7" s="3" t="e">
        <v>#N/A</v>
      </c>
      <c r="AK7" s="3" t="e">
        <v>#N/A</v>
      </c>
      <c r="AL7" s="3" t="e">
        <v>#N/A</v>
      </c>
      <c r="AM7" s="3" t="e">
        <v>#N/A</v>
      </c>
      <c r="AN7" s="3" t="e">
        <v>#N/A</v>
      </c>
      <c r="AO7" s="3" t="e">
        <v>#N/A</v>
      </c>
      <c r="AP7" s="4" t="e">
        <v>#N/A</v>
      </c>
      <c r="AQ7" s="4" t="e">
        <v>#N/A</v>
      </c>
      <c r="AR7" s="4" t="e">
        <v>#N/A</v>
      </c>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N7" s="5"/>
      <c r="DO7" s="19"/>
      <c r="DP7" s="20"/>
      <c r="DS7" s="5"/>
    </row>
    <row r="8" spans="1:128" x14ac:dyDescent="0.3">
      <c r="A8" t="s">
        <v>1744</v>
      </c>
      <c r="B8" s="16">
        <v>28126</v>
      </c>
      <c r="C8" s="3" t="e">
        <v>#N/A</v>
      </c>
      <c r="D8" s="3" t="e">
        <v>#N/A</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4" t="e">
        <v>#N/A</v>
      </c>
      <c r="Y8" s="4" t="e">
        <v>#N/A</v>
      </c>
      <c r="Z8" s="4" t="e">
        <v>#N/A</v>
      </c>
      <c r="AA8" s="4" t="e">
        <v>#N/A</v>
      </c>
      <c r="AB8" s="4" t="e">
        <v>#N/A</v>
      </c>
      <c r="AC8" s="3" t="e">
        <v>#N/A</v>
      </c>
      <c r="AD8" s="3" t="e">
        <v>#N/A</v>
      </c>
      <c r="AE8" s="3" t="e">
        <v>#N/A</v>
      </c>
      <c r="AF8" s="3" t="e">
        <v>#N/A</v>
      </c>
      <c r="AG8" s="3" t="e">
        <v>#N/A</v>
      </c>
      <c r="AH8" s="3" t="e">
        <v>#N/A</v>
      </c>
      <c r="AI8" s="3" t="e">
        <v>#N/A</v>
      </c>
      <c r="AJ8" s="3" t="e">
        <v>#N/A</v>
      </c>
      <c r="AK8" s="3" t="e">
        <v>#N/A</v>
      </c>
      <c r="AL8" s="3" t="e">
        <v>#N/A</v>
      </c>
      <c r="AM8" s="3" t="e">
        <v>#N/A</v>
      </c>
      <c r="AN8" s="3" t="e">
        <v>#N/A</v>
      </c>
      <c r="AO8" s="3" t="e">
        <v>#N/A</v>
      </c>
      <c r="AP8" s="4" t="e">
        <v>#N/A</v>
      </c>
      <c r="AQ8" s="4" t="e">
        <v>#N/A</v>
      </c>
      <c r="AR8" s="4" t="e">
        <v>#N/A</v>
      </c>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N8" s="5"/>
      <c r="DO8" s="19"/>
      <c r="DP8" s="20"/>
      <c r="DS8" s="5"/>
    </row>
    <row r="9" spans="1:128" x14ac:dyDescent="0.3">
      <c r="A9" t="s">
        <v>1745</v>
      </c>
      <c r="B9" s="16">
        <v>28491</v>
      </c>
      <c r="C9" s="3" t="e">
        <v>#N/A</v>
      </c>
      <c r="D9" s="3" t="e">
        <v>#N/A</v>
      </c>
      <c r="E9" s="3" t="e">
        <v>#N/A</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4" t="e">
        <v>#N/A</v>
      </c>
      <c r="Y9" s="4" t="e">
        <v>#N/A</v>
      </c>
      <c r="Z9" s="4" t="e">
        <v>#N/A</v>
      </c>
      <c r="AA9" s="4" t="e">
        <v>#N/A</v>
      </c>
      <c r="AB9" s="4" t="e">
        <v>#N/A</v>
      </c>
      <c r="AC9" s="3" t="e">
        <v>#N/A</v>
      </c>
      <c r="AD9" s="3" t="e">
        <v>#N/A</v>
      </c>
      <c r="AE9" s="3" t="e">
        <v>#N/A</v>
      </c>
      <c r="AF9" s="3" t="e">
        <v>#N/A</v>
      </c>
      <c r="AG9" s="3" t="e">
        <v>#N/A</v>
      </c>
      <c r="AH9" s="3" t="e">
        <v>#N/A</v>
      </c>
      <c r="AI9" s="3" t="e">
        <v>#N/A</v>
      </c>
      <c r="AJ9" s="3" t="e">
        <v>#N/A</v>
      </c>
      <c r="AK9" s="3" t="e">
        <v>#N/A</v>
      </c>
      <c r="AL9" s="3" t="e">
        <v>#N/A</v>
      </c>
      <c r="AM9" s="3" t="e">
        <v>#N/A</v>
      </c>
      <c r="AN9" s="3" t="e">
        <v>#N/A</v>
      </c>
      <c r="AO9" s="3" t="e">
        <v>#N/A</v>
      </c>
      <c r="AP9" s="4" t="e">
        <v>#N/A</v>
      </c>
      <c r="AQ9" s="4" t="e">
        <v>#N/A</v>
      </c>
      <c r="AR9" s="4" t="e">
        <v>#N/A</v>
      </c>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5"/>
      <c r="DO9" s="19"/>
      <c r="DP9" s="20"/>
      <c r="DS9" s="5"/>
    </row>
    <row r="10" spans="1:128" x14ac:dyDescent="0.3">
      <c r="A10" t="s">
        <v>1746</v>
      </c>
      <c r="B10" s="16">
        <v>28856</v>
      </c>
      <c r="C10" s="3" t="e">
        <v>#N/A</v>
      </c>
      <c r="D10" s="3" t="e">
        <v>#N/A</v>
      </c>
      <c r="E10" s="3" t="e">
        <v>#N/A</v>
      </c>
      <c r="F10" s="3" t="e">
        <v>#N/A</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4" t="e">
        <v>#N/A</v>
      </c>
      <c r="Y10" s="4" t="e">
        <v>#N/A</v>
      </c>
      <c r="Z10" s="4" t="e">
        <v>#N/A</v>
      </c>
      <c r="AA10" s="4" t="e">
        <v>#N/A</v>
      </c>
      <c r="AB10" s="4"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4" t="e">
        <v>#N/A</v>
      </c>
      <c r="AQ10" s="4" t="e">
        <v>#N/A</v>
      </c>
      <c r="AR10" s="4" t="e">
        <v>#N/A</v>
      </c>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N10" s="5"/>
      <c r="DO10" s="19"/>
      <c r="DP10" s="20"/>
      <c r="DS10" s="5"/>
    </row>
    <row r="11" spans="1:128" x14ac:dyDescent="0.3">
      <c r="A11" t="s">
        <v>1747</v>
      </c>
      <c r="B11" s="16">
        <v>29221</v>
      </c>
      <c r="C11" s="3" t="e">
        <v>#N/A</v>
      </c>
      <c r="D11" s="3" t="e">
        <v>#N/A</v>
      </c>
      <c r="E11" s="3" t="e">
        <v>#N/A</v>
      </c>
      <c r="F11" s="3" t="e">
        <v>#N/A</v>
      </c>
      <c r="G11" s="3" t="e">
        <v>#N/A</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4" t="e">
        <v>#N/A</v>
      </c>
      <c r="Y11" s="4" t="e">
        <v>#N/A</v>
      </c>
      <c r="Z11" s="4" t="e">
        <v>#N/A</v>
      </c>
      <c r="AA11" s="4" t="e">
        <v>#N/A</v>
      </c>
      <c r="AB11" s="4"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4" t="e">
        <v>#N/A</v>
      </c>
      <c r="AQ11" s="4" t="e">
        <v>#N/A</v>
      </c>
      <c r="AR11" s="4" t="e">
        <v>#N/A</v>
      </c>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N11" s="5"/>
      <c r="DO11" s="19"/>
      <c r="DP11" s="20"/>
      <c r="DS11" s="5"/>
    </row>
    <row r="12" spans="1:128" x14ac:dyDescent="0.3">
      <c r="A12" t="s">
        <v>1748</v>
      </c>
      <c r="B12" s="16">
        <v>29587</v>
      </c>
      <c r="C12" s="3" t="e">
        <v>#N/A</v>
      </c>
      <c r="D12" s="3" t="e">
        <v>#N/A</v>
      </c>
      <c r="E12" s="3" t="e">
        <v>#N/A</v>
      </c>
      <c r="F12" s="3" t="e">
        <v>#N/A</v>
      </c>
      <c r="G12" s="3" t="e">
        <v>#N/A</v>
      </c>
      <c r="H12" s="3" t="e">
        <v>#N/A</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4" t="e">
        <v>#N/A</v>
      </c>
      <c r="Y12" s="4" t="e">
        <v>#N/A</v>
      </c>
      <c r="Z12" s="4" t="e">
        <v>#N/A</v>
      </c>
      <c r="AA12" s="4" t="e">
        <v>#N/A</v>
      </c>
      <c r="AB12" s="4"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4" t="e">
        <v>#N/A</v>
      </c>
      <c r="AQ12" s="4" t="e">
        <v>#N/A</v>
      </c>
      <c r="AR12" s="4" t="e">
        <v>#N/A</v>
      </c>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N12" s="5"/>
      <c r="DO12" s="19"/>
      <c r="DP12" s="20"/>
      <c r="DS12" s="5"/>
    </row>
    <row r="13" spans="1:128" x14ac:dyDescent="0.3">
      <c r="A13" t="s">
        <v>1749</v>
      </c>
      <c r="B13" s="16">
        <v>29952</v>
      </c>
      <c r="C13" s="3" t="e">
        <v>#N/A</v>
      </c>
      <c r="D13" s="3" t="e">
        <v>#N/A</v>
      </c>
      <c r="E13" s="3" t="e">
        <v>#N/A</v>
      </c>
      <c r="F13" s="3" t="e">
        <v>#N/A</v>
      </c>
      <c r="G13" s="3" t="e">
        <v>#N/A</v>
      </c>
      <c r="H13" s="3" t="e">
        <v>#N/A</v>
      </c>
      <c r="I13" s="3" t="e">
        <v>#N/A</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4" t="e">
        <v>#N/A</v>
      </c>
      <c r="Y13" s="4" t="e">
        <v>#N/A</v>
      </c>
      <c r="Z13" s="4" t="e">
        <v>#N/A</v>
      </c>
      <c r="AA13" s="4" t="e">
        <v>#N/A</v>
      </c>
      <c r="AB13" s="4"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4" t="e">
        <v>#N/A</v>
      </c>
      <c r="AQ13" s="4" t="e">
        <v>#N/A</v>
      </c>
      <c r="AR13" s="4" t="e">
        <v>#N/A</v>
      </c>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N13" s="5"/>
      <c r="DO13" s="19"/>
      <c r="DP13" s="20"/>
      <c r="DS13" s="5"/>
      <c r="DX13" s="5"/>
    </row>
    <row r="14" spans="1:128" x14ac:dyDescent="0.3">
      <c r="A14" t="s">
        <v>1750</v>
      </c>
      <c r="B14" s="16">
        <v>30317</v>
      </c>
      <c r="C14" s="3">
        <v>1444</v>
      </c>
      <c r="D14" s="3" t="e">
        <v>#N/A</v>
      </c>
      <c r="E14" s="3" t="e">
        <v>#N/A</v>
      </c>
      <c r="F14" s="3" t="e">
        <v>#N/A</v>
      </c>
      <c r="G14" s="3" t="e">
        <v>#N/A</v>
      </c>
      <c r="H14" s="3" t="e">
        <v>#N/A</v>
      </c>
      <c r="I14" s="3" t="e">
        <v>#N/A</v>
      </c>
      <c r="J14" s="3" t="e">
        <v>#N/A</v>
      </c>
      <c r="K14" s="3" t="e">
        <v>#N/A</v>
      </c>
      <c r="L14" s="3" t="e">
        <v>#N/A</v>
      </c>
      <c r="M14" s="3" t="e">
        <v>#N/A</v>
      </c>
      <c r="N14" s="3" t="e">
        <v>#N/A</v>
      </c>
      <c r="O14" s="3" t="e">
        <v>#N/A</v>
      </c>
      <c r="P14" s="3" t="e">
        <v>#N/A</v>
      </c>
      <c r="Q14" s="3" t="e">
        <v>#N/A</v>
      </c>
      <c r="R14" s="3" t="e">
        <v>#N/A</v>
      </c>
      <c r="S14" s="3" t="e">
        <v>#N/A</v>
      </c>
      <c r="T14" s="3" t="e">
        <v>#N/A</v>
      </c>
      <c r="U14" s="3" t="e">
        <v>#N/A</v>
      </c>
      <c r="V14" s="3" t="e">
        <v>#N/A</v>
      </c>
      <c r="W14" s="3" t="e">
        <v>#N/A</v>
      </c>
      <c r="X14" s="4" t="e">
        <v>#N/A</v>
      </c>
      <c r="Y14" s="4" t="e">
        <v>#N/A</v>
      </c>
      <c r="Z14" s="4" t="e">
        <v>#N/A</v>
      </c>
      <c r="AA14" s="4" t="e">
        <v>#N/A</v>
      </c>
      <c r="AB14" s="4"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4" t="e">
        <v>#N/A</v>
      </c>
      <c r="AQ14" s="4" t="e">
        <v>#N/A</v>
      </c>
      <c r="AR14" s="4" t="e">
        <v>#N/A</v>
      </c>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N14" s="5"/>
      <c r="DO14" s="19"/>
      <c r="DP14" s="20"/>
      <c r="DS14" s="5"/>
      <c r="DX14" s="5"/>
    </row>
    <row r="15" spans="1:128" x14ac:dyDescent="0.3">
      <c r="A15" t="s">
        <v>1751</v>
      </c>
      <c r="B15" s="16">
        <v>30682</v>
      </c>
      <c r="C15" s="3">
        <v>1347</v>
      </c>
      <c r="D15" s="3">
        <v>1325</v>
      </c>
      <c r="E15" s="3" t="e">
        <v>#N/A</v>
      </c>
      <c r="F15" s="3" t="e">
        <v>#N/A</v>
      </c>
      <c r="G15" s="3" t="e">
        <v>#N/A</v>
      </c>
      <c r="H15" s="3" t="e">
        <v>#N/A</v>
      </c>
      <c r="I15" s="3" t="e">
        <v>#N/A</v>
      </c>
      <c r="J15" s="3" t="e">
        <v>#N/A</v>
      </c>
      <c r="K15" s="3" t="e">
        <v>#N/A</v>
      </c>
      <c r="L15" s="3" t="e">
        <v>#N/A</v>
      </c>
      <c r="M15" s="3" t="e">
        <v>#N/A</v>
      </c>
      <c r="N15" s="3" t="e">
        <v>#N/A</v>
      </c>
      <c r="O15" s="3" t="e">
        <v>#N/A</v>
      </c>
      <c r="P15" s="3" t="e">
        <v>#N/A</v>
      </c>
      <c r="Q15" s="3" t="e">
        <v>#N/A</v>
      </c>
      <c r="R15" s="3" t="e">
        <v>#N/A</v>
      </c>
      <c r="S15" s="3" t="e">
        <v>#N/A</v>
      </c>
      <c r="T15" s="3" t="e">
        <v>#N/A</v>
      </c>
      <c r="U15" s="3" t="e">
        <v>#N/A</v>
      </c>
      <c r="V15" s="3" t="e">
        <v>#N/A</v>
      </c>
      <c r="W15" s="3" t="e">
        <v>#N/A</v>
      </c>
      <c r="X15" s="4" t="e">
        <v>#N/A</v>
      </c>
      <c r="Y15" s="4" t="e">
        <v>#N/A</v>
      </c>
      <c r="Z15" s="4" t="e">
        <v>#N/A</v>
      </c>
      <c r="AA15" s="4" t="e">
        <v>#N/A</v>
      </c>
      <c r="AB15" s="4"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4" t="e">
        <v>#N/A</v>
      </c>
      <c r="AQ15" s="4" t="e">
        <v>#N/A</v>
      </c>
      <c r="AR15" s="4" t="e">
        <v>#N/A</v>
      </c>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N15" s="5"/>
      <c r="DO15" s="19"/>
      <c r="DP15" s="20"/>
      <c r="DS15" s="5"/>
      <c r="DX15" s="5"/>
    </row>
    <row r="16" spans="1:128" x14ac:dyDescent="0.3">
      <c r="A16" s="5" t="s">
        <v>1752</v>
      </c>
      <c r="B16" s="16">
        <v>31048</v>
      </c>
      <c r="C16" s="3">
        <v>1551</v>
      </c>
      <c r="D16" s="3">
        <v>1518</v>
      </c>
      <c r="E16" s="3">
        <v>1513.9670000000001</v>
      </c>
      <c r="F16" s="3" t="e">
        <v>#N/A</v>
      </c>
      <c r="G16" s="3" t="e">
        <v>#N/A</v>
      </c>
      <c r="H16" s="3" t="e">
        <v>#N/A</v>
      </c>
      <c r="I16" s="3" t="e">
        <v>#N/A</v>
      </c>
      <c r="J16" s="3" t="e">
        <v>#N/A</v>
      </c>
      <c r="K16" s="3" t="e">
        <v>#N/A</v>
      </c>
      <c r="L16" s="3" t="e">
        <v>#N/A</v>
      </c>
      <c r="M16" s="3" t="e">
        <v>#N/A</v>
      </c>
      <c r="N16" s="3" t="e">
        <v>#N/A</v>
      </c>
      <c r="O16" s="3" t="e">
        <v>#N/A</v>
      </c>
      <c r="P16" s="3" t="e">
        <v>#N/A</v>
      </c>
      <c r="Q16" s="3" t="e">
        <v>#N/A</v>
      </c>
      <c r="R16" s="3" t="e">
        <v>#N/A</v>
      </c>
      <c r="S16" s="3" t="e">
        <v>#N/A</v>
      </c>
      <c r="T16" s="3" t="e">
        <v>#N/A</v>
      </c>
      <c r="U16" s="3" t="e">
        <v>#N/A</v>
      </c>
      <c r="V16" s="3" t="e">
        <v>#N/A</v>
      </c>
      <c r="W16" s="3" t="e">
        <v>#N/A</v>
      </c>
      <c r="X16" s="4" t="e">
        <v>#N/A</v>
      </c>
      <c r="Y16" s="4" t="e">
        <v>#N/A</v>
      </c>
      <c r="Z16" s="4" t="e">
        <v>#N/A</v>
      </c>
      <c r="AA16" s="4" t="e">
        <v>#N/A</v>
      </c>
      <c r="AB16" s="4"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4" t="e">
        <v>#N/A</v>
      </c>
      <c r="AQ16" s="4" t="e">
        <v>#N/A</v>
      </c>
      <c r="AR16" s="4" t="e">
        <v>#N/A</v>
      </c>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N16" s="5"/>
      <c r="DO16" s="19"/>
      <c r="DP16" s="20"/>
      <c r="DS16" s="5"/>
      <c r="DX16" s="5"/>
    </row>
    <row r="17" spans="1:128" x14ac:dyDescent="0.3">
      <c r="A17" s="5" t="s">
        <v>1753</v>
      </c>
      <c r="B17" s="16">
        <v>31413</v>
      </c>
      <c r="C17" s="3">
        <v>1707</v>
      </c>
      <c r="D17" s="3">
        <v>1703</v>
      </c>
      <c r="E17" s="3">
        <v>1686.5889999999999</v>
      </c>
      <c r="F17" s="3">
        <v>1714.008</v>
      </c>
      <c r="G17" s="3" t="e">
        <v>#N/A</v>
      </c>
      <c r="H17" s="3" t="e">
        <v>#N/A</v>
      </c>
      <c r="I17" s="3" t="e">
        <v>#N/A</v>
      </c>
      <c r="J17" s="3" t="e">
        <v>#N/A</v>
      </c>
      <c r="K17" s="3" t="e">
        <v>#N/A</v>
      </c>
      <c r="L17" s="3" t="e">
        <v>#N/A</v>
      </c>
      <c r="M17" s="3" t="e">
        <v>#N/A</v>
      </c>
      <c r="N17" s="3" t="e">
        <v>#N/A</v>
      </c>
      <c r="O17" s="3" t="e">
        <v>#N/A</v>
      </c>
      <c r="P17" s="3" t="e">
        <v>#N/A</v>
      </c>
      <c r="Q17" s="3" t="e">
        <v>#N/A</v>
      </c>
      <c r="R17" s="3" t="e">
        <v>#N/A</v>
      </c>
      <c r="S17" s="3" t="e">
        <v>#N/A</v>
      </c>
      <c r="T17" s="3" t="e">
        <v>#N/A</v>
      </c>
      <c r="U17" s="3" t="e">
        <v>#N/A</v>
      </c>
      <c r="V17" s="3" t="e">
        <v>#N/A</v>
      </c>
      <c r="W17" s="3" t="e">
        <v>#N/A</v>
      </c>
      <c r="X17" s="4" t="e">
        <v>#N/A</v>
      </c>
      <c r="Y17" s="4" t="e">
        <v>#N/A</v>
      </c>
      <c r="Z17" s="4" t="e">
        <v>#N/A</v>
      </c>
      <c r="AA17" s="4" t="e">
        <v>#N/A</v>
      </c>
      <c r="AB17" s="4"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4" t="e">
        <v>#N/A</v>
      </c>
      <c r="AQ17" s="4" t="e">
        <v>#N/A</v>
      </c>
      <c r="AR17" s="4" t="e">
        <v>#N/A</v>
      </c>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N17" s="5"/>
      <c r="DO17" s="19"/>
      <c r="DP17" s="20"/>
      <c r="DS17" s="5"/>
      <c r="DX17" s="5"/>
    </row>
    <row r="18" spans="1:128" x14ac:dyDescent="0.3">
      <c r="A18" s="5" t="s">
        <v>1754</v>
      </c>
      <c r="B18" s="16">
        <v>31778</v>
      </c>
      <c r="C18" s="3">
        <f>C17+152</f>
        <v>1859</v>
      </c>
      <c r="D18" s="3">
        <v>1890</v>
      </c>
      <c r="E18" s="3">
        <v>1850.81</v>
      </c>
      <c r="F18" s="3">
        <v>1855.6880000000001</v>
      </c>
      <c r="G18" s="3">
        <v>1908.3889999999999</v>
      </c>
      <c r="H18" s="3" t="e">
        <v>#N/A</v>
      </c>
      <c r="I18" s="3" t="e">
        <v>#N/A</v>
      </c>
      <c r="J18" s="3" t="e">
        <v>#N/A</v>
      </c>
      <c r="K18" s="3" t="e">
        <v>#N/A</v>
      </c>
      <c r="L18" s="3" t="e">
        <v>#N/A</v>
      </c>
      <c r="M18" s="3" t="e">
        <v>#N/A</v>
      </c>
      <c r="N18" s="3" t="e">
        <v>#N/A</v>
      </c>
      <c r="O18" s="3" t="e">
        <v>#N/A</v>
      </c>
      <c r="P18" s="3" t="e">
        <v>#N/A</v>
      </c>
      <c r="Q18" s="3" t="e">
        <v>#N/A</v>
      </c>
      <c r="R18" s="3" t="e">
        <v>#N/A</v>
      </c>
      <c r="S18" s="3" t="e">
        <v>#N/A</v>
      </c>
      <c r="T18" s="3" t="e">
        <v>#N/A</v>
      </c>
      <c r="U18" s="3" t="e">
        <v>#N/A</v>
      </c>
      <c r="V18" s="3" t="e">
        <v>#N/A</v>
      </c>
      <c r="W18" s="3" t="e">
        <v>#N/A</v>
      </c>
      <c r="X18" s="4" t="e">
        <v>#N/A</v>
      </c>
      <c r="Y18" s="4" t="e">
        <v>#N/A</v>
      </c>
      <c r="Z18" s="4" t="e">
        <v>#N/A</v>
      </c>
      <c r="AA18" s="4" t="e">
        <v>#N/A</v>
      </c>
      <c r="AB18" s="4"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4" t="e">
        <v>#N/A</v>
      </c>
      <c r="AQ18" s="4" t="e">
        <v>#N/A</v>
      </c>
      <c r="AR18" s="4" t="e">
        <v>#N/A</v>
      </c>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N18" s="5"/>
      <c r="DO18" s="19"/>
      <c r="DP18" s="20"/>
      <c r="DS18" s="5"/>
      <c r="DX18" s="5"/>
    </row>
    <row r="19" spans="1:128" x14ac:dyDescent="0.3">
      <c r="A19" s="5" t="s">
        <v>1755</v>
      </c>
      <c r="B19" s="16">
        <v>32143</v>
      </c>
      <c r="C19" s="3">
        <f>C18+126</f>
        <v>1985</v>
      </c>
      <c r="D19" s="3">
        <f>D18+159</f>
        <v>2049</v>
      </c>
      <c r="E19" s="3">
        <v>1994.3820000000001</v>
      </c>
      <c r="F19" s="3">
        <v>1948.6510000000001</v>
      </c>
      <c r="G19" s="3">
        <v>2015.11</v>
      </c>
      <c r="H19" s="3">
        <v>2025.0830000000001</v>
      </c>
      <c r="I19" s="3" t="e">
        <v>#N/A</v>
      </c>
      <c r="J19" s="3" t="e">
        <v>#N/A</v>
      </c>
      <c r="K19" s="3" t="e">
        <v>#N/A</v>
      </c>
      <c r="L19" s="3" t="e">
        <v>#N/A</v>
      </c>
      <c r="M19" s="3" t="e">
        <v>#N/A</v>
      </c>
      <c r="N19" s="3" t="e">
        <v>#N/A</v>
      </c>
      <c r="O19" s="3" t="e">
        <v>#N/A</v>
      </c>
      <c r="P19" s="3" t="e">
        <v>#N/A</v>
      </c>
      <c r="Q19" s="3" t="e">
        <v>#N/A</v>
      </c>
      <c r="R19" s="3" t="e">
        <v>#N/A</v>
      </c>
      <c r="S19" s="3" t="e">
        <v>#N/A</v>
      </c>
      <c r="T19" s="3" t="e">
        <v>#N/A</v>
      </c>
      <c r="U19" s="3" t="e">
        <v>#N/A</v>
      </c>
      <c r="V19" s="3" t="e">
        <v>#N/A</v>
      </c>
      <c r="W19" s="3" t="e">
        <v>#N/A</v>
      </c>
      <c r="X19" s="4" t="e">
        <v>#N/A</v>
      </c>
      <c r="Y19" s="4" t="e">
        <v>#N/A</v>
      </c>
      <c r="Z19" s="4" t="e">
        <v>#N/A</v>
      </c>
      <c r="AA19" s="4" t="e">
        <v>#N/A</v>
      </c>
      <c r="AB19" s="4"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4" t="e">
        <v>#N/A</v>
      </c>
      <c r="AQ19" s="4" t="e">
        <v>#N/A</v>
      </c>
      <c r="AR19" s="4" t="e">
        <v>#N/A</v>
      </c>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N19" s="5"/>
      <c r="DO19" s="19"/>
      <c r="DP19" s="20"/>
      <c r="DS19" s="5"/>
      <c r="DX19" s="5"/>
    </row>
    <row r="20" spans="1:128" x14ac:dyDescent="0.3">
      <c r="A20" s="5" t="s">
        <v>1756</v>
      </c>
      <c r="B20" s="16">
        <v>32509</v>
      </c>
      <c r="C20" s="3" t="e">
        <v>#N/A</v>
      </c>
      <c r="D20" s="3">
        <f>D19+128</f>
        <v>2177</v>
      </c>
      <c r="E20" s="3">
        <v>2100.971</v>
      </c>
      <c r="F20" s="3">
        <v>2015.403</v>
      </c>
      <c r="G20" s="3">
        <v>2107.4569999999999</v>
      </c>
      <c r="H20" s="3">
        <v>2152.1039999999998</v>
      </c>
      <c r="I20" s="3">
        <v>2193.8180000000002</v>
      </c>
      <c r="J20" s="3" t="e">
        <v>#N/A</v>
      </c>
      <c r="K20" s="3" t="e">
        <v>#N/A</v>
      </c>
      <c r="L20" s="3" t="e">
        <v>#N/A</v>
      </c>
      <c r="M20" s="3" t="e">
        <v>#N/A</v>
      </c>
      <c r="N20" s="3" t="e">
        <v>#N/A</v>
      </c>
      <c r="O20" s="3" t="e">
        <v>#N/A</v>
      </c>
      <c r="P20" s="3" t="e">
        <v>#N/A</v>
      </c>
      <c r="Q20" s="3" t="e">
        <v>#N/A</v>
      </c>
      <c r="R20" s="3" t="e">
        <v>#N/A</v>
      </c>
      <c r="S20" s="3" t="e">
        <v>#N/A</v>
      </c>
      <c r="T20" s="3" t="e">
        <v>#N/A</v>
      </c>
      <c r="U20" s="3" t="e">
        <v>#N/A</v>
      </c>
      <c r="V20" s="3" t="e">
        <v>#N/A</v>
      </c>
      <c r="W20" s="3" t="e">
        <v>#N/A</v>
      </c>
      <c r="X20" s="4" t="e">
        <v>#N/A</v>
      </c>
      <c r="Y20" s="4" t="e">
        <v>#N/A</v>
      </c>
      <c r="Z20" s="4" t="e">
        <v>#N/A</v>
      </c>
      <c r="AA20" s="4" t="e">
        <v>#N/A</v>
      </c>
      <c r="AB20" s="4"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4" t="e">
        <v>#N/A</v>
      </c>
      <c r="AQ20" s="4" t="e">
        <v>#N/A</v>
      </c>
      <c r="AR20" s="4" t="e">
        <v>#N/A</v>
      </c>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N20" s="5"/>
      <c r="DO20" s="19"/>
      <c r="DP20" s="20"/>
      <c r="DS20" s="5"/>
      <c r="DX20" s="5"/>
    </row>
    <row r="21" spans="1:128" x14ac:dyDescent="0.3">
      <c r="A21" t="s">
        <v>1757</v>
      </c>
      <c r="B21" s="16">
        <v>32874</v>
      </c>
      <c r="C21" s="3" t="e">
        <v>#N/A</v>
      </c>
      <c r="D21" s="3" t="e">
        <v>#N/A</v>
      </c>
      <c r="E21" s="3">
        <v>2182.3939999999998</v>
      </c>
      <c r="F21" s="3">
        <v>2050.3180000000002</v>
      </c>
      <c r="G21" s="3">
        <v>2156.527</v>
      </c>
      <c r="H21" s="3">
        <v>2255.7330000000002</v>
      </c>
      <c r="I21" s="3">
        <v>2285.0140000000001</v>
      </c>
      <c r="J21" s="3">
        <v>2299</v>
      </c>
      <c r="K21" s="3" t="e">
        <v>#N/A</v>
      </c>
      <c r="L21" s="3" t="e">
        <v>#N/A</v>
      </c>
      <c r="M21" s="3" t="e">
        <v>#N/A</v>
      </c>
      <c r="N21" s="3" t="e">
        <v>#N/A</v>
      </c>
      <c r="O21" s="3" t="e">
        <v>#N/A</v>
      </c>
      <c r="P21" s="3" t="e">
        <v>#N/A</v>
      </c>
      <c r="Q21" s="3" t="e">
        <v>#N/A</v>
      </c>
      <c r="R21" s="3" t="e">
        <v>#N/A</v>
      </c>
      <c r="S21" s="3" t="e">
        <v>#N/A</v>
      </c>
      <c r="T21" s="3" t="e">
        <v>#N/A</v>
      </c>
      <c r="U21" s="3" t="e">
        <v>#N/A</v>
      </c>
      <c r="V21" s="3" t="e">
        <v>#N/A</v>
      </c>
      <c r="W21" s="3" t="e">
        <v>#N/A</v>
      </c>
      <c r="X21" s="4" t="e">
        <v>#N/A</v>
      </c>
      <c r="Y21" s="4" t="e">
        <v>#N/A</v>
      </c>
      <c r="Z21" s="4" t="e">
        <v>#N/A</v>
      </c>
      <c r="AA21" s="4" t="e">
        <v>#N/A</v>
      </c>
      <c r="AB21" s="4"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4" t="e">
        <v>#N/A</v>
      </c>
      <c r="AQ21" s="4" t="e">
        <v>#N/A</v>
      </c>
      <c r="AR21" s="4" t="e">
        <v>#N/A</v>
      </c>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N21" s="5"/>
      <c r="DO21" s="19"/>
      <c r="DP21" s="20"/>
      <c r="DS21" s="5"/>
      <c r="DX21" s="5"/>
    </row>
    <row r="22" spans="1:128" x14ac:dyDescent="0.3">
      <c r="A22" t="s">
        <v>1758</v>
      </c>
      <c r="B22" s="16">
        <v>33239</v>
      </c>
      <c r="C22" s="3" t="e">
        <v>#N/A</v>
      </c>
      <c r="D22" s="3" t="e">
        <v>#N/A</v>
      </c>
      <c r="E22" s="3" t="e">
        <v>#N/A</v>
      </c>
      <c r="F22" s="3">
        <v>2048.0889999999999</v>
      </c>
      <c r="G22" s="3">
        <v>2187.386</v>
      </c>
      <c r="H22" s="3">
        <v>2334.4229999999998</v>
      </c>
      <c r="I22" s="3">
        <v>2351.2339999999999</v>
      </c>
      <c r="J22" s="3">
        <v>2357</v>
      </c>
      <c r="K22" s="3">
        <v>2717.623</v>
      </c>
      <c r="L22" s="3" t="e">
        <v>#N/A</v>
      </c>
      <c r="M22" s="3" t="e">
        <v>#N/A</v>
      </c>
      <c r="N22" s="3" t="e">
        <v>#N/A</v>
      </c>
      <c r="O22" s="3" t="e">
        <v>#N/A</v>
      </c>
      <c r="P22" s="3" t="e">
        <v>#N/A</v>
      </c>
      <c r="Q22" s="3" t="e">
        <v>#N/A</v>
      </c>
      <c r="R22" s="3" t="e">
        <v>#N/A</v>
      </c>
      <c r="S22" s="3" t="e">
        <v>#N/A</v>
      </c>
      <c r="T22" s="3" t="e">
        <v>#N/A</v>
      </c>
      <c r="U22" s="3" t="e">
        <v>#N/A</v>
      </c>
      <c r="V22" s="3" t="e">
        <v>#N/A</v>
      </c>
      <c r="W22" s="3" t="e">
        <v>#N/A</v>
      </c>
      <c r="X22" s="4" t="e">
        <v>#N/A</v>
      </c>
      <c r="Y22" s="4" t="e">
        <v>#N/A</v>
      </c>
      <c r="Z22" s="4" t="e">
        <v>#N/A</v>
      </c>
      <c r="AA22" s="4" t="e">
        <v>#N/A</v>
      </c>
      <c r="AB22" s="4"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4" t="e">
        <v>#N/A</v>
      </c>
      <c r="AQ22" s="4" t="e">
        <v>#N/A</v>
      </c>
      <c r="AR22" s="4" t="e">
        <v>#N/A</v>
      </c>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N22" s="5"/>
      <c r="DO22" s="19"/>
      <c r="DP22" s="20"/>
      <c r="DS22" s="5"/>
      <c r="DX22" s="5"/>
    </row>
    <row r="23" spans="1:128" x14ac:dyDescent="0.3">
      <c r="A23" t="s">
        <v>1759</v>
      </c>
      <c r="B23" s="16">
        <v>33604</v>
      </c>
      <c r="C23" s="3" t="e">
        <v>#N/A</v>
      </c>
      <c r="D23" s="3" t="e">
        <v>#N/A</v>
      </c>
      <c r="E23" s="3" t="e">
        <v>#N/A</v>
      </c>
      <c r="F23" s="3" t="e">
        <v>#N/A</v>
      </c>
      <c r="G23" s="3">
        <v>2174.6790000000001</v>
      </c>
      <c r="H23" s="3">
        <v>2384.8789999999999</v>
      </c>
      <c r="I23" s="3">
        <v>2382.8809999999999</v>
      </c>
      <c r="J23" s="3">
        <v>2383</v>
      </c>
      <c r="K23" s="3">
        <v>2995.393</v>
      </c>
      <c r="L23" s="3">
        <v>3080</v>
      </c>
      <c r="M23" s="3" t="e">
        <v>#N/A</v>
      </c>
      <c r="N23" s="3" t="e">
        <v>#N/A</v>
      </c>
      <c r="O23" s="3" t="e">
        <v>#N/A</v>
      </c>
      <c r="P23" s="3" t="e">
        <v>#N/A</v>
      </c>
      <c r="Q23" s="3" t="e">
        <v>#N/A</v>
      </c>
      <c r="R23" s="3" t="e">
        <v>#N/A</v>
      </c>
      <c r="S23" s="3" t="e">
        <v>#N/A</v>
      </c>
      <c r="T23" s="3" t="e">
        <v>#N/A</v>
      </c>
      <c r="U23" s="3" t="e">
        <v>#N/A</v>
      </c>
      <c r="V23" s="3" t="e">
        <v>#N/A</v>
      </c>
      <c r="W23" s="3" t="e">
        <v>#N/A</v>
      </c>
      <c r="X23" s="4" t="e">
        <v>#N/A</v>
      </c>
      <c r="Y23" s="4" t="e">
        <v>#N/A</v>
      </c>
      <c r="Z23" s="4" t="e">
        <v>#N/A</v>
      </c>
      <c r="AA23" s="4" t="e">
        <v>#N/A</v>
      </c>
      <c r="AB23" s="4"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4" t="e">
        <v>#N/A</v>
      </c>
      <c r="AQ23" s="4" t="e">
        <v>#N/A</v>
      </c>
      <c r="AR23" s="4" t="e">
        <v>#N/A</v>
      </c>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N23" s="5"/>
      <c r="DO23" s="19"/>
      <c r="DP23" s="20"/>
      <c r="DS23" s="5"/>
      <c r="DX23" s="5"/>
    </row>
    <row r="24" spans="1:128" x14ac:dyDescent="0.3">
      <c r="A24" t="s">
        <v>1760</v>
      </c>
      <c r="B24" s="16">
        <v>33970</v>
      </c>
      <c r="C24" s="3" t="e">
        <v>#N/A</v>
      </c>
      <c r="D24" s="3" t="e">
        <v>#N/A</v>
      </c>
      <c r="E24" s="3" t="e">
        <v>#N/A</v>
      </c>
      <c r="F24" s="3" t="e">
        <v>#N/A</v>
      </c>
      <c r="G24" s="3" t="e">
        <v>#N/A</v>
      </c>
      <c r="H24" s="3">
        <v>2407.527</v>
      </c>
      <c r="I24" s="3">
        <v>2379.8960000000002</v>
      </c>
      <c r="J24" s="3">
        <v>2365</v>
      </c>
      <c r="K24" s="3">
        <v>3200.0120000000002</v>
      </c>
      <c r="L24" s="3">
        <v>3433</v>
      </c>
      <c r="M24" s="3">
        <v>3303.8490000000002</v>
      </c>
      <c r="N24" s="3" t="e">
        <v>#N/A</v>
      </c>
      <c r="O24" s="3" t="e">
        <v>#N/A</v>
      </c>
      <c r="P24" s="3" t="e">
        <v>#N/A</v>
      </c>
      <c r="Q24" s="3" t="e">
        <v>#N/A</v>
      </c>
      <c r="R24" s="3" t="e">
        <v>#N/A</v>
      </c>
      <c r="S24" s="3" t="e">
        <v>#N/A</v>
      </c>
      <c r="T24" s="3" t="e">
        <v>#N/A</v>
      </c>
      <c r="U24" s="3" t="e">
        <v>#N/A</v>
      </c>
      <c r="V24" s="3" t="e">
        <v>#N/A</v>
      </c>
      <c r="W24" s="3" t="e">
        <v>#N/A</v>
      </c>
      <c r="X24" s="4" t="e">
        <v>#N/A</v>
      </c>
      <c r="Y24" s="4" t="e">
        <v>#N/A</v>
      </c>
      <c r="Z24" s="4" t="e">
        <v>#N/A</v>
      </c>
      <c r="AA24" s="4" t="e">
        <v>#N/A</v>
      </c>
      <c r="AB24" s="4" t="e">
        <v>#N/A</v>
      </c>
      <c r="AC24" s="3" t="e">
        <v>#N/A</v>
      </c>
      <c r="AD24" s="3" t="e">
        <v>#N/A</v>
      </c>
      <c r="AE24" s="3" t="e">
        <v>#N/A</v>
      </c>
      <c r="AF24" s="3" t="e">
        <v>#N/A</v>
      </c>
      <c r="AG24" s="3" t="e">
        <v>#N/A</v>
      </c>
      <c r="AH24" s="3" t="e">
        <v>#N/A</v>
      </c>
      <c r="AI24" s="3" t="e">
        <v>#N/A</v>
      </c>
      <c r="AJ24" s="3" t="e">
        <v>#N/A</v>
      </c>
      <c r="AK24" s="3" t="e">
        <v>#N/A</v>
      </c>
      <c r="AL24" s="3" t="e">
        <v>#N/A</v>
      </c>
      <c r="AM24" s="3" t="e">
        <v>#N/A</v>
      </c>
      <c r="AN24" s="3" t="e">
        <v>#N/A</v>
      </c>
      <c r="AO24" s="3" t="e">
        <v>#N/A</v>
      </c>
      <c r="AP24" s="4" t="e">
        <v>#N/A</v>
      </c>
      <c r="AQ24" s="4" t="e">
        <v>#N/A</v>
      </c>
      <c r="AR24" s="4" t="e">
        <v>#N/A</v>
      </c>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5"/>
      <c r="DO24" s="19"/>
      <c r="DP24" s="20"/>
      <c r="DS24" s="5"/>
      <c r="DX24" s="5"/>
    </row>
    <row r="25" spans="1:128" x14ac:dyDescent="0.3">
      <c r="A25" t="s">
        <v>1761</v>
      </c>
      <c r="B25" s="16">
        <v>34335</v>
      </c>
      <c r="C25" s="3" t="e">
        <v>#N/A</v>
      </c>
      <c r="D25" s="3" t="e">
        <v>#N/A</v>
      </c>
      <c r="E25" s="3" t="e">
        <v>#N/A</v>
      </c>
      <c r="F25" s="3" t="e">
        <v>#N/A</v>
      </c>
      <c r="G25" s="3" t="e">
        <v>#N/A</v>
      </c>
      <c r="H25" s="3" t="e">
        <v>#N/A</v>
      </c>
      <c r="I25" s="3">
        <v>2345.98</v>
      </c>
      <c r="J25" s="3">
        <v>2300</v>
      </c>
      <c r="K25" s="3">
        <v>3261.886</v>
      </c>
      <c r="L25" s="3">
        <v>3646</v>
      </c>
      <c r="M25" s="3">
        <v>3574.4</v>
      </c>
      <c r="N25" s="3">
        <v>3472.4119999999998</v>
      </c>
      <c r="O25" s="3" t="e">
        <v>#N/A</v>
      </c>
      <c r="P25" s="3" t="e">
        <v>#N/A</v>
      </c>
      <c r="Q25" s="3" t="e">
        <v>#N/A</v>
      </c>
      <c r="R25" s="3" t="e">
        <v>#N/A</v>
      </c>
      <c r="S25" s="3" t="e">
        <v>#N/A</v>
      </c>
      <c r="T25" s="3" t="e">
        <v>#N/A</v>
      </c>
      <c r="U25" s="3" t="e">
        <v>#N/A</v>
      </c>
      <c r="V25" s="3" t="e">
        <v>#N/A</v>
      </c>
      <c r="W25" s="3" t="e">
        <v>#N/A</v>
      </c>
      <c r="X25" s="4" t="e">
        <v>#N/A</v>
      </c>
      <c r="Y25" s="4" t="e">
        <v>#N/A</v>
      </c>
      <c r="Z25" s="4" t="e">
        <v>#N/A</v>
      </c>
      <c r="AA25" s="4" t="e">
        <v>#N/A</v>
      </c>
      <c r="AB25" s="4" t="e">
        <v>#N/A</v>
      </c>
      <c r="AC25" s="3" t="e">
        <v>#N/A</v>
      </c>
      <c r="AD25" s="3" t="e">
        <v>#N/A</v>
      </c>
      <c r="AE25" s="3" t="e">
        <v>#N/A</v>
      </c>
      <c r="AF25" s="3" t="e">
        <v>#N/A</v>
      </c>
      <c r="AG25" s="3" t="e">
        <v>#N/A</v>
      </c>
      <c r="AH25" s="3" t="e">
        <v>#N/A</v>
      </c>
      <c r="AI25" s="3" t="e">
        <v>#N/A</v>
      </c>
      <c r="AJ25" s="3" t="e">
        <v>#N/A</v>
      </c>
      <c r="AK25" s="3" t="e">
        <v>#N/A</v>
      </c>
      <c r="AL25" s="3" t="e">
        <v>#N/A</v>
      </c>
      <c r="AM25" s="3" t="e">
        <v>#N/A</v>
      </c>
      <c r="AN25" s="3" t="e">
        <v>#N/A</v>
      </c>
      <c r="AO25" s="3" t="e">
        <v>#N/A</v>
      </c>
      <c r="AP25" s="4" t="e">
        <v>#N/A</v>
      </c>
      <c r="AQ25" s="4" t="e">
        <v>#N/A</v>
      </c>
      <c r="AR25" s="4" t="e">
        <v>#N/A</v>
      </c>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5"/>
      <c r="DO25" s="19"/>
      <c r="DP25" s="20"/>
      <c r="DS25" s="5"/>
      <c r="DX25" s="5"/>
    </row>
    <row r="26" spans="1:128" x14ac:dyDescent="0.3">
      <c r="A26" t="s">
        <v>1762</v>
      </c>
      <c r="B26" s="16">
        <v>34700</v>
      </c>
      <c r="C26" s="3" t="e">
        <v>#N/A</v>
      </c>
      <c r="D26" s="3" t="e">
        <v>#N/A</v>
      </c>
      <c r="E26" s="3" t="e">
        <v>#N/A</v>
      </c>
      <c r="F26" s="3" t="e">
        <v>#N/A</v>
      </c>
      <c r="G26" s="3" t="e">
        <v>#N/A</v>
      </c>
      <c r="H26" s="3" t="e">
        <v>#N/A</v>
      </c>
      <c r="I26" s="3" t="e">
        <v>#N/A</v>
      </c>
      <c r="J26" s="3">
        <v>2189</v>
      </c>
      <c r="K26" s="3">
        <v>3267.3330000000001</v>
      </c>
      <c r="L26" s="3">
        <v>3841</v>
      </c>
      <c r="M26" s="3">
        <v>3826.8589999999999</v>
      </c>
      <c r="N26" s="3">
        <v>3646.127</v>
      </c>
      <c r="O26" s="3">
        <v>3640.15</v>
      </c>
      <c r="P26" s="3" t="e">
        <v>#N/A</v>
      </c>
      <c r="Q26" s="3" t="e">
        <v>#N/A</v>
      </c>
      <c r="R26" s="3" t="e">
        <v>#N/A</v>
      </c>
      <c r="S26" s="3" t="e">
        <v>#N/A</v>
      </c>
      <c r="T26" s="3" t="e">
        <v>#N/A</v>
      </c>
      <c r="U26" s="3" t="e">
        <v>#N/A</v>
      </c>
      <c r="V26" s="3" t="e">
        <v>#N/A</v>
      </c>
      <c r="W26" s="3" t="e">
        <v>#N/A</v>
      </c>
      <c r="X26" s="4" t="e">
        <v>#N/A</v>
      </c>
      <c r="Y26" s="4" t="e">
        <v>#N/A</v>
      </c>
      <c r="Z26" s="4" t="e">
        <v>#N/A</v>
      </c>
      <c r="AA26" s="4" t="e">
        <v>#N/A</v>
      </c>
      <c r="AB26" s="4" t="e">
        <v>#N/A</v>
      </c>
      <c r="AC26" s="3" t="e">
        <v>#N/A</v>
      </c>
      <c r="AD26" s="3" t="e">
        <v>#N/A</v>
      </c>
      <c r="AE26" s="3" t="e">
        <v>#N/A</v>
      </c>
      <c r="AF26" s="3" t="e">
        <v>#N/A</v>
      </c>
      <c r="AG26" s="3" t="e">
        <v>#N/A</v>
      </c>
      <c r="AH26" s="3" t="e">
        <v>#N/A</v>
      </c>
      <c r="AI26" s="3" t="e">
        <v>#N/A</v>
      </c>
      <c r="AJ26" s="3" t="e">
        <v>#N/A</v>
      </c>
      <c r="AK26" s="3" t="e">
        <v>#N/A</v>
      </c>
      <c r="AL26" s="3" t="e">
        <v>#N/A</v>
      </c>
      <c r="AM26" s="3" t="e">
        <v>#N/A</v>
      </c>
      <c r="AN26" s="3" t="e">
        <v>#N/A</v>
      </c>
      <c r="AO26" s="3" t="e">
        <v>#N/A</v>
      </c>
      <c r="AP26" s="4" t="e">
        <v>#N/A</v>
      </c>
      <c r="AQ26" s="4" t="e">
        <v>#N/A</v>
      </c>
      <c r="AR26" s="4" t="e">
        <v>#N/A</v>
      </c>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5"/>
      <c r="DO26" s="19"/>
      <c r="DP26" s="20"/>
      <c r="DS26" s="5"/>
      <c r="DX26" s="5"/>
    </row>
    <row r="27" spans="1:128" x14ac:dyDescent="0.3">
      <c r="A27" t="s">
        <v>1763</v>
      </c>
      <c r="B27" s="16">
        <v>35065</v>
      </c>
      <c r="C27" s="3" t="e">
        <v>#N/A</v>
      </c>
      <c r="D27" s="3" t="e">
        <v>#N/A</v>
      </c>
      <c r="E27" s="3" t="e">
        <v>#N/A</v>
      </c>
      <c r="F27" s="3" t="e">
        <v>#N/A</v>
      </c>
      <c r="G27" s="3" t="e">
        <v>#N/A</v>
      </c>
      <c r="H27" s="3" t="e">
        <v>#N/A</v>
      </c>
      <c r="I27" s="3" t="e">
        <v>#N/A</v>
      </c>
      <c r="J27" s="3" t="e">
        <v>#N/A</v>
      </c>
      <c r="K27" s="3">
        <v>3250.6559999999999</v>
      </c>
      <c r="L27" s="3">
        <v>4026</v>
      </c>
      <c r="M27" s="3">
        <v>4052.8229999999999</v>
      </c>
      <c r="N27" s="3">
        <v>3828.529</v>
      </c>
      <c r="O27" s="3">
        <v>3857.3</v>
      </c>
      <c r="P27" s="3">
        <v>3768.6840000000002</v>
      </c>
      <c r="Q27" s="3" t="e">
        <v>#N/A</v>
      </c>
      <c r="R27" s="3" t="e">
        <v>#N/A</v>
      </c>
      <c r="S27" s="3" t="e">
        <v>#N/A</v>
      </c>
      <c r="T27" s="3" t="e">
        <v>#N/A</v>
      </c>
      <c r="U27" s="3" t="e">
        <v>#N/A</v>
      </c>
      <c r="V27" s="3" t="e">
        <v>#N/A</v>
      </c>
      <c r="W27" s="3" t="e">
        <v>#N/A</v>
      </c>
      <c r="X27" s="4" t="e">
        <v>#N/A</v>
      </c>
      <c r="Y27" s="4" t="e">
        <v>#N/A</v>
      </c>
      <c r="Z27" s="4" t="e">
        <v>#N/A</v>
      </c>
      <c r="AA27" s="4" t="e">
        <v>#N/A</v>
      </c>
      <c r="AB27" s="4" t="e">
        <v>#N/A</v>
      </c>
      <c r="AC27" s="3" t="e">
        <v>#N/A</v>
      </c>
      <c r="AD27" s="3" t="e">
        <v>#N/A</v>
      </c>
      <c r="AE27" s="3" t="e">
        <v>#N/A</v>
      </c>
      <c r="AF27" s="3" t="e">
        <v>#N/A</v>
      </c>
      <c r="AG27" s="3" t="e">
        <v>#N/A</v>
      </c>
      <c r="AH27" s="3" t="e">
        <v>#N/A</v>
      </c>
      <c r="AI27" s="3" t="e">
        <v>#N/A</v>
      </c>
      <c r="AJ27" s="3" t="e">
        <v>#N/A</v>
      </c>
      <c r="AK27" s="3" t="e">
        <v>#N/A</v>
      </c>
      <c r="AL27" s="3" t="e">
        <v>#N/A</v>
      </c>
      <c r="AM27" s="3" t="e">
        <v>#N/A</v>
      </c>
      <c r="AN27" s="3" t="e">
        <v>#N/A</v>
      </c>
      <c r="AO27" s="3" t="e">
        <v>#N/A</v>
      </c>
      <c r="AP27" s="4" t="e">
        <v>#N/A</v>
      </c>
      <c r="AQ27" s="4" t="e">
        <v>#N/A</v>
      </c>
      <c r="AR27" s="4" t="e">
        <v>#N/A</v>
      </c>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5"/>
      <c r="DO27" s="19"/>
      <c r="DP27" s="20"/>
      <c r="DS27" s="5"/>
      <c r="DX27" s="5"/>
    </row>
    <row r="28" spans="1:128" x14ac:dyDescent="0.3">
      <c r="A28" t="s">
        <v>1764</v>
      </c>
      <c r="B28" s="16">
        <v>35431</v>
      </c>
      <c r="C28" s="3" t="e">
        <v>#N/A</v>
      </c>
      <c r="D28" s="3" t="e">
        <v>#N/A</v>
      </c>
      <c r="E28" s="3" t="e">
        <v>#N/A</v>
      </c>
      <c r="F28" s="3" t="e">
        <v>#N/A</v>
      </c>
      <c r="G28" s="3" t="e">
        <v>#N/A</v>
      </c>
      <c r="H28" s="3" t="e">
        <v>#N/A</v>
      </c>
      <c r="I28" s="3" t="e">
        <v>#N/A</v>
      </c>
      <c r="J28" s="3" t="e">
        <v>#N/A</v>
      </c>
      <c r="K28" s="3" t="e">
        <v>#N/A</v>
      </c>
      <c r="L28" s="3">
        <v>4213</v>
      </c>
      <c r="M28" s="3">
        <v>4293.741</v>
      </c>
      <c r="N28" s="3">
        <v>4029.9169999999999</v>
      </c>
      <c r="O28" s="3">
        <v>4101.1570000000002</v>
      </c>
      <c r="P28" s="3">
        <v>3933.01</v>
      </c>
      <c r="Q28" s="3">
        <v>3875.7750000000001</v>
      </c>
      <c r="R28" s="3" t="e">
        <v>#N/A</v>
      </c>
      <c r="S28" s="3" t="e">
        <v>#N/A</v>
      </c>
      <c r="T28" s="3" t="e">
        <v>#N/A</v>
      </c>
      <c r="U28" s="3" t="e">
        <v>#N/A</v>
      </c>
      <c r="V28" s="3" t="e">
        <v>#N/A</v>
      </c>
      <c r="W28" s="3" t="e">
        <v>#N/A</v>
      </c>
      <c r="X28" s="4" t="e">
        <v>#N/A</v>
      </c>
      <c r="Y28" s="4" t="e">
        <v>#N/A</v>
      </c>
      <c r="Z28" s="4" t="e">
        <v>#N/A</v>
      </c>
      <c r="AA28" s="4" t="e">
        <v>#N/A</v>
      </c>
      <c r="AB28" s="4" t="e">
        <v>#N/A</v>
      </c>
      <c r="AC28" s="3" t="e">
        <v>#N/A</v>
      </c>
      <c r="AD28" s="3" t="e">
        <v>#N/A</v>
      </c>
      <c r="AE28" s="3" t="e">
        <v>#N/A</v>
      </c>
      <c r="AF28" s="3" t="e">
        <v>#N/A</v>
      </c>
      <c r="AG28" s="3" t="e">
        <v>#N/A</v>
      </c>
      <c r="AH28" s="3" t="e">
        <v>#N/A</v>
      </c>
      <c r="AI28" s="3" t="e">
        <v>#N/A</v>
      </c>
      <c r="AJ28" s="3" t="e">
        <v>#N/A</v>
      </c>
      <c r="AK28" s="3" t="e">
        <v>#N/A</v>
      </c>
      <c r="AL28" s="3" t="e">
        <v>#N/A</v>
      </c>
      <c r="AM28" s="3" t="e">
        <v>#N/A</v>
      </c>
      <c r="AN28" s="3" t="e">
        <v>#N/A</v>
      </c>
      <c r="AO28" s="3" t="e">
        <v>#N/A</v>
      </c>
      <c r="AP28" s="4" t="e">
        <v>#N/A</v>
      </c>
      <c r="AQ28" s="4" t="e">
        <v>#N/A</v>
      </c>
      <c r="AR28" s="4" t="e">
        <v>#N/A</v>
      </c>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5"/>
      <c r="DO28" s="19"/>
      <c r="DP28" s="20"/>
      <c r="DS28" s="5"/>
    </row>
    <row r="29" spans="1:128" x14ac:dyDescent="0.3">
      <c r="A29" t="s">
        <v>602</v>
      </c>
      <c r="B29" s="16">
        <v>35796</v>
      </c>
      <c r="C29" s="3" t="e">
        <v>#N/A</v>
      </c>
      <c r="D29" s="3" t="e">
        <v>#N/A</v>
      </c>
      <c r="E29" s="3" t="e">
        <v>#N/A</v>
      </c>
      <c r="F29" s="3" t="e">
        <v>#N/A</v>
      </c>
      <c r="G29" s="3" t="e">
        <v>#N/A</v>
      </c>
      <c r="H29" s="3" t="e">
        <v>#N/A</v>
      </c>
      <c r="I29" s="3" t="e">
        <v>#N/A</v>
      </c>
      <c r="J29" s="3" t="e">
        <v>#N/A</v>
      </c>
      <c r="K29" s="3" t="e">
        <v>#N/A</v>
      </c>
      <c r="L29" s="3" t="e">
        <v>#N/A</v>
      </c>
      <c r="M29" s="3">
        <v>4575.7370000000001</v>
      </c>
      <c r="N29" s="3">
        <v>4237.2389999999996</v>
      </c>
      <c r="O29" s="3">
        <v>4334.92</v>
      </c>
      <c r="P29" s="3">
        <v>4057.4659999999999</v>
      </c>
      <c r="Q29" s="3">
        <v>4021.3580000000002</v>
      </c>
      <c r="R29" s="3">
        <v>3797</v>
      </c>
      <c r="S29" s="3" t="e">
        <v>#N/A</v>
      </c>
      <c r="T29" s="3" t="e">
        <v>#N/A</v>
      </c>
      <c r="U29" s="3" t="e">
        <v>#N/A</v>
      </c>
      <c r="V29" s="3" t="e">
        <v>#N/A</v>
      </c>
      <c r="W29" s="3" t="e">
        <v>#N/A</v>
      </c>
      <c r="X29" s="4" t="e">
        <v>#N/A</v>
      </c>
      <c r="Y29" s="4" t="e">
        <v>#N/A</v>
      </c>
      <c r="Z29" s="4" t="e">
        <v>#N/A</v>
      </c>
      <c r="AA29" s="4" t="e">
        <v>#N/A</v>
      </c>
      <c r="AB29" s="4" t="e">
        <v>#N/A</v>
      </c>
      <c r="AC29" s="3" t="e">
        <v>#N/A</v>
      </c>
      <c r="AD29" s="3" t="e">
        <v>#N/A</v>
      </c>
      <c r="AE29" s="3" t="e">
        <v>#N/A</v>
      </c>
      <c r="AF29" s="3" t="e">
        <v>#N/A</v>
      </c>
      <c r="AG29" s="3" t="e">
        <v>#N/A</v>
      </c>
      <c r="AH29" s="3" t="e">
        <v>#N/A</v>
      </c>
      <c r="AI29" s="3" t="e">
        <v>#N/A</v>
      </c>
      <c r="AJ29" s="3" t="e">
        <v>#N/A</v>
      </c>
      <c r="AK29" s="3" t="e">
        <v>#N/A</v>
      </c>
      <c r="AL29" s="3" t="e">
        <v>#N/A</v>
      </c>
      <c r="AM29" s="3" t="e">
        <v>#N/A</v>
      </c>
      <c r="AN29" s="3" t="e">
        <v>#N/A</v>
      </c>
      <c r="AO29" s="3" t="e">
        <v>#N/A</v>
      </c>
      <c r="AP29" s="4" t="e">
        <v>#N/A</v>
      </c>
      <c r="AQ29" s="4" t="e">
        <v>#N/A</v>
      </c>
      <c r="AR29" s="4" t="e">
        <v>#N/A</v>
      </c>
      <c r="AS29" s="3"/>
      <c r="AT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N29" s="5"/>
      <c r="DO29" s="19"/>
      <c r="DP29" s="20"/>
      <c r="DS29" s="5"/>
    </row>
    <row r="30" spans="1:128"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v>4436.299</v>
      </c>
      <c r="O30" s="3">
        <v>4571.2</v>
      </c>
      <c r="P30" s="3">
        <v>4150.6059999999998</v>
      </c>
      <c r="Q30" s="3">
        <v>4159.4129999999996</v>
      </c>
      <c r="R30" s="3">
        <v>3807</v>
      </c>
      <c r="S30" s="3">
        <v>3670</v>
      </c>
      <c r="T30" s="3" t="e">
        <v>#N/A</v>
      </c>
      <c r="U30" s="3" t="e">
        <v>#N/A</v>
      </c>
      <c r="V30" s="3" t="e">
        <v>#N/A</v>
      </c>
      <c r="W30" s="3" t="e">
        <v>#N/A</v>
      </c>
      <c r="X30" s="4" t="e">
        <v>#N/A</v>
      </c>
      <c r="Y30" s="4" t="e">
        <v>#N/A</v>
      </c>
      <c r="Z30" s="4" t="e">
        <v>#N/A</v>
      </c>
      <c r="AA30" s="4" t="e">
        <v>#N/A</v>
      </c>
      <c r="AB30" s="4" t="e">
        <v>#N/A</v>
      </c>
      <c r="AC30" s="3" t="e">
        <v>#N/A</v>
      </c>
      <c r="AD30" s="3" t="e">
        <v>#N/A</v>
      </c>
      <c r="AE30" s="3" t="e">
        <v>#N/A</v>
      </c>
      <c r="AF30" s="3" t="e">
        <v>#N/A</v>
      </c>
      <c r="AG30" s="3" t="e">
        <v>#N/A</v>
      </c>
      <c r="AH30" s="3" t="e">
        <v>#N/A</v>
      </c>
      <c r="AI30" s="3" t="e">
        <v>#N/A</v>
      </c>
      <c r="AJ30" s="3" t="e">
        <v>#N/A</v>
      </c>
      <c r="AK30" s="3" t="e">
        <v>#N/A</v>
      </c>
      <c r="AL30" s="3" t="e">
        <v>#N/A</v>
      </c>
      <c r="AM30" s="3" t="e">
        <v>#N/A</v>
      </c>
      <c r="AN30" s="3" t="e">
        <v>#N/A</v>
      </c>
      <c r="AO30" s="3" t="e">
        <v>#N/A</v>
      </c>
      <c r="AP30" s="4" t="e">
        <v>#N/A</v>
      </c>
      <c r="AQ30" s="4" t="e">
        <v>#N/A</v>
      </c>
      <c r="AR30" s="4" t="e">
        <v>#N/A</v>
      </c>
      <c r="AS30" s="3"/>
      <c r="AT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N30" s="5"/>
      <c r="DO30" s="19"/>
      <c r="DP30" s="20"/>
      <c r="DS30" s="5"/>
    </row>
    <row r="31" spans="1:128"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v>4805.3999999999996</v>
      </c>
      <c r="P31" s="3">
        <v>4207.1400000000003</v>
      </c>
      <c r="Q31" s="3">
        <v>4268.9840000000004</v>
      </c>
      <c r="R31" s="3">
        <v>3812</v>
      </c>
      <c r="S31" s="3">
        <v>3572</v>
      </c>
      <c r="T31" s="3">
        <v>3476</v>
      </c>
      <c r="U31" s="3" t="e">
        <v>#N/A</v>
      </c>
      <c r="V31" s="3" t="e">
        <v>#N/A</v>
      </c>
      <c r="W31" s="3" t="e">
        <v>#N/A</v>
      </c>
      <c r="X31" s="4" t="e">
        <v>#N/A</v>
      </c>
      <c r="Y31" s="4" t="e">
        <v>#N/A</v>
      </c>
      <c r="Z31" s="4" t="e">
        <v>#N/A</v>
      </c>
      <c r="AA31" s="4" t="e">
        <v>#N/A</v>
      </c>
      <c r="AB31" s="4" t="e">
        <v>#N/A</v>
      </c>
      <c r="AC31" s="3" t="e">
        <v>#N/A</v>
      </c>
      <c r="AD31" s="3" t="e">
        <v>#N/A</v>
      </c>
      <c r="AE31" s="3" t="e">
        <v>#N/A</v>
      </c>
      <c r="AF31" s="3" t="e">
        <v>#N/A</v>
      </c>
      <c r="AG31" s="3" t="e">
        <v>#N/A</v>
      </c>
      <c r="AH31" s="3" t="e">
        <v>#N/A</v>
      </c>
      <c r="AI31" s="3" t="e">
        <v>#N/A</v>
      </c>
      <c r="AJ31" s="3" t="e">
        <v>#N/A</v>
      </c>
      <c r="AK31" s="3" t="e">
        <v>#N/A</v>
      </c>
      <c r="AL31" s="3" t="e">
        <v>#N/A</v>
      </c>
      <c r="AM31" s="3" t="e">
        <v>#N/A</v>
      </c>
      <c r="AN31" s="3" t="e">
        <v>#N/A</v>
      </c>
      <c r="AO31" s="3" t="e">
        <v>#N/A</v>
      </c>
      <c r="AP31" s="4" t="e">
        <v>#N/A</v>
      </c>
      <c r="AQ31" s="4" t="e">
        <v>#N/A</v>
      </c>
      <c r="AR31" s="4" t="e">
        <v>#N/A</v>
      </c>
      <c r="AS31" s="3"/>
      <c r="AT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N31" s="5"/>
      <c r="DO31" s="19"/>
      <c r="DP31" s="20"/>
      <c r="DS31" s="5"/>
    </row>
    <row r="32" spans="1:128"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v>4226.7190000000001</v>
      </c>
      <c r="Q32" s="3">
        <v>4327.9650000000001</v>
      </c>
      <c r="R32" s="3">
        <v>3798</v>
      </c>
      <c r="S32" s="3">
        <v>3455</v>
      </c>
      <c r="T32" s="3">
        <v>3305</v>
      </c>
      <c r="U32" s="3">
        <v>3174</v>
      </c>
      <c r="V32" s="3" t="e">
        <v>#N/A</v>
      </c>
      <c r="W32" s="3" t="e">
        <v>#N/A</v>
      </c>
      <c r="X32" s="4" t="e">
        <v>#N/A</v>
      </c>
      <c r="Y32" s="4" t="e">
        <v>#N/A</v>
      </c>
      <c r="Z32" s="4" t="e">
        <v>#N/A</v>
      </c>
      <c r="AA32" s="4" t="e">
        <v>#N/A</v>
      </c>
      <c r="AB32" s="4" t="e">
        <v>#N/A</v>
      </c>
      <c r="AC32" s="3" t="e">
        <v>#N/A</v>
      </c>
      <c r="AD32" s="3" t="e">
        <v>#N/A</v>
      </c>
      <c r="AE32" s="3" t="e">
        <v>#N/A</v>
      </c>
      <c r="AF32" s="3" t="e">
        <v>#N/A</v>
      </c>
      <c r="AG32" s="3" t="e">
        <v>#N/A</v>
      </c>
      <c r="AH32" s="3" t="e">
        <v>#N/A</v>
      </c>
      <c r="AI32" s="3" t="e">
        <v>#N/A</v>
      </c>
      <c r="AJ32" s="3" t="e">
        <v>#N/A</v>
      </c>
      <c r="AK32" s="3" t="e">
        <v>#N/A</v>
      </c>
      <c r="AL32" s="3" t="e">
        <v>#N/A</v>
      </c>
      <c r="AM32" s="3" t="e">
        <v>#N/A</v>
      </c>
      <c r="AN32" s="3" t="e">
        <v>#N/A</v>
      </c>
      <c r="AO32" s="3" t="e">
        <v>#N/A</v>
      </c>
      <c r="AP32" s="4" t="e">
        <v>#N/A</v>
      </c>
      <c r="AQ32" s="4" t="e">
        <v>#N/A</v>
      </c>
      <c r="AR32" s="4" t="e">
        <v>#N/A</v>
      </c>
      <c r="AS32" s="3"/>
      <c r="AT32" s="3"/>
      <c r="AY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N32" s="5"/>
      <c r="DO32" s="19"/>
      <c r="DP32" s="20"/>
      <c r="DS32" s="5"/>
    </row>
    <row r="33" spans="1:123"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v>4209.6450000000004</v>
      </c>
      <c r="Q33" s="3">
        <v>4333.1220000000003</v>
      </c>
      <c r="R33" s="3">
        <v>3722</v>
      </c>
      <c r="S33" s="3">
        <v>3285</v>
      </c>
      <c r="T33" s="3">
        <v>3134</v>
      </c>
      <c r="U33" s="3">
        <v>2947</v>
      </c>
      <c r="V33" s="3">
        <v>3477</v>
      </c>
      <c r="W33" s="3">
        <v>3540</v>
      </c>
      <c r="X33" s="4" t="e">
        <v>#N/A</v>
      </c>
      <c r="Y33" s="4" t="e">
        <v>#N/A</v>
      </c>
      <c r="Z33" s="4" t="e">
        <v>#N/A</v>
      </c>
      <c r="AA33" s="4" t="e">
        <v>#N/A</v>
      </c>
      <c r="AB33" s="4" t="e">
        <v>#N/A</v>
      </c>
      <c r="AC33" s="3" t="e">
        <v>#N/A</v>
      </c>
      <c r="AD33" s="3" t="e">
        <v>#N/A</v>
      </c>
      <c r="AE33" s="3" t="e">
        <v>#N/A</v>
      </c>
      <c r="AF33" s="3" t="e">
        <v>#N/A</v>
      </c>
      <c r="AG33" s="3" t="e">
        <v>#N/A</v>
      </c>
      <c r="AH33" s="3" t="e">
        <v>#N/A</v>
      </c>
      <c r="AI33" s="3" t="e">
        <v>#N/A</v>
      </c>
      <c r="AJ33" s="3" t="e">
        <v>#N/A</v>
      </c>
      <c r="AK33" s="3" t="e">
        <v>#N/A</v>
      </c>
      <c r="AL33" s="3" t="e">
        <v>#N/A</v>
      </c>
      <c r="AM33" s="3" t="e">
        <v>#N/A</v>
      </c>
      <c r="AN33" s="3" t="e">
        <v>#N/A</v>
      </c>
      <c r="AO33" s="3" t="e">
        <v>#N/A</v>
      </c>
      <c r="AP33" s="4" t="e">
        <v>#N/A</v>
      </c>
      <c r="AQ33" s="4" t="e">
        <v>#N/A</v>
      </c>
      <c r="AR33" s="4" t="e">
        <v>#N/A</v>
      </c>
      <c r="AS33" s="3"/>
      <c r="AT33" s="3"/>
      <c r="AY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N33" s="5"/>
      <c r="DO33" s="19"/>
      <c r="DP33" s="20"/>
      <c r="DS33" s="5"/>
    </row>
    <row r="34" spans="1:123"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v>3652</v>
      </c>
      <c r="S34" s="3">
        <v>3119</v>
      </c>
      <c r="T34" s="3">
        <v>2963</v>
      </c>
      <c r="U34" s="3">
        <v>2720</v>
      </c>
      <c r="V34" s="3">
        <v>3570</v>
      </c>
      <c r="W34" s="3">
        <v>3878</v>
      </c>
      <c r="X34" s="3">
        <v>3914</v>
      </c>
      <c r="Y34" s="4" t="e">
        <v>#N/A</v>
      </c>
      <c r="Z34" s="4" t="e">
        <v>#N/A</v>
      </c>
      <c r="AA34" s="4" t="e">
        <v>#N/A</v>
      </c>
      <c r="AB34" s="4" t="e">
        <v>#N/A</v>
      </c>
      <c r="AC34" s="3" t="e">
        <v>#N/A</v>
      </c>
      <c r="AD34" s="3" t="e">
        <v>#N/A</v>
      </c>
      <c r="AE34" s="3" t="e">
        <v>#N/A</v>
      </c>
      <c r="AF34" s="3" t="e">
        <v>#N/A</v>
      </c>
      <c r="AG34" s="3" t="e">
        <v>#N/A</v>
      </c>
      <c r="AH34" s="3" t="e">
        <v>#N/A</v>
      </c>
      <c r="AI34" s="3" t="e">
        <v>#N/A</v>
      </c>
      <c r="AJ34" s="3" t="e">
        <v>#N/A</v>
      </c>
      <c r="AK34" s="3" t="e">
        <v>#N/A</v>
      </c>
      <c r="AL34" s="3" t="e">
        <v>#N/A</v>
      </c>
      <c r="AM34" s="3" t="e">
        <v>#N/A</v>
      </c>
      <c r="AN34" s="3" t="e">
        <v>#N/A</v>
      </c>
      <c r="AO34" s="3" t="e">
        <v>#N/A</v>
      </c>
      <c r="AP34" s="4" t="e">
        <v>#N/A</v>
      </c>
      <c r="AQ34" s="4" t="e">
        <v>#N/A</v>
      </c>
      <c r="AR34" s="4" t="e">
        <v>#N/A</v>
      </c>
      <c r="AS34" s="3"/>
      <c r="AT34" s="3"/>
      <c r="AY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N34" s="5"/>
      <c r="DO34" s="19"/>
      <c r="DP34" s="20"/>
      <c r="DS34" s="5"/>
    </row>
    <row r="35" spans="1:123"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v>2926</v>
      </c>
      <c r="T35" s="3">
        <v>2781</v>
      </c>
      <c r="U35" s="3">
        <v>2473</v>
      </c>
      <c r="V35" s="3">
        <v>3600</v>
      </c>
      <c r="W35" s="3">
        <v>4166</v>
      </c>
      <c r="X35" s="3">
        <v>4421</v>
      </c>
      <c r="Y35" s="3">
        <v>4296</v>
      </c>
      <c r="Z35" s="4" t="e">
        <v>#N/A</v>
      </c>
      <c r="AA35" s="4" t="e">
        <v>#N/A</v>
      </c>
      <c r="AB35" s="4" t="e">
        <v>#N/A</v>
      </c>
      <c r="AC35" s="3" t="e">
        <v>#N/A</v>
      </c>
      <c r="AD35" s="3" t="e">
        <v>#N/A</v>
      </c>
      <c r="AE35" s="3" t="e">
        <v>#N/A</v>
      </c>
      <c r="AF35" s="3" t="e">
        <v>#N/A</v>
      </c>
      <c r="AG35" s="3" t="e">
        <v>#N/A</v>
      </c>
      <c r="AH35" s="3" t="e">
        <v>#N/A</v>
      </c>
      <c r="AI35" s="3" t="e">
        <v>#N/A</v>
      </c>
      <c r="AJ35" s="3" t="e">
        <v>#N/A</v>
      </c>
      <c r="AK35" s="3" t="e">
        <v>#N/A</v>
      </c>
      <c r="AL35" s="3" t="e">
        <v>#N/A</v>
      </c>
      <c r="AM35" s="3" t="e">
        <v>#N/A</v>
      </c>
      <c r="AN35" s="3" t="e">
        <v>#N/A</v>
      </c>
      <c r="AO35" s="3" t="e">
        <v>#N/A</v>
      </c>
      <c r="AP35" s="4" t="e">
        <v>#N/A</v>
      </c>
      <c r="AQ35" s="4" t="e">
        <v>#N/A</v>
      </c>
      <c r="AR35" s="4" t="e">
        <v>#N/A</v>
      </c>
      <c r="AS35" s="3"/>
      <c r="AT35" s="3"/>
      <c r="AU35" s="3"/>
      <c r="AV35" s="3"/>
      <c r="AY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N35" s="5"/>
      <c r="DO35" s="19"/>
      <c r="DP35" s="20"/>
      <c r="DS35" s="5"/>
    </row>
    <row r="36" spans="1:123"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v>2578</v>
      </c>
      <c r="U36" s="3">
        <v>2219</v>
      </c>
      <c r="V36" s="3">
        <v>3548</v>
      </c>
      <c r="W36" s="3">
        <v>4387</v>
      </c>
      <c r="X36" s="3">
        <v>4792</v>
      </c>
      <c r="Y36" s="3">
        <v>4721</v>
      </c>
      <c r="Z36" s="3">
        <v>4592</v>
      </c>
      <c r="AA36" s="4" t="e">
        <v>#N/A</v>
      </c>
      <c r="AB36" s="4" t="e">
        <v>#N/A</v>
      </c>
      <c r="AC36" s="3" t="e">
        <v>#N/A</v>
      </c>
      <c r="AD36" s="3" t="e">
        <v>#N/A</v>
      </c>
      <c r="AE36" s="3" t="e">
        <v>#N/A</v>
      </c>
      <c r="AF36" s="3" t="e">
        <v>#N/A</v>
      </c>
      <c r="AG36" s="3" t="e">
        <v>#N/A</v>
      </c>
      <c r="AH36" s="3" t="e">
        <v>#N/A</v>
      </c>
      <c r="AI36" s="3" t="e">
        <v>#N/A</v>
      </c>
      <c r="AJ36" s="3" t="e">
        <v>#N/A</v>
      </c>
      <c r="AK36" s="3" t="e">
        <v>#N/A</v>
      </c>
      <c r="AL36" s="3" t="e">
        <v>#N/A</v>
      </c>
      <c r="AM36" s="3" t="e">
        <v>#N/A</v>
      </c>
      <c r="AN36" s="3" t="e">
        <v>#N/A</v>
      </c>
      <c r="AO36" s="3" t="e">
        <v>#N/A</v>
      </c>
      <c r="AP36" s="4" t="e">
        <v>#N/A</v>
      </c>
      <c r="AQ36" s="4" t="e">
        <v>#N/A</v>
      </c>
      <c r="AR36" s="4" t="e">
        <v>#N/A</v>
      </c>
      <c r="AS36" s="3"/>
      <c r="AT36" s="3"/>
      <c r="AU36" s="3"/>
      <c r="AV36" s="3"/>
      <c r="AW36" s="3"/>
      <c r="AX36" s="3"/>
      <c r="AY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N36" s="5"/>
      <c r="DO36" s="19"/>
      <c r="DP36" s="20"/>
      <c r="DS36" s="5"/>
    </row>
    <row r="37" spans="1:123"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v>1928</v>
      </c>
      <c r="V37" s="3">
        <v>3470</v>
      </c>
      <c r="W37" s="3">
        <v>4603</v>
      </c>
      <c r="X37" s="3">
        <v>5074</v>
      </c>
      <c r="Y37" s="3">
        <v>5121</v>
      </c>
      <c r="Z37" s="3">
        <v>5019</v>
      </c>
      <c r="AA37" s="3">
        <v>4829</v>
      </c>
      <c r="AB37" s="4" t="e">
        <v>#N/A</v>
      </c>
      <c r="AC37" s="3" t="e">
        <v>#N/A</v>
      </c>
      <c r="AD37" s="3" t="e">
        <v>#N/A</v>
      </c>
      <c r="AE37" s="3" t="e">
        <v>#N/A</v>
      </c>
      <c r="AF37" s="3" t="e">
        <v>#N/A</v>
      </c>
      <c r="AG37" s="3" t="e">
        <v>#N/A</v>
      </c>
      <c r="AH37" s="3" t="e">
        <v>#N/A</v>
      </c>
      <c r="AI37" s="3" t="e">
        <v>#N/A</v>
      </c>
      <c r="AJ37" s="3" t="e">
        <v>#N/A</v>
      </c>
      <c r="AK37" s="3" t="e">
        <v>#N/A</v>
      </c>
      <c r="AL37" s="3" t="e">
        <v>#N/A</v>
      </c>
      <c r="AM37" s="3" t="e">
        <v>#N/A</v>
      </c>
      <c r="AN37" s="3" t="e">
        <v>#N/A</v>
      </c>
      <c r="AO37" s="3" t="e">
        <v>#N/A</v>
      </c>
      <c r="AP37" s="4" t="e">
        <v>#N/A</v>
      </c>
      <c r="AQ37" s="4" t="e">
        <v>#N/A</v>
      </c>
      <c r="AR37" s="4" t="e">
        <v>#N/A</v>
      </c>
      <c r="AS37" s="3"/>
      <c r="AT37" s="3"/>
      <c r="AU37" s="3"/>
      <c r="AV37" s="3"/>
      <c r="AW37" s="3"/>
      <c r="AX37" s="3"/>
      <c r="AY37" s="3"/>
      <c r="AZ37" s="3"/>
      <c r="BA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N37" s="5"/>
      <c r="DO37" s="19"/>
      <c r="DP37" s="20"/>
    </row>
    <row r="38" spans="1:123"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v>3379</v>
      </c>
      <c r="W38" s="3">
        <v>4797</v>
      </c>
      <c r="X38" s="3">
        <v>5333</v>
      </c>
      <c r="Y38" s="3">
        <v>5454</v>
      </c>
      <c r="Z38" s="3">
        <v>5391</v>
      </c>
      <c r="AA38" s="3">
        <v>5083</v>
      </c>
      <c r="AB38" s="3">
        <v>5035</v>
      </c>
      <c r="AC38" s="3" t="e">
        <v>#N/A</v>
      </c>
      <c r="AD38" s="3" t="e">
        <v>#N/A</v>
      </c>
      <c r="AE38" s="3" t="e">
        <v>#N/A</v>
      </c>
      <c r="AF38" s="3" t="e">
        <v>#N/A</v>
      </c>
      <c r="AG38" s="3" t="e">
        <v>#N/A</v>
      </c>
      <c r="AH38" s="3" t="e">
        <v>#N/A</v>
      </c>
      <c r="AI38" s="3" t="e">
        <v>#N/A</v>
      </c>
      <c r="AJ38" s="3" t="e">
        <v>#N/A</v>
      </c>
      <c r="AK38" s="3" t="e">
        <v>#N/A</v>
      </c>
      <c r="AL38" s="3" t="e">
        <v>#N/A</v>
      </c>
      <c r="AM38" s="3" t="e">
        <v>#N/A</v>
      </c>
      <c r="AN38" s="3" t="e">
        <v>#N/A</v>
      </c>
      <c r="AO38" s="3" t="e">
        <v>#N/A</v>
      </c>
      <c r="AP38" s="4" t="e">
        <v>#N/A</v>
      </c>
      <c r="AQ38" s="4" t="e">
        <v>#N/A</v>
      </c>
      <c r="AR38" s="4" t="e">
        <v>#N/A</v>
      </c>
      <c r="AS38" s="3"/>
      <c r="AT38" s="3"/>
      <c r="AU38" s="3"/>
      <c r="AV38" s="3"/>
      <c r="AW38" s="3"/>
      <c r="AX38" s="3"/>
      <c r="AY38" s="3"/>
      <c r="AZ38" s="3"/>
      <c r="BA38" s="3"/>
      <c r="BB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N38" s="5"/>
      <c r="DO38" s="19"/>
      <c r="DP38" s="20"/>
    </row>
    <row r="39" spans="1:123"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v>5003</v>
      </c>
      <c r="X39" s="3">
        <v>5589</v>
      </c>
      <c r="Y39" s="3">
        <v>5727</v>
      </c>
      <c r="Z39" s="3">
        <v>5633</v>
      </c>
      <c r="AA39" s="3">
        <v>5345</v>
      </c>
      <c r="AB39" s="3">
        <v>5429</v>
      </c>
      <c r="AC39" s="3">
        <v>5803</v>
      </c>
      <c r="AD39" s="3" t="e">
        <v>#N/A</v>
      </c>
      <c r="AE39" s="3" t="e">
        <v>#N/A</v>
      </c>
      <c r="AF39" s="3" t="e">
        <v>#N/A</v>
      </c>
      <c r="AG39" s="3" t="e">
        <v>#N/A</v>
      </c>
      <c r="AH39" s="3" t="e">
        <v>#N/A</v>
      </c>
      <c r="AI39" s="3" t="e">
        <v>#N/A</v>
      </c>
      <c r="AJ39" s="3" t="e">
        <v>#N/A</v>
      </c>
      <c r="AK39" s="3" t="e">
        <v>#N/A</v>
      </c>
      <c r="AL39" s="3" t="e">
        <v>#N/A</v>
      </c>
      <c r="AM39" s="3" t="e">
        <v>#N/A</v>
      </c>
      <c r="AN39" s="3" t="e">
        <v>#N/A</v>
      </c>
      <c r="AO39" s="3" t="e">
        <v>#N/A</v>
      </c>
      <c r="AP39" s="4" t="e">
        <v>#N/A</v>
      </c>
      <c r="AQ39" s="4" t="e">
        <v>#N/A</v>
      </c>
      <c r="AR39" s="4" t="e">
        <v>#N/A</v>
      </c>
      <c r="AS39" s="3"/>
      <c r="AT39" s="3"/>
      <c r="AU39" s="3"/>
      <c r="AV39" s="3"/>
      <c r="AW39" s="3"/>
      <c r="AX39" s="3"/>
      <c r="AY39" s="3"/>
      <c r="AZ39" s="3"/>
      <c r="BA39" s="3"/>
      <c r="BB39" s="3"/>
      <c r="BC39" s="3"/>
      <c r="BD39" s="3"/>
      <c r="BN39" s="3"/>
      <c r="BO39" s="3"/>
      <c r="BP39" s="3"/>
      <c r="BQ39" s="3"/>
      <c r="BR39" s="3"/>
      <c r="BS39" s="3"/>
      <c r="BT39" s="3"/>
      <c r="BU39" s="3"/>
      <c r="BV39" s="3"/>
      <c r="BW39" s="3"/>
      <c r="BX39" s="3"/>
      <c r="BY39" s="3"/>
      <c r="BZ39" s="3"/>
      <c r="CA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N39" s="5"/>
      <c r="DO39" s="19"/>
      <c r="DP39" s="20"/>
    </row>
    <row r="40" spans="1:123"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v>5844</v>
      </c>
      <c r="Y40" s="3">
        <v>5982</v>
      </c>
      <c r="Z40" s="3">
        <v>5859</v>
      </c>
      <c r="AA40" s="3">
        <v>5554</v>
      </c>
      <c r="AB40" s="3">
        <v>5856</v>
      </c>
      <c r="AC40" s="3">
        <v>8364</v>
      </c>
      <c r="AD40" s="3">
        <v>7545</v>
      </c>
      <c r="AE40" s="3" t="e">
        <v>#N/A</v>
      </c>
      <c r="AF40" s="3" t="e">
        <v>#N/A</v>
      </c>
      <c r="AG40" s="3" t="e">
        <v>#N/A</v>
      </c>
      <c r="AH40" s="3" t="e">
        <v>#N/A</v>
      </c>
      <c r="AI40" s="3" t="e">
        <v>#N/A</v>
      </c>
      <c r="AJ40" s="3" t="e">
        <v>#N/A</v>
      </c>
      <c r="AK40" s="3" t="e">
        <v>#N/A</v>
      </c>
      <c r="AL40" s="3" t="e">
        <v>#N/A</v>
      </c>
      <c r="AM40" s="3" t="e">
        <v>#N/A</v>
      </c>
      <c r="AN40" s="3" t="e">
        <v>#N/A</v>
      </c>
      <c r="AO40" s="3" t="e">
        <v>#N/A</v>
      </c>
      <c r="AP40" s="4" t="e">
        <v>#N/A</v>
      </c>
      <c r="AQ40" s="4" t="e">
        <v>#N/A</v>
      </c>
      <c r="AR40" s="4" t="e">
        <v>#N/A</v>
      </c>
      <c r="AS40" s="3"/>
      <c r="AT40" s="3"/>
      <c r="AU40" s="3"/>
      <c r="AV40" s="3"/>
      <c r="AW40" s="3"/>
      <c r="AX40" s="3"/>
      <c r="AY40" s="3"/>
      <c r="AZ40" s="3"/>
      <c r="BA40" s="3"/>
      <c r="BB40" s="3"/>
      <c r="BC40" s="3"/>
      <c r="BD40" s="3"/>
      <c r="BE40" s="3"/>
      <c r="BF40" s="3"/>
      <c r="BN40" s="3"/>
      <c r="BO40" s="3"/>
      <c r="BP40" s="3"/>
      <c r="BQ40" s="3"/>
      <c r="BR40" s="3"/>
      <c r="BS40" s="3"/>
      <c r="BT40" s="3"/>
      <c r="BU40" s="3"/>
      <c r="BV40" s="3"/>
      <c r="BW40" s="3"/>
      <c r="BX40" s="3"/>
      <c r="BY40" s="3"/>
      <c r="BZ40" s="3"/>
      <c r="CA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N40" s="5"/>
      <c r="DO40" s="19"/>
      <c r="DP40" s="20"/>
    </row>
    <row r="41" spans="1:123"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4" t="e">
        <v>#N/A</v>
      </c>
      <c r="Y41" s="3">
        <v>6212</v>
      </c>
      <c r="Z41" s="3">
        <v>6061</v>
      </c>
      <c r="AA41" s="3">
        <v>5671</v>
      </c>
      <c r="AB41" s="3">
        <v>6031</v>
      </c>
      <c r="AC41" s="3">
        <v>9509</v>
      </c>
      <c r="AD41" s="3">
        <v>9298</v>
      </c>
      <c r="AE41" s="3">
        <v>9019</v>
      </c>
      <c r="AF41" s="3" t="e">
        <v>#N/A</v>
      </c>
      <c r="AG41" s="3" t="e">
        <v>#N/A</v>
      </c>
      <c r="AH41" s="3" t="e">
        <v>#N/A</v>
      </c>
      <c r="AI41" s="3" t="e">
        <v>#N/A</v>
      </c>
      <c r="AJ41" s="3" t="e">
        <v>#N/A</v>
      </c>
      <c r="AK41" s="3" t="e">
        <v>#N/A</v>
      </c>
      <c r="AL41" s="3" t="e">
        <v>#N/A</v>
      </c>
      <c r="AM41" s="3" t="e">
        <v>#N/A</v>
      </c>
      <c r="AN41" s="3" t="e">
        <v>#N/A</v>
      </c>
      <c r="AO41" s="3" t="e">
        <v>#N/A</v>
      </c>
      <c r="AP41" s="4" t="e">
        <v>#N/A</v>
      </c>
      <c r="AQ41" s="4" t="e">
        <v>#N/A</v>
      </c>
      <c r="AR41" s="4" t="e">
        <v>#N/A</v>
      </c>
      <c r="AS41" s="3"/>
      <c r="AT41" s="3"/>
      <c r="AU41" s="3"/>
      <c r="AV41" s="3"/>
      <c r="AW41" s="3"/>
      <c r="AX41" s="3"/>
      <c r="AY41" s="3"/>
      <c r="AZ41" s="3"/>
      <c r="BA41" s="3"/>
      <c r="BB41" s="3"/>
      <c r="BC41" s="3"/>
      <c r="BD41" s="3"/>
      <c r="BE41" s="3"/>
      <c r="BF41" s="3"/>
      <c r="BG41" s="3"/>
      <c r="BH41" s="3"/>
      <c r="BN41" s="3"/>
      <c r="BP41" s="3"/>
      <c r="BQ41" s="3"/>
      <c r="BR41" s="3"/>
      <c r="BS41" s="3"/>
      <c r="BT41" s="3"/>
      <c r="BU41" s="3"/>
      <c r="BV41" s="3"/>
      <c r="BW41" s="3"/>
      <c r="BX41" s="3"/>
      <c r="BY41" s="3"/>
      <c r="BZ41" s="3"/>
      <c r="CA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N41" s="5"/>
      <c r="DO41" s="19"/>
      <c r="DP41" s="20"/>
    </row>
    <row r="42" spans="1:123"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4" t="e">
        <v>#N/A</v>
      </c>
      <c r="Y42" s="4" t="e">
        <v>#N/A</v>
      </c>
      <c r="Z42" s="3">
        <v>6286</v>
      </c>
      <c r="AA42" s="3">
        <v>5748</v>
      </c>
      <c r="AB42" s="3">
        <v>6140</v>
      </c>
      <c r="AC42" s="3">
        <v>10436</v>
      </c>
      <c r="AD42" s="3">
        <v>10498</v>
      </c>
      <c r="AE42" s="3">
        <v>10856</v>
      </c>
      <c r="AF42" s="3">
        <v>10128</v>
      </c>
      <c r="AG42" s="3" t="e">
        <v>#N/A</v>
      </c>
      <c r="AH42" s="3" t="e">
        <v>#N/A</v>
      </c>
      <c r="AI42" s="3" t="e">
        <v>#N/A</v>
      </c>
      <c r="AJ42" s="3" t="e">
        <v>#N/A</v>
      </c>
      <c r="AK42" s="3" t="e">
        <v>#N/A</v>
      </c>
      <c r="AL42" s="3" t="e">
        <v>#N/A</v>
      </c>
      <c r="AM42" s="3" t="e">
        <v>#N/A</v>
      </c>
      <c r="AN42" s="3" t="e">
        <v>#N/A</v>
      </c>
      <c r="AO42" s="3" t="e">
        <v>#N/A</v>
      </c>
      <c r="AP42" s="4" t="e">
        <v>#N/A</v>
      </c>
      <c r="AQ42" s="4" t="e">
        <v>#N/A</v>
      </c>
      <c r="AR42" s="4" t="e">
        <v>#N/A</v>
      </c>
      <c r="AS42" s="3"/>
      <c r="AT42" s="3"/>
      <c r="AU42" s="3"/>
      <c r="AV42" s="3"/>
      <c r="AW42" s="3"/>
      <c r="AX42" s="3"/>
      <c r="AY42" s="3"/>
      <c r="AZ42" s="3"/>
      <c r="BA42" s="3"/>
      <c r="BB42" s="3"/>
      <c r="BC42" s="3"/>
      <c r="BD42" s="3"/>
      <c r="BE42" s="3"/>
      <c r="BF42" s="3"/>
      <c r="BG42" s="3"/>
      <c r="BH42" s="3"/>
      <c r="BI42" s="3"/>
      <c r="BJ42" s="3"/>
      <c r="BN42" s="3"/>
      <c r="BP42" s="3"/>
      <c r="BQ42" s="3"/>
      <c r="BR42" s="3"/>
      <c r="BS42" s="3"/>
      <c r="BT42" s="3"/>
      <c r="BU42" s="3"/>
      <c r="BV42" s="3"/>
      <c r="BW42" s="3"/>
      <c r="BX42" s="3"/>
      <c r="BY42" s="3"/>
      <c r="BZ42" s="3"/>
      <c r="CA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N42" s="5"/>
      <c r="DO42" s="19"/>
      <c r="DP42" s="20"/>
    </row>
    <row r="43" spans="1:123"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4" t="e">
        <v>#N/A</v>
      </c>
      <c r="Y43" s="4" t="e">
        <v>#N/A</v>
      </c>
      <c r="Z43" s="4" t="e">
        <v>#N/A</v>
      </c>
      <c r="AA43" s="3">
        <v>5711</v>
      </c>
      <c r="AB43" s="3">
        <v>6110</v>
      </c>
      <c r="AC43" s="3">
        <v>10985</v>
      </c>
      <c r="AD43" s="3">
        <v>11472</v>
      </c>
      <c r="AE43" s="3">
        <v>11881</v>
      </c>
      <c r="AF43" s="3">
        <v>11578</v>
      </c>
      <c r="AG43" s="3">
        <v>11281</v>
      </c>
      <c r="AH43" s="3" t="e">
        <v>#N/A</v>
      </c>
      <c r="AI43" s="3" t="e">
        <v>#N/A</v>
      </c>
      <c r="AJ43" s="3" t="e">
        <v>#N/A</v>
      </c>
      <c r="AK43" s="3" t="e">
        <v>#N/A</v>
      </c>
      <c r="AL43" s="3" t="e">
        <v>#N/A</v>
      </c>
      <c r="AM43" s="3" t="e">
        <v>#N/A</v>
      </c>
      <c r="AN43" s="3" t="e">
        <v>#N/A</v>
      </c>
      <c r="AO43" s="3" t="e">
        <v>#N/A</v>
      </c>
      <c r="AP43" s="4" t="e">
        <v>#N/A</v>
      </c>
      <c r="AQ43" s="4" t="e">
        <v>#N/A</v>
      </c>
      <c r="AR43" s="4" t="e">
        <v>#N/A</v>
      </c>
      <c r="AS43" s="3"/>
      <c r="AT43" s="3"/>
      <c r="AU43" s="3"/>
      <c r="AV43" s="3"/>
      <c r="AW43" s="3"/>
      <c r="AX43" s="3"/>
      <c r="AY43" s="3"/>
      <c r="AZ43" s="3"/>
      <c r="BA43" s="3"/>
      <c r="BB43" s="3"/>
      <c r="BC43" s="3"/>
      <c r="BD43" s="3"/>
      <c r="BE43" s="3"/>
      <c r="BF43" s="3"/>
      <c r="BG43" s="3"/>
      <c r="BH43" s="3"/>
      <c r="BI43" s="3"/>
      <c r="BJ43" s="3"/>
      <c r="BK43" s="3"/>
      <c r="BL43" s="3"/>
      <c r="BN43" s="3"/>
      <c r="BP43" s="3"/>
      <c r="BQ43" s="3"/>
      <c r="BR43" s="3"/>
      <c r="BS43" s="3"/>
      <c r="BT43" s="3"/>
      <c r="BU43" s="3"/>
      <c r="BV43" s="3"/>
      <c r="BW43" s="3"/>
      <c r="BX43" s="3"/>
      <c r="BY43" s="3"/>
      <c r="BZ43" s="3"/>
      <c r="CA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N43" s="5"/>
      <c r="DO43" s="19"/>
      <c r="DP43" s="20"/>
    </row>
    <row r="44" spans="1:123"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4" t="e">
        <v>#N/A</v>
      </c>
      <c r="Y44" s="4" t="e">
        <v>#N/A</v>
      </c>
      <c r="Z44" s="4" t="e">
        <v>#N/A</v>
      </c>
      <c r="AA44" s="4" t="e">
        <v>#N/A</v>
      </c>
      <c r="AB44" s="3">
        <v>6097</v>
      </c>
      <c r="AC44" s="3">
        <v>11505</v>
      </c>
      <c r="AD44" s="3">
        <v>12326</v>
      </c>
      <c r="AE44" s="3">
        <v>12784</v>
      </c>
      <c r="AF44" s="3">
        <v>12637</v>
      </c>
      <c r="AG44" s="3">
        <v>12404</v>
      </c>
      <c r="AH44" s="3">
        <v>11983</v>
      </c>
      <c r="AI44" s="3" t="e">
        <v>#N/A</v>
      </c>
      <c r="AJ44" s="3" t="e">
        <v>#N/A</v>
      </c>
      <c r="AK44" s="3" t="e">
        <v>#N/A</v>
      </c>
      <c r="AL44" s="3" t="e">
        <v>#N/A</v>
      </c>
      <c r="AM44" s="3" t="e">
        <v>#N/A</v>
      </c>
      <c r="AN44" s="3" t="e">
        <v>#N/A</v>
      </c>
      <c r="AO44" s="3" t="e">
        <v>#N/A</v>
      </c>
      <c r="AP44" s="4" t="e">
        <v>#N/A</v>
      </c>
      <c r="AQ44" s="4" t="e">
        <v>#N/A</v>
      </c>
      <c r="AR44" s="4" t="e">
        <v>#N/A</v>
      </c>
      <c r="AS44" s="3"/>
      <c r="AT44" s="3"/>
      <c r="AU44" s="3"/>
      <c r="AV44" s="3"/>
      <c r="AW44" s="3"/>
      <c r="AX44" s="3"/>
      <c r="AY44" s="3"/>
      <c r="AZ44" s="3"/>
      <c r="BA44" s="3"/>
      <c r="BB44" s="3"/>
      <c r="BC44" s="3"/>
      <c r="BD44" s="3"/>
      <c r="BE44" s="3"/>
      <c r="BF44" s="3"/>
      <c r="BG44" s="3"/>
      <c r="BH44" s="3"/>
      <c r="BI44" s="3"/>
      <c r="BJ44" s="3"/>
      <c r="BK44" s="3"/>
      <c r="BL44" s="3"/>
      <c r="BM44" s="3"/>
      <c r="BN44" s="3"/>
      <c r="BP44" s="3"/>
      <c r="BQ44" s="3"/>
      <c r="BR44" s="3"/>
      <c r="BS44" s="3"/>
      <c r="BT44" s="3"/>
      <c r="BU44" s="3"/>
      <c r="BV44" s="3"/>
      <c r="BW44" s="3"/>
      <c r="BX44" s="3"/>
      <c r="BY44" s="3"/>
      <c r="BZ44" s="3"/>
      <c r="CA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N44" s="5"/>
      <c r="DO44" s="19"/>
      <c r="DP44" s="20"/>
    </row>
    <row r="45" spans="1:123"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4" t="e">
        <v>#N/A</v>
      </c>
      <c r="Y45" s="4" t="e">
        <v>#N/A</v>
      </c>
      <c r="Z45" s="4" t="e">
        <v>#N/A</v>
      </c>
      <c r="AA45" s="4" t="e">
        <v>#N/A</v>
      </c>
      <c r="AB45" s="4" t="e">
        <v>#N/A</v>
      </c>
      <c r="AC45" s="3">
        <v>12070</v>
      </c>
      <c r="AD45" s="3">
        <v>13139</v>
      </c>
      <c r="AE45" s="3">
        <v>13562</v>
      </c>
      <c r="AF45" s="3">
        <v>13445</v>
      </c>
      <c r="AG45" s="3">
        <v>13296</v>
      </c>
      <c r="AH45" s="3">
        <v>12903</v>
      </c>
      <c r="AI45" s="3">
        <v>12780</v>
      </c>
      <c r="AJ45" s="3" t="e">
        <v>#N/A</v>
      </c>
      <c r="AK45" s="3" t="e">
        <v>#N/A</v>
      </c>
      <c r="AL45" s="3" t="e">
        <v>#N/A</v>
      </c>
      <c r="AM45" s="3" t="e">
        <v>#N/A</v>
      </c>
      <c r="AN45" s="3" t="e">
        <v>#N/A</v>
      </c>
      <c r="AO45" s="3" t="e">
        <v>#N/A</v>
      </c>
      <c r="AP45" s="4" t="e">
        <v>#N/A</v>
      </c>
      <c r="AQ45" s="4" t="e">
        <v>#N/A</v>
      </c>
      <c r="AR45" s="4" t="e">
        <v>#N/A</v>
      </c>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N45" s="5"/>
      <c r="DO45" s="19"/>
      <c r="DP45" s="20"/>
    </row>
    <row r="46" spans="1:123"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4" t="e">
        <v>#N/A</v>
      </c>
      <c r="Y46" s="4" t="e">
        <v>#N/A</v>
      </c>
      <c r="Z46" s="4" t="e">
        <v>#N/A</v>
      </c>
      <c r="AA46" s="4" t="e">
        <v>#N/A</v>
      </c>
      <c r="AB46" s="4" t="e">
        <v>#N/A</v>
      </c>
      <c r="AC46" s="3">
        <v>12659</v>
      </c>
      <c r="AD46" s="3">
        <v>13988</v>
      </c>
      <c r="AE46" s="3">
        <v>14301</v>
      </c>
      <c r="AF46" s="3">
        <v>14198</v>
      </c>
      <c r="AG46" s="3">
        <v>14032</v>
      </c>
      <c r="AH46" s="3">
        <v>13592</v>
      </c>
      <c r="AI46" s="3">
        <v>13506</v>
      </c>
      <c r="AJ46" s="3">
        <v>13117</v>
      </c>
      <c r="AK46" s="3" t="e">
        <v>#N/A</v>
      </c>
      <c r="AL46" s="3" t="e">
        <v>#N/A</v>
      </c>
      <c r="AM46" s="3" t="e">
        <v>#N/A</v>
      </c>
      <c r="AN46" s="3" t="e">
        <v>#N/A</v>
      </c>
      <c r="AO46" s="3" t="e">
        <v>#N/A</v>
      </c>
      <c r="AP46" s="4" t="e">
        <v>#N/A</v>
      </c>
      <c r="AQ46" s="4" t="e">
        <v>#N/A</v>
      </c>
      <c r="AR46" s="4" t="e">
        <v>#N/A</v>
      </c>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N46" s="5"/>
      <c r="DO46" s="19"/>
      <c r="DP46" s="20"/>
    </row>
    <row r="47" spans="1:123"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4" t="e">
        <v>#N/A</v>
      </c>
      <c r="Y47" s="4" t="e">
        <v>#N/A</v>
      </c>
      <c r="Z47" s="4" t="e">
        <v>#N/A</v>
      </c>
      <c r="AA47" s="4" t="e">
        <v>#N/A</v>
      </c>
      <c r="AB47" s="4" t="e">
        <v>#N/A</v>
      </c>
      <c r="AC47" s="3">
        <v>13297</v>
      </c>
      <c r="AD47" s="3">
        <v>14833</v>
      </c>
      <c r="AE47" s="3">
        <v>15064</v>
      </c>
      <c r="AF47" s="3">
        <v>14980</v>
      </c>
      <c r="AG47" s="3">
        <v>14714</v>
      </c>
      <c r="AH47" s="3">
        <v>14257</v>
      </c>
      <c r="AI47" s="3">
        <v>14108</v>
      </c>
      <c r="AJ47" s="3">
        <v>14129</v>
      </c>
      <c r="AK47" s="3">
        <v>14168</v>
      </c>
      <c r="AL47" s="3" t="e">
        <v>#N/A</v>
      </c>
      <c r="AM47" s="3" t="e">
        <v>#N/A</v>
      </c>
      <c r="AN47" s="3" t="e">
        <v>#N/A</v>
      </c>
      <c r="AO47" s="3" t="e">
        <v>#N/A</v>
      </c>
      <c r="AP47" s="4" t="e">
        <v>#N/A</v>
      </c>
      <c r="AQ47" s="4" t="e">
        <v>#N/A</v>
      </c>
      <c r="AR47" s="4" t="e">
        <v>#N/A</v>
      </c>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N47" s="5"/>
      <c r="DO47" s="19"/>
      <c r="DP47" s="20"/>
    </row>
    <row r="48" spans="1:123"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4" t="e">
        <v>#N/A</v>
      </c>
      <c r="Y48" s="4" t="e">
        <v>#N/A</v>
      </c>
      <c r="Z48" s="4" t="e">
        <v>#N/A</v>
      </c>
      <c r="AA48" s="4" t="e">
        <v>#N/A</v>
      </c>
      <c r="AB48" s="4" t="e">
        <v>#N/A</v>
      </c>
      <c r="AC48" s="3">
        <v>13932</v>
      </c>
      <c r="AD48" s="3">
        <v>15686</v>
      </c>
      <c r="AE48" s="3">
        <v>15795</v>
      </c>
      <c r="AF48" s="3">
        <v>15713</v>
      </c>
      <c r="AG48" s="3">
        <v>15344</v>
      </c>
      <c r="AH48" s="3">
        <v>14843</v>
      </c>
      <c r="AI48" s="3">
        <v>14705</v>
      </c>
      <c r="AJ48" s="3">
        <v>14763</v>
      </c>
      <c r="AK48" s="3">
        <v>14824</v>
      </c>
      <c r="AL48" s="3">
        <v>14665</v>
      </c>
      <c r="AM48" s="3" t="e">
        <v>#N/A</v>
      </c>
      <c r="AN48" s="3" t="e">
        <v>#N/A</v>
      </c>
      <c r="AO48" s="3" t="e">
        <v>#N/A</v>
      </c>
      <c r="AP48" s="4" t="e">
        <v>#N/A</v>
      </c>
      <c r="AQ48" s="4" t="e">
        <v>#N/A</v>
      </c>
      <c r="AR48" s="4" t="e">
        <v>#N/A</v>
      </c>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N48" s="5"/>
      <c r="DO48" s="19"/>
      <c r="DP48" s="20"/>
    </row>
    <row r="49" spans="1:120"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4" t="e">
        <v>#N/A</v>
      </c>
      <c r="Y49" s="4" t="e">
        <v>#N/A</v>
      </c>
      <c r="Z49" s="4" t="e">
        <v>#N/A</v>
      </c>
      <c r="AA49" s="4" t="e">
        <v>#N/A</v>
      </c>
      <c r="AB49" s="4" t="e">
        <v>#N/A</v>
      </c>
      <c r="AC49" s="3">
        <v>14557</v>
      </c>
      <c r="AD49" s="3">
        <v>16535</v>
      </c>
      <c r="AE49" s="3">
        <v>16513</v>
      </c>
      <c r="AF49" s="3">
        <v>16404</v>
      </c>
      <c r="AG49" s="3">
        <v>15954</v>
      </c>
      <c r="AH49" s="3">
        <v>15370</v>
      </c>
      <c r="AI49" s="3">
        <v>15315</v>
      </c>
      <c r="AJ49" s="3">
        <v>15324</v>
      </c>
      <c r="AK49" s="3">
        <v>15353</v>
      </c>
      <c r="AL49" s="3">
        <v>15790</v>
      </c>
      <c r="AM49" s="3">
        <v>15750</v>
      </c>
      <c r="AN49" s="3" t="e">
        <v>#N/A</v>
      </c>
      <c r="AO49" s="3" t="e">
        <v>#N/A</v>
      </c>
      <c r="AP49" s="4" t="e">
        <v>#N/A</v>
      </c>
      <c r="AQ49" s="4" t="e">
        <v>#N/A</v>
      </c>
      <c r="AR49" s="4" t="e">
        <v>#N/A</v>
      </c>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N49" s="5"/>
      <c r="DO49" s="19"/>
      <c r="DP49" s="20"/>
    </row>
    <row r="50" spans="1:120"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4" t="e">
        <v>#N/A</v>
      </c>
      <c r="Y50" s="4" t="e">
        <v>#N/A</v>
      </c>
      <c r="Z50" s="4" t="e">
        <v>#N/A</v>
      </c>
      <c r="AA50" s="4" t="e">
        <v>#N/A</v>
      </c>
      <c r="AB50" s="4" t="e">
        <v>#N/A</v>
      </c>
      <c r="AC50" s="3">
        <v>15370</v>
      </c>
      <c r="AD50" s="3">
        <v>17502</v>
      </c>
      <c r="AE50" s="3">
        <v>17284</v>
      </c>
      <c r="AF50" s="3">
        <v>17137</v>
      </c>
      <c r="AG50" s="3">
        <v>16583</v>
      </c>
      <c r="AH50" s="3">
        <v>15982</v>
      </c>
      <c r="AI50" s="3">
        <v>15959</v>
      </c>
      <c r="AJ50" s="3">
        <v>15982</v>
      </c>
      <c r="AK50" s="3">
        <v>15957</v>
      </c>
      <c r="AL50" s="3">
        <v>16872</v>
      </c>
      <c r="AM50" s="3">
        <v>16919</v>
      </c>
      <c r="AN50" s="3">
        <v>16801</v>
      </c>
      <c r="AO50" s="3" t="e">
        <v>#N/A</v>
      </c>
      <c r="AP50" s="4" t="e">
        <v>#N/A</v>
      </c>
      <c r="AQ50" s="4" t="e">
        <v>#N/A</v>
      </c>
      <c r="AR50" s="4" t="e">
        <v>#N/A</v>
      </c>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N50" s="5"/>
      <c r="DO50" s="19"/>
      <c r="DP50" s="20"/>
    </row>
    <row r="51" spans="1:120"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4" t="e">
        <v>#N/A</v>
      </c>
      <c r="Y51" s="4" t="e">
        <v>#N/A</v>
      </c>
      <c r="Z51" s="4" t="e">
        <v>#N/A</v>
      </c>
      <c r="AA51" s="4" t="e">
        <v>#N/A</v>
      </c>
      <c r="AB51" s="4" t="e">
        <v>#N/A</v>
      </c>
      <c r="AC51" s="3" t="e">
        <v>#N/A</v>
      </c>
      <c r="AD51" s="3">
        <v>18573</v>
      </c>
      <c r="AE51" s="3">
        <v>18103</v>
      </c>
      <c r="AF51" s="3">
        <v>17897</v>
      </c>
      <c r="AG51" s="3">
        <v>17212</v>
      </c>
      <c r="AH51" s="3">
        <v>16603</v>
      </c>
      <c r="AI51" s="3">
        <v>16635</v>
      </c>
      <c r="AJ51" s="3">
        <v>16615</v>
      </c>
      <c r="AK51" s="3">
        <v>16509</v>
      </c>
      <c r="AL51" s="3">
        <v>17947</v>
      </c>
      <c r="AM51" s="3">
        <v>18087</v>
      </c>
      <c r="AN51" s="3">
        <v>17881</v>
      </c>
      <c r="AO51" s="3">
        <v>21017</v>
      </c>
      <c r="AP51" s="4" t="e">
        <v>#N/A</v>
      </c>
      <c r="AQ51" s="4" t="e">
        <v>#N/A</v>
      </c>
      <c r="AR51" s="4" t="e">
        <v>#N/A</v>
      </c>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N51" s="5"/>
      <c r="DO51" s="19"/>
      <c r="DP51" s="20"/>
    </row>
    <row r="52" spans="1:120"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4" t="e">
        <v>#N/A</v>
      </c>
      <c r="Y52" s="4" t="e">
        <v>#N/A</v>
      </c>
      <c r="Z52" s="4" t="e">
        <v>#N/A</v>
      </c>
      <c r="AA52" s="4" t="e">
        <v>#N/A</v>
      </c>
      <c r="AB52" s="4" t="e">
        <v>#N/A</v>
      </c>
      <c r="AC52" s="3" t="e">
        <v>#N/A</v>
      </c>
      <c r="AD52" s="3" t="e">
        <v>#N/A</v>
      </c>
      <c r="AE52" s="3">
        <v>18967</v>
      </c>
      <c r="AF52" s="3">
        <v>18678</v>
      </c>
      <c r="AG52" s="3">
        <v>17836</v>
      </c>
      <c r="AH52" s="3">
        <v>17213</v>
      </c>
      <c r="AI52" s="3">
        <v>17349</v>
      </c>
      <c r="AJ52" s="3">
        <v>17264</v>
      </c>
      <c r="AK52" s="3">
        <v>17024</v>
      </c>
      <c r="AL52" s="3">
        <v>18950</v>
      </c>
      <c r="AM52" s="3">
        <v>19222</v>
      </c>
      <c r="AN52" s="3">
        <v>18912</v>
      </c>
      <c r="AO52" s="3">
        <v>24167</v>
      </c>
      <c r="AP52" s="3">
        <v>22284</v>
      </c>
      <c r="AQ52" s="4" t="e">
        <v>#N/A</v>
      </c>
      <c r="AR52" s="4" t="e">
        <v>#N/A</v>
      </c>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N52" s="5"/>
      <c r="DO52" s="19"/>
      <c r="DP52" s="20"/>
    </row>
    <row r="53" spans="1:120"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4" t="e">
        <v>#N/A</v>
      </c>
      <c r="Y53" s="4" t="e">
        <v>#N/A</v>
      </c>
      <c r="Z53" s="4" t="e">
        <v>#N/A</v>
      </c>
      <c r="AA53" s="4" t="e">
        <v>#N/A</v>
      </c>
      <c r="AB53" s="4" t="e">
        <v>#N/A</v>
      </c>
      <c r="AC53" s="3" t="e">
        <v>#N/A</v>
      </c>
      <c r="AD53" s="3" t="e">
        <v>#N/A</v>
      </c>
      <c r="AE53" s="3" t="e">
        <v>#N/A</v>
      </c>
      <c r="AF53" s="3">
        <v>19486</v>
      </c>
      <c r="AG53" s="3">
        <v>18473</v>
      </c>
      <c r="AH53" s="3">
        <v>17850</v>
      </c>
      <c r="AI53" s="3">
        <v>18085</v>
      </c>
      <c r="AJ53" s="3">
        <v>18016</v>
      </c>
      <c r="AK53" s="3">
        <v>17517</v>
      </c>
      <c r="AL53" s="3">
        <v>19946</v>
      </c>
      <c r="AM53" s="3">
        <v>20334</v>
      </c>
      <c r="AN53" s="3">
        <v>19891</v>
      </c>
      <c r="AO53" s="3">
        <v>26265</v>
      </c>
      <c r="AP53" s="3">
        <v>24836</v>
      </c>
      <c r="AQ53" s="3">
        <v>24252</v>
      </c>
      <c r="AR53" s="4" t="e">
        <v>#N/A</v>
      </c>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N53" s="5"/>
      <c r="DO53" s="19"/>
      <c r="DP53" s="20"/>
    </row>
    <row r="54" spans="1:120"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4" t="e">
        <v>#N/A</v>
      </c>
      <c r="Y54" s="4" t="e">
        <v>#N/A</v>
      </c>
      <c r="Z54" s="4" t="e">
        <v>#N/A</v>
      </c>
      <c r="AA54" s="4" t="e">
        <v>#N/A</v>
      </c>
      <c r="AB54" s="4" t="e">
        <v>#N/A</v>
      </c>
      <c r="AC54" s="3" t="e">
        <v>#N/A</v>
      </c>
      <c r="AD54" s="3" t="e">
        <v>#N/A</v>
      </c>
      <c r="AE54" s="3" t="e">
        <v>#N/A</v>
      </c>
      <c r="AF54" s="3" t="e">
        <v>#N/A</v>
      </c>
      <c r="AG54" s="3">
        <v>19030</v>
      </c>
      <c r="AH54" s="3">
        <v>18441</v>
      </c>
      <c r="AI54" s="3">
        <v>18830</v>
      </c>
      <c r="AJ54" s="3">
        <v>18793</v>
      </c>
      <c r="AK54" s="3">
        <v>17887</v>
      </c>
      <c r="AL54" s="3">
        <v>20809</v>
      </c>
      <c r="AM54" s="3">
        <v>21304</v>
      </c>
      <c r="AN54" s="3">
        <v>20688</v>
      </c>
      <c r="AO54" s="3">
        <v>27683</v>
      </c>
      <c r="AP54" s="3">
        <v>26033</v>
      </c>
      <c r="AQ54" s="3">
        <v>25910</v>
      </c>
      <c r="AR54" s="3">
        <v>26236</v>
      </c>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N54" s="5"/>
      <c r="DO54" s="19"/>
      <c r="DP54" s="20"/>
    </row>
    <row r="55" spans="1:120"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4" t="e">
        <v>#N/A</v>
      </c>
      <c r="Y55" s="4" t="e">
        <v>#N/A</v>
      </c>
      <c r="Z55" s="4" t="e">
        <v>#N/A</v>
      </c>
      <c r="AA55" s="4" t="e">
        <v>#N/A</v>
      </c>
      <c r="AB55" s="4" t="e">
        <v>#N/A</v>
      </c>
      <c r="AC55" s="3" t="e">
        <v>#N/A</v>
      </c>
      <c r="AD55" s="3" t="e">
        <v>#N/A</v>
      </c>
      <c r="AE55" s="3" t="e">
        <v>#N/A</v>
      </c>
      <c r="AF55" s="3" t="e">
        <v>#N/A</v>
      </c>
      <c r="AG55" s="3" t="e">
        <v>#N/A</v>
      </c>
      <c r="AH55" s="3">
        <v>18986</v>
      </c>
      <c r="AI55" s="3">
        <v>19577</v>
      </c>
      <c r="AJ55" s="3">
        <v>19548</v>
      </c>
      <c r="AK55" s="3">
        <v>18150</v>
      </c>
      <c r="AL55" s="3">
        <v>21495</v>
      </c>
      <c r="AM55" s="3">
        <v>22064</v>
      </c>
      <c r="AN55" s="3">
        <v>21284</v>
      </c>
      <c r="AO55" s="3">
        <v>29062</v>
      </c>
      <c r="AP55" s="3">
        <v>27271</v>
      </c>
      <c r="AQ55" s="3">
        <v>27783</v>
      </c>
      <c r="AR55" s="3">
        <v>28156</v>
      </c>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N55" s="5"/>
      <c r="DO55" s="19"/>
      <c r="DP55" s="20"/>
    </row>
    <row r="56" spans="1:120"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4" t="e">
        <v>#N/A</v>
      </c>
      <c r="Y56" s="4" t="e">
        <v>#N/A</v>
      </c>
      <c r="Z56" s="4" t="e">
        <v>#N/A</v>
      </c>
      <c r="AA56" s="4" t="e">
        <v>#N/A</v>
      </c>
      <c r="AB56" s="4" t="e">
        <v>#N/A</v>
      </c>
      <c r="AC56" s="3" t="e">
        <v>#N/A</v>
      </c>
      <c r="AD56" s="3" t="e">
        <v>#N/A</v>
      </c>
      <c r="AE56" s="3" t="e">
        <v>#N/A</v>
      </c>
      <c r="AF56" s="3" t="e">
        <v>#N/A</v>
      </c>
      <c r="AG56" s="3" t="e">
        <v>#N/A</v>
      </c>
      <c r="AH56" s="3" t="e">
        <v>#N/A</v>
      </c>
      <c r="AI56" s="3">
        <v>20371</v>
      </c>
      <c r="AJ56" s="3">
        <v>20396</v>
      </c>
      <c r="AK56" s="3">
        <v>18379</v>
      </c>
      <c r="AL56" s="3">
        <v>22137</v>
      </c>
      <c r="AM56" s="3">
        <v>22756</v>
      </c>
      <c r="AN56" s="3">
        <v>21848</v>
      </c>
      <c r="AO56" s="3">
        <v>30539</v>
      </c>
      <c r="AP56" s="3">
        <v>28644</v>
      </c>
      <c r="AQ56" s="3">
        <v>29592</v>
      </c>
      <c r="AR56" s="3">
        <v>29984</v>
      </c>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row>
    <row r="57" spans="1:120"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4" t="e">
        <v>#N/A</v>
      </c>
      <c r="Y57" s="4" t="e">
        <v>#N/A</v>
      </c>
      <c r="Z57" s="4" t="e">
        <v>#N/A</v>
      </c>
      <c r="AA57" s="4" t="e">
        <v>#N/A</v>
      </c>
      <c r="AB57" s="4" t="e">
        <v>#N/A</v>
      </c>
      <c r="AC57" s="3" t="e">
        <v>#N/A</v>
      </c>
      <c r="AD57" s="3" t="e">
        <v>#N/A</v>
      </c>
      <c r="AE57" s="3" t="e">
        <v>#N/A</v>
      </c>
      <c r="AF57" s="3" t="e">
        <v>#N/A</v>
      </c>
      <c r="AG57" s="3" t="e">
        <v>#N/A</v>
      </c>
      <c r="AH57" s="3" t="e">
        <v>#N/A</v>
      </c>
      <c r="AI57" s="3" t="e">
        <v>#N/A</v>
      </c>
      <c r="AJ57" s="3">
        <v>21302</v>
      </c>
      <c r="AK57" s="3">
        <v>18541</v>
      </c>
      <c r="AL57" s="3">
        <v>22703</v>
      </c>
      <c r="AM57" s="3">
        <v>23390</v>
      </c>
      <c r="AN57" s="3">
        <v>22362</v>
      </c>
      <c r="AO57" s="3">
        <v>31958</v>
      </c>
      <c r="AP57" s="3">
        <v>29988</v>
      </c>
      <c r="AQ57" s="3">
        <v>31233</v>
      </c>
      <c r="AR57" s="3">
        <v>31639</v>
      </c>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row>
    <row r="58" spans="1:120"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4" t="e">
        <v>#N/A</v>
      </c>
      <c r="Y58" s="4" t="e">
        <v>#N/A</v>
      </c>
      <c r="Z58" s="4" t="e">
        <v>#N/A</v>
      </c>
      <c r="AA58" s="4" t="e">
        <v>#N/A</v>
      </c>
      <c r="AB58" s="4" t="e">
        <v>#N/A</v>
      </c>
      <c r="AC58" s="3" t="e">
        <v>#N/A</v>
      </c>
      <c r="AD58" s="3" t="e">
        <v>#N/A</v>
      </c>
      <c r="AE58" s="3" t="e">
        <v>#N/A</v>
      </c>
      <c r="AF58" s="3" t="e">
        <v>#N/A</v>
      </c>
      <c r="AG58" s="3" t="e">
        <v>#N/A</v>
      </c>
      <c r="AH58" s="3" t="e">
        <v>#N/A</v>
      </c>
      <c r="AI58" s="3" t="e">
        <v>#N/A</v>
      </c>
      <c r="AJ58" s="3" t="e">
        <v>#N/A</v>
      </c>
      <c r="AK58" s="3">
        <v>18575</v>
      </c>
      <c r="AL58" s="3">
        <v>23194</v>
      </c>
      <c r="AM58" s="3">
        <v>23957</v>
      </c>
      <c r="AN58" s="3">
        <v>22826</v>
      </c>
      <c r="AO58" s="3">
        <v>33266</v>
      </c>
      <c r="AP58" s="3">
        <v>31368</v>
      </c>
      <c r="AQ58" s="3">
        <v>32851</v>
      </c>
      <c r="AR58" s="3">
        <v>33250</v>
      </c>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row>
    <row r="59" spans="1:120"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4" t="e">
        <v>#N/A</v>
      </c>
      <c r="Y59" s="4" t="e">
        <v>#N/A</v>
      </c>
      <c r="Z59" s="4" t="e">
        <v>#N/A</v>
      </c>
      <c r="AA59" s="4" t="e">
        <v>#N/A</v>
      </c>
      <c r="AB59" s="4" t="e">
        <v>#N/A</v>
      </c>
      <c r="AC59" s="3" t="e">
        <v>#N/A</v>
      </c>
      <c r="AD59" s="3" t="e">
        <v>#N/A</v>
      </c>
      <c r="AE59" s="3" t="e">
        <v>#N/A</v>
      </c>
      <c r="AF59" s="3" t="e">
        <v>#N/A</v>
      </c>
      <c r="AG59" s="3" t="e">
        <v>#N/A</v>
      </c>
      <c r="AH59" s="3" t="e">
        <v>#N/A</v>
      </c>
      <c r="AI59" s="3" t="e">
        <v>#N/A</v>
      </c>
      <c r="AJ59" s="3" t="e">
        <v>#N/A</v>
      </c>
      <c r="AK59" s="3" t="e">
        <v>#N/A</v>
      </c>
      <c r="AL59" s="3">
        <v>23684</v>
      </c>
      <c r="AM59" s="3">
        <v>24519</v>
      </c>
      <c r="AN59" s="3">
        <v>23327</v>
      </c>
      <c r="AO59" s="3">
        <v>34691</v>
      </c>
      <c r="AP59" s="3">
        <v>32923</v>
      </c>
      <c r="AQ59" s="3">
        <v>34517</v>
      </c>
      <c r="AR59" s="3">
        <v>34892</v>
      </c>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row>
    <row r="60" spans="1:120"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4" t="e">
        <v>#N/A</v>
      </c>
      <c r="Y60" s="4" t="e">
        <v>#N/A</v>
      </c>
      <c r="Z60" s="4" t="e">
        <v>#N/A</v>
      </c>
      <c r="AA60" s="4" t="e">
        <v>#N/A</v>
      </c>
      <c r="AB60" s="4" t="e">
        <v>#N/A</v>
      </c>
      <c r="AC60" s="3" t="e">
        <v>#N/A</v>
      </c>
      <c r="AD60" s="3" t="e">
        <v>#N/A</v>
      </c>
      <c r="AE60" s="3" t="e">
        <v>#N/A</v>
      </c>
      <c r="AF60" s="3" t="e">
        <v>#N/A</v>
      </c>
      <c r="AG60" s="3" t="e">
        <v>#N/A</v>
      </c>
      <c r="AH60" s="3" t="e">
        <v>#N/A</v>
      </c>
      <c r="AI60" s="3" t="e">
        <v>#N/A</v>
      </c>
      <c r="AJ60" s="3" t="e">
        <v>#N/A</v>
      </c>
      <c r="AK60" s="3" t="e">
        <v>#N/A</v>
      </c>
      <c r="AL60" s="3" t="e">
        <v>#N/A</v>
      </c>
      <c r="AM60" s="3">
        <v>24770</v>
      </c>
      <c r="AN60" s="3">
        <v>23604</v>
      </c>
      <c r="AO60" s="3">
        <v>35996</v>
      </c>
      <c r="AP60" s="3">
        <v>34388</v>
      </c>
      <c r="AQ60" s="3">
        <v>36106</v>
      </c>
      <c r="AR60" s="3">
        <v>36441</v>
      </c>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row>
    <row r="61" spans="1:120"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4" t="e">
        <v>#N/A</v>
      </c>
      <c r="Y61" s="4" t="e">
        <v>#N/A</v>
      </c>
      <c r="Z61" s="4" t="e">
        <v>#N/A</v>
      </c>
      <c r="AA61" s="4" t="e">
        <v>#N/A</v>
      </c>
      <c r="AB61" s="4" t="e">
        <v>#N/A</v>
      </c>
      <c r="AC61" s="3" t="e">
        <v>#N/A</v>
      </c>
      <c r="AD61" s="3" t="e">
        <v>#N/A</v>
      </c>
      <c r="AE61" s="3" t="e">
        <v>#N/A</v>
      </c>
      <c r="AF61" s="3" t="e">
        <v>#N/A</v>
      </c>
      <c r="AG61" s="3" t="e">
        <v>#N/A</v>
      </c>
      <c r="AH61" s="3" t="e">
        <v>#N/A</v>
      </c>
      <c r="AI61" s="3" t="e">
        <v>#N/A</v>
      </c>
      <c r="AJ61" s="3" t="e">
        <v>#N/A</v>
      </c>
      <c r="AK61" s="3" t="e">
        <v>#N/A</v>
      </c>
      <c r="AL61" s="3" t="e">
        <v>#N/A</v>
      </c>
      <c r="AM61" s="3" t="e">
        <v>#N/A</v>
      </c>
      <c r="AN61" s="3">
        <v>23892</v>
      </c>
      <c r="AO61" s="3">
        <v>37481</v>
      </c>
      <c r="AP61" s="3">
        <v>36022</v>
      </c>
      <c r="AQ61" s="3">
        <v>37838</v>
      </c>
      <c r="AR61" s="3">
        <v>38139</v>
      </c>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row>
    <row r="62" spans="1:120"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4" t="e">
        <v>#N/A</v>
      </c>
      <c r="Y62" s="4" t="e">
        <v>#N/A</v>
      </c>
      <c r="Z62" s="4" t="e">
        <v>#N/A</v>
      </c>
      <c r="AA62" s="4" t="e">
        <v>#N/A</v>
      </c>
      <c r="AB62" s="4" t="e">
        <v>#N/A</v>
      </c>
      <c r="AC62" s="3" t="e">
        <v>#N/A</v>
      </c>
      <c r="AD62" s="3" t="e">
        <v>#N/A</v>
      </c>
      <c r="AE62" s="3" t="e">
        <v>#N/A</v>
      </c>
      <c r="AF62" s="3" t="e">
        <v>#N/A</v>
      </c>
      <c r="AG62" s="3" t="e">
        <v>#N/A</v>
      </c>
      <c r="AH62" s="3" t="e">
        <v>#N/A</v>
      </c>
      <c r="AI62" s="3" t="e">
        <v>#N/A</v>
      </c>
      <c r="AJ62" s="3" t="e">
        <v>#N/A</v>
      </c>
      <c r="AK62" s="3" t="e">
        <v>#N/A</v>
      </c>
      <c r="AL62" s="3" t="e">
        <v>#N/A</v>
      </c>
      <c r="AM62" s="3" t="e">
        <v>#N/A</v>
      </c>
      <c r="AN62" s="3" t="e">
        <v>#N/A</v>
      </c>
      <c r="AO62" s="3">
        <v>39059</v>
      </c>
      <c r="AP62" s="3">
        <v>37727</v>
      </c>
      <c r="AQ62" s="3">
        <v>39650</v>
      </c>
      <c r="AR62" s="3">
        <v>39795</v>
      </c>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row>
    <row r="63" spans="1:120"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4" t="e">
        <v>#N/A</v>
      </c>
      <c r="Y63" s="4" t="e">
        <v>#N/A</v>
      </c>
      <c r="Z63" s="4" t="e">
        <v>#N/A</v>
      </c>
      <c r="AA63" s="4" t="e">
        <v>#N/A</v>
      </c>
      <c r="AB63" s="4"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v>39542</v>
      </c>
      <c r="AQ63" s="3">
        <v>41553</v>
      </c>
      <c r="AR63" s="3">
        <v>41502</v>
      </c>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row>
    <row r="64" spans="1:120"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4" t="e">
        <v>#N/A</v>
      </c>
      <c r="Y64" s="4" t="e">
        <v>#N/A</v>
      </c>
      <c r="Z64" s="4" t="e">
        <v>#N/A</v>
      </c>
      <c r="AA64" s="4" t="e">
        <v>#N/A</v>
      </c>
      <c r="AB64" s="4"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4" t="e">
        <v>#N/A</v>
      </c>
      <c r="AQ64" s="3">
        <v>43619</v>
      </c>
      <c r="AR64" s="3">
        <v>43339</v>
      </c>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row>
    <row r="65" spans="1:116"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4" t="e">
        <v>#N/A</v>
      </c>
      <c r="Y65" s="4" t="e">
        <v>#N/A</v>
      </c>
      <c r="Z65" s="4" t="e">
        <v>#N/A</v>
      </c>
      <c r="AA65" s="4" t="e">
        <v>#N/A</v>
      </c>
      <c r="AB65" s="4"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4" t="e">
        <v>#N/A</v>
      </c>
      <c r="AQ65" s="4" t="e">
        <v>#N/A</v>
      </c>
      <c r="AR65" s="3">
        <v>45056</v>
      </c>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row>
    <row r="66" spans="1:116"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4" t="e">
        <v>#N/A</v>
      </c>
      <c r="Y66" s="4" t="e">
        <v>#N/A</v>
      </c>
      <c r="Z66" s="4" t="e">
        <v>#N/A</v>
      </c>
      <c r="AA66" s="4" t="e">
        <v>#N/A</v>
      </c>
      <c r="AB66" s="4"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4" t="e">
        <v>#N/A</v>
      </c>
      <c r="AQ66" s="4" t="e">
        <v>#N/A</v>
      </c>
      <c r="AR66" s="4" t="e">
        <v>#N/A</v>
      </c>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row>
  </sheetData>
  <hyperlinks>
    <hyperlink ref="AP5" r:id="rId1" display="https://www.govinfo.gov/content/pkg/BUDGET-2023-BUD/pdf/BUDGET-2023-BUD.pdf" xr:uid="{0782EB53-6F11-4960-A604-FA4C9DF353EE}"/>
    <hyperlink ref="AQ5" r:id="rId2" display="https://www.govinfo.gov/content/pkg/BUDGET-2024-BUD/pdf/BUDGET-2024-BUD.pdf" xr:uid="{76CBDBC3-968A-4F00-A1D1-3361EC5A22F5}"/>
    <hyperlink ref="AR5" r:id="rId3" display="https://www.govinfo.gov/content/pkg/BUDGET-2025-BUD/pdf/BUDGET-2025-BUD.pdf" xr:uid="{06D10AA6-FA88-4063-809F-5EABCF233A7B}"/>
    <hyperlink ref="AB5" r:id="rId4" display="https://www.govinfo.gov/content/pkg/BUDGET-2009-BUD/pdf/BUDGET-2009-BUD-31.pdf" xr:uid="{4799E2E8-41A0-4A0C-946C-5E0078D67152}"/>
    <hyperlink ref="AA5" r:id="rId5" display="https://www.govinfo.gov/content/pkg/BUDGET-2008-BUD/pdf/BUDGET-2008-BUD-30.pdf" xr:uid="{132628CF-6F99-4763-B266-FB797736FA9F}"/>
    <hyperlink ref="Z5" r:id="rId6" display="https://www.govinfo.gov/content/pkg/BUDGET-2007-BUD/pdf/BUDGET-2007-BUD-31.pdf" xr:uid="{6A58518E-46D3-47E7-871F-7EC8F5F3C38B}"/>
    <hyperlink ref="Y5" r:id="rId7" display="https://www.govinfo.gov/content/pkg/BUDGET-2006-BUD/pdf/BUDGET-2006-BUD-33.pdf" xr:uid="{4BAE25ED-DB44-4D83-B524-8B0D06A0F1D7}"/>
    <hyperlink ref="X5" r:id="rId8" display="https://www.govinfo.gov/content/pkg/BUDGET-2005-BUD/pdf/BUDGET-2005-BUD-34.pdf" xr:uid="{C16BA020-65C9-4E76-955F-BAD2236E757C}"/>
    <hyperlink ref="U5" r:id="rId9" display="https://www.govinfo.gov/content/pkg/BUDGET-2002-TAB/pdf/BUDGET-2002-TAB.pdf" xr:uid="{2E63A953-C1CC-4AB3-A655-5B105676FBEB}"/>
    <hyperlink ref="T5" r:id="rId10" display="https://www.govinfo.gov/content/pkg/BUDGET-2001-TAB/pdf/BUDGET-2001-TAB.pdf" xr:uid="{D2140FAC-37F3-4A59-88F8-9D971A9312C9}"/>
    <hyperlink ref="S5" r:id="rId11" display="https://www.govinfo.gov/content/pkg/BUDGET-2000-TAB/pdf/BUDGET-2000-TAB.pdf" xr:uid="{8525C651-DC5D-4DFA-B0F3-DA73FBFCA9EA}"/>
    <hyperlink ref="R5" r:id="rId12" display="https://www.govinfo.gov/content/pkg/BUDGET-1999-TAB/pdf/BUDGET-1999-TAB.pdf" xr:uid="{259099BB-075B-48EB-AFB7-B578CE85E5EF}"/>
    <hyperlink ref="E5" r:id="rId13" display="https://fraser.stlouisfed.org/files/docs/publications/usbhist/historicaltables_1986.pdf" xr:uid="{62F845EA-4559-4212-AD9A-5077DA89B4C7}"/>
    <hyperlink ref="F5" r:id="rId14" display="https://fraser.stlouisfed.org/files/docs/publications/usbhist/historicaltables_1987.pdf" xr:uid="{275C1A01-4B0B-4F17-A80A-0B997A445453}"/>
    <hyperlink ref="G5" r:id="rId15" display="https://fraser.stlouisfed.org/files/docs/publications/usbhist/historicaltables_1988.pdf" xr:uid="{C7A0744E-B093-448B-855A-9CDC246C7A1F}"/>
    <hyperlink ref="H5" r:id="rId16" display="https://fraser.stlouisfed.org/files/docs/publications/usbhist/historicaltables_1989.pdf" xr:uid="{80AB8307-737B-4014-9104-966F2152D744}"/>
    <hyperlink ref="I5" r:id="rId17" display="https://fraser.stlouisfed.org/files/docs/publications/usbhist/historicaltables_1990.pdf" xr:uid="{B3FFA3EC-13BB-4CCE-99E3-8388F350CD02}"/>
    <hyperlink ref="K5" r:id="rId18" display="https://fraser.stlouisfed.org/files/docs/publications/usbhist/historicaltables_1992.pdf" xr:uid="{00082196-1739-48F9-A9FE-F644A67F4E05}"/>
    <hyperlink ref="M5" r:id="rId19" display="https://fraser.stlouisfed.org/files/docs/publications/usbhist/historicaltables_1994.pdf" xr:uid="{E091F707-9083-4DD4-ACCE-32AF316A1A23}"/>
    <hyperlink ref="N5" r:id="rId20" display="https://fraser.stlouisfed.org/files/docs/publications/usbhist/historicaltables_1995.pdf" xr:uid="{8C693C3D-2DC1-4D5A-AA4B-F91DC849A862}"/>
    <hyperlink ref="O5" r:id="rId21" display="https://www.govinfo.gov/content/pkg/BUDGET-1996-TAB/pdf/BUDGET-1996-TAB.pdf" xr:uid="{E6BE230B-1559-4778-A0DB-C5ACC4E8EF97}"/>
    <hyperlink ref="P5" r:id="rId22" display="https://www.govinfo.gov/content/pkg/BUDGET-1997-TAB/pdf/BUDGET-1997-TAB.pdf" xr:uid="{38233845-9D7F-42D3-BE5F-067A88E55174}"/>
    <hyperlink ref="J5" r:id="rId23" display="https://fraser.stlouisfed.org/files/docs/publications/usbudget/bus_1991_sec2.pdf" xr:uid="{644FB6EA-FABC-4A78-A873-4C1EB689D070}"/>
    <hyperlink ref="L5" r:id="rId24" display="https://fraser.stlouisfed.org/files/docs/publications/usbudget/bus_1993_sec2.pdf" xr:uid="{FD944097-AE51-41F7-BB3E-DEB7B230BB29}"/>
    <hyperlink ref="D5" r:id="rId25" display="https://fraser.stlouisfed.org/files/docs/publications/usbudget/bus_1985.pdf" xr:uid="{98E68893-49DF-4112-A7D1-C4F7F78BB21D}"/>
    <hyperlink ref="C5" r:id="rId26" display="https://fraser.stlouisfed.org/files/docs/publications/usbudget/bus_1984.pdf" xr:uid="{F45729E8-9E9B-4669-9548-3CF34F2F2CDC}"/>
    <hyperlink ref="Q5" r:id="rId27" display="https://www.govinfo.gov/content/pkg/BUDGET-1998-TAB/pdf/BUDGET-1998-TAB.pdf" xr:uid="{24FF2C7C-FED6-466F-9B01-B288A670EFFC}"/>
  </hyperlinks>
  <pageMargins left="0.7" right="0.7" top="0.75" bottom="0.75" header="0.3" footer="0.3"/>
  <headerFooter>
    <oddHeader>&amp;L&amp;"Calibri"&amp;11&amp;K000000 NONCONFIDENTIAL // EXTERNAL&amp;1#_x000D_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7483-403B-40A9-BB62-8367B5867E34}">
  <dimension ref="A1:DX66"/>
  <sheetViews>
    <sheetView workbookViewId="0">
      <pane xSplit="2" ySplit="5" topLeftCell="C6" activePane="bottomRight" state="frozen"/>
      <selection pane="topRight" activeCell="C1" sqref="C1"/>
      <selection pane="bottomLeft" activeCell="A6" sqref="A6"/>
      <selection pane="bottomRight" activeCell="C18" sqref="C18"/>
    </sheetView>
  </sheetViews>
  <sheetFormatPr defaultRowHeight="14.4" x14ac:dyDescent="0.3"/>
  <cols>
    <col min="3" max="3" width="9.44140625" bestFit="1" customWidth="1"/>
    <col min="12" max="12" width="9.44140625" bestFit="1" customWidth="1"/>
    <col min="23" max="24" width="9.21875" bestFit="1" customWidth="1"/>
    <col min="29" max="29" width="9.44140625" bestFit="1" customWidth="1"/>
    <col min="31" max="33" width="9.44140625" bestFit="1" customWidth="1"/>
    <col min="37" max="42" width="9.44140625" bestFit="1" customWidth="1"/>
    <col min="44" max="44" width="9.44140625" bestFit="1" customWidth="1"/>
    <col min="102" max="106" width="9.21875" customWidth="1"/>
    <col min="119" max="119" width="21.77734375" bestFit="1" customWidth="1"/>
    <col min="120" max="120" width="23.77734375" bestFit="1" customWidth="1"/>
  </cols>
  <sheetData>
    <row r="1" spans="1:128" x14ac:dyDescent="0.3">
      <c r="C1" s="17">
        <v>1983</v>
      </c>
      <c r="D1" s="17">
        <v>1984</v>
      </c>
      <c r="E1" s="17">
        <v>1985</v>
      </c>
      <c r="F1" s="17">
        <v>1986</v>
      </c>
      <c r="G1" s="17">
        <v>1987</v>
      </c>
      <c r="H1" s="17">
        <v>1988</v>
      </c>
      <c r="I1" s="17">
        <v>1989</v>
      </c>
      <c r="J1" s="17">
        <v>1990</v>
      </c>
      <c r="K1" s="17">
        <v>1991</v>
      </c>
      <c r="L1" s="17">
        <v>1992</v>
      </c>
      <c r="M1" s="17">
        <v>1993</v>
      </c>
      <c r="N1" s="17">
        <v>1994</v>
      </c>
      <c r="O1" s="17">
        <v>1995</v>
      </c>
      <c r="P1" s="17">
        <v>1996</v>
      </c>
      <c r="Q1" s="17">
        <v>1997</v>
      </c>
      <c r="R1" s="17">
        <v>1998</v>
      </c>
      <c r="S1" s="17">
        <v>1999</v>
      </c>
      <c r="T1" s="17">
        <v>2000</v>
      </c>
      <c r="U1" s="17">
        <v>2001</v>
      </c>
      <c r="V1" s="17">
        <v>2002</v>
      </c>
      <c r="W1" s="17">
        <v>2003</v>
      </c>
      <c r="X1" s="17">
        <v>2004</v>
      </c>
      <c r="Y1" s="17">
        <v>2005</v>
      </c>
      <c r="Z1" s="17">
        <v>2006</v>
      </c>
      <c r="AA1" s="17">
        <v>2007</v>
      </c>
      <c r="AB1" s="17">
        <v>2008</v>
      </c>
      <c r="AC1" s="17">
        <v>2009</v>
      </c>
      <c r="AD1" s="17">
        <v>2010</v>
      </c>
      <c r="AE1" s="17">
        <v>2011</v>
      </c>
      <c r="AF1" s="17">
        <v>2012</v>
      </c>
      <c r="AG1" s="17">
        <v>2013</v>
      </c>
      <c r="AH1" s="17">
        <v>2014</v>
      </c>
      <c r="AI1" s="17">
        <v>2015</v>
      </c>
      <c r="AJ1" s="17">
        <v>2016</v>
      </c>
      <c r="AK1" s="17">
        <v>2017</v>
      </c>
      <c r="AL1" s="17">
        <v>2018</v>
      </c>
      <c r="AM1" s="17">
        <v>2019</v>
      </c>
      <c r="AN1" s="17">
        <v>2020</v>
      </c>
      <c r="AO1" s="17">
        <v>2021</v>
      </c>
      <c r="AP1" s="17">
        <v>2022</v>
      </c>
      <c r="AQ1" s="17">
        <v>2023</v>
      </c>
      <c r="AR1" s="17">
        <v>2024</v>
      </c>
      <c r="AS1" s="17">
        <v>2025</v>
      </c>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8"/>
      <c r="CY1" s="18"/>
      <c r="CZ1" s="18"/>
      <c r="DA1" s="18"/>
      <c r="DB1" s="18"/>
      <c r="DC1" s="18"/>
      <c r="DD1" s="18"/>
      <c r="DE1" s="18"/>
      <c r="DF1" s="18"/>
      <c r="DG1" s="18"/>
      <c r="DH1" s="18"/>
      <c r="DI1" s="18"/>
      <c r="DJ1" s="18"/>
      <c r="DK1" s="18"/>
      <c r="DL1" s="18"/>
    </row>
    <row r="2" spans="1:128" x14ac:dyDescent="0.3">
      <c r="A2" t="s">
        <v>1741</v>
      </c>
      <c r="B2" t="s">
        <v>894</v>
      </c>
      <c r="AC2" t="s">
        <v>3209</v>
      </c>
      <c r="AD2" t="s">
        <v>3210</v>
      </c>
      <c r="AE2" t="s">
        <v>3211</v>
      </c>
      <c r="AF2" t="s">
        <v>3212</v>
      </c>
      <c r="AG2" t="s">
        <v>3213</v>
      </c>
      <c r="AH2" t="s">
        <v>3214</v>
      </c>
      <c r="AI2" t="s">
        <v>3215</v>
      </c>
      <c r="AJ2" t="s">
        <v>3216</v>
      </c>
      <c r="AK2" t="s">
        <v>3217</v>
      </c>
      <c r="AL2" t="s">
        <v>3218</v>
      </c>
      <c r="AM2" t="s">
        <v>3219</v>
      </c>
      <c r="AN2" t="s">
        <v>3220</v>
      </c>
      <c r="AO2" t="s">
        <v>3221</v>
      </c>
    </row>
    <row r="3" spans="1:128" x14ac:dyDescent="0.3">
      <c r="A3" s="14" t="s">
        <v>642</v>
      </c>
      <c r="AC3" t="s">
        <v>3222</v>
      </c>
      <c r="AD3" t="s">
        <v>3223</v>
      </c>
      <c r="AE3" t="s">
        <v>3224</v>
      </c>
      <c r="AF3" t="s">
        <v>3225</v>
      </c>
      <c r="AG3" t="s">
        <v>3226</v>
      </c>
      <c r="AH3" t="s">
        <v>3227</v>
      </c>
      <c r="AI3" t="s">
        <v>3228</v>
      </c>
      <c r="AJ3" t="s">
        <v>3229</v>
      </c>
      <c r="AK3" t="s">
        <v>3230</v>
      </c>
      <c r="AL3" t="s">
        <v>3231</v>
      </c>
      <c r="AM3" t="s">
        <v>3232</v>
      </c>
      <c r="AN3" t="s">
        <v>3233</v>
      </c>
      <c r="AO3" t="s">
        <v>3234</v>
      </c>
    </row>
    <row r="4" spans="1:128" x14ac:dyDescent="0.3">
      <c r="A4" s="14"/>
      <c r="B4" s="14"/>
      <c r="C4" s="5">
        <v>30347</v>
      </c>
      <c r="D4" s="5">
        <v>30713</v>
      </c>
      <c r="E4" s="5">
        <v>31082</v>
      </c>
      <c r="F4" s="5">
        <v>31448</v>
      </c>
      <c r="G4" s="5">
        <v>31782</v>
      </c>
      <c r="H4" s="5">
        <v>32191</v>
      </c>
      <c r="I4" s="5">
        <v>32517</v>
      </c>
      <c r="J4" s="5">
        <v>32902</v>
      </c>
      <c r="K4" s="5">
        <v>33273</v>
      </c>
      <c r="L4" s="5">
        <v>33632</v>
      </c>
      <c r="M4" s="5">
        <v>34067</v>
      </c>
      <c r="N4" s="5">
        <v>34372</v>
      </c>
      <c r="O4" s="5">
        <v>34731</v>
      </c>
      <c r="P4" s="5">
        <v>35125</v>
      </c>
      <c r="Q4" s="5">
        <v>35462</v>
      </c>
      <c r="R4" s="5">
        <v>35828</v>
      </c>
      <c r="S4" s="5">
        <v>36192</v>
      </c>
      <c r="T4" s="5">
        <v>36563</v>
      </c>
      <c r="U4" s="5">
        <v>36990</v>
      </c>
      <c r="V4" s="5">
        <v>37291</v>
      </c>
      <c r="W4" s="5">
        <v>37655</v>
      </c>
      <c r="X4" s="5">
        <v>38019</v>
      </c>
      <c r="Y4" s="5">
        <v>38390</v>
      </c>
      <c r="Z4" s="5">
        <v>38754</v>
      </c>
      <c r="AA4" s="5">
        <v>39118</v>
      </c>
      <c r="AB4" s="5">
        <v>39482</v>
      </c>
      <c r="AC4" s="5">
        <v>39870</v>
      </c>
      <c r="AD4" s="5">
        <v>40210</v>
      </c>
      <c r="AE4" s="5">
        <v>40588</v>
      </c>
      <c r="AF4" s="5">
        <v>40952</v>
      </c>
      <c r="AG4" s="5">
        <v>41374</v>
      </c>
      <c r="AH4" s="5">
        <v>41702</v>
      </c>
      <c r="AI4" s="5">
        <v>42037</v>
      </c>
      <c r="AJ4" s="5">
        <v>42409</v>
      </c>
      <c r="AK4" s="5">
        <v>42878</v>
      </c>
      <c r="AL4" s="5">
        <v>43143</v>
      </c>
      <c r="AM4" s="5">
        <v>43535</v>
      </c>
      <c r="AN4" s="5">
        <v>43871</v>
      </c>
      <c r="AO4" s="5">
        <v>44344</v>
      </c>
      <c r="AP4" s="5">
        <v>44648</v>
      </c>
      <c r="AQ4" s="5">
        <v>44994</v>
      </c>
      <c r="AR4" s="5">
        <v>45362</v>
      </c>
      <c r="AS4" s="5"/>
      <c r="AT4" s="5"/>
      <c r="AU4" s="5"/>
      <c r="AV4" s="5"/>
      <c r="AW4" s="5"/>
      <c r="AX4" s="5"/>
      <c r="AY4" s="5"/>
      <c r="AZ4" s="5"/>
      <c r="BA4" s="5"/>
      <c r="BB4" s="5"/>
      <c r="BC4" s="5"/>
      <c r="BD4" s="5"/>
      <c r="BE4" s="5"/>
      <c r="BF4" s="5"/>
      <c r="BG4" s="5"/>
      <c r="BH4" s="5"/>
      <c r="BI4" s="5"/>
      <c r="BJ4" s="5"/>
      <c r="BK4" s="5"/>
      <c r="BL4" s="5"/>
      <c r="BM4" s="5"/>
      <c r="BN4" s="14"/>
      <c r="BO4" s="5"/>
      <c r="BP4" s="14"/>
      <c r="BQ4" s="14"/>
      <c r="BR4" s="14"/>
      <c r="BS4" s="14"/>
      <c r="BT4" s="14"/>
      <c r="BU4" s="14"/>
      <c r="BV4" s="14"/>
      <c r="BW4" s="14"/>
      <c r="BX4" s="14"/>
      <c r="BY4" s="14"/>
      <c r="BZ4" s="14"/>
      <c r="CA4" s="14"/>
      <c r="CB4" s="5"/>
      <c r="CC4" s="14"/>
      <c r="CD4" s="14"/>
      <c r="CE4" s="14"/>
      <c r="CF4" s="14"/>
      <c r="CG4" s="14"/>
      <c r="CH4" s="14"/>
      <c r="CI4" s="14"/>
      <c r="CJ4" s="14"/>
      <c r="CK4" s="14"/>
      <c r="CL4" s="14"/>
      <c r="CM4" s="14"/>
      <c r="CN4" s="14"/>
      <c r="CO4" s="14"/>
      <c r="CP4" s="14"/>
      <c r="CQ4" s="14"/>
      <c r="CR4" s="14"/>
      <c r="CS4" s="14"/>
      <c r="CT4" s="14"/>
      <c r="CU4" s="14"/>
      <c r="CV4" s="14"/>
      <c r="CW4" s="14"/>
    </row>
    <row r="5" spans="1:128" x14ac:dyDescent="0.3">
      <c r="A5" s="14" t="s">
        <v>600</v>
      </c>
      <c r="B5" s="14"/>
      <c r="C5" s="11">
        <v>1983</v>
      </c>
      <c r="D5" s="11">
        <v>1984</v>
      </c>
      <c r="E5" s="11">
        <v>1985</v>
      </c>
      <c r="F5" s="11">
        <v>1986</v>
      </c>
      <c r="G5" s="11">
        <v>1987</v>
      </c>
      <c r="H5" s="11">
        <v>1988</v>
      </c>
      <c r="I5" s="11">
        <v>1989</v>
      </c>
      <c r="J5" s="11">
        <v>1990</v>
      </c>
      <c r="K5" s="11">
        <v>1991</v>
      </c>
      <c r="L5" s="11">
        <v>1992</v>
      </c>
      <c r="M5" s="11">
        <v>1993</v>
      </c>
      <c r="N5" s="11">
        <v>1994</v>
      </c>
      <c r="O5" s="11">
        <v>1995</v>
      </c>
      <c r="P5" s="11">
        <v>1996</v>
      </c>
      <c r="Q5" s="11">
        <v>1997</v>
      </c>
      <c r="R5" s="11">
        <v>1998</v>
      </c>
      <c r="S5" s="11">
        <v>1999</v>
      </c>
      <c r="T5" s="11">
        <v>2000</v>
      </c>
      <c r="U5" s="11">
        <v>2001</v>
      </c>
      <c r="V5" s="11">
        <v>2002</v>
      </c>
      <c r="W5" s="11">
        <v>2003</v>
      </c>
      <c r="X5" s="11">
        <v>2004</v>
      </c>
      <c r="Y5" s="11">
        <v>2005</v>
      </c>
      <c r="Z5" s="11">
        <v>2006</v>
      </c>
      <c r="AA5" s="11">
        <v>2007</v>
      </c>
      <c r="AB5" s="11">
        <v>2008</v>
      </c>
      <c r="AC5" s="5" t="s">
        <v>3178</v>
      </c>
      <c r="AD5" s="5" t="s">
        <v>3178</v>
      </c>
      <c r="AE5" s="5" t="s">
        <v>3178</v>
      </c>
      <c r="AF5" s="5" t="s">
        <v>3178</v>
      </c>
      <c r="AG5" s="5" t="s">
        <v>3178</v>
      </c>
      <c r="AH5" s="5" t="s">
        <v>3178</v>
      </c>
      <c r="AI5" s="5" t="s">
        <v>3178</v>
      </c>
      <c r="AJ5" s="5" t="s">
        <v>3178</v>
      </c>
      <c r="AK5" s="5" t="s">
        <v>3178</v>
      </c>
      <c r="AL5" s="5" t="s">
        <v>3178</v>
      </c>
      <c r="AM5" s="5" t="s">
        <v>3178</v>
      </c>
      <c r="AN5" s="5" t="s">
        <v>3178</v>
      </c>
      <c r="AO5" s="5" t="s">
        <v>3178</v>
      </c>
      <c r="AP5" s="11">
        <v>2022</v>
      </c>
      <c r="AQ5" s="11">
        <v>2023</v>
      </c>
      <c r="AR5" s="11">
        <v>2024</v>
      </c>
      <c r="AS5" s="26"/>
      <c r="AT5" s="26"/>
      <c r="AU5" s="26"/>
      <c r="AV5" s="26"/>
      <c r="AW5" s="26"/>
      <c r="AX5" s="26"/>
      <c r="AY5" s="26"/>
      <c r="AZ5" s="26"/>
      <c r="BA5" s="26"/>
      <c r="BB5" s="26"/>
      <c r="BC5" s="26"/>
      <c r="BD5" s="26"/>
      <c r="BE5" s="26"/>
      <c r="BF5" s="26"/>
      <c r="BG5" s="26"/>
      <c r="BH5" s="26"/>
      <c r="BI5" s="25"/>
      <c r="BJ5" s="25"/>
      <c r="BK5" s="25"/>
      <c r="BL5" s="25"/>
      <c r="BM5" s="25"/>
      <c r="BN5" s="14"/>
      <c r="BO5" s="25"/>
      <c r="BP5" s="14"/>
      <c r="BQ5" s="14"/>
      <c r="BR5" s="14"/>
      <c r="BS5" s="14"/>
      <c r="BT5" s="14"/>
      <c r="BU5" s="14"/>
      <c r="BV5" s="14"/>
      <c r="BW5" s="14"/>
      <c r="BX5" s="14"/>
      <c r="BY5" s="14"/>
      <c r="BZ5" s="14"/>
      <c r="CA5" s="14"/>
      <c r="CB5" s="25"/>
      <c r="CC5" s="14"/>
      <c r="CD5" s="14"/>
      <c r="CE5" s="14"/>
      <c r="CF5" s="14"/>
      <c r="CG5" s="14"/>
      <c r="CH5" s="14"/>
      <c r="CI5" s="14"/>
      <c r="CJ5" s="14"/>
      <c r="CK5" s="14"/>
      <c r="CL5" s="14"/>
      <c r="CM5" s="14"/>
      <c r="CN5" s="14"/>
      <c r="CO5" s="14"/>
      <c r="CP5" s="14"/>
      <c r="CQ5" s="14"/>
      <c r="CR5" s="14"/>
      <c r="CS5" s="14"/>
      <c r="CT5" s="14"/>
      <c r="CU5" s="14"/>
      <c r="CV5" s="14"/>
      <c r="CW5" s="14"/>
    </row>
    <row r="6" spans="1:128" x14ac:dyDescent="0.3">
      <c r="A6" t="s">
        <v>1742</v>
      </c>
      <c r="B6" s="16">
        <v>27395</v>
      </c>
      <c r="C6" s="3" t="e">
        <v>#N/A</v>
      </c>
      <c r="D6" s="3" t="e">
        <v>#N/A</v>
      </c>
      <c r="E6" s="3" t="e">
        <v>#N/A</v>
      </c>
      <c r="F6" s="3" t="e">
        <v>#N/A</v>
      </c>
      <c r="G6" s="3" t="e">
        <v>#N/A</v>
      </c>
      <c r="H6" s="3" t="e">
        <v>#N/A</v>
      </c>
      <c r="I6" s="3" t="e">
        <v>#N/A</v>
      </c>
      <c r="J6" s="3" t="e">
        <v>#N/A</v>
      </c>
      <c r="K6" s="3" t="e">
        <v>#N/A</v>
      </c>
      <c r="L6" s="3" t="e">
        <v>#N/A</v>
      </c>
      <c r="M6" s="3" t="e">
        <v>#N/A</v>
      </c>
      <c r="N6" s="3" t="e">
        <v>#N/A</v>
      </c>
      <c r="O6" s="3" t="e">
        <v>#N/A</v>
      </c>
      <c r="P6" s="3" t="e">
        <v>#N/A</v>
      </c>
      <c r="Q6" s="3" t="e">
        <v>#N/A</v>
      </c>
      <c r="R6" s="3" t="e">
        <v>#N/A</v>
      </c>
      <c r="S6" s="3" t="e">
        <v>#N/A</v>
      </c>
      <c r="T6" s="3" t="e">
        <v>#N/A</v>
      </c>
      <c r="U6" s="3" t="e">
        <v>#N/A</v>
      </c>
      <c r="V6" s="3" t="e">
        <v>#N/A</v>
      </c>
      <c r="W6" s="3" t="e">
        <v>#N/A</v>
      </c>
      <c r="X6" s="4" t="e">
        <v>#N/A</v>
      </c>
      <c r="Y6" s="4" t="e">
        <v>#N/A</v>
      </c>
      <c r="Z6" s="4" t="e">
        <v>#N/A</v>
      </c>
      <c r="AA6" s="4" t="e">
        <v>#N/A</v>
      </c>
      <c r="AB6" s="4" t="e">
        <v>#N/A</v>
      </c>
      <c r="AC6" s="3" t="e">
        <v>#N/A</v>
      </c>
      <c r="AD6" s="3" t="e">
        <v>#N/A</v>
      </c>
      <c r="AE6" s="3" t="e">
        <v>#N/A</v>
      </c>
      <c r="AF6" s="3" t="e">
        <v>#N/A</v>
      </c>
      <c r="AG6" s="3" t="e">
        <v>#N/A</v>
      </c>
      <c r="AH6" s="3" t="e">
        <v>#N/A</v>
      </c>
      <c r="AI6" s="3" t="e">
        <v>#N/A</v>
      </c>
      <c r="AJ6" s="3" t="e">
        <v>#N/A</v>
      </c>
      <c r="AK6" s="3" t="e">
        <v>#N/A</v>
      </c>
      <c r="AL6" s="3" t="e">
        <v>#N/A</v>
      </c>
      <c r="AM6" s="3" t="e">
        <v>#N/A</v>
      </c>
      <c r="AN6" s="3" t="e">
        <v>#N/A</v>
      </c>
      <c r="AO6" s="3" t="e">
        <v>#N/A</v>
      </c>
      <c r="AP6" s="4" t="e">
        <v>#N/A</v>
      </c>
      <c r="AQ6" s="4" t="e">
        <v>#N/A</v>
      </c>
      <c r="AR6" s="4" t="e">
        <v>#N/A</v>
      </c>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row>
    <row r="7" spans="1:128" x14ac:dyDescent="0.3">
      <c r="A7" t="s">
        <v>1743</v>
      </c>
      <c r="B7" s="16">
        <v>27760</v>
      </c>
      <c r="C7" s="3" t="e">
        <v>#N/A</v>
      </c>
      <c r="D7" s="3" t="e">
        <v>#N/A</v>
      </c>
      <c r="E7" s="3" t="e">
        <v>#N/A</v>
      </c>
      <c r="F7" s="3" t="e">
        <v>#N/A</v>
      </c>
      <c r="G7" s="3" t="e">
        <v>#N/A</v>
      </c>
      <c r="H7" s="3" t="e">
        <v>#N/A</v>
      </c>
      <c r="I7" s="3" t="e">
        <v>#N/A</v>
      </c>
      <c r="J7" s="3" t="e">
        <v>#N/A</v>
      </c>
      <c r="K7" s="3" t="e">
        <v>#N/A</v>
      </c>
      <c r="L7" s="3" t="e">
        <v>#N/A</v>
      </c>
      <c r="M7" s="3" t="e">
        <v>#N/A</v>
      </c>
      <c r="N7" s="3" t="e">
        <v>#N/A</v>
      </c>
      <c r="O7" s="3" t="e">
        <v>#N/A</v>
      </c>
      <c r="P7" s="3" t="e">
        <v>#N/A</v>
      </c>
      <c r="Q7" s="3" t="e">
        <v>#N/A</v>
      </c>
      <c r="R7" s="3" t="e">
        <v>#N/A</v>
      </c>
      <c r="S7" s="3" t="e">
        <v>#N/A</v>
      </c>
      <c r="T7" s="3" t="e">
        <v>#N/A</v>
      </c>
      <c r="U7" s="3" t="e">
        <v>#N/A</v>
      </c>
      <c r="V7" s="3" t="e">
        <v>#N/A</v>
      </c>
      <c r="W7" s="3" t="e">
        <v>#N/A</v>
      </c>
      <c r="X7" s="4" t="e">
        <v>#N/A</v>
      </c>
      <c r="Y7" s="4" t="e">
        <v>#N/A</v>
      </c>
      <c r="Z7" s="4" t="e">
        <v>#N/A</v>
      </c>
      <c r="AA7" s="4" t="e">
        <v>#N/A</v>
      </c>
      <c r="AB7" s="4" t="e">
        <v>#N/A</v>
      </c>
      <c r="AC7" s="3" t="e">
        <v>#N/A</v>
      </c>
      <c r="AD7" s="3" t="e">
        <v>#N/A</v>
      </c>
      <c r="AE7" s="3" t="e">
        <v>#N/A</v>
      </c>
      <c r="AF7" s="3" t="e">
        <v>#N/A</v>
      </c>
      <c r="AG7" s="3" t="e">
        <v>#N/A</v>
      </c>
      <c r="AH7" s="3" t="e">
        <v>#N/A</v>
      </c>
      <c r="AI7" s="3" t="e">
        <v>#N/A</v>
      </c>
      <c r="AJ7" s="3" t="e">
        <v>#N/A</v>
      </c>
      <c r="AK7" s="3" t="e">
        <v>#N/A</v>
      </c>
      <c r="AL7" s="3" t="e">
        <v>#N/A</v>
      </c>
      <c r="AM7" s="3" t="e">
        <v>#N/A</v>
      </c>
      <c r="AN7" s="3" t="e">
        <v>#N/A</v>
      </c>
      <c r="AO7" s="3" t="e">
        <v>#N/A</v>
      </c>
      <c r="AP7" s="4" t="e">
        <v>#N/A</v>
      </c>
      <c r="AQ7" s="4" t="e">
        <v>#N/A</v>
      </c>
      <c r="AR7" s="4" t="e">
        <v>#N/A</v>
      </c>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N7" s="5"/>
      <c r="DO7" s="19"/>
      <c r="DP7" s="20"/>
      <c r="DS7" s="5"/>
    </row>
    <row r="8" spans="1:128" x14ac:dyDescent="0.3">
      <c r="A8" t="s">
        <v>1744</v>
      </c>
      <c r="B8" s="16">
        <v>28126</v>
      </c>
      <c r="C8" s="3" t="e">
        <v>#N/A</v>
      </c>
      <c r="D8" s="3" t="e">
        <v>#N/A</v>
      </c>
      <c r="E8" s="3" t="e">
        <v>#N/A</v>
      </c>
      <c r="F8" s="3" t="e">
        <v>#N/A</v>
      </c>
      <c r="G8" s="3" t="e">
        <v>#N/A</v>
      </c>
      <c r="H8" s="3" t="e">
        <v>#N/A</v>
      </c>
      <c r="I8" s="3" t="e">
        <v>#N/A</v>
      </c>
      <c r="J8" s="3" t="e">
        <v>#N/A</v>
      </c>
      <c r="K8" s="3" t="e">
        <v>#N/A</v>
      </c>
      <c r="L8" s="3" t="e">
        <v>#N/A</v>
      </c>
      <c r="M8" s="3" t="e">
        <v>#N/A</v>
      </c>
      <c r="N8" s="3" t="e">
        <v>#N/A</v>
      </c>
      <c r="O8" s="3" t="e">
        <v>#N/A</v>
      </c>
      <c r="P8" s="3" t="e">
        <v>#N/A</v>
      </c>
      <c r="Q8" s="3" t="e">
        <v>#N/A</v>
      </c>
      <c r="R8" s="3" t="e">
        <v>#N/A</v>
      </c>
      <c r="S8" s="3" t="e">
        <v>#N/A</v>
      </c>
      <c r="T8" s="3" t="e">
        <v>#N/A</v>
      </c>
      <c r="U8" s="3" t="e">
        <v>#N/A</v>
      </c>
      <c r="V8" s="3" t="e">
        <v>#N/A</v>
      </c>
      <c r="W8" s="3" t="e">
        <v>#N/A</v>
      </c>
      <c r="X8" s="4" t="e">
        <v>#N/A</v>
      </c>
      <c r="Y8" s="4" t="e">
        <v>#N/A</v>
      </c>
      <c r="Z8" s="4" t="e">
        <v>#N/A</v>
      </c>
      <c r="AA8" s="4" t="e">
        <v>#N/A</v>
      </c>
      <c r="AB8" s="4" t="e">
        <v>#N/A</v>
      </c>
      <c r="AC8" s="3" t="e">
        <v>#N/A</v>
      </c>
      <c r="AD8" s="3" t="e">
        <v>#N/A</v>
      </c>
      <c r="AE8" s="3" t="e">
        <v>#N/A</v>
      </c>
      <c r="AF8" s="3" t="e">
        <v>#N/A</v>
      </c>
      <c r="AG8" s="3" t="e">
        <v>#N/A</v>
      </c>
      <c r="AH8" s="3" t="e">
        <v>#N/A</v>
      </c>
      <c r="AI8" s="3" t="e">
        <v>#N/A</v>
      </c>
      <c r="AJ8" s="3" t="e">
        <v>#N/A</v>
      </c>
      <c r="AK8" s="3" t="e">
        <v>#N/A</v>
      </c>
      <c r="AL8" s="3" t="e">
        <v>#N/A</v>
      </c>
      <c r="AM8" s="3" t="e">
        <v>#N/A</v>
      </c>
      <c r="AN8" s="3" t="e">
        <v>#N/A</v>
      </c>
      <c r="AO8" s="3" t="e">
        <v>#N/A</v>
      </c>
      <c r="AP8" s="4" t="e">
        <v>#N/A</v>
      </c>
      <c r="AQ8" s="4" t="e">
        <v>#N/A</v>
      </c>
      <c r="AR8" s="4" t="e">
        <v>#N/A</v>
      </c>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N8" s="5"/>
      <c r="DO8" s="19"/>
      <c r="DP8" s="20"/>
      <c r="DS8" s="5"/>
    </row>
    <row r="9" spans="1:128" x14ac:dyDescent="0.3">
      <c r="A9" t="s">
        <v>1745</v>
      </c>
      <c r="B9" s="16">
        <v>28491</v>
      </c>
      <c r="C9" s="3" t="e">
        <v>#N/A</v>
      </c>
      <c r="D9" s="3" t="e">
        <v>#N/A</v>
      </c>
      <c r="E9" s="3" t="e">
        <v>#N/A</v>
      </c>
      <c r="F9" s="3" t="e">
        <v>#N/A</v>
      </c>
      <c r="G9" s="3" t="e">
        <v>#N/A</v>
      </c>
      <c r="H9" s="3" t="e">
        <v>#N/A</v>
      </c>
      <c r="I9" s="3" t="e">
        <v>#N/A</v>
      </c>
      <c r="J9" s="3" t="e">
        <v>#N/A</v>
      </c>
      <c r="K9" s="3" t="e">
        <v>#N/A</v>
      </c>
      <c r="L9" s="3" t="e">
        <v>#N/A</v>
      </c>
      <c r="M9" s="3" t="e">
        <v>#N/A</v>
      </c>
      <c r="N9" s="3" t="e">
        <v>#N/A</v>
      </c>
      <c r="O9" s="3" t="e">
        <v>#N/A</v>
      </c>
      <c r="P9" s="3" t="e">
        <v>#N/A</v>
      </c>
      <c r="Q9" s="3" t="e">
        <v>#N/A</v>
      </c>
      <c r="R9" s="3" t="e">
        <v>#N/A</v>
      </c>
      <c r="S9" s="3" t="e">
        <v>#N/A</v>
      </c>
      <c r="T9" s="3" t="e">
        <v>#N/A</v>
      </c>
      <c r="U9" s="3" t="e">
        <v>#N/A</v>
      </c>
      <c r="V9" s="3" t="e">
        <v>#N/A</v>
      </c>
      <c r="W9" s="3" t="e">
        <v>#N/A</v>
      </c>
      <c r="X9" s="4" t="e">
        <v>#N/A</v>
      </c>
      <c r="Y9" s="4" t="e">
        <v>#N/A</v>
      </c>
      <c r="Z9" s="4" t="e">
        <v>#N/A</v>
      </c>
      <c r="AA9" s="4" t="e">
        <v>#N/A</v>
      </c>
      <c r="AB9" s="4" t="e">
        <v>#N/A</v>
      </c>
      <c r="AC9" s="3" t="e">
        <v>#N/A</v>
      </c>
      <c r="AD9" s="3" t="e">
        <v>#N/A</v>
      </c>
      <c r="AE9" s="3" t="e">
        <v>#N/A</v>
      </c>
      <c r="AF9" s="3" t="e">
        <v>#N/A</v>
      </c>
      <c r="AG9" s="3" t="e">
        <v>#N/A</v>
      </c>
      <c r="AH9" s="3" t="e">
        <v>#N/A</v>
      </c>
      <c r="AI9" s="3" t="e">
        <v>#N/A</v>
      </c>
      <c r="AJ9" s="3" t="e">
        <v>#N/A</v>
      </c>
      <c r="AK9" s="3" t="e">
        <v>#N/A</v>
      </c>
      <c r="AL9" s="3" t="e">
        <v>#N/A</v>
      </c>
      <c r="AM9" s="3" t="e">
        <v>#N/A</v>
      </c>
      <c r="AN9" s="3" t="e">
        <v>#N/A</v>
      </c>
      <c r="AO9" s="3" t="e">
        <v>#N/A</v>
      </c>
      <c r="AP9" s="4" t="e">
        <v>#N/A</v>
      </c>
      <c r="AQ9" s="4" t="e">
        <v>#N/A</v>
      </c>
      <c r="AR9" s="4" t="e">
        <v>#N/A</v>
      </c>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5"/>
      <c r="DO9" s="19"/>
      <c r="DP9" s="20"/>
      <c r="DS9" s="5"/>
    </row>
    <row r="10" spans="1:128" x14ac:dyDescent="0.3">
      <c r="A10" t="s">
        <v>1746</v>
      </c>
      <c r="B10" s="16">
        <v>28856</v>
      </c>
      <c r="C10" s="3" t="e">
        <v>#N/A</v>
      </c>
      <c r="D10" s="3" t="e">
        <v>#N/A</v>
      </c>
      <c r="E10" s="3" t="e">
        <v>#N/A</v>
      </c>
      <c r="F10" s="3" t="e">
        <v>#N/A</v>
      </c>
      <c r="G10" s="3" t="e">
        <v>#N/A</v>
      </c>
      <c r="H10" s="3" t="e">
        <v>#N/A</v>
      </c>
      <c r="I10" s="3" t="e">
        <v>#N/A</v>
      </c>
      <c r="J10" s="3" t="e">
        <v>#N/A</v>
      </c>
      <c r="K10" s="3" t="e">
        <v>#N/A</v>
      </c>
      <c r="L10" s="3" t="e">
        <v>#N/A</v>
      </c>
      <c r="M10" s="3" t="e">
        <v>#N/A</v>
      </c>
      <c r="N10" s="3" t="e">
        <v>#N/A</v>
      </c>
      <c r="O10" s="3" t="e">
        <v>#N/A</v>
      </c>
      <c r="P10" s="3" t="e">
        <v>#N/A</v>
      </c>
      <c r="Q10" s="3" t="e">
        <v>#N/A</v>
      </c>
      <c r="R10" s="3" t="e">
        <v>#N/A</v>
      </c>
      <c r="S10" s="3" t="e">
        <v>#N/A</v>
      </c>
      <c r="T10" s="3" t="e">
        <v>#N/A</v>
      </c>
      <c r="U10" s="3" t="e">
        <v>#N/A</v>
      </c>
      <c r="V10" s="3" t="e">
        <v>#N/A</v>
      </c>
      <c r="W10" s="3" t="e">
        <v>#N/A</v>
      </c>
      <c r="X10" s="4" t="e">
        <v>#N/A</v>
      </c>
      <c r="Y10" s="4" t="e">
        <v>#N/A</v>
      </c>
      <c r="Z10" s="4" t="e">
        <v>#N/A</v>
      </c>
      <c r="AA10" s="4" t="e">
        <v>#N/A</v>
      </c>
      <c r="AB10" s="4" t="e">
        <v>#N/A</v>
      </c>
      <c r="AC10" s="3" t="e">
        <v>#N/A</v>
      </c>
      <c r="AD10" s="3" t="e">
        <v>#N/A</v>
      </c>
      <c r="AE10" s="3" t="e">
        <v>#N/A</v>
      </c>
      <c r="AF10" s="3" t="e">
        <v>#N/A</v>
      </c>
      <c r="AG10" s="3" t="e">
        <v>#N/A</v>
      </c>
      <c r="AH10" s="3" t="e">
        <v>#N/A</v>
      </c>
      <c r="AI10" s="3" t="e">
        <v>#N/A</v>
      </c>
      <c r="AJ10" s="3" t="e">
        <v>#N/A</v>
      </c>
      <c r="AK10" s="3" t="e">
        <v>#N/A</v>
      </c>
      <c r="AL10" s="3" t="e">
        <v>#N/A</v>
      </c>
      <c r="AM10" s="3" t="e">
        <v>#N/A</v>
      </c>
      <c r="AN10" s="3" t="e">
        <v>#N/A</v>
      </c>
      <c r="AO10" s="3" t="e">
        <v>#N/A</v>
      </c>
      <c r="AP10" s="4" t="e">
        <v>#N/A</v>
      </c>
      <c r="AQ10" s="4" t="e">
        <v>#N/A</v>
      </c>
      <c r="AR10" s="4" t="e">
        <v>#N/A</v>
      </c>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N10" s="5"/>
      <c r="DO10" s="19"/>
      <c r="DP10" s="20"/>
      <c r="DS10" s="5"/>
    </row>
    <row r="11" spans="1:128" x14ac:dyDescent="0.3">
      <c r="A11" t="s">
        <v>1747</v>
      </c>
      <c r="B11" s="16">
        <v>29221</v>
      </c>
      <c r="C11" s="3" t="e">
        <v>#N/A</v>
      </c>
      <c r="D11" s="3" t="e">
        <v>#N/A</v>
      </c>
      <c r="E11" s="3" t="e">
        <v>#N/A</v>
      </c>
      <c r="F11" s="3" t="e">
        <v>#N/A</v>
      </c>
      <c r="G11" s="3" t="e">
        <v>#N/A</v>
      </c>
      <c r="H11" s="3" t="e">
        <v>#N/A</v>
      </c>
      <c r="I11" s="3" t="e">
        <v>#N/A</v>
      </c>
      <c r="J11" s="3" t="e">
        <v>#N/A</v>
      </c>
      <c r="K11" s="3" t="e">
        <v>#N/A</v>
      </c>
      <c r="L11" s="3" t="e">
        <v>#N/A</v>
      </c>
      <c r="M11" s="3" t="e">
        <v>#N/A</v>
      </c>
      <c r="N11" s="3" t="e">
        <v>#N/A</v>
      </c>
      <c r="O11" s="3" t="e">
        <v>#N/A</v>
      </c>
      <c r="P11" s="3" t="e">
        <v>#N/A</v>
      </c>
      <c r="Q11" s="3" t="e">
        <v>#N/A</v>
      </c>
      <c r="R11" s="3" t="e">
        <v>#N/A</v>
      </c>
      <c r="S11" s="3" t="e">
        <v>#N/A</v>
      </c>
      <c r="T11" s="3" t="e">
        <v>#N/A</v>
      </c>
      <c r="U11" s="3" t="e">
        <v>#N/A</v>
      </c>
      <c r="V11" s="3" t="e">
        <v>#N/A</v>
      </c>
      <c r="W11" s="3" t="e">
        <v>#N/A</v>
      </c>
      <c r="X11" s="4" t="e">
        <v>#N/A</v>
      </c>
      <c r="Y11" s="4" t="e">
        <v>#N/A</v>
      </c>
      <c r="Z11" s="4" t="e">
        <v>#N/A</v>
      </c>
      <c r="AA11" s="4" t="e">
        <v>#N/A</v>
      </c>
      <c r="AB11" s="4" t="e">
        <v>#N/A</v>
      </c>
      <c r="AC11" s="3" t="e">
        <v>#N/A</v>
      </c>
      <c r="AD11" s="3" t="e">
        <v>#N/A</v>
      </c>
      <c r="AE11" s="3" t="e">
        <v>#N/A</v>
      </c>
      <c r="AF11" s="3" t="e">
        <v>#N/A</v>
      </c>
      <c r="AG11" s="3" t="e">
        <v>#N/A</v>
      </c>
      <c r="AH11" s="3" t="e">
        <v>#N/A</v>
      </c>
      <c r="AI11" s="3" t="e">
        <v>#N/A</v>
      </c>
      <c r="AJ11" s="3" t="e">
        <v>#N/A</v>
      </c>
      <c r="AK11" s="3" t="e">
        <v>#N/A</v>
      </c>
      <c r="AL11" s="3" t="e">
        <v>#N/A</v>
      </c>
      <c r="AM11" s="3" t="e">
        <v>#N/A</v>
      </c>
      <c r="AN11" s="3" t="e">
        <v>#N/A</v>
      </c>
      <c r="AO11" s="3" t="e">
        <v>#N/A</v>
      </c>
      <c r="AP11" s="4" t="e">
        <v>#N/A</v>
      </c>
      <c r="AQ11" s="4" t="e">
        <v>#N/A</v>
      </c>
      <c r="AR11" s="4" t="e">
        <v>#N/A</v>
      </c>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N11" s="5"/>
      <c r="DO11" s="19"/>
      <c r="DP11" s="20"/>
      <c r="DS11" s="5"/>
    </row>
    <row r="12" spans="1:128" x14ac:dyDescent="0.3">
      <c r="A12" t="s">
        <v>1748</v>
      </c>
      <c r="B12" s="16">
        <v>29587</v>
      </c>
      <c r="C12" s="3" t="e">
        <v>#N/A</v>
      </c>
      <c r="D12" s="3" t="e">
        <v>#N/A</v>
      </c>
      <c r="E12" s="3" t="e">
        <v>#N/A</v>
      </c>
      <c r="F12" s="3" t="e">
        <v>#N/A</v>
      </c>
      <c r="G12" s="3" t="e">
        <v>#N/A</v>
      </c>
      <c r="H12" s="3" t="e">
        <v>#N/A</v>
      </c>
      <c r="I12" s="3" t="e">
        <v>#N/A</v>
      </c>
      <c r="J12" s="3" t="e">
        <v>#N/A</v>
      </c>
      <c r="K12" s="3" t="e">
        <v>#N/A</v>
      </c>
      <c r="L12" s="3" t="e">
        <v>#N/A</v>
      </c>
      <c r="M12" s="3" t="e">
        <v>#N/A</v>
      </c>
      <c r="N12" s="3" t="e">
        <v>#N/A</v>
      </c>
      <c r="O12" s="3" t="e">
        <v>#N/A</v>
      </c>
      <c r="P12" s="3" t="e">
        <v>#N/A</v>
      </c>
      <c r="Q12" s="3" t="e">
        <v>#N/A</v>
      </c>
      <c r="R12" s="3" t="e">
        <v>#N/A</v>
      </c>
      <c r="S12" s="3" t="e">
        <v>#N/A</v>
      </c>
      <c r="T12" s="3" t="e">
        <v>#N/A</v>
      </c>
      <c r="U12" s="3" t="e">
        <v>#N/A</v>
      </c>
      <c r="V12" s="3" t="e">
        <v>#N/A</v>
      </c>
      <c r="W12" s="3" t="e">
        <v>#N/A</v>
      </c>
      <c r="X12" s="4" t="e">
        <v>#N/A</v>
      </c>
      <c r="Y12" s="4" t="e">
        <v>#N/A</v>
      </c>
      <c r="Z12" s="4" t="e">
        <v>#N/A</v>
      </c>
      <c r="AA12" s="4" t="e">
        <v>#N/A</v>
      </c>
      <c r="AB12" s="4" t="e">
        <v>#N/A</v>
      </c>
      <c r="AC12" s="3" t="e">
        <v>#N/A</v>
      </c>
      <c r="AD12" s="3" t="e">
        <v>#N/A</v>
      </c>
      <c r="AE12" s="3" t="e">
        <v>#N/A</v>
      </c>
      <c r="AF12" s="3" t="e">
        <v>#N/A</v>
      </c>
      <c r="AG12" s="3" t="e">
        <v>#N/A</v>
      </c>
      <c r="AH12" s="3" t="e">
        <v>#N/A</v>
      </c>
      <c r="AI12" s="3" t="e">
        <v>#N/A</v>
      </c>
      <c r="AJ12" s="3" t="e">
        <v>#N/A</v>
      </c>
      <c r="AK12" s="3" t="e">
        <v>#N/A</v>
      </c>
      <c r="AL12" s="3" t="e">
        <v>#N/A</v>
      </c>
      <c r="AM12" s="3" t="e">
        <v>#N/A</v>
      </c>
      <c r="AN12" s="3" t="e">
        <v>#N/A</v>
      </c>
      <c r="AO12" s="3" t="e">
        <v>#N/A</v>
      </c>
      <c r="AP12" s="4" t="e">
        <v>#N/A</v>
      </c>
      <c r="AQ12" s="4" t="e">
        <v>#N/A</v>
      </c>
      <c r="AR12" s="4" t="e">
        <v>#N/A</v>
      </c>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N12" s="5"/>
      <c r="DO12" s="19"/>
      <c r="DP12" s="20"/>
      <c r="DS12" s="5"/>
    </row>
    <row r="13" spans="1:128" x14ac:dyDescent="0.3">
      <c r="A13" t="s">
        <v>1749</v>
      </c>
      <c r="B13" s="16">
        <v>29952</v>
      </c>
      <c r="C13" s="3" t="e">
        <v>#N/A</v>
      </c>
      <c r="D13" s="3" t="e">
        <v>#N/A</v>
      </c>
      <c r="E13" s="3" t="e">
        <v>#N/A</v>
      </c>
      <c r="F13" s="3" t="e">
        <v>#N/A</v>
      </c>
      <c r="G13" s="3" t="e">
        <v>#N/A</v>
      </c>
      <c r="H13" s="3" t="e">
        <v>#N/A</v>
      </c>
      <c r="I13" s="3" t="e">
        <v>#N/A</v>
      </c>
      <c r="J13" s="3" t="e">
        <v>#N/A</v>
      </c>
      <c r="K13" s="3" t="e">
        <v>#N/A</v>
      </c>
      <c r="L13" s="3" t="e">
        <v>#N/A</v>
      </c>
      <c r="M13" s="3" t="e">
        <v>#N/A</v>
      </c>
      <c r="N13" s="3" t="e">
        <v>#N/A</v>
      </c>
      <c r="O13" s="3" t="e">
        <v>#N/A</v>
      </c>
      <c r="P13" s="3" t="e">
        <v>#N/A</v>
      </c>
      <c r="Q13" s="3" t="e">
        <v>#N/A</v>
      </c>
      <c r="R13" s="3" t="e">
        <v>#N/A</v>
      </c>
      <c r="S13" s="3" t="e">
        <v>#N/A</v>
      </c>
      <c r="T13" s="3" t="e">
        <v>#N/A</v>
      </c>
      <c r="U13" s="3" t="e">
        <v>#N/A</v>
      </c>
      <c r="V13" s="3" t="e">
        <v>#N/A</v>
      </c>
      <c r="W13" s="3" t="e">
        <v>#N/A</v>
      </c>
      <c r="X13" s="4" t="e">
        <v>#N/A</v>
      </c>
      <c r="Y13" s="4" t="e">
        <v>#N/A</v>
      </c>
      <c r="Z13" s="4" t="e">
        <v>#N/A</v>
      </c>
      <c r="AA13" s="4" t="e">
        <v>#N/A</v>
      </c>
      <c r="AB13" s="4" t="e">
        <v>#N/A</v>
      </c>
      <c r="AC13" s="3" t="e">
        <v>#N/A</v>
      </c>
      <c r="AD13" s="3" t="e">
        <v>#N/A</v>
      </c>
      <c r="AE13" s="3" t="e">
        <v>#N/A</v>
      </c>
      <c r="AF13" s="3" t="e">
        <v>#N/A</v>
      </c>
      <c r="AG13" s="3" t="e">
        <v>#N/A</v>
      </c>
      <c r="AH13" s="3" t="e">
        <v>#N/A</v>
      </c>
      <c r="AI13" s="3" t="e">
        <v>#N/A</v>
      </c>
      <c r="AJ13" s="3" t="e">
        <v>#N/A</v>
      </c>
      <c r="AK13" s="3" t="e">
        <v>#N/A</v>
      </c>
      <c r="AL13" s="3" t="e">
        <v>#N/A</v>
      </c>
      <c r="AM13" s="3" t="e">
        <v>#N/A</v>
      </c>
      <c r="AN13" s="3" t="e">
        <v>#N/A</v>
      </c>
      <c r="AO13" s="3" t="e">
        <v>#N/A</v>
      </c>
      <c r="AP13" s="4" t="e">
        <v>#N/A</v>
      </c>
      <c r="AQ13" s="4" t="e">
        <v>#N/A</v>
      </c>
      <c r="AR13" s="4" t="e">
        <v>#N/A</v>
      </c>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N13" s="5"/>
      <c r="DO13" s="19"/>
      <c r="DP13" s="20"/>
      <c r="DS13" s="5"/>
      <c r="DX13" s="5"/>
    </row>
    <row r="14" spans="1:128" x14ac:dyDescent="0.3">
      <c r="A14" t="s">
        <v>1750</v>
      </c>
      <c r="B14" s="16">
        <v>30317</v>
      </c>
      <c r="C14" s="3">
        <v>3194</v>
      </c>
      <c r="D14" s="3" t="e">
        <v>#N/A</v>
      </c>
      <c r="E14" s="3" t="e">
        <v>#N/A</v>
      </c>
      <c r="F14" s="3" t="e">
        <v>#N/A</v>
      </c>
      <c r="G14" s="3" t="e">
        <v>#N/A</v>
      </c>
      <c r="H14" s="3" t="e">
        <v>#N/A</v>
      </c>
      <c r="I14" s="3" t="e">
        <v>#N/A</v>
      </c>
      <c r="J14" s="3" t="e">
        <v>#N/A</v>
      </c>
      <c r="K14" s="3" t="e">
        <v>#N/A</v>
      </c>
      <c r="L14" s="3" t="e">
        <v>#N/A</v>
      </c>
      <c r="M14" s="3" t="e">
        <v>#N/A</v>
      </c>
      <c r="N14" s="3" t="e">
        <v>#N/A</v>
      </c>
      <c r="O14" s="3" t="e">
        <v>#N/A</v>
      </c>
      <c r="P14" s="3" t="e">
        <v>#N/A</v>
      </c>
      <c r="Q14" s="3" t="e">
        <v>#N/A</v>
      </c>
      <c r="R14" s="3" t="e">
        <v>#N/A</v>
      </c>
      <c r="S14" s="3" t="e">
        <v>#N/A</v>
      </c>
      <c r="T14" s="3" t="e">
        <v>#N/A</v>
      </c>
      <c r="U14" s="3" t="e">
        <v>#N/A</v>
      </c>
      <c r="V14" s="3" t="e">
        <v>#N/A</v>
      </c>
      <c r="W14" s="3" t="e">
        <v>#N/A</v>
      </c>
      <c r="X14" s="4" t="e">
        <v>#N/A</v>
      </c>
      <c r="Y14" s="4" t="e">
        <v>#N/A</v>
      </c>
      <c r="Z14" s="4" t="e">
        <v>#N/A</v>
      </c>
      <c r="AA14" s="4" t="e">
        <v>#N/A</v>
      </c>
      <c r="AB14" s="4" t="e">
        <v>#N/A</v>
      </c>
      <c r="AC14" s="3" t="e">
        <v>#N/A</v>
      </c>
      <c r="AD14" s="3" t="e">
        <v>#N/A</v>
      </c>
      <c r="AE14" s="3" t="e">
        <v>#N/A</v>
      </c>
      <c r="AF14" s="3" t="e">
        <v>#N/A</v>
      </c>
      <c r="AG14" s="3" t="e">
        <v>#N/A</v>
      </c>
      <c r="AH14" s="3" t="e">
        <v>#N/A</v>
      </c>
      <c r="AI14" s="3" t="e">
        <v>#N/A</v>
      </c>
      <c r="AJ14" s="3" t="e">
        <v>#N/A</v>
      </c>
      <c r="AK14" s="3" t="e">
        <v>#N/A</v>
      </c>
      <c r="AL14" s="3" t="e">
        <v>#N/A</v>
      </c>
      <c r="AM14" s="3" t="e">
        <v>#N/A</v>
      </c>
      <c r="AN14" s="3" t="e">
        <v>#N/A</v>
      </c>
      <c r="AO14" s="3" t="e">
        <v>#N/A</v>
      </c>
      <c r="AP14" s="4" t="e">
        <v>#N/A</v>
      </c>
      <c r="AQ14" s="4" t="e">
        <v>#N/A</v>
      </c>
      <c r="AR14" s="4" t="e">
        <v>#N/A</v>
      </c>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N14" s="5"/>
      <c r="DO14" s="19"/>
      <c r="DP14" s="20"/>
      <c r="DS14" s="5"/>
      <c r="DX14" s="5"/>
    </row>
    <row r="15" spans="1:128" x14ac:dyDescent="0.3">
      <c r="A15" t="s">
        <v>1751</v>
      </c>
      <c r="B15" s="16">
        <v>30682</v>
      </c>
      <c r="C15" s="3">
        <v>3489</v>
      </c>
      <c r="D15" s="3">
        <v>3559</v>
      </c>
      <c r="E15" s="3" t="e">
        <v>#N/A</v>
      </c>
      <c r="F15" s="3" t="e">
        <v>#N/A</v>
      </c>
      <c r="G15" s="3" t="e">
        <v>#N/A</v>
      </c>
      <c r="H15" s="3" t="e">
        <v>#N/A</v>
      </c>
      <c r="I15" s="3" t="e">
        <v>#N/A</v>
      </c>
      <c r="J15" s="3" t="e">
        <v>#N/A</v>
      </c>
      <c r="K15" s="3" t="e">
        <v>#N/A</v>
      </c>
      <c r="L15" s="3" t="e">
        <v>#N/A</v>
      </c>
      <c r="M15" s="3" t="e">
        <v>#N/A</v>
      </c>
      <c r="N15" s="3" t="e">
        <v>#N/A</v>
      </c>
      <c r="O15" s="3" t="e">
        <v>#N/A</v>
      </c>
      <c r="P15" s="3" t="e">
        <v>#N/A</v>
      </c>
      <c r="Q15" s="3" t="e">
        <v>#N/A</v>
      </c>
      <c r="R15" s="3" t="e">
        <v>#N/A</v>
      </c>
      <c r="S15" s="3" t="e">
        <v>#N/A</v>
      </c>
      <c r="T15" s="3" t="e">
        <v>#N/A</v>
      </c>
      <c r="U15" s="3" t="e">
        <v>#N/A</v>
      </c>
      <c r="V15" s="3" t="e">
        <v>#N/A</v>
      </c>
      <c r="W15" s="3" t="e">
        <v>#N/A</v>
      </c>
      <c r="X15" s="4" t="e">
        <v>#N/A</v>
      </c>
      <c r="Y15" s="4" t="e">
        <v>#N/A</v>
      </c>
      <c r="Z15" s="4" t="e">
        <v>#N/A</v>
      </c>
      <c r="AA15" s="4" t="e">
        <v>#N/A</v>
      </c>
      <c r="AB15" s="4" t="e">
        <v>#N/A</v>
      </c>
      <c r="AC15" s="3" t="e">
        <v>#N/A</v>
      </c>
      <c r="AD15" s="3" t="e">
        <v>#N/A</v>
      </c>
      <c r="AE15" s="3" t="e">
        <v>#N/A</v>
      </c>
      <c r="AF15" s="3" t="e">
        <v>#N/A</v>
      </c>
      <c r="AG15" s="3" t="e">
        <v>#N/A</v>
      </c>
      <c r="AH15" s="3" t="e">
        <v>#N/A</v>
      </c>
      <c r="AI15" s="3" t="e">
        <v>#N/A</v>
      </c>
      <c r="AJ15" s="3" t="e">
        <v>#N/A</v>
      </c>
      <c r="AK15" s="3" t="e">
        <v>#N/A</v>
      </c>
      <c r="AL15" s="3" t="e">
        <v>#N/A</v>
      </c>
      <c r="AM15" s="3" t="e">
        <v>#N/A</v>
      </c>
      <c r="AN15" s="3" t="e">
        <v>#N/A</v>
      </c>
      <c r="AO15" s="3" t="e">
        <v>#N/A</v>
      </c>
      <c r="AP15" s="4" t="e">
        <v>#N/A</v>
      </c>
      <c r="AQ15" s="4" t="e">
        <v>#N/A</v>
      </c>
      <c r="AR15" s="4" t="e">
        <v>#N/A</v>
      </c>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N15" s="5"/>
      <c r="DO15" s="19"/>
      <c r="DP15" s="20"/>
      <c r="DS15" s="5"/>
      <c r="DX15" s="5"/>
    </row>
    <row r="16" spans="1:128" x14ac:dyDescent="0.3">
      <c r="A16" s="5" t="s">
        <v>1752</v>
      </c>
      <c r="B16" s="16">
        <v>31048</v>
      </c>
      <c r="C16" s="3">
        <v>3807</v>
      </c>
      <c r="D16" s="3">
        <v>3890</v>
      </c>
      <c r="E16" s="3">
        <v>3868.5</v>
      </c>
      <c r="F16" s="3" t="e">
        <v>#N/A</v>
      </c>
      <c r="G16" s="3" t="e">
        <v>#N/A</v>
      </c>
      <c r="H16" s="3" t="e">
        <v>#N/A</v>
      </c>
      <c r="I16" s="3" t="e">
        <v>#N/A</v>
      </c>
      <c r="J16" s="3" t="e">
        <v>#N/A</v>
      </c>
      <c r="K16" s="3" t="e">
        <v>#N/A</v>
      </c>
      <c r="L16" s="3" t="e">
        <v>#N/A</v>
      </c>
      <c r="M16" s="3" t="e">
        <v>#N/A</v>
      </c>
      <c r="N16" s="3" t="e">
        <v>#N/A</v>
      </c>
      <c r="O16" s="3" t="e">
        <v>#N/A</v>
      </c>
      <c r="P16" s="3" t="e">
        <v>#N/A</v>
      </c>
      <c r="Q16" s="3" t="e">
        <v>#N/A</v>
      </c>
      <c r="R16" s="3" t="e">
        <v>#N/A</v>
      </c>
      <c r="S16" s="3" t="e">
        <v>#N/A</v>
      </c>
      <c r="T16" s="3" t="e">
        <v>#N/A</v>
      </c>
      <c r="U16" s="3" t="e">
        <v>#N/A</v>
      </c>
      <c r="V16" s="3" t="e">
        <v>#N/A</v>
      </c>
      <c r="W16" s="3" t="e">
        <v>#N/A</v>
      </c>
      <c r="X16" s="4" t="e">
        <v>#N/A</v>
      </c>
      <c r="Y16" s="4" t="e">
        <v>#N/A</v>
      </c>
      <c r="Z16" s="4" t="e">
        <v>#N/A</v>
      </c>
      <c r="AA16" s="4" t="e">
        <v>#N/A</v>
      </c>
      <c r="AB16" s="4" t="e">
        <v>#N/A</v>
      </c>
      <c r="AC16" s="3" t="e">
        <v>#N/A</v>
      </c>
      <c r="AD16" s="3" t="e">
        <v>#N/A</v>
      </c>
      <c r="AE16" s="3" t="e">
        <v>#N/A</v>
      </c>
      <c r="AF16" s="3" t="e">
        <v>#N/A</v>
      </c>
      <c r="AG16" s="3" t="e">
        <v>#N/A</v>
      </c>
      <c r="AH16" s="3" t="e">
        <v>#N/A</v>
      </c>
      <c r="AI16" s="3" t="e">
        <v>#N/A</v>
      </c>
      <c r="AJ16" s="3" t="e">
        <v>#N/A</v>
      </c>
      <c r="AK16" s="3" t="e">
        <v>#N/A</v>
      </c>
      <c r="AL16" s="3" t="e">
        <v>#N/A</v>
      </c>
      <c r="AM16" s="3" t="e">
        <v>#N/A</v>
      </c>
      <c r="AN16" s="3" t="e">
        <v>#N/A</v>
      </c>
      <c r="AO16" s="3" t="e">
        <v>#N/A</v>
      </c>
      <c r="AP16" s="4" t="e">
        <v>#N/A</v>
      </c>
      <c r="AQ16" s="4" t="e">
        <v>#N/A</v>
      </c>
      <c r="AR16" s="4" t="e">
        <v>#N/A</v>
      </c>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N16" s="5"/>
      <c r="DO16" s="19"/>
      <c r="DP16" s="20"/>
      <c r="DS16" s="5"/>
      <c r="DX16" s="5"/>
    </row>
    <row r="17" spans="1:128" x14ac:dyDescent="0.3">
      <c r="A17" s="5" t="s">
        <v>1753</v>
      </c>
      <c r="B17" s="16">
        <v>31413</v>
      </c>
      <c r="C17" s="3">
        <v>4145</v>
      </c>
      <c r="D17" s="3">
        <v>4231</v>
      </c>
      <c r="E17" s="3">
        <v>4198.5</v>
      </c>
      <c r="F17" s="3">
        <v>4192.2</v>
      </c>
      <c r="G17" s="3" t="e">
        <v>#N/A</v>
      </c>
      <c r="H17" s="3" t="e">
        <v>#N/A</v>
      </c>
      <c r="I17" s="3" t="e">
        <v>#N/A</v>
      </c>
      <c r="J17" s="3" t="e">
        <v>#N/A</v>
      </c>
      <c r="K17" s="3" t="e">
        <v>#N/A</v>
      </c>
      <c r="L17" s="3" t="e">
        <v>#N/A</v>
      </c>
      <c r="M17" s="3" t="e">
        <v>#N/A</v>
      </c>
      <c r="N17" s="3" t="e">
        <v>#N/A</v>
      </c>
      <c r="O17" s="3" t="e">
        <v>#N/A</v>
      </c>
      <c r="P17" s="3" t="e">
        <v>#N/A</v>
      </c>
      <c r="Q17" s="3" t="e">
        <v>#N/A</v>
      </c>
      <c r="R17" s="3" t="e">
        <v>#N/A</v>
      </c>
      <c r="S17" s="3" t="e">
        <v>#N/A</v>
      </c>
      <c r="T17" s="3" t="e">
        <v>#N/A</v>
      </c>
      <c r="U17" s="3" t="e">
        <v>#N/A</v>
      </c>
      <c r="V17" s="3" t="e">
        <v>#N/A</v>
      </c>
      <c r="W17" s="3" t="e">
        <v>#N/A</v>
      </c>
      <c r="X17" s="4" t="e">
        <v>#N/A</v>
      </c>
      <c r="Y17" s="4" t="e">
        <v>#N/A</v>
      </c>
      <c r="Z17" s="4" t="e">
        <v>#N/A</v>
      </c>
      <c r="AA17" s="4" t="e">
        <v>#N/A</v>
      </c>
      <c r="AB17" s="4" t="e">
        <v>#N/A</v>
      </c>
      <c r="AC17" s="3" t="e">
        <v>#N/A</v>
      </c>
      <c r="AD17" s="3" t="e">
        <v>#N/A</v>
      </c>
      <c r="AE17" s="3" t="e">
        <v>#N/A</v>
      </c>
      <c r="AF17" s="3" t="e">
        <v>#N/A</v>
      </c>
      <c r="AG17" s="3" t="e">
        <v>#N/A</v>
      </c>
      <c r="AH17" s="3" t="e">
        <v>#N/A</v>
      </c>
      <c r="AI17" s="3" t="e">
        <v>#N/A</v>
      </c>
      <c r="AJ17" s="3" t="e">
        <v>#N/A</v>
      </c>
      <c r="AK17" s="3" t="e">
        <v>#N/A</v>
      </c>
      <c r="AL17" s="3" t="e">
        <v>#N/A</v>
      </c>
      <c r="AM17" s="3" t="e">
        <v>#N/A</v>
      </c>
      <c r="AN17" s="3" t="e">
        <v>#N/A</v>
      </c>
      <c r="AO17" s="3" t="e">
        <v>#N/A</v>
      </c>
      <c r="AP17" s="4" t="e">
        <v>#N/A</v>
      </c>
      <c r="AQ17" s="4" t="e">
        <v>#N/A</v>
      </c>
      <c r="AR17" s="4" t="e">
        <v>#N/A</v>
      </c>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N17" s="5"/>
      <c r="DO17" s="19"/>
      <c r="DP17" s="20"/>
      <c r="DS17" s="5"/>
      <c r="DX17" s="5"/>
    </row>
    <row r="18" spans="1:128" x14ac:dyDescent="0.3">
      <c r="A18" s="5" t="s">
        <v>1754</v>
      </c>
      <c r="B18" s="16">
        <v>31778</v>
      </c>
      <c r="C18" s="3">
        <f>1157/(25.7/100)</f>
        <v>4501.9455252918287</v>
      </c>
      <c r="D18" s="3">
        <v>4589</v>
      </c>
      <c r="E18" s="3">
        <v>4550.8999999999996</v>
      </c>
      <c r="F18" s="3">
        <v>4538.1000000000004</v>
      </c>
      <c r="G18" s="3">
        <v>4418.8999999999996</v>
      </c>
      <c r="H18" s="3" t="e">
        <v>#N/A</v>
      </c>
      <c r="I18" s="3" t="e">
        <v>#N/A</v>
      </c>
      <c r="J18" s="3" t="e">
        <v>#N/A</v>
      </c>
      <c r="K18" s="3" t="e">
        <v>#N/A</v>
      </c>
      <c r="L18" s="3" t="e">
        <v>#N/A</v>
      </c>
      <c r="M18" s="3" t="e">
        <v>#N/A</v>
      </c>
      <c r="N18" s="3" t="e">
        <v>#N/A</v>
      </c>
      <c r="O18" s="3" t="e">
        <v>#N/A</v>
      </c>
      <c r="P18" s="3" t="e">
        <v>#N/A</v>
      </c>
      <c r="Q18" s="3" t="e">
        <v>#N/A</v>
      </c>
      <c r="R18" s="3" t="e">
        <v>#N/A</v>
      </c>
      <c r="S18" s="3" t="e">
        <v>#N/A</v>
      </c>
      <c r="T18" s="3" t="e">
        <v>#N/A</v>
      </c>
      <c r="U18" s="3" t="e">
        <v>#N/A</v>
      </c>
      <c r="V18" s="3" t="e">
        <v>#N/A</v>
      </c>
      <c r="W18" s="3" t="e">
        <v>#N/A</v>
      </c>
      <c r="X18" s="4" t="e">
        <v>#N/A</v>
      </c>
      <c r="Y18" s="4" t="e">
        <v>#N/A</v>
      </c>
      <c r="Z18" s="4" t="e">
        <v>#N/A</v>
      </c>
      <c r="AA18" s="4" t="e">
        <v>#N/A</v>
      </c>
      <c r="AB18" s="4" t="e">
        <v>#N/A</v>
      </c>
      <c r="AC18" s="3" t="e">
        <v>#N/A</v>
      </c>
      <c r="AD18" s="3" t="e">
        <v>#N/A</v>
      </c>
      <c r="AE18" s="3" t="e">
        <v>#N/A</v>
      </c>
      <c r="AF18" s="3" t="e">
        <v>#N/A</v>
      </c>
      <c r="AG18" s="3" t="e">
        <v>#N/A</v>
      </c>
      <c r="AH18" s="3" t="e">
        <v>#N/A</v>
      </c>
      <c r="AI18" s="3" t="e">
        <v>#N/A</v>
      </c>
      <c r="AJ18" s="3" t="e">
        <v>#N/A</v>
      </c>
      <c r="AK18" s="3" t="e">
        <v>#N/A</v>
      </c>
      <c r="AL18" s="3" t="e">
        <v>#N/A</v>
      </c>
      <c r="AM18" s="3" t="e">
        <v>#N/A</v>
      </c>
      <c r="AN18" s="3" t="e">
        <v>#N/A</v>
      </c>
      <c r="AO18" s="3" t="e">
        <v>#N/A</v>
      </c>
      <c r="AP18" s="4" t="e">
        <v>#N/A</v>
      </c>
      <c r="AQ18" s="4" t="e">
        <v>#N/A</v>
      </c>
      <c r="AR18" s="4" t="e">
        <v>#N/A</v>
      </c>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N18" s="5"/>
      <c r="DO18" s="19"/>
      <c r="DP18" s="20"/>
      <c r="DS18" s="5"/>
      <c r="DX18" s="5"/>
    </row>
    <row r="19" spans="1:128" x14ac:dyDescent="0.3">
      <c r="A19" s="5" t="s">
        <v>1755</v>
      </c>
      <c r="B19" s="16">
        <v>32143</v>
      </c>
      <c r="C19" s="3">
        <f>1242/(25.4/100)</f>
        <v>4889.7637795275587</v>
      </c>
      <c r="D19" s="3">
        <f>1130/(22.8/100)</f>
        <v>4956.1403508771928</v>
      </c>
      <c r="E19" s="3">
        <v>4921.7</v>
      </c>
      <c r="F19" s="3">
        <v>4902.8999999999996</v>
      </c>
      <c r="G19" s="3">
        <v>4731.2</v>
      </c>
      <c r="H19" s="3">
        <v>4705.8</v>
      </c>
      <c r="I19" s="3" t="e">
        <v>#N/A</v>
      </c>
      <c r="J19" s="3" t="e">
        <v>#N/A</v>
      </c>
      <c r="K19" s="3" t="e">
        <v>#N/A</v>
      </c>
      <c r="L19" s="3" t="e">
        <v>#N/A</v>
      </c>
      <c r="M19" s="3" t="e">
        <v>#N/A</v>
      </c>
      <c r="N19" s="3" t="e">
        <v>#N/A</v>
      </c>
      <c r="O19" s="3" t="e">
        <v>#N/A</v>
      </c>
      <c r="P19" s="3" t="e">
        <v>#N/A</v>
      </c>
      <c r="Q19" s="3" t="e">
        <v>#N/A</v>
      </c>
      <c r="R19" s="3" t="e">
        <v>#N/A</v>
      </c>
      <c r="S19" s="3" t="e">
        <v>#N/A</v>
      </c>
      <c r="T19" s="3" t="e">
        <v>#N/A</v>
      </c>
      <c r="U19" s="3" t="e">
        <v>#N/A</v>
      </c>
      <c r="V19" s="3" t="e">
        <v>#N/A</v>
      </c>
      <c r="W19" s="3" t="e">
        <v>#N/A</v>
      </c>
      <c r="X19" s="4" t="e">
        <v>#N/A</v>
      </c>
      <c r="Y19" s="4" t="e">
        <v>#N/A</v>
      </c>
      <c r="Z19" s="4" t="e">
        <v>#N/A</v>
      </c>
      <c r="AA19" s="4" t="e">
        <v>#N/A</v>
      </c>
      <c r="AB19" s="4" t="e">
        <v>#N/A</v>
      </c>
      <c r="AC19" s="3" t="e">
        <v>#N/A</v>
      </c>
      <c r="AD19" s="3" t="e">
        <v>#N/A</v>
      </c>
      <c r="AE19" s="3" t="e">
        <v>#N/A</v>
      </c>
      <c r="AF19" s="3" t="e">
        <v>#N/A</v>
      </c>
      <c r="AG19" s="3" t="e">
        <v>#N/A</v>
      </c>
      <c r="AH19" s="3" t="e">
        <v>#N/A</v>
      </c>
      <c r="AI19" s="3" t="e">
        <v>#N/A</v>
      </c>
      <c r="AJ19" s="3" t="e">
        <v>#N/A</v>
      </c>
      <c r="AK19" s="3" t="e">
        <v>#N/A</v>
      </c>
      <c r="AL19" s="3" t="e">
        <v>#N/A</v>
      </c>
      <c r="AM19" s="3" t="e">
        <v>#N/A</v>
      </c>
      <c r="AN19" s="3" t="e">
        <v>#N/A</v>
      </c>
      <c r="AO19" s="3" t="e">
        <v>#N/A</v>
      </c>
      <c r="AP19" s="4" t="e">
        <v>#N/A</v>
      </c>
      <c r="AQ19" s="4" t="e">
        <v>#N/A</v>
      </c>
      <c r="AR19" s="4" t="e">
        <v>#N/A</v>
      </c>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N19" s="5"/>
      <c r="DO19" s="19"/>
      <c r="DP19" s="20"/>
      <c r="DS19" s="5"/>
      <c r="DX19" s="5"/>
    </row>
    <row r="20" spans="1:128" x14ac:dyDescent="0.3">
      <c r="A20" s="5" t="s">
        <v>1756</v>
      </c>
      <c r="B20" s="16">
        <v>32509</v>
      </c>
      <c r="C20" s="3" t="e">
        <v>#N/A</v>
      </c>
      <c r="D20" s="3">
        <f>1184/(22.1/100)</f>
        <v>5357.4660633484164</v>
      </c>
      <c r="E20" s="3">
        <v>5304</v>
      </c>
      <c r="F20" s="3">
        <v>5268.9</v>
      </c>
      <c r="G20" s="3">
        <v>5076</v>
      </c>
      <c r="H20" s="3">
        <v>5023.3</v>
      </c>
      <c r="I20" s="3">
        <v>5119.7</v>
      </c>
      <c r="J20" s="3" t="e">
        <v>#N/A</v>
      </c>
      <c r="K20" s="3" t="e">
        <v>#N/A</v>
      </c>
      <c r="L20" s="3" t="e">
        <v>#N/A</v>
      </c>
      <c r="M20" s="3" t="e">
        <v>#N/A</v>
      </c>
      <c r="N20" s="3" t="e">
        <v>#N/A</v>
      </c>
      <c r="O20" s="3" t="e">
        <v>#N/A</v>
      </c>
      <c r="P20" s="3" t="e">
        <v>#N/A</v>
      </c>
      <c r="Q20" s="3" t="e">
        <v>#N/A</v>
      </c>
      <c r="R20" s="3" t="e">
        <v>#N/A</v>
      </c>
      <c r="S20" s="3" t="e">
        <v>#N/A</v>
      </c>
      <c r="T20" s="3" t="e">
        <v>#N/A</v>
      </c>
      <c r="U20" s="3" t="e">
        <v>#N/A</v>
      </c>
      <c r="V20" s="3" t="e">
        <v>#N/A</v>
      </c>
      <c r="W20" s="3" t="e">
        <v>#N/A</v>
      </c>
      <c r="X20" s="4" t="e">
        <v>#N/A</v>
      </c>
      <c r="Y20" s="4" t="e">
        <v>#N/A</v>
      </c>
      <c r="Z20" s="4" t="e">
        <v>#N/A</v>
      </c>
      <c r="AA20" s="4" t="e">
        <v>#N/A</v>
      </c>
      <c r="AB20" s="4" t="e">
        <v>#N/A</v>
      </c>
      <c r="AC20" s="3" t="e">
        <v>#N/A</v>
      </c>
      <c r="AD20" s="3" t="e">
        <v>#N/A</v>
      </c>
      <c r="AE20" s="3" t="e">
        <v>#N/A</v>
      </c>
      <c r="AF20" s="3" t="e">
        <v>#N/A</v>
      </c>
      <c r="AG20" s="3" t="e">
        <v>#N/A</v>
      </c>
      <c r="AH20" s="3" t="e">
        <v>#N/A</v>
      </c>
      <c r="AI20" s="3" t="e">
        <v>#N/A</v>
      </c>
      <c r="AJ20" s="3" t="e">
        <v>#N/A</v>
      </c>
      <c r="AK20" s="3" t="e">
        <v>#N/A</v>
      </c>
      <c r="AL20" s="3" t="e">
        <v>#N/A</v>
      </c>
      <c r="AM20" s="3" t="e">
        <v>#N/A</v>
      </c>
      <c r="AN20" s="3" t="e">
        <v>#N/A</v>
      </c>
      <c r="AO20" s="3" t="e">
        <v>#N/A</v>
      </c>
      <c r="AP20" s="4" t="e">
        <v>#N/A</v>
      </c>
      <c r="AQ20" s="4" t="e">
        <v>#N/A</v>
      </c>
      <c r="AR20" s="4" t="e">
        <v>#N/A</v>
      </c>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N20" s="5"/>
      <c r="DO20" s="19"/>
      <c r="DP20" s="20"/>
      <c r="DS20" s="5"/>
      <c r="DX20" s="5"/>
    </row>
    <row r="21" spans="1:128" x14ac:dyDescent="0.3">
      <c r="A21" t="s">
        <v>1757</v>
      </c>
      <c r="B21" s="16">
        <v>32874</v>
      </c>
      <c r="C21" s="3" t="e">
        <v>#N/A</v>
      </c>
      <c r="D21" s="3" t="e">
        <v>#N/A</v>
      </c>
      <c r="E21" s="3">
        <v>5684.1</v>
      </c>
      <c r="F21" s="3">
        <v>5623.4</v>
      </c>
      <c r="G21" s="3">
        <v>5434.2</v>
      </c>
      <c r="H21" s="3">
        <v>5387.8</v>
      </c>
      <c r="I21" s="3">
        <v>5475.7</v>
      </c>
      <c r="J21" s="3">
        <v>5489</v>
      </c>
      <c r="K21" s="3" t="e">
        <v>#N/A</v>
      </c>
      <c r="L21" s="3" t="e">
        <v>#N/A</v>
      </c>
      <c r="M21" s="3" t="e">
        <v>#N/A</v>
      </c>
      <c r="N21" s="3" t="e">
        <v>#N/A</v>
      </c>
      <c r="O21" s="3" t="e">
        <v>#N/A</v>
      </c>
      <c r="P21" s="3" t="e">
        <v>#N/A</v>
      </c>
      <c r="Q21" s="3" t="e">
        <v>#N/A</v>
      </c>
      <c r="R21" s="3" t="e">
        <v>#N/A</v>
      </c>
      <c r="S21" s="3" t="e">
        <v>#N/A</v>
      </c>
      <c r="T21" s="3" t="e">
        <v>#N/A</v>
      </c>
      <c r="U21" s="3" t="e">
        <v>#N/A</v>
      </c>
      <c r="V21" s="3" t="e">
        <v>#N/A</v>
      </c>
      <c r="W21" s="3" t="e">
        <v>#N/A</v>
      </c>
      <c r="X21" s="4" t="e">
        <v>#N/A</v>
      </c>
      <c r="Y21" s="4" t="e">
        <v>#N/A</v>
      </c>
      <c r="Z21" s="4" t="e">
        <v>#N/A</v>
      </c>
      <c r="AA21" s="4" t="e">
        <v>#N/A</v>
      </c>
      <c r="AB21" s="4" t="e">
        <v>#N/A</v>
      </c>
      <c r="AC21" s="3" t="e">
        <v>#N/A</v>
      </c>
      <c r="AD21" s="3" t="e">
        <v>#N/A</v>
      </c>
      <c r="AE21" s="3" t="e">
        <v>#N/A</v>
      </c>
      <c r="AF21" s="3" t="e">
        <v>#N/A</v>
      </c>
      <c r="AG21" s="3" t="e">
        <v>#N/A</v>
      </c>
      <c r="AH21" s="3" t="e">
        <v>#N/A</v>
      </c>
      <c r="AI21" s="3" t="e">
        <v>#N/A</v>
      </c>
      <c r="AJ21" s="3" t="e">
        <v>#N/A</v>
      </c>
      <c r="AK21" s="3" t="e">
        <v>#N/A</v>
      </c>
      <c r="AL21" s="3" t="e">
        <v>#N/A</v>
      </c>
      <c r="AM21" s="3" t="e">
        <v>#N/A</v>
      </c>
      <c r="AN21" s="3" t="e">
        <v>#N/A</v>
      </c>
      <c r="AO21" s="3" t="e">
        <v>#N/A</v>
      </c>
      <c r="AP21" s="4" t="e">
        <v>#N/A</v>
      </c>
      <c r="AQ21" s="4" t="e">
        <v>#N/A</v>
      </c>
      <c r="AR21" s="4" t="e">
        <v>#N/A</v>
      </c>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N21" s="5"/>
      <c r="DO21" s="19"/>
      <c r="DP21" s="20"/>
      <c r="DS21" s="5"/>
      <c r="DX21" s="5"/>
    </row>
    <row r="22" spans="1:128" x14ac:dyDescent="0.3">
      <c r="A22" t="s">
        <v>1758</v>
      </c>
      <c r="B22" s="16">
        <v>33239</v>
      </c>
      <c r="C22" s="3" t="e">
        <v>#N/A</v>
      </c>
      <c r="D22" s="3" t="e">
        <v>#N/A</v>
      </c>
      <c r="E22" s="3" t="e">
        <v>#N/A</v>
      </c>
      <c r="F22" s="3">
        <v>5955.2</v>
      </c>
      <c r="G22" s="3">
        <v>5789.9</v>
      </c>
      <c r="H22" s="3">
        <v>5758.6</v>
      </c>
      <c r="I22" s="3">
        <v>5847.6</v>
      </c>
      <c r="J22" s="3">
        <v>5892</v>
      </c>
      <c r="K22" s="3">
        <v>5615.8</v>
      </c>
      <c r="L22" s="3" t="e">
        <v>#N/A</v>
      </c>
      <c r="M22" s="3" t="e">
        <v>#N/A</v>
      </c>
      <c r="N22" s="3" t="e">
        <v>#N/A</v>
      </c>
      <c r="O22" s="3" t="e">
        <v>#N/A</v>
      </c>
      <c r="P22" s="3" t="e">
        <v>#N/A</v>
      </c>
      <c r="Q22" s="3" t="e">
        <v>#N/A</v>
      </c>
      <c r="R22" s="3" t="e">
        <v>#N/A</v>
      </c>
      <c r="S22" s="3" t="e">
        <v>#N/A</v>
      </c>
      <c r="T22" s="3" t="e">
        <v>#N/A</v>
      </c>
      <c r="U22" s="3" t="e">
        <v>#N/A</v>
      </c>
      <c r="V22" s="3" t="e">
        <v>#N/A</v>
      </c>
      <c r="W22" s="3" t="e">
        <v>#N/A</v>
      </c>
      <c r="X22" s="4" t="e">
        <v>#N/A</v>
      </c>
      <c r="Y22" s="4" t="e">
        <v>#N/A</v>
      </c>
      <c r="Z22" s="4" t="e">
        <v>#N/A</v>
      </c>
      <c r="AA22" s="4" t="e">
        <v>#N/A</v>
      </c>
      <c r="AB22" s="4" t="e">
        <v>#N/A</v>
      </c>
      <c r="AC22" s="3" t="e">
        <v>#N/A</v>
      </c>
      <c r="AD22" s="3" t="e">
        <v>#N/A</v>
      </c>
      <c r="AE22" s="3" t="e">
        <v>#N/A</v>
      </c>
      <c r="AF22" s="3" t="e">
        <v>#N/A</v>
      </c>
      <c r="AG22" s="3" t="e">
        <v>#N/A</v>
      </c>
      <c r="AH22" s="3" t="e">
        <v>#N/A</v>
      </c>
      <c r="AI22" s="3" t="e">
        <v>#N/A</v>
      </c>
      <c r="AJ22" s="3" t="e">
        <v>#N/A</v>
      </c>
      <c r="AK22" s="3" t="e">
        <v>#N/A</v>
      </c>
      <c r="AL22" s="3" t="e">
        <v>#N/A</v>
      </c>
      <c r="AM22" s="3" t="e">
        <v>#N/A</v>
      </c>
      <c r="AN22" s="3" t="e">
        <v>#N/A</v>
      </c>
      <c r="AO22" s="3" t="e">
        <v>#N/A</v>
      </c>
      <c r="AP22" s="4" t="e">
        <v>#N/A</v>
      </c>
      <c r="AQ22" s="4" t="e">
        <v>#N/A</v>
      </c>
      <c r="AR22" s="4" t="e">
        <v>#N/A</v>
      </c>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N22" s="5"/>
      <c r="DO22" s="19"/>
      <c r="DP22" s="20"/>
      <c r="DS22" s="5"/>
      <c r="DX22" s="5"/>
    </row>
    <row r="23" spans="1:128" x14ac:dyDescent="0.3">
      <c r="A23" t="s">
        <v>1759</v>
      </c>
      <c r="B23" s="16">
        <v>33604</v>
      </c>
      <c r="C23" s="3" t="e">
        <v>#N/A</v>
      </c>
      <c r="D23" s="3" t="e">
        <v>#N/A</v>
      </c>
      <c r="E23" s="3" t="e">
        <v>#N/A</v>
      </c>
      <c r="F23" s="3" t="e">
        <v>#N/A</v>
      </c>
      <c r="G23" s="3">
        <v>6133.3</v>
      </c>
      <c r="H23" s="3">
        <v>6119.3</v>
      </c>
      <c r="I23" s="3">
        <v>6208.5</v>
      </c>
      <c r="J23" s="3">
        <v>6329</v>
      </c>
      <c r="K23" s="3">
        <v>5985.5</v>
      </c>
      <c r="L23" s="3">
        <f>3079.8/(52.5/100)</f>
        <v>5866.2857142857147</v>
      </c>
      <c r="M23" s="3" t="e">
        <v>#N/A</v>
      </c>
      <c r="N23" s="3" t="e">
        <v>#N/A</v>
      </c>
      <c r="O23" s="3" t="e">
        <v>#N/A</v>
      </c>
      <c r="P23" s="3" t="e">
        <v>#N/A</v>
      </c>
      <c r="Q23" s="3" t="e">
        <v>#N/A</v>
      </c>
      <c r="R23" s="3" t="e">
        <v>#N/A</v>
      </c>
      <c r="S23" s="3" t="e">
        <v>#N/A</v>
      </c>
      <c r="T23" s="3" t="e">
        <v>#N/A</v>
      </c>
      <c r="U23" s="3" t="e">
        <v>#N/A</v>
      </c>
      <c r="V23" s="3" t="e">
        <v>#N/A</v>
      </c>
      <c r="W23" s="3" t="e">
        <v>#N/A</v>
      </c>
      <c r="X23" s="4" t="e">
        <v>#N/A</v>
      </c>
      <c r="Y23" s="4" t="e">
        <v>#N/A</v>
      </c>
      <c r="Z23" s="4" t="e">
        <v>#N/A</v>
      </c>
      <c r="AA23" s="4" t="e">
        <v>#N/A</v>
      </c>
      <c r="AB23" s="4" t="e">
        <v>#N/A</v>
      </c>
      <c r="AC23" s="3" t="e">
        <v>#N/A</v>
      </c>
      <c r="AD23" s="3" t="e">
        <v>#N/A</v>
      </c>
      <c r="AE23" s="3" t="e">
        <v>#N/A</v>
      </c>
      <c r="AF23" s="3" t="e">
        <v>#N/A</v>
      </c>
      <c r="AG23" s="3" t="e">
        <v>#N/A</v>
      </c>
      <c r="AH23" s="3" t="e">
        <v>#N/A</v>
      </c>
      <c r="AI23" s="3" t="e">
        <v>#N/A</v>
      </c>
      <c r="AJ23" s="3" t="e">
        <v>#N/A</v>
      </c>
      <c r="AK23" s="3" t="e">
        <v>#N/A</v>
      </c>
      <c r="AL23" s="3" t="e">
        <v>#N/A</v>
      </c>
      <c r="AM23" s="3" t="e">
        <v>#N/A</v>
      </c>
      <c r="AN23" s="3" t="e">
        <v>#N/A</v>
      </c>
      <c r="AO23" s="3" t="e">
        <v>#N/A</v>
      </c>
      <c r="AP23" s="4" t="e">
        <v>#N/A</v>
      </c>
      <c r="AQ23" s="4" t="e">
        <v>#N/A</v>
      </c>
      <c r="AR23" s="4" t="e">
        <v>#N/A</v>
      </c>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N23" s="5"/>
      <c r="DO23" s="19"/>
      <c r="DP23" s="20"/>
      <c r="DS23" s="5"/>
      <c r="DX23" s="5"/>
    </row>
    <row r="24" spans="1:128" x14ac:dyDescent="0.3">
      <c r="A24" t="s">
        <v>1760</v>
      </c>
      <c r="B24" s="16">
        <v>33970</v>
      </c>
      <c r="C24" s="3" t="e">
        <v>#N/A</v>
      </c>
      <c r="D24" s="3" t="e">
        <v>#N/A</v>
      </c>
      <c r="E24" s="3" t="e">
        <v>#N/A</v>
      </c>
      <c r="F24" s="3" t="e">
        <v>#N/A</v>
      </c>
      <c r="G24" s="3" t="e">
        <v>#N/A</v>
      </c>
      <c r="H24" s="3">
        <v>6464.8</v>
      </c>
      <c r="I24" s="3">
        <v>6555.1</v>
      </c>
      <c r="J24" s="3">
        <v>6770</v>
      </c>
      <c r="K24" s="3">
        <v>6424</v>
      </c>
      <c r="L24" s="3">
        <f>3433.2/(55.1/100)</f>
        <v>6230.8529945553528</v>
      </c>
      <c r="M24" s="3">
        <v>6172.3</v>
      </c>
      <c r="N24" s="3" t="e">
        <v>#N/A</v>
      </c>
      <c r="O24" s="3" t="e">
        <v>#N/A</v>
      </c>
      <c r="P24" s="3" t="e">
        <v>#N/A</v>
      </c>
      <c r="Q24" s="3" t="e">
        <v>#N/A</v>
      </c>
      <c r="R24" s="3" t="e">
        <v>#N/A</v>
      </c>
      <c r="S24" s="3" t="e">
        <v>#N/A</v>
      </c>
      <c r="T24" s="3" t="e">
        <v>#N/A</v>
      </c>
      <c r="U24" s="3" t="e">
        <v>#N/A</v>
      </c>
      <c r="V24" s="3" t="e">
        <v>#N/A</v>
      </c>
      <c r="W24" s="3" t="e">
        <v>#N/A</v>
      </c>
      <c r="X24" s="4" t="e">
        <v>#N/A</v>
      </c>
      <c r="Y24" s="4" t="e">
        <v>#N/A</v>
      </c>
      <c r="Z24" s="4" t="e">
        <v>#N/A</v>
      </c>
      <c r="AA24" s="4" t="e">
        <v>#N/A</v>
      </c>
      <c r="AB24" s="4" t="e">
        <v>#N/A</v>
      </c>
      <c r="AC24" s="3" t="e">
        <v>#N/A</v>
      </c>
      <c r="AD24" s="3" t="e">
        <v>#N/A</v>
      </c>
      <c r="AE24" s="3" t="e">
        <v>#N/A</v>
      </c>
      <c r="AF24" s="3" t="e">
        <v>#N/A</v>
      </c>
      <c r="AG24" s="3" t="e">
        <v>#N/A</v>
      </c>
      <c r="AH24" s="3" t="e">
        <v>#N/A</v>
      </c>
      <c r="AI24" s="3" t="e">
        <v>#N/A</v>
      </c>
      <c r="AJ24" s="3" t="e">
        <v>#N/A</v>
      </c>
      <c r="AK24" s="3" t="e">
        <v>#N/A</v>
      </c>
      <c r="AL24" s="3" t="e">
        <v>#N/A</v>
      </c>
      <c r="AM24" s="3" t="e">
        <v>#N/A</v>
      </c>
      <c r="AN24" s="3" t="e">
        <v>#N/A</v>
      </c>
      <c r="AO24" s="3" t="e">
        <v>#N/A</v>
      </c>
      <c r="AP24" s="4" t="e">
        <v>#N/A</v>
      </c>
      <c r="AQ24" s="4" t="e">
        <v>#N/A</v>
      </c>
      <c r="AR24" s="4" t="e">
        <v>#N/A</v>
      </c>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5"/>
      <c r="DO24" s="19"/>
      <c r="DP24" s="20"/>
      <c r="DS24" s="5"/>
      <c r="DX24" s="5"/>
    </row>
    <row r="25" spans="1:128" x14ac:dyDescent="0.3">
      <c r="A25" t="s">
        <v>1761</v>
      </c>
      <c r="B25" s="16">
        <v>34335</v>
      </c>
      <c r="C25" s="3" t="e">
        <v>#N/A</v>
      </c>
      <c r="D25" s="3" t="e">
        <v>#N/A</v>
      </c>
      <c r="E25" s="3" t="e">
        <v>#N/A</v>
      </c>
      <c r="F25" s="3" t="e">
        <v>#N/A</v>
      </c>
      <c r="G25" s="3" t="e">
        <v>#N/A</v>
      </c>
      <c r="H25" s="3" t="e">
        <v>#N/A</v>
      </c>
      <c r="I25" s="3">
        <v>6887.5</v>
      </c>
      <c r="J25" s="3">
        <v>7214</v>
      </c>
      <c r="K25" s="3">
        <v>6875.5</v>
      </c>
      <c r="L25" s="3">
        <f>3646.1/(55/100)</f>
        <v>6629.272727272727</v>
      </c>
      <c r="M25" s="3">
        <v>6506.9</v>
      </c>
      <c r="N25" s="3">
        <v>6641.2</v>
      </c>
      <c r="O25" s="3" t="e">
        <v>#N/A</v>
      </c>
      <c r="P25" s="3" t="e">
        <v>#N/A</v>
      </c>
      <c r="Q25" s="3" t="e">
        <v>#N/A</v>
      </c>
      <c r="R25" s="3" t="e">
        <v>#N/A</v>
      </c>
      <c r="S25" s="3" t="e">
        <v>#N/A</v>
      </c>
      <c r="T25" s="3" t="e">
        <v>#N/A</v>
      </c>
      <c r="U25" s="3" t="e">
        <v>#N/A</v>
      </c>
      <c r="V25" s="3" t="e">
        <v>#N/A</v>
      </c>
      <c r="W25" s="3" t="e">
        <v>#N/A</v>
      </c>
      <c r="X25" s="4" t="e">
        <v>#N/A</v>
      </c>
      <c r="Y25" s="4" t="e">
        <v>#N/A</v>
      </c>
      <c r="Z25" s="4" t="e">
        <v>#N/A</v>
      </c>
      <c r="AA25" s="4" t="e">
        <v>#N/A</v>
      </c>
      <c r="AB25" s="4" t="e">
        <v>#N/A</v>
      </c>
      <c r="AC25" s="3" t="e">
        <v>#N/A</v>
      </c>
      <c r="AD25" s="3" t="e">
        <v>#N/A</v>
      </c>
      <c r="AE25" s="3" t="e">
        <v>#N/A</v>
      </c>
      <c r="AF25" s="3" t="e">
        <v>#N/A</v>
      </c>
      <c r="AG25" s="3" t="e">
        <v>#N/A</v>
      </c>
      <c r="AH25" s="3" t="e">
        <v>#N/A</v>
      </c>
      <c r="AI25" s="3" t="e">
        <v>#N/A</v>
      </c>
      <c r="AJ25" s="3" t="e">
        <v>#N/A</v>
      </c>
      <c r="AK25" s="3" t="e">
        <v>#N/A</v>
      </c>
      <c r="AL25" s="3" t="e">
        <v>#N/A</v>
      </c>
      <c r="AM25" s="3" t="e">
        <v>#N/A</v>
      </c>
      <c r="AN25" s="3" t="e">
        <v>#N/A</v>
      </c>
      <c r="AO25" s="3" t="e">
        <v>#N/A</v>
      </c>
      <c r="AP25" s="4" t="e">
        <v>#N/A</v>
      </c>
      <c r="AQ25" s="4" t="e">
        <v>#N/A</v>
      </c>
      <c r="AR25" s="4" t="e">
        <v>#N/A</v>
      </c>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5"/>
      <c r="DO25" s="19"/>
      <c r="DP25" s="20"/>
      <c r="DS25" s="5"/>
      <c r="DX25" s="5"/>
    </row>
    <row r="26" spans="1:128" x14ac:dyDescent="0.3">
      <c r="A26" t="s">
        <v>1762</v>
      </c>
      <c r="B26" s="16">
        <v>34700</v>
      </c>
      <c r="C26" s="3" t="e">
        <v>#N/A</v>
      </c>
      <c r="D26" s="3" t="e">
        <v>#N/A</v>
      </c>
      <c r="E26" s="3" t="e">
        <v>#N/A</v>
      </c>
      <c r="F26" s="3" t="e">
        <v>#N/A</v>
      </c>
      <c r="G26" s="3" t="e">
        <v>#N/A</v>
      </c>
      <c r="H26" s="3" t="e">
        <v>#N/A</v>
      </c>
      <c r="I26" s="3" t="e">
        <v>#N/A</v>
      </c>
      <c r="J26" s="3">
        <v>7659</v>
      </c>
      <c r="K26" s="3">
        <v>7334.5</v>
      </c>
      <c r="L26" s="3">
        <f>3841.3/(54.4/100)</f>
        <v>7061.2132352941171</v>
      </c>
      <c r="M26" s="3">
        <v>6855</v>
      </c>
      <c r="N26" s="3">
        <v>7022</v>
      </c>
      <c r="O26" s="3">
        <v>7024.1</v>
      </c>
      <c r="P26" s="3" t="e">
        <v>#N/A</v>
      </c>
      <c r="Q26" s="3" t="e">
        <v>#N/A</v>
      </c>
      <c r="R26" s="3" t="e">
        <v>#N/A</v>
      </c>
      <c r="S26" s="3" t="e">
        <v>#N/A</v>
      </c>
      <c r="T26" s="3" t="e">
        <v>#N/A</v>
      </c>
      <c r="U26" s="3" t="e">
        <v>#N/A</v>
      </c>
      <c r="V26" s="3" t="e">
        <v>#N/A</v>
      </c>
      <c r="W26" s="3" t="e">
        <v>#N/A</v>
      </c>
      <c r="X26" s="4" t="e">
        <v>#N/A</v>
      </c>
      <c r="Y26" s="4" t="e">
        <v>#N/A</v>
      </c>
      <c r="Z26" s="4" t="e">
        <v>#N/A</v>
      </c>
      <c r="AA26" s="4" t="e">
        <v>#N/A</v>
      </c>
      <c r="AB26" s="4" t="e">
        <v>#N/A</v>
      </c>
      <c r="AC26" s="3" t="e">
        <v>#N/A</v>
      </c>
      <c r="AD26" s="3" t="e">
        <v>#N/A</v>
      </c>
      <c r="AE26" s="3" t="e">
        <v>#N/A</v>
      </c>
      <c r="AF26" s="3" t="e">
        <v>#N/A</v>
      </c>
      <c r="AG26" s="3" t="e">
        <v>#N/A</v>
      </c>
      <c r="AH26" s="3" t="e">
        <v>#N/A</v>
      </c>
      <c r="AI26" s="3" t="e">
        <v>#N/A</v>
      </c>
      <c r="AJ26" s="3" t="e">
        <v>#N/A</v>
      </c>
      <c r="AK26" s="3" t="e">
        <v>#N/A</v>
      </c>
      <c r="AL26" s="3" t="e">
        <v>#N/A</v>
      </c>
      <c r="AM26" s="3" t="e">
        <v>#N/A</v>
      </c>
      <c r="AN26" s="3" t="e">
        <v>#N/A</v>
      </c>
      <c r="AO26" s="3" t="e">
        <v>#N/A</v>
      </c>
      <c r="AP26" s="4" t="e">
        <v>#N/A</v>
      </c>
      <c r="AQ26" s="4" t="e">
        <v>#N/A</v>
      </c>
      <c r="AR26" s="4" t="e">
        <v>#N/A</v>
      </c>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5"/>
      <c r="DO26" s="19"/>
      <c r="DP26" s="20"/>
      <c r="DS26" s="5"/>
      <c r="DX26" s="5"/>
    </row>
    <row r="27" spans="1:128" x14ac:dyDescent="0.3">
      <c r="A27" t="s">
        <v>1763</v>
      </c>
      <c r="B27" s="16">
        <v>35065</v>
      </c>
      <c r="C27" s="3" t="e">
        <v>#N/A</v>
      </c>
      <c r="D27" s="3" t="e">
        <v>#N/A</v>
      </c>
      <c r="E27" s="3" t="e">
        <v>#N/A</v>
      </c>
      <c r="F27" s="3" t="e">
        <v>#N/A</v>
      </c>
      <c r="G27" s="3" t="e">
        <v>#N/A</v>
      </c>
      <c r="H27" s="3" t="e">
        <v>#N/A</v>
      </c>
      <c r="I27" s="3" t="e">
        <v>#N/A</v>
      </c>
      <c r="J27" s="3" t="e">
        <v>#N/A</v>
      </c>
      <c r="K27" s="3">
        <v>7808.8</v>
      </c>
      <c r="L27" s="3">
        <f>4026.1/(53.6/100)</f>
        <v>7511.3805970149251</v>
      </c>
      <c r="M27" s="3">
        <v>7202.1</v>
      </c>
      <c r="N27" s="3">
        <v>7418.9</v>
      </c>
      <c r="O27" s="3">
        <v>7407</v>
      </c>
      <c r="P27" s="3">
        <v>7336</v>
      </c>
      <c r="Q27" s="3" t="e">
        <v>#N/A</v>
      </c>
      <c r="R27" s="3" t="e">
        <v>#N/A</v>
      </c>
      <c r="S27" s="3" t="e">
        <v>#N/A</v>
      </c>
      <c r="T27" s="3" t="e">
        <v>#N/A</v>
      </c>
      <c r="U27" s="3" t="e">
        <v>#N/A</v>
      </c>
      <c r="V27" s="3" t="e">
        <v>#N/A</v>
      </c>
      <c r="W27" s="3" t="e">
        <v>#N/A</v>
      </c>
      <c r="X27" s="4" t="e">
        <v>#N/A</v>
      </c>
      <c r="Y27" s="4" t="e">
        <v>#N/A</v>
      </c>
      <c r="Z27" s="4" t="e">
        <v>#N/A</v>
      </c>
      <c r="AA27" s="4" t="e">
        <v>#N/A</v>
      </c>
      <c r="AB27" s="4" t="e">
        <v>#N/A</v>
      </c>
      <c r="AC27" s="3" t="e">
        <v>#N/A</v>
      </c>
      <c r="AD27" s="3" t="e">
        <v>#N/A</v>
      </c>
      <c r="AE27" s="3" t="e">
        <v>#N/A</v>
      </c>
      <c r="AF27" s="3" t="e">
        <v>#N/A</v>
      </c>
      <c r="AG27" s="3" t="e">
        <v>#N/A</v>
      </c>
      <c r="AH27" s="3" t="e">
        <v>#N/A</v>
      </c>
      <c r="AI27" s="3" t="e">
        <v>#N/A</v>
      </c>
      <c r="AJ27" s="3" t="e">
        <v>#N/A</v>
      </c>
      <c r="AK27" s="3" t="e">
        <v>#N/A</v>
      </c>
      <c r="AL27" s="3" t="e">
        <v>#N/A</v>
      </c>
      <c r="AM27" s="3" t="e">
        <v>#N/A</v>
      </c>
      <c r="AN27" s="3" t="e">
        <v>#N/A</v>
      </c>
      <c r="AO27" s="3" t="e">
        <v>#N/A</v>
      </c>
      <c r="AP27" s="4" t="e">
        <v>#N/A</v>
      </c>
      <c r="AQ27" s="4" t="e">
        <v>#N/A</v>
      </c>
      <c r="AR27" s="4" t="e">
        <v>#N/A</v>
      </c>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5"/>
      <c r="DO27" s="19"/>
      <c r="DP27" s="20"/>
      <c r="DS27" s="5"/>
      <c r="DX27" s="5"/>
    </row>
    <row r="28" spans="1:128" x14ac:dyDescent="0.3">
      <c r="A28" t="s">
        <v>1764</v>
      </c>
      <c r="B28" s="16">
        <v>35431</v>
      </c>
      <c r="C28" s="3" t="e">
        <v>#N/A</v>
      </c>
      <c r="D28" s="3" t="e">
        <v>#N/A</v>
      </c>
      <c r="E28" s="3" t="e">
        <v>#N/A</v>
      </c>
      <c r="F28" s="3" t="e">
        <v>#N/A</v>
      </c>
      <c r="G28" s="3" t="e">
        <v>#N/A</v>
      </c>
      <c r="H28" s="3" t="e">
        <v>#N/A</v>
      </c>
      <c r="I28" s="3" t="e">
        <v>#N/A</v>
      </c>
      <c r="J28" s="3" t="e">
        <v>#N/A</v>
      </c>
      <c r="K28" s="3" t="e">
        <v>#N/A</v>
      </c>
      <c r="L28" s="3">
        <f>4213.7/(53/100)</f>
        <v>7950.3773584905657</v>
      </c>
      <c r="M28" s="3">
        <v>7542.9</v>
      </c>
      <c r="N28" s="3">
        <v>7841.5</v>
      </c>
      <c r="O28" s="3">
        <v>7814.9</v>
      </c>
      <c r="P28" s="3">
        <v>7707.6</v>
      </c>
      <c r="Q28" s="3">
        <v>7853.8</v>
      </c>
      <c r="R28" s="3">
        <v>7972</v>
      </c>
      <c r="S28" s="3" t="e">
        <v>#N/A</v>
      </c>
      <c r="T28" s="3" t="e">
        <v>#N/A</v>
      </c>
      <c r="U28" s="3" t="e">
        <v>#N/A</v>
      </c>
      <c r="V28" s="3" t="e">
        <v>#N/A</v>
      </c>
      <c r="W28" s="3" t="e">
        <v>#N/A</v>
      </c>
      <c r="X28" s="4" t="e">
        <v>#N/A</v>
      </c>
      <c r="Y28" s="4" t="e">
        <v>#N/A</v>
      </c>
      <c r="Z28" s="4" t="e">
        <v>#N/A</v>
      </c>
      <c r="AA28" s="4" t="e">
        <v>#N/A</v>
      </c>
      <c r="AB28" s="4" t="e">
        <v>#N/A</v>
      </c>
      <c r="AC28" s="3" t="e">
        <v>#N/A</v>
      </c>
      <c r="AD28" s="3" t="e">
        <v>#N/A</v>
      </c>
      <c r="AE28" s="3" t="e">
        <v>#N/A</v>
      </c>
      <c r="AF28" s="3" t="e">
        <v>#N/A</v>
      </c>
      <c r="AG28" s="3" t="e">
        <v>#N/A</v>
      </c>
      <c r="AH28" s="3" t="e">
        <v>#N/A</v>
      </c>
      <c r="AI28" s="3" t="e">
        <v>#N/A</v>
      </c>
      <c r="AJ28" s="3" t="e">
        <v>#N/A</v>
      </c>
      <c r="AK28" s="3" t="e">
        <v>#N/A</v>
      </c>
      <c r="AL28" s="3" t="e">
        <v>#N/A</v>
      </c>
      <c r="AM28" s="3" t="e">
        <v>#N/A</v>
      </c>
      <c r="AN28" s="3" t="e">
        <v>#N/A</v>
      </c>
      <c r="AO28" s="3" t="e">
        <v>#N/A</v>
      </c>
      <c r="AP28" s="4" t="e">
        <v>#N/A</v>
      </c>
      <c r="AQ28" s="4" t="e">
        <v>#N/A</v>
      </c>
      <c r="AR28" s="4" t="e">
        <v>#N/A</v>
      </c>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5"/>
      <c r="DO28" s="19"/>
      <c r="DP28" s="20"/>
      <c r="DS28" s="5"/>
    </row>
    <row r="29" spans="1:128" x14ac:dyDescent="0.3">
      <c r="A29" t="s">
        <v>602</v>
      </c>
      <c r="B29" s="16">
        <v>35796</v>
      </c>
      <c r="C29" s="3" t="e">
        <v>#N/A</v>
      </c>
      <c r="D29" s="3" t="e">
        <v>#N/A</v>
      </c>
      <c r="E29" s="3" t="e">
        <v>#N/A</v>
      </c>
      <c r="F29" s="3" t="e">
        <v>#N/A</v>
      </c>
      <c r="G29" s="3" t="e">
        <v>#N/A</v>
      </c>
      <c r="H29" s="3" t="e">
        <v>#N/A</v>
      </c>
      <c r="I29" s="3" t="e">
        <v>#N/A</v>
      </c>
      <c r="J29" s="3" t="e">
        <v>#N/A</v>
      </c>
      <c r="K29" s="3" t="e">
        <v>#N/A</v>
      </c>
      <c r="L29" s="3" t="e">
        <v>#N/A</v>
      </c>
      <c r="M29" s="3">
        <v>7872.2</v>
      </c>
      <c r="N29" s="3">
        <v>8284.9</v>
      </c>
      <c r="O29" s="3">
        <v>8248.7999999999993</v>
      </c>
      <c r="P29" s="3">
        <v>8101.4</v>
      </c>
      <c r="Q29" s="3">
        <v>8218.6</v>
      </c>
      <c r="R29" s="3">
        <v>8348</v>
      </c>
      <c r="S29" s="3">
        <v>8405</v>
      </c>
      <c r="T29" s="3" t="e">
        <v>#N/A</v>
      </c>
      <c r="U29" s="3" t="e">
        <v>#N/A</v>
      </c>
      <c r="V29" s="3" t="e">
        <v>#N/A</v>
      </c>
      <c r="W29" s="3" t="e">
        <v>#N/A</v>
      </c>
      <c r="X29" s="4" t="e">
        <v>#N/A</v>
      </c>
      <c r="Y29" s="4" t="e">
        <v>#N/A</v>
      </c>
      <c r="Z29" s="4" t="e">
        <v>#N/A</v>
      </c>
      <c r="AA29" s="4" t="e">
        <v>#N/A</v>
      </c>
      <c r="AB29" s="4" t="e">
        <v>#N/A</v>
      </c>
      <c r="AC29" s="3" t="e">
        <v>#N/A</v>
      </c>
      <c r="AD29" s="3" t="e">
        <v>#N/A</v>
      </c>
      <c r="AE29" s="3" t="e">
        <v>#N/A</v>
      </c>
      <c r="AF29" s="3" t="e">
        <v>#N/A</v>
      </c>
      <c r="AG29" s="3" t="e">
        <v>#N/A</v>
      </c>
      <c r="AH29" s="3" t="e">
        <v>#N/A</v>
      </c>
      <c r="AI29" s="3" t="e">
        <v>#N/A</v>
      </c>
      <c r="AJ29" s="3" t="e">
        <v>#N/A</v>
      </c>
      <c r="AK29" s="3" t="e">
        <v>#N/A</v>
      </c>
      <c r="AL29" s="3" t="e">
        <v>#N/A</v>
      </c>
      <c r="AM29" s="3" t="e">
        <v>#N/A</v>
      </c>
      <c r="AN29" s="3" t="e">
        <v>#N/A</v>
      </c>
      <c r="AO29" s="3" t="e">
        <v>#N/A</v>
      </c>
      <c r="AP29" s="4" t="e">
        <v>#N/A</v>
      </c>
      <c r="AQ29" s="4" t="e">
        <v>#N/A</v>
      </c>
      <c r="AR29" s="4" t="e">
        <v>#N/A</v>
      </c>
      <c r="AS29" s="3"/>
      <c r="AT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N29" s="5"/>
      <c r="DO29" s="19"/>
      <c r="DP29" s="20"/>
      <c r="DS29" s="5"/>
    </row>
    <row r="30" spans="1:128" x14ac:dyDescent="0.3">
      <c r="A30" t="s">
        <v>603</v>
      </c>
      <c r="B30" s="16">
        <v>36161</v>
      </c>
      <c r="C30" s="3" t="e">
        <v>#N/A</v>
      </c>
      <c r="D30" s="3" t="e">
        <v>#N/A</v>
      </c>
      <c r="E30" s="3" t="e">
        <v>#N/A</v>
      </c>
      <c r="F30" s="3" t="e">
        <v>#N/A</v>
      </c>
      <c r="G30" s="3" t="e">
        <v>#N/A</v>
      </c>
      <c r="H30" s="3" t="e">
        <v>#N/A</v>
      </c>
      <c r="I30" s="3" t="e">
        <v>#N/A</v>
      </c>
      <c r="J30" s="3" t="e">
        <v>#N/A</v>
      </c>
      <c r="K30" s="3" t="e">
        <v>#N/A</v>
      </c>
      <c r="L30" s="3" t="e">
        <v>#N/A</v>
      </c>
      <c r="M30" s="3" t="e">
        <v>#N/A</v>
      </c>
      <c r="N30" s="3">
        <v>8750.2999999999993</v>
      </c>
      <c r="O30" s="3">
        <v>8705.1</v>
      </c>
      <c r="P30" s="3">
        <v>8516.7999999999993</v>
      </c>
      <c r="Q30" s="3">
        <v>8611.7999999999993</v>
      </c>
      <c r="R30" s="3">
        <v>8685</v>
      </c>
      <c r="S30" s="3">
        <v>8748</v>
      </c>
      <c r="T30" s="3">
        <v>9115</v>
      </c>
      <c r="U30" s="3" t="e">
        <v>#N/A</v>
      </c>
      <c r="V30" s="3" t="e">
        <v>#N/A</v>
      </c>
      <c r="W30" s="3" t="e">
        <v>#N/A</v>
      </c>
      <c r="X30" s="4" t="e">
        <v>#N/A</v>
      </c>
      <c r="Y30" s="4" t="e">
        <v>#N/A</v>
      </c>
      <c r="Z30" s="4" t="e">
        <v>#N/A</v>
      </c>
      <c r="AA30" s="4" t="e">
        <v>#N/A</v>
      </c>
      <c r="AB30" s="4" t="e">
        <v>#N/A</v>
      </c>
      <c r="AC30" s="3" t="e">
        <v>#N/A</v>
      </c>
      <c r="AD30" s="3" t="e">
        <v>#N/A</v>
      </c>
      <c r="AE30" s="3" t="e">
        <v>#N/A</v>
      </c>
      <c r="AF30" s="3" t="e">
        <v>#N/A</v>
      </c>
      <c r="AG30" s="3" t="e">
        <v>#N/A</v>
      </c>
      <c r="AH30" s="3" t="e">
        <v>#N/A</v>
      </c>
      <c r="AI30" s="3" t="e">
        <v>#N/A</v>
      </c>
      <c r="AJ30" s="3" t="e">
        <v>#N/A</v>
      </c>
      <c r="AK30" s="3" t="e">
        <v>#N/A</v>
      </c>
      <c r="AL30" s="3" t="e">
        <v>#N/A</v>
      </c>
      <c r="AM30" s="3" t="e">
        <v>#N/A</v>
      </c>
      <c r="AN30" s="3" t="e">
        <v>#N/A</v>
      </c>
      <c r="AO30" s="3" t="e">
        <v>#N/A</v>
      </c>
      <c r="AP30" s="4" t="e">
        <v>#N/A</v>
      </c>
      <c r="AQ30" s="4" t="e">
        <v>#N/A</v>
      </c>
      <c r="AR30" s="4" t="e">
        <v>#N/A</v>
      </c>
      <c r="AS30" s="3"/>
      <c r="AT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N30" s="5"/>
      <c r="DO30" s="19"/>
      <c r="DP30" s="20"/>
      <c r="DS30" s="5"/>
    </row>
    <row r="31" spans="1:128" x14ac:dyDescent="0.3">
      <c r="A31" t="s">
        <v>604</v>
      </c>
      <c r="B31" s="16">
        <v>36526</v>
      </c>
      <c r="C31" s="3" t="e">
        <v>#N/A</v>
      </c>
      <c r="D31" s="3" t="e">
        <v>#N/A</v>
      </c>
      <c r="E31" s="3" t="e">
        <v>#N/A</v>
      </c>
      <c r="F31" s="3" t="e">
        <v>#N/A</v>
      </c>
      <c r="G31" s="3" t="e">
        <v>#N/A</v>
      </c>
      <c r="H31" s="3" t="e">
        <v>#N/A</v>
      </c>
      <c r="I31" s="3" t="e">
        <v>#N/A</v>
      </c>
      <c r="J31" s="3" t="e">
        <v>#N/A</v>
      </c>
      <c r="K31" s="3" t="e">
        <v>#N/A</v>
      </c>
      <c r="L31" s="3" t="e">
        <v>#N/A</v>
      </c>
      <c r="M31" s="3" t="e">
        <v>#N/A</v>
      </c>
      <c r="N31" s="3" t="e">
        <v>#N/A</v>
      </c>
      <c r="O31" s="3">
        <v>9186.1</v>
      </c>
      <c r="P31" s="3">
        <v>8945.7999999999993</v>
      </c>
      <c r="Q31" s="3">
        <v>9042.9</v>
      </c>
      <c r="R31" s="3">
        <v>9047</v>
      </c>
      <c r="S31" s="3">
        <v>9106</v>
      </c>
      <c r="T31" s="3">
        <v>9572</v>
      </c>
      <c r="U31" s="3">
        <v>9824</v>
      </c>
      <c r="V31" s="3" t="e">
        <v>#N/A</v>
      </c>
      <c r="W31" s="3" t="e">
        <v>#N/A</v>
      </c>
      <c r="X31" s="4" t="e">
        <v>#N/A</v>
      </c>
      <c r="Y31" s="4" t="e">
        <v>#N/A</v>
      </c>
      <c r="Z31" s="4" t="e">
        <v>#N/A</v>
      </c>
      <c r="AA31" s="4" t="e">
        <v>#N/A</v>
      </c>
      <c r="AB31" s="4" t="e">
        <v>#N/A</v>
      </c>
      <c r="AC31" s="3" t="e">
        <v>#N/A</v>
      </c>
      <c r="AD31" s="3" t="e">
        <v>#N/A</v>
      </c>
      <c r="AE31" s="3" t="e">
        <v>#N/A</v>
      </c>
      <c r="AF31" s="3" t="e">
        <v>#N/A</v>
      </c>
      <c r="AG31" s="3" t="e">
        <v>#N/A</v>
      </c>
      <c r="AH31" s="3" t="e">
        <v>#N/A</v>
      </c>
      <c r="AI31" s="3" t="e">
        <v>#N/A</v>
      </c>
      <c r="AJ31" s="3" t="e">
        <v>#N/A</v>
      </c>
      <c r="AK31" s="3" t="e">
        <v>#N/A</v>
      </c>
      <c r="AL31" s="3" t="e">
        <v>#N/A</v>
      </c>
      <c r="AM31" s="3" t="e">
        <v>#N/A</v>
      </c>
      <c r="AN31" s="3" t="e">
        <v>#N/A</v>
      </c>
      <c r="AO31" s="3" t="e">
        <v>#N/A</v>
      </c>
      <c r="AP31" s="4" t="e">
        <v>#N/A</v>
      </c>
      <c r="AQ31" s="4" t="e">
        <v>#N/A</v>
      </c>
      <c r="AR31" s="4" t="e">
        <v>#N/A</v>
      </c>
      <c r="AS31" s="3"/>
      <c r="AT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N31" s="5"/>
      <c r="DO31" s="19"/>
      <c r="DP31" s="20"/>
      <c r="DS31" s="5"/>
    </row>
    <row r="32" spans="1:128" x14ac:dyDescent="0.3">
      <c r="A32" t="s">
        <v>605</v>
      </c>
      <c r="B32" s="16">
        <v>36892</v>
      </c>
      <c r="C32" s="3" t="e">
        <v>#N/A</v>
      </c>
      <c r="D32" s="3" t="e">
        <v>#N/A</v>
      </c>
      <c r="E32" s="3" t="e">
        <v>#N/A</v>
      </c>
      <c r="F32" s="3" t="e">
        <v>#N/A</v>
      </c>
      <c r="G32" s="3" t="e">
        <v>#N/A</v>
      </c>
      <c r="H32" s="3" t="e">
        <v>#N/A</v>
      </c>
      <c r="I32" s="3" t="e">
        <v>#N/A</v>
      </c>
      <c r="J32" s="3" t="e">
        <v>#N/A</v>
      </c>
      <c r="K32" s="3" t="e">
        <v>#N/A</v>
      </c>
      <c r="L32" s="3" t="e">
        <v>#N/A</v>
      </c>
      <c r="M32" s="3" t="e">
        <v>#N/A</v>
      </c>
      <c r="N32" s="3" t="e">
        <v>#N/A</v>
      </c>
      <c r="O32" s="3" t="e">
        <v>#N/A</v>
      </c>
      <c r="P32" s="3">
        <v>9405</v>
      </c>
      <c r="Q32" s="3">
        <v>9493.5</v>
      </c>
      <c r="R32" s="3">
        <v>9440</v>
      </c>
      <c r="S32" s="3">
        <v>9485</v>
      </c>
      <c r="T32" s="3">
        <v>10041</v>
      </c>
      <c r="U32" s="3">
        <v>10313</v>
      </c>
      <c r="V32" s="3">
        <v>10151</v>
      </c>
      <c r="W32" s="3" t="e">
        <v>#N/A</v>
      </c>
      <c r="X32" s="4" t="e">
        <v>#N/A</v>
      </c>
      <c r="Y32" s="4" t="e">
        <v>#N/A</v>
      </c>
      <c r="Z32" s="4" t="e">
        <v>#N/A</v>
      </c>
      <c r="AA32" s="4" t="e">
        <v>#N/A</v>
      </c>
      <c r="AB32" s="4" t="e">
        <v>#N/A</v>
      </c>
      <c r="AC32" s="3" t="e">
        <v>#N/A</v>
      </c>
      <c r="AD32" s="3" t="e">
        <v>#N/A</v>
      </c>
      <c r="AE32" s="3" t="e">
        <v>#N/A</v>
      </c>
      <c r="AF32" s="3" t="e">
        <v>#N/A</v>
      </c>
      <c r="AG32" s="3" t="e">
        <v>#N/A</v>
      </c>
      <c r="AH32" s="3" t="e">
        <v>#N/A</v>
      </c>
      <c r="AI32" s="3" t="e">
        <v>#N/A</v>
      </c>
      <c r="AJ32" s="3" t="e">
        <v>#N/A</v>
      </c>
      <c r="AK32" s="3" t="e">
        <v>#N/A</v>
      </c>
      <c r="AL32" s="3" t="e">
        <v>#N/A</v>
      </c>
      <c r="AM32" s="3" t="e">
        <v>#N/A</v>
      </c>
      <c r="AN32" s="3" t="e">
        <v>#N/A</v>
      </c>
      <c r="AO32" s="3" t="e">
        <v>#N/A</v>
      </c>
      <c r="AP32" s="4" t="e">
        <v>#N/A</v>
      </c>
      <c r="AQ32" s="4" t="e">
        <v>#N/A</v>
      </c>
      <c r="AR32" s="4" t="e">
        <v>#N/A</v>
      </c>
      <c r="AS32" s="3"/>
      <c r="AT32" s="3"/>
      <c r="AY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N32" s="5"/>
      <c r="DO32" s="19"/>
      <c r="DP32" s="20"/>
      <c r="DS32" s="5"/>
    </row>
    <row r="33" spans="1:123" x14ac:dyDescent="0.3">
      <c r="A33" t="s">
        <v>606</v>
      </c>
      <c r="B33" s="16">
        <v>37257</v>
      </c>
      <c r="C33" s="3" t="e">
        <v>#N/A</v>
      </c>
      <c r="D33" s="3" t="e">
        <v>#N/A</v>
      </c>
      <c r="E33" s="3" t="e">
        <v>#N/A</v>
      </c>
      <c r="F33" s="3" t="e">
        <v>#N/A</v>
      </c>
      <c r="G33" s="3" t="e">
        <v>#N/A</v>
      </c>
      <c r="H33" s="3" t="e">
        <v>#N/A</v>
      </c>
      <c r="I33" s="3" t="e">
        <v>#N/A</v>
      </c>
      <c r="J33" s="3" t="e">
        <v>#N/A</v>
      </c>
      <c r="K33" s="3" t="e">
        <v>#N/A</v>
      </c>
      <c r="L33" s="3" t="e">
        <v>#N/A</v>
      </c>
      <c r="M33" s="3" t="e">
        <v>#N/A</v>
      </c>
      <c r="N33" s="3" t="e">
        <v>#N/A</v>
      </c>
      <c r="O33" s="3" t="e">
        <v>#N/A</v>
      </c>
      <c r="P33" s="3">
        <v>9880.6</v>
      </c>
      <c r="Q33" s="3">
        <v>9965.4</v>
      </c>
      <c r="R33" s="3">
        <v>9880</v>
      </c>
      <c r="S33" s="3">
        <v>9894</v>
      </c>
      <c r="T33" s="3">
        <v>10502</v>
      </c>
      <c r="U33" s="3">
        <v>10858</v>
      </c>
      <c r="V33" s="3">
        <v>10362</v>
      </c>
      <c r="W33" s="3">
        <v>10337</v>
      </c>
      <c r="X33" s="4" t="e">
        <v>#N/A</v>
      </c>
      <c r="Y33" s="4" t="e">
        <v>#N/A</v>
      </c>
      <c r="Z33" s="4" t="e">
        <v>#N/A</v>
      </c>
      <c r="AA33" s="4" t="e">
        <v>#N/A</v>
      </c>
      <c r="AB33" s="4" t="e">
        <v>#N/A</v>
      </c>
      <c r="AC33" s="3" t="e">
        <v>#N/A</v>
      </c>
      <c r="AD33" s="3" t="e">
        <v>#N/A</v>
      </c>
      <c r="AE33" s="3" t="e">
        <v>#N/A</v>
      </c>
      <c r="AF33" s="3" t="e">
        <v>#N/A</v>
      </c>
      <c r="AG33" s="3" t="e">
        <v>#N/A</v>
      </c>
      <c r="AH33" s="3" t="e">
        <v>#N/A</v>
      </c>
      <c r="AI33" s="3" t="e">
        <v>#N/A</v>
      </c>
      <c r="AJ33" s="3" t="e">
        <v>#N/A</v>
      </c>
      <c r="AK33" s="3" t="e">
        <v>#N/A</v>
      </c>
      <c r="AL33" s="3" t="e">
        <v>#N/A</v>
      </c>
      <c r="AM33" s="3" t="e">
        <v>#N/A</v>
      </c>
      <c r="AN33" s="3" t="e">
        <v>#N/A</v>
      </c>
      <c r="AO33" s="3" t="e">
        <v>#N/A</v>
      </c>
      <c r="AP33" s="4" t="e">
        <v>#N/A</v>
      </c>
      <c r="AQ33" s="4" t="e">
        <v>#N/A</v>
      </c>
      <c r="AR33" s="4" t="e">
        <v>#N/A</v>
      </c>
      <c r="AS33" s="3"/>
      <c r="AT33" s="3"/>
      <c r="AY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N33" s="5"/>
      <c r="DO33" s="19"/>
      <c r="DP33" s="20"/>
      <c r="DS33" s="5"/>
    </row>
    <row r="34" spans="1:123" x14ac:dyDescent="0.3">
      <c r="A34" t="s">
        <v>607</v>
      </c>
      <c r="B34" s="16">
        <v>37622</v>
      </c>
      <c r="C34" s="3" t="e">
        <v>#N/A</v>
      </c>
      <c r="D34" s="3" t="e">
        <v>#N/A</v>
      </c>
      <c r="E34" s="3" t="e">
        <v>#N/A</v>
      </c>
      <c r="F34" s="3" t="e">
        <v>#N/A</v>
      </c>
      <c r="G34" s="3" t="e">
        <v>#N/A</v>
      </c>
      <c r="H34" s="3" t="e">
        <v>#N/A</v>
      </c>
      <c r="I34" s="3" t="e">
        <v>#N/A</v>
      </c>
      <c r="J34" s="3" t="e">
        <v>#N/A</v>
      </c>
      <c r="K34" s="3" t="e">
        <v>#N/A</v>
      </c>
      <c r="L34" s="3" t="e">
        <v>#N/A</v>
      </c>
      <c r="M34" s="3" t="e">
        <v>#N/A</v>
      </c>
      <c r="N34" s="3" t="e">
        <v>#N/A</v>
      </c>
      <c r="O34" s="3" t="e">
        <v>#N/A</v>
      </c>
      <c r="P34" s="3" t="e">
        <v>#N/A</v>
      </c>
      <c r="Q34" s="3" t="e">
        <v>#N/A</v>
      </c>
      <c r="R34" s="3">
        <v>10336</v>
      </c>
      <c r="S34" s="3">
        <v>10340</v>
      </c>
      <c r="T34" s="3">
        <v>10983</v>
      </c>
      <c r="U34" s="3">
        <v>11446</v>
      </c>
      <c r="V34" s="3">
        <v>10922</v>
      </c>
      <c r="W34" s="3">
        <v>10757</v>
      </c>
      <c r="X34" s="3">
        <v>10828</v>
      </c>
      <c r="Y34" s="4" t="e">
        <v>#N/A</v>
      </c>
      <c r="Z34" s="4" t="e">
        <v>#N/A</v>
      </c>
      <c r="AA34" s="4" t="e">
        <v>#N/A</v>
      </c>
      <c r="AB34" s="4" t="e">
        <v>#N/A</v>
      </c>
      <c r="AC34" s="3" t="e">
        <v>#N/A</v>
      </c>
      <c r="AD34" s="3" t="e">
        <v>#N/A</v>
      </c>
      <c r="AE34" s="3" t="e">
        <v>#N/A</v>
      </c>
      <c r="AF34" s="3" t="e">
        <v>#N/A</v>
      </c>
      <c r="AG34" s="3" t="e">
        <v>#N/A</v>
      </c>
      <c r="AH34" s="3" t="e">
        <v>#N/A</v>
      </c>
      <c r="AI34" s="3" t="e">
        <v>#N/A</v>
      </c>
      <c r="AJ34" s="3" t="e">
        <v>#N/A</v>
      </c>
      <c r="AK34" s="3" t="e">
        <v>#N/A</v>
      </c>
      <c r="AL34" s="3" t="e">
        <v>#N/A</v>
      </c>
      <c r="AM34" s="3" t="e">
        <v>#N/A</v>
      </c>
      <c r="AN34" s="3" t="e">
        <v>#N/A</v>
      </c>
      <c r="AO34" s="3" t="e">
        <v>#N/A</v>
      </c>
      <c r="AP34" s="4" t="e">
        <v>#N/A</v>
      </c>
      <c r="AQ34" s="4" t="e">
        <v>#N/A</v>
      </c>
      <c r="AR34" s="4" t="e">
        <v>#N/A</v>
      </c>
      <c r="AS34" s="3"/>
      <c r="AT34" s="3"/>
      <c r="AY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N34" s="5"/>
      <c r="DO34" s="19"/>
      <c r="DP34" s="20"/>
      <c r="DS34" s="5"/>
    </row>
    <row r="35" spans="1:123" x14ac:dyDescent="0.3">
      <c r="A35" t="s">
        <v>608</v>
      </c>
      <c r="B35" s="16">
        <v>37987</v>
      </c>
      <c r="C35" s="3" t="e">
        <v>#N/A</v>
      </c>
      <c r="D35" s="3" t="e">
        <v>#N/A</v>
      </c>
      <c r="E35" s="3" t="e">
        <v>#N/A</v>
      </c>
      <c r="F35" s="3" t="e">
        <v>#N/A</v>
      </c>
      <c r="G35" s="3" t="e">
        <v>#N/A</v>
      </c>
      <c r="H35" s="3" t="e">
        <v>#N/A</v>
      </c>
      <c r="I35" s="3" t="e">
        <v>#N/A</v>
      </c>
      <c r="J35" s="3" t="e">
        <v>#N/A</v>
      </c>
      <c r="K35" s="3" t="e">
        <v>#N/A</v>
      </c>
      <c r="L35" s="3" t="e">
        <v>#N/A</v>
      </c>
      <c r="M35" s="3" t="e">
        <v>#N/A</v>
      </c>
      <c r="N35" s="3" t="e">
        <v>#N/A</v>
      </c>
      <c r="O35" s="3" t="e">
        <v>#N/A</v>
      </c>
      <c r="P35" s="3" t="e">
        <v>#N/A</v>
      </c>
      <c r="Q35" s="3" t="e">
        <v>#N/A</v>
      </c>
      <c r="R35" s="3" t="e">
        <v>#N/A</v>
      </c>
      <c r="S35" s="3">
        <v>10810</v>
      </c>
      <c r="T35" s="3">
        <v>11502</v>
      </c>
      <c r="U35" s="3">
        <v>12059</v>
      </c>
      <c r="V35" s="3">
        <v>11526</v>
      </c>
      <c r="W35">
        <v>11303</v>
      </c>
      <c r="X35" s="3">
        <v>11466</v>
      </c>
      <c r="Y35" s="3">
        <v>11553</v>
      </c>
      <c r="Z35" s="4" t="e">
        <v>#N/A</v>
      </c>
      <c r="AA35" s="4" t="e">
        <v>#N/A</v>
      </c>
      <c r="AB35" s="4" t="e">
        <v>#N/A</v>
      </c>
      <c r="AC35" s="3" t="e">
        <v>#N/A</v>
      </c>
      <c r="AD35" s="3" t="e">
        <v>#N/A</v>
      </c>
      <c r="AE35" s="3" t="e">
        <v>#N/A</v>
      </c>
      <c r="AF35" s="3" t="e">
        <v>#N/A</v>
      </c>
      <c r="AG35" s="3" t="e">
        <v>#N/A</v>
      </c>
      <c r="AH35" s="3" t="e">
        <v>#N/A</v>
      </c>
      <c r="AI35" s="3" t="e">
        <v>#N/A</v>
      </c>
      <c r="AJ35" s="3" t="e">
        <v>#N/A</v>
      </c>
      <c r="AK35" s="3" t="e">
        <v>#N/A</v>
      </c>
      <c r="AL35" s="3" t="e">
        <v>#N/A</v>
      </c>
      <c r="AM35" s="3" t="e">
        <v>#N/A</v>
      </c>
      <c r="AN35" s="3" t="e">
        <v>#N/A</v>
      </c>
      <c r="AO35" s="3" t="e">
        <v>#N/A</v>
      </c>
      <c r="AP35" s="4" t="e">
        <v>#N/A</v>
      </c>
      <c r="AQ35" s="4" t="e">
        <v>#N/A</v>
      </c>
      <c r="AR35" s="4" t="e">
        <v>#N/A</v>
      </c>
      <c r="AS35" s="3"/>
      <c r="AT35" s="3"/>
      <c r="AU35" s="3"/>
      <c r="AV35" s="3"/>
      <c r="AY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N35" s="5"/>
      <c r="DO35" s="19"/>
      <c r="DP35" s="20"/>
      <c r="DS35" s="5"/>
    </row>
    <row r="36" spans="1:123" x14ac:dyDescent="0.3">
      <c r="A36" t="s">
        <v>609</v>
      </c>
      <c r="B36" s="16">
        <v>38353</v>
      </c>
      <c r="C36" s="3" t="e">
        <v>#N/A</v>
      </c>
      <c r="D36" s="3" t="e">
        <v>#N/A</v>
      </c>
      <c r="E36" s="3" t="e">
        <v>#N/A</v>
      </c>
      <c r="F36" s="3" t="e">
        <v>#N/A</v>
      </c>
      <c r="G36" s="3" t="e">
        <v>#N/A</v>
      </c>
      <c r="H36" s="3" t="e">
        <v>#N/A</v>
      </c>
      <c r="I36" s="3" t="e">
        <v>#N/A</v>
      </c>
      <c r="J36" s="3" t="e">
        <v>#N/A</v>
      </c>
      <c r="K36" s="3" t="e">
        <v>#N/A</v>
      </c>
      <c r="L36" s="3" t="e">
        <v>#N/A</v>
      </c>
      <c r="M36" s="3" t="e">
        <v>#N/A</v>
      </c>
      <c r="N36" s="3" t="e">
        <v>#N/A</v>
      </c>
      <c r="O36" s="3" t="e">
        <v>#N/A</v>
      </c>
      <c r="P36" s="3" t="e">
        <v>#N/A</v>
      </c>
      <c r="Q36" s="3" t="e">
        <v>#N/A</v>
      </c>
      <c r="R36" s="3" t="e">
        <v>#N/A</v>
      </c>
      <c r="S36" s="3" t="e">
        <v>#N/A</v>
      </c>
      <c r="T36" s="3">
        <v>12085</v>
      </c>
      <c r="U36" s="3">
        <v>12701</v>
      </c>
      <c r="V36" s="3">
        <v>12159</v>
      </c>
      <c r="W36" s="3">
        <v>11884</v>
      </c>
      <c r="X36" s="3">
        <v>12042</v>
      </c>
      <c r="Y36" s="3">
        <v>12227</v>
      </c>
      <c r="Z36" s="3">
        <v>12290</v>
      </c>
      <c r="AA36" s="4" t="e">
        <v>#N/A</v>
      </c>
      <c r="AB36" s="4" t="e">
        <v>#N/A</v>
      </c>
      <c r="AC36" s="3" t="e">
        <v>#N/A</v>
      </c>
      <c r="AD36" s="3" t="e">
        <v>#N/A</v>
      </c>
      <c r="AE36" s="3" t="e">
        <v>#N/A</v>
      </c>
      <c r="AF36" s="3" t="e">
        <v>#N/A</v>
      </c>
      <c r="AG36" s="3" t="e">
        <v>#N/A</v>
      </c>
      <c r="AH36" s="3" t="e">
        <v>#N/A</v>
      </c>
      <c r="AI36" s="3" t="e">
        <v>#N/A</v>
      </c>
      <c r="AJ36" s="3" t="e">
        <v>#N/A</v>
      </c>
      <c r="AK36" s="3" t="e">
        <v>#N/A</v>
      </c>
      <c r="AL36" s="3" t="e">
        <v>#N/A</v>
      </c>
      <c r="AM36" s="3" t="e">
        <v>#N/A</v>
      </c>
      <c r="AN36" s="3" t="e">
        <v>#N/A</v>
      </c>
      <c r="AO36" s="3" t="e">
        <v>#N/A</v>
      </c>
      <c r="AP36" s="4" t="e">
        <v>#N/A</v>
      </c>
      <c r="AQ36" s="4" t="e">
        <v>#N/A</v>
      </c>
      <c r="AR36" s="4" t="e">
        <v>#N/A</v>
      </c>
      <c r="AS36" s="3"/>
      <c r="AT36" s="3"/>
      <c r="AU36" s="3"/>
      <c r="AV36" s="3"/>
      <c r="AW36" s="3"/>
      <c r="AX36" s="3"/>
      <c r="AY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N36" s="5"/>
      <c r="DO36" s="19"/>
      <c r="DP36" s="20"/>
      <c r="DS36" s="5"/>
    </row>
    <row r="37" spans="1:123" x14ac:dyDescent="0.3">
      <c r="A37" t="s">
        <v>610</v>
      </c>
      <c r="B37" s="16">
        <v>38718</v>
      </c>
      <c r="C37" s="3" t="e">
        <v>#N/A</v>
      </c>
      <c r="D37" s="3" t="e">
        <v>#N/A</v>
      </c>
      <c r="E37" s="3" t="e">
        <v>#N/A</v>
      </c>
      <c r="F37" s="3" t="e">
        <v>#N/A</v>
      </c>
      <c r="G37" s="3" t="e">
        <v>#N/A</v>
      </c>
      <c r="H37" s="3" t="e">
        <v>#N/A</v>
      </c>
      <c r="I37" s="3" t="e">
        <v>#N/A</v>
      </c>
      <c r="J37" s="3" t="e">
        <v>#N/A</v>
      </c>
      <c r="K37" s="3" t="e">
        <v>#N/A</v>
      </c>
      <c r="L37" s="3" t="e">
        <v>#N/A</v>
      </c>
      <c r="M37" s="3" t="e">
        <v>#N/A</v>
      </c>
      <c r="N37" s="3" t="e">
        <v>#N/A</v>
      </c>
      <c r="O37" s="3" t="e">
        <v>#N/A</v>
      </c>
      <c r="P37" s="3" t="e">
        <v>#N/A</v>
      </c>
      <c r="Q37" s="3" t="e">
        <v>#N/A</v>
      </c>
      <c r="R37" s="3" t="e">
        <v>#N/A</v>
      </c>
      <c r="S37" s="3" t="e">
        <v>#N/A</v>
      </c>
      <c r="T37" s="3" t="e">
        <v>#N/A</v>
      </c>
      <c r="U37" s="3">
        <v>13376</v>
      </c>
      <c r="V37" s="3">
        <v>12803</v>
      </c>
      <c r="W37" s="3">
        <v>12483</v>
      </c>
      <c r="X37" s="3">
        <v>12641</v>
      </c>
      <c r="Y37" s="3">
        <v>12907</v>
      </c>
      <c r="Z37" s="3">
        <v>13030</v>
      </c>
      <c r="AA37" s="3">
        <v>13061</v>
      </c>
      <c r="AB37" s="4" t="e">
        <v>#N/A</v>
      </c>
      <c r="AC37" s="3" t="e">
        <v>#N/A</v>
      </c>
      <c r="AD37" s="3" t="e">
        <v>#N/A</v>
      </c>
      <c r="AE37" s="3" t="e">
        <v>#N/A</v>
      </c>
      <c r="AF37" s="3" t="e">
        <v>#N/A</v>
      </c>
      <c r="AG37" s="3" t="e">
        <v>#N/A</v>
      </c>
      <c r="AH37" s="3" t="e">
        <v>#N/A</v>
      </c>
      <c r="AI37" s="3" t="e">
        <v>#N/A</v>
      </c>
      <c r="AJ37" s="3" t="e">
        <v>#N/A</v>
      </c>
      <c r="AK37" s="3" t="e">
        <v>#N/A</v>
      </c>
      <c r="AL37" s="3" t="e">
        <v>#N/A</v>
      </c>
      <c r="AM37" s="3" t="e">
        <v>#N/A</v>
      </c>
      <c r="AN37" s="3" t="e">
        <v>#N/A</v>
      </c>
      <c r="AO37" s="3" t="e">
        <v>#N/A</v>
      </c>
      <c r="AP37" s="4" t="e">
        <v>#N/A</v>
      </c>
      <c r="AQ37" s="4" t="e">
        <v>#N/A</v>
      </c>
      <c r="AR37" s="4" t="e">
        <v>#N/A</v>
      </c>
      <c r="AS37" s="3"/>
      <c r="AT37" s="3"/>
      <c r="AU37" s="3"/>
      <c r="AV37" s="3"/>
      <c r="AW37" s="3"/>
      <c r="AX37" s="3"/>
      <c r="AY37" s="3"/>
      <c r="AZ37" s="3"/>
      <c r="BA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N37" s="5"/>
      <c r="DO37" s="19"/>
      <c r="DP37" s="20"/>
    </row>
    <row r="38" spans="1:123" x14ac:dyDescent="0.3">
      <c r="A38" t="s">
        <v>611</v>
      </c>
      <c r="B38" s="16">
        <v>39083</v>
      </c>
      <c r="C38" s="3" t="e">
        <v>#N/A</v>
      </c>
      <c r="D38" s="3" t="e">
        <v>#N/A</v>
      </c>
      <c r="E38" s="3" t="e">
        <v>#N/A</v>
      </c>
      <c r="F38" s="3" t="e">
        <v>#N/A</v>
      </c>
      <c r="G38" s="3" t="e">
        <v>#N/A</v>
      </c>
      <c r="H38" s="3" t="e">
        <v>#N/A</v>
      </c>
      <c r="I38" s="3" t="e">
        <v>#N/A</v>
      </c>
      <c r="J38" s="3" t="e">
        <v>#N/A</v>
      </c>
      <c r="K38" s="3" t="e">
        <v>#N/A</v>
      </c>
      <c r="L38" s="3" t="e">
        <v>#N/A</v>
      </c>
      <c r="M38" s="3" t="e">
        <v>#N/A</v>
      </c>
      <c r="N38" s="3" t="e">
        <v>#N/A</v>
      </c>
      <c r="O38" s="3" t="e">
        <v>#N/A</v>
      </c>
      <c r="P38" s="3" t="e">
        <v>#N/A</v>
      </c>
      <c r="Q38" s="3" t="e">
        <v>#N/A</v>
      </c>
      <c r="R38" s="3" t="e">
        <v>#N/A</v>
      </c>
      <c r="S38" s="3" t="e">
        <v>#N/A</v>
      </c>
      <c r="T38" s="3" t="e">
        <v>#N/A</v>
      </c>
      <c r="U38" s="3" t="e">
        <v>#N/A</v>
      </c>
      <c r="V38" s="3">
        <v>13448</v>
      </c>
      <c r="W38" s="3">
        <v>13104</v>
      </c>
      <c r="X38" s="3">
        <v>13279</v>
      </c>
      <c r="Y38" s="3">
        <v>13617</v>
      </c>
      <c r="Z38" s="3">
        <v>13761</v>
      </c>
      <c r="AA38" s="3">
        <v>13761</v>
      </c>
      <c r="AB38" s="3">
        <v>13668</v>
      </c>
      <c r="AC38" s="3" t="e">
        <v>#N/A</v>
      </c>
      <c r="AD38" s="3" t="e">
        <v>#N/A</v>
      </c>
      <c r="AE38" s="3" t="e">
        <v>#N/A</v>
      </c>
      <c r="AF38" s="3" t="e">
        <v>#N/A</v>
      </c>
      <c r="AG38" s="3" t="e">
        <v>#N/A</v>
      </c>
      <c r="AH38" s="3" t="e">
        <v>#N/A</v>
      </c>
      <c r="AI38" s="3" t="e">
        <v>#N/A</v>
      </c>
      <c r="AJ38" s="3" t="e">
        <v>#N/A</v>
      </c>
      <c r="AK38" s="3" t="e">
        <v>#N/A</v>
      </c>
      <c r="AL38" s="3" t="e">
        <v>#N/A</v>
      </c>
      <c r="AM38" s="3" t="e">
        <v>#N/A</v>
      </c>
      <c r="AN38" s="3" t="e">
        <v>#N/A</v>
      </c>
      <c r="AO38" s="3" t="e">
        <v>#N/A</v>
      </c>
      <c r="AP38" s="4" t="e">
        <v>#N/A</v>
      </c>
      <c r="AQ38" s="4" t="e">
        <v>#N/A</v>
      </c>
      <c r="AR38" s="4" t="e">
        <v>#N/A</v>
      </c>
      <c r="AS38" s="3"/>
      <c r="AT38" s="3"/>
      <c r="AU38" s="3"/>
      <c r="AV38" s="3"/>
      <c r="AW38" s="3"/>
      <c r="AX38" s="3"/>
      <c r="AY38" s="3"/>
      <c r="AZ38" s="3"/>
      <c r="BA38" s="3"/>
      <c r="BB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N38" s="5"/>
      <c r="DO38" s="19"/>
      <c r="DP38" s="20"/>
    </row>
    <row r="39" spans="1:123" x14ac:dyDescent="0.3">
      <c r="A39" t="s">
        <v>612</v>
      </c>
      <c r="B39" s="16">
        <v>39448</v>
      </c>
      <c r="C39" s="3" t="e">
        <v>#N/A</v>
      </c>
      <c r="D39" s="3" t="e">
        <v>#N/A</v>
      </c>
      <c r="E39" s="3" t="e">
        <v>#N/A</v>
      </c>
      <c r="F39" s="3" t="e">
        <v>#N/A</v>
      </c>
      <c r="G39" s="3" t="e">
        <v>#N/A</v>
      </c>
      <c r="H39" s="3" t="e">
        <v>#N/A</v>
      </c>
      <c r="I39" s="3" t="e">
        <v>#N/A</v>
      </c>
      <c r="J39" s="3" t="e">
        <v>#N/A</v>
      </c>
      <c r="K39" s="3" t="e">
        <v>#N/A</v>
      </c>
      <c r="L39" s="3" t="e">
        <v>#N/A</v>
      </c>
      <c r="M39" s="3" t="e">
        <v>#N/A</v>
      </c>
      <c r="N39" s="3" t="e">
        <v>#N/A</v>
      </c>
      <c r="O39" s="3" t="e">
        <v>#N/A</v>
      </c>
      <c r="P39" s="3" t="e">
        <v>#N/A</v>
      </c>
      <c r="Q39" s="3" t="e">
        <v>#N/A</v>
      </c>
      <c r="R39" s="3" t="e">
        <v>#N/A</v>
      </c>
      <c r="S39" s="3" t="e">
        <v>#N/A</v>
      </c>
      <c r="T39" s="3" t="e">
        <v>#N/A</v>
      </c>
      <c r="U39" s="3" t="e">
        <v>#N/A</v>
      </c>
      <c r="V39" s="3" t="e">
        <v>#N/A</v>
      </c>
      <c r="W39" s="3">
        <v>13752</v>
      </c>
      <c r="X39" s="3">
        <v>13973</v>
      </c>
      <c r="Y39" s="3">
        <v>14349</v>
      </c>
      <c r="Z39" s="3">
        <v>14521</v>
      </c>
      <c r="AA39" s="3">
        <v>14515</v>
      </c>
      <c r="AB39" s="3">
        <v>14312</v>
      </c>
      <c r="AC39" s="3">
        <v>14222</v>
      </c>
      <c r="AD39" s="3" t="e">
        <v>#N/A</v>
      </c>
      <c r="AE39" s="3" t="e">
        <v>#N/A</v>
      </c>
      <c r="AF39" s="3" t="e">
        <v>#N/A</v>
      </c>
      <c r="AG39" s="3" t="e">
        <v>#N/A</v>
      </c>
      <c r="AH39" s="3" t="e">
        <v>#N/A</v>
      </c>
      <c r="AI39" s="3" t="e">
        <v>#N/A</v>
      </c>
      <c r="AJ39" s="3" t="e">
        <v>#N/A</v>
      </c>
      <c r="AK39" s="3" t="e">
        <v>#N/A</v>
      </c>
      <c r="AL39" s="3" t="e">
        <v>#N/A</v>
      </c>
      <c r="AM39" s="3" t="e">
        <v>#N/A</v>
      </c>
      <c r="AN39" s="3" t="e">
        <v>#N/A</v>
      </c>
      <c r="AO39" s="3" t="e">
        <v>#N/A</v>
      </c>
      <c r="AP39" s="4" t="e">
        <v>#N/A</v>
      </c>
      <c r="AQ39" s="4" t="e">
        <v>#N/A</v>
      </c>
      <c r="AR39" s="4" t="e">
        <v>#N/A</v>
      </c>
      <c r="AS39" s="3"/>
      <c r="AT39" s="3"/>
      <c r="AU39" s="3"/>
      <c r="AV39" s="3"/>
      <c r="AW39" s="3"/>
      <c r="AX39" s="3"/>
      <c r="AY39" s="3"/>
      <c r="AZ39" s="3"/>
      <c r="BA39" s="3"/>
      <c r="BB39" s="3"/>
      <c r="BC39" s="3"/>
      <c r="BD39" s="3"/>
      <c r="BN39" s="3"/>
      <c r="BO39" s="3"/>
      <c r="BP39" s="3"/>
      <c r="BQ39" s="3"/>
      <c r="BR39" s="3"/>
      <c r="BS39" s="3"/>
      <c r="BT39" s="3"/>
      <c r="BU39" s="3"/>
      <c r="BV39" s="3"/>
      <c r="BW39" s="3"/>
      <c r="BX39" s="3"/>
      <c r="BY39" s="3"/>
      <c r="BZ39" s="3"/>
      <c r="CA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N39" s="5"/>
      <c r="DO39" s="19"/>
      <c r="DP39" s="20"/>
    </row>
    <row r="40" spans="1:123" x14ac:dyDescent="0.3">
      <c r="A40" t="s">
        <v>613</v>
      </c>
      <c r="B40" s="16">
        <v>39814</v>
      </c>
      <c r="C40" s="3" t="e">
        <v>#N/A</v>
      </c>
      <c r="D40" s="3" t="e">
        <v>#N/A</v>
      </c>
      <c r="E40" s="3" t="e">
        <v>#N/A</v>
      </c>
      <c r="F40" s="3" t="e">
        <v>#N/A</v>
      </c>
      <c r="G40" s="3" t="e">
        <v>#N/A</v>
      </c>
      <c r="H40" s="3" t="e">
        <v>#N/A</v>
      </c>
      <c r="I40" s="3" t="e">
        <v>#N/A</v>
      </c>
      <c r="J40" s="3" t="e">
        <v>#N/A</v>
      </c>
      <c r="K40" s="3" t="e">
        <v>#N/A</v>
      </c>
      <c r="L40" s="3" t="e">
        <v>#N/A</v>
      </c>
      <c r="M40" s="3" t="e">
        <v>#N/A</v>
      </c>
      <c r="N40" s="3" t="e">
        <v>#N/A</v>
      </c>
      <c r="O40" s="3" t="e">
        <v>#N/A</v>
      </c>
      <c r="P40" s="3" t="e">
        <v>#N/A</v>
      </c>
      <c r="Q40" s="3" t="e">
        <v>#N/A</v>
      </c>
      <c r="R40" s="3" t="e">
        <v>#N/A</v>
      </c>
      <c r="S40" s="3" t="e">
        <v>#N/A</v>
      </c>
      <c r="T40" s="3" t="e">
        <v>#N/A</v>
      </c>
      <c r="U40" s="3" t="e">
        <v>#N/A</v>
      </c>
      <c r="V40" s="3" t="e">
        <v>#N/A</v>
      </c>
      <c r="W40" s="3" t="e">
        <v>#N/A</v>
      </c>
      <c r="X40" s="3">
        <v>14702</v>
      </c>
      <c r="Y40" s="3">
        <v>15111</v>
      </c>
      <c r="Z40" s="3">
        <v>15296</v>
      </c>
      <c r="AA40" s="3">
        <v>15306</v>
      </c>
      <c r="AB40" s="3">
        <v>15027</v>
      </c>
      <c r="AC40" s="3">
        <v>14240</v>
      </c>
      <c r="AD40" s="3">
        <v>14237</v>
      </c>
      <c r="AE40" s="3" t="e">
        <v>#N/A</v>
      </c>
      <c r="AF40" s="3" t="e">
        <v>#N/A</v>
      </c>
      <c r="AG40" s="3" t="e">
        <v>#N/A</v>
      </c>
      <c r="AH40" s="3" t="e">
        <v>#N/A</v>
      </c>
      <c r="AI40" s="3" t="e">
        <v>#N/A</v>
      </c>
      <c r="AJ40" s="3" t="e">
        <v>#N/A</v>
      </c>
      <c r="AK40" s="3" t="e">
        <v>#N/A</v>
      </c>
      <c r="AL40" s="3" t="e">
        <v>#N/A</v>
      </c>
      <c r="AM40" s="3" t="e">
        <v>#N/A</v>
      </c>
      <c r="AN40" s="3" t="e">
        <v>#N/A</v>
      </c>
      <c r="AO40" s="3" t="e">
        <v>#N/A</v>
      </c>
      <c r="AP40" s="4" t="e">
        <v>#N/A</v>
      </c>
      <c r="AQ40" s="4" t="e">
        <v>#N/A</v>
      </c>
      <c r="AR40" s="4" t="e">
        <v>#N/A</v>
      </c>
      <c r="AS40" s="3"/>
      <c r="AT40" s="3"/>
      <c r="AU40" s="3"/>
      <c r="AV40" s="3"/>
      <c r="AW40" s="3"/>
      <c r="AX40" s="3"/>
      <c r="AY40" s="3"/>
      <c r="AZ40" s="3"/>
      <c r="BA40" s="3"/>
      <c r="BB40" s="3"/>
      <c r="BC40" s="3"/>
      <c r="BD40" s="3"/>
      <c r="BE40" s="3"/>
      <c r="BF40" s="3"/>
      <c r="BN40" s="3"/>
      <c r="BO40" s="3"/>
      <c r="BP40" s="3"/>
      <c r="BQ40" s="3"/>
      <c r="BR40" s="3"/>
      <c r="BS40" s="3"/>
      <c r="BT40" s="3"/>
      <c r="BU40" s="3"/>
      <c r="BV40" s="3"/>
      <c r="BW40" s="3"/>
      <c r="BX40" s="3"/>
      <c r="BY40" s="3"/>
      <c r="BZ40" s="3"/>
      <c r="CA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N40" s="5"/>
      <c r="DO40" s="19"/>
      <c r="DP40" s="20"/>
    </row>
    <row r="41" spans="1:123" x14ac:dyDescent="0.3">
      <c r="A41" t="s">
        <v>614</v>
      </c>
      <c r="B41" s="16">
        <v>40179</v>
      </c>
      <c r="C41" s="3" t="e">
        <v>#N/A</v>
      </c>
      <c r="D41" s="3" t="e">
        <v>#N/A</v>
      </c>
      <c r="E41" s="3" t="e">
        <v>#N/A</v>
      </c>
      <c r="F41" s="3" t="e">
        <v>#N/A</v>
      </c>
      <c r="G41" s="3" t="e">
        <v>#N/A</v>
      </c>
      <c r="H41" s="3" t="e">
        <v>#N/A</v>
      </c>
      <c r="I41" s="3" t="e">
        <v>#N/A</v>
      </c>
      <c r="J41" s="3" t="e">
        <v>#N/A</v>
      </c>
      <c r="K41" s="3" t="e">
        <v>#N/A</v>
      </c>
      <c r="L41" s="3" t="e">
        <v>#N/A</v>
      </c>
      <c r="M41" s="3" t="e">
        <v>#N/A</v>
      </c>
      <c r="N41" s="3" t="e">
        <v>#N/A</v>
      </c>
      <c r="O41" s="3" t="e">
        <v>#N/A</v>
      </c>
      <c r="P41" s="3" t="e">
        <v>#N/A</v>
      </c>
      <c r="Q41" s="3" t="e">
        <v>#N/A</v>
      </c>
      <c r="R41" s="3" t="e">
        <v>#N/A</v>
      </c>
      <c r="S41" s="3" t="e">
        <v>#N/A</v>
      </c>
      <c r="T41" s="3" t="e">
        <v>#N/A</v>
      </c>
      <c r="U41" s="3" t="e">
        <v>#N/A</v>
      </c>
      <c r="V41" s="3" t="e">
        <v>#N/A</v>
      </c>
      <c r="W41" s="3" t="e">
        <v>#N/A</v>
      </c>
      <c r="X41" s="4" t="e">
        <v>#N/A</v>
      </c>
      <c r="Y41" s="3">
        <v>15906</v>
      </c>
      <c r="Z41" s="3">
        <v>16102</v>
      </c>
      <c r="AA41" s="3">
        <v>16112</v>
      </c>
      <c r="AB41" s="3">
        <v>15792</v>
      </c>
      <c r="AC41" s="3">
        <v>14729</v>
      </c>
      <c r="AD41" s="3">
        <v>14624</v>
      </c>
      <c r="AE41" s="3">
        <v>14508</v>
      </c>
      <c r="AF41" s="3" t="e">
        <v>#N/A</v>
      </c>
      <c r="AG41" s="3" t="e">
        <v>#N/A</v>
      </c>
      <c r="AH41" s="3" t="e">
        <v>#N/A</v>
      </c>
      <c r="AI41" s="3" t="e">
        <v>#N/A</v>
      </c>
      <c r="AJ41" s="3" t="e">
        <v>#N/A</v>
      </c>
      <c r="AK41" s="3" t="e">
        <v>#N/A</v>
      </c>
      <c r="AL41" s="3" t="e">
        <v>#N/A</v>
      </c>
      <c r="AM41" s="3" t="e">
        <v>#N/A</v>
      </c>
      <c r="AN41" s="3" t="e">
        <v>#N/A</v>
      </c>
      <c r="AO41" s="3" t="e">
        <v>#N/A</v>
      </c>
      <c r="AP41" s="4" t="e">
        <v>#N/A</v>
      </c>
      <c r="AQ41" s="4" t="e">
        <v>#N/A</v>
      </c>
      <c r="AR41" s="4" t="e">
        <v>#N/A</v>
      </c>
      <c r="AS41" s="3"/>
      <c r="AT41" s="3"/>
      <c r="AU41" s="3"/>
      <c r="AV41" s="3"/>
      <c r="AW41" s="3"/>
      <c r="AX41" s="3"/>
      <c r="AY41" s="3"/>
      <c r="AZ41" s="3"/>
      <c r="BA41" s="3"/>
      <c r="BB41" s="3"/>
      <c r="BC41" s="3"/>
      <c r="BD41" s="3"/>
      <c r="BE41" s="3"/>
      <c r="BF41" s="3"/>
      <c r="BG41" s="3"/>
      <c r="BH41" s="3"/>
      <c r="BN41" s="3"/>
      <c r="BP41" s="3"/>
      <c r="BQ41" s="3"/>
      <c r="BR41" s="3"/>
      <c r="BS41" s="3"/>
      <c r="BT41" s="3"/>
      <c r="BU41" s="3"/>
      <c r="BV41" s="3"/>
      <c r="BW41" s="3"/>
      <c r="BX41" s="3"/>
      <c r="BY41" s="3"/>
      <c r="BZ41" s="3"/>
      <c r="CA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N41" s="5"/>
      <c r="DO41" s="19"/>
      <c r="DP41" s="20"/>
    </row>
    <row r="42" spans="1:123" x14ac:dyDescent="0.3">
      <c r="A42" t="s">
        <v>615</v>
      </c>
      <c r="B42" s="16">
        <v>40544</v>
      </c>
      <c r="C42" s="3" t="e">
        <v>#N/A</v>
      </c>
      <c r="D42" s="3" t="e">
        <v>#N/A</v>
      </c>
      <c r="E42" s="3" t="e">
        <v>#N/A</v>
      </c>
      <c r="F42" s="3" t="e">
        <v>#N/A</v>
      </c>
      <c r="G42" s="3" t="e">
        <v>#N/A</v>
      </c>
      <c r="H42" s="3" t="e">
        <v>#N/A</v>
      </c>
      <c r="I42" s="3" t="e">
        <v>#N/A</v>
      </c>
      <c r="J42" s="3" t="e">
        <v>#N/A</v>
      </c>
      <c r="K42" s="3" t="e">
        <v>#N/A</v>
      </c>
      <c r="L42" s="3" t="e">
        <v>#N/A</v>
      </c>
      <c r="M42" s="3" t="e">
        <v>#N/A</v>
      </c>
      <c r="N42" s="3" t="e">
        <v>#N/A</v>
      </c>
      <c r="O42" s="3" t="e">
        <v>#N/A</v>
      </c>
      <c r="P42" s="3" t="e">
        <v>#N/A</v>
      </c>
      <c r="Q42" s="3" t="e">
        <v>#N/A</v>
      </c>
      <c r="R42" s="3" t="e">
        <v>#N/A</v>
      </c>
      <c r="S42" s="3" t="e">
        <v>#N/A</v>
      </c>
      <c r="T42" s="3" t="e">
        <v>#N/A</v>
      </c>
      <c r="U42" s="3" t="e">
        <v>#N/A</v>
      </c>
      <c r="V42" s="3" t="e">
        <v>#N/A</v>
      </c>
      <c r="W42" s="3" t="e">
        <v>#N/A</v>
      </c>
      <c r="X42" s="4" t="e">
        <v>#N/A</v>
      </c>
      <c r="Y42" s="4" t="e">
        <v>#N/A</v>
      </c>
      <c r="Z42" s="3">
        <v>16955</v>
      </c>
      <c r="AA42" s="3">
        <v>16938</v>
      </c>
      <c r="AB42" s="3">
        <v>16580</v>
      </c>
      <c r="AC42" s="3">
        <v>15500</v>
      </c>
      <c r="AD42" s="3">
        <v>15299</v>
      </c>
      <c r="AE42" s="3">
        <v>15080</v>
      </c>
      <c r="AF42" s="3">
        <v>14959</v>
      </c>
      <c r="AG42" s="3" t="e">
        <v>#N/A</v>
      </c>
      <c r="AH42" s="3" t="e">
        <v>#N/A</v>
      </c>
      <c r="AI42" s="3" t="e">
        <v>#N/A</v>
      </c>
      <c r="AJ42" s="3" t="e">
        <v>#N/A</v>
      </c>
      <c r="AK42" s="3" t="e">
        <v>#N/A</v>
      </c>
      <c r="AL42" s="3" t="e">
        <v>#N/A</v>
      </c>
      <c r="AM42" s="3" t="e">
        <v>#N/A</v>
      </c>
      <c r="AN42" s="3" t="e">
        <v>#N/A</v>
      </c>
      <c r="AO42" s="3" t="e">
        <v>#N/A</v>
      </c>
      <c r="AP42" s="4" t="e">
        <v>#N/A</v>
      </c>
      <c r="AQ42" s="4" t="e">
        <v>#N/A</v>
      </c>
      <c r="AR42" s="4" t="e">
        <v>#N/A</v>
      </c>
      <c r="AS42" s="3"/>
      <c r="AT42" s="3"/>
      <c r="AU42" s="3"/>
      <c r="AV42" s="3"/>
      <c r="AW42" s="3"/>
      <c r="AX42" s="3"/>
      <c r="AY42" s="3"/>
      <c r="AZ42" s="3"/>
      <c r="BA42" s="3"/>
      <c r="BB42" s="3"/>
      <c r="BC42" s="3"/>
      <c r="BD42" s="3"/>
      <c r="BE42" s="3"/>
      <c r="BF42" s="3"/>
      <c r="BG42" s="3"/>
      <c r="BH42" s="3"/>
      <c r="BI42" s="3"/>
      <c r="BJ42" s="3"/>
      <c r="BN42" s="3"/>
      <c r="BP42" s="3"/>
      <c r="BQ42" s="3"/>
      <c r="BR42" s="3"/>
      <c r="BS42" s="3"/>
      <c r="BT42" s="3"/>
      <c r="BU42" s="3"/>
      <c r="BV42" s="3"/>
      <c r="BW42" s="3"/>
      <c r="BX42" s="3"/>
      <c r="BY42" s="3"/>
      <c r="BZ42" s="3"/>
      <c r="CA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N42" s="5"/>
      <c r="DO42" s="19"/>
      <c r="DP42" s="20"/>
    </row>
    <row r="43" spans="1:123" x14ac:dyDescent="0.3">
      <c r="A43" t="s">
        <v>616</v>
      </c>
      <c r="B43" s="16">
        <v>40909</v>
      </c>
      <c r="C43" s="3" t="e">
        <v>#N/A</v>
      </c>
      <c r="D43" s="3" t="e">
        <v>#N/A</v>
      </c>
      <c r="E43" s="3" t="e">
        <v>#N/A</v>
      </c>
      <c r="F43" s="3" t="e">
        <v>#N/A</v>
      </c>
      <c r="G43" s="3" t="e">
        <v>#N/A</v>
      </c>
      <c r="H43" s="3" t="e">
        <v>#N/A</v>
      </c>
      <c r="I43" s="3" t="e">
        <v>#N/A</v>
      </c>
      <c r="J43" s="3" t="e">
        <v>#N/A</v>
      </c>
      <c r="K43" s="3" t="e">
        <v>#N/A</v>
      </c>
      <c r="L43" s="3" t="e">
        <v>#N/A</v>
      </c>
      <c r="M43" s="3" t="e">
        <v>#N/A</v>
      </c>
      <c r="N43" s="3" t="e">
        <v>#N/A</v>
      </c>
      <c r="O43" s="3" t="e">
        <v>#N/A</v>
      </c>
      <c r="P43" s="3" t="e">
        <v>#N/A</v>
      </c>
      <c r="Q43" s="3" t="e">
        <v>#N/A</v>
      </c>
      <c r="R43" s="3" t="e">
        <v>#N/A</v>
      </c>
      <c r="S43" s="3" t="e">
        <v>#N/A</v>
      </c>
      <c r="T43" s="3" t="e">
        <v>#N/A</v>
      </c>
      <c r="U43" s="3" t="e">
        <v>#N/A</v>
      </c>
      <c r="V43" s="3" t="e">
        <v>#N/A</v>
      </c>
      <c r="W43" s="3" t="e">
        <v>#N/A</v>
      </c>
      <c r="X43" s="4" t="e">
        <v>#N/A</v>
      </c>
      <c r="Y43" s="4" t="e">
        <v>#N/A</v>
      </c>
      <c r="Z43" s="4" t="e">
        <v>#N/A</v>
      </c>
      <c r="AA43" s="3">
        <v>17786</v>
      </c>
      <c r="AB43" s="3">
        <v>17395</v>
      </c>
      <c r="AC43" s="3">
        <v>16470</v>
      </c>
      <c r="AD43" s="3">
        <v>16203</v>
      </c>
      <c r="AE43" s="3">
        <v>15813</v>
      </c>
      <c r="AF43" s="3">
        <v>15602</v>
      </c>
      <c r="AG43" s="3">
        <v>15547</v>
      </c>
      <c r="AH43" s="3" t="e">
        <v>#N/A</v>
      </c>
      <c r="AI43" s="3" t="e">
        <v>#N/A</v>
      </c>
      <c r="AJ43" s="3" t="e">
        <v>#N/A</v>
      </c>
      <c r="AK43" s="3" t="e">
        <v>#N/A</v>
      </c>
      <c r="AL43" s="3" t="e">
        <v>#N/A</v>
      </c>
      <c r="AM43" s="3" t="e">
        <v>#N/A</v>
      </c>
      <c r="AN43" s="3" t="e">
        <v>#N/A</v>
      </c>
      <c r="AO43" s="3" t="e">
        <v>#N/A</v>
      </c>
      <c r="AP43" s="4" t="e">
        <v>#N/A</v>
      </c>
      <c r="AQ43" s="4" t="e">
        <v>#N/A</v>
      </c>
      <c r="AR43" s="4" t="e">
        <v>#N/A</v>
      </c>
      <c r="AS43" s="3"/>
      <c r="AT43" s="3"/>
      <c r="AU43" s="3"/>
      <c r="AV43" s="3"/>
      <c r="AW43" s="3"/>
      <c r="AX43" s="3"/>
      <c r="AY43" s="3"/>
      <c r="AZ43" s="3"/>
      <c r="BA43" s="3"/>
      <c r="BB43" s="3"/>
      <c r="BC43" s="3"/>
      <c r="BD43" s="3"/>
      <c r="BE43" s="3"/>
      <c r="BF43" s="3"/>
      <c r="BG43" s="3"/>
      <c r="BH43" s="3"/>
      <c r="BI43" s="3"/>
      <c r="BJ43" s="3"/>
      <c r="BK43" s="3"/>
      <c r="BL43" s="3"/>
      <c r="BN43" s="3"/>
      <c r="BP43" s="3"/>
      <c r="BQ43" s="3"/>
      <c r="BR43" s="3"/>
      <c r="BS43" s="3"/>
      <c r="BT43" s="3"/>
      <c r="BU43" s="3"/>
      <c r="BV43" s="3"/>
      <c r="BW43" s="3"/>
      <c r="BX43" s="3"/>
      <c r="BY43" s="3"/>
      <c r="BZ43" s="3"/>
      <c r="CA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N43" s="5"/>
      <c r="DO43" s="19"/>
      <c r="DP43" s="20"/>
    </row>
    <row r="44" spans="1:123" x14ac:dyDescent="0.3">
      <c r="A44" t="s">
        <v>617</v>
      </c>
      <c r="B44" s="16">
        <v>41275</v>
      </c>
      <c r="C44" s="3" t="e">
        <v>#N/A</v>
      </c>
      <c r="D44" s="3" t="e">
        <v>#N/A</v>
      </c>
      <c r="E44" s="3" t="e">
        <v>#N/A</v>
      </c>
      <c r="F44" s="3" t="e">
        <v>#N/A</v>
      </c>
      <c r="G44" s="3" t="e">
        <v>#N/A</v>
      </c>
      <c r="H44" s="3" t="e">
        <v>#N/A</v>
      </c>
      <c r="I44" s="3" t="e">
        <v>#N/A</v>
      </c>
      <c r="J44" s="3" t="e">
        <v>#N/A</v>
      </c>
      <c r="K44" s="3" t="e">
        <v>#N/A</v>
      </c>
      <c r="L44" s="3" t="e">
        <v>#N/A</v>
      </c>
      <c r="M44" s="3" t="e">
        <v>#N/A</v>
      </c>
      <c r="N44" s="3" t="e">
        <v>#N/A</v>
      </c>
      <c r="O44" s="3" t="e">
        <v>#N/A</v>
      </c>
      <c r="P44" s="3" t="e">
        <v>#N/A</v>
      </c>
      <c r="Q44" s="3" t="e">
        <v>#N/A</v>
      </c>
      <c r="R44" s="3" t="e">
        <v>#N/A</v>
      </c>
      <c r="S44" s="3" t="e">
        <v>#N/A</v>
      </c>
      <c r="T44" s="3" t="e">
        <v>#N/A</v>
      </c>
      <c r="U44" s="3" t="e">
        <v>#N/A</v>
      </c>
      <c r="V44" s="3" t="e">
        <v>#N/A</v>
      </c>
      <c r="W44" s="3" t="e">
        <v>#N/A</v>
      </c>
      <c r="X44" s="4" t="e">
        <v>#N/A</v>
      </c>
      <c r="Y44" s="4" t="e">
        <v>#N/A</v>
      </c>
      <c r="Z44" s="4" t="e">
        <v>#N/A</v>
      </c>
      <c r="AA44" s="4" t="e">
        <v>#N/A</v>
      </c>
      <c r="AB44" s="3">
        <v>18243</v>
      </c>
      <c r="AC44" s="3">
        <v>17498</v>
      </c>
      <c r="AD44" s="3">
        <v>17182</v>
      </c>
      <c r="AE44" s="3">
        <v>16752</v>
      </c>
      <c r="AF44" s="3">
        <v>16335</v>
      </c>
      <c r="AG44" s="3">
        <v>16203</v>
      </c>
      <c r="AH44" s="3">
        <v>16619</v>
      </c>
      <c r="AI44" s="3" t="e">
        <v>#N/A</v>
      </c>
      <c r="AJ44" s="3" t="e">
        <v>#N/A</v>
      </c>
      <c r="AK44" s="3" t="e">
        <v>#N/A</v>
      </c>
      <c r="AL44" s="3" t="e">
        <v>#N/A</v>
      </c>
      <c r="AM44" s="3" t="e">
        <v>#N/A</v>
      </c>
      <c r="AN44" s="3" t="e">
        <v>#N/A</v>
      </c>
      <c r="AO44" s="3" t="e">
        <v>#N/A</v>
      </c>
      <c r="AP44" s="4" t="e">
        <v>#N/A</v>
      </c>
      <c r="AQ44" s="4" t="e">
        <v>#N/A</v>
      </c>
      <c r="AR44" s="4" t="e">
        <v>#N/A</v>
      </c>
      <c r="AS44" s="3"/>
      <c r="AT44" s="3"/>
      <c r="AU44" s="3"/>
      <c r="AV44" s="3"/>
      <c r="AW44" s="3"/>
      <c r="AX44" s="3"/>
      <c r="AY44" s="3"/>
      <c r="AZ44" s="3"/>
      <c r="BA44" s="3"/>
      <c r="BB44" s="3"/>
      <c r="BC44" s="3"/>
      <c r="BD44" s="3"/>
      <c r="BE44" s="3"/>
      <c r="BF44" s="3"/>
      <c r="BG44" s="3"/>
      <c r="BH44" s="3"/>
      <c r="BI44" s="3"/>
      <c r="BJ44" s="3"/>
      <c r="BK44" s="3"/>
      <c r="BL44" s="3"/>
      <c r="BM44" s="3"/>
      <c r="BN44" s="3"/>
      <c r="BP44" s="3"/>
      <c r="BQ44" s="3"/>
      <c r="BR44" s="3"/>
      <c r="BS44" s="3"/>
      <c r="BT44" s="3"/>
      <c r="BU44" s="3"/>
      <c r="BV44" s="3"/>
      <c r="BW44" s="3"/>
      <c r="BX44" s="3"/>
      <c r="BY44" s="3"/>
      <c r="BZ44" s="3"/>
      <c r="CA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N44" s="5"/>
      <c r="DO44" s="19"/>
      <c r="DP44" s="20"/>
    </row>
    <row r="45" spans="1:123" x14ac:dyDescent="0.3">
      <c r="A45" t="s">
        <v>618</v>
      </c>
      <c r="B45" s="16">
        <v>41640</v>
      </c>
      <c r="C45" s="3" t="e">
        <v>#N/A</v>
      </c>
      <c r="D45" s="3" t="e">
        <v>#N/A</v>
      </c>
      <c r="E45" s="3" t="e">
        <v>#N/A</v>
      </c>
      <c r="F45" s="3" t="e">
        <v>#N/A</v>
      </c>
      <c r="G45" s="3" t="e">
        <v>#N/A</v>
      </c>
      <c r="H45" s="3" t="e">
        <v>#N/A</v>
      </c>
      <c r="I45" s="3" t="e">
        <v>#N/A</v>
      </c>
      <c r="J45" s="3" t="e">
        <v>#N/A</v>
      </c>
      <c r="K45" s="3" t="e">
        <v>#N/A</v>
      </c>
      <c r="L45" s="3" t="e">
        <v>#N/A</v>
      </c>
      <c r="M45" s="3" t="e">
        <v>#N/A</v>
      </c>
      <c r="N45" s="3" t="e">
        <v>#N/A</v>
      </c>
      <c r="O45" s="3" t="e">
        <v>#N/A</v>
      </c>
      <c r="P45" s="3" t="e">
        <v>#N/A</v>
      </c>
      <c r="Q45" s="3" t="e">
        <v>#N/A</v>
      </c>
      <c r="R45" s="3" t="e">
        <v>#N/A</v>
      </c>
      <c r="S45" s="3" t="e">
        <v>#N/A</v>
      </c>
      <c r="T45" s="3" t="e">
        <v>#N/A</v>
      </c>
      <c r="U45" s="3" t="e">
        <v>#N/A</v>
      </c>
      <c r="V45" s="3" t="e">
        <v>#N/A</v>
      </c>
      <c r="W45" s="3" t="e">
        <v>#N/A</v>
      </c>
      <c r="X45" s="4" t="e">
        <v>#N/A</v>
      </c>
      <c r="Y45" s="4" t="e">
        <v>#N/A</v>
      </c>
      <c r="Z45" s="4" t="e">
        <v>#N/A</v>
      </c>
      <c r="AA45" s="4" t="e">
        <v>#N/A</v>
      </c>
      <c r="AB45" s="4" t="e">
        <v>#N/A</v>
      </c>
      <c r="AC45" s="3">
        <v>18386</v>
      </c>
      <c r="AD45" s="3">
        <v>18193</v>
      </c>
      <c r="AE45" s="3">
        <v>17782</v>
      </c>
      <c r="AF45" s="3">
        <v>17156</v>
      </c>
      <c r="AG45" s="3">
        <v>17011</v>
      </c>
      <c r="AH45" s="3">
        <v>17332</v>
      </c>
      <c r="AI45" s="3">
        <v>17244</v>
      </c>
      <c r="AJ45" s="3" t="e">
        <v>#N/A</v>
      </c>
      <c r="AK45" s="3" t="e">
        <v>#N/A</v>
      </c>
      <c r="AL45" s="3" t="e">
        <v>#N/A</v>
      </c>
      <c r="AM45" s="3" t="e">
        <v>#N/A</v>
      </c>
      <c r="AN45" s="3" t="e">
        <v>#N/A</v>
      </c>
      <c r="AO45" s="3" t="e">
        <v>#N/A</v>
      </c>
      <c r="AP45" s="4" t="e">
        <v>#N/A</v>
      </c>
      <c r="AQ45" s="4" t="e">
        <v>#N/A</v>
      </c>
      <c r="AR45" s="4" t="e">
        <v>#N/A</v>
      </c>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N45" s="5"/>
      <c r="DO45" s="19"/>
      <c r="DP45" s="20"/>
    </row>
    <row r="46" spans="1:123" x14ac:dyDescent="0.3">
      <c r="A46" t="s">
        <v>619</v>
      </c>
      <c r="B46" s="16">
        <v>42005</v>
      </c>
      <c r="C46" s="3" t="e">
        <v>#N/A</v>
      </c>
      <c r="D46" s="3" t="e">
        <v>#N/A</v>
      </c>
      <c r="E46" s="3" t="e">
        <v>#N/A</v>
      </c>
      <c r="F46" s="3" t="e">
        <v>#N/A</v>
      </c>
      <c r="G46" s="3" t="e">
        <v>#N/A</v>
      </c>
      <c r="H46" s="3" t="e">
        <v>#N/A</v>
      </c>
      <c r="I46" s="3" t="e">
        <v>#N/A</v>
      </c>
      <c r="J46" s="3" t="e">
        <v>#N/A</v>
      </c>
      <c r="K46" s="3" t="e">
        <v>#N/A</v>
      </c>
      <c r="L46" s="3" t="e">
        <v>#N/A</v>
      </c>
      <c r="M46" s="3" t="e">
        <v>#N/A</v>
      </c>
      <c r="N46" s="3" t="e">
        <v>#N/A</v>
      </c>
      <c r="O46" s="3" t="e">
        <v>#N/A</v>
      </c>
      <c r="P46" s="3" t="e">
        <v>#N/A</v>
      </c>
      <c r="Q46" s="3" t="e">
        <v>#N/A</v>
      </c>
      <c r="R46" s="3" t="e">
        <v>#N/A</v>
      </c>
      <c r="S46" s="3" t="e">
        <v>#N/A</v>
      </c>
      <c r="T46" s="3" t="e">
        <v>#N/A</v>
      </c>
      <c r="U46" s="3" t="e">
        <v>#N/A</v>
      </c>
      <c r="V46" s="3" t="e">
        <v>#N/A</v>
      </c>
      <c r="W46" s="3" t="e">
        <v>#N/A</v>
      </c>
      <c r="X46" s="4" t="e">
        <v>#N/A</v>
      </c>
      <c r="Y46" s="4" t="e">
        <v>#N/A</v>
      </c>
      <c r="Z46" s="4" t="e">
        <v>#N/A</v>
      </c>
      <c r="AA46" s="4" t="e">
        <v>#N/A</v>
      </c>
      <c r="AB46" s="4" t="e">
        <v>#N/A</v>
      </c>
      <c r="AC46" s="3">
        <v>19205</v>
      </c>
      <c r="AD46" s="3">
        <v>19190</v>
      </c>
      <c r="AE46" s="3">
        <v>18804</v>
      </c>
      <c r="AF46" s="3">
        <v>18178</v>
      </c>
      <c r="AG46" s="3">
        <v>17936</v>
      </c>
      <c r="AH46" s="3">
        <v>18219</v>
      </c>
      <c r="AI46" s="3">
        <v>17985</v>
      </c>
      <c r="AJ46" s="3">
        <v>17803</v>
      </c>
      <c r="AK46" s="3" t="e">
        <v>#N/A</v>
      </c>
      <c r="AL46" s="3" t="e">
        <v>#N/A</v>
      </c>
      <c r="AM46" s="3" t="e">
        <v>#N/A</v>
      </c>
      <c r="AN46" s="3" t="e">
        <v>#N/A</v>
      </c>
      <c r="AO46" s="3" t="e">
        <v>#N/A</v>
      </c>
      <c r="AP46" s="4" t="e">
        <v>#N/A</v>
      </c>
      <c r="AQ46" s="4" t="e">
        <v>#N/A</v>
      </c>
      <c r="AR46" s="4" t="e">
        <v>#N/A</v>
      </c>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N46" s="5"/>
      <c r="DO46" s="19"/>
      <c r="DP46" s="20"/>
    </row>
    <row r="47" spans="1:123" x14ac:dyDescent="0.3">
      <c r="A47" t="s">
        <v>620</v>
      </c>
      <c r="B47" s="16">
        <v>42370</v>
      </c>
      <c r="C47" s="3" t="e">
        <v>#N/A</v>
      </c>
      <c r="D47" s="3" t="e">
        <v>#N/A</v>
      </c>
      <c r="E47" s="3" t="e">
        <v>#N/A</v>
      </c>
      <c r="F47" s="3" t="e">
        <v>#N/A</v>
      </c>
      <c r="G47" s="3" t="e">
        <v>#N/A</v>
      </c>
      <c r="H47" s="3" t="e">
        <v>#N/A</v>
      </c>
      <c r="I47" s="3" t="e">
        <v>#N/A</v>
      </c>
      <c r="J47" s="3" t="e">
        <v>#N/A</v>
      </c>
      <c r="K47" s="3" t="e">
        <v>#N/A</v>
      </c>
      <c r="L47" s="3" t="e">
        <v>#N/A</v>
      </c>
      <c r="M47" s="3" t="e">
        <v>#N/A</v>
      </c>
      <c r="N47" s="3" t="e">
        <v>#N/A</v>
      </c>
      <c r="O47" s="3" t="e">
        <v>#N/A</v>
      </c>
      <c r="P47" s="3" t="e">
        <v>#N/A</v>
      </c>
      <c r="Q47" s="3" t="e">
        <v>#N/A</v>
      </c>
      <c r="R47" s="3" t="e">
        <v>#N/A</v>
      </c>
      <c r="S47" s="3" t="e">
        <v>#N/A</v>
      </c>
      <c r="T47" s="3" t="e">
        <v>#N/A</v>
      </c>
      <c r="U47" s="3" t="e">
        <v>#N/A</v>
      </c>
      <c r="V47" s="3" t="e">
        <v>#N/A</v>
      </c>
      <c r="W47" s="3" t="e">
        <v>#N/A</v>
      </c>
      <c r="X47" s="4" t="e">
        <v>#N/A</v>
      </c>
      <c r="Y47" s="4" t="e">
        <v>#N/A</v>
      </c>
      <c r="Z47" s="4" t="e">
        <v>#N/A</v>
      </c>
      <c r="AA47" s="4" t="e">
        <v>#N/A</v>
      </c>
      <c r="AB47" s="4" t="e">
        <v>#N/A</v>
      </c>
      <c r="AC47" s="3">
        <v>20060</v>
      </c>
      <c r="AD47" s="3">
        <v>20163</v>
      </c>
      <c r="AE47" s="3">
        <v>19791</v>
      </c>
      <c r="AF47" s="3">
        <v>19261</v>
      </c>
      <c r="AG47" s="3">
        <v>18934</v>
      </c>
      <c r="AH47" s="3">
        <v>19181</v>
      </c>
      <c r="AI47" s="3">
        <v>18819</v>
      </c>
      <c r="AJ47" s="3">
        <v>18472</v>
      </c>
      <c r="AK47" s="3">
        <v>18407</v>
      </c>
      <c r="AL47" s="3" t="e">
        <v>#N/A</v>
      </c>
      <c r="AM47" s="3" t="e">
        <v>#N/A</v>
      </c>
      <c r="AN47" s="3" t="e">
        <v>#N/A</v>
      </c>
      <c r="AO47" s="3" t="e">
        <v>#N/A</v>
      </c>
      <c r="AP47" s="4" t="e">
        <v>#N/A</v>
      </c>
      <c r="AQ47" s="4" t="e">
        <v>#N/A</v>
      </c>
      <c r="AR47" s="4" t="e">
        <v>#N/A</v>
      </c>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N47" s="5"/>
      <c r="DO47" s="19"/>
      <c r="DP47" s="20"/>
    </row>
    <row r="48" spans="1:123" x14ac:dyDescent="0.3">
      <c r="A48" t="s">
        <v>621</v>
      </c>
      <c r="B48" s="16">
        <v>42736</v>
      </c>
      <c r="C48" s="3" t="e">
        <v>#N/A</v>
      </c>
      <c r="D48" s="3" t="e">
        <v>#N/A</v>
      </c>
      <c r="E48" s="3" t="e">
        <v>#N/A</v>
      </c>
      <c r="F48" s="3" t="e">
        <v>#N/A</v>
      </c>
      <c r="G48" s="3" t="e">
        <v>#N/A</v>
      </c>
      <c r="H48" s="3" t="e">
        <v>#N/A</v>
      </c>
      <c r="I48" s="3" t="e">
        <v>#N/A</v>
      </c>
      <c r="J48" s="3" t="e">
        <v>#N/A</v>
      </c>
      <c r="K48" s="3" t="e">
        <v>#N/A</v>
      </c>
      <c r="L48" s="3" t="e">
        <v>#N/A</v>
      </c>
      <c r="M48" s="3" t="e">
        <v>#N/A</v>
      </c>
      <c r="N48" s="3" t="e">
        <v>#N/A</v>
      </c>
      <c r="O48" s="3" t="e">
        <v>#N/A</v>
      </c>
      <c r="P48" s="3" t="e">
        <v>#N/A</v>
      </c>
      <c r="Q48" s="3" t="e">
        <v>#N/A</v>
      </c>
      <c r="R48" s="3" t="e">
        <v>#N/A</v>
      </c>
      <c r="S48" s="3" t="e">
        <v>#N/A</v>
      </c>
      <c r="T48" s="3" t="e">
        <v>#N/A</v>
      </c>
      <c r="U48" s="3" t="e">
        <v>#N/A</v>
      </c>
      <c r="V48" s="3" t="e">
        <v>#N/A</v>
      </c>
      <c r="W48" s="3" t="e">
        <v>#N/A</v>
      </c>
      <c r="X48" s="4" t="e">
        <v>#N/A</v>
      </c>
      <c r="Y48" s="4" t="e">
        <v>#N/A</v>
      </c>
      <c r="Z48" s="4" t="e">
        <v>#N/A</v>
      </c>
      <c r="AA48" s="4" t="e">
        <v>#N/A</v>
      </c>
      <c r="AB48" s="4" t="e">
        <v>#N/A</v>
      </c>
      <c r="AC48" s="3">
        <v>20952</v>
      </c>
      <c r="AD48" s="3">
        <v>21136</v>
      </c>
      <c r="AE48" s="3">
        <v>20755</v>
      </c>
      <c r="AF48" s="3">
        <v>20369</v>
      </c>
      <c r="AG48" s="3">
        <v>19980</v>
      </c>
      <c r="AH48" s="3">
        <v>20199</v>
      </c>
      <c r="AI48" s="3">
        <v>19709</v>
      </c>
      <c r="AJ48" s="3">
        <v>19303</v>
      </c>
      <c r="AK48" s="3">
        <v>19162</v>
      </c>
      <c r="AL48" s="3">
        <v>19177</v>
      </c>
      <c r="AM48" s="3" t="e">
        <v>#N/A</v>
      </c>
      <c r="AN48" s="3" t="e">
        <v>#N/A</v>
      </c>
      <c r="AO48" s="3" t="e">
        <v>#N/A</v>
      </c>
      <c r="AP48" s="4" t="e">
        <v>#N/A</v>
      </c>
      <c r="AQ48" s="4" t="e">
        <v>#N/A</v>
      </c>
      <c r="AR48" s="4" t="e">
        <v>#N/A</v>
      </c>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N48" s="5"/>
      <c r="DO48" s="19"/>
      <c r="DP48" s="20"/>
    </row>
    <row r="49" spans="1:120" x14ac:dyDescent="0.3">
      <c r="A49" t="s">
        <v>622</v>
      </c>
      <c r="B49" s="16">
        <v>43101</v>
      </c>
      <c r="C49" s="3" t="e">
        <v>#N/A</v>
      </c>
      <c r="D49" s="3" t="e">
        <v>#N/A</v>
      </c>
      <c r="E49" s="3" t="e">
        <v>#N/A</v>
      </c>
      <c r="F49" s="3" t="e">
        <v>#N/A</v>
      </c>
      <c r="G49" s="3" t="e">
        <v>#N/A</v>
      </c>
      <c r="H49" s="3" t="e">
        <v>#N/A</v>
      </c>
      <c r="I49" s="3" t="e">
        <v>#N/A</v>
      </c>
      <c r="J49" s="3" t="e">
        <v>#N/A</v>
      </c>
      <c r="K49" s="3" t="e">
        <v>#N/A</v>
      </c>
      <c r="L49" s="3" t="e">
        <v>#N/A</v>
      </c>
      <c r="M49" s="3" t="e">
        <v>#N/A</v>
      </c>
      <c r="N49" s="3" t="e">
        <v>#N/A</v>
      </c>
      <c r="O49" s="3" t="e">
        <v>#N/A</v>
      </c>
      <c r="P49" s="3" t="e">
        <v>#N/A</v>
      </c>
      <c r="Q49" s="3" t="e">
        <v>#N/A</v>
      </c>
      <c r="R49" s="3" t="e">
        <v>#N/A</v>
      </c>
      <c r="S49" s="3" t="e">
        <v>#N/A</v>
      </c>
      <c r="T49" s="3" t="e">
        <v>#N/A</v>
      </c>
      <c r="U49" s="3" t="e">
        <v>#N/A</v>
      </c>
      <c r="V49" s="3" t="e">
        <v>#N/A</v>
      </c>
      <c r="W49" s="3" t="e">
        <v>#N/A</v>
      </c>
      <c r="X49" s="4" t="e">
        <v>#N/A</v>
      </c>
      <c r="Y49" s="4" t="e">
        <v>#N/A</v>
      </c>
      <c r="Z49" s="4" t="e">
        <v>#N/A</v>
      </c>
      <c r="AA49" s="4" t="e">
        <v>#N/A</v>
      </c>
      <c r="AB49" s="4" t="e">
        <v>#N/A</v>
      </c>
      <c r="AC49" s="3">
        <v>21884</v>
      </c>
      <c r="AD49" s="3">
        <v>22087</v>
      </c>
      <c r="AE49" s="3">
        <v>21679</v>
      </c>
      <c r="AF49" s="3">
        <v>21444</v>
      </c>
      <c r="AG49" s="3">
        <v>21025</v>
      </c>
      <c r="AH49" s="3">
        <v>21216</v>
      </c>
      <c r="AI49" s="3">
        <v>20617</v>
      </c>
      <c r="AJ49" s="3">
        <v>20130</v>
      </c>
      <c r="AK49" s="3">
        <v>20014</v>
      </c>
      <c r="AL49" s="3">
        <v>20029</v>
      </c>
      <c r="AM49" s="3">
        <v>20236</v>
      </c>
      <c r="AN49" s="3" t="e">
        <v>#N/A</v>
      </c>
      <c r="AO49" s="3" t="e">
        <v>#N/A</v>
      </c>
      <c r="AP49" s="4" t="e">
        <v>#N/A</v>
      </c>
      <c r="AQ49" s="4" t="e">
        <v>#N/A</v>
      </c>
      <c r="AR49" s="4" t="e">
        <v>#N/A</v>
      </c>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N49" s="5"/>
      <c r="DO49" s="19"/>
      <c r="DP49" s="20"/>
    </row>
    <row r="50" spans="1:120" x14ac:dyDescent="0.3">
      <c r="A50" t="s">
        <v>623</v>
      </c>
      <c r="B50" s="16">
        <v>43466</v>
      </c>
      <c r="C50" s="3" t="e">
        <v>#N/A</v>
      </c>
      <c r="D50" s="3" t="e">
        <v>#N/A</v>
      </c>
      <c r="E50" s="3" t="e">
        <v>#N/A</v>
      </c>
      <c r="F50" s="3" t="e">
        <v>#N/A</v>
      </c>
      <c r="G50" s="3" t="e">
        <v>#N/A</v>
      </c>
      <c r="H50" s="3" t="e">
        <v>#N/A</v>
      </c>
      <c r="I50" s="3" t="e">
        <v>#N/A</v>
      </c>
      <c r="J50" s="3" t="e">
        <v>#N/A</v>
      </c>
      <c r="K50" s="3" t="e">
        <v>#N/A</v>
      </c>
      <c r="L50" s="3" t="e">
        <v>#N/A</v>
      </c>
      <c r="M50" s="3" t="e">
        <v>#N/A</v>
      </c>
      <c r="N50" s="3" t="e">
        <v>#N/A</v>
      </c>
      <c r="O50" s="3" t="e">
        <v>#N/A</v>
      </c>
      <c r="P50" s="3" t="e">
        <v>#N/A</v>
      </c>
      <c r="Q50" s="3" t="e">
        <v>#N/A</v>
      </c>
      <c r="R50" s="3" t="e">
        <v>#N/A</v>
      </c>
      <c r="S50" s="3" t="e">
        <v>#N/A</v>
      </c>
      <c r="T50" s="3" t="e">
        <v>#N/A</v>
      </c>
      <c r="U50" s="3" t="e">
        <v>#N/A</v>
      </c>
      <c r="V50" s="3" t="e">
        <v>#N/A</v>
      </c>
      <c r="W50" s="3" t="e">
        <v>#N/A</v>
      </c>
      <c r="X50" s="4" t="e">
        <v>#N/A</v>
      </c>
      <c r="Y50" s="4" t="e">
        <v>#N/A</v>
      </c>
      <c r="Z50" s="4" t="e">
        <v>#N/A</v>
      </c>
      <c r="AA50" s="4" t="e">
        <v>#N/A</v>
      </c>
      <c r="AB50" s="4" t="e">
        <v>#N/A</v>
      </c>
      <c r="AC50" s="3">
        <v>22858</v>
      </c>
      <c r="AD50" s="3">
        <v>23065</v>
      </c>
      <c r="AE50" s="3">
        <v>22624</v>
      </c>
      <c r="AF50" s="3">
        <v>22421</v>
      </c>
      <c r="AG50" s="3">
        <v>22009</v>
      </c>
      <c r="AH50" s="3">
        <v>22196</v>
      </c>
      <c r="AI50" s="3">
        <v>21540</v>
      </c>
      <c r="AJ50" s="3">
        <v>21013</v>
      </c>
      <c r="AK50" s="3">
        <v>20947</v>
      </c>
      <c r="AL50" s="3">
        <v>21003</v>
      </c>
      <c r="AM50" s="3">
        <v>21289</v>
      </c>
      <c r="AN50" s="3">
        <v>21216</v>
      </c>
      <c r="AO50" s="3" t="e">
        <v>#N/A</v>
      </c>
      <c r="AP50" s="4" t="e">
        <v>#N/A</v>
      </c>
      <c r="AQ50" s="4" t="e">
        <v>#N/A</v>
      </c>
      <c r="AR50" s="4" t="e">
        <v>#N/A</v>
      </c>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N50" s="5"/>
      <c r="DO50" s="19"/>
      <c r="DP50" s="20"/>
    </row>
    <row r="51" spans="1:120" x14ac:dyDescent="0.3">
      <c r="A51" t="s">
        <v>624</v>
      </c>
      <c r="B51" s="16">
        <v>43831</v>
      </c>
      <c r="C51" s="3" t="e">
        <v>#N/A</v>
      </c>
      <c r="D51" s="3" t="e">
        <v>#N/A</v>
      </c>
      <c r="E51" s="3" t="e">
        <v>#N/A</v>
      </c>
      <c r="F51" s="3" t="e">
        <v>#N/A</v>
      </c>
      <c r="G51" s="3" t="e">
        <v>#N/A</v>
      </c>
      <c r="H51" s="3" t="e">
        <v>#N/A</v>
      </c>
      <c r="I51" s="3" t="e">
        <v>#N/A</v>
      </c>
      <c r="J51" s="3" t="e">
        <v>#N/A</v>
      </c>
      <c r="K51" s="3" t="e">
        <v>#N/A</v>
      </c>
      <c r="L51" s="3" t="e">
        <v>#N/A</v>
      </c>
      <c r="M51" s="3" t="e">
        <v>#N/A</v>
      </c>
      <c r="N51" s="3" t="e">
        <v>#N/A</v>
      </c>
      <c r="O51" s="3" t="e">
        <v>#N/A</v>
      </c>
      <c r="P51" s="3" t="e">
        <v>#N/A</v>
      </c>
      <c r="Q51" s="3" t="e">
        <v>#N/A</v>
      </c>
      <c r="R51" s="3" t="e">
        <v>#N/A</v>
      </c>
      <c r="S51" s="3" t="e">
        <v>#N/A</v>
      </c>
      <c r="T51" s="3" t="e">
        <v>#N/A</v>
      </c>
      <c r="U51" s="3" t="e">
        <v>#N/A</v>
      </c>
      <c r="V51" s="3" t="e">
        <v>#N/A</v>
      </c>
      <c r="W51" s="3" t="e">
        <v>#N/A</v>
      </c>
      <c r="X51" s="4" t="e">
        <v>#N/A</v>
      </c>
      <c r="Y51" s="4" t="e">
        <v>#N/A</v>
      </c>
      <c r="Z51" s="4" t="e">
        <v>#N/A</v>
      </c>
      <c r="AA51" s="4" t="e">
        <v>#N/A</v>
      </c>
      <c r="AB51" s="4" t="e">
        <v>#N/A</v>
      </c>
      <c r="AC51" s="3" t="e">
        <v>#N/A</v>
      </c>
      <c r="AD51" s="3">
        <v>24067</v>
      </c>
      <c r="AE51" s="3">
        <v>23608</v>
      </c>
      <c r="AF51" s="3">
        <v>23409</v>
      </c>
      <c r="AG51" s="3">
        <v>22974</v>
      </c>
      <c r="AH51" s="3">
        <v>23200</v>
      </c>
      <c r="AI51" s="3">
        <v>22476</v>
      </c>
      <c r="AJ51" s="3">
        <v>21921</v>
      </c>
      <c r="AK51" s="3">
        <v>21981</v>
      </c>
      <c r="AL51" s="3">
        <v>22069</v>
      </c>
      <c r="AM51" s="3">
        <v>22410</v>
      </c>
      <c r="AN51" s="3">
        <v>22211</v>
      </c>
      <c r="AO51" s="3">
        <v>21000</v>
      </c>
      <c r="AP51" s="4" t="e">
        <v>#N/A</v>
      </c>
      <c r="AQ51" s="4" t="e">
        <v>#N/A</v>
      </c>
      <c r="AR51" s="4" t="e">
        <v>#N/A</v>
      </c>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N51" s="5"/>
      <c r="DO51" s="19"/>
      <c r="DP51" s="20"/>
    </row>
    <row r="52" spans="1:120" x14ac:dyDescent="0.3">
      <c r="A52" t="s">
        <v>625</v>
      </c>
      <c r="B52" s="16">
        <v>44197</v>
      </c>
      <c r="C52" s="3" t="e">
        <v>#N/A</v>
      </c>
      <c r="D52" s="3" t="e">
        <v>#N/A</v>
      </c>
      <c r="E52" s="3" t="e">
        <v>#N/A</v>
      </c>
      <c r="F52" s="3" t="e">
        <v>#N/A</v>
      </c>
      <c r="G52" s="3" t="e">
        <v>#N/A</v>
      </c>
      <c r="H52" s="3" t="e">
        <v>#N/A</v>
      </c>
      <c r="I52" s="3" t="e">
        <v>#N/A</v>
      </c>
      <c r="J52" s="3" t="e">
        <v>#N/A</v>
      </c>
      <c r="K52" s="3" t="e">
        <v>#N/A</v>
      </c>
      <c r="L52" s="3" t="e">
        <v>#N/A</v>
      </c>
      <c r="M52" s="3" t="e">
        <v>#N/A</v>
      </c>
      <c r="N52" s="3" t="e">
        <v>#N/A</v>
      </c>
      <c r="O52" s="3" t="e">
        <v>#N/A</v>
      </c>
      <c r="P52" s="3" t="e">
        <v>#N/A</v>
      </c>
      <c r="Q52" s="3" t="e">
        <v>#N/A</v>
      </c>
      <c r="R52" s="3" t="e">
        <v>#N/A</v>
      </c>
      <c r="S52" s="3" t="e">
        <v>#N/A</v>
      </c>
      <c r="T52" s="3" t="e">
        <v>#N/A</v>
      </c>
      <c r="U52" s="3" t="e">
        <v>#N/A</v>
      </c>
      <c r="V52" s="3" t="e">
        <v>#N/A</v>
      </c>
      <c r="W52" s="3" t="e">
        <v>#N/A</v>
      </c>
      <c r="X52" s="4" t="e">
        <v>#N/A</v>
      </c>
      <c r="Y52" s="4" t="e">
        <v>#N/A</v>
      </c>
      <c r="Z52" s="4" t="e">
        <v>#N/A</v>
      </c>
      <c r="AA52" s="4" t="e">
        <v>#N/A</v>
      </c>
      <c r="AB52" s="4" t="e">
        <v>#N/A</v>
      </c>
      <c r="AC52" s="3" t="e">
        <v>#N/A</v>
      </c>
      <c r="AD52" s="3" t="e">
        <v>#N/A</v>
      </c>
      <c r="AE52" s="3">
        <v>24633</v>
      </c>
      <c r="AF52" s="3">
        <v>24427</v>
      </c>
      <c r="AG52" s="3">
        <v>23964</v>
      </c>
      <c r="AH52" s="3">
        <v>24225</v>
      </c>
      <c r="AI52" s="3">
        <v>23454</v>
      </c>
      <c r="AJ52" s="3">
        <v>22875</v>
      </c>
      <c r="AK52" s="3">
        <v>23093</v>
      </c>
      <c r="AL52" s="3">
        <v>23194</v>
      </c>
      <c r="AM52" s="3">
        <v>23558</v>
      </c>
      <c r="AN52" s="3">
        <v>23353</v>
      </c>
      <c r="AO52" s="3">
        <v>22030</v>
      </c>
      <c r="AP52" s="3">
        <v>22358</v>
      </c>
      <c r="AQ52" s="4" t="e">
        <v>#N/A</v>
      </c>
      <c r="AR52" s="4" t="e">
        <v>#N/A</v>
      </c>
      <c r="AS52" s="3"/>
      <c r="AT52" s="39"/>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N52" s="5"/>
      <c r="DO52" s="19"/>
      <c r="DP52" s="20"/>
    </row>
    <row r="53" spans="1:120" x14ac:dyDescent="0.3">
      <c r="A53" t="s">
        <v>626</v>
      </c>
      <c r="B53" s="16">
        <v>44562</v>
      </c>
      <c r="C53" s="3" t="e">
        <v>#N/A</v>
      </c>
      <c r="D53" s="3" t="e">
        <v>#N/A</v>
      </c>
      <c r="E53" s="3" t="e">
        <v>#N/A</v>
      </c>
      <c r="F53" s="3" t="e">
        <v>#N/A</v>
      </c>
      <c r="G53" s="3" t="e">
        <v>#N/A</v>
      </c>
      <c r="H53" s="3" t="e">
        <v>#N/A</v>
      </c>
      <c r="I53" s="3" t="e">
        <v>#N/A</v>
      </c>
      <c r="J53" s="3" t="e">
        <v>#N/A</v>
      </c>
      <c r="K53" s="3" t="e">
        <v>#N/A</v>
      </c>
      <c r="L53" s="3" t="e">
        <v>#N/A</v>
      </c>
      <c r="M53" s="3" t="e">
        <v>#N/A</v>
      </c>
      <c r="N53" s="3" t="e">
        <v>#N/A</v>
      </c>
      <c r="O53" s="3" t="e">
        <v>#N/A</v>
      </c>
      <c r="P53" s="3" t="e">
        <v>#N/A</v>
      </c>
      <c r="Q53" s="3" t="e">
        <v>#N/A</v>
      </c>
      <c r="R53" s="3" t="e">
        <v>#N/A</v>
      </c>
      <c r="S53" s="3" t="e">
        <v>#N/A</v>
      </c>
      <c r="T53" s="3" t="e">
        <v>#N/A</v>
      </c>
      <c r="U53" s="3" t="e">
        <v>#N/A</v>
      </c>
      <c r="V53" s="3" t="e">
        <v>#N/A</v>
      </c>
      <c r="W53" s="3" t="e">
        <v>#N/A</v>
      </c>
      <c r="X53" s="4" t="e">
        <v>#N/A</v>
      </c>
      <c r="Y53" s="4" t="e">
        <v>#N/A</v>
      </c>
      <c r="Z53" s="4" t="e">
        <v>#N/A</v>
      </c>
      <c r="AA53" s="4" t="e">
        <v>#N/A</v>
      </c>
      <c r="AB53" s="4" t="e">
        <v>#N/A</v>
      </c>
      <c r="AC53" s="3" t="e">
        <v>#N/A</v>
      </c>
      <c r="AD53" s="3" t="e">
        <v>#N/A</v>
      </c>
      <c r="AE53" s="3" t="e">
        <v>#N/A</v>
      </c>
      <c r="AF53" s="3">
        <v>25488</v>
      </c>
      <c r="AG53" s="3">
        <v>24990</v>
      </c>
      <c r="AH53" s="3">
        <v>25280</v>
      </c>
      <c r="AI53" s="3">
        <v>24474</v>
      </c>
      <c r="AJ53" s="3">
        <v>23872</v>
      </c>
      <c r="AK53" s="3">
        <v>24261</v>
      </c>
      <c r="AL53" s="3">
        <v>24369</v>
      </c>
      <c r="AM53" s="3">
        <v>24753</v>
      </c>
      <c r="AN53" s="3">
        <v>24543</v>
      </c>
      <c r="AO53" s="3">
        <v>23500</v>
      </c>
      <c r="AP53" s="3">
        <v>24256</v>
      </c>
      <c r="AQ53" s="3">
        <v>25000</v>
      </c>
      <c r="AR53" s="4" t="e">
        <v>#N/A</v>
      </c>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N53" s="5"/>
      <c r="DO53" s="19"/>
      <c r="DP53" s="20"/>
    </row>
    <row r="54" spans="1:120" x14ac:dyDescent="0.3">
      <c r="A54" t="s">
        <v>627</v>
      </c>
      <c r="B54" s="16">
        <v>44927</v>
      </c>
      <c r="C54" s="3" t="e">
        <v>#N/A</v>
      </c>
      <c r="D54" s="3" t="e">
        <v>#N/A</v>
      </c>
      <c r="E54" s="3" t="e">
        <v>#N/A</v>
      </c>
      <c r="F54" s="3" t="e">
        <v>#N/A</v>
      </c>
      <c r="G54" s="3" t="e">
        <v>#N/A</v>
      </c>
      <c r="H54" s="3" t="e">
        <v>#N/A</v>
      </c>
      <c r="I54" s="3" t="e">
        <v>#N/A</v>
      </c>
      <c r="J54" s="3" t="e">
        <v>#N/A</v>
      </c>
      <c r="K54" s="3" t="e">
        <v>#N/A</v>
      </c>
      <c r="L54" s="3" t="e">
        <v>#N/A</v>
      </c>
      <c r="M54" s="3" t="e">
        <v>#N/A</v>
      </c>
      <c r="N54" s="3" t="e">
        <v>#N/A</v>
      </c>
      <c r="O54" s="3" t="e">
        <v>#N/A</v>
      </c>
      <c r="P54" s="3" t="e">
        <v>#N/A</v>
      </c>
      <c r="Q54" s="3" t="e">
        <v>#N/A</v>
      </c>
      <c r="R54" s="3" t="e">
        <v>#N/A</v>
      </c>
      <c r="S54" s="3" t="e">
        <v>#N/A</v>
      </c>
      <c r="T54" s="3" t="e">
        <v>#N/A</v>
      </c>
      <c r="U54" s="3" t="e">
        <v>#N/A</v>
      </c>
      <c r="V54" s="3" t="e">
        <v>#N/A</v>
      </c>
      <c r="W54" s="3" t="e">
        <v>#N/A</v>
      </c>
      <c r="X54" s="4" t="e">
        <v>#N/A</v>
      </c>
      <c r="Y54" s="4" t="e">
        <v>#N/A</v>
      </c>
      <c r="Z54" s="4" t="e">
        <v>#N/A</v>
      </c>
      <c r="AA54" s="4" t="e">
        <v>#N/A</v>
      </c>
      <c r="AB54" s="4" t="e">
        <v>#N/A</v>
      </c>
      <c r="AC54" s="3" t="e">
        <v>#N/A</v>
      </c>
      <c r="AD54" s="3" t="e">
        <v>#N/A</v>
      </c>
      <c r="AE54" s="3" t="e">
        <v>#N/A</v>
      </c>
      <c r="AF54" s="3" t="e">
        <v>#N/A</v>
      </c>
      <c r="AG54" s="3">
        <v>26057</v>
      </c>
      <c r="AH54" s="3">
        <v>26381</v>
      </c>
      <c r="AI54" s="3">
        <v>25539</v>
      </c>
      <c r="AJ54" s="3">
        <v>24912</v>
      </c>
      <c r="AK54" s="3">
        <v>25489</v>
      </c>
      <c r="AL54" s="3">
        <v>25605</v>
      </c>
      <c r="AM54" s="3">
        <v>26007</v>
      </c>
      <c r="AN54" s="3">
        <v>25791</v>
      </c>
      <c r="AO54" s="3">
        <v>24563</v>
      </c>
      <c r="AP54" s="3">
        <v>25567</v>
      </c>
      <c r="AQ54" s="3">
        <v>26336</v>
      </c>
      <c r="AR54" s="3">
        <v>26977</v>
      </c>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N54" s="5"/>
      <c r="DO54" s="19"/>
      <c r="DP54" s="20"/>
    </row>
    <row r="55" spans="1:120" x14ac:dyDescent="0.3">
      <c r="A55" t="s">
        <v>628</v>
      </c>
      <c r="B55" s="16">
        <v>45292</v>
      </c>
      <c r="C55" s="3" t="e">
        <v>#N/A</v>
      </c>
      <c r="D55" s="3" t="e">
        <v>#N/A</v>
      </c>
      <c r="E55" s="3" t="e">
        <v>#N/A</v>
      </c>
      <c r="F55" s="3" t="e">
        <v>#N/A</v>
      </c>
      <c r="G55" s="3" t="e">
        <v>#N/A</v>
      </c>
      <c r="H55" s="3" t="e">
        <v>#N/A</v>
      </c>
      <c r="I55" s="3" t="e">
        <v>#N/A</v>
      </c>
      <c r="J55" s="3" t="e">
        <v>#N/A</v>
      </c>
      <c r="K55" s="3" t="e">
        <v>#N/A</v>
      </c>
      <c r="L55" s="3" t="e">
        <v>#N/A</v>
      </c>
      <c r="M55" s="3" t="e">
        <v>#N/A</v>
      </c>
      <c r="N55" s="3" t="e">
        <v>#N/A</v>
      </c>
      <c r="O55" s="3" t="e">
        <v>#N/A</v>
      </c>
      <c r="P55" s="3" t="e">
        <v>#N/A</v>
      </c>
      <c r="Q55" s="3" t="e">
        <v>#N/A</v>
      </c>
      <c r="R55" s="3" t="e">
        <v>#N/A</v>
      </c>
      <c r="S55" s="3" t="e">
        <v>#N/A</v>
      </c>
      <c r="T55" s="3" t="e">
        <v>#N/A</v>
      </c>
      <c r="U55" s="3" t="e">
        <v>#N/A</v>
      </c>
      <c r="V55" s="3" t="e">
        <v>#N/A</v>
      </c>
      <c r="W55" s="3" t="e">
        <v>#N/A</v>
      </c>
      <c r="X55" s="4" t="e">
        <v>#N/A</v>
      </c>
      <c r="Y55" s="4" t="e">
        <v>#N/A</v>
      </c>
      <c r="Z55" s="4" t="e">
        <v>#N/A</v>
      </c>
      <c r="AA55" s="4" t="e">
        <v>#N/A</v>
      </c>
      <c r="AB55" s="4" t="e">
        <v>#N/A</v>
      </c>
      <c r="AC55" s="3" t="e">
        <v>#N/A</v>
      </c>
      <c r="AD55" s="3" t="e">
        <v>#N/A</v>
      </c>
      <c r="AE55" s="3" t="e">
        <v>#N/A</v>
      </c>
      <c r="AF55" s="3" t="e">
        <v>#N/A</v>
      </c>
      <c r="AG55" s="3" t="e">
        <v>#N/A</v>
      </c>
      <c r="AH55" s="3">
        <v>27531</v>
      </c>
      <c r="AI55" s="3">
        <v>26649</v>
      </c>
      <c r="AJ55" s="3">
        <v>25995</v>
      </c>
      <c r="AK55" s="3">
        <v>26779</v>
      </c>
      <c r="AL55" s="3">
        <v>26900</v>
      </c>
      <c r="AM55" s="3">
        <v>27326</v>
      </c>
      <c r="AN55" s="3">
        <v>27104</v>
      </c>
      <c r="AO55" s="3">
        <v>25537</v>
      </c>
      <c r="AP55" s="3">
        <v>26694</v>
      </c>
      <c r="AQ55" s="3">
        <v>27238</v>
      </c>
      <c r="AR55" s="3">
        <v>28255</v>
      </c>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N55" s="5"/>
      <c r="DO55" s="19"/>
      <c r="DP55" s="20"/>
    </row>
    <row r="56" spans="1:120" x14ac:dyDescent="0.3">
      <c r="A56" t="s">
        <v>629</v>
      </c>
      <c r="B56" s="16">
        <v>45658</v>
      </c>
      <c r="C56" s="3" t="e">
        <v>#N/A</v>
      </c>
      <c r="D56" s="3" t="e">
        <v>#N/A</v>
      </c>
      <c r="E56" s="3" t="e">
        <v>#N/A</v>
      </c>
      <c r="F56" s="3" t="e">
        <v>#N/A</v>
      </c>
      <c r="G56" s="3" t="e">
        <v>#N/A</v>
      </c>
      <c r="H56" s="3" t="e">
        <v>#N/A</v>
      </c>
      <c r="I56" s="3" t="e">
        <v>#N/A</v>
      </c>
      <c r="J56" s="3" t="e">
        <v>#N/A</v>
      </c>
      <c r="K56" s="3" t="e">
        <v>#N/A</v>
      </c>
      <c r="L56" s="3" t="e">
        <v>#N/A</v>
      </c>
      <c r="M56" s="3" t="e">
        <v>#N/A</v>
      </c>
      <c r="N56" s="3" t="e">
        <v>#N/A</v>
      </c>
      <c r="O56" s="3" t="e">
        <v>#N/A</v>
      </c>
      <c r="P56" s="3" t="e">
        <v>#N/A</v>
      </c>
      <c r="Q56" s="3" t="e">
        <v>#N/A</v>
      </c>
      <c r="R56" s="3" t="e">
        <v>#N/A</v>
      </c>
      <c r="S56" s="3" t="e">
        <v>#N/A</v>
      </c>
      <c r="T56" s="3" t="e">
        <v>#N/A</v>
      </c>
      <c r="U56" s="3" t="e">
        <v>#N/A</v>
      </c>
      <c r="V56" s="3" t="e">
        <v>#N/A</v>
      </c>
      <c r="W56" s="3" t="e">
        <v>#N/A</v>
      </c>
      <c r="X56" s="4" t="e">
        <v>#N/A</v>
      </c>
      <c r="Y56" s="4" t="e">
        <v>#N/A</v>
      </c>
      <c r="Z56" s="4" t="e">
        <v>#N/A</v>
      </c>
      <c r="AA56" s="4" t="e">
        <v>#N/A</v>
      </c>
      <c r="AB56" s="4" t="e">
        <v>#N/A</v>
      </c>
      <c r="AC56" s="3" t="e">
        <v>#N/A</v>
      </c>
      <c r="AD56" s="3" t="e">
        <v>#N/A</v>
      </c>
      <c r="AE56" s="3" t="e">
        <v>#N/A</v>
      </c>
      <c r="AF56" s="3" t="e">
        <v>#N/A</v>
      </c>
      <c r="AG56" s="3" t="e">
        <v>#N/A</v>
      </c>
      <c r="AH56" s="3" t="e">
        <v>#N/A</v>
      </c>
      <c r="AI56" s="3">
        <v>27808</v>
      </c>
      <c r="AJ56" s="3">
        <v>27123</v>
      </c>
      <c r="AK56" s="3">
        <v>28134</v>
      </c>
      <c r="AL56" s="3">
        <v>28253</v>
      </c>
      <c r="AM56" s="3">
        <v>28700</v>
      </c>
      <c r="AN56" s="3">
        <v>28473</v>
      </c>
      <c r="AO56" s="3">
        <v>26516</v>
      </c>
      <c r="AP56" s="3">
        <v>27787</v>
      </c>
      <c r="AQ56" s="3">
        <v>28432</v>
      </c>
      <c r="AR56" s="3">
        <v>29340</v>
      </c>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row>
    <row r="57" spans="1:120" x14ac:dyDescent="0.3">
      <c r="A57" t="s">
        <v>630</v>
      </c>
      <c r="B57" s="16">
        <v>46023</v>
      </c>
      <c r="C57" s="3" t="e">
        <v>#N/A</v>
      </c>
      <c r="D57" s="3" t="e">
        <v>#N/A</v>
      </c>
      <c r="E57" s="3" t="e">
        <v>#N/A</v>
      </c>
      <c r="F57" s="3" t="e">
        <v>#N/A</v>
      </c>
      <c r="G57" s="3" t="e">
        <v>#N/A</v>
      </c>
      <c r="H57" s="3" t="e">
        <v>#N/A</v>
      </c>
      <c r="I57" s="3" t="e">
        <v>#N/A</v>
      </c>
      <c r="J57" s="3" t="e">
        <v>#N/A</v>
      </c>
      <c r="K57" s="3" t="e">
        <v>#N/A</v>
      </c>
      <c r="L57" s="3" t="e">
        <v>#N/A</v>
      </c>
      <c r="M57" s="3" t="e">
        <v>#N/A</v>
      </c>
      <c r="N57" s="3" t="e">
        <v>#N/A</v>
      </c>
      <c r="O57" s="3" t="e">
        <v>#N/A</v>
      </c>
      <c r="P57" s="3" t="e">
        <v>#N/A</v>
      </c>
      <c r="Q57" s="3" t="e">
        <v>#N/A</v>
      </c>
      <c r="R57" s="3" t="e">
        <v>#N/A</v>
      </c>
      <c r="S57" s="3" t="e">
        <v>#N/A</v>
      </c>
      <c r="T57" s="3" t="e">
        <v>#N/A</v>
      </c>
      <c r="U57" s="3" t="e">
        <v>#N/A</v>
      </c>
      <c r="V57" s="3" t="e">
        <v>#N/A</v>
      </c>
      <c r="W57" s="3" t="e">
        <v>#N/A</v>
      </c>
      <c r="X57" s="4" t="e">
        <v>#N/A</v>
      </c>
      <c r="Y57" s="4" t="e">
        <v>#N/A</v>
      </c>
      <c r="Z57" s="4" t="e">
        <v>#N/A</v>
      </c>
      <c r="AA57" s="4" t="e">
        <v>#N/A</v>
      </c>
      <c r="AB57" s="4" t="e">
        <v>#N/A</v>
      </c>
      <c r="AC57" s="3" t="e">
        <v>#N/A</v>
      </c>
      <c r="AD57" s="3" t="e">
        <v>#N/A</v>
      </c>
      <c r="AE57" s="3" t="e">
        <v>#N/A</v>
      </c>
      <c r="AF57" s="3" t="e">
        <v>#N/A</v>
      </c>
      <c r="AG57" s="3" t="e">
        <v>#N/A</v>
      </c>
      <c r="AH57" s="3" t="e">
        <v>#N/A</v>
      </c>
      <c r="AI57" s="3" t="e">
        <v>#N/A</v>
      </c>
      <c r="AJ57" s="3">
        <v>28301</v>
      </c>
      <c r="AK57" s="3">
        <v>29557</v>
      </c>
      <c r="AL57" s="3">
        <v>29647</v>
      </c>
      <c r="AM57" s="3">
        <v>30116</v>
      </c>
      <c r="AN57" s="3">
        <v>29884</v>
      </c>
      <c r="AO57" s="3">
        <v>27533</v>
      </c>
      <c r="AP57" s="3">
        <v>28912</v>
      </c>
      <c r="AQ57" s="3">
        <v>29679</v>
      </c>
      <c r="AR57" s="3">
        <v>30553</v>
      </c>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row>
    <row r="58" spans="1:120" x14ac:dyDescent="0.3">
      <c r="A58" t="s">
        <v>631</v>
      </c>
      <c r="B58" s="16">
        <v>46388</v>
      </c>
      <c r="C58" s="3" t="e">
        <v>#N/A</v>
      </c>
      <c r="D58" s="3" t="e">
        <v>#N/A</v>
      </c>
      <c r="E58" s="3" t="e">
        <v>#N/A</v>
      </c>
      <c r="F58" s="3" t="e">
        <v>#N/A</v>
      </c>
      <c r="G58" s="3" t="e">
        <v>#N/A</v>
      </c>
      <c r="H58" s="3" t="e">
        <v>#N/A</v>
      </c>
      <c r="I58" s="3" t="e">
        <v>#N/A</v>
      </c>
      <c r="J58" s="3" t="e">
        <v>#N/A</v>
      </c>
      <c r="K58" s="3" t="e">
        <v>#N/A</v>
      </c>
      <c r="L58" s="3" t="e">
        <v>#N/A</v>
      </c>
      <c r="M58" s="3" t="e">
        <v>#N/A</v>
      </c>
      <c r="N58" s="3" t="e">
        <v>#N/A</v>
      </c>
      <c r="O58" s="3" t="e">
        <v>#N/A</v>
      </c>
      <c r="P58" s="3" t="e">
        <v>#N/A</v>
      </c>
      <c r="Q58" s="3" t="e">
        <v>#N/A</v>
      </c>
      <c r="R58" s="3" t="e">
        <v>#N/A</v>
      </c>
      <c r="S58" s="3" t="e">
        <v>#N/A</v>
      </c>
      <c r="T58" s="3" t="e">
        <v>#N/A</v>
      </c>
      <c r="U58" s="3" t="e">
        <v>#N/A</v>
      </c>
      <c r="V58" s="3" t="e">
        <v>#N/A</v>
      </c>
      <c r="W58" s="3" t="e">
        <v>#N/A</v>
      </c>
      <c r="X58" s="4" t="e">
        <v>#N/A</v>
      </c>
      <c r="Y58" s="4" t="e">
        <v>#N/A</v>
      </c>
      <c r="Z58" s="4" t="e">
        <v>#N/A</v>
      </c>
      <c r="AA58" s="4" t="e">
        <v>#N/A</v>
      </c>
      <c r="AB58" s="4" t="e">
        <v>#N/A</v>
      </c>
      <c r="AC58" s="3" t="e">
        <v>#N/A</v>
      </c>
      <c r="AD58" s="3" t="e">
        <v>#N/A</v>
      </c>
      <c r="AE58" s="3" t="e">
        <v>#N/A</v>
      </c>
      <c r="AF58" s="3" t="e">
        <v>#N/A</v>
      </c>
      <c r="AG58" s="3" t="e">
        <v>#N/A</v>
      </c>
      <c r="AH58" s="3" t="e">
        <v>#N/A</v>
      </c>
      <c r="AI58" s="3" t="e">
        <v>#N/A</v>
      </c>
      <c r="AJ58" s="3" t="e">
        <v>#N/A</v>
      </c>
      <c r="AK58" s="3">
        <v>31053</v>
      </c>
      <c r="AL58" s="3">
        <v>31089</v>
      </c>
      <c r="AM58" s="3">
        <v>31580</v>
      </c>
      <c r="AN58" s="3">
        <v>31343</v>
      </c>
      <c r="AO58" s="3">
        <v>28590</v>
      </c>
      <c r="AP58" s="3">
        <v>30080</v>
      </c>
      <c r="AQ58" s="3">
        <v>30909</v>
      </c>
      <c r="AR58" s="3">
        <v>31816</v>
      </c>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row>
    <row r="59" spans="1:120" x14ac:dyDescent="0.3">
      <c r="A59" t="s">
        <v>632</v>
      </c>
      <c r="B59" s="16">
        <v>46753</v>
      </c>
      <c r="C59" s="3" t="e">
        <v>#N/A</v>
      </c>
      <c r="D59" s="3" t="e">
        <v>#N/A</v>
      </c>
      <c r="E59" s="3" t="e">
        <v>#N/A</v>
      </c>
      <c r="F59" s="3" t="e">
        <v>#N/A</v>
      </c>
      <c r="G59" s="3" t="e">
        <v>#N/A</v>
      </c>
      <c r="H59" s="3" t="e">
        <v>#N/A</v>
      </c>
      <c r="I59" s="3" t="e">
        <v>#N/A</v>
      </c>
      <c r="J59" s="3" t="e">
        <v>#N/A</v>
      </c>
      <c r="K59" s="3" t="e">
        <v>#N/A</v>
      </c>
      <c r="L59" s="3" t="e">
        <v>#N/A</v>
      </c>
      <c r="M59" s="3" t="e">
        <v>#N/A</v>
      </c>
      <c r="N59" s="3" t="e">
        <v>#N/A</v>
      </c>
      <c r="O59" s="3" t="e">
        <v>#N/A</v>
      </c>
      <c r="P59" s="3" t="e">
        <v>#N/A</v>
      </c>
      <c r="Q59" s="3" t="e">
        <v>#N/A</v>
      </c>
      <c r="R59" s="3" t="e">
        <v>#N/A</v>
      </c>
      <c r="S59" s="3" t="e">
        <v>#N/A</v>
      </c>
      <c r="T59" s="3" t="e">
        <v>#N/A</v>
      </c>
      <c r="U59" s="3" t="e">
        <v>#N/A</v>
      </c>
      <c r="V59" s="3" t="e">
        <v>#N/A</v>
      </c>
      <c r="W59" s="3" t="e">
        <v>#N/A</v>
      </c>
      <c r="X59" s="4" t="e">
        <v>#N/A</v>
      </c>
      <c r="Y59" s="4" t="e">
        <v>#N/A</v>
      </c>
      <c r="Z59" s="4" t="e">
        <v>#N/A</v>
      </c>
      <c r="AA59" s="4" t="e">
        <v>#N/A</v>
      </c>
      <c r="AB59" s="4" t="e">
        <v>#N/A</v>
      </c>
      <c r="AC59" s="3" t="e">
        <v>#N/A</v>
      </c>
      <c r="AD59" s="3" t="e">
        <v>#N/A</v>
      </c>
      <c r="AE59" s="3" t="e">
        <v>#N/A</v>
      </c>
      <c r="AF59" s="3" t="e">
        <v>#N/A</v>
      </c>
      <c r="AG59" s="3" t="e">
        <v>#N/A</v>
      </c>
      <c r="AH59" s="3" t="e">
        <v>#N/A</v>
      </c>
      <c r="AI59" s="3" t="e">
        <v>#N/A</v>
      </c>
      <c r="AJ59" s="3" t="e">
        <v>#N/A</v>
      </c>
      <c r="AK59" s="3" t="e">
        <v>#N/A</v>
      </c>
      <c r="AL59" s="3">
        <v>32602</v>
      </c>
      <c r="AM59" s="3">
        <v>33116</v>
      </c>
      <c r="AN59" s="3">
        <v>32875</v>
      </c>
      <c r="AO59" s="3">
        <v>29697</v>
      </c>
      <c r="AP59" s="3">
        <v>31307</v>
      </c>
      <c r="AQ59" s="3">
        <v>32188</v>
      </c>
      <c r="AR59" s="3">
        <v>33129</v>
      </c>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row>
    <row r="60" spans="1:120" x14ac:dyDescent="0.3">
      <c r="A60" t="s">
        <v>633</v>
      </c>
      <c r="B60" s="16">
        <v>47119</v>
      </c>
      <c r="C60" s="3" t="e">
        <v>#N/A</v>
      </c>
      <c r="D60" s="3" t="e">
        <v>#N/A</v>
      </c>
      <c r="E60" s="3" t="e">
        <v>#N/A</v>
      </c>
      <c r="F60" s="3" t="e">
        <v>#N/A</v>
      </c>
      <c r="G60" s="3" t="e">
        <v>#N/A</v>
      </c>
      <c r="H60" s="3" t="e">
        <v>#N/A</v>
      </c>
      <c r="I60" s="3" t="e">
        <v>#N/A</v>
      </c>
      <c r="J60" s="3" t="e">
        <v>#N/A</v>
      </c>
      <c r="K60" s="3" t="e">
        <v>#N/A</v>
      </c>
      <c r="L60" s="3" t="e">
        <v>#N/A</v>
      </c>
      <c r="M60" s="3" t="e">
        <v>#N/A</v>
      </c>
      <c r="N60" s="3" t="e">
        <v>#N/A</v>
      </c>
      <c r="O60" s="3" t="e">
        <v>#N/A</v>
      </c>
      <c r="P60" s="3" t="e">
        <v>#N/A</v>
      </c>
      <c r="Q60" s="3" t="e">
        <v>#N/A</v>
      </c>
      <c r="R60" s="3" t="e">
        <v>#N/A</v>
      </c>
      <c r="S60" s="3" t="e">
        <v>#N/A</v>
      </c>
      <c r="T60" s="3" t="e">
        <v>#N/A</v>
      </c>
      <c r="U60" s="3" t="e">
        <v>#N/A</v>
      </c>
      <c r="V60" s="3" t="e">
        <v>#N/A</v>
      </c>
      <c r="W60" s="3" t="e">
        <v>#N/A</v>
      </c>
      <c r="X60" s="4" t="e">
        <v>#N/A</v>
      </c>
      <c r="Y60" s="4" t="e">
        <v>#N/A</v>
      </c>
      <c r="Z60" s="4" t="e">
        <v>#N/A</v>
      </c>
      <c r="AA60" s="4" t="e">
        <v>#N/A</v>
      </c>
      <c r="AB60" s="4" t="e">
        <v>#N/A</v>
      </c>
      <c r="AC60" s="3" t="e">
        <v>#N/A</v>
      </c>
      <c r="AD60" s="3" t="e">
        <v>#N/A</v>
      </c>
      <c r="AE60" s="3" t="e">
        <v>#N/A</v>
      </c>
      <c r="AF60" s="3" t="e">
        <v>#N/A</v>
      </c>
      <c r="AG60" s="3" t="e">
        <v>#N/A</v>
      </c>
      <c r="AH60" s="3" t="e">
        <v>#N/A</v>
      </c>
      <c r="AI60" s="3" t="e">
        <v>#N/A</v>
      </c>
      <c r="AJ60" s="3" t="e">
        <v>#N/A</v>
      </c>
      <c r="AK60" s="3" t="e">
        <v>#N/A</v>
      </c>
      <c r="AL60" s="3" t="e">
        <v>#N/A</v>
      </c>
      <c r="AM60" s="3">
        <v>34727</v>
      </c>
      <c r="AN60" s="3">
        <v>34480</v>
      </c>
      <c r="AO60" s="3">
        <v>30867</v>
      </c>
      <c r="AP60" s="3">
        <v>32615</v>
      </c>
      <c r="AQ60" s="3">
        <v>33534</v>
      </c>
      <c r="AR60" s="3">
        <v>34511</v>
      </c>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row>
    <row r="61" spans="1:120" x14ac:dyDescent="0.3">
      <c r="A61" t="s">
        <v>634</v>
      </c>
      <c r="B61" s="16">
        <v>47484</v>
      </c>
      <c r="C61" s="3" t="e">
        <v>#N/A</v>
      </c>
      <c r="D61" s="3" t="e">
        <v>#N/A</v>
      </c>
      <c r="E61" s="3" t="e">
        <v>#N/A</v>
      </c>
      <c r="F61" s="3" t="e">
        <v>#N/A</v>
      </c>
      <c r="G61" s="3" t="e">
        <v>#N/A</v>
      </c>
      <c r="H61" s="3" t="e">
        <v>#N/A</v>
      </c>
      <c r="I61" s="3" t="e">
        <v>#N/A</v>
      </c>
      <c r="J61" s="3" t="e">
        <v>#N/A</v>
      </c>
      <c r="K61" s="3" t="e">
        <v>#N/A</v>
      </c>
      <c r="L61" s="3" t="e">
        <v>#N/A</v>
      </c>
      <c r="M61" s="3" t="e">
        <v>#N/A</v>
      </c>
      <c r="N61" s="3" t="e">
        <v>#N/A</v>
      </c>
      <c r="O61" s="3" t="e">
        <v>#N/A</v>
      </c>
      <c r="P61" s="3" t="e">
        <v>#N/A</v>
      </c>
      <c r="Q61" s="3" t="e">
        <v>#N/A</v>
      </c>
      <c r="R61" s="3" t="e">
        <v>#N/A</v>
      </c>
      <c r="S61" s="3" t="e">
        <v>#N/A</v>
      </c>
      <c r="T61" s="3" t="e">
        <v>#N/A</v>
      </c>
      <c r="U61" s="3" t="e">
        <v>#N/A</v>
      </c>
      <c r="V61" s="3" t="e">
        <v>#N/A</v>
      </c>
      <c r="W61" s="3" t="e">
        <v>#N/A</v>
      </c>
      <c r="X61" s="4" t="e">
        <v>#N/A</v>
      </c>
      <c r="Y61" s="4" t="e">
        <v>#N/A</v>
      </c>
      <c r="Z61" s="4" t="e">
        <v>#N/A</v>
      </c>
      <c r="AA61" s="4" t="e">
        <v>#N/A</v>
      </c>
      <c r="AB61" s="4" t="e">
        <v>#N/A</v>
      </c>
      <c r="AC61" s="3" t="e">
        <v>#N/A</v>
      </c>
      <c r="AD61" s="3" t="e">
        <v>#N/A</v>
      </c>
      <c r="AE61" s="3" t="e">
        <v>#N/A</v>
      </c>
      <c r="AF61" s="3" t="e">
        <v>#N/A</v>
      </c>
      <c r="AG61" s="3" t="e">
        <v>#N/A</v>
      </c>
      <c r="AH61" s="3" t="e">
        <v>#N/A</v>
      </c>
      <c r="AI61" s="3" t="e">
        <v>#N/A</v>
      </c>
      <c r="AJ61" s="3" t="e">
        <v>#N/A</v>
      </c>
      <c r="AK61" s="3" t="e">
        <v>#N/A</v>
      </c>
      <c r="AL61" s="3" t="e">
        <v>#N/A</v>
      </c>
      <c r="AM61" s="3" t="e">
        <v>#N/A</v>
      </c>
      <c r="AN61" s="3">
        <v>36164</v>
      </c>
      <c r="AO61" s="3">
        <v>32094</v>
      </c>
      <c r="AP61" s="3">
        <v>34018</v>
      </c>
      <c r="AQ61" s="3">
        <v>34968</v>
      </c>
      <c r="AR61" s="3">
        <v>35984</v>
      </c>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row>
    <row r="62" spans="1:120" x14ac:dyDescent="0.3">
      <c r="A62" t="s">
        <v>635</v>
      </c>
      <c r="B62" s="16">
        <v>47849</v>
      </c>
      <c r="C62" s="3" t="e">
        <v>#N/A</v>
      </c>
      <c r="D62" s="3" t="e">
        <v>#N/A</v>
      </c>
      <c r="E62" s="3" t="e">
        <v>#N/A</v>
      </c>
      <c r="F62" s="3" t="e">
        <v>#N/A</v>
      </c>
      <c r="G62" s="3" t="e">
        <v>#N/A</v>
      </c>
      <c r="H62" s="3" t="e">
        <v>#N/A</v>
      </c>
      <c r="I62" s="3" t="e">
        <v>#N/A</v>
      </c>
      <c r="J62" s="3" t="e">
        <v>#N/A</v>
      </c>
      <c r="K62" s="3" t="e">
        <v>#N/A</v>
      </c>
      <c r="L62" s="3" t="e">
        <v>#N/A</v>
      </c>
      <c r="M62" s="3" t="e">
        <v>#N/A</v>
      </c>
      <c r="N62" s="3" t="e">
        <v>#N/A</v>
      </c>
      <c r="O62" s="3" t="e">
        <v>#N/A</v>
      </c>
      <c r="P62" s="3" t="e">
        <v>#N/A</v>
      </c>
      <c r="Q62" s="3" t="e">
        <v>#N/A</v>
      </c>
      <c r="R62" s="3" t="e">
        <v>#N/A</v>
      </c>
      <c r="S62" s="3" t="e">
        <v>#N/A</v>
      </c>
      <c r="T62" s="3" t="e">
        <v>#N/A</v>
      </c>
      <c r="U62" s="3" t="e">
        <v>#N/A</v>
      </c>
      <c r="V62" s="3" t="e">
        <v>#N/A</v>
      </c>
      <c r="W62" s="3" t="e">
        <v>#N/A</v>
      </c>
      <c r="X62" s="4" t="e">
        <v>#N/A</v>
      </c>
      <c r="Y62" s="4" t="e">
        <v>#N/A</v>
      </c>
      <c r="Z62" s="4" t="e">
        <v>#N/A</v>
      </c>
      <c r="AA62" s="4" t="e">
        <v>#N/A</v>
      </c>
      <c r="AB62" s="4" t="e">
        <v>#N/A</v>
      </c>
      <c r="AC62" s="3" t="e">
        <v>#N/A</v>
      </c>
      <c r="AD62" s="3" t="e">
        <v>#N/A</v>
      </c>
      <c r="AE62" s="3" t="e">
        <v>#N/A</v>
      </c>
      <c r="AF62" s="3" t="e">
        <v>#N/A</v>
      </c>
      <c r="AG62" s="3" t="e">
        <v>#N/A</v>
      </c>
      <c r="AH62" s="3" t="e">
        <v>#N/A</v>
      </c>
      <c r="AI62" s="3" t="e">
        <v>#N/A</v>
      </c>
      <c r="AJ62" s="3" t="e">
        <v>#N/A</v>
      </c>
      <c r="AK62" s="3" t="e">
        <v>#N/A</v>
      </c>
      <c r="AL62" s="3" t="e">
        <v>#N/A</v>
      </c>
      <c r="AM62" s="3" t="e">
        <v>#N/A</v>
      </c>
      <c r="AN62" s="3" t="e">
        <v>#N/A</v>
      </c>
      <c r="AO62" s="3">
        <v>33391</v>
      </c>
      <c r="AP62" s="3">
        <v>35498</v>
      </c>
      <c r="AQ62" s="3">
        <v>36489</v>
      </c>
      <c r="AR62" s="3">
        <v>37546</v>
      </c>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row>
    <row r="63" spans="1:120" x14ac:dyDescent="0.3">
      <c r="A63" t="s">
        <v>636</v>
      </c>
      <c r="B63" s="16">
        <v>48214</v>
      </c>
      <c r="C63" s="3" t="e">
        <v>#N/A</v>
      </c>
      <c r="D63" s="3" t="e">
        <v>#N/A</v>
      </c>
      <c r="E63" s="3" t="e">
        <v>#N/A</v>
      </c>
      <c r="F63" s="3" t="e">
        <v>#N/A</v>
      </c>
      <c r="G63" s="3" t="e">
        <v>#N/A</v>
      </c>
      <c r="H63" s="3" t="e">
        <v>#N/A</v>
      </c>
      <c r="I63" s="3" t="e">
        <v>#N/A</v>
      </c>
      <c r="J63" s="3" t="e">
        <v>#N/A</v>
      </c>
      <c r="K63" s="3" t="e">
        <v>#N/A</v>
      </c>
      <c r="L63" s="3" t="e">
        <v>#N/A</v>
      </c>
      <c r="M63" s="3" t="e">
        <v>#N/A</v>
      </c>
      <c r="N63" s="3" t="e">
        <v>#N/A</v>
      </c>
      <c r="O63" s="3" t="e">
        <v>#N/A</v>
      </c>
      <c r="P63" s="3" t="e">
        <v>#N/A</v>
      </c>
      <c r="Q63" s="3" t="e">
        <v>#N/A</v>
      </c>
      <c r="R63" s="3" t="e">
        <v>#N/A</v>
      </c>
      <c r="S63" s="3" t="e">
        <v>#N/A</v>
      </c>
      <c r="T63" s="3" t="e">
        <v>#N/A</v>
      </c>
      <c r="U63" s="3" t="e">
        <v>#N/A</v>
      </c>
      <c r="V63" s="3" t="e">
        <v>#N/A</v>
      </c>
      <c r="W63" s="3" t="e">
        <v>#N/A</v>
      </c>
      <c r="X63" s="4" t="e">
        <v>#N/A</v>
      </c>
      <c r="Y63" s="4" t="e">
        <v>#N/A</v>
      </c>
      <c r="Z63" s="4" t="e">
        <v>#N/A</v>
      </c>
      <c r="AA63" s="4" t="e">
        <v>#N/A</v>
      </c>
      <c r="AB63" s="4" t="e">
        <v>#N/A</v>
      </c>
      <c r="AC63" s="3" t="e">
        <v>#N/A</v>
      </c>
      <c r="AD63" s="3" t="e">
        <v>#N/A</v>
      </c>
      <c r="AE63" s="3" t="e">
        <v>#N/A</v>
      </c>
      <c r="AF63" s="3" t="e">
        <v>#N/A</v>
      </c>
      <c r="AG63" s="3" t="e">
        <v>#N/A</v>
      </c>
      <c r="AH63" s="3" t="e">
        <v>#N/A</v>
      </c>
      <c r="AI63" s="3" t="e">
        <v>#N/A</v>
      </c>
      <c r="AJ63" s="3" t="e">
        <v>#N/A</v>
      </c>
      <c r="AK63" s="3" t="e">
        <v>#N/A</v>
      </c>
      <c r="AL63" s="3" t="e">
        <v>#N/A</v>
      </c>
      <c r="AM63" s="3" t="e">
        <v>#N/A</v>
      </c>
      <c r="AN63" s="3" t="e">
        <v>#N/A</v>
      </c>
      <c r="AO63" s="3" t="e">
        <v>#N/A</v>
      </c>
      <c r="AP63" s="3">
        <v>37041</v>
      </c>
      <c r="AQ63" s="3">
        <v>38076</v>
      </c>
      <c r="AR63" s="3">
        <v>39176</v>
      </c>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row>
    <row r="64" spans="1:120" x14ac:dyDescent="0.3">
      <c r="A64" t="s">
        <v>637</v>
      </c>
      <c r="B64" s="16">
        <v>48580</v>
      </c>
      <c r="C64" s="3" t="e">
        <v>#N/A</v>
      </c>
      <c r="D64" s="3" t="e">
        <v>#N/A</v>
      </c>
      <c r="E64" s="3" t="e">
        <v>#N/A</v>
      </c>
      <c r="F64" s="3" t="e">
        <v>#N/A</v>
      </c>
      <c r="G64" s="3" t="e">
        <v>#N/A</v>
      </c>
      <c r="H64" s="3" t="e">
        <v>#N/A</v>
      </c>
      <c r="I64" s="3" t="e">
        <v>#N/A</v>
      </c>
      <c r="J64" s="3" t="e">
        <v>#N/A</v>
      </c>
      <c r="K64" s="3" t="e">
        <v>#N/A</v>
      </c>
      <c r="L64" s="3" t="e">
        <v>#N/A</v>
      </c>
      <c r="M64" s="3" t="e">
        <v>#N/A</v>
      </c>
      <c r="N64" s="3" t="e">
        <v>#N/A</v>
      </c>
      <c r="O64" s="3" t="e">
        <v>#N/A</v>
      </c>
      <c r="P64" s="3" t="e">
        <v>#N/A</v>
      </c>
      <c r="Q64" s="3" t="e">
        <v>#N/A</v>
      </c>
      <c r="R64" s="3" t="e">
        <v>#N/A</v>
      </c>
      <c r="S64" s="3" t="e">
        <v>#N/A</v>
      </c>
      <c r="T64" s="3" t="e">
        <v>#N/A</v>
      </c>
      <c r="U64" s="3" t="e">
        <v>#N/A</v>
      </c>
      <c r="V64" s="3" t="e">
        <v>#N/A</v>
      </c>
      <c r="W64" s="3" t="e">
        <v>#N/A</v>
      </c>
      <c r="X64" s="4" t="e">
        <v>#N/A</v>
      </c>
      <c r="Y64" s="4" t="e">
        <v>#N/A</v>
      </c>
      <c r="Z64" s="4" t="e">
        <v>#N/A</v>
      </c>
      <c r="AA64" s="4" t="e">
        <v>#N/A</v>
      </c>
      <c r="AB64" s="4" t="e">
        <v>#N/A</v>
      </c>
      <c r="AC64" s="3" t="e">
        <v>#N/A</v>
      </c>
      <c r="AD64" s="3" t="e">
        <v>#N/A</v>
      </c>
      <c r="AE64" s="3" t="e">
        <v>#N/A</v>
      </c>
      <c r="AF64" s="3" t="e">
        <v>#N/A</v>
      </c>
      <c r="AG64" s="3" t="e">
        <v>#N/A</v>
      </c>
      <c r="AH64" s="3" t="e">
        <v>#N/A</v>
      </c>
      <c r="AI64" s="3" t="e">
        <v>#N/A</v>
      </c>
      <c r="AJ64" s="3" t="e">
        <v>#N/A</v>
      </c>
      <c r="AK64" s="3" t="e">
        <v>#N/A</v>
      </c>
      <c r="AL64" s="3" t="e">
        <v>#N/A</v>
      </c>
      <c r="AM64" s="3" t="e">
        <v>#N/A</v>
      </c>
      <c r="AN64" s="3" t="e">
        <v>#N/A</v>
      </c>
      <c r="AO64" s="3" t="e">
        <v>#N/A</v>
      </c>
      <c r="AP64" s="4" t="e">
        <v>#N/A</v>
      </c>
      <c r="AQ64" s="3">
        <v>39732</v>
      </c>
      <c r="AR64" s="3">
        <v>40877</v>
      </c>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row>
    <row r="65" spans="1:116" x14ac:dyDescent="0.3">
      <c r="A65" t="s">
        <v>638</v>
      </c>
      <c r="B65" s="16">
        <v>48945</v>
      </c>
      <c r="C65" s="3" t="e">
        <v>#N/A</v>
      </c>
      <c r="D65" s="3" t="e">
        <v>#N/A</v>
      </c>
      <c r="E65" s="3" t="e">
        <v>#N/A</v>
      </c>
      <c r="F65" s="3" t="e">
        <v>#N/A</v>
      </c>
      <c r="G65" s="3" t="e">
        <v>#N/A</v>
      </c>
      <c r="H65" s="3" t="e">
        <v>#N/A</v>
      </c>
      <c r="I65" s="3" t="e">
        <v>#N/A</v>
      </c>
      <c r="J65" s="3" t="e">
        <v>#N/A</v>
      </c>
      <c r="K65" s="3" t="e">
        <v>#N/A</v>
      </c>
      <c r="L65" s="3" t="e">
        <v>#N/A</v>
      </c>
      <c r="M65" s="3" t="e">
        <v>#N/A</v>
      </c>
      <c r="N65" s="3" t="e">
        <v>#N/A</v>
      </c>
      <c r="O65" s="3" t="e">
        <v>#N/A</v>
      </c>
      <c r="P65" s="3" t="e">
        <v>#N/A</v>
      </c>
      <c r="Q65" s="3" t="e">
        <v>#N/A</v>
      </c>
      <c r="R65" s="3" t="e">
        <v>#N/A</v>
      </c>
      <c r="S65" s="3" t="e">
        <v>#N/A</v>
      </c>
      <c r="T65" s="3" t="e">
        <v>#N/A</v>
      </c>
      <c r="U65" s="3" t="e">
        <v>#N/A</v>
      </c>
      <c r="V65" s="3" t="e">
        <v>#N/A</v>
      </c>
      <c r="W65" s="3" t="e">
        <v>#N/A</v>
      </c>
      <c r="X65" s="4" t="e">
        <v>#N/A</v>
      </c>
      <c r="Y65" s="4" t="e">
        <v>#N/A</v>
      </c>
      <c r="Z65" s="4" t="e">
        <v>#N/A</v>
      </c>
      <c r="AA65" s="4" t="e">
        <v>#N/A</v>
      </c>
      <c r="AB65" s="4" t="e">
        <v>#N/A</v>
      </c>
      <c r="AC65" s="3" t="e">
        <v>#N/A</v>
      </c>
      <c r="AD65" s="3" t="e">
        <v>#N/A</v>
      </c>
      <c r="AE65" s="3" t="e">
        <v>#N/A</v>
      </c>
      <c r="AF65" s="3" t="e">
        <v>#N/A</v>
      </c>
      <c r="AG65" s="3" t="e">
        <v>#N/A</v>
      </c>
      <c r="AH65" s="3" t="e">
        <v>#N/A</v>
      </c>
      <c r="AI65" s="3" t="e">
        <v>#N/A</v>
      </c>
      <c r="AJ65" s="3" t="e">
        <v>#N/A</v>
      </c>
      <c r="AK65" s="3" t="e">
        <v>#N/A</v>
      </c>
      <c r="AL65" s="3" t="e">
        <v>#N/A</v>
      </c>
      <c r="AM65" s="3" t="e">
        <v>#N/A</v>
      </c>
      <c r="AN65" s="3" t="e">
        <v>#N/A</v>
      </c>
      <c r="AO65" s="3" t="e">
        <v>#N/A</v>
      </c>
      <c r="AP65" s="4" t="e">
        <v>#N/A</v>
      </c>
      <c r="AQ65" s="4" t="e">
        <v>#N/A</v>
      </c>
      <c r="AR65" s="3">
        <v>42654</v>
      </c>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row>
    <row r="66" spans="1:116" x14ac:dyDescent="0.3">
      <c r="A66" t="s">
        <v>914</v>
      </c>
      <c r="B66" s="16">
        <v>49310</v>
      </c>
      <c r="C66" s="3" t="e">
        <v>#N/A</v>
      </c>
      <c r="D66" s="3" t="e">
        <v>#N/A</v>
      </c>
      <c r="E66" s="3" t="e">
        <v>#N/A</v>
      </c>
      <c r="F66" s="3" t="e">
        <v>#N/A</v>
      </c>
      <c r="G66" s="3" t="e">
        <v>#N/A</v>
      </c>
      <c r="H66" s="3" t="e">
        <v>#N/A</v>
      </c>
      <c r="I66" s="3" t="e">
        <v>#N/A</v>
      </c>
      <c r="J66" s="3" t="e">
        <v>#N/A</v>
      </c>
      <c r="K66" s="3" t="e">
        <v>#N/A</v>
      </c>
      <c r="L66" s="3" t="e">
        <v>#N/A</v>
      </c>
      <c r="M66" s="3" t="e">
        <v>#N/A</v>
      </c>
      <c r="N66" s="3" t="e">
        <v>#N/A</v>
      </c>
      <c r="O66" s="3" t="e">
        <v>#N/A</v>
      </c>
      <c r="P66" s="3" t="e">
        <v>#N/A</v>
      </c>
      <c r="Q66" s="3" t="e">
        <v>#N/A</v>
      </c>
      <c r="R66" s="3" t="e">
        <v>#N/A</v>
      </c>
      <c r="S66" s="3" t="e">
        <v>#N/A</v>
      </c>
      <c r="T66" s="3" t="e">
        <v>#N/A</v>
      </c>
      <c r="U66" s="3" t="e">
        <v>#N/A</v>
      </c>
      <c r="V66" s="3" t="e">
        <v>#N/A</v>
      </c>
      <c r="W66" s="3" t="e">
        <v>#N/A</v>
      </c>
      <c r="X66" s="4" t="e">
        <v>#N/A</v>
      </c>
      <c r="Y66" s="4" t="e">
        <v>#N/A</v>
      </c>
      <c r="Z66" s="4" t="e">
        <v>#N/A</v>
      </c>
      <c r="AA66" s="4" t="e">
        <v>#N/A</v>
      </c>
      <c r="AB66" s="4" t="e">
        <v>#N/A</v>
      </c>
      <c r="AC66" s="3" t="e">
        <v>#N/A</v>
      </c>
      <c r="AD66" s="3" t="e">
        <v>#N/A</v>
      </c>
      <c r="AE66" s="3" t="e">
        <v>#N/A</v>
      </c>
      <c r="AF66" s="3" t="e">
        <v>#N/A</v>
      </c>
      <c r="AG66" s="3" t="e">
        <v>#N/A</v>
      </c>
      <c r="AH66" s="3" t="e">
        <v>#N/A</v>
      </c>
      <c r="AI66" s="3" t="e">
        <v>#N/A</v>
      </c>
      <c r="AJ66" s="3" t="e">
        <v>#N/A</v>
      </c>
      <c r="AK66" s="3" t="e">
        <v>#N/A</v>
      </c>
      <c r="AL66" s="3" t="e">
        <v>#N/A</v>
      </c>
      <c r="AM66" s="3" t="e">
        <v>#N/A</v>
      </c>
      <c r="AN66" s="3" t="e">
        <v>#N/A</v>
      </c>
      <c r="AO66" s="3" t="e">
        <v>#N/A</v>
      </c>
      <c r="AP66" s="4" t="e">
        <v>#N/A</v>
      </c>
      <c r="AQ66" s="4" t="e">
        <v>#N/A</v>
      </c>
      <c r="AR66" s="4" t="e">
        <v>#N/A</v>
      </c>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row>
  </sheetData>
  <hyperlinks>
    <hyperlink ref="AP5" r:id="rId1" display="https://www.govinfo.gov/content/pkg/BUDGET-2023-BUD/pdf/BUDGET-2023-BUD.pdf" xr:uid="{25127D08-23FB-402C-AFF4-B5BB8549AC50}"/>
    <hyperlink ref="AQ5" r:id="rId2" display="https://www.govinfo.gov/content/pkg/BUDGET-2024-BUD/pdf/BUDGET-2024-BUD.pdf" xr:uid="{F50F23B2-1E96-4A80-B65A-12B8662529E4}"/>
    <hyperlink ref="AR5" r:id="rId3" display="https://www.govinfo.gov/content/pkg/BUDGET-2025-BUD/pdf/BUDGET-2025-BUD.pdf" xr:uid="{5A260C04-923E-4B2D-AF9B-EDC0669B47F0}"/>
    <hyperlink ref="AB5" r:id="rId4" display="https://www.govinfo.gov/content/pkg/BUDGET-2009-BUD/pdf/BUDGET-2009-BUD-31.pdf" xr:uid="{3D96362F-7453-42FE-8C9F-D19CE837BE07}"/>
    <hyperlink ref="AA5" r:id="rId5" display="https://www.govinfo.gov/content/pkg/BUDGET-2008-BUD/pdf/BUDGET-2008-BUD-30.pdf" xr:uid="{F1AA87D7-AAAB-460E-BC4C-1653D063F768}"/>
    <hyperlink ref="Z5" r:id="rId6" display="https://www.govinfo.gov/content/pkg/BUDGET-2007-BUD/pdf/BUDGET-2007-BUD-31.pdf" xr:uid="{E460AAE6-9630-4339-8C20-967D3DF96488}"/>
    <hyperlink ref="Y5" r:id="rId7" display="https://www.govinfo.gov/content/pkg/BUDGET-2006-BUD/pdf/BUDGET-2006-BUD-33.pdf" xr:uid="{8DA466FC-84D0-4957-AB1A-C25ED0FD0295}"/>
    <hyperlink ref="X5" r:id="rId8" display="https://www.govinfo.gov/content/pkg/BUDGET-2005-BUD/pdf/BUDGET-2005-BUD-34.pdf" xr:uid="{70524234-E8E4-4483-B2F5-69845207BAAF}"/>
    <hyperlink ref="W5" r:id="rId9" display="https://www.govinfo.gov/content/pkg/BUDGET-2004-TAB/pdf/BUDGET-2004-TAB.pdf" xr:uid="{E8A75A5A-F386-40E8-B388-CF49EBD8228C}"/>
    <hyperlink ref="V5" r:id="rId10" display="https://www.govinfo.gov/content/pkg/BUDGET-2003-TAB/pdf/BUDGET-2003-TAB.pdf" xr:uid="{C62AF901-6779-4FF2-8264-17E651B45E7A}"/>
    <hyperlink ref="U5" r:id="rId11" display="https://www.govinfo.gov/content/pkg/BUDGET-2002-TAB/pdf/BUDGET-2002-TAB.pdf" xr:uid="{A34DF629-E91E-4BE6-85E3-86CD7026627E}"/>
    <hyperlink ref="T5" r:id="rId12" display="https://www.govinfo.gov/content/pkg/BUDGET-2001-TAB/pdf/BUDGET-2001-TAB.pdf" xr:uid="{99E8240A-6614-4C1A-9C21-50EDB6AF1BE4}"/>
    <hyperlink ref="S5" r:id="rId13" display="https://www.govinfo.gov/content/pkg/BUDGET-2000-TAB/pdf/BUDGET-2000-TAB.pdf" xr:uid="{B952940B-63A6-4A10-B0E9-642288CDE991}"/>
    <hyperlink ref="R5" r:id="rId14" display="https://www.govinfo.gov/content/pkg/BUDGET-1999-TAB/pdf/BUDGET-1999-TAB.pdf" xr:uid="{0F92FC3D-0C7F-40AF-8A9B-82AE50A504CD}"/>
    <hyperlink ref="F5" r:id="rId15" display="https://fraser.stlouisfed.org/files/docs/publications/usbhist/historicaltables_1987.pdf?utm_source=direct_download" xr:uid="{BA09470B-37A9-4153-8572-837E4C564EE3}"/>
    <hyperlink ref="E5" r:id="rId16" display="https://fraser.stlouisfed.org/files/docs/publications/usbhist/historicaltables_1986.pdf?utm_source=direct_download" xr:uid="{0FC4865C-1A04-40AA-B418-58B6DE152058}"/>
    <hyperlink ref="G5" r:id="rId17" display="https://fraser.stlouisfed.org/files/docs/publications/usbhist/historicaltables_1988.pdf?utm_source=direct_download" xr:uid="{428B8D38-3956-48D0-ACAE-BADBF503C3F1}"/>
    <hyperlink ref="H5" r:id="rId18" display="https://fraser.stlouisfed.org/files/docs/publications/usbhist/historicaltables_1989.pdf?utm_source=direct_download" xr:uid="{B491C59B-601B-48D9-8666-569349785C80}"/>
    <hyperlink ref="I5" r:id="rId19" display="https://fraser.stlouisfed.org/files/docs/publications/usbhist/historicaltables_1990.pdf?utm_source=direct_download" xr:uid="{2BB4A64E-B290-4F45-8D0A-CD0CD2E3DB5D}"/>
    <hyperlink ref="K5" r:id="rId20" display="https://fraser.stlouisfed.org/files/docs/publications/usbhist/historicaltables_1992.pdf?utm_source=direct_download" xr:uid="{A557FDF7-DEA3-4EEE-AD75-C510FA5FAD91}"/>
    <hyperlink ref="M5" r:id="rId21" display="https://fraser.stlouisfed.org/files/docs/publications/usbhist/historicaltables_1994.pdf?utm_source=direct_download" xr:uid="{8B594F41-BDA4-4D12-B9B2-8F9F4CB20B9C}"/>
    <hyperlink ref="N5" r:id="rId22" display="https://fraser.stlouisfed.org/files/docs/publications/usbhist/historicaltables_1995.pdf?utm_source=direct_download" xr:uid="{92205DE3-B191-4B5E-AC94-A8337F2A2855}"/>
    <hyperlink ref="O5" r:id="rId23" display="https://fraser.stlouisfed.org/files/docs/publications/usbhist/BUDGET-1996-TAB.pdf?utm_source=direct_download" xr:uid="{0DF48935-F6D5-4790-AE63-C5D479EFABBA}"/>
    <hyperlink ref="P5" r:id="rId24" display="https://fraser.stlouisfed.org/files/docs/publications/usbhist/BUDGET-1997-TAB.pdf?utm_source=direct_download" xr:uid="{9E523A92-81DB-4254-9891-41904D08C6EE}"/>
    <hyperlink ref="Q5" r:id="rId25" display="https://fraser.stlouisfed.org/files/docs/publications/usbhist/BUDGET-1998-TAB.pdf?utm_source=direct_download" xr:uid="{CB6A979B-9F12-41DE-A935-F9CC452EC306}"/>
    <hyperlink ref="J5" r:id="rId26" display="https://fraser.stlouisfed.org/title/budget-united-states-government-54/fiscal-year-1991-18997?page=337&amp;deep=true" xr:uid="{CFCD129F-EC6F-4F0A-8A1B-3D9B7A3CE189}"/>
    <hyperlink ref="L5" r:id="rId27" display="https://fraser.stlouisfed.org/title/budget-united-states-government-54/fiscal-year-1993-19043?page=294" xr:uid="{910DB9E2-2F6D-4F0A-B638-243E6A73F277}"/>
    <hyperlink ref="D5" r:id="rId28" display="https://fraser.stlouisfed.org/title/budget-united-states-government-54/fiscal-year-1985-18991" xr:uid="{C45D819F-8F69-4CEB-BEA7-90F2A43F53B4}"/>
    <hyperlink ref="C5" r:id="rId29" display="https://fraser.stlouisfed.org/title/budget-united-states-government-54/fiscal-year-1984-18990?page=3" xr:uid="{3405B337-E010-451F-AA8F-4978F3141FF5}"/>
  </hyperlinks>
  <pageMargins left="0.7" right="0.7" top="0.75" bottom="0.75" header="0.3" footer="0.3"/>
  <headerFooter>
    <oddHeader>&amp;L&amp;"Calibri"&amp;11&amp;K000000 NONCONFIDENTIAL // EXTERNAL&amp;1#_x000D_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AB2B-31F0-45C8-A1C4-1A24966052F5}">
  <dimension ref="A1:DY102"/>
  <sheetViews>
    <sheetView workbookViewId="0">
      <pane xSplit="2" ySplit="5" topLeftCell="AB6" activePane="bottomRight" state="frozen"/>
      <selection pane="topRight" activeCell="C1" sqref="C1"/>
      <selection pane="bottomLeft" activeCell="A6" sqref="A6"/>
      <selection pane="bottomRight" activeCell="AX12" sqref="AX12"/>
    </sheetView>
  </sheetViews>
  <sheetFormatPr defaultRowHeight="14.4" x14ac:dyDescent="0.3"/>
  <cols>
    <col min="8" max="8" width="9.44140625" bestFit="1" customWidth="1"/>
    <col min="10" max="10" width="9.44140625" bestFit="1" customWidth="1"/>
    <col min="23" max="24" width="9.21875" bestFit="1" customWidth="1"/>
    <col min="29" max="29" width="9.44140625" bestFit="1" customWidth="1"/>
    <col min="31" max="33" width="9.44140625" bestFit="1" customWidth="1"/>
    <col min="37" max="42" width="9.44140625" bestFit="1" customWidth="1"/>
    <col min="44" max="44" width="9.44140625" bestFit="1" customWidth="1"/>
    <col min="46" max="46" width="9.109375" bestFit="1" customWidth="1"/>
    <col min="48" max="48" width="23.77734375" bestFit="1" customWidth="1"/>
    <col min="49" max="49" width="22.44140625" bestFit="1" customWidth="1"/>
    <col min="103" max="107" width="9.21875" customWidth="1"/>
    <col min="120" max="120" width="21.77734375" bestFit="1" customWidth="1"/>
    <col min="121" max="121" width="23.77734375" bestFit="1" customWidth="1"/>
  </cols>
  <sheetData>
    <row r="1" spans="1:129" x14ac:dyDescent="0.3">
      <c r="C1" s="17">
        <v>1983</v>
      </c>
      <c r="D1" s="17">
        <v>1984</v>
      </c>
      <c r="E1" s="17">
        <v>1985</v>
      </c>
      <c r="F1" s="17">
        <v>1986</v>
      </c>
      <c r="G1" s="17">
        <v>1987</v>
      </c>
      <c r="H1" s="17">
        <v>1988</v>
      </c>
      <c r="I1" s="17">
        <v>1989</v>
      </c>
      <c r="J1" s="17">
        <v>1990</v>
      </c>
      <c r="K1" s="17">
        <v>1991</v>
      </c>
      <c r="L1" s="17">
        <v>1992</v>
      </c>
      <c r="M1" s="17">
        <v>1993</v>
      </c>
      <c r="N1" s="17">
        <v>1994</v>
      </c>
      <c r="O1" s="17">
        <v>1995</v>
      </c>
      <c r="P1" s="17">
        <v>1996</v>
      </c>
      <c r="Q1" s="17">
        <v>1997</v>
      </c>
      <c r="R1" s="17">
        <v>1998</v>
      </c>
      <c r="S1" s="17">
        <v>1999</v>
      </c>
      <c r="T1" s="17">
        <v>2000</v>
      </c>
      <c r="U1" s="17">
        <v>2001</v>
      </c>
      <c r="V1" s="17">
        <v>2002</v>
      </c>
      <c r="W1" s="17">
        <v>2003</v>
      </c>
      <c r="X1" s="17">
        <v>2004</v>
      </c>
      <c r="Y1" s="17">
        <v>2005</v>
      </c>
      <c r="Z1" s="17">
        <v>2006</v>
      </c>
      <c r="AA1" s="17">
        <v>2007</v>
      </c>
      <c r="AB1" s="17">
        <v>2008</v>
      </c>
      <c r="AC1" s="17">
        <v>2009</v>
      </c>
      <c r="AD1" s="17">
        <v>2010</v>
      </c>
      <c r="AE1" s="17">
        <v>2011</v>
      </c>
      <c r="AF1" s="17">
        <v>2012</v>
      </c>
      <c r="AG1" s="17">
        <v>2013</v>
      </c>
      <c r="AH1" s="17">
        <v>2014</v>
      </c>
      <c r="AI1" s="17">
        <v>2015</v>
      </c>
      <c r="AJ1" s="17">
        <v>2016</v>
      </c>
      <c r="AK1" s="17">
        <v>2017</v>
      </c>
      <c r="AL1" s="17">
        <v>2018</v>
      </c>
      <c r="AM1" s="17">
        <v>2019</v>
      </c>
      <c r="AN1" s="17">
        <v>2020</v>
      </c>
      <c r="AO1" s="17">
        <v>2021</v>
      </c>
      <c r="AP1" s="17">
        <v>2022</v>
      </c>
      <c r="AQ1" s="17">
        <v>2023</v>
      </c>
      <c r="AR1" s="17">
        <v>2024</v>
      </c>
      <c r="AS1" s="17">
        <v>2025</v>
      </c>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8"/>
      <c r="CZ1" s="18"/>
      <c r="DA1" s="18"/>
      <c r="DB1" s="18"/>
      <c r="DC1" s="18"/>
      <c r="DD1" s="18"/>
      <c r="DE1" s="18"/>
      <c r="DF1" s="18"/>
      <c r="DG1" s="18"/>
      <c r="DH1" s="18"/>
      <c r="DI1" s="18"/>
      <c r="DJ1" s="18"/>
      <c r="DK1" s="18"/>
      <c r="DL1" s="18"/>
      <c r="DM1" s="18"/>
    </row>
    <row r="2" spans="1:129" x14ac:dyDescent="0.3">
      <c r="A2" t="s">
        <v>1741</v>
      </c>
      <c r="B2" t="s">
        <v>894</v>
      </c>
    </row>
    <row r="3" spans="1:129" x14ac:dyDescent="0.3">
      <c r="A3" s="14" t="s">
        <v>642</v>
      </c>
    </row>
    <row r="4" spans="1:129" x14ac:dyDescent="0.3">
      <c r="A4" s="14"/>
      <c r="B4" s="14"/>
      <c r="C4" s="5">
        <v>30347</v>
      </c>
      <c r="D4" s="5">
        <v>30713</v>
      </c>
      <c r="E4" s="5">
        <v>31082</v>
      </c>
      <c r="F4" s="5">
        <v>31448</v>
      </c>
      <c r="G4" s="5">
        <v>31782</v>
      </c>
      <c r="H4" s="5">
        <v>32191</v>
      </c>
      <c r="I4" s="5">
        <v>32517</v>
      </c>
      <c r="J4" s="5">
        <v>32902</v>
      </c>
      <c r="K4" s="5">
        <v>33273</v>
      </c>
      <c r="L4" s="5">
        <v>33632</v>
      </c>
      <c r="M4" s="5">
        <v>34067</v>
      </c>
      <c r="N4" s="5">
        <v>34372</v>
      </c>
      <c r="O4" s="5">
        <v>34731</v>
      </c>
      <c r="P4" s="5">
        <v>35125</v>
      </c>
      <c r="Q4" s="5">
        <v>35462</v>
      </c>
      <c r="R4" s="5">
        <v>35828</v>
      </c>
      <c r="S4" s="5">
        <v>36192</v>
      </c>
      <c r="T4" s="5">
        <v>36563</v>
      </c>
      <c r="U4" s="5">
        <v>36990</v>
      </c>
      <c r="V4" s="5">
        <v>37291</v>
      </c>
      <c r="W4" s="5">
        <v>37655</v>
      </c>
      <c r="X4" s="5">
        <v>38019</v>
      </c>
      <c r="Y4" s="5">
        <v>38390</v>
      </c>
      <c r="Z4" s="5">
        <v>38754</v>
      </c>
      <c r="AA4" s="5">
        <v>39118</v>
      </c>
      <c r="AB4" s="5">
        <v>39482</v>
      </c>
      <c r="AC4" s="5">
        <v>39870</v>
      </c>
      <c r="AD4" s="5">
        <v>40210</v>
      </c>
      <c r="AE4" s="5">
        <v>40588</v>
      </c>
      <c r="AF4" s="5">
        <v>40952</v>
      </c>
      <c r="AG4" s="5">
        <v>41374</v>
      </c>
      <c r="AH4" s="5">
        <v>41702</v>
      </c>
      <c r="AI4" s="5">
        <v>42037</v>
      </c>
      <c r="AJ4" s="5">
        <v>42409</v>
      </c>
      <c r="AK4" s="5">
        <v>42878</v>
      </c>
      <c r="AL4" s="5">
        <v>43143</v>
      </c>
      <c r="AM4" s="5">
        <v>43535</v>
      </c>
      <c r="AN4" s="5">
        <v>43871</v>
      </c>
      <c r="AO4" s="5">
        <v>44344</v>
      </c>
      <c r="AP4" s="5">
        <v>44648</v>
      </c>
      <c r="AQ4" s="5">
        <v>44994</v>
      </c>
      <c r="AR4" s="5">
        <v>45362</v>
      </c>
      <c r="AS4" s="5"/>
      <c r="AT4" s="5"/>
      <c r="AU4" s="5"/>
      <c r="AV4" s="5"/>
      <c r="AW4" s="5"/>
      <c r="AX4" s="5"/>
      <c r="AY4" s="5"/>
      <c r="AZ4" s="5"/>
      <c r="BA4" s="5"/>
      <c r="BB4" s="5"/>
      <c r="BC4" s="5"/>
      <c r="BD4" s="5"/>
      <c r="BE4" s="5"/>
      <c r="BF4" s="5"/>
      <c r="BG4" s="5"/>
      <c r="BH4" s="5"/>
      <c r="BI4" s="5"/>
      <c r="BJ4" s="5"/>
      <c r="BK4" s="5"/>
      <c r="BL4" s="5"/>
      <c r="BM4" s="5"/>
      <c r="BN4" s="5"/>
      <c r="BO4" s="14"/>
      <c r="BP4" s="5"/>
      <c r="BQ4" s="14"/>
      <c r="BR4" s="14"/>
      <c r="BS4" s="14"/>
      <c r="BT4" s="14"/>
      <c r="BU4" s="14"/>
      <c r="BV4" s="14"/>
      <c r="BW4" s="14"/>
      <c r="BX4" s="14"/>
      <c r="BY4" s="14"/>
      <c r="BZ4" s="14"/>
      <c r="CA4" s="14"/>
      <c r="CB4" s="14"/>
      <c r="CC4" s="5"/>
      <c r="CD4" s="14"/>
      <c r="CE4" s="14"/>
      <c r="CF4" s="14"/>
      <c r="CG4" s="14"/>
      <c r="CH4" s="14"/>
      <c r="CI4" s="14"/>
      <c r="CJ4" s="14"/>
      <c r="CK4" s="14"/>
      <c r="CL4" s="14"/>
      <c r="CM4" s="14"/>
      <c r="CN4" s="14"/>
      <c r="CO4" s="14"/>
      <c r="CP4" s="14"/>
      <c r="CQ4" s="14"/>
      <c r="CR4" s="14"/>
      <c r="CS4" s="14"/>
      <c r="CT4" s="14"/>
      <c r="CU4" s="14"/>
      <c r="CV4" s="14"/>
      <c r="CW4" s="14"/>
      <c r="CX4" s="14"/>
    </row>
    <row r="5" spans="1:129" x14ac:dyDescent="0.3">
      <c r="A5" s="14" t="s">
        <v>600</v>
      </c>
      <c r="B5" s="14"/>
      <c r="C5" s="11">
        <v>1983</v>
      </c>
      <c r="D5" s="11">
        <v>1984</v>
      </c>
      <c r="E5" s="11">
        <v>1985</v>
      </c>
      <c r="F5" s="11">
        <v>1986</v>
      </c>
      <c r="G5" s="11">
        <v>1987</v>
      </c>
      <c r="H5" s="11">
        <v>1988</v>
      </c>
      <c r="I5" s="11">
        <v>1989</v>
      </c>
      <c r="J5" s="11">
        <v>1990</v>
      </c>
      <c r="K5" s="11">
        <v>1991</v>
      </c>
      <c r="L5" s="11">
        <v>1992</v>
      </c>
      <c r="M5" s="11">
        <v>1993</v>
      </c>
      <c r="N5" s="11">
        <v>1994</v>
      </c>
      <c r="O5" s="11">
        <v>1995</v>
      </c>
      <c r="P5" s="11">
        <v>1996</v>
      </c>
      <c r="Q5" s="11">
        <v>1997</v>
      </c>
      <c r="R5" s="11">
        <v>1998</v>
      </c>
      <c r="S5" s="11">
        <v>1999</v>
      </c>
      <c r="T5" s="11">
        <v>2000</v>
      </c>
      <c r="U5" s="11">
        <v>2001</v>
      </c>
      <c r="V5" s="5" t="s">
        <v>3178</v>
      </c>
      <c r="W5" s="5" t="s">
        <v>3178</v>
      </c>
      <c r="X5" s="11">
        <v>2004</v>
      </c>
      <c r="Y5" s="11">
        <v>2005</v>
      </c>
      <c r="Z5" s="11">
        <v>2006</v>
      </c>
      <c r="AA5" s="11">
        <v>2007</v>
      </c>
      <c r="AB5" s="11">
        <v>2008</v>
      </c>
      <c r="AC5" s="5" t="s">
        <v>3178</v>
      </c>
      <c r="AD5" s="5" t="s">
        <v>3178</v>
      </c>
      <c r="AE5" s="5" t="s">
        <v>3178</v>
      </c>
      <c r="AF5" s="5" t="s">
        <v>3178</v>
      </c>
      <c r="AG5" s="5" t="s">
        <v>3178</v>
      </c>
      <c r="AH5" s="5" t="s">
        <v>3178</v>
      </c>
      <c r="AI5" s="5" t="s">
        <v>3178</v>
      </c>
      <c r="AJ5" s="5" t="s">
        <v>3178</v>
      </c>
      <c r="AK5" s="5" t="s">
        <v>3178</v>
      </c>
      <c r="AL5" s="5" t="s">
        <v>3178</v>
      </c>
      <c r="AM5" s="5" t="s">
        <v>3178</v>
      </c>
      <c r="AN5" s="5" t="s">
        <v>3178</v>
      </c>
      <c r="AO5" s="5" t="s">
        <v>3178</v>
      </c>
      <c r="AP5" s="11">
        <v>2022</v>
      </c>
      <c r="AQ5" s="11">
        <v>2023</v>
      </c>
      <c r="AR5" s="11">
        <v>2024</v>
      </c>
      <c r="AS5" s="26"/>
      <c r="AT5" s="3"/>
      <c r="AU5" s="28"/>
      <c r="AV5" s="28" t="s">
        <v>986</v>
      </c>
      <c r="AW5" s="29">
        <v>5</v>
      </c>
      <c r="AX5" s="28"/>
      <c r="AY5" s="26"/>
      <c r="AZ5" s="26"/>
      <c r="BA5" s="26"/>
      <c r="BB5" s="26"/>
      <c r="BC5" s="26"/>
      <c r="BD5" s="26"/>
      <c r="BE5" s="26"/>
      <c r="BF5" s="26"/>
      <c r="BG5" s="26"/>
      <c r="BH5" s="26"/>
      <c r="BI5" s="26"/>
      <c r="BJ5" s="25"/>
      <c r="BK5" s="25"/>
      <c r="BL5" s="25"/>
      <c r="BM5" s="25"/>
      <c r="BN5" s="25"/>
      <c r="BO5" s="14"/>
      <c r="BP5" s="25"/>
      <c r="BQ5" s="14"/>
      <c r="BR5" s="14"/>
      <c r="BS5" s="14"/>
      <c r="BT5" s="14"/>
      <c r="BU5" s="14"/>
      <c r="BV5" s="14"/>
      <c r="BW5" s="14"/>
      <c r="BX5" s="14"/>
      <c r="BY5" s="14"/>
      <c r="BZ5" s="14"/>
      <c r="CA5" s="14"/>
      <c r="CB5" s="14"/>
      <c r="CC5" s="25"/>
      <c r="CD5" s="14"/>
      <c r="CE5" s="14"/>
      <c r="CF5" s="14"/>
      <c r="CG5" s="14"/>
      <c r="CH5" s="14"/>
      <c r="CI5" s="14"/>
      <c r="CJ5" s="14"/>
      <c r="CK5" s="14"/>
      <c r="CL5" s="14"/>
      <c r="CM5" s="14"/>
      <c r="CN5" s="14"/>
      <c r="CO5" s="14"/>
      <c r="CP5" s="14"/>
      <c r="CQ5" s="14"/>
      <c r="CR5" s="14"/>
      <c r="CS5" s="14"/>
      <c r="CT5" s="14"/>
      <c r="CU5" s="14"/>
      <c r="CV5" s="14"/>
      <c r="CW5" s="14"/>
      <c r="CX5" s="14"/>
    </row>
    <row r="6" spans="1:129" x14ac:dyDescent="0.3">
      <c r="A6" t="s">
        <v>1742</v>
      </c>
      <c r="B6" s="16">
        <v>27395</v>
      </c>
      <c r="C6" s="4" t="e">
        <f>100*omb_debt!C6/omb_ngdp!C6</f>
        <v>#N/A</v>
      </c>
      <c r="D6" s="4" t="e">
        <f>100*omb_debt!D6/omb_ngdp!D6</f>
        <v>#N/A</v>
      </c>
      <c r="E6" s="4" t="e">
        <f>100*omb_debt!E6/omb_ngdp!E6</f>
        <v>#N/A</v>
      </c>
      <c r="F6" s="4" t="e">
        <f>100*omb_debt!F6/omb_ngdp!F6</f>
        <v>#N/A</v>
      </c>
      <c r="G6" s="4" t="e">
        <f>100*omb_debt!G6/omb_ngdp!G6</f>
        <v>#N/A</v>
      </c>
      <c r="H6" s="4" t="e">
        <f>100*omb_debt!H6/omb_ngdp!H6</f>
        <v>#N/A</v>
      </c>
      <c r="I6" s="4" t="e">
        <f>100*omb_debt!I6/omb_ngdp!I6</f>
        <v>#N/A</v>
      </c>
      <c r="J6" s="4" t="e">
        <f>100*omb_debt!J6/omb_ngdp!J6</f>
        <v>#N/A</v>
      </c>
      <c r="K6" s="4" t="e">
        <f>100*omb_debt!K6/omb_ngdp!K6</f>
        <v>#N/A</v>
      </c>
      <c r="L6" s="4" t="e">
        <f>100*omb_debt!L6/omb_ngdp!L6</f>
        <v>#N/A</v>
      </c>
      <c r="M6" s="4" t="e">
        <f>100*omb_debt!M6/omb_ngdp!M6</f>
        <v>#N/A</v>
      </c>
      <c r="N6" s="4" t="e">
        <f>100*omb_debt!N6/omb_ngdp!N6</f>
        <v>#N/A</v>
      </c>
      <c r="O6" s="4" t="e">
        <f>100*omb_debt!O6/omb_ngdp!O6</f>
        <v>#N/A</v>
      </c>
      <c r="P6" s="4" t="e">
        <f>100*omb_debt!P6/omb_ngdp!P6</f>
        <v>#N/A</v>
      </c>
      <c r="Q6" s="4" t="e">
        <f>100*omb_debt!Q6/omb_ngdp!Q6</f>
        <v>#N/A</v>
      </c>
      <c r="R6" s="4" t="e">
        <f>100*omb_debt!R6/omb_ngdp!R6</f>
        <v>#N/A</v>
      </c>
      <c r="S6" s="4" t="e">
        <f>100*omb_debt!S6/omb_ngdp!S6</f>
        <v>#N/A</v>
      </c>
      <c r="T6" s="4" t="e">
        <f>100*omb_debt!T6/omb_ngdp!T6</f>
        <v>#N/A</v>
      </c>
      <c r="U6" s="4" t="e">
        <f>100*omb_debt!U6/omb_ngdp!U6</f>
        <v>#N/A</v>
      </c>
      <c r="V6" s="4" t="e">
        <f>100*omb_debt!V6/omb_ngdp!V6</f>
        <v>#N/A</v>
      </c>
      <c r="W6" s="4" t="e">
        <f>100*omb_debt!W6/omb_ngdp!W6</f>
        <v>#N/A</v>
      </c>
      <c r="X6" s="4" t="e">
        <f>100*omb_debt!X6/omb_ngdp!X6</f>
        <v>#N/A</v>
      </c>
      <c r="Y6" s="4" t="e">
        <f>100*omb_debt!Y6/omb_ngdp!Y6</f>
        <v>#N/A</v>
      </c>
      <c r="Z6" s="4" t="e">
        <f>100*omb_debt!Z6/omb_ngdp!Z6</f>
        <v>#N/A</v>
      </c>
      <c r="AA6" s="4" t="e">
        <f>100*omb_debt!AA6/omb_ngdp!AA6</f>
        <v>#N/A</v>
      </c>
      <c r="AB6" s="4" t="e">
        <f>100*omb_debt!AB6/omb_ngdp!AB6</f>
        <v>#N/A</v>
      </c>
      <c r="AC6" s="4" t="e">
        <f>100*omb_debt!AC6/omb_ngdp!AC6</f>
        <v>#N/A</v>
      </c>
      <c r="AD6" s="4" t="e">
        <f>100*omb_debt!AD6/omb_ngdp!AD6</f>
        <v>#N/A</v>
      </c>
      <c r="AE6" s="4" t="e">
        <f>100*omb_debt!AE6/omb_ngdp!AE6</f>
        <v>#N/A</v>
      </c>
      <c r="AF6" s="4" t="e">
        <f>100*omb_debt!AF6/omb_ngdp!AF6</f>
        <v>#N/A</v>
      </c>
      <c r="AG6" s="4" t="e">
        <f>100*omb_debt!AG6/omb_ngdp!AG6</f>
        <v>#N/A</v>
      </c>
      <c r="AH6" s="4" t="e">
        <f>100*omb_debt!AH6/omb_ngdp!AH6</f>
        <v>#N/A</v>
      </c>
      <c r="AI6" s="4" t="e">
        <f>100*omb_debt!AI6/omb_ngdp!AI6</f>
        <v>#N/A</v>
      </c>
      <c r="AJ6" s="4" t="e">
        <f>100*omb_debt!AJ6/omb_ngdp!AJ6</f>
        <v>#N/A</v>
      </c>
      <c r="AK6" s="4" t="e">
        <f>100*omb_debt!AK6/omb_ngdp!AK6</f>
        <v>#N/A</v>
      </c>
      <c r="AL6" s="4" t="e">
        <f>100*omb_debt!AL6/omb_ngdp!AL6</f>
        <v>#N/A</v>
      </c>
      <c r="AM6" s="4" t="e">
        <f>100*omb_debt!AM6/omb_ngdp!AM6</f>
        <v>#N/A</v>
      </c>
      <c r="AN6" s="4" t="e">
        <f>100*omb_debt!AN6/omb_ngdp!AN6</f>
        <v>#N/A</v>
      </c>
      <c r="AO6" s="4" t="e">
        <f>100*omb_debt!AO6/omb_ngdp!AO6</f>
        <v>#N/A</v>
      </c>
      <c r="AP6" s="4" t="e">
        <f>100*omb_debt!AP6/omb_ngdp!AP6</f>
        <v>#N/A</v>
      </c>
      <c r="AQ6" s="4" t="e">
        <f>100*omb_debt!AQ6/omb_ngdp!AQ6</f>
        <v>#N/A</v>
      </c>
      <c r="AR6" s="4" t="e">
        <f>100*omb_debt!AR6/omb_ngdp!AR6</f>
        <v>#N/A</v>
      </c>
      <c r="AS6" s="3"/>
      <c r="AT6" s="3"/>
      <c r="AU6" s="28"/>
      <c r="AV6" s="28" t="s">
        <v>963</v>
      </c>
      <c r="AW6" s="28" t="s">
        <v>976</v>
      </c>
      <c r="AX6" s="28" t="s">
        <v>977</v>
      </c>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row>
    <row r="7" spans="1:129" x14ac:dyDescent="0.3">
      <c r="A7" t="s">
        <v>1743</v>
      </c>
      <c r="B7" s="16">
        <v>27760</v>
      </c>
      <c r="C7" s="4" t="e">
        <f>100*omb_debt!C7/omb_ngdp!C7</f>
        <v>#N/A</v>
      </c>
      <c r="D7" s="4" t="e">
        <f>100*omb_debt!D7/omb_ngdp!D7</f>
        <v>#N/A</v>
      </c>
      <c r="E7" s="4" t="e">
        <f>100*omb_debt!E7/omb_ngdp!E7</f>
        <v>#N/A</v>
      </c>
      <c r="F7" s="4" t="e">
        <f>100*omb_debt!F7/omb_ngdp!F7</f>
        <v>#N/A</v>
      </c>
      <c r="G7" s="4" t="e">
        <f>100*omb_debt!G7/omb_ngdp!G7</f>
        <v>#N/A</v>
      </c>
      <c r="H7" s="4" t="e">
        <f>100*omb_debt!H7/omb_ngdp!H7</f>
        <v>#N/A</v>
      </c>
      <c r="I7" s="4" t="e">
        <f>100*omb_debt!I7/omb_ngdp!I7</f>
        <v>#N/A</v>
      </c>
      <c r="J7" s="4" t="e">
        <f>100*omb_debt!J7/omb_ngdp!J7</f>
        <v>#N/A</v>
      </c>
      <c r="K7" s="4" t="e">
        <f>100*omb_debt!K7/omb_ngdp!K7</f>
        <v>#N/A</v>
      </c>
      <c r="L7" s="4" t="e">
        <f>100*omb_debt!L7/omb_ngdp!L7</f>
        <v>#N/A</v>
      </c>
      <c r="M7" s="4" t="e">
        <f>100*omb_debt!M7/omb_ngdp!M7</f>
        <v>#N/A</v>
      </c>
      <c r="N7" s="4" t="e">
        <f>100*omb_debt!N7/omb_ngdp!N7</f>
        <v>#N/A</v>
      </c>
      <c r="O7" s="4" t="e">
        <f>100*omb_debt!O7/omb_ngdp!O7</f>
        <v>#N/A</v>
      </c>
      <c r="P7" s="4" t="e">
        <f>100*omb_debt!P7/omb_ngdp!P7</f>
        <v>#N/A</v>
      </c>
      <c r="Q7" s="4" t="e">
        <f>100*omb_debt!Q7/omb_ngdp!Q7</f>
        <v>#N/A</v>
      </c>
      <c r="R7" s="4" t="e">
        <f>100*omb_debt!R7/omb_ngdp!R7</f>
        <v>#N/A</v>
      </c>
      <c r="S7" s="4" t="e">
        <f>100*omb_debt!S7/omb_ngdp!S7</f>
        <v>#N/A</v>
      </c>
      <c r="T7" s="4" t="e">
        <f>100*omb_debt!T7/omb_ngdp!T7</f>
        <v>#N/A</v>
      </c>
      <c r="U7" s="4" t="e">
        <f>100*omb_debt!U7/omb_ngdp!U7</f>
        <v>#N/A</v>
      </c>
      <c r="V7" s="4" t="e">
        <f>100*omb_debt!V7/omb_ngdp!V7</f>
        <v>#N/A</v>
      </c>
      <c r="W7" s="4" t="e">
        <f>100*omb_debt!W7/omb_ngdp!W7</f>
        <v>#N/A</v>
      </c>
      <c r="X7" s="4" t="e">
        <f>100*omb_debt!X7/omb_ngdp!X7</f>
        <v>#N/A</v>
      </c>
      <c r="Y7" s="4" t="e">
        <f>100*omb_debt!Y7/omb_ngdp!Y7</f>
        <v>#N/A</v>
      </c>
      <c r="Z7" s="4" t="e">
        <f>100*omb_debt!Z7/omb_ngdp!Z7</f>
        <v>#N/A</v>
      </c>
      <c r="AA7" s="4" t="e">
        <f>100*omb_debt!AA7/omb_ngdp!AA7</f>
        <v>#N/A</v>
      </c>
      <c r="AB7" s="4" t="e">
        <f>100*omb_debt!AB7/omb_ngdp!AB7</f>
        <v>#N/A</v>
      </c>
      <c r="AC7" s="4" t="e">
        <f>100*omb_debt!AC7/omb_ngdp!AC7</f>
        <v>#N/A</v>
      </c>
      <c r="AD7" s="4" t="e">
        <f>100*omb_debt!AD7/omb_ngdp!AD7</f>
        <v>#N/A</v>
      </c>
      <c r="AE7" s="4" t="e">
        <f>100*omb_debt!AE7/omb_ngdp!AE7</f>
        <v>#N/A</v>
      </c>
      <c r="AF7" s="4" t="e">
        <f>100*omb_debt!AF7/omb_ngdp!AF7</f>
        <v>#N/A</v>
      </c>
      <c r="AG7" s="4" t="e">
        <f>100*omb_debt!AG7/omb_ngdp!AG7</f>
        <v>#N/A</v>
      </c>
      <c r="AH7" s="4" t="e">
        <f>100*omb_debt!AH7/omb_ngdp!AH7</f>
        <v>#N/A</v>
      </c>
      <c r="AI7" s="4" t="e">
        <f>100*omb_debt!AI7/omb_ngdp!AI7</f>
        <v>#N/A</v>
      </c>
      <c r="AJ7" s="4" t="e">
        <f>100*omb_debt!AJ7/omb_ngdp!AJ7</f>
        <v>#N/A</v>
      </c>
      <c r="AK7" s="4" t="e">
        <f>100*omb_debt!AK7/omb_ngdp!AK7</f>
        <v>#N/A</v>
      </c>
      <c r="AL7" s="4" t="e">
        <f>100*omb_debt!AL7/omb_ngdp!AL7</f>
        <v>#N/A</v>
      </c>
      <c r="AM7" s="4" t="e">
        <f>100*omb_debt!AM7/omb_ngdp!AM7</f>
        <v>#N/A</v>
      </c>
      <c r="AN7" s="4" t="e">
        <f>100*omb_debt!AN7/omb_ngdp!AN7</f>
        <v>#N/A</v>
      </c>
      <c r="AO7" s="4" t="e">
        <f>100*omb_debt!AO7/omb_ngdp!AO7</f>
        <v>#N/A</v>
      </c>
      <c r="AP7" s="4" t="e">
        <f>100*omb_debt!AP7/omb_ngdp!AP7</f>
        <v>#N/A</v>
      </c>
      <c r="AQ7" s="4" t="e">
        <f>100*omb_debt!AQ7/omb_ngdp!AQ7</f>
        <v>#N/A</v>
      </c>
      <c r="AR7" s="4" t="e">
        <f>100*omb_debt!AR7/omb_ngdp!AR7</f>
        <v>#N/A</v>
      </c>
      <c r="AS7" s="3"/>
      <c r="AT7" s="20">
        <f ca="1">OFFSET(C$4,0,ROWS($4:4)-1)</f>
        <v>30347</v>
      </c>
      <c r="AU7" s="20">
        <f ca="1">DATE(YEAR(AT7),MONTH(AT7),1)</f>
        <v>30317</v>
      </c>
      <c r="AV7" s="28">
        <f ca="1">OFFSET(C$1,0,ROWS($1:1)-1)</f>
        <v>1983</v>
      </c>
      <c r="AW7" s="19">
        <f t="shared" ref="AW7:AW48" ca="1" si="0">AV7+$AW$5</f>
        <v>1988</v>
      </c>
      <c r="AX7" s="30" cm="1">
        <f t="array" aca="1" ref="AX7" ca="1">INDEX($C$6:$AR$100,MATCH(AW7,YEAR($B$6:$B$100),0),MATCH(AV7,$C$1:$AR$1,0))</f>
        <v>40.595008051529796</v>
      </c>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O7" s="5"/>
      <c r="DP7" s="19"/>
      <c r="DQ7" s="20"/>
      <c r="DT7" s="5"/>
    </row>
    <row r="8" spans="1:129" x14ac:dyDescent="0.3">
      <c r="A8" t="s">
        <v>1744</v>
      </c>
      <c r="B8" s="16">
        <v>28126</v>
      </c>
      <c r="C8" s="4" t="e">
        <f>100*omb_debt!C8/omb_ngdp!C8</f>
        <v>#N/A</v>
      </c>
      <c r="D8" s="4" t="e">
        <f>100*omb_debt!D8/omb_ngdp!D8</f>
        <v>#N/A</v>
      </c>
      <c r="E8" s="4" t="e">
        <f>100*omb_debt!E8/omb_ngdp!E8</f>
        <v>#N/A</v>
      </c>
      <c r="F8" s="4" t="e">
        <f>100*omb_debt!F8/omb_ngdp!F8</f>
        <v>#N/A</v>
      </c>
      <c r="G8" s="4" t="e">
        <f>100*omb_debt!G8/omb_ngdp!G8</f>
        <v>#N/A</v>
      </c>
      <c r="H8" s="4" t="e">
        <f>100*omb_debt!H8/omb_ngdp!H8</f>
        <v>#N/A</v>
      </c>
      <c r="I8" s="4" t="e">
        <f>100*omb_debt!I8/omb_ngdp!I8</f>
        <v>#N/A</v>
      </c>
      <c r="J8" s="4" t="e">
        <f>100*omb_debt!J8/omb_ngdp!J8</f>
        <v>#N/A</v>
      </c>
      <c r="K8" s="4" t="e">
        <f>100*omb_debt!K8/omb_ngdp!K8</f>
        <v>#N/A</v>
      </c>
      <c r="L8" s="4" t="e">
        <f>100*omb_debt!L8/omb_ngdp!L8</f>
        <v>#N/A</v>
      </c>
      <c r="M8" s="4" t="e">
        <f>100*omb_debt!M8/omb_ngdp!M8</f>
        <v>#N/A</v>
      </c>
      <c r="N8" s="4" t="e">
        <f>100*omb_debt!N8/omb_ngdp!N8</f>
        <v>#N/A</v>
      </c>
      <c r="O8" s="4" t="e">
        <f>100*omb_debt!O8/omb_ngdp!O8</f>
        <v>#N/A</v>
      </c>
      <c r="P8" s="4" t="e">
        <f>100*omb_debt!P8/omb_ngdp!P8</f>
        <v>#N/A</v>
      </c>
      <c r="Q8" s="4" t="e">
        <f>100*omb_debt!Q8/omb_ngdp!Q8</f>
        <v>#N/A</v>
      </c>
      <c r="R8" s="4" t="e">
        <f>100*omb_debt!R8/omb_ngdp!R8</f>
        <v>#N/A</v>
      </c>
      <c r="S8" s="4" t="e">
        <f>100*omb_debt!S8/omb_ngdp!S8</f>
        <v>#N/A</v>
      </c>
      <c r="T8" s="4" t="e">
        <f>100*omb_debt!T8/omb_ngdp!T8</f>
        <v>#N/A</v>
      </c>
      <c r="U8" s="4" t="e">
        <f>100*omb_debt!U8/omb_ngdp!U8</f>
        <v>#N/A</v>
      </c>
      <c r="V8" s="4" t="e">
        <f>100*omb_debt!V8/omb_ngdp!V8</f>
        <v>#N/A</v>
      </c>
      <c r="W8" s="4" t="e">
        <f>100*omb_debt!W8/omb_ngdp!W8</f>
        <v>#N/A</v>
      </c>
      <c r="X8" s="4" t="e">
        <f>100*omb_debt!X8/omb_ngdp!X8</f>
        <v>#N/A</v>
      </c>
      <c r="Y8" s="4" t="e">
        <f>100*omb_debt!Y8/omb_ngdp!Y8</f>
        <v>#N/A</v>
      </c>
      <c r="Z8" s="4" t="e">
        <f>100*omb_debt!Z8/omb_ngdp!Z8</f>
        <v>#N/A</v>
      </c>
      <c r="AA8" s="4" t="e">
        <f>100*omb_debt!AA8/omb_ngdp!AA8</f>
        <v>#N/A</v>
      </c>
      <c r="AB8" s="4" t="e">
        <f>100*omb_debt!AB8/omb_ngdp!AB8</f>
        <v>#N/A</v>
      </c>
      <c r="AC8" s="4" t="e">
        <f>100*omb_debt!AC8/omb_ngdp!AC8</f>
        <v>#N/A</v>
      </c>
      <c r="AD8" s="4" t="e">
        <f>100*omb_debt!AD8/omb_ngdp!AD8</f>
        <v>#N/A</v>
      </c>
      <c r="AE8" s="4" t="e">
        <f>100*omb_debt!AE8/omb_ngdp!AE8</f>
        <v>#N/A</v>
      </c>
      <c r="AF8" s="4" t="e">
        <f>100*omb_debt!AF8/omb_ngdp!AF8</f>
        <v>#N/A</v>
      </c>
      <c r="AG8" s="4" t="e">
        <f>100*omb_debt!AG8/omb_ngdp!AG8</f>
        <v>#N/A</v>
      </c>
      <c r="AH8" s="4" t="e">
        <f>100*omb_debt!AH8/omb_ngdp!AH8</f>
        <v>#N/A</v>
      </c>
      <c r="AI8" s="4" t="e">
        <f>100*omb_debt!AI8/omb_ngdp!AI8</f>
        <v>#N/A</v>
      </c>
      <c r="AJ8" s="4" t="e">
        <f>100*omb_debt!AJ8/omb_ngdp!AJ8</f>
        <v>#N/A</v>
      </c>
      <c r="AK8" s="4" t="e">
        <f>100*omb_debt!AK8/omb_ngdp!AK8</f>
        <v>#N/A</v>
      </c>
      <c r="AL8" s="4" t="e">
        <f>100*omb_debt!AL8/omb_ngdp!AL8</f>
        <v>#N/A</v>
      </c>
      <c r="AM8" s="4" t="e">
        <f>100*omb_debt!AM8/omb_ngdp!AM8</f>
        <v>#N/A</v>
      </c>
      <c r="AN8" s="4" t="e">
        <f>100*omb_debt!AN8/omb_ngdp!AN8</f>
        <v>#N/A</v>
      </c>
      <c r="AO8" s="4" t="e">
        <f>100*omb_debt!AO8/omb_ngdp!AO8</f>
        <v>#N/A</v>
      </c>
      <c r="AP8" s="4" t="e">
        <f>100*omb_debt!AP8/omb_ngdp!AP8</f>
        <v>#N/A</v>
      </c>
      <c r="AQ8" s="4" t="e">
        <f>100*omb_debt!AQ8/omb_ngdp!AQ8</f>
        <v>#N/A</v>
      </c>
      <c r="AR8" s="4" t="e">
        <f>100*omb_debt!AR8/omb_ngdp!AR8</f>
        <v>#N/A</v>
      </c>
      <c r="AS8" s="3"/>
      <c r="AT8" s="20">
        <f ca="1">OFFSET(C$4,0,ROWS($4:5)-1)</f>
        <v>30713</v>
      </c>
      <c r="AU8" s="20">
        <f t="shared" ref="AU8:AU48" ca="1" si="1">DATE(YEAR(AT8),MONTH(AT8),1)</f>
        <v>30713</v>
      </c>
      <c r="AV8" s="28">
        <f ca="1">OFFSET(C$1,0,ROWS($1:2)-1)</f>
        <v>1984</v>
      </c>
      <c r="AW8" s="19">
        <f t="shared" ca="1" si="0"/>
        <v>1989</v>
      </c>
      <c r="AX8" s="30" cm="1">
        <f t="array" aca="1" ref="AX8" ca="1">INDEX($C$6:$AR$100,MATCH(AW8,YEAR($B$6:$B$100),0),MATCH(AV8,$C$1:$AR$1,0))</f>
        <v>40.634881756756755</v>
      </c>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O8" s="5"/>
      <c r="DP8" s="19"/>
      <c r="DQ8" s="20"/>
      <c r="DT8" s="5"/>
    </row>
    <row r="9" spans="1:129" x14ac:dyDescent="0.3">
      <c r="A9" t="s">
        <v>1745</v>
      </c>
      <c r="B9" s="16">
        <v>28491</v>
      </c>
      <c r="C9" s="4" t="e">
        <f>100*omb_debt!C9/omb_ngdp!C9</f>
        <v>#N/A</v>
      </c>
      <c r="D9" s="4" t="e">
        <f>100*omb_debt!D9/omb_ngdp!D9</f>
        <v>#N/A</v>
      </c>
      <c r="E9" s="4" t="e">
        <f>100*omb_debt!E9/omb_ngdp!E9</f>
        <v>#N/A</v>
      </c>
      <c r="F9" s="4" t="e">
        <f>100*omb_debt!F9/omb_ngdp!F9</f>
        <v>#N/A</v>
      </c>
      <c r="G9" s="4" t="e">
        <f>100*omb_debt!G9/omb_ngdp!G9</f>
        <v>#N/A</v>
      </c>
      <c r="H9" s="4" t="e">
        <f>100*omb_debt!H9/omb_ngdp!H9</f>
        <v>#N/A</v>
      </c>
      <c r="I9" s="4" t="e">
        <f>100*omb_debt!I9/omb_ngdp!I9</f>
        <v>#N/A</v>
      </c>
      <c r="J9" s="4" t="e">
        <f>100*omb_debt!J9/omb_ngdp!J9</f>
        <v>#N/A</v>
      </c>
      <c r="K9" s="4" t="e">
        <f>100*omb_debt!K9/omb_ngdp!K9</f>
        <v>#N/A</v>
      </c>
      <c r="L9" s="4" t="e">
        <f>100*omb_debt!L9/omb_ngdp!L9</f>
        <v>#N/A</v>
      </c>
      <c r="M9" s="4" t="e">
        <f>100*omb_debt!M9/omb_ngdp!M9</f>
        <v>#N/A</v>
      </c>
      <c r="N9" s="4" t="e">
        <f>100*omb_debt!N9/omb_ngdp!N9</f>
        <v>#N/A</v>
      </c>
      <c r="O9" s="4" t="e">
        <f>100*omb_debt!O9/omb_ngdp!O9</f>
        <v>#N/A</v>
      </c>
      <c r="P9" s="4" t="e">
        <f>100*omb_debt!P9/omb_ngdp!P9</f>
        <v>#N/A</v>
      </c>
      <c r="Q9" s="4" t="e">
        <f>100*omb_debt!Q9/omb_ngdp!Q9</f>
        <v>#N/A</v>
      </c>
      <c r="R9" s="4" t="e">
        <f>100*omb_debt!R9/omb_ngdp!R9</f>
        <v>#N/A</v>
      </c>
      <c r="S9" s="4" t="e">
        <f>100*omb_debt!S9/omb_ngdp!S9</f>
        <v>#N/A</v>
      </c>
      <c r="T9" s="4" t="e">
        <f>100*omb_debt!T9/omb_ngdp!T9</f>
        <v>#N/A</v>
      </c>
      <c r="U9" s="4" t="e">
        <f>100*omb_debt!U9/omb_ngdp!U9</f>
        <v>#N/A</v>
      </c>
      <c r="V9" s="4" t="e">
        <f>100*omb_debt!V9/omb_ngdp!V9</f>
        <v>#N/A</v>
      </c>
      <c r="W9" s="4" t="e">
        <f>100*omb_debt!W9/omb_ngdp!W9</f>
        <v>#N/A</v>
      </c>
      <c r="X9" s="4" t="e">
        <f>100*omb_debt!X9/omb_ngdp!X9</f>
        <v>#N/A</v>
      </c>
      <c r="Y9" s="4" t="e">
        <f>100*omb_debt!Y9/omb_ngdp!Y9</f>
        <v>#N/A</v>
      </c>
      <c r="Z9" s="4" t="e">
        <f>100*omb_debt!Z9/omb_ngdp!Z9</f>
        <v>#N/A</v>
      </c>
      <c r="AA9" s="4" t="e">
        <f>100*omb_debt!AA9/omb_ngdp!AA9</f>
        <v>#N/A</v>
      </c>
      <c r="AB9" s="4" t="e">
        <f>100*omb_debt!AB9/omb_ngdp!AB9</f>
        <v>#N/A</v>
      </c>
      <c r="AC9" s="4" t="e">
        <f>100*omb_debt!AC9/omb_ngdp!AC9</f>
        <v>#N/A</v>
      </c>
      <c r="AD9" s="4" t="e">
        <f>100*omb_debt!AD9/omb_ngdp!AD9</f>
        <v>#N/A</v>
      </c>
      <c r="AE9" s="4" t="e">
        <f>100*omb_debt!AE9/omb_ngdp!AE9</f>
        <v>#N/A</v>
      </c>
      <c r="AF9" s="4" t="e">
        <f>100*omb_debt!AF9/omb_ngdp!AF9</f>
        <v>#N/A</v>
      </c>
      <c r="AG9" s="4" t="e">
        <f>100*omb_debt!AG9/omb_ngdp!AG9</f>
        <v>#N/A</v>
      </c>
      <c r="AH9" s="4" t="e">
        <f>100*omb_debt!AH9/omb_ngdp!AH9</f>
        <v>#N/A</v>
      </c>
      <c r="AI9" s="4" t="e">
        <f>100*omb_debt!AI9/omb_ngdp!AI9</f>
        <v>#N/A</v>
      </c>
      <c r="AJ9" s="4" t="e">
        <f>100*omb_debt!AJ9/omb_ngdp!AJ9</f>
        <v>#N/A</v>
      </c>
      <c r="AK9" s="4" t="e">
        <f>100*omb_debt!AK9/omb_ngdp!AK9</f>
        <v>#N/A</v>
      </c>
      <c r="AL9" s="4" t="e">
        <f>100*omb_debt!AL9/omb_ngdp!AL9</f>
        <v>#N/A</v>
      </c>
      <c r="AM9" s="4" t="e">
        <f>100*omb_debt!AM9/omb_ngdp!AM9</f>
        <v>#N/A</v>
      </c>
      <c r="AN9" s="4" t="e">
        <f>100*omb_debt!AN9/omb_ngdp!AN9</f>
        <v>#N/A</v>
      </c>
      <c r="AO9" s="4" t="e">
        <f>100*omb_debt!AO9/omb_ngdp!AO9</f>
        <v>#N/A</v>
      </c>
      <c r="AP9" s="4" t="e">
        <f>100*omb_debt!AP9/omb_ngdp!AP9</f>
        <v>#N/A</v>
      </c>
      <c r="AQ9" s="4" t="e">
        <f>100*omb_debt!AQ9/omb_ngdp!AQ9</f>
        <v>#N/A</v>
      </c>
      <c r="AR9" s="4" t="e">
        <f>100*omb_debt!AR9/omb_ngdp!AR9</f>
        <v>#N/A</v>
      </c>
      <c r="AS9" s="3"/>
      <c r="AT9" s="20">
        <f ca="1">OFFSET(C$4,0,ROWS($4:6)-1)</f>
        <v>31082</v>
      </c>
      <c r="AU9" s="20">
        <f t="shared" ca="1" si="1"/>
        <v>31079</v>
      </c>
      <c r="AV9" s="28">
        <f ca="1">OFFSET(C$1,0,ROWS($1:3)-1)</f>
        <v>1985</v>
      </c>
      <c r="AW9" s="19">
        <f t="shared" ca="1" si="0"/>
        <v>1990</v>
      </c>
      <c r="AX9" s="30" cm="1">
        <f t="array" aca="1" ref="AX9" ca="1">INDEX($C$6:$AR$100,MATCH(AW9,YEAR($B$6:$B$100),0),MATCH(AV9,$C$1:$AR$1,0))</f>
        <v>38.394715082422891</v>
      </c>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5"/>
      <c r="DP9" s="19"/>
      <c r="DQ9" s="20"/>
      <c r="DT9" s="5"/>
    </row>
    <row r="10" spans="1:129" x14ac:dyDescent="0.3">
      <c r="A10" t="s">
        <v>1746</v>
      </c>
      <c r="B10" s="16">
        <v>28856</v>
      </c>
      <c r="C10" s="4" t="e">
        <f>100*omb_debt!C10/omb_ngdp!C10</f>
        <v>#N/A</v>
      </c>
      <c r="D10" s="4" t="e">
        <f>100*omb_debt!D10/omb_ngdp!D10</f>
        <v>#N/A</v>
      </c>
      <c r="E10" s="4" t="e">
        <f>100*omb_debt!E10/omb_ngdp!E10</f>
        <v>#N/A</v>
      </c>
      <c r="F10" s="4" t="e">
        <f>100*omb_debt!F10/omb_ngdp!F10</f>
        <v>#N/A</v>
      </c>
      <c r="G10" s="4" t="e">
        <f>100*omb_debt!G10/omb_ngdp!G10</f>
        <v>#N/A</v>
      </c>
      <c r="H10" s="4" t="e">
        <f>100*omb_debt!H10/omb_ngdp!H10</f>
        <v>#N/A</v>
      </c>
      <c r="I10" s="4" t="e">
        <f>100*omb_debt!I10/omb_ngdp!I10</f>
        <v>#N/A</v>
      </c>
      <c r="J10" s="4" t="e">
        <f>100*omb_debt!J10/omb_ngdp!J10</f>
        <v>#N/A</v>
      </c>
      <c r="K10" s="4" t="e">
        <f>100*omb_debt!K10/omb_ngdp!K10</f>
        <v>#N/A</v>
      </c>
      <c r="L10" s="4" t="e">
        <f>100*omb_debt!L10/omb_ngdp!L10</f>
        <v>#N/A</v>
      </c>
      <c r="M10" s="4" t="e">
        <f>100*omb_debt!M10/omb_ngdp!M10</f>
        <v>#N/A</v>
      </c>
      <c r="N10" s="4" t="e">
        <f>100*omb_debt!N10/omb_ngdp!N10</f>
        <v>#N/A</v>
      </c>
      <c r="O10" s="4" t="e">
        <f>100*omb_debt!O10/omb_ngdp!O10</f>
        <v>#N/A</v>
      </c>
      <c r="P10" s="4" t="e">
        <f>100*omb_debt!P10/omb_ngdp!P10</f>
        <v>#N/A</v>
      </c>
      <c r="Q10" s="4" t="e">
        <f>100*omb_debt!Q10/omb_ngdp!Q10</f>
        <v>#N/A</v>
      </c>
      <c r="R10" s="4" t="e">
        <f>100*omb_debt!R10/omb_ngdp!R10</f>
        <v>#N/A</v>
      </c>
      <c r="S10" s="4" t="e">
        <f>100*omb_debt!S10/omb_ngdp!S10</f>
        <v>#N/A</v>
      </c>
      <c r="T10" s="4" t="e">
        <f>100*omb_debt!T10/omb_ngdp!T10</f>
        <v>#N/A</v>
      </c>
      <c r="U10" s="4" t="e">
        <f>100*omb_debt!U10/omb_ngdp!U10</f>
        <v>#N/A</v>
      </c>
      <c r="V10" s="4" t="e">
        <f>100*omb_debt!V10/omb_ngdp!V10</f>
        <v>#N/A</v>
      </c>
      <c r="W10" s="4" t="e">
        <f>100*omb_debt!W10/omb_ngdp!W10</f>
        <v>#N/A</v>
      </c>
      <c r="X10" s="4" t="e">
        <f>100*omb_debt!X10/omb_ngdp!X10</f>
        <v>#N/A</v>
      </c>
      <c r="Y10" s="4" t="e">
        <f>100*omb_debt!Y10/omb_ngdp!Y10</f>
        <v>#N/A</v>
      </c>
      <c r="Z10" s="4" t="e">
        <f>100*omb_debt!Z10/omb_ngdp!Z10</f>
        <v>#N/A</v>
      </c>
      <c r="AA10" s="4" t="e">
        <f>100*omb_debt!AA10/omb_ngdp!AA10</f>
        <v>#N/A</v>
      </c>
      <c r="AB10" s="4" t="e">
        <f>100*omb_debt!AB10/omb_ngdp!AB10</f>
        <v>#N/A</v>
      </c>
      <c r="AC10" s="4" t="e">
        <f>100*omb_debt!AC10/omb_ngdp!AC10</f>
        <v>#N/A</v>
      </c>
      <c r="AD10" s="4" t="e">
        <f>100*omb_debt!AD10/omb_ngdp!AD10</f>
        <v>#N/A</v>
      </c>
      <c r="AE10" s="4" t="e">
        <f>100*omb_debt!AE10/omb_ngdp!AE10</f>
        <v>#N/A</v>
      </c>
      <c r="AF10" s="4" t="e">
        <f>100*omb_debt!AF10/omb_ngdp!AF10</f>
        <v>#N/A</v>
      </c>
      <c r="AG10" s="4" t="e">
        <f>100*omb_debt!AG10/omb_ngdp!AG10</f>
        <v>#N/A</v>
      </c>
      <c r="AH10" s="4" t="e">
        <f>100*omb_debt!AH10/omb_ngdp!AH10</f>
        <v>#N/A</v>
      </c>
      <c r="AI10" s="4" t="e">
        <f>100*omb_debt!AI10/omb_ngdp!AI10</f>
        <v>#N/A</v>
      </c>
      <c r="AJ10" s="4" t="e">
        <f>100*omb_debt!AJ10/omb_ngdp!AJ10</f>
        <v>#N/A</v>
      </c>
      <c r="AK10" s="4" t="e">
        <f>100*omb_debt!AK10/omb_ngdp!AK10</f>
        <v>#N/A</v>
      </c>
      <c r="AL10" s="4" t="e">
        <f>100*omb_debt!AL10/omb_ngdp!AL10</f>
        <v>#N/A</v>
      </c>
      <c r="AM10" s="4" t="e">
        <f>100*omb_debt!AM10/omb_ngdp!AM10</f>
        <v>#N/A</v>
      </c>
      <c r="AN10" s="4" t="e">
        <f>100*omb_debt!AN10/omb_ngdp!AN10</f>
        <v>#N/A</v>
      </c>
      <c r="AO10" s="4" t="e">
        <f>100*omb_debt!AO10/omb_ngdp!AO10</f>
        <v>#N/A</v>
      </c>
      <c r="AP10" s="4" t="e">
        <f>100*omb_debt!AP10/omb_ngdp!AP10</f>
        <v>#N/A</v>
      </c>
      <c r="AQ10" s="4" t="e">
        <f>100*omb_debt!AQ10/omb_ngdp!AQ10</f>
        <v>#N/A</v>
      </c>
      <c r="AR10" s="4" t="e">
        <f>100*omb_debt!AR10/omb_ngdp!AR10</f>
        <v>#N/A</v>
      </c>
      <c r="AS10" s="3"/>
      <c r="AT10" s="20">
        <f ca="1">OFFSET(C$4,0,ROWS($4:7)-1)</f>
        <v>31448</v>
      </c>
      <c r="AU10" s="20">
        <f t="shared" ca="1" si="1"/>
        <v>31444</v>
      </c>
      <c r="AV10" s="28">
        <f ca="1">OFFSET(C$1,0,ROWS($1:4)-1)</f>
        <v>1986</v>
      </c>
      <c r="AW10" s="19">
        <f t="shared" ca="1" si="0"/>
        <v>1991</v>
      </c>
      <c r="AX10" s="30" cm="1">
        <f t="array" aca="1" ref="AX10" ca="1">INDEX($C$6:$AR$100,MATCH(AW10,YEAR($B$6:$B$100),0),MATCH(AV10,$C$1:$AR$1,0))</f>
        <v>34.391607334766256</v>
      </c>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O10" s="5"/>
      <c r="DP10" s="19"/>
      <c r="DQ10" s="20"/>
      <c r="DT10" s="5"/>
    </row>
    <row r="11" spans="1:129" x14ac:dyDescent="0.3">
      <c r="A11" t="s">
        <v>1747</v>
      </c>
      <c r="B11" s="16">
        <v>29221</v>
      </c>
      <c r="C11" s="4" t="e">
        <f>100*omb_debt!C11/omb_ngdp!C11</f>
        <v>#N/A</v>
      </c>
      <c r="D11" s="4" t="e">
        <f>100*omb_debt!D11/omb_ngdp!D11</f>
        <v>#N/A</v>
      </c>
      <c r="E11" s="4" t="e">
        <f>100*omb_debt!E11/omb_ngdp!E11</f>
        <v>#N/A</v>
      </c>
      <c r="F11" s="4" t="e">
        <f>100*omb_debt!F11/omb_ngdp!F11</f>
        <v>#N/A</v>
      </c>
      <c r="G11" s="4" t="e">
        <f>100*omb_debt!G11/omb_ngdp!G11</f>
        <v>#N/A</v>
      </c>
      <c r="H11" s="4" t="e">
        <f>100*omb_debt!H11/omb_ngdp!H11</f>
        <v>#N/A</v>
      </c>
      <c r="I11" s="4" t="e">
        <f>100*omb_debt!I11/omb_ngdp!I11</f>
        <v>#N/A</v>
      </c>
      <c r="J11" s="4" t="e">
        <f>100*omb_debt!J11/omb_ngdp!J11</f>
        <v>#N/A</v>
      </c>
      <c r="K11" s="4" t="e">
        <f>100*omb_debt!K11/omb_ngdp!K11</f>
        <v>#N/A</v>
      </c>
      <c r="L11" s="4" t="e">
        <f>100*omb_debt!L11/omb_ngdp!L11</f>
        <v>#N/A</v>
      </c>
      <c r="M11" s="4" t="e">
        <f>100*omb_debt!M11/omb_ngdp!M11</f>
        <v>#N/A</v>
      </c>
      <c r="N11" s="4" t="e">
        <f>100*omb_debt!N11/omb_ngdp!N11</f>
        <v>#N/A</v>
      </c>
      <c r="O11" s="4" t="e">
        <f>100*omb_debt!O11/omb_ngdp!O11</f>
        <v>#N/A</v>
      </c>
      <c r="P11" s="4" t="e">
        <f>100*omb_debt!P11/omb_ngdp!P11</f>
        <v>#N/A</v>
      </c>
      <c r="Q11" s="4" t="e">
        <f>100*omb_debt!Q11/omb_ngdp!Q11</f>
        <v>#N/A</v>
      </c>
      <c r="R11" s="4" t="e">
        <f>100*omb_debt!R11/omb_ngdp!R11</f>
        <v>#N/A</v>
      </c>
      <c r="S11" s="4" t="e">
        <f>100*omb_debt!S11/omb_ngdp!S11</f>
        <v>#N/A</v>
      </c>
      <c r="T11" s="4" t="e">
        <f>100*omb_debt!T11/omb_ngdp!T11</f>
        <v>#N/A</v>
      </c>
      <c r="U11" s="4" t="e">
        <f>100*omb_debt!U11/omb_ngdp!U11</f>
        <v>#N/A</v>
      </c>
      <c r="V11" s="4" t="e">
        <f>100*omb_debt!V11/omb_ngdp!V11</f>
        <v>#N/A</v>
      </c>
      <c r="W11" s="4" t="e">
        <f>100*omb_debt!W11/omb_ngdp!W11</f>
        <v>#N/A</v>
      </c>
      <c r="X11" s="4" t="e">
        <f>100*omb_debt!X11/omb_ngdp!X11</f>
        <v>#N/A</v>
      </c>
      <c r="Y11" s="4" t="e">
        <f>100*omb_debt!Y11/omb_ngdp!Y11</f>
        <v>#N/A</v>
      </c>
      <c r="Z11" s="4" t="e">
        <f>100*omb_debt!Z11/omb_ngdp!Z11</f>
        <v>#N/A</v>
      </c>
      <c r="AA11" s="4" t="e">
        <f>100*omb_debt!AA11/omb_ngdp!AA11</f>
        <v>#N/A</v>
      </c>
      <c r="AB11" s="4" t="e">
        <f>100*omb_debt!AB11/omb_ngdp!AB11</f>
        <v>#N/A</v>
      </c>
      <c r="AC11" s="4" t="e">
        <f>100*omb_debt!AC11/omb_ngdp!AC11</f>
        <v>#N/A</v>
      </c>
      <c r="AD11" s="4" t="e">
        <f>100*omb_debt!AD11/omb_ngdp!AD11</f>
        <v>#N/A</v>
      </c>
      <c r="AE11" s="4" t="e">
        <f>100*omb_debt!AE11/omb_ngdp!AE11</f>
        <v>#N/A</v>
      </c>
      <c r="AF11" s="4" t="e">
        <f>100*omb_debt!AF11/omb_ngdp!AF11</f>
        <v>#N/A</v>
      </c>
      <c r="AG11" s="4" t="e">
        <f>100*omb_debt!AG11/omb_ngdp!AG11</f>
        <v>#N/A</v>
      </c>
      <c r="AH11" s="4" t="e">
        <f>100*omb_debt!AH11/omb_ngdp!AH11</f>
        <v>#N/A</v>
      </c>
      <c r="AI11" s="4" t="e">
        <f>100*omb_debt!AI11/omb_ngdp!AI11</f>
        <v>#N/A</v>
      </c>
      <c r="AJ11" s="4" t="e">
        <f>100*omb_debt!AJ11/omb_ngdp!AJ11</f>
        <v>#N/A</v>
      </c>
      <c r="AK11" s="4" t="e">
        <f>100*omb_debt!AK11/omb_ngdp!AK11</f>
        <v>#N/A</v>
      </c>
      <c r="AL11" s="4" t="e">
        <f>100*omb_debt!AL11/omb_ngdp!AL11</f>
        <v>#N/A</v>
      </c>
      <c r="AM11" s="4" t="e">
        <f>100*omb_debt!AM11/omb_ngdp!AM11</f>
        <v>#N/A</v>
      </c>
      <c r="AN11" s="4" t="e">
        <f>100*omb_debt!AN11/omb_ngdp!AN11</f>
        <v>#N/A</v>
      </c>
      <c r="AO11" s="4" t="e">
        <f>100*omb_debt!AO11/omb_ngdp!AO11</f>
        <v>#N/A</v>
      </c>
      <c r="AP11" s="4" t="e">
        <f>100*omb_debt!AP11/omb_ngdp!AP11</f>
        <v>#N/A</v>
      </c>
      <c r="AQ11" s="4" t="e">
        <f>100*omb_debt!AQ11/omb_ngdp!AQ11</f>
        <v>#N/A</v>
      </c>
      <c r="AR11" s="4" t="e">
        <f>100*omb_debt!AR11/omb_ngdp!AR11</f>
        <v>#N/A</v>
      </c>
      <c r="AS11" s="3"/>
      <c r="AT11" s="20">
        <f ca="1">OFFSET(C$4,0,ROWS($4:8)-1)</f>
        <v>31782</v>
      </c>
      <c r="AU11" s="20">
        <f t="shared" ca="1" si="1"/>
        <v>31778</v>
      </c>
      <c r="AV11" s="28">
        <f ca="1">OFFSET(C$1,0,ROWS($1:5)-1)</f>
        <v>1987</v>
      </c>
      <c r="AW11" s="19">
        <f t="shared" ca="1" si="0"/>
        <v>1992</v>
      </c>
      <c r="AX11" s="30" cm="1">
        <f t="array" aca="1" ref="AX11" ca="1">INDEX($C$6:$AR$100,MATCH(AW11,YEAR($B$6:$B$100),0),MATCH(AV11,$C$1:$AR$1,0))</f>
        <v>35.456915526714823</v>
      </c>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O11" s="5"/>
      <c r="DP11" s="19"/>
      <c r="DQ11" s="20"/>
      <c r="DT11" s="5"/>
    </row>
    <row r="12" spans="1:129" x14ac:dyDescent="0.3">
      <c r="A12" t="s">
        <v>1748</v>
      </c>
      <c r="B12" s="16">
        <v>29587</v>
      </c>
      <c r="C12" s="4" t="e">
        <f>100*omb_debt!C12/omb_ngdp!C12</f>
        <v>#N/A</v>
      </c>
      <c r="D12" s="4" t="e">
        <f>100*omb_debt!D12/omb_ngdp!D12</f>
        <v>#N/A</v>
      </c>
      <c r="E12" s="4" t="e">
        <f>100*omb_debt!E12/omb_ngdp!E12</f>
        <v>#N/A</v>
      </c>
      <c r="F12" s="4" t="e">
        <f>100*omb_debt!F12/omb_ngdp!F12</f>
        <v>#N/A</v>
      </c>
      <c r="G12" s="4" t="e">
        <f>100*omb_debt!G12/omb_ngdp!G12</f>
        <v>#N/A</v>
      </c>
      <c r="H12" s="4" t="e">
        <f>100*omb_debt!H12/omb_ngdp!H12</f>
        <v>#N/A</v>
      </c>
      <c r="I12" s="4" t="e">
        <f>100*omb_debt!I12/omb_ngdp!I12</f>
        <v>#N/A</v>
      </c>
      <c r="J12" s="4" t="e">
        <f>100*omb_debt!J12/omb_ngdp!J12</f>
        <v>#N/A</v>
      </c>
      <c r="K12" s="4" t="e">
        <f>100*omb_debt!K12/omb_ngdp!K12</f>
        <v>#N/A</v>
      </c>
      <c r="L12" s="4" t="e">
        <f>100*omb_debt!L12/omb_ngdp!L12</f>
        <v>#N/A</v>
      </c>
      <c r="M12" s="4" t="e">
        <f>100*omb_debt!M12/omb_ngdp!M12</f>
        <v>#N/A</v>
      </c>
      <c r="N12" s="4" t="e">
        <f>100*omb_debt!N12/omb_ngdp!N12</f>
        <v>#N/A</v>
      </c>
      <c r="O12" s="4" t="e">
        <f>100*omb_debt!O12/omb_ngdp!O12</f>
        <v>#N/A</v>
      </c>
      <c r="P12" s="4" t="e">
        <f>100*omb_debt!P12/omb_ngdp!P12</f>
        <v>#N/A</v>
      </c>
      <c r="Q12" s="4" t="e">
        <f>100*omb_debt!Q12/omb_ngdp!Q12</f>
        <v>#N/A</v>
      </c>
      <c r="R12" s="4" t="e">
        <f>100*omb_debt!R12/omb_ngdp!R12</f>
        <v>#N/A</v>
      </c>
      <c r="S12" s="4" t="e">
        <f>100*omb_debt!S12/omb_ngdp!S12</f>
        <v>#N/A</v>
      </c>
      <c r="T12" s="4" t="e">
        <f>100*omb_debt!T12/omb_ngdp!T12</f>
        <v>#N/A</v>
      </c>
      <c r="U12" s="4" t="e">
        <f>100*omb_debt!U12/omb_ngdp!U12</f>
        <v>#N/A</v>
      </c>
      <c r="V12" s="4" t="e">
        <f>100*omb_debt!V12/omb_ngdp!V12</f>
        <v>#N/A</v>
      </c>
      <c r="W12" s="4" t="e">
        <f>100*omb_debt!W12/omb_ngdp!W12</f>
        <v>#N/A</v>
      </c>
      <c r="X12" s="4" t="e">
        <f>100*omb_debt!X12/omb_ngdp!X12</f>
        <v>#N/A</v>
      </c>
      <c r="Y12" s="4" t="e">
        <f>100*omb_debt!Y12/omb_ngdp!Y12</f>
        <v>#N/A</v>
      </c>
      <c r="Z12" s="4" t="e">
        <f>100*omb_debt!Z12/omb_ngdp!Z12</f>
        <v>#N/A</v>
      </c>
      <c r="AA12" s="4" t="e">
        <f>100*omb_debt!AA12/omb_ngdp!AA12</f>
        <v>#N/A</v>
      </c>
      <c r="AB12" s="4" t="e">
        <f>100*omb_debt!AB12/omb_ngdp!AB12</f>
        <v>#N/A</v>
      </c>
      <c r="AC12" s="4" t="e">
        <f>100*omb_debt!AC12/omb_ngdp!AC12</f>
        <v>#N/A</v>
      </c>
      <c r="AD12" s="4" t="e">
        <f>100*omb_debt!AD12/omb_ngdp!AD12</f>
        <v>#N/A</v>
      </c>
      <c r="AE12" s="4" t="e">
        <f>100*omb_debt!AE12/omb_ngdp!AE12</f>
        <v>#N/A</v>
      </c>
      <c r="AF12" s="4" t="e">
        <f>100*omb_debt!AF12/omb_ngdp!AF12</f>
        <v>#N/A</v>
      </c>
      <c r="AG12" s="4" t="e">
        <f>100*omb_debt!AG12/omb_ngdp!AG12</f>
        <v>#N/A</v>
      </c>
      <c r="AH12" s="4" t="e">
        <f>100*omb_debt!AH12/omb_ngdp!AH12</f>
        <v>#N/A</v>
      </c>
      <c r="AI12" s="4" t="e">
        <f>100*omb_debt!AI12/omb_ngdp!AI12</f>
        <v>#N/A</v>
      </c>
      <c r="AJ12" s="4" t="e">
        <f>100*omb_debt!AJ12/omb_ngdp!AJ12</f>
        <v>#N/A</v>
      </c>
      <c r="AK12" s="4" t="e">
        <f>100*omb_debt!AK12/omb_ngdp!AK12</f>
        <v>#N/A</v>
      </c>
      <c r="AL12" s="4" t="e">
        <f>100*omb_debt!AL12/omb_ngdp!AL12</f>
        <v>#N/A</v>
      </c>
      <c r="AM12" s="4" t="e">
        <f>100*omb_debt!AM12/omb_ngdp!AM12</f>
        <v>#N/A</v>
      </c>
      <c r="AN12" s="4" t="e">
        <f>100*omb_debt!AN12/omb_ngdp!AN12</f>
        <v>#N/A</v>
      </c>
      <c r="AO12" s="4" t="e">
        <f>100*omb_debt!AO12/omb_ngdp!AO12</f>
        <v>#N/A</v>
      </c>
      <c r="AP12" s="4" t="e">
        <f>100*omb_debt!AP12/omb_ngdp!AP12</f>
        <v>#N/A</v>
      </c>
      <c r="AQ12" s="4" t="e">
        <f>100*omb_debt!AQ12/omb_ngdp!AQ12</f>
        <v>#N/A</v>
      </c>
      <c r="AR12" s="4" t="e">
        <f>100*omb_debt!AR12/omb_ngdp!AR12</f>
        <v>#N/A</v>
      </c>
      <c r="AS12" s="3"/>
      <c r="AT12" s="20">
        <f ca="1">OFFSET(C$4,0,ROWS($4:9)-1)</f>
        <v>32191</v>
      </c>
      <c r="AU12" s="20">
        <f t="shared" ca="1" si="1"/>
        <v>32174</v>
      </c>
      <c r="AV12" s="28">
        <f ca="1">OFFSET(C$1,0,ROWS($1:6)-1)</f>
        <v>1988</v>
      </c>
      <c r="AW12" s="19">
        <f t="shared" ca="1" si="0"/>
        <v>1993</v>
      </c>
      <c r="AX12" s="30" cm="1">
        <f t="array" aca="1" ref="AX12" ca="1">INDEX($C$6:$AR$100,MATCH(AW12,YEAR($B$6:$B$100),0),MATCH(AV12,$C$1:$AR$1,0))</f>
        <v>37.240548818215565</v>
      </c>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O12" s="5"/>
      <c r="DP12" s="19"/>
      <c r="DQ12" s="20"/>
      <c r="DT12" s="5"/>
    </row>
    <row r="13" spans="1:129" x14ac:dyDescent="0.3">
      <c r="A13" t="s">
        <v>1749</v>
      </c>
      <c r="B13" s="16">
        <v>29952</v>
      </c>
      <c r="C13" s="4" t="e">
        <f>100*omb_debt!C13/omb_ngdp!C13</f>
        <v>#N/A</v>
      </c>
      <c r="D13" s="4" t="e">
        <f>100*omb_debt!D13/omb_ngdp!D13</f>
        <v>#N/A</v>
      </c>
      <c r="E13" s="4" t="e">
        <f>100*omb_debt!E13/omb_ngdp!E13</f>
        <v>#N/A</v>
      </c>
      <c r="F13" s="4" t="e">
        <f>100*omb_debt!F13/omb_ngdp!F13</f>
        <v>#N/A</v>
      </c>
      <c r="G13" s="4" t="e">
        <f>100*omb_debt!G13/omb_ngdp!G13</f>
        <v>#N/A</v>
      </c>
      <c r="H13" s="4" t="e">
        <f>100*omb_debt!H13/omb_ngdp!H13</f>
        <v>#N/A</v>
      </c>
      <c r="I13" s="4" t="e">
        <f>100*omb_debt!I13/omb_ngdp!I13</f>
        <v>#N/A</v>
      </c>
      <c r="J13" s="4" t="e">
        <f>100*omb_debt!J13/omb_ngdp!J13</f>
        <v>#N/A</v>
      </c>
      <c r="K13" s="4" t="e">
        <f>100*omb_debt!K13/omb_ngdp!K13</f>
        <v>#N/A</v>
      </c>
      <c r="L13" s="4" t="e">
        <f>100*omb_debt!L13/omb_ngdp!L13</f>
        <v>#N/A</v>
      </c>
      <c r="M13" s="4" t="e">
        <f>100*omb_debt!M13/omb_ngdp!M13</f>
        <v>#N/A</v>
      </c>
      <c r="N13" s="4" t="e">
        <f>100*omb_debt!N13/omb_ngdp!N13</f>
        <v>#N/A</v>
      </c>
      <c r="O13" s="4" t="e">
        <f>100*omb_debt!O13/omb_ngdp!O13</f>
        <v>#N/A</v>
      </c>
      <c r="P13" s="4" t="e">
        <f>100*omb_debt!P13/omb_ngdp!P13</f>
        <v>#N/A</v>
      </c>
      <c r="Q13" s="4" t="e">
        <f>100*omb_debt!Q13/omb_ngdp!Q13</f>
        <v>#N/A</v>
      </c>
      <c r="R13" s="4" t="e">
        <f>100*omb_debt!R13/omb_ngdp!R13</f>
        <v>#N/A</v>
      </c>
      <c r="S13" s="4" t="e">
        <f>100*omb_debt!S13/omb_ngdp!S13</f>
        <v>#N/A</v>
      </c>
      <c r="T13" s="4" t="e">
        <f>100*omb_debt!T13/omb_ngdp!T13</f>
        <v>#N/A</v>
      </c>
      <c r="U13" s="4" t="e">
        <f>100*omb_debt!U13/omb_ngdp!U13</f>
        <v>#N/A</v>
      </c>
      <c r="V13" s="4" t="e">
        <f>100*omb_debt!V13/omb_ngdp!V13</f>
        <v>#N/A</v>
      </c>
      <c r="W13" s="4" t="e">
        <f>100*omb_debt!W13/omb_ngdp!W13</f>
        <v>#N/A</v>
      </c>
      <c r="X13" s="4" t="e">
        <f>100*omb_debt!X13/omb_ngdp!X13</f>
        <v>#N/A</v>
      </c>
      <c r="Y13" s="4" t="e">
        <f>100*omb_debt!Y13/omb_ngdp!Y13</f>
        <v>#N/A</v>
      </c>
      <c r="Z13" s="4" t="e">
        <f>100*omb_debt!Z13/omb_ngdp!Z13</f>
        <v>#N/A</v>
      </c>
      <c r="AA13" s="4" t="e">
        <f>100*omb_debt!AA13/omb_ngdp!AA13</f>
        <v>#N/A</v>
      </c>
      <c r="AB13" s="4" t="e">
        <f>100*omb_debt!AB13/omb_ngdp!AB13</f>
        <v>#N/A</v>
      </c>
      <c r="AC13" s="4" t="e">
        <f>100*omb_debt!AC13/omb_ngdp!AC13</f>
        <v>#N/A</v>
      </c>
      <c r="AD13" s="4" t="e">
        <f>100*omb_debt!AD13/omb_ngdp!AD13</f>
        <v>#N/A</v>
      </c>
      <c r="AE13" s="4" t="e">
        <f>100*omb_debt!AE13/omb_ngdp!AE13</f>
        <v>#N/A</v>
      </c>
      <c r="AF13" s="4" t="e">
        <f>100*omb_debt!AF13/omb_ngdp!AF13</f>
        <v>#N/A</v>
      </c>
      <c r="AG13" s="4" t="e">
        <f>100*omb_debt!AG13/omb_ngdp!AG13</f>
        <v>#N/A</v>
      </c>
      <c r="AH13" s="4" t="e">
        <f>100*omb_debt!AH13/omb_ngdp!AH13</f>
        <v>#N/A</v>
      </c>
      <c r="AI13" s="4" t="e">
        <f>100*omb_debt!AI13/omb_ngdp!AI13</f>
        <v>#N/A</v>
      </c>
      <c r="AJ13" s="4" t="e">
        <f>100*omb_debt!AJ13/omb_ngdp!AJ13</f>
        <v>#N/A</v>
      </c>
      <c r="AK13" s="4" t="e">
        <f>100*omb_debt!AK13/omb_ngdp!AK13</f>
        <v>#N/A</v>
      </c>
      <c r="AL13" s="4" t="e">
        <f>100*omb_debt!AL13/omb_ngdp!AL13</f>
        <v>#N/A</v>
      </c>
      <c r="AM13" s="4" t="e">
        <f>100*omb_debt!AM13/omb_ngdp!AM13</f>
        <v>#N/A</v>
      </c>
      <c r="AN13" s="4" t="e">
        <f>100*omb_debt!AN13/omb_ngdp!AN13</f>
        <v>#N/A</v>
      </c>
      <c r="AO13" s="4" t="e">
        <f>100*omb_debt!AO13/omb_ngdp!AO13</f>
        <v>#N/A</v>
      </c>
      <c r="AP13" s="4" t="e">
        <f>100*omb_debt!AP13/omb_ngdp!AP13</f>
        <v>#N/A</v>
      </c>
      <c r="AQ13" s="4" t="e">
        <f>100*omb_debt!AQ13/omb_ngdp!AQ13</f>
        <v>#N/A</v>
      </c>
      <c r="AR13" s="4" t="e">
        <f>100*omb_debt!AR13/omb_ngdp!AR13</f>
        <v>#N/A</v>
      </c>
      <c r="AS13" s="3"/>
      <c r="AT13" s="20">
        <f ca="1">OFFSET(C$4,0,ROWS($4:10)-1)</f>
        <v>32517</v>
      </c>
      <c r="AU13" s="20">
        <f t="shared" ca="1" si="1"/>
        <v>32509</v>
      </c>
      <c r="AV13" s="28">
        <f ca="1">OFFSET(C$1,0,ROWS($1:7)-1)</f>
        <v>1989</v>
      </c>
      <c r="AW13" s="19">
        <f t="shared" ca="1" si="0"/>
        <v>1994</v>
      </c>
      <c r="AX13" s="30" cm="1">
        <f t="array" aca="1" ref="AX13" ca="1">INDEX($C$6:$AR$100,MATCH(AW13,YEAR($B$6:$B$100),0),MATCH(AV13,$C$1:$AR$1,0))</f>
        <v>34.061415607985481</v>
      </c>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O13" s="5"/>
      <c r="DP13" s="19"/>
      <c r="DQ13" s="20"/>
      <c r="DT13" s="5"/>
      <c r="DY13" s="5"/>
    </row>
    <row r="14" spans="1:129" x14ac:dyDescent="0.3">
      <c r="A14" t="s">
        <v>1750</v>
      </c>
      <c r="B14" s="16">
        <v>30317</v>
      </c>
      <c r="C14" s="4">
        <f>100*omb_debt!C14/omb_ngdp!C14</f>
        <v>45.209768315591738</v>
      </c>
      <c r="D14" s="4" t="e">
        <f>100*omb_debt!D14/omb_ngdp!D14</f>
        <v>#N/A</v>
      </c>
      <c r="E14" s="4" t="e">
        <f>100*omb_debt!E14/omb_ngdp!E14</f>
        <v>#N/A</v>
      </c>
      <c r="F14" s="4" t="e">
        <f>100*omb_debt!F14/omb_ngdp!F14</f>
        <v>#N/A</v>
      </c>
      <c r="G14" s="4" t="e">
        <f>100*omb_debt!G14/omb_ngdp!G14</f>
        <v>#N/A</v>
      </c>
      <c r="H14" s="4" t="e">
        <f>100*omb_debt!H14/omb_ngdp!H14</f>
        <v>#N/A</v>
      </c>
      <c r="I14" s="4" t="e">
        <f>100*omb_debt!I14/omb_ngdp!I14</f>
        <v>#N/A</v>
      </c>
      <c r="J14" s="4" t="e">
        <f>100*omb_debt!J14/omb_ngdp!J14</f>
        <v>#N/A</v>
      </c>
      <c r="K14" s="4" t="e">
        <f>100*omb_debt!K14/omb_ngdp!K14</f>
        <v>#N/A</v>
      </c>
      <c r="L14" s="4" t="e">
        <f>100*omb_debt!L14/omb_ngdp!L14</f>
        <v>#N/A</v>
      </c>
      <c r="M14" s="4" t="e">
        <f>100*omb_debt!M14/omb_ngdp!M14</f>
        <v>#N/A</v>
      </c>
      <c r="N14" s="4" t="e">
        <f>100*omb_debt!N14/omb_ngdp!N14</f>
        <v>#N/A</v>
      </c>
      <c r="O14" s="4" t="e">
        <f>100*omb_debt!O14/omb_ngdp!O14</f>
        <v>#N/A</v>
      </c>
      <c r="P14" s="4" t="e">
        <f>100*omb_debt!P14/omb_ngdp!P14</f>
        <v>#N/A</v>
      </c>
      <c r="Q14" s="4" t="e">
        <f>100*omb_debt!Q14/omb_ngdp!Q14</f>
        <v>#N/A</v>
      </c>
      <c r="R14" s="4" t="e">
        <f>100*omb_debt!R14/omb_ngdp!R14</f>
        <v>#N/A</v>
      </c>
      <c r="S14" s="4" t="e">
        <f>100*omb_debt!S14/omb_ngdp!S14</f>
        <v>#N/A</v>
      </c>
      <c r="T14" s="4" t="e">
        <f>100*omb_debt!T14/omb_ngdp!T14</f>
        <v>#N/A</v>
      </c>
      <c r="U14" s="4" t="e">
        <f>100*omb_debt!U14/omb_ngdp!U14</f>
        <v>#N/A</v>
      </c>
      <c r="V14" s="4" t="e">
        <f>100*omb_debt!V14/omb_ngdp!V14</f>
        <v>#N/A</v>
      </c>
      <c r="W14" s="4" t="e">
        <f>100*omb_debt!W14/omb_ngdp!W14</f>
        <v>#N/A</v>
      </c>
      <c r="X14" s="4" t="e">
        <f>100*omb_debt!X14/omb_ngdp!X14</f>
        <v>#N/A</v>
      </c>
      <c r="Y14" s="4" t="e">
        <f>100*omb_debt!Y14/omb_ngdp!Y14</f>
        <v>#N/A</v>
      </c>
      <c r="Z14" s="4" t="e">
        <f>100*omb_debt!Z14/omb_ngdp!Z14</f>
        <v>#N/A</v>
      </c>
      <c r="AA14" s="4" t="e">
        <f>100*omb_debt!AA14/omb_ngdp!AA14</f>
        <v>#N/A</v>
      </c>
      <c r="AB14" s="4" t="e">
        <f>100*omb_debt!AB14/omb_ngdp!AB14</f>
        <v>#N/A</v>
      </c>
      <c r="AC14" s="4" t="e">
        <f>100*omb_debt!AC14/omb_ngdp!AC14</f>
        <v>#N/A</v>
      </c>
      <c r="AD14" s="4" t="e">
        <f>100*omb_debt!AD14/omb_ngdp!AD14</f>
        <v>#N/A</v>
      </c>
      <c r="AE14" s="4" t="e">
        <f>100*omb_debt!AE14/omb_ngdp!AE14</f>
        <v>#N/A</v>
      </c>
      <c r="AF14" s="4" t="e">
        <f>100*omb_debt!AF14/omb_ngdp!AF14</f>
        <v>#N/A</v>
      </c>
      <c r="AG14" s="4" t="e">
        <f>100*omb_debt!AG14/omb_ngdp!AG14</f>
        <v>#N/A</v>
      </c>
      <c r="AH14" s="4" t="e">
        <f>100*omb_debt!AH14/omb_ngdp!AH14</f>
        <v>#N/A</v>
      </c>
      <c r="AI14" s="4" t="e">
        <f>100*omb_debt!AI14/omb_ngdp!AI14</f>
        <v>#N/A</v>
      </c>
      <c r="AJ14" s="4" t="e">
        <f>100*omb_debt!AJ14/omb_ngdp!AJ14</f>
        <v>#N/A</v>
      </c>
      <c r="AK14" s="4" t="e">
        <f>100*omb_debt!AK14/omb_ngdp!AK14</f>
        <v>#N/A</v>
      </c>
      <c r="AL14" s="4" t="e">
        <f>100*omb_debt!AL14/omb_ngdp!AL14</f>
        <v>#N/A</v>
      </c>
      <c r="AM14" s="4" t="e">
        <f>100*omb_debt!AM14/omb_ngdp!AM14</f>
        <v>#N/A</v>
      </c>
      <c r="AN14" s="4" t="e">
        <f>100*omb_debt!AN14/omb_ngdp!AN14</f>
        <v>#N/A</v>
      </c>
      <c r="AO14" s="4" t="e">
        <f>100*omb_debt!AO14/omb_ngdp!AO14</f>
        <v>#N/A</v>
      </c>
      <c r="AP14" s="4" t="e">
        <f>100*omb_debt!AP14/omb_ngdp!AP14</f>
        <v>#N/A</v>
      </c>
      <c r="AQ14" s="4" t="e">
        <f>100*omb_debt!AQ14/omb_ngdp!AQ14</f>
        <v>#N/A</v>
      </c>
      <c r="AR14" s="4" t="e">
        <f>100*omb_debt!AR14/omb_ngdp!AR14</f>
        <v>#N/A</v>
      </c>
      <c r="AS14" s="3"/>
      <c r="AT14" s="20">
        <f ca="1">OFFSET(C$4,0,ROWS($4:11)-1)</f>
        <v>32902</v>
      </c>
      <c r="AU14" s="20">
        <f t="shared" ca="1" si="1"/>
        <v>32874</v>
      </c>
      <c r="AV14" s="28">
        <f ca="1">OFFSET(C$1,0,ROWS($1:8)-1)</f>
        <v>1990</v>
      </c>
      <c r="AW14" s="19">
        <f t="shared" ca="1" si="0"/>
        <v>1995</v>
      </c>
      <c r="AX14" s="30" cm="1">
        <f t="array" aca="1" ref="AX14" ca="1">INDEX($C$6:$AR$100,MATCH(AW14,YEAR($B$6:$B$100),0),MATCH(AV14,$C$1:$AR$1,0))</f>
        <v>28.58075466771119</v>
      </c>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O14" s="5"/>
      <c r="DP14" s="19"/>
      <c r="DQ14" s="20"/>
      <c r="DT14" s="5"/>
      <c r="DY14" s="5"/>
    </row>
    <row r="15" spans="1:129" x14ac:dyDescent="0.3">
      <c r="A15" t="s">
        <v>1751</v>
      </c>
      <c r="B15" s="16">
        <v>30682</v>
      </c>
      <c r="C15" s="4">
        <f>100*omb_debt!C15/omb_ngdp!C15</f>
        <v>38.607050730868444</v>
      </c>
      <c r="D15" s="4">
        <f>100*omb_debt!D15/omb_ngdp!D15</f>
        <v>37.229558864849679</v>
      </c>
      <c r="E15" s="4" t="e">
        <f>100*omb_debt!E15/omb_ngdp!E15</f>
        <v>#N/A</v>
      </c>
      <c r="F15" s="4" t="e">
        <f>100*omb_debt!F15/omb_ngdp!F15</f>
        <v>#N/A</v>
      </c>
      <c r="G15" s="4" t="e">
        <f>100*omb_debt!G15/omb_ngdp!G15</f>
        <v>#N/A</v>
      </c>
      <c r="H15" s="4" t="e">
        <f>100*omb_debt!H15/omb_ngdp!H15</f>
        <v>#N/A</v>
      </c>
      <c r="I15" s="4" t="e">
        <f>100*omb_debt!I15/omb_ngdp!I15</f>
        <v>#N/A</v>
      </c>
      <c r="J15" s="4" t="e">
        <f>100*omb_debt!J15/omb_ngdp!J15</f>
        <v>#N/A</v>
      </c>
      <c r="K15" s="4" t="e">
        <f>100*omb_debt!K15/omb_ngdp!K15</f>
        <v>#N/A</v>
      </c>
      <c r="L15" s="4" t="e">
        <f>100*omb_debt!L15/omb_ngdp!L15</f>
        <v>#N/A</v>
      </c>
      <c r="M15" s="4" t="e">
        <f>100*omb_debt!M15/omb_ngdp!M15</f>
        <v>#N/A</v>
      </c>
      <c r="N15" s="4" t="e">
        <f>100*omb_debt!N15/omb_ngdp!N15</f>
        <v>#N/A</v>
      </c>
      <c r="O15" s="4" t="e">
        <f>100*omb_debt!O15/omb_ngdp!O15</f>
        <v>#N/A</v>
      </c>
      <c r="P15" s="4" t="e">
        <f>100*omb_debt!P15/omb_ngdp!P15</f>
        <v>#N/A</v>
      </c>
      <c r="Q15" s="4" t="e">
        <f>100*omb_debt!Q15/omb_ngdp!Q15</f>
        <v>#N/A</v>
      </c>
      <c r="R15" s="4" t="e">
        <f>100*omb_debt!R15/omb_ngdp!R15</f>
        <v>#N/A</v>
      </c>
      <c r="S15" s="4" t="e">
        <f>100*omb_debt!S15/omb_ngdp!S15</f>
        <v>#N/A</v>
      </c>
      <c r="T15" s="4" t="e">
        <f>100*omb_debt!T15/omb_ngdp!T15</f>
        <v>#N/A</v>
      </c>
      <c r="U15" s="4" t="e">
        <f>100*omb_debt!U15/omb_ngdp!U15</f>
        <v>#N/A</v>
      </c>
      <c r="V15" s="4" t="e">
        <f>100*omb_debt!V15/omb_ngdp!V15</f>
        <v>#N/A</v>
      </c>
      <c r="W15" s="4" t="e">
        <f>100*omb_debt!W15/omb_ngdp!W15</f>
        <v>#N/A</v>
      </c>
      <c r="X15" s="4" t="e">
        <f>100*omb_debt!X15/omb_ngdp!X15</f>
        <v>#N/A</v>
      </c>
      <c r="Y15" s="4" t="e">
        <f>100*omb_debt!Y15/omb_ngdp!Y15</f>
        <v>#N/A</v>
      </c>
      <c r="Z15" s="4" t="e">
        <f>100*omb_debt!Z15/omb_ngdp!Z15</f>
        <v>#N/A</v>
      </c>
      <c r="AA15" s="4" t="e">
        <f>100*omb_debt!AA15/omb_ngdp!AA15</f>
        <v>#N/A</v>
      </c>
      <c r="AB15" s="4" t="e">
        <f>100*omb_debt!AB15/omb_ngdp!AB15</f>
        <v>#N/A</v>
      </c>
      <c r="AC15" s="4" t="e">
        <f>100*omb_debt!AC15/omb_ngdp!AC15</f>
        <v>#N/A</v>
      </c>
      <c r="AD15" s="4" t="e">
        <f>100*omb_debt!AD15/omb_ngdp!AD15</f>
        <v>#N/A</v>
      </c>
      <c r="AE15" s="4" t="e">
        <f>100*omb_debt!AE15/omb_ngdp!AE15</f>
        <v>#N/A</v>
      </c>
      <c r="AF15" s="4" t="e">
        <f>100*omb_debt!AF15/omb_ngdp!AF15</f>
        <v>#N/A</v>
      </c>
      <c r="AG15" s="4" t="e">
        <f>100*omb_debt!AG15/omb_ngdp!AG15</f>
        <v>#N/A</v>
      </c>
      <c r="AH15" s="4" t="e">
        <f>100*omb_debt!AH15/omb_ngdp!AH15</f>
        <v>#N/A</v>
      </c>
      <c r="AI15" s="4" t="e">
        <f>100*omb_debt!AI15/omb_ngdp!AI15</f>
        <v>#N/A</v>
      </c>
      <c r="AJ15" s="4" t="e">
        <f>100*omb_debt!AJ15/omb_ngdp!AJ15</f>
        <v>#N/A</v>
      </c>
      <c r="AK15" s="4" t="e">
        <f>100*omb_debt!AK15/omb_ngdp!AK15</f>
        <v>#N/A</v>
      </c>
      <c r="AL15" s="4" t="e">
        <f>100*omb_debt!AL15/omb_ngdp!AL15</f>
        <v>#N/A</v>
      </c>
      <c r="AM15" s="4" t="e">
        <f>100*omb_debt!AM15/omb_ngdp!AM15</f>
        <v>#N/A</v>
      </c>
      <c r="AN15" s="4" t="e">
        <f>100*omb_debt!AN15/omb_ngdp!AN15</f>
        <v>#N/A</v>
      </c>
      <c r="AO15" s="4" t="e">
        <f>100*omb_debt!AO15/omb_ngdp!AO15</f>
        <v>#N/A</v>
      </c>
      <c r="AP15" s="4" t="e">
        <f>100*omb_debt!AP15/omb_ngdp!AP15</f>
        <v>#N/A</v>
      </c>
      <c r="AQ15" s="4" t="e">
        <f>100*omb_debt!AQ15/omb_ngdp!AQ15</f>
        <v>#N/A</v>
      </c>
      <c r="AR15" s="4" t="e">
        <f>100*omb_debt!AR15/omb_ngdp!AR15</f>
        <v>#N/A</v>
      </c>
      <c r="AS15" s="3"/>
      <c r="AT15" s="20">
        <f ca="1">OFFSET(C$4,0,ROWS($4:12)-1)</f>
        <v>33273</v>
      </c>
      <c r="AU15" s="20">
        <f t="shared" ca="1" si="1"/>
        <v>33270</v>
      </c>
      <c r="AV15" s="28">
        <f ca="1">OFFSET(C$1,0,ROWS($1:9)-1)</f>
        <v>1991</v>
      </c>
      <c r="AW15" s="19">
        <f t="shared" ca="1" si="0"/>
        <v>1996</v>
      </c>
      <c r="AX15" s="30" cm="1">
        <f t="array" aca="1" ref="AX15" ca="1">INDEX($C$6:$AR$100,MATCH(AW15,YEAR($B$6:$B$100),0),MATCH(AV15,$C$1:$AR$1,0))</f>
        <v>41.628111873783418</v>
      </c>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O15" s="5"/>
      <c r="DP15" s="19"/>
      <c r="DQ15" s="20"/>
      <c r="DT15" s="5"/>
      <c r="DY15" s="5"/>
    </row>
    <row r="16" spans="1:129" x14ac:dyDescent="0.3">
      <c r="A16" s="5" t="s">
        <v>1752</v>
      </c>
      <c r="B16" s="16">
        <v>31048</v>
      </c>
      <c r="C16" s="4">
        <f>100*omb_debt!C16/omb_ngdp!C16</f>
        <v>40.74074074074074</v>
      </c>
      <c r="D16" s="4">
        <f>100*omb_debt!D16/omb_ngdp!D16</f>
        <v>39.023136246786635</v>
      </c>
      <c r="E16" s="4">
        <f>100*omb_debt!E16/omb_ngdp!E16</f>
        <v>39.135763215716686</v>
      </c>
      <c r="F16" s="4" t="e">
        <f>100*omb_debt!F16/omb_ngdp!F16</f>
        <v>#N/A</v>
      </c>
      <c r="G16" s="4" t="e">
        <f>100*omb_debt!G16/omb_ngdp!G16</f>
        <v>#N/A</v>
      </c>
      <c r="H16" s="4" t="e">
        <f>100*omb_debt!H16/omb_ngdp!H16</f>
        <v>#N/A</v>
      </c>
      <c r="I16" s="4" t="e">
        <f>100*omb_debt!I16/omb_ngdp!I16</f>
        <v>#N/A</v>
      </c>
      <c r="J16" s="4" t="e">
        <f>100*omb_debt!J16/omb_ngdp!J16</f>
        <v>#N/A</v>
      </c>
      <c r="K16" s="4" t="e">
        <f>100*omb_debt!K16/omb_ngdp!K16</f>
        <v>#N/A</v>
      </c>
      <c r="L16" s="4" t="e">
        <f>100*omb_debt!L16/omb_ngdp!L16</f>
        <v>#N/A</v>
      </c>
      <c r="M16" s="4" t="e">
        <f>100*omb_debt!M16/omb_ngdp!M16</f>
        <v>#N/A</v>
      </c>
      <c r="N16" s="4" t="e">
        <f>100*omb_debt!N16/omb_ngdp!N16</f>
        <v>#N/A</v>
      </c>
      <c r="O16" s="4" t="e">
        <f>100*omb_debt!O16/omb_ngdp!O16</f>
        <v>#N/A</v>
      </c>
      <c r="P16" s="4" t="e">
        <f>100*omb_debt!P16/omb_ngdp!P16</f>
        <v>#N/A</v>
      </c>
      <c r="Q16" s="4" t="e">
        <f>100*omb_debt!Q16/omb_ngdp!Q16</f>
        <v>#N/A</v>
      </c>
      <c r="R16" s="4" t="e">
        <f>100*omb_debt!R16/omb_ngdp!R16</f>
        <v>#N/A</v>
      </c>
      <c r="S16" s="4" t="e">
        <f>100*omb_debt!S16/omb_ngdp!S16</f>
        <v>#N/A</v>
      </c>
      <c r="T16" s="4" t="e">
        <f>100*omb_debt!T16/omb_ngdp!T16</f>
        <v>#N/A</v>
      </c>
      <c r="U16" s="4" t="e">
        <f>100*omb_debt!U16/omb_ngdp!U16</f>
        <v>#N/A</v>
      </c>
      <c r="V16" s="4" t="e">
        <f>100*omb_debt!V16/omb_ngdp!V16</f>
        <v>#N/A</v>
      </c>
      <c r="W16" s="4" t="e">
        <f>100*omb_debt!W16/omb_ngdp!W16</f>
        <v>#N/A</v>
      </c>
      <c r="X16" s="4" t="e">
        <f>100*omb_debt!X16/omb_ngdp!X16</f>
        <v>#N/A</v>
      </c>
      <c r="Y16" s="4" t="e">
        <f>100*omb_debt!Y16/omb_ngdp!Y16</f>
        <v>#N/A</v>
      </c>
      <c r="Z16" s="4" t="e">
        <f>100*omb_debt!Z16/omb_ngdp!Z16</f>
        <v>#N/A</v>
      </c>
      <c r="AA16" s="4" t="e">
        <f>100*omb_debt!AA16/omb_ngdp!AA16</f>
        <v>#N/A</v>
      </c>
      <c r="AB16" s="4" t="e">
        <f>100*omb_debt!AB16/omb_ngdp!AB16</f>
        <v>#N/A</v>
      </c>
      <c r="AC16" s="4" t="e">
        <f>100*omb_debt!AC16/omb_ngdp!AC16</f>
        <v>#N/A</v>
      </c>
      <c r="AD16" s="4" t="e">
        <f>100*omb_debt!AD16/omb_ngdp!AD16</f>
        <v>#N/A</v>
      </c>
      <c r="AE16" s="4" t="e">
        <f>100*omb_debt!AE16/omb_ngdp!AE16</f>
        <v>#N/A</v>
      </c>
      <c r="AF16" s="4" t="e">
        <f>100*omb_debt!AF16/omb_ngdp!AF16</f>
        <v>#N/A</v>
      </c>
      <c r="AG16" s="4" t="e">
        <f>100*omb_debt!AG16/omb_ngdp!AG16</f>
        <v>#N/A</v>
      </c>
      <c r="AH16" s="4" t="e">
        <f>100*omb_debt!AH16/omb_ngdp!AH16</f>
        <v>#N/A</v>
      </c>
      <c r="AI16" s="4" t="e">
        <f>100*omb_debt!AI16/omb_ngdp!AI16</f>
        <v>#N/A</v>
      </c>
      <c r="AJ16" s="4" t="e">
        <f>100*omb_debt!AJ16/omb_ngdp!AJ16</f>
        <v>#N/A</v>
      </c>
      <c r="AK16" s="4" t="e">
        <f>100*omb_debt!AK16/omb_ngdp!AK16</f>
        <v>#N/A</v>
      </c>
      <c r="AL16" s="4" t="e">
        <f>100*omb_debt!AL16/omb_ngdp!AL16</f>
        <v>#N/A</v>
      </c>
      <c r="AM16" s="4" t="e">
        <f>100*omb_debt!AM16/omb_ngdp!AM16</f>
        <v>#N/A</v>
      </c>
      <c r="AN16" s="4" t="e">
        <f>100*omb_debt!AN16/omb_ngdp!AN16</f>
        <v>#N/A</v>
      </c>
      <c r="AO16" s="4" t="e">
        <f>100*omb_debt!AO16/omb_ngdp!AO16</f>
        <v>#N/A</v>
      </c>
      <c r="AP16" s="4" t="e">
        <f>100*omb_debt!AP16/omb_ngdp!AP16</f>
        <v>#N/A</v>
      </c>
      <c r="AQ16" s="4" t="e">
        <f>100*omb_debt!AQ16/omb_ngdp!AQ16</f>
        <v>#N/A</v>
      </c>
      <c r="AR16" s="4" t="e">
        <f>100*omb_debt!AR16/omb_ngdp!AR16</f>
        <v>#N/A</v>
      </c>
      <c r="AS16" s="3"/>
      <c r="AT16" s="20">
        <f ca="1">OFFSET(C$4,0,ROWS($4:13)-1)</f>
        <v>33632</v>
      </c>
      <c r="AU16" s="20">
        <f t="shared" ca="1" si="1"/>
        <v>33604</v>
      </c>
      <c r="AV16" s="28">
        <f ca="1">OFFSET(C$1,0,ROWS($1:10)-1)</f>
        <v>1992</v>
      </c>
      <c r="AW16" s="19">
        <f t="shared" ca="1" si="0"/>
        <v>1997</v>
      </c>
      <c r="AX16" s="30" cm="1">
        <f t="array" aca="1" ref="AX16" ca="1">INDEX($C$6:$AR$100,MATCH(AW16,YEAR($B$6:$B$100),0),MATCH(AV16,$C$1:$AR$1,0))</f>
        <v>52.991195386477443</v>
      </c>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O16" s="5"/>
      <c r="DP16" s="19"/>
      <c r="DQ16" s="20"/>
      <c r="DT16" s="5"/>
      <c r="DY16" s="5"/>
    </row>
    <row r="17" spans="1:129" x14ac:dyDescent="0.3">
      <c r="A17" s="5" t="s">
        <v>1753</v>
      </c>
      <c r="B17" s="16">
        <v>31413</v>
      </c>
      <c r="C17" s="4">
        <f>100*omb_debt!C17/omb_ngdp!C17</f>
        <v>41.182147165259352</v>
      </c>
      <c r="D17" s="4">
        <f>100*omb_debt!D17/omb_ngdp!D17</f>
        <v>40.250531789175135</v>
      </c>
      <c r="E17" s="4">
        <f>100*omb_debt!E17/omb_ngdp!E17</f>
        <v>40.171227819459332</v>
      </c>
      <c r="F17" s="4">
        <f>100*omb_debt!F17/omb_ngdp!F17</f>
        <v>40.885644768856451</v>
      </c>
      <c r="G17" s="4" t="e">
        <f>100*omb_debt!G17/omb_ngdp!G17</f>
        <v>#N/A</v>
      </c>
      <c r="H17" s="4" t="e">
        <f>100*omb_debt!H17/omb_ngdp!H17</f>
        <v>#N/A</v>
      </c>
      <c r="I17" s="4" t="e">
        <f>100*omb_debt!I17/omb_ngdp!I17</f>
        <v>#N/A</v>
      </c>
      <c r="J17" s="4" t="e">
        <f>100*omb_debt!J17/omb_ngdp!J17</f>
        <v>#N/A</v>
      </c>
      <c r="K17" s="4" t="e">
        <f>100*omb_debt!K17/omb_ngdp!K17</f>
        <v>#N/A</v>
      </c>
      <c r="L17" s="4" t="e">
        <f>100*omb_debt!L17/omb_ngdp!L17</f>
        <v>#N/A</v>
      </c>
      <c r="M17" s="4" t="e">
        <f>100*omb_debt!M17/omb_ngdp!M17</f>
        <v>#N/A</v>
      </c>
      <c r="N17" s="4" t="e">
        <f>100*omb_debt!N17/omb_ngdp!N17</f>
        <v>#N/A</v>
      </c>
      <c r="O17" s="4" t="e">
        <f>100*omb_debt!O17/omb_ngdp!O17</f>
        <v>#N/A</v>
      </c>
      <c r="P17" s="4" t="e">
        <f>100*omb_debt!P17/omb_ngdp!P17</f>
        <v>#N/A</v>
      </c>
      <c r="Q17" s="4" t="e">
        <f>100*omb_debt!Q17/omb_ngdp!Q17</f>
        <v>#N/A</v>
      </c>
      <c r="R17" s="4" t="e">
        <f>100*omb_debt!R17/omb_ngdp!R17</f>
        <v>#N/A</v>
      </c>
      <c r="S17" s="4" t="e">
        <f>100*omb_debt!S17/omb_ngdp!S17</f>
        <v>#N/A</v>
      </c>
      <c r="T17" s="4" t="e">
        <f>100*omb_debt!T17/omb_ngdp!T17</f>
        <v>#N/A</v>
      </c>
      <c r="U17" s="4" t="e">
        <f>100*omb_debt!U17/omb_ngdp!U17</f>
        <v>#N/A</v>
      </c>
      <c r="V17" s="4" t="e">
        <f>100*omb_debt!V17/omb_ngdp!V17</f>
        <v>#N/A</v>
      </c>
      <c r="W17" s="4" t="e">
        <f>100*omb_debt!W17/omb_ngdp!W17</f>
        <v>#N/A</v>
      </c>
      <c r="X17" s="4" t="e">
        <f>100*omb_debt!X17/omb_ngdp!X17</f>
        <v>#N/A</v>
      </c>
      <c r="Y17" s="4" t="e">
        <f>100*omb_debt!Y17/omb_ngdp!Y17</f>
        <v>#N/A</v>
      </c>
      <c r="Z17" s="4" t="e">
        <f>100*omb_debt!Z17/omb_ngdp!Z17</f>
        <v>#N/A</v>
      </c>
      <c r="AA17" s="4" t="e">
        <f>100*omb_debt!AA17/omb_ngdp!AA17</f>
        <v>#N/A</v>
      </c>
      <c r="AB17" s="4" t="e">
        <f>100*omb_debt!AB17/omb_ngdp!AB17</f>
        <v>#N/A</v>
      </c>
      <c r="AC17" s="4" t="e">
        <f>100*omb_debt!AC17/omb_ngdp!AC17</f>
        <v>#N/A</v>
      </c>
      <c r="AD17" s="4" t="e">
        <f>100*omb_debt!AD17/omb_ngdp!AD17</f>
        <v>#N/A</v>
      </c>
      <c r="AE17" s="4" t="e">
        <f>100*omb_debt!AE17/omb_ngdp!AE17</f>
        <v>#N/A</v>
      </c>
      <c r="AF17" s="4" t="e">
        <f>100*omb_debt!AF17/omb_ngdp!AF17</f>
        <v>#N/A</v>
      </c>
      <c r="AG17" s="4" t="e">
        <f>100*omb_debt!AG17/omb_ngdp!AG17</f>
        <v>#N/A</v>
      </c>
      <c r="AH17" s="4" t="e">
        <f>100*omb_debt!AH17/omb_ngdp!AH17</f>
        <v>#N/A</v>
      </c>
      <c r="AI17" s="4" t="e">
        <f>100*omb_debt!AI17/omb_ngdp!AI17</f>
        <v>#N/A</v>
      </c>
      <c r="AJ17" s="4" t="e">
        <f>100*omb_debt!AJ17/omb_ngdp!AJ17</f>
        <v>#N/A</v>
      </c>
      <c r="AK17" s="4" t="e">
        <f>100*omb_debt!AK17/omb_ngdp!AK17</f>
        <v>#N/A</v>
      </c>
      <c r="AL17" s="4" t="e">
        <f>100*omb_debt!AL17/omb_ngdp!AL17</f>
        <v>#N/A</v>
      </c>
      <c r="AM17" s="4" t="e">
        <f>100*omb_debt!AM17/omb_ngdp!AM17</f>
        <v>#N/A</v>
      </c>
      <c r="AN17" s="4" t="e">
        <f>100*omb_debt!AN17/omb_ngdp!AN17</f>
        <v>#N/A</v>
      </c>
      <c r="AO17" s="4" t="e">
        <f>100*omb_debt!AO17/omb_ngdp!AO17</f>
        <v>#N/A</v>
      </c>
      <c r="AP17" s="4" t="e">
        <f>100*omb_debt!AP17/omb_ngdp!AP17</f>
        <v>#N/A</v>
      </c>
      <c r="AQ17" s="4" t="e">
        <f>100*omb_debt!AQ17/omb_ngdp!AQ17</f>
        <v>#N/A</v>
      </c>
      <c r="AR17" s="4" t="e">
        <f>100*omb_debt!AR17/omb_ngdp!AR17</f>
        <v>#N/A</v>
      </c>
      <c r="AS17" s="3"/>
      <c r="AT17" s="20">
        <f ca="1">OFFSET(C$4,0,ROWS($4:14)-1)</f>
        <v>34067</v>
      </c>
      <c r="AU17" s="20">
        <f t="shared" ca="1" si="1"/>
        <v>34060</v>
      </c>
      <c r="AV17" s="28">
        <f ca="1">OFFSET(C$1,0,ROWS($1:11)-1)</f>
        <v>1993</v>
      </c>
      <c r="AW17" s="19">
        <f t="shared" ca="1" si="0"/>
        <v>1998</v>
      </c>
      <c r="AX17" s="30" cm="1">
        <f t="array" aca="1" ref="AX17" ca="1">INDEX($C$6:$AR$100,MATCH(AW17,YEAR($B$6:$B$100),0),MATCH(AV17,$C$1:$AR$1,0))</f>
        <v>58.125263585782882</v>
      </c>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O17" s="5"/>
      <c r="DP17" s="19"/>
      <c r="DQ17" s="20"/>
      <c r="DT17" s="5"/>
      <c r="DY17" s="5"/>
    </row>
    <row r="18" spans="1:129" x14ac:dyDescent="0.3">
      <c r="A18" s="5" t="s">
        <v>1754</v>
      </c>
      <c r="B18" s="16">
        <v>31778</v>
      </c>
      <c r="C18" s="4">
        <f>100*omb_debt!C18/omb_ngdp!C18</f>
        <v>41.29325842696629</v>
      </c>
      <c r="D18" s="4">
        <f>100*omb_debt!D18/omb_ngdp!D18</f>
        <v>41.185443451732404</v>
      </c>
      <c r="E18" s="4">
        <f>100*omb_debt!E18/omb_ngdp!E18</f>
        <v>40.66909842009273</v>
      </c>
      <c r="F18" s="4">
        <f>100*omb_debt!F18/omb_ngdp!F18</f>
        <v>40.891298120358741</v>
      </c>
      <c r="G18" s="4">
        <f>100*omb_debt!G18/omb_ngdp!G18</f>
        <v>43.186969607820956</v>
      </c>
      <c r="H18" s="4" t="e">
        <f>100*omb_debt!H18/omb_ngdp!H18</f>
        <v>#N/A</v>
      </c>
      <c r="I18" s="4" t="e">
        <f>100*omb_debt!I18/omb_ngdp!I18</f>
        <v>#N/A</v>
      </c>
      <c r="J18" s="4" t="e">
        <f>100*omb_debt!J18/omb_ngdp!J18</f>
        <v>#N/A</v>
      </c>
      <c r="K18" s="4" t="e">
        <f>100*omb_debt!K18/omb_ngdp!K18</f>
        <v>#N/A</v>
      </c>
      <c r="L18" s="4" t="e">
        <f>100*omb_debt!L18/omb_ngdp!L18</f>
        <v>#N/A</v>
      </c>
      <c r="M18" s="4" t="e">
        <f>100*omb_debt!M18/omb_ngdp!M18</f>
        <v>#N/A</v>
      </c>
      <c r="N18" s="4" t="e">
        <f>100*omb_debt!N18/omb_ngdp!N18</f>
        <v>#N/A</v>
      </c>
      <c r="O18" s="4" t="e">
        <f>100*omb_debt!O18/omb_ngdp!O18</f>
        <v>#N/A</v>
      </c>
      <c r="P18" s="4" t="e">
        <f>100*omb_debt!P18/omb_ngdp!P18</f>
        <v>#N/A</v>
      </c>
      <c r="Q18" s="4" t="e">
        <f>100*omb_debt!Q18/omb_ngdp!Q18</f>
        <v>#N/A</v>
      </c>
      <c r="R18" s="4" t="e">
        <f>100*omb_debt!R18/omb_ngdp!R18</f>
        <v>#N/A</v>
      </c>
      <c r="S18" s="4" t="e">
        <f>100*omb_debt!S18/omb_ngdp!S18</f>
        <v>#N/A</v>
      </c>
      <c r="T18" s="4" t="e">
        <f>100*omb_debt!T18/omb_ngdp!T18</f>
        <v>#N/A</v>
      </c>
      <c r="U18" s="4" t="e">
        <f>100*omb_debt!U18/omb_ngdp!U18</f>
        <v>#N/A</v>
      </c>
      <c r="V18" s="4" t="e">
        <f>100*omb_debt!V18/omb_ngdp!V18</f>
        <v>#N/A</v>
      </c>
      <c r="W18" s="4" t="e">
        <f>100*omb_debt!W18/omb_ngdp!W18</f>
        <v>#N/A</v>
      </c>
      <c r="X18" s="4" t="e">
        <f>100*omb_debt!X18/omb_ngdp!X18</f>
        <v>#N/A</v>
      </c>
      <c r="Y18" s="4" t="e">
        <f>100*omb_debt!Y18/omb_ngdp!Y18</f>
        <v>#N/A</v>
      </c>
      <c r="Z18" s="4" t="e">
        <f>100*omb_debt!Z18/omb_ngdp!Z18</f>
        <v>#N/A</v>
      </c>
      <c r="AA18" s="4" t="e">
        <f>100*omb_debt!AA18/omb_ngdp!AA18</f>
        <v>#N/A</v>
      </c>
      <c r="AB18" s="4" t="e">
        <f>100*omb_debt!AB18/omb_ngdp!AB18</f>
        <v>#N/A</v>
      </c>
      <c r="AC18" s="4" t="e">
        <f>100*omb_debt!AC18/omb_ngdp!AC18</f>
        <v>#N/A</v>
      </c>
      <c r="AD18" s="4" t="e">
        <f>100*omb_debt!AD18/omb_ngdp!AD18</f>
        <v>#N/A</v>
      </c>
      <c r="AE18" s="4" t="e">
        <f>100*omb_debt!AE18/omb_ngdp!AE18</f>
        <v>#N/A</v>
      </c>
      <c r="AF18" s="4" t="e">
        <f>100*omb_debt!AF18/omb_ngdp!AF18</f>
        <v>#N/A</v>
      </c>
      <c r="AG18" s="4" t="e">
        <f>100*omb_debt!AG18/omb_ngdp!AG18</f>
        <v>#N/A</v>
      </c>
      <c r="AH18" s="4" t="e">
        <f>100*omb_debt!AH18/omb_ngdp!AH18</f>
        <v>#N/A</v>
      </c>
      <c r="AI18" s="4" t="e">
        <f>100*omb_debt!AI18/omb_ngdp!AI18</f>
        <v>#N/A</v>
      </c>
      <c r="AJ18" s="4" t="e">
        <f>100*omb_debt!AJ18/omb_ngdp!AJ18</f>
        <v>#N/A</v>
      </c>
      <c r="AK18" s="4" t="e">
        <f>100*omb_debt!AK18/omb_ngdp!AK18</f>
        <v>#N/A</v>
      </c>
      <c r="AL18" s="4" t="e">
        <f>100*omb_debt!AL18/omb_ngdp!AL18</f>
        <v>#N/A</v>
      </c>
      <c r="AM18" s="4" t="e">
        <f>100*omb_debt!AM18/omb_ngdp!AM18</f>
        <v>#N/A</v>
      </c>
      <c r="AN18" s="4" t="e">
        <f>100*omb_debt!AN18/omb_ngdp!AN18</f>
        <v>#N/A</v>
      </c>
      <c r="AO18" s="4" t="e">
        <f>100*omb_debt!AO18/omb_ngdp!AO18</f>
        <v>#N/A</v>
      </c>
      <c r="AP18" s="4" t="e">
        <f>100*omb_debt!AP18/omb_ngdp!AP18</f>
        <v>#N/A</v>
      </c>
      <c r="AQ18" s="4" t="e">
        <f>100*omb_debt!AQ18/omb_ngdp!AQ18</f>
        <v>#N/A</v>
      </c>
      <c r="AR18" s="4" t="e">
        <f>100*omb_debt!AR18/omb_ngdp!AR18</f>
        <v>#N/A</v>
      </c>
      <c r="AS18" s="3"/>
      <c r="AT18" s="20">
        <f ca="1">OFFSET(C$4,0,ROWS($4:15)-1)</f>
        <v>34372</v>
      </c>
      <c r="AU18" s="20">
        <f t="shared" ca="1" si="1"/>
        <v>34366</v>
      </c>
      <c r="AV18" s="28">
        <f ca="1">OFFSET(C$1,0,ROWS($1:12)-1)</f>
        <v>1994</v>
      </c>
      <c r="AW18" s="19">
        <f t="shared" ca="1" si="0"/>
        <v>1999</v>
      </c>
      <c r="AX18" s="30" cm="1">
        <f t="array" aca="1" ref="AX18" ca="1">INDEX($C$6:$AR$100,MATCH(AW18,YEAR($B$6:$B$100),0),MATCH(AV18,$C$1:$AR$1,0))</f>
        <v>50.698821754682704</v>
      </c>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O18" s="5"/>
      <c r="DP18" s="19"/>
      <c r="DQ18" s="20"/>
      <c r="DT18" s="5"/>
      <c r="DY18" s="5"/>
    </row>
    <row r="19" spans="1:129" x14ac:dyDescent="0.3">
      <c r="A19" s="5" t="s">
        <v>1755</v>
      </c>
      <c r="B19" s="16">
        <v>32143</v>
      </c>
      <c r="C19" s="4">
        <f>100*omb_debt!C19/omb_ngdp!C19</f>
        <v>40.595008051529796</v>
      </c>
      <c r="D19" s="4">
        <f>100*omb_debt!D19/omb_ngdp!D19</f>
        <v>41.342654867256641</v>
      </c>
      <c r="E19" s="4">
        <f>100*omb_debt!E19/omb_ngdp!E19</f>
        <v>40.522217932828092</v>
      </c>
      <c r="F19" s="4">
        <f>100*omb_debt!F19/omb_ngdp!F19</f>
        <v>39.744865283811627</v>
      </c>
      <c r="G19" s="4">
        <f>100*omb_debt!G19/omb_ngdp!G19</f>
        <v>42.591942847480553</v>
      </c>
      <c r="H19" s="4">
        <f>100*omb_debt!H19/omb_ngdp!H19</f>
        <v>43.033766840919718</v>
      </c>
      <c r="I19" s="4" t="e">
        <f>100*omb_debt!I19/omb_ngdp!I19</f>
        <v>#N/A</v>
      </c>
      <c r="J19" s="4" t="e">
        <f>100*omb_debt!J19/omb_ngdp!J19</f>
        <v>#N/A</v>
      </c>
      <c r="K19" s="4" t="e">
        <f>100*omb_debt!K19/omb_ngdp!K19</f>
        <v>#N/A</v>
      </c>
      <c r="L19" s="4" t="e">
        <f>100*omb_debt!L19/omb_ngdp!L19</f>
        <v>#N/A</v>
      </c>
      <c r="M19" s="4" t="e">
        <f>100*omb_debt!M19/omb_ngdp!M19</f>
        <v>#N/A</v>
      </c>
      <c r="N19" s="4" t="e">
        <f>100*omb_debt!N19/omb_ngdp!N19</f>
        <v>#N/A</v>
      </c>
      <c r="O19" s="4" t="e">
        <f>100*omb_debt!O19/omb_ngdp!O19</f>
        <v>#N/A</v>
      </c>
      <c r="P19" s="4" t="e">
        <f>100*omb_debt!P19/omb_ngdp!P19</f>
        <v>#N/A</v>
      </c>
      <c r="Q19" s="4" t="e">
        <f>100*omb_debt!Q19/omb_ngdp!Q19</f>
        <v>#N/A</v>
      </c>
      <c r="R19" s="4" t="e">
        <f>100*omb_debt!R19/omb_ngdp!R19</f>
        <v>#N/A</v>
      </c>
      <c r="S19" s="4" t="e">
        <f>100*omb_debt!S19/omb_ngdp!S19</f>
        <v>#N/A</v>
      </c>
      <c r="T19" s="4" t="e">
        <f>100*omb_debt!T19/omb_ngdp!T19</f>
        <v>#N/A</v>
      </c>
      <c r="U19" s="4" t="e">
        <f>100*omb_debt!U19/omb_ngdp!U19</f>
        <v>#N/A</v>
      </c>
      <c r="V19" s="4" t="e">
        <f>100*omb_debt!V19/omb_ngdp!V19</f>
        <v>#N/A</v>
      </c>
      <c r="W19" s="4" t="e">
        <f>100*omb_debt!W19/omb_ngdp!W19</f>
        <v>#N/A</v>
      </c>
      <c r="X19" s="4" t="e">
        <f>100*omb_debt!X19/omb_ngdp!X19</f>
        <v>#N/A</v>
      </c>
      <c r="Y19" s="4" t="e">
        <f>100*omb_debt!Y19/omb_ngdp!Y19</f>
        <v>#N/A</v>
      </c>
      <c r="Z19" s="4" t="e">
        <f>100*omb_debt!Z19/omb_ngdp!Z19</f>
        <v>#N/A</v>
      </c>
      <c r="AA19" s="4" t="e">
        <f>100*omb_debt!AA19/omb_ngdp!AA19</f>
        <v>#N/A</v>
      </c>
      <c r="AB19" s="4" t="e">
        <f>100*omb_debt!AB19/omb_ngdp!AB19</f>
        <v>#N/A</v>
      </c>
      <c r="AC19" s="4" t="e">
        <f>100*omb_debt!AC19/omb_ngdp!AC19</f>
        <v>#N/A</v>
      </c>
      <c r="AD19" s="4" t="e">
        <f>100*omb_debt!AD19/omb_ngdp!AD19</f>
        <v>#N/A</v>
      </c>
      <c r="AE19" s="4" t="e">
        <f>100*omb_debt!AE19/omb_ngdp!AE19</f>
        <v>#N/A</v>
      </c>
      <c r="AF19" s="4" t="e">
        <f>100*omb_debt!AF19/omb_ngdp!AF19</f>
        <v>#N/A</v>
      </c>
      <c r="AG19" s="4" t="e">
        <f>100*omb_debt!AG19/omb_ngdp!AG19</f>
        <v>#N/A</v>
      </c>
      <c r="AH19" s="4" t="e">
        <f>100*omb_debt!AH19/omb_ngdp!AH19</f>
        <v>#N/A</v>
      </c>
      <c r="AI19" s="4" t="e">
        <f>100*omb_debt!AI19/omb_ngdp!AI19</f>
        <v>#N/A</v>
      </c>
      <c r="AJ19" s="4" t="e">
        <f>100*omb_debt!AJ19/omb_ngdp!AJ19</f>
        <v>#N/A</v>
      </c>
      <c r="AK19" s="4" t="e">
        <f>100*omb_debt!AK19/omb_ngdp!AK19</f>
        <v>#N/A</v>
      </c>
      <c r="AL19" s="4" t="e">
        <f>100*omb_debt!AL19/omb_ngdp!AL19</f>
        <v>#N/A</v>
      </c>
      <c r="AM19" s="4" t="e">
        <f>100*omb_debt!AM19/omb_ngdp!AM19</f>
        <v>#N/A</v>
      </c>
      <c r="AN19" s="4" t="e">
        <f>100*omb_debt!AN19/omb_ngdp!AN19</f>
        <v>#N/A</v>
      </c>
      <c r="AO19" s="4" t="e">
        <f>100*omb_debt!AO19/omb_ngdp!AO19</f>
        <v>#N/A</v>
      </c>
      <c r="AP19" s="4" t="e">
        <f>100*omb_debt!AP19/omb_ngdp!AP19</f>
        <v>#N/A</v>
      </c>
      <c r="AQ19" s="4" t="e">
        <f>100*omb_debt!AQ19/omb_ngdp!AQ19</f>
        <v>#N/A</v>
      </c>
      <c r="AR19" s="4" t="e">
        <f>100*omb_debt!AR19/omb_ngdp!AR19</f>
        <v>#N/A</v>
      </c>
      <c r="AS19" s="3"/>
      <c r="AT19" s="20">
        <f ca="1">OFFSET(C$4,0,ROWS($4:16)-1)</f>
        <v>34731</v>
      </c>
      <c r="AU19" s="20">
        <f t="shared" ca="1" si="1"/>
        <v>34731</v>
      </c>
      <c r="AV19" s="28">
        <f ca="1">OFFSET(C$1,0,ROWS($1:13)-1)</f>
        <v>1995</v>
      </c>
      <c r="AW19" s="19">
        <f t="shared" ca="1" si="0"/>
        <v>2000</v>
      </c>
      <c r="AX19" s="30" cm="1">
        <f t="array" aca="1" ref="AX19" ca="1">INDEX($C$6:$AR$100,MATCH(AW19,YEAR($B$6:$B$100),0),MATCH(AV19,$C$1:$AR$1,0))</f>
        <v>52.31164476763805</v>
      </c>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O19" s="5"/>
      <c r="DP19" s="19"/>
      <c r="DQ19" s="20"/>
      <c r="DT19" s="5"/>
      <c r="DY19" s="5"/>
    </row>
    <row r="20" spans="1:129" x14ac:dyDescent="0.3">
      <c r="A20" s="5" t="s">
        <v>1756</v>
      </c>
      <c r="B20" s="16">
        <v>32509</v>
      </c>
      <c r="C20" s="4" t="e">
        <f>100*omb_debt!C20/omb_ngdp!C20</f>
        <v>#N/A</v>
      </c>
      <c r="D20" s="4">
        <f>100*omb_debt!D20/omb_ngdp!D20</f>
        <v>40.634881756756755</v>
      </c>
      <c r="E20" s="4">
        <f>100*omb_debt!E20/omb_ngdp!E20</f>
        <v>39.611067119155358</v>
      </c>
      <c r="F20" s="4">
        <f>100*omb_debt!F20/omb_ngdp!F20</f>
        <v>38.250925240562545</v>
      </c>
      <c r="G20" s="4">
        <f>100*omb_debt!G20/omb_ngdp!G20</f>
        <v>41.518065405831358</v>
      </c>
      <c r="H20" s="4">
        <f>100*omb_debt!H20/omb_ngdp!H20</f>
        <v>42.842434256365337</v>
      </c>
      <c r="I20" s="4">
        <f>100*omb_debt!I20/omb_ngdp!I20</f>
        <v>42.850518585073353</v>
      </c>
      <c r="J20" s="4" t="e">
        <f>100*omb_debt!J20/omb_ngdp!J20</f>
        <v>#N/A</v>
      </c>
      <c r="K20" s="4" t="e">
        <f>100*omb_debt!K20/omb_ngdp!K20</f>
        <v>#N/A</v>
      </c>
      <c r="L20" s="4" t="e">
        <f>100*omb_debt!L20/omb_ngdp!L20</f>
        <v>#N/A</v>
      </c>
      <c r="M20" s="4" t="e">
        <f>100*omb_debt!M20/omb_ngdp!M20</f>
        <v>#N/A</v>
      </c>
      <c r="N20" s="4" t="e">
        <f>100*omb_debt!N20/omb_ngdp!N20</f>
        <v>#N/A</v>
      </c>
      <c r="O20" s="4" t="e">
        <f>100*omb_debt!O20/omb_ngdp!O20</f>
        <v>#N/A</v>
      </c>
      <c r="P20" s="4" t="e">
        <f>100*omb_debt!P20/omb_ngdp!P20</f>
        <v>#N/A</v>
      </c>
      <c r="Q20" s="4" t="e">
        <f>100*omb_debt!Q20/omb_ngdp!Q20</f>
        <v>#N/A</v>
      </c>
      <c r="R20" s="4" t="e">
        <f>100*omb_debt!R20/omb_ngdp!R20</f>
        <v>#N/A</v>
      </c>
      <c r="S20" s="4" t="e">
        <f>100*omb_debt!S20/omb_ngdp!S20</f>
        <v>#N/A</v>
      </c>
      <c r="T20" s="4" t="e">
        <f>100*omb_debt!T20/omb_ngdp!T20</f>
        <v>#N/A</v>
      </c>
      <c r="U20" s="4" t="e">
        <f>100*omb_debt!U20/omb_ngdp!U20</f>
        <v>#N/A</v>
      </c>
      <c r="V20" s="4" t="e">
        <f>100*omb_debt!V20/omb_ngdp!V20</f>
        <v>#N/A</v>
      </c>
      <c r="W20" s="4" t="e">
        <f>100*omb_debt!W20/omb_ngdp!W20</f>
        <v>#N/A</v>
      </c>
      <c r="X20" s="4" t="e">
        <f>100*omb_debt!X20/omb_ngdp!X20</f>
        <v>#N/A</v>
      </c>
      <c r="Y20" s="4" t="e">
        <f>100*omb_debt!Y20/omb_ngdp!Y20</f>
        <v>#N/A</v>
      </c>
      <c r="Z20" s="4" t="e">
        <f>100*omb_debt!Z20/omb_ngdp!Z20</f>
        <v>#N/A</v>
      </c>
      <c r="AA20" s="4" t="e">
        <f>100*omb_debt!AA20/omb_ngdp!AA20</f>
        <v>#N/A</v>
      </c>
      <c r="AB20" s="4" t="e">
        <f>100*omb_debt!AB20/omb_ngdp!AB20</f>
        <v>#N/A</v>
      </c>
      <c r="AC20" s="4" t="e">
        <f>100*omb_debt!AC20/omb_ngdp!AC20</f>
        <v>#N/A</v>
      </c>
      <c r="AD20" s="4" t="e">
        <f>100*omb_debt!AD20/omb_ngdp!AD20</f>
        <v>#N/A</v>
      </c>
      <c r="AE20" s="4" t="e">
        <f>100*omb_debt!AE20/omb_ngdp!AE20</f>
        <v>#N/A</v>
      </c>
      <c r="AF20" s="4" t="e">
        <f>100*omb_debt!AF20/omb_ngdp!AF20</f>
        <v>#N/A</v>
      </c>
      <c r="AG20" s="4" t="e">
        <f>100*omb_debt!AG20/omb_ngdp!AG20</f>
        <v>#N/A</v>
      </c>
      <c r="AH20" s="4" t="e">
        <f>100*omb_debt!AH20/omb_ngdp!AH20</f>
        <v>#N/A</v>
      </c>
      <c r="AI20" s="4" t="e">
        <f>100*omb_debt!AI20/omb_ngdp!AI20</f>
        <v>#N/A</v>
      </c>
      <c r="AJ20" s="4" t="e">
        <f>100*omb_debt!AJ20/omb_ngdp!AJ20</f>
        <v>#N/A</v>
      </c>
      <c r="AK20" s="4" t="e">
        <f>100*omb_debt!AK20/omb_ngdp!AK20</f>
        <v>#N/A</v>
      </c>
      <c r="AL20" s="4" t="e">
        <f>100*omb_debt!AL20/omb_ngdp!AL20</f>
        <v>#N/A</v>
      </c>
      <c r="AM20" s="4" t="e">
        <f>100*omb_debt!AM20/omb_ngdp!AM20</f>
        <v>#N/A</v>
      </c>
      <c r="AN20" s="4" t="e">
        <f>100*omb_debt!AN20/omb_ngdp!AN20</f>
        <v>#N/A</v>
      </c>
      <c r="AO20" s="4" t="e">
        <f>100*omb_debt!AO20/omb_ngdp!AO20</f>
        <v>#N/A</v>
      </c>
      <c r="AP20" s="4" t="e">
        <f>100*omb_debt!AP20/omb_ngdp!AP20</f>
        <v>#N/A</v>
      </c>
      <c r="AQ20" s="4" t="e">
        <f>100*omb_debt!AQ20/omb_ngdp!AQ20</f>
        <v>#N/A</v>
      </c>
      <c r="AR20" s="4" t="e">
        <f>100*omb_debt!AR20/omb_ngdp!AR20</f>
        <v>#N/A</v>
      </c>
      <c r="AS20" s="3"/>
      <c r="AT20" s="20">
        <f ca="1">OFFSET(C$4,0,ROWS($4:17)-1)</f>
        <v>35125</v>
      </c>
      <c r="AU20" s="20">
        <f t="shared" ca="1" si="1"/>
        <v>35125</v>
      </c>
      <c r="AV20" s="28">
        <f ca="1">OFFSET(C$1,0,ROWS($1:14)-1)</f>
        <v>1996</v>
      </c>
      <c r="AW20" s="19">
        <f t="shared" ca="1" si="0"/>
        <v>2001</v>
      </c>
      <c r="AX20" s="30" cm="1">
        <f t="array" aca="1" ref="AX20" ca="1">INDEX($C$6:$AR$100,MATCH(AW20,YEAR($B$6:$B$100),0),MATCH(AV20,$C$1:$AR$1,0))</f>
        <v>44.941190855927701</v>
      </c>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O20" s="5"/>
      <c r="DP20" s="19"/>
      <c r="DQ20" s="20"/>
      <c r="DT20" s="5"/>
      <c r="DY20" s="5"/>
    </row>
    <row r="21" spans="1:129" x14ac:dyDescent="0.3">
      <c r="A21" t="s">
        <v>1757</v>
      </c>
      <c r="B21" s="16">
        <v>32874</v>
      </c>
      <c r="C21" s="4" t="e">
        <f>100*omb_debt!C21/omb_ngdp!C21</f>
        <v>#N/A</v>
      </c>
      <c r="D21" s="4" t="e">
        <f>100*omb_debt!D21/omb_ngdp!D21</f>
        <v>#N/A</v>
      </c>
      <c r="E21" s="4">
        <f>100*omb_debt!E21/omb_ngdp!E21</f>
        <v>38.394715082422891</v>
      </c>
      <c r="F21" s="4">
        <f>100*omb_debt!F21/omb_ngdp!F21</f>
        <v>36.460468755557145</v>
      </c>
      <c r="G21" s="4">
        <f>100*omb_debt!G21/omb_ngdp!G21</f>
        <v>39.684350962423174</v>
      </c>
      <c r="H21" s="4">
        <f>100*omb_debt!H21/omb_ngdp!H21</f>
        <v>41.867422695719959</v>
      </c>
      <c r="I21" s="4">
        <f>100*omb_debt!I21/omb_ngdp!I21</f>
        <v>41.730080172398054</v>
      </c>
      <c r="J21" s="4">
        <f>100*omb_debt!J21/omb_ngdp!J21</f>
        <v>41.883767535070142</v>
      </c>
      <c r="K21" s="4" t="e">
        <f>100*omb_debt!K21/omb_ngdp!K21</f>
        <v>#N/A</v>
      </c>
      <c r="L21" s="4" t="e">
        <f>100*omb_debt!L21/omb_ngdp!L21</f>
        <v>#N/A</v>
      </c>
      <c r="M21" s="4" t="e">
        <f>100*omb_debt!M21/omb_ngdp!M21</f>
        <v>#N/A</v>
      </c>
      <c r="N21" s="4" t="e">
        <f>100*omb_debt!N21/omb_ngdp!N21</f>
        <v>#N/A</v>
      </c>
      <c r="O21" s="4" t="e">
        <f>100*omb_debt!O21/omb_ngdp!O21</f>
        <v>#N/A</v>
      </c>
      <c r="P21" s="4" t="e">
        <f>100*omb_debt!P21/omb_ngdp!P21</f>
        <v>#N/A</v>
      </c>
      <c r="Q21" s="4" t="e">
        <f>100*omb_debt!Q21/omb_ngdp!Q21</f>
        <v>#N/A</v>
      </c>
      <c r="R21" s="4" t="e">
        <f>100*omb_debt!R21/omb_ngdp!R21</f>
        <v>#N/A</v>
      </c>
      <c r="S21" s="4" t="e">
        <f>100*omb_debt!S21/omb_ngdp!S21</f>
        <v>#N/A</v>
      </c>
      <c r="T21" s="4" t="e">
        <f>100*omb_debt!T21/omb_ngdp!T21</f>
        <v>#N/A</v>
      </c>
      <c r="U21" s="4" t="e">
        <f>100*omb_debt!U21/omb_ngdp!U21</f>
        <v>#N/A</v>
      </c>
      <c r="V21" s="4" t="e">
        <f>100*omb_debt!V21/omb_ngdp!V21</f>
        <v>#N/A</v>
      </c>
      <c r="W21" s="4" t="e">
        <f>100*omb_debt!W21/omb_ngdp!W21</f>
        <v>#N/A</v>
      </c>
      <c r="X21" s="4" t="e">
        <f>100*omb_debt!X21/omb_ngdp!X21</f>
        <v>#N/A</v>
      </c>
      <c r="Y21" s="4" t="e">
        <f>100*omb_debt!Y21/omb_ngdp!Y21</f>
        <v>#N/A</v>
      </c>
      <c r="Z21" s="4" t="e">
        <f>100*omb_debt!Z21/omb_ngdp!Z21</f>
        <v>#N/A</v>
      </c>
      <c r="AA21" s="4" t="e">
        <f>100*omb_debt!AA21/omb_ngdp!AA21</f>
        <v>#N/A</v>
      </c>
      <c r="AB21" s="4" t="e">
        <f>100*omb_debt!AB21/omb_ngdp!AB21</f>
        <v>#N/A</v>
      </c>
      <c r="AC21" s="4" t="e">
        <f>100*omb_debt!AC21/omb_ngdp!AC21</f>
        <v>#N/A</v>
      </c>
      <c r="AD21" s="4" t="e">
        <f>100*omb_debt!AD21/omb_ngdp!AD21</f>
        <v>#N/A</v>
      </c>
      <c r="AE21" s="4" t="e">
        <f>100*omb_debt!AE21/omb_ngdp!AE21</f>
        <v>#N/A</v>
      </c>
      <c r="AF21" s="4" t="e">
        <f>100*omb_debt!AF21/omb_ngdp!AF21</f>
        <v>#N/A</v>
      </c>
      <c r="AG21" s="4" t="e">
        <f>100*omb_debt!AG21/omb_ngdp!AG21</f>
        <v>#N/A</v>
      </c>
      <c r="AH21" s="4" t="e">
        <f>100*omb_debt!AH21/omb_ngdp!AH21</f>
        <v>#N/A</v>
      </c>
      <c r="AI21" s="4" t="e">
        <f>100*omb_debt!AI21/omb_ngdp!AI21</f>
        <v>#N/A</v>
      </c>
      <c r="AJ21" s="4" t="e">
        <f>100*omb_debt!AJ21/omb_ngdp!AJ21</f>
        <v>#N/A</v>
      </c>
      <c r="AK21" s="4" t="e">
        <f>100*omb_debt!AK21/omb_ngdp!AK21</f>
        <v>#N/A</v>
      </c>
      <c r="AL21" s="4" t="e">
        <f>100*omb_debt!AL21/omb_ngdp!AL21</f>
        <v>#N/A</v>
      </c>
      <c r="AM21" s="4" t="e">
        <f>100*omb_debt!AM21/omb_ngdp!AM21</f>
        <v>#N/A</v>
      </c>
      <c r="AN21" s="4" t="e">
        <f>100*omb_debt!AN21/omb_ngdp!AN21</f>
        <v>#N/A</v>
      </c>
      <c r="AO21" s="4" t="e">
        <f>100*omb_debt!AO21/omb_ngdp!AO21</f>
        <v>#N/A</v>
      </c>
      <c r="AP21" s="4" t="e">
        <f>100*omb_debt!AP21/omb_ngdp!AP21</f>
        <v>#N/A</v>
      </c>
      <c r="AQ21" s="4" t="e">
        <f>100*omb_debt!AQ21/omb_ngdp!AQ21</f>
        <v>#N/A</v>
      </c>
      <c r="AR21" s="4" t="e">
        <f>100*omb_debt!AR21/omb_ngdp!AR21</f>
        <v>#N/A</v>
      </c>
      <c r="AS21" s="3"/>
      <c r="AT21" s="20">
        <f ca="1">OFFSET(C$4,0,ROWS($4:18)-1)</f>
        <v>35462</v>
      </c>
      <c r="AU21" s="20">
        <f t="shared" ca="1" si="1"/>
        <v>35462</v>
      </c>
      <c r="AV21" s="28">
        <f ca="1">OFFSET(C$1,0,ROWS($1:15)-1)</f>
        <v>1997</v>
      </c>
      <c r="AW21" s="19">
        <f t="shared" ca="1" si="0"/>
        <v>2002</v>
      </c>
      <c r="AX21" s="30" cm="1">
        <f t="array" aca="1" ref="AX21" ca="1">INDEX($C$6:$AR$100,MATCH(AW21,YEAR($B$6:$B$100),0),MATCH(AV21,$C$1:$AR$1,0))</f>
        <v>43.481666566319468</v>
      </c>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O21" s="5"/>
      <c r="DP21" s="19"/>
      <c r="DQ21" s="20"/>
      <c r="DT21" s="5"/>
      <c r="DY21" s="5"/>
    </row>
    <row r="22" spans="1:129" x14ac:dyDescent="0.3">
      <c r="A22" t="s">
        <v>1758</v>
      </c>
      <c r="B22" s="16">
        <v>33239</v>
      </c>
      <c r="C22" s="4" t="e">
        <f>100*omb_debt!C22/omb_ngdp!C22</f>
        <v>#N/A</v>
      </c>
      <c r="D22" s="4" t="e">
        <f>100*omb_debt!D22/omb_ngdp!D22</f>
        <v>#N/A</v>
      </c>
      <c r="E22" s="4" t="e">
        <f>100*omb_debt!E22/omb_ngdp!E22</f>
        <v>#N/A</v>
      </c>
      <c r="F22" s="4">
        <f>100*omb_debt!F22/omb_ngdp!F22</f>
        <v>34.391607334766256</v>
      </c>
      <c r="G22" s="4">
        <f>100*omb_debt!G22/omb_ngdp!G22</f>
        <v>37.77933988497211</v>
      </c>
      <c r="H22" s="4">
        <f>100*omb_debt!H22/omb_ngdp!H22</f>
        <v>40.538030076754765</v>
      </c>
      <c r="I22" s="4">
        <f>100*omb_debt!I22/omb_ngdp!I22</f>
        <v>40.208529995211705</v>
      </c>
      <c r="J22" s="4">
        <f>100*omb_debt!J22/omb_ngdp!J22</f>
        <v>40.003394433129664</v>
      </c>
      <c r="K22" s="4">
        <f>100*omb_debt!K22/omb_ngdp!K22</f>
        <v>48.3924463121906</v>
      </c>
      <c r="L22" s="4" t="e">
        <f>100*omb_debt!L22/omb_ngdp!L22</f>
        <v>#N/A</v>
      </c>
      <c r="M22" s="4" t="e">
        <f>100*omb_debt!M22/omb_ngdp!M22</f>
        <v>#N/A</v>
      </c>
      <c r="N22" s="4" t="e">
        <f>100*omb_debt!N22/omb_ngdp!N22</f>
        <v>#N/A</v>
      </c>
      <c r="O22" s="4" t="e">
        <f>100*omb_debt!O22/omb_ngdp!O22</f>
        <v>#N/A</v>
      </c>
      <c r="P22" s="4" t="e">
        <f>100*omb_debt!P22/omb_ngdp!P22</f>
        <v>#N/A</v>
      </c>
      <c r="Q22" s="4" t="e">
        <f>100*omb_debt!Q22/omb_ngdp!Q22</f>
        <v>#N/A</v>
      </c>
      <c r="R22" s="4" t="e">
        <f>100*omb_debt!R22/omb_ngdp!R22</f>
        <v>#N/A</v>
      </c>
      <c r="S22" s="4" t="e">
        <f>100*omb_debt!S22/omb_ngdp!S22</f>
        <v>#N/A</v>
      </c>
      <c r="T22" s="4" t="e">
        <f>100*omb_debt!T22/omb_ngdp!T22</f>
        <v>#N/A</v>
      </c>
      <c r="U22" s="4" t="e">
        <f>100*omb_debt!U22/omb_ngdp!U22</f>
        <v>#N/A</v>
      </c>
      <c r="V22" s="4" t="e">
        <f>100*omb_debt!V22/omb_ngdp!V22</f>
        <v>#N/A</v>
      </c>
      <c r="W22" s="4" t="e">
        <f>100*omb_debt!W22/omb_ngdp!W22</f>
        <v>#N/A</v>
      </c>
      <c r="X22" s="4" t="e">
        <f>100*omb_debt!X22/omb_ngdp!X22</f>
        <v>#N/A</v>
      </c>
      <c r="Y22" s="4" t="e">
        <f>100*omb_debt!Y22/omb_ngdp!Y22</f>
        <v>#N/A</v>
      </c>
      <c r="Z22" s="4" t="e">
        <f>100*omb_debt!Z22/omb_ngdp!Z22</f>
        <v>#N/A</v>
      </c>
      <c r="AA22" s="4" t="e">
        <f>100*omb_debt!AA22/omb_ngdp!AA22</f>
        <v>#N/A</v>
      </c>
      <c r="AB22" s="4" t="e">
        <f>100*omb_debt!AB22/omb_ngdp!AB22</f>
        <v>#N/A</v>
      </c>
      <c r="AC22" s="4" t="e">
        <f>100*omb_debt!AC22/omb_ngdp!AC22</f>
        <v>#N/A</v>
      </c>
      <c r="AD22" s="4" t="e">
        <f>100*omb_debt!AD22/omb_ngdp!AD22</f>
        <v>#N/A</v>
      </c>
      <c r="AE22" s="4" t="e">
        <f>100*omb_debt!AE22/omb_ngdp!AE22</f>
        <v>#N/A</v>
      </c>
      <c r="AF22" s="4" t="e">
        <f>100*omb_debt!AF22/omb_ngdp!AF22</f>
        <v>#N/A</v>
      </c>
      <c r="AG22" s="4" t="e">
        <f>100*omb_debt!AG22/omb_ngdp!AG22</f>
        <v>#N/A</v>
      </c>
      <c r="AH22" s="4" t="e">
        <f>100*omb_debt!AH22/omb_ngdp!AH22</f>
        <v>#N/A</v>
      </c>
      <c r="AI22" s="4" t="e">
        <f>100*omb_debt!AI22/omb_ngdp!AI22</f>
        <v>#N/A</v>
      </c>
      <c r="AJ22" s="4" t="e">
        <f>100*omb_debt!AJ22/omb_ngdp!AJ22</f>
        <v>#N/A</v>
      </c>
      <c r="AK22" s="4" t="e">
        <f>100*omb_debt!AK22/omb_ngdp!AK22</f>
        <v>#N/A</v>
      </c>
      <c r="AL22" s="4" t="e">
        <f>100*omb_debt!AL22/omb_ngdp!AL22</f>
        <v>#N/A</v>
      </c>
      <c r="AM22" s="4" t="e">
        <f>100*omb_debt!AM22/omb_ngdp!AM22</f>
        <v>#N/A</v>
      </c>
      <c r="AN22" s="4" t="e">
        <f>100*omb_debt!AN22/omb_ngdp!AN22</f>
        <v>#N/A</v>
      </c>
      <c r="AO22" s="4" t="e">
        <f>100*omb_debt!AO22/omb_ngdp!AO22</f>
        <v>#N/A</v>
      </c>
      <c r="AP22" s="4" t="e">
        <f>100*omb_debt!AP22/omb_ngdp!AP22</f>
        <v>#N/A</v>
      </c>
      <c r="AQ22" s="4" t="e">
        <f>100*omb_debt!AQ22/omb_ngdp!AQ22</f>
        <v>#N/A</v>
      </c>
      <c r="AR22" s="4" t="e">
        <f>100*omb_debt!AR22/omb_ngdp!AR22</f>
        <v>#N/A</v>
      </c>
      <c r="AS22" s="3"/>
      <c r="AT22" s="20">
        <f ca="1">OFFSET(C$4,0,ROWS($4:19)-1)</f>
        <v>35828</v>
      </c>
      <c r="AU22" s="20">
        <f t="shared" ca="1" si="1"/>
        <v>35827</v>
      </c>
      <c r="AV22" s="28">
        <f ca="1">OFFSET(C$1,0,ROWS($1:16)-1)</f>
        <v>1998</v>
      </c>
      <c r="AW22" s="19">
        <f t="shared" ca="1" si="0"/>
        <v>2003</v>
      </c>
      <c r="AX22" s="30" cm="1">
        <f t="array" aca="1" ref="AX22" ca="1">INDEX($C$6:$AR$100,MATCH(AW22,YEAR($B$6:$B$100),0),MATCH(AV22,$C$1:$AR$1,0))</f>
        <v>35.3328173374613</v>
      </c>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O22" s="5"/>
      <c r="DP22" s="19"/>
      <c r="DQ22" s="20"/>
      <c r="DT22" s="5"/>
      <c r="DY22" s="5"/>
    </row>
    <row r="23" spans="1:129" x14ac:dyDescent="0.3">
      <c r="A23" t="s">
        <v>1759</v>
      </c>
      <c r="B23" s="16">
        <v>33604</v>
      </c>
      <c r="C23" s="4" t="e">
        <f>100*omb_debt!C23/omb_ngdp!C23</f>
        <v>#N/A</v>
      </c>
      <c r="D23" s="4" t="e">
        <f>100*omb_debt!D23/omb_ngdp!D23</f>
        <v>#N/A</v>
      </c>
      <c r="E23" s="4" t="e">
        <f>100*omb_debt!E23/omb_ngdp!E23</f>
        <v>#N/A</v>
      </c>
      <c r="F23" s="4" t="e">
        <f>100*omb_debt!F23/omb_ngdp!F23</f>
        <v>#N/A</v>
      </c>
      <c r="G23" s="4">
        <f>100*omb_debt!G23/omb_ngdp!G23</f>
        <v>35.456915526714823</v>
      </c>
      <c r="H23" s="4">
        <f>100*omb_debt!H23/omb_ngdp!H23</f>
        <v>38.973068815060543</v>
      </c>
      <c r="I23" s="4">
        <f>100*omb_debt!I23/omb_ngdp!I23</f>
        <v>38.380945477973739</v>
      </c>
      <c r="J23" s="4">
        <f>100*omb_debt!J23/omb_ngdp!J23</f>
        <v>37.652077737399274</v>
      </c>
      <c r="K23" s="4">
        <f>100*omb_debt!K23/omb_ngdp!K23</f>
        <v>50.044156712054132</v>
      </c>
      <c r="L23" s="4">
        <f>100*omb_debt!L23/omb_ngdp!L23</f>
        <v>52.503409312293002</v>
      </c>
      <c r="M23" s="4" t="e">
        <f>100*omb_debt!M23/omb_ngdp!M23</f>
        <v>#N/A</v>
      </c>
      <c r="N23" s="4" t="e">
        <f>100*omb_debt!N23/omb_ngdp!N23</f>
        <v>#N/A</v>
      </c>
      <c r="O23" s="4" t="e">
        <f>100*omb_debt!O23/omb_ngdp!O23</f>
        <v>#N/A</v>
      </c>
      <c r="P23" s="4" t="e">
        <f>100*omb_debt!P23/omb_ngdp!P23</f>
        <v>#N/A</v>
      </c>
      <c r="Q23" s="4" t="e">
        <f>100*omb_debt!Q23/omb_ngdp!Q23</f>
        <v>#N/A</v>
      </c>
      <c r="R23" s="4" t="e">
        <f>100*omb_debt!R23/omb_ngdp!R23</f>
        <v>#N/A</v>
      </c>
      <c r="S23" s="4" t="e">
        <f>100*omb_debt!S23/omb_ngdp!S23</f>
        <v>#N/A</v>
      </c>
      <c r="T23" s="4" t="e">
        <f>100*omb_debt!T23/omb_ngdp!T23</f>
        <v>#N/A</v>
      </c>
      <c r="U23" s="4" t="e">
        <f>100*omb_debt!U23/omb_ngdp!U23</f>
        <v>#N/A</v>
      </c>
      <c r="V23" s="4" t="e">
        <f>100*omb_debt!V23/omb_ngdp!V23</f>
        <v>#N/A</v>
      </c>
      <c r="W23" s="4" t="e">
        <f>100*omb_debt!W23/omb_ngdp!W23</f>
        <v>#N/A</v>
      </c>
      <c r="X23" s="4" t="e">
        <f>100*omb_debt!X23/omb_ngdp!X23</f>
        <v>#N/A</v>
      </c>
      <c r="Y23" s="4" t="e">
        <f>100*omb_debt!Y23/omb_ngdp!Y23</f>
        <v>#N/A</v>
      </c>
      <c r="Z23" s="4" t="e">
        <f>100*omb_debt!Z23/omb_ngdp!Z23</f>
        <v>#N/A</v>
      </c>
      <c r="AA23" s="4" t="e">
        <f>100*omb_debt!AA23/omb_ngdp!AA23</f>
        <v>#N/A</v>
      </c>
      <c r="AB23" s="4" t="e">
        <f>100*omb_debt!AB23/omb_ngdp!AB23</f>
        <v>#N/A</v>
      </c>
      <c r="AC23" s="4" t="e">
        <f>100*omb_debt!AC23/omb_ngdp!AC23</f>
        <v>#N/A</v>
      </c>
      <c r="AD23" s="4" t="e">
        <f>100*omb_debt!AD23/omb_ngdp!AD23</f>
        <v>#N/A</v>
      </c>
      <c r="AE23" s="4" t="e">
        <f>100*omb_debt!AE23/omb_ngdp!AE23</f>
        <v>#N/A</v>
      </c>
      <c r="AF23" s="4" t="e">
        <f>100*omb_debt!AF23/omb_ngdp!AF23</f>
        <v>#N/A</v>
      </c>
      <c r="AG23" s="4" t="e">
        <f>100*omb_debt!AG23/omb_ngdp!AG23</f>
        <v>#N/A</v>
      </c>
      <c r="AH23" s="4" t="e">
        <f>100*omb_debt!AH23/omb_ngdp!AH23</f>
        <v>#N/A</v>
      </c>
      <c r="AI23" s="4" t="e">
        <f>100*omb_debt!AI23/omb_ngdp!AI23</f>
        <v>#N/A</v>
      </c>
      <c r="AJ23" s="4" t="e">
        <f>100*omb_debt!AJ23/omb_ngdp!AJ23</f>
        <v>#N/A</v>
      </c>
      <c r="AK23" s="4" t="e">
        <f>100*omb_debt!AK23/omb_ngdp!AK23</f>
        <v>#N/A</v>
      </c>
      <c r="AL23" s="4" t="e">
        <f>100*omb_debt!AL23/omb_ngdp!AL23</f>
        <v>#N/A</v>
      </c>
      <c r="AM23" s="4" t="e">
        <f>100*omb_debt!AM23/omb_ngdp!AM23</f>
        <v>#N/A</v>
      </c>
      <c r="AN23" s="4" t="e">
        <f>100*omb_debt!AN23/omb_ngdp!AN23</f>
        <v>#N/A</v>
      </c>
      <c r="AO23" s="4" t="e">
        <f>100*omb_debt!AO23/omb_ngdp!AO23</f>
        <v>#N/A</v>
      </c>
      <c r="AP23" s="4" t="e">
        <f>100*omb_debt!AP23/omb_ngdp!AP23</f>
        <v>#N/A</v>
      </c>
      <c r="AQ23" s="4" t="e">
        <f>100*omb_debt!AQ23/omb_ngdp!AQ23</f>
        <v>#N/A</v>
      </c>
      <c r="AR23" s="4" t="e">
        <f>100*omb_debt!AR23/omb_ngdp!AR23</f>
        <v>#N/A</v>
      </c>
      <c r="AT23" s="20">
        <f ca="1">OFFSET(C$4,0,ROWS($4:20)-1)</f>
        <v>36192</v>
      </c>
      <c r="AU23" s="20">
        <f t="shared" ca="1" si="1"/>
        <v>36192</v>
      </c>
      <c r="AV23" s="28">
        <f ca="1">OFFSET(C$1,0,ROWS($1:17)-1)</f>
        <v>1999</v>
      </c>
      <c r="AW23" s="19">
        <f t="shared" ca="1" si="0"/>
        <v>2004</v>
      </c>
      <c r="AX23" s="30" cm="1">
        <f t="array" aca="1" ref="AX23" ca="1">INDEX($C$6:$AR$100,MATCH(AW23,YEAR($B$6:$B$100),0),MATCH(AV23,$C$1:$AR$1,0))</f>
        <v>27.067530064754855</v>
      </c>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O23" s="5"/>
      <c r="DP23" s="19"/>
      <c r="DQ23" s="20"/>
      <c r="DT23" s="5"/>
      <c r="DY23" s="5"/>
    </row>
    <row r="24" spans="1:129" x14ac:dyDescent="0.3">
      <c r="A24" t="s">
        <v>1760</v>
      </c>
      <c r="B24" s="16">
        <v>33970</v>
      </c>
      <c r="C24" s="4" t="e">
        <f>100*omb_debt!C24/omb_ngdp!C24</f>
        <v>#N/A</v>
      </c>
      <c r="D24" s="4" t="e">
        <f>100*omb_debt!D24/omb_ngdp!D24</f>
        <v>#N/A</v>
      </c>
      <c r="E24" s="4" t="e">
        <f>100*omb_debt!E24/omb_ngdp!E24</f>
        <v>#N/A</v>
      </c>
      <c r="F24" s="4" t="e">
        <f>100*omb_debt!F24/omb_ngdp!F24</f>
        <v>#N/A</v>
      </c>
      <c r="G24" s="4" t="e">
        <f>100*omb_debt!G24/omb_ngdp!G24</f>
        <v>#N/A</v>
      </c>
      <c r="H24" s="4">
        <f>100*omb_debt!H24/omb_ngdp!H24</f>
        <v>37.240548818215565</v>
      </c>
      <c r="I24" s="4">
        <f>100*omb_debt!I24/omb_ngdp!I24</f>
        <v>36.306021265884574</v>
      </c>
      <c r="J24" s="4">
        <f>100*omb_debt!J24/omb_ngdp!J24</f>
        <v>34.933530280649926</v>
      </c>
      <c r="K24" s="4">
        <f>100*omb_debt!K24/omb_ngdp!K24</f>
        <v>49.813387297633874</v>
      </c>
      <c r="L24" s="4">
        <f>100*omb_debt!L24/omb_ngdp!L24</f>
        <v>55.096790166608422</v>
      </c>
      <c r="M24" s="4">
        <f>100*omb_debt!M24/omb_ngdp!M24</f>
        <v>53.527032062602274</v>
      </c>
      <c r="N24" s="4" t="e">
        <f>100*omb_debt!N24/omb_ngdp!N24</f>
        <v>#N/A</v>
      </c>
      <c r="O24" s="4" t="e">
        <f>100*omb_debt!O24/omb_ngdp!O24</f>
        <v>#N/A</v>
      </c>
      <c r="P24" s="4" t="e">
        <f>100*omb_debt!P24/omb_ngdp!P24</f>
        <v>#N/A</v>
      </c>
      <c r="Q24" s="4" t="e">
        <f>100*omb_debt!Q24/omb_ngdp!Q24</f>
        <v>#N/A</v>
      </c>
      <c r="R24" s="4" t="e">
        <f>100*omb_debt!R24/omb_ngdp!R24</f>
        <v>#N/A</v>
      </c>
      <c r="S24" s="4" t="e">
        <f>100*omb_debt!S24/omb_ngdp!S24</f>
        <v>#N/A</v>
      </c>
      <c r="T24" s="4" t="e">
        <f>100*omb_debt!T24/omb_ngdp!T24</f>
        <v>#N/A</v>
      </c>
      <c r="U24" s="4" t="e">
        <f>100*omb_debt!U24/omb_ngdp!U24</f>
        <v>#N/A</v>
      </c>
      <c r="V24" s="4" t="e">
        <f>100*omb_debt!V24/omb_ngdp!V24</f>
        <v>#N/A</v>
      </c>
      <c r="W24" s="4" t="e">
        <f>100*omb_debt!W24/omb_ngdp!W24</f>
        <v>#N/A</v>
      </c>
      <c r="X24" s="4" t="e">
        <f>100*omb_debt!X24/omb_ngdp!X24</f>
        <v>#N/A</v>
      </c>
      <c r="Y24" s="4" t="e">
        <f>100*omb_debt!Y24/omb_ngdp!Y24</f>
        <v>#N/A</v>
      </c>
      <c r="Z24" s="4" t="e">
        <f>100*omb_debt!Z24/omb_ngdp!Z24</f>
        <v>#N/A</v>
      </c>
      <c r="AA24" s="4" t="e">
        <f>100*omb_debt!AA24/omb_ngdp!AA24</f>
        <v>#N/A</v>
      </c>
      <c r="AB24" s="4" t="e">
        <f>100*omb_debt!AB24/omb_ngdp!AB24</f>
        <v>#N/A</v>
      </c>
      <c r="AC24" s="4" t="e">
        <f>100*omb_debt!AC24/omb_ngdp!AC24</f>
        <v>#N/A</v>
      </c>
      <c r="AD24" s="4" t="e">
        <f>100*omb_debt!AD24/omb_ngdp!AD24</f>
        <v>#N/A</v>
      </c>
      <c r="AE24" s="4" t="e">
        <f>100*omb_debt!AE24/omb_ngdp!AE24</f>
        <v>#N/A</v>
      </c>
      <c r="AF24" s="4" t="e">
        <f>100*omb_debt!AF24/omb_ngdp!AF24</f>
        <v>#N/A</v>
      </c>
      <c r="AG24" s="4" t="e">
        <f>100*omb_debt!AG24/omb_ngdp!AG24</f>
        <v>#N/A</v>
      </c>
      <c r="AH24" s="4" t="e">
        <f>100*omb_debt!AH24/omb_ngdp!AH24</f>
        <v>#N/A</v>
      </c>
      <c r="AI24" s="4" t="e">
        <f>100*omb_debt!AI24/omb_ngdp!AI24</f>
        <v>#N/A</v>
      </c>
      <c r="AJ24" s="4" t="e">
        <f>100*omb_debt!AJ24/omb_ngdp!AJ24</f>
        <v>#N/A</v>
      </c>
      <c r="AK24" s="4" t="e">
        <f>100*omb_debt!AK24/omb_ngdp!AK24</f>
        <v>#N/A</v>
      </c>
      <c r="AL24" s="4" t="e">
        <f>100*omb_debt!AL24/omb_ngdp!AL24</f>
        <v>#N/A</v>
      </c>
      <c r="AM24" s="4" t="e">
        <f>100*omb_debt!AM24/omb_ngdp!AM24</f>
        <v>#N/A</v>
      </c>
      <c r="AN24" s="4" t="e">
        <f>100*omb_debt!AN24/omb_ngdp!AN24</f>
        <v>#N/A</v>
      </c>
      <c r="AO24" s="4" t="e">
        <f>100*omb_debt!AO24/omb_ngdp!AO24</f>
        <v>#N/A</v>
      </c>
      <c r="AP24" s="4" t="e">
        <f>100*omb_debt!AP24/omb_ngdp!AP24</f>
        <v>#N/A</v>
      </c>
      <c r="AQ24" s="4" t="e">
        <f>100*omb_debt!AQ24/omb_ngdp!AQ24</f>
        <v>#N/A</v>
      </c>
      <c r="AR24" s="4" t="e">
        <f>100*omb_debt!AR24/omb_ngdp!AR24</f>
        <v>#N/A</v>
      </c>
      <c r="AT24" s="20">
        <f ca="1">OFFSET(C$4,0,ROWS($4:21)-1)</f>
        <v>36563</v>
      </c>
      <c r="AU24" s="20">
        <f t="shared" ca="1" si="1"/>
        <v>36557</v>
      </c>
      <c r="AV24" s="28">
        <f ca="1">OFFSET(C$1,0,ROWS($1:18)-1)</f>
        <v>2000</v>
      </c>
      <c r="AW24" s="19">
        <f t="shared" ca="1" si="0"/>
        <v>2005</v>
      </c>
      <c r="AX24" s="30" cm="1">
        <f t="array" aca="1" ref="AX24" ca="1">INDEX($C$6:$AR$100,MATCH(AW24,YEAR($B$6:$B$100),0),MATCH(AV24,$C$1:$AR$1,0))</f>
        <v>21.332230037236243</v>
      </c>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5"/>
      <c r="DP24" s="19"/>
      <c r="DQ24" s="20"/>
      <c r="DT24" s="5"/>
      <c r="DY24" s="5"/>
    </row>
    <row r="25" spans="1:129" x14ac:dyDescent="0.3">
      <c r="A25" t="s">
        <v>1761</v>
      </c>
      <c r="B25" s="16">
        <v>34335</v>
      </c>
      <c r="C25" s="4" t="e">
        <f>100*omb_debt!C25/omb_ngdp!C25</f>
        <v>#N/A</v>
      </c>
      <c r="D25" s="4" t="e">
        <f>100*omb_debt!D25/omb_ngdp!D25</f>
        <v>#N/A</v>
      </c>
      <c r="E25" s="4" t="e">
        <f>100*omb_debt!E25/omb_ngdp!E25</f>
        <v>#N/A</v>
      </c>
      <c r="F25" s="4" t="e">
        <f>100*omb_debt!F25/omb_ngdp!F25</f>
        <v>#N/A</v>
      </c>
      <c r="G25" s="4" t="e">
        <f>100*omb_debt!G25/omb_ngdp!G25</f>
        <v>#N/A</v>
      </c>
      <c r="H25" s="4" t="e">
        <f>100*omb_debt!H25/omb_ngdp!H25</f>
        <v>#N/A</v>
      </c>
      <c r="I25" s="4">
        <f>100*omb_debt!I25/omb_ngdp!I25</f>
        <v>34.061415607985481</v>
      </c>
      <c r="J25" s="4">
        <f>100*omb_debt!J25/omb_ngdp!J25</f>
        <v>31.882450790130303</v>
      </c>
      <c r="K25" s="4">
        <f>100*omb_debt!K25/omb_ngdp!K25</f>
        <v>47.442164206239546</v>
      </c>
      <c r="L25" s="4">
        <f>100*omb_debt!L25/omb_ngdp!L25</f>
        <v>54.998491538904588</v>
      </c>
      <c r="M25" s="4">
        <f>100*omb_debt!M25/omb_ngdp!M25</f>
        <v>54.932456315603439</v>
      </c>
      <c r="N25" s="4">
        <f>100*omb_debt!N25/omb_ngdp!N25</f>
        <v>52.285912184544955</v>
      </c>
      <c r="O25" s="4" t="e">
        <f>100*omb_debt!O25/omb_ngdp!O25</f>
        <v>#N/A</v>
      </c>
      <c r="P25" s="4" t="e">
        <f>100*omb_debt!P25/omb_ngdp!P25</f>
        <v>#N/A</v>
      </c>
      <c r="Q25" s="4" t="e">
        <f>100*omb_debt!Q25/omb_ngdp!Q25</f>
        <v>#N/A</v>
      </c>
      <c r="R25" s="4" t="e">
        <f>100*omb_debt!R25/omb_ngdp!R25</f>
        <v>#N/A</v>
      </c>
      <c r="S25" s="4" t="e">
        <f>100*omb_debt!S25/omb_ngdp!S25</f>
        <v>#N/A</v>
      </c>
      <c r="T25" s="4" t="e">
        <f>100*omb_debt!T25/omb_ngdp!T25</f>
        <v>#N/A</v>
      </c>
      <c r="U25" s="4" t="e">
        <f>100*omb_debt!U25/omb_ngdp!U25</f>
        <v>#N/A</v>
      </c>
      <c r="V25" s="4" t="e">
        <f>100*omb_debt!V25/omb_ngdp!V25</f>
        <v>#N/A</v>
      </c>
      <c r="W25" s="4" t="e">
        <f>100*omb_debt!W25/omb_ngdp!W25</f>
        <v>#N/A</v>
      </c>
      <c r="X25" s="4" t="e">
        <f>100*omb_debt!X25/omb_ngdp!X25</f>
        <v>#N/A</v>
      </c>
      <c r="Y25" s="4" t="e">
        <f>100*omb_debt!Y25/omb_ngdp!Y25</f>
        <v>#N/A</v>
      </c>
      <c r="Z25" s="4" t="e">
        <f>100*omb_debt!Z25/omb_ngdp!Z25</f>
        <v>#N/A</v>
      </c>
      <c r="AA25" s="4" t="e">
        <f>100*omb_debt!AA25/omb_ngdp!AA25</f>
        <v>#N/A</v>
      </c>
      <c r="AB25" s="4" t="e">
        <f>100*omb_debt!AB25/omb_ngdp!AB25</f>
        <v>#N/A</v>
      </c>
      <c r="AC25" s="4" t="e">
        <f>100*omb_debt!AC25/omb_ngdp!AC25</f>
        <v>#N/A</v>
      </c>
      <c r="AD25" s="4" t="e">
        <f>100*omb_debt!AD25/omb_ngdp!AD25</f>
        <v>#N/A</v>
      </c>
      <c r="AE25" s="4" t="e">
        <f>100*omb_debt!AE25/omb_ngdp!AE25</f>
        <v>#N/A</v>
      </c>
      <c r="AF25" s="4" t="e">
        <f>100*omb_debt!AF25/omb_ngdp!AF25</f>
        <v>#N/A</v>
      </c>
      <c r="AG25" s="4" t="e">
        <f>100*omb_debt!AG25/omb_ngdp!AG25</f>
        <v>#N/A</v>
      </c>
      <c r="AH25" s="4" t="e">
        <f>100*omb_debt!AH25/omb_ngdp!AH25</f>
        <v>#N/A</v>
      </c>
      <c r="AI25" s="4" t="e">
        <f>100*omb_debt!AI25/omb_ngdp!AI25</f>
        <v>#N/A</v>
      </c>
      <c r="AJ25" s="4" t="e">
        <f>100*omb_debt!AJ25/omb_ngdp!AJ25</f>
        <v>#N/A</v>
      </c>
      <c r="AK25" s="4" t="e">
        <f>100*omb_debt!AK25/omb_ngdp!AK25</f>
        <v>#N/A</v>
      </c>
      <c r="AL25" s="4" t="e">
        <f>100*omb_debt!AL25/omb_ngdp!AL25</f>
        <v>#N/A</v>
      </c>
      <c r="AM25" s="4" t="e">
        <f>100*omb_debt!AM25/omb_ngdp!AM25</f>
        <v>#N/A</v>
      </c>
      <c r="AN25" s="4" t="e">
        <f>100*omb_debt!AN25/omb_ngdp!AN25</f>
        <v>#N/A</v>
      </c>
      <c r="AO25" s="4" t="e">
        <f>100*omb_debt!AO25/omb_ngdp!AO25</f>
        <v>#N/A</v>
      </c>
      <c r="AP25" s="4" t="e">
        <f>100*omb_debt!AP25/omb_ngdp!AP25</f>
        <v>#N/A</v>
      </c>
      <c r="AQ25" s="4" t="e">
        <f>100*omb_debt!AQ25/omb_ngdp!AQ25</f>
        <v>#N/A</v>
      </c>
      <c r="AR25" s="4" t="e">
        <f>100*omb_debt!AR25/omb_ngdp!AR25</f>
        <v>#N/A</v>
      </c>
      <c r="AT25" s="20">
        <f ca="1">OFFSET(C$4,0,ROWS($4:22)-1)</f>
        <v>36990</v>
      </c>
      <c r="AU25" s="20">
        <f t="shared" ca="1" si="1"/>
        <v>36982</v>
      </c>
      <c r="AV25" s="28">
        <f ca="1">OFFSET(C$1,0,ROWS($1:19)-1)</f>
        <v>2001</v>
      </c>
      <c r="AW25" s="19">
        <f t="shared" ca="1" si="0"/>
        <v>2006</v>
      </c>
      <c r="AX25" s="30" cm="1">
        <f t="array" aca="1" ref="AX25" ca="1">INDEX($C$6:$AR$100,MATCH(AW25,YEAR($B$6:$B$100),0),MATCH(AV25,$C$1:$AR$1,0))</f>
        <v>14.413875598086124</v>
      </c>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5"/>
      <c r="DP25" s="19"/>
      <c r="DQ25" s="20"/>
      <c r="DT25" s="5"/>
      <c r="DY25" s="5"/>
    </row>
    <row r="26" spans="1:129" x14ac:dyDescent="0.3">
      <c r="A26" t="s">
        <v>1762</v>
      </c>
      <c r="B26" s="16">
        <v>34700</v>
      </c>
      <c r="C26" s="4" t="e">
        <f>100*omb_debt!C26/omb_ngdp!C26</f>
        <v>#N/A</v>
      </c>
      <c r="D26" s="4" t="e">
        <f>100*omb_debt!D26/omb_ngdp!D26</f>
        <v>#N/A</v>
      </c>
      <c r="E26" s="4" t="e">
        <f>100*omb_debt!E26/omb_ngdp!E26</f>
        <v>#N/A</v>
      </c>
      <c r="F26" s="4" t="e">
        <f>100*omb_debt!F26/omb_ngdp!F26</f>
        <v>#N/A</v>
      </c>
      <c r="G26" s="4" t="e">
        <f>100*omb_debt!G26/omb_ngdp!G26</f>
        <v>#N/A</v>
      </c>
      <c r="H26" s="4" t="e">
        <f>100*omb_debt!H26/omb_ngdp!H26</f>
        <v>#N/A</v>
      </c>
      <c r="I26" s="4" t="e">
        <f>100*omb_debt!I26/omb_ngdp!I26</f>
        <v>#N/A</v>
      </c>
      <c r="J26" s="4">
        <f>100*omb_debt!J26/omb_ngdp!J26</f>
        <v>28.58075466771119</v>
      </c>
      <c r="K26" s="4">
        <f>100*omb_debt!K26/omb_ngdp!K26</f>
        <v>44.547453814165927</v>
      </c>
      <c r="L26" s="4">
        <f>100*omb_debt!L26/omb_ngdp!L26</f>
        <v>54.395751438315159</v>
      </c>
      <c r="M26" s="4">
        <f>100*omb_debt!M26/omb_ngdp!M26</f>
        <v>55.825805981035735</v>
      </c>
      <c r="N26" s="4">
        <f>100*omb_debt!N26/omb_ngdp!N26</f>
        <v>51.924337795499859</v>
      </c>
      <c r="O26" s="4">
        <f>100*omb_debt!O26/omb_ngdp!O26</f>
        <v>51.823721188479659</v>
      </c>
      <c r="P26" s="4" t="e">
        <f>100*omb_debt!P26/omb_ngdp!P26</f>
        <v>#N/A</v>
      </c>
      <c r="Q26" s="4" t="e">
        <f>100*omb_debt!Q26/omb_ngdp!Q26</f>
        <v>#N/A</v>
      </c>
      <c r="R26" s="4" t="e">
        <f>100*omb_debt!R26/omb_ngdp!R26</f>
        <v>#N/A</v>
      </c>
      <c r="S26" s="4" t="e">
        <f>100*omb_debt!S26/omb_ngdp!S26</f>
        <v>#N/A</v>
      </c>
      <c r="T26" s="4" t="e">
        <f>100*omb_debt!T26/omb_ngdp!T26</f>
        <v>#N/A</v>
      </c>
      <c r="U26" s="4" t="e">
        <f>100*omb_debt!U26/omb_ngdp!U26</f>
        <v>#N/A</v>
      </c>
      <c r="V26" s="4" t="e">
        <f>100*omb_debt!V26/omb_ngdp!V26</f>
        <v>#N/A</v>
      </c>
      <c r="W26" s="4" t="e">
        <f>100*omb_debt!W26/omb_ngdp!W26</f>
        <v>#N/A</v>
      </c>
      <c r="X26" s="4" t="e">
        <f>100*omb_debt!X26/omb_ngdp!X26</f>
        <v>#N/A</v>
      </c>
      <c r="Y26" s="4" t="e">
        <f>100*omb_debt!Y26/omb_ngdp!Y26</f>
        <v>#N/A</v>
      </c>
      <c r="Z26" s="4" t="e">
        <f>100*omb_debt!Z26/omb_ngdp!Z26</f>
        <v>#N/A</v>
      </c>
      <c r="AA26" s="4" t="e">
        <f>100*omb_debt!AA26/omb_ngdp!AA26</f>
        <v>#N/A</v>
      </c>
      <c r="AB26" s="4" t="e">
        <f>100*omb_debt!AB26/omb_ngdp!AB26</f>
        <v>#N/A</v>
      </c>
      <c r="AC26" s="4" t="e">
        <f>100*omb_debt!AC26/omb_ngdp!AC26</f>
        <v>#N/A</v>
      </c>
      <c r="AD26" s="4" t="e">
        <f>100*omb_debt!AD26/omb_ngdp!AD26</f>
        <v>#N/A</v>
      </c>
      <c r="AE26" s="4" t="e">
        <f>100*omb_debt!AE26/omb_ngdp!AE26</f>
        <v>#N/A</v>
      </c>
      <c r="AF26" s="4" t="e">
        <f>100*omb_debt!AF26/omb_ngdp!AF26</f>
        <v>#N/A</v>
      </c>
      <c r="AG26" s="4" t="e">
        <f>100*omb_debt!AG26/omb_ngdp!AG26</f>
        <v>#N/A</v>
      </c>
      <c r="AH26" s="4" t="e">
        <f>100*omb_debt!AH26/omb_ngdp!AH26</f>
        <v>#N/A</v>
      </c>
      <c r="AI26" s="4" t="e">
        <f>100*omb_debt!AI26/omb_ngdp!AI26</f>
        <v>#N/A</v>
      </c>
      <c r="AJ26" s="4" t="e">
        <f>100*omb_debt!AJ26/omb_ngdp!AJ26</f>
        <v>#N/A</v>
      </c>
      <c r="AK26" s="4" t="e">
        <f>100*omb_debt!AK26/omb_ngdp!AK26</f>
        <v>#N/A</v>
      </c>
      <c r="AL26" s="4" t="e">
        <f>100*omb_debt!AL26/omb_ngdp!AL26</f>
        <v>#N/A</v>
      </c>
      <c r="AM26" s="4" t="e">
        <f>100*omb_debt!AM26/omb_ngdp!AM26</f>
        <v>#N/A</v>
      </c>
      <c r="AN26" s="4" t="e">
        <f>100*omb_debt!AN26/omb_ngdp!AN26</f>
        <v>#N/A</v>
      </c>
      <c r="AO26" s="4" t="e">
        <f>100*omb_debt!AO26/omb_ngdp!AO26</f>
        <v>#N/A</v>
      </c>
      <c r="AP26" s="4" t="e">
        <f>100*omb_debt!AP26/omb_ngdp!AP26</f>
        <v>#N/A</v>
      </c>
      <c r="AQ26" s="4" t="e">
        <f>100*omb_debt!AQ26/omb_ngdp!AQ26</f>
        <v>#N/A</v>
      </c>
      <c r="AR26" s="4" t="e">
        <f>100*omb_debt!AR26/omb_ngdp!AR26</f>
        <v>#N/A</v>
      </c>
      <c r="AT26" s="20">
        <f ca="1">OFFSET(C$4,0,ROWS($4:23)-1)</f>
        <v>37291</v>
      </c>
      <c r="AU26" s="20">
        <f t="shared" ca="1" si="1"/>
        <v>37288</v>
      </c>
      <c r="AV26" s="28">
        <f ca="1">OFFSET(C$1,0,ROWS($1:20)-1)</f>
        <v>2002</v>
      </c>
      <c r="AW26" s="19">
        <f t="shared" ca="1" si="0"/>
        <v>2007</v>
      </c>
      <c r="AX26" s="30" cm="1">
        <f t="array" aca="1" ref="AX26" ca="1">INDEX($C$6:$AR$100,MATCH(AW26,YEAR($B$6:$B$100),0),MATCH(AV26,$C$1:$AR$1,0))</f>
        <v>25.126412849494347</v>
      </c>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5"/>
      <c r="DP26" s="19"/>
      <c r="DQ26" s="20"/>
      <c r="DT26" s="5"/>
      <c r="DY26" s="5"/>
    </row>
    <row r="27" spans="1:129" x14ac:dyDescent="0.3">
      <c r="A27" t="s">
        <v>1763</v>
      </c>
      <c r="B27" s="16">
        <v>35065</v>
      </c>
      <c r="C27" s="4" t="e">
        <f>100*omb_debt!C27/omb_ngdp!C27</f>
        <v>#N/A</v>
      </c>
      <c r="D27" s="4" t="e">
        <f>100*omb_debt!D27/omb_ngdp!D27</f>
        <v>#N/A</v>
      </c>
      <c r="E27" s="4" t="e">
        <f>100*omb_debt!E27/omb_ngdp!E27</f>
        <v>#N/A</v>
      </c>
      <c r="F27" s="4" t="e">
        <f>100*omb_debt!F27/omb_ngdp!F27</f>
        <v>#N/A</v>
      </c>
      <c r="G27" s="4" t="e">
        <f>100*omb_debt!G27/omb_ngdp!G27</f>
        <v>#N/A</v>
      </c>
      <c r="H27" s="4" t="e">
        <f>100*omb_debt!H27/omb_ngdp!H27</f>
        <v>#N/A</v>
      </c>
      <c r="I27" s="4" t="e">
        <f>100*omb_debt!I27/omb_ngdp!I27</f>
        <v>#N/A</v>
      </c>
      <c r="J27" s="4" t="e">
        <f>100*omb_debt!J27/omb_ngdp!J27</f>
        <v>#N/A</v>
      </c>
      <c r="K27" s="4">
        <f>100*omb_debt!K27/omb_ngdp!K27</f>
        <v>41.628111873783418</v>
      </c>
      <c r="L27" s="4">
        <f>100*omb_debt!L27/omb_ngdp!L27</f>
        <v>53.598668686818513</v>
      </c>
      <c r="M27" s="4">
        <f>100*omb_debt!M27/omb_ngdp!M27</f>
        <v>56.272795434664886</v>
      </c>
      <c r="N27" s="4">
        <f>100*omb_debt!N27/omb_ngdp!N27</f>
        <v>51.605076224238097</v>
      </c>
      <c r="O27" s="4">
        <f>100*omb_debt!O27/omb_ngdp!O27</f>
        <v>52.076414202781152</v>
      </c>
      <c r="P27" s="4">
        <f>100*omb_debt!P27/omb_ngdp!P27</f>
        <v>51.372464558342422</v>
      </c>
      <c r="Q27" s="4" t="e">
        <f>100*omb_debt!Q27/omb_ngdp!Q27</f>
        <v>#N/A</v>
      </c>
      <c r="R27" s="4" t="e">
        <f>100*omb_debt!R27/omb_ngdp!R27</f>
        <v>#N/A</v>
      </c>
      <c r="S27" s="4" t="e">
        <f>100*omb_debt!S27/omb_ngdp!S27</f>
        <v>#N/A</v>
      </c>
      <c r="T27" s="4" t="e">
        <f>100*omb_debt!T27/omb_ngdp!T27</f>
        <v>#N/A</v>
      </c>
      <c r="U27" s="4" t="e">
        <f>100*omb_debt!U27/omb_ngdp!U27</f>
        <v>#N/A</v>
      </c>
      <c r="V27" s="4" t="e">
        <f>100*omb_debt!V27/omb_ngdp!V27</f>
        <v>#N/A</v>
      </c>
      <c r="W27" s="4" t="e">
        <f>100*omb_debt!W27/omb_ngdp!W27</f>
        <v>#N/A</v>
      </c>
      <c r="X27" s="4" t="e">
        <f>100*omb_debt!X27/omb_ngdp!X27</f>
        <v>#N/A</v>
      </c>
      <c r="Y27" s="4" t="e">
        <f>100*omb_debt!Y27/omb_ngdp!Y27</f>
        <v>#N/A</v>
      </c>
      <c r="Z27" s="4" t="e">
        <f>100*omb_debt!Z27/omb_ngdp!Z27</f>
        <v>#N/A</v>
      </c>
      <c r="AA27" s="4" t="e">
        <f>100*omb_debt!AA27/omb_ngdp!AA27</f>
        <v>#N/A</v>
      </c>
      <c r="AB27" s="4" t="e">
        <f>100*omb_debt!AB27/omb_ngdp!AB27</f>
        <v>#N/A</v>
      </c>
      <c r="AC27" s="4" t="e">
        <f>100*omb_debt!AC27/omb_ngdp!AC27</f>
        <v>#N/A</v>
      </c>
      <c r="AD27" s="4" t="e">
        <f>100*omb_debt!AD27/omb_ngdp!AD27</f>
        <v>#N/A</v>
      </c>
      <c r="AE27" s="4" t="e">
        <f>100*omb_debt!AE27/omb_ngdp!AE27</f>
        <v>#N/A</v>
      </c>
      <c r="AF27" s="4" t="e">
        <f>100*omb_debt!AF27/omb_ngdp!AF27</f>
        <v>#N/A</v>
      </c>
      <c r="AG27" s="4" t="e">
        <f>100*omb_debt!AG27/omb_ngdp!AG27</f>
        <v>#N/A</v>
      </c>
      <c r="AH27" s="4" t="e">
        <f>100*omb_debt!AH27/omb_ngdp!AH27</f>
        <v>#N/A</v>
      </c>
      <c r="AI27" s="4" t="e">
        <f>100*omb_debt!AI27/omb_ngdp!AI27</f>
        <v>#N/A</v>
      </c>
      <c r="AJ27" s="4" t="e">
        <f>100*omb_debt!AJ27/omb_ngdp!AJ27</f>
        <v>#N/A</v>
      </c>
      <c r="AK27" s="4" t="e">
        <f>100*omb_debt!AK27/omb_ngdp!AK27</f>
        <v>#N/A</v>
      </c>
      <c r="AL27" s="4" t="e">
        <f>100*omb_debt!AL27/omb_ngdp!AL27</f>
        <v>#N/A</v>
      </c>
      <c r="AM27" s="4" t="e">
        <f>100*omb_debt!AM27/omb_ngdp!AM27</f>
        <v>#N/A</v>
      </c>
      <c r="AN27" s="4" t="e">
        <f>100*omb_debt!AN27/omb_ngdp!AN27</f>
        <v>#N/A</v>
      </c>
      <c r="AO27" s="4" t="e">
        <f>100*omb_debt!AO27/omb_ngdp!AO27</f>
        <v>#N/A</v>
      </c>
      <c r="AP27" s="4" t="e">
        <f>100*omb_debt!AP27/omb_ngdp!AP27</f>
        <v>#N/A</v>
      </c>
      <c r="AQ27" s="4" t="e">
        <f>100*omb_debt!AQ27/omb_ngdp!AQ27</f>
        <v>#N/A</v>
      </c>
      <c r="AR27" s="4" t="e">
        <f>100*omb_debt!AR27/omb_ngdp!AR27</f>
        <v>#N/A</v>
      </c>
      <c r="AT27" s="20">
        <f ca="1">OFFSET(C$4,0,ROWS($4:24)-1)</f>
        <v>37655</v>
      </c>
      <c r="AU27" s="20">
        <f t="shared" ca="1" si="1"/>
        <v>37653</v>
      </c>
      <c r="AV27" s="28">
        <f ca="1">OFFSET(C$1,0,ROWS($1:21)-1)</f>
        <v>2003</v>
      </c>
      <c r="AW27" s="19">
        <f t="shared" ca="1" si="0"/>
        <v>2008</v>
      </c>
      <c r="AX27" s="30" cm="1">
        <f t="array" aca="1" ref="AX27" ca="1">INDEX($C$6:$AR$100,MATCH(AW27,YEAR($B$6:$B$100),0),MATCH(AV27,$C$1:$AR$1,0))</f>
        <v>36.380162885398491</v>
      </c>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5"/>
      <c r="DP27" s="19"/>
      <c r="DQ27" s="20"/>
      <c r="DT27" s="5"/>
      <c r="DY27" s="5"/>
    </row>
    <row r="28" spans="1:129" x14ac:dyDescent="0.3">
      <c r="A28" t="s">
        <v>1764</v>
      </c>
      <c r="B28" s="16">
        <v>35431</v>
      </c>
      <c r="C28" s="4" t="e">
        <f>100*omb_debt!C28/omb_ngdp!C28</f>
        <v>#N/A</v>
      </c>
      <c r="D28" s="4" t="e">
        <f>100*omb_debt!D28/omb_ngdp!D28</f>
        <v>#N/A</v>
      </c>
      <c r="E28" s="4" t="e">
        <f>100*omb_debt!E28/omb_ngdp!E28</f>
        <v>#N/A</v>
      </c>
      <c r="F28" s="4" t="e">
        <f>100*omb_debt!F28/omb_ngdp!F28</f>
        <v>#N/A</v>
      </c>
      <c r="G28" s="4" t="e">
        <f>100*omb_debt!G28/omb_ngdp!G28</f>
        <v>#N/A</v>
      </c>
      <c r="H28" s="4" t="e">
        <f>100*omb_debt!H28/omb_ngdp!H28</f>
        <v>#N/A</v>
      </c>
      <c r="I28" s="4" t="e">
        <f>100*omb_debt!I28/omb_ngdp!I28</f>
        <v>#N/A</v>
      </c>
      <c r="J28" s="4" t="e">
        <f>100*omb_debt!J28/omb_ngdp!J28</f>
        <v>#N/A</v>
      </c>
      <c r="K28" s="4" t="e">
        <f>100*omb_debt!K28/omb_ngdp!K28</f>
        <v>#N/A</v>
      </c>
      <c r="L28" s="4">
        <f>100*omb_debt!L28/omb_ngdp!L28</f>
        <v>52.991195386477443</v>
      </c>
      <c r="M28" s="4">
        <f>100*omb_debt!M28/omb_ngdp!M28</f>
        <v>56.924273157538877</v>
      </c>
      <c r="N28" s="4">
        <f>100*omb_debt!N28/omb_ngdp!N28</f>
        <v>51.392169865459415</v>
      </c>
      <c r="O28" s="4">
        <f>100*omb_debt!O28/omb_ngdp!O28</f>
        <v>52.478688147001243</v>
      </c>
      <c r="P28" s="4">
        <f>100*omb_debt!P28/omb_ngdp!P28</f>
        <v>51.027686958326846</v>
      </c>
      <c r="Q28" s="4">
        <f>100*omb_debt!Q28/omb_ngdp!Q28</f>
        <v>49.34904122844992</v>
      </c>
      <c r="R28" s="4" t="e">
        <f>100*omb_debt!R28/omb_ngdp!R28</f>
        <v>#N/A</v>
      </c>
      <c r="S28" s="4" t="e">
        <f>100*omb_debt!S28/omb_ngdp!S28</f>
        <v>#N/A</v>
      </c>
      <c r="T28" s="4" t="e">
        <f>100*omb_debt!T28/omb_ngdp!T28</f>
        <v>#N/A</v>
      </c>
      <c r="U28" s="4" t="e">
        <f>100*omb_debt!U28/omb_ngdp!U28</f>
        <v>#N/A</v>
      </c>
      <c r="V28" s="4" t="e">
        <f>100*omb_debt!V28/omb_ngdp!V28</f>
        <v>#N/A</v>
      </c>
      <c r="W28" s="4" t="e">
        <f>100*omb_debt!W28/omb_ngdp!W28</f>
        <v>#N/A</v>
      </c>
      <c r="X28" s="4" t="e">
        <f>100*omb_debt!X28/omb_ngdp!X28</f>
        <v>#N/A</v>
      </c>
      <c r="Y28" s="4" t="e">
        <f>100*omb_debt!Y28/omb_ngdp!Y28</f>
        <v>#N/A</v>
      </c>
      <c r="Z28" s="4" t="e">
        <f>100*omb_debt!Z28/omb_ngdp!Z28</f>
        <v>#N/A</v>
      </c>
      <c r="AA28" s="4" t="e">
        <f>100*omb_debt!AA28/omb_ngdp!AA28</f>
        <v>#N/A</v>
      </c>
      <c r="AB28" s="4" t="e">
        <f>100*omb_debt!AB28/omb_ngdp!AB28</f>
        <v>#N/A</v>
      </c>
      <c r="AC28" s="4" t="e">
        <f>100*omb_debt!AC28/omb_ngdp!AC28</f>
        <v>#N/A</v>
      </c>
      <c r="AD28" s="4" t="e">
        <f>100*omb_debt!AD28/omb_ngdp!AD28</f>
        <v>#N/A</v>
      </c>
      <c r="AE28" s="4" t="e">
        <f>100*omb_debt!AE28/omb_ngdp!AE28</f>
        <v>#N/A</v>
      </c>
      <c r="AF28" s="4" t="e">
        <f>100*omb_debt!AF28/omb_ngdp!AF28</f>
        <v>#N/A</v>
      </c>
      <c r="AG28" s="4" t="e">
        <f>100*omb_debt!AG28/omb_ngdp!AG28</f>
        <v>#N/A</v>
      </c>
      <c r="AH28" s="4" t="e">
        <f>100*omb_debt!AH28/omb_ngdp!AH28</f>
        <v>#N/A</v>
      </c>
      <c r="AI28" s="4" t="e">
        <f>100*omb_debt!AI28/omb_ngdp!AI28</f>
        <v>#N/A</v>
      </c>
      <c r="AJ28" s="4" t="e">
        <f>100*omb_debt!AJ28/omb_ngdp!AJ28</f>
        <v>#N/A</v>
      </c>
      <c r="AK28" s="4" t="e">
        <f>100*omb_debt!AK28/omb_ngdp!AK28</f>
        <v>#N/A</v>
      </c>
      <c r="AL28" s="4" t="e">
        <f>100*omb_debt!AL28/omb_ngdp!AL28</f>
        <v>#N/A</v>
      </c>
      <c r="AM28" s="4" t="e">
        <f>100*omb_debt!AM28/omb_ngdp!AM28</f>
        <v>#N/A</v>
      </c>
      <c r="AN28" s="4" t="e">
        <f>100*omb_debt!AN28/omb_ngdp!AN28</f>
        <v>#N/A</v>
      </c>
      <c r="AO28" s="4" t="e">
        <f>100*omb_debt!AO28/omb_ngdp!AO28</f>
        <v>#N/A</v>
      </c>
      <c r="AP28" s="4" t="e">
        <f>100*omb_debt!AP28/omb_ngdp!AP28</f>
        <v>#N/A</v>
      </c>
      <c r="AQ28" s="4" t="e">
        <f>100*omb_debt!AQ28/omb_ngdp!AQ28</f>
        <v>#N/A</v>
      </c>
      <c r="AR28" s="4" t="e">
        <f>100*omb_debt!AR28/omb_ngdp!AR28</f>
        <v>#N/A</v>
      </c>
      <c r="AT28" s="20">
        <f ca="1">OFFSET(C$4,0,ROWS($4:25)-1)</f>
        <v>38019</v>
      </c>
      <c r="AU28" s="20">
        <f t="shared" ca="1" si="1"/>
        <v>38018</v>
      </c>
      <c r="AV28" s="28">
        <f ca="1">OFFSET(C$1,0,ROWS($1:22)-1)</f>
        <v>2004</v>
      </c>
      <c r="AW28" s="19">
        <f t="shared" ca="1" si="0"/>
        <v>2009</v>
      </c>
      <c r="AX28" s="30" cm="1">
        <f t="array" aca="1" ref="AX28" ca="1">INDEX($C$6:$AR$100,MATCH(AW28,YEAR($B$6:$B$100),0),MATCH(AV28,$C$1:$AR$1,0))</f>
        <v>39.749693919194669</v>
      </c>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5"/>
      <c r="DP28" s="19"/>
      <c r="DQ28" s="20"/>
      <c r="DT28" s="5"/>
    </row>
    <row r="29" spans="1:129" x14ac:dyDescent="0.3">
      <c r="A29" t="s">
        <v>602</v>
      </c>
      <c r="B29" s="16">
        <v>35796</v>
      </c>
      <c r="C29" s="4" t="e">
        <f>100*omb_debt!C29/omb_ngdp!C29</f>
        <v>#N/A</v>
      </c>
      <c r="D29" s="4" t="e">
        <f>100*omb_debt!D29/omb_ngdp!D29</f>
        <v>#N/A</v>
      </c>
      <c r="E29" s="4" t="e">
        <f>100*omb_debt!E29/omb_ngdp!E29</f>
        <v>#N/A</v>
      </c>
      <c r="F29" s="4" t="e">
        <f>100*omb_debt!F29/omb_ngdp!F29</f>
        <v>#N/A</v>
      </c>
      <c r="G29" s="4" t="e">
        <f>100*omb_debt!G29/omb_ngdp!G29</f>
        <v>#N/A</v>
      </c>
      <c r="H29" s="4" t="e">
        <f>100*omb_debt!H29/omb_ngdp!H29</f>
        <v>#N/A</v>
      </c>
      <c r="I29" s="4" t="e">
        <f>100*omb_debt!I29/omb_ngdp!I29</f>
        <v>#N/A</v>
      </c>
      <c r="J29" s="4" t="e">
        <f>100*omb_debt!J29/omb_ngdp!J29</f>
        <v>#N/A</v>
      </c>
      <c r="K29" s="4" t="e">
        <f>100*omb_debt!K29/omb_ngdp!K29</f>
        <v>#N/A</v>
      </c>
      <c r="L29" s="4" t="e">
        <f>100*omb_debt!L29/omb_ngdp!L29</f>
        <v>#N/A</v>
      </c>
      <c r="M29" s="4">
        <f>100*omb_debt!M29/omb_ngdp!M29</f>
        <v>58.125263585782882</v>
      </c>
      <c r="N29" s="4">
        <f>100*omb_debt!N29/omb_ngdp!N29</f>
        <v>51.144117611558379</v>
      </c>
      <c r="O29" s="4">
        <f>100*omb_debt!O29/omb_ngdp!O29</f>
        <v>52.552128794491324</v>
      </c>
      <c r="P29" s="4">
        <f>100*omb_debt!P29/omb_ngdp!P29</f>
        <v>50.083516429259141</v>
      </c>
      <c r="Q29" s="4">
        <f>100*omb_debt!Q29/omb_ngdp!Q29</f>
        <v>48.929963740783109</v>
      </c>
      <c r="R29" s="4">
        <f>100*omb_debt!R29/omb_ngdp!R29</f>
        <v>45.483948251078104</v>
      </c>
      <c r="S29" s="4" t="e">
        <f>100*omb_debt!S29/omb_ngdp!S29</f>
        <v>#N/A</v>
      </c>
      <c r="T29" s="4" t="e">
        <f>100*omb_debt!T29/omb_ngdp!T29</f>
        <v>#N/A</v>
      </c>
      <c r="U29" s="4" t="e">
        <f>100*omb_debt!U29/omb_ngdp!U29</f>
        <v>#N/A</v>
      </c>
      <c r="V29" s="4" t="e">
        <f>100*omb_debt!V29/omb_ngdp!V29</f>
        <v>#N/A</v>
      </c>
      <c r="W29" s="4" t="e">
        <f>100*omb_debt!W29/omb_ngdp!W29</f>
        <v>#N/A</v>
      </c>
      <c r="X29" s="4" t="e">
        <f>100*omb_debt!X29/omb_ngdp!X29</f>
        <v>#N/A</v>
      </c>
      <c r="Y29" s="4" t="e">
        <f>100*omb_debt!Y29/omb_ngdp!Y29</f>
        <v>#N/A</v>
      </c>
      <c r="Z29" s="4" t="e">
        <f>100*omb_debt!Z29/omb_ngdp!Z29</f>
        <v>#N/A</v>
      </c>
      <c r="AA29" s="4" t="e">
        <f>100*omb_debt!AA29/omb_ngdp!AA29</f>
        <v>#N/A</v>
      </c>
      <c r="AB29" s="4" t="e">
        <f>100*omb_debt!AB29/omb_ngdp!AB29</f>
        <v>#N/A</v>
      </c>
      <c r="AC29" s="4" t="e">
        <f>100*omb_debt!AC29/omb_ngdp!AC29</f>
        <v>#N/A</v>
      </c>
      <c r="AD29" s="4" t="e">
        <f>100*omb_debt!AD29/omb_ngdp!AD29</f>
        <v>#N/A</v>
      </c>
      <c r="AE29" s="4" t="e">
        <f>100*omb_debt!AE29/omb_ngdp!AE29</f>
        <v>#N/A</v>
      </c>
      <c r="AF29" s="4" t="e">
        <f>100*omb_debt!AF29/omb_ngdp!AF29</f>
        <v>#N/A</v>
      </c>
      <c r="AG29" s="4" t="e">
        <f>100*omb_debt!AG29/omb_ngdp!AG29</f>
        <v>#N/A</v>
      </c>
      <c r="AH29" s="4" t="e">
        <f>100*omb_debt!AH29/omb_ngdp!AH29</f>
        <v>#N/A</v>
      </c>
      <c r="AI29" s="4" t="e">
        <f>100*omb_debt!AI29/omb_ngdp!AI29</f>
        <v>#N/A</v>
      </c>
      <c r="AJ29" s="4" t="e">
        <f>100*omb_debt!AJ29/omb_ngdp!AJ29</f>
        <v>#N/A</v>
      </c>
      <c r="AK29" s="4" t="e">
        <f>100*omb_debt!AK29/omb_ngdp!AK29</f>
        <v>#N/A</v>
      </c>
      <c r="AL29" s="4" t="e">
        <f>100*omb_debt!AL29/omb_ngdp!AL29</f>
        <v>#N/A</v>
      </c>
      <c r="AM29" s="4" t="e">
        <f>100*omb_debt!AM29/omb_ngdp!AM29</f>
        <v>#N/A</v>
      </c>
      <c r="AN29" s="4" t="e">
        <f>100*omb_debt!AN29/omb_ngdp!AN29</f>
        <v>#N/A</v>
      </c>
      <c r="AO29" s="4" t="e">
        <f>100*omb_debt!AO29/omb_ngdp!AO29</f>
        <v>#N/A</v>
      </c>
      <c r="AP29" s="4" t="e">
        <f>100*omb_debt!AP29/omb_ngdp!AP29</f>
        <v>#N/A</v>
      </c>
      <c r="AQ29" s="4" t="e">
        <f>100*omb_debt!AQ29/omb_ngdp!AQ29</f>
        <v>#N/A</v>
      </c>
      <c r="AR29" s="4" t="e">
        <f>100*omb_debt!AR29/omb_ngdp!AR29</f>
        <v>#N/A</v>
      </c>
      <c r="AS29" s="3"/>
      <c r="AT29" s="20">
        <f ca="1">OFFSET(C$4,0,ROWS($4:26)-1)</f>
        <v>38390</v>
      </c>
      <c r="AU29" s="20">
        <f t="shared" ca="1" si="1"/>
        <v>38384</v>
      </c>
      <c r="AV29" s="28">
        <f ca="1">OFFSET(C$1,0,ROWS($1:23)-1)</f>
        <v>2005</v>
      </c>
      <c r="AW29" s="19">
        <f t="shared" ca="1" si="0"/>
        <v>2010</v>
      </c>
      <c r="AX29" s="30" cm="1">
        <f t="array" aca="1" ref="AX29" ca="1">INDEX($C$6:$AR$100,MATCH(AW29,YEAR($B$6:$B$100),0),MATCH(AV29,$C$1:$AR$1,0))</f>
        <v>39.054444863573494</v>
      </c>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O29" s="5"/>
      <c r="DP29" s="19"/>
      <c r="DQ29" s="20"/>
      <c r="DT29" s="5"/>
    </row>
    <row r="30" spans="1:129" x14ac:dyDescent="0.3">
      <c r="A30" t="s">
        <v>603</v>
      </c>
      <c r="B30" s="16">
        <v>36161</v>
      </c>
      <c r="C30" s="4" t="e">
        <f>100*omb_debt!C30/omb_ngdp!C30</f>
        <v>#N/A</v>
      </c>
      <c r="D30" s="4" t="e">
        <f>100*omb_debt!D30/omb_ngdp!D30</f>
        <v>#N/A</v>
      </c>
      <c r="E30" s="4" t="e">
        <f>100*omb_debt!E30/omb_ngdp!E30</f>
        <v>#N/A</v>
      </c>
      <c r="F30" s="4" t="e">
        <f>100*omb_debt!F30/omb_ngdp!F30</f>
        <v>#N/A</v>
      </c>
      <c r="G30" s="4" t="e">
        <f>100*omb_debt!G30/omb_ngdp!G30</f>
        <v>#N/A</v>
      </c>
      <c r="H30" s="4" t="e">
        <f>100*omb_debt!H30/omb_ngdp!H30</f>
        <v>#N/A</v>
      </c>
      <c r="I30" s="4" t="e">
        <f>100*omb_debt!I30/omb_ngdp!I30</f>
        <v>#N/A</v>
      </c>
      <c r="J30" s="4" t="e">
        <f>100*omb_debt!J30/omb_ngdp!J30</f>
        <v>#N/A</v>
      </c>
      <c r="K30" s="4" t="e">
        <f>100*omb_debt!K30/omb_ngdp!K30</f>
        <v>#N/A</v>
      </c>
      <c r="L30" s="4" t="e">
        <f>100*omb_debt!L30/omb_ngdp!L30</f>
        <v>#N/A</v>
      </c>
      <c r="M30" s="4" t="e">
        <f>100*omb_debt!M30/omb_ngdp!M30</f>
        <v>#N/A</v>
      </c>
      <c r="N30" s="4">
        <f>100*omb_debt!N30/omb_ngdp!N30</f>
        <v>50.698821754682704</v>
      </c>
      <c r="O30" s="4">
        <f>100*omb_debt!O30/omb_ngdp!O30</f>
        <v>52.511745987984057</v>
      </c>
      <c r="P30" s="4">
        <f>100*omb_debt!P30/omb_ngdp!P30</f>
        <v>48.734336840127746</v>
      </c>
      <c r="Q30" s="4">
        <f>100*omb_debt!Q30/omb_ngdp!Q30</f>
        <v>48.298996725423251</v>
      </c>
      <c r="R30" s="4">
        <f>100*omb_debt!R30/omb_ngdp!R30</f>
        <v>43.834196891191709</v>
      </c>
      <c r="S30" s="4">
        <f>100*omb_debt!S30/omb_ngdp!S30</f>
        <v>41.952446273433928</v>
      </c>
      <c r="T30" s="4" t="e">
        <f>100*omb_debt!T30/omb_ngdp!T30</f>
        <v>#N/A</v>
      </c>
      <c r="U30" s="4" t="e">
        <f>100*omb_debt!U30/omb_ngdp!U30</f>
        <v>#N/A</v>
      </c>
      <c r="V30" s="4" t="e">
        <f>100*omb_debt!V30/omb_ngdp!V30</f>
        <v>#N/A</v>
      </c>
      <c r="W30" s="4" t="e">
        <f>100*omb_debt!W30/omb_ngdp!W30</f>
        <v>#N/A</v>
      </c>
      <c r="X30" s="4" t="e">
        <f>100*omb_debt!X30/omb_ngdp!X30</f>
        <v>#N/A</v>
      </c>
      <c r="Y30" s="4" t="e">
        <f>100*omb_debt!Y30/omb_ngdp!Y30</f>
        <v>#N/A</v>
      </c>
      <c r="Z30" s="4" t="e">
        <f>100*omb_debt!Z30/omb_ngdp!Z30</f>
        <v>#N/A</v>
      </c>
      <c r="AA30" s="4" t="e">
        <f>100*omb_debt!AA30/omb_ngdp!AA30</f>
        <v>#N/A</v>
      </c>
      <c r="AB30" s="4" t="e">
        <f>100*omb_debt!AB30/omb_ngdp!AB30</f>
        <v>#N/A</v>
      </c>
      <c r="AC30" s="4" t="e">
        <f>100*omb_debt!AC30/omb_ngdp!AC30</f>
        <v>#N/A</v>
      </c>
      <c r="AD30" s="4" t="e">
        <f>100*omb_debt!AD30/omb_ngdp!AD30</f>
        <v>#N/A</v>
      </c>
      <c r="AE30" s="4" t="e">
        <f>100*omb_debt!AE30/omb_ngdp!AE30</f>
        <v>#N/A</v>
      </c>
      <c r="AF30" s="4" t="e">
        <f>100*omb_debt!AF30/omb_ngdp!AF30</f>
        <v>#N/A</v>
      </c>
      <c r="AG30" s="4" t="e">
        <f>100*omb_debt!AG30/omb_ngdp!AG30</f>
        <v>#N/A</v>
      </c>
      <c r="AH30" s="4" t="e">
        <f>100*omb_debt!AH30/omb_ngdp!AH30</f>
        <v>#N/A</v>
      </c>
      <c r="AI30" s="4" t="e">
        <f>100*omb_debt!AI30/omb_ngdp!AI30</f>
        <v>#N/A</v>
      </c>
      <c r="AJ30" s="4" t="e">
        <f>100*omb_debt!AJ30/omb_ngdp!AJ30</f>
        <v>#N/A</v>
      </c>
      <c r="AK30" s="4" t="e">
        <f>100*omb_debt!AK30/omb_ngdp!AK30</f>
        <v>#N/A</v>
      </c>
      <c r="AL30" s="4" t="e">
        <f>100*omb_debt!AL30/omb_ngdp!AL30</f>
        <v>#N/A</v>
      </c>
      <c r="AM30" s="4" t="e">
        <f>100*omb_debt!AM30/omb_ngdp!AM30</f>
        <v>#N/A</v>
      </c>
      <c r="AN30" s="4" t="e">
        <f>100*omb_debt!AN30/omb_ngdp!AN30</f>
        <v>#N/A</v>
      </c>
      <c r="AO30" s="4" t="e">
        <f>100*omb_debt!AO30/omb_ngdp!AO30</f>
        <v>#N/A</v>
      </c>
      <c r="AP30" s="4" t="e">
        <f>100*omb_debt!AP30/omb_ngdp!AP30</f>
        <v>#N/A</v>
      </c>
      <c r="AQ30" s="4" t="e">
        <f>100*omb_debt!AQ30/omb_ngdp!AQ30</f>
        <v>#N/A</v>
      </c>
      <c r="AR30" s="4" t="e">
        <f>100*omb_debt!AR30/omb_ngdp!AR30</f>
        <v>#N/A</v>
      </c>
      <c r="AS30" s="3"/>
      <c r="AT30" s="20">
        <f ca="1">OFFSET(C$4,0,ROWS($4:27)-1)</f>
        <v>38754</v>
      </c>
      <c r="AU30" s="20">
        <f t="shared" ca="1" si="1"/>
        <v>38749</v>
      </c>
      <c r="AV30" s="28">
        <f ca="1">OFFSET(C$1,0,ROWS($1:24)-1)</f>
        <v>2006</v>
      </c>
      <c r="AW30" s="19">
        <f t="shared" ca="1" si="0"/>
        <v>2011</v>
      </c>
      <c r="AX30" s="30" cm="1">
        <f t="array" aca="1" ref="AX30" ca="1">INDEX($C$6:$AR$100,MATCH(AW30,YEAR($B$6:$B$100),0),MATCH(AV30,$C$1:$AR$1,0))</f>
        <v>37.074609259805371</v>
      </c>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O30" s="5"/>
      <c r="DP30" s="19"/>
      <c r="DQ30" s="20"/>
      <c r="DT30" s="5"/>
    </row>
    <row r="31" spans="1:129" x14ac:dyDescent="0.3">
      <c r="A31" t="s">
        <v>604</v>
      </c>
      <c r="B31" s="16">
        <v>36526</v>
      </c>
      <c r="C31" s="4" t="e">
        <f>100*omb_debt!C31/omb_ngdp!C31</f>
        <v>#N/A</v>
      </c>
      <c r="D31" s="4" t="e">
        <f>100*omb_debt!D31/omb_ngdp!D31</f>
        <v>#N/A</v>
      </c>
      <c r="E31" s="4" t="e">
        <f>100*omb_debt!E31/omb_ngdp!E31</f>
        <v>#N/A</v>
      </c>
      <c r="F31" s="4" t="e">
        <f>100*omb_debt!F31/omb_ngdp!F31</f>
        <v>#N/A</v>
      </c>
      <c r="G31" s="4" t="e">
        <f>100*omb_debt!G31/omb_ngdp!G31</f>
        <v>#N/A</v>
      </c>
      <c r="H31" s="4" t="e">
        <f>100*omb_debt!H31/omb_ngdp!H31</f>
        <v>#N/A</v>
      </c>
      <c r="I31" s="4" t="e">
        <f>100*omb_debt!I31/omb_ngdp!I31</f>
        <v>#N/A</v>
      </c>
      <c r="J31" s="4" t="e">
        <f>100*omb_debt!J31/omb_ngdp!J31</f>
        <v>#N/A</v>
      </c>
      <c r="K31" s="4" t="e">
        <f>100*omb_debt!K31/omb_ngdp!K31</f>
        <v>#N/A</v>
      </c>
      <c r="L31" s="4" t="e">
        <f>100*omb_debt!L31/omb_ngdp!L31</f>
        <v>#N/A</v>
      </c>
      <c r="M31" s="4" t="e">
        <f>100*omb_debt!M31/omb_ngdp!M31</f>
        <v>#N/A</v>
      </c>
      <c r="N31" s="4" t="e">
        <f>100*omb_debt!N31/omb_ngdp!N31</f>
        <v>#N/A</v>
      </c>
      <c r="O31" s="4">
        <f>100*omb_debt!O31/omb_ngdp!O31</f>
        <v>52.31164476763805</v>
      </c>
      <c r="P31" s="4">
        <f>100*omb_debt!P31/omb_ngdp!P31</f>
        <v>47.029220416284744</v>
      </c>
      <c r="Q31" s="4">
        <f>100*omb_debt!Q31/omb_ngdp!Q31</f>
        <v>47.208130135244232</v>
      </c>
      <c r="R31" s="4">
        <f>100*omb_debt!R31/omb_ngdp!R31</f>
        <v>42.13551453520504</v>
      </c>
      <c r="S31" s="4">
        <f>100*omb_debt!S31/omb_ngdp!S31</f>
        <v>39.226883373599826</v>
      </c>
      <c r="T31" s="4">
        <f>100*omb_debt!T31/omb_ngdp!T31</f>
        <v>36.314249895528626</v>
      </c>
      <c r="U31" s="4" t="e">
        <f>100*omb_debt!U31/omb_ngdp!U31</f>
        <v>#N/A</v>
      </c>
      <c r="V31" s="4" t="e">
        <f>100*omb_debt!V31/omb_ngdp!V31</f>
        <v>#N/A</v>
      </c>
      <c r="W31" s="4" t="e">
        <f>100*omb_debt!W31/omb_ngdp!W31</f>
        <v>#N/A</v>
      </c>
      <c r="X31" s="4" t="e">
        <f>100*omb_debt!X31/omb_ngdp!X31</f>
        <v>#N/A</v>
      </c>
      <c r="Y31" s="4" t="e">
        <f>100*omb_debt!Y31/omb_ngdp!Y31</f>
        <v>#N/A</v>
      </c>
      <c r="Z31" s="4" t="e">
        <f>100*omb_debt!Z31/omb_ngdp!Z31</f>
        <v>#N/A</v>
      </c>
      <c r="AA31" s="4" t="e">
        <f>100*omb_debt!AA31/omb_ngdp!AA31</f>
        <v>#N/A</v>
      </c>
      <c r="AB31" s="4" t="e">
        <f>100*omb_debt!AB31/omb_ngdp!AB31</f>
        <v>#N/A</v>
      </c>
      <c r="AC31" s="4" t="e">
        <f>100*omb_debt!AC31/omb_ngdp!AC31</f>
        <v>#N/A</v>
      </c>
      <c r="AD31" s="4" t="e">
        <f>100*omb_debt!AD31/omb_ngdp!AD31</f>
        <v>#N/A</v>
      </c>
      <c r="AE31" s="4" t="e">
        <f>100*omb_debt!AE31/omb_ngdp!AE31</f>
        <v>#N/A</v>
      </c>
      <c r="AF31" s="4" t="e">
        <f>100*omb_debt!AF31/omb_ngdp!AF31</f>
        <v>#N/A</v>
      </c>
      <c r="AG31" s="4" t="e">
        <f>100*omb_debt!AG31/omb_ngdp!AG31</f>
        <v>#N/A</v>
      </c>
      <c r="AH31" s="4" t="e">
        <f>100*omb_debt!AH31/omb_ngdp!AH31</f>
        <v>#N/A</v>
      </c>
      <c r="AI31" s="4" t="e">
        <f>100*omb_debt!AI31/omb_ngdp!AI31</f>
        <v>#N/A</v>
      </c>
      <c r="AJ31" s="4" t="e">
        <f>100*omb_debt!AJ31/omb_ngdp!AJ31</f>
        <v>#N/A</v>
      </c>
      <c r="AK31" s="4" t="e">
        <f>100*omb_debt!AK31/omb_ngdp!AK31</f>
        <v>#N/A</v>
      </c>
      <c r="AL31" s="4" t="e">
        <f>100*omb_debt!AL31/omb_ngdp!AL31</f>
        <v>#N/A</v>
      </c>
      <c r="AM31" s="4" t="e">
        <f>100*omb_debt!AM31/omb_ngdp!AM31</f>
        <v>#N/A</v>
      </c>
      <c r="AN31" s="4" t="e">
        <f>100*omb_debt!AN31/omb_ngdp!AN31</f>
        <v>#N/A</v>
      </c>
      <c r="AO31" s="4" t="e">
        <f>100*omb_debt!AO31/omb_ngdp!AO31</f>
        <v>#N/A</v>
      </c>
      <c r="AP31" s="4" t="e">
        <f>100*omb_debt!AP31/omb_ngdp!AP31</f>
        <v>#N/A</v>
      </c>
      <c r="AQ31" s="4" t="e">
        <f>100*omb_debt!AQ31/omb_ngdp!AQ31</f>
        <v>#N/A</v>
      </c>
      <c r="AR31" s="4" t="e">
        <f>100*omb_debt!AR31/omb_ngdp!AR31</f>
        <v>#N/A</v>
      </c>
      <c r="AS31" s="3"/>
      <c r="AT31" s="20">
        <f ca="1">OFFSET(C$4,0,ROWS($4:28)-1)</f>
        <v>39118</v>
      </c>
      <c r="AU31" s="20">
        <f t="shared" ca="1" si="1"/>
        <v>39114</v>
      </c>
      <c r="AV31" s="28">
        <f ca="1">OFFSET(C$1,0,ROWS($1:25)-1)</f>
        <v>2007</v>
      </c>
      <c r="AW31" s="19">
        <f t="shared" ca="1" si="0"/>
        <v>2012</v>
      </c>
      <c r="AX31" s="30" cm="1">
        <f t="array" aca="1" ref="AX31" ca="1">INDEX($C$6:$AR$100,MATCH(AW31,YEAR($B$6:$B$100),0),MATCH(AV31,$C$1:$AR$1,0))</f>
        <v>32.10952434499044</v>
      </c>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O31" s="5"/>
      <c r="DP31" s="19"/>
      <c r="DQ31" s="20"/>
      <c r="DT31" s="5"/>
    </row>
    <row r="32" spans="1:129" x14ac:dyDescent="0.3">
      <c r="A32" t="s">
        <v>605</v>
      </c>
      <c r="B32" s="16">
        <v>36892</v>
      </c>
      <c r="C32" s="4" t="e">
        <f>100*omb_debt!C32/omb_ngdp!C32</f>
        <v>#N/A</v>
      </c>
      <c r="D32" s="4" t="e">
        <f>100*omb_debt!D32/omb_ngdp!D32</f>
        <v>#N/A</v>
      </c>
      <c r="E32" s="4" t="e">
        <f>100*omb_debt!E32/omb_ngdp!E32</f>
        <v>#N/A</v>
      </c>
      <c r="F32" s="4" t="e">
        <f>100*omb_debt!F32/omb_ngdp!F32</f>
        <v>#N/A</v>
      </c>
      <c r="G32" s="4" t="e">
        <f>100*omb_debt!G32/omb_ngdp!G32</f>
        <v>#N/A</v>
      </c>
      <c r="H32" s="4" t="e">
        <f>100*omb_debt!H32/omb_ngdp!H32</f>
        <v>#N/A</v>
      </c>
      <c r="I32" s="4" t="e">
        <f>100*omb_debt!I32/omb_ngdp!I32</f>
        <v>#N/A</v>
      </c>
      <c r="J32" s="4" t="e">
        <f>100*omb_debt!J32/omb_ngdp!J32</f>
        <v>#N/A</v>
      </c>
      <c r="K32" s="4" t="e">
        <f>100*omb_debt!K32/omb_ngdp!K32</f>
        <v>#N/A</v>
      </c>
      <c r="L32" s="4" t="e">
        <f>100*omb_debt!L32/omb_ngdp!L32</f>
        <v>#N/A</v>
      </c>
      <c r="M32" s="4" t="e">
        <f>100*omb_debt!M32/omb_ngdp!M32</f>
        <v>#N/A</v>
      </c>
      <c r="N32" s="4" t="e">
        <f>100*omb_debt!N32/omb_ngdp!N32</f>
        <v>#N/A</v>
      </c>
      <c r="O32" s="4" t="e">
        <f>100*omb_debt!O32/omb_ngdp!O32</f>
        <v>#N/A</v>
      </c>
      <c r="P32" s="4">
        <f>100*omb_debt!P32/omb_ngdp!P32</f>
        <v>44.941190855927701</v>
      </c>
      <c r="Q32" s="4">
        <f>100*omb_debt!Q32/omb_ngdp!Q32</f>
        <v>45.588718596934747</v>
      </c>
      <c r="R32" s="4">
        <f>100*omb_debt!R32/omb_ngdp!R32</f>
        <v>40.233050847457626</v>
      </c>
      <c r="S32" s="4">
        <f>100*omb_debt!S32/omb_ngdp!S32</f>
        <v>36.425935687928309</v>
      </c>
      <c r="T32" s="4">
        <f>100*omb_debt!T32/omb_ngdp!T32</f>
        <v>32.915048301961953</v>
      </c>
      <c r="U32" s="4">
        <f>100*omb_debt!U32/omb_ngdp!U32</f>
        <v>30.776689615048966</v>
      </c>
      <c r="V32" s="4" t="e">
        <f>100*omb_debt!V32/omb_ngdp!V32</f>
        <v>#N/A</v>
      </c>
      <c r="W32" s="4" t="e">
        <f>100*omb_debt!W32/omb_ngdp!W32</f>
        <v>#N/A</v>
      </c>
      <c r="X32" s="4" t="e">
        <f>100*omb_debt!X32/omb_ngdp!X32</f>
        <v>#N/A</v>
      </c>
      <c r="Y32" s="4" t="e">
        <f>100*omb_debt!Y32/omb_ngdp!Y32</f>
        <v>#N/A</v>
      </c>
      <c r="Z32" s="4" t="e">
        <f>100*omb_debt!Z32/omb_ngdp!Z32</f>
        <v>#N/A</v>
      </c>
      <c r="AA32" s="4" t="e">
        <f>100*omb_debt!AA32/omb_ngdp!AA32</f>
        <v>#N/A</v>
      </c>
      <c r="AB32" s="4" t="e">
        <f>100*omb_debt!AB32/omb_ngdp!AB32</f>
        <v>#N/A</v>
      </c>
      <c r="AC32" s="4" t="e">
        <f>100*omb_debt!AC32/omb_ngdp!AC32</f>
        <v>#N/A</v>
      </c>
      <c r="AD32" s="4" t="e">
        <f>100*omb_debt!AD32/omb_ngdp!AD32</f>
        <v>#N/A</v>
      </c>
      <c r="AE32" s="4" t="e">
        <f>100*omb_debt!AE32/omb_ngdp!AE32</f>
        <v>#N/A</v>
      </c>
      <c r="AF32" s="4" t="e">
        <f>100*omb_debt!AF32/omb_ngdp!AF32</f>
        <v>#N/A</v>
      </c>
      <c r="AG32" s="4" t="e">
        <f>100*omb_debt!AG32/omb_ngdp!AG32</f>
        <v>#N/A</v>
      </c>
      <c r="AH32" s="4" t="e">
        <f>100*omb_debt!AH32/omb_ngdp!AH32</f>
        <v>#N/A</v>
      </c>
      <c r="AI32" s="4" t="e">
        <f>100*omb_debt!AI32/omb_ngdp!AI32</f>
        <v>#N/A</v>
      </c>
      <c r="AJ32" s="4" t="e">
        <f>100*omb_debt!AJ32/omb_ngdp!AJ32</f>
        <v>#N/A</v>
      </c>
      <c r="AK32" s="4" t="e">
        <f>100*omb_debt!AK32/omb_ngdp!AK32</f>
        <v>#N/A</v>
      </c>
      <c r="AL32" s="4" t="e">
        <f>100*omb_debt!AL32/omb_ngdp!AL32</f>
        <v>#N/A</v>
      </c>
      <c r="AM32" s="4" t="e">
        <f>100*omb_debt!AM32/omb_ngdp!AM32</f>
        <v>#N/A</v>
      </c>
      <c r="AN32" s="4" t="e">
        <f>100*omb_debt!AN32/omb_ngdp!AN32</f>
        <v>#N/A</v>
      </c>
      <c r="AO32" s="4" t="e">
        <f>100*omb_debt!AO32/omb_ngdp!AO32</f>
        <v>#N/A</v>
      </c>
      <c r="AP32" s="4" t="e">
        <f>100*omb_debt!AP32/omb_ngdp!AP32</f>
        <v>#N/A</v>
      </c>
      <c r="AQ32" s="4" t="e">
        <f>100*omb_debt!AQ32/omb_ngdp!AQ32</f>
        <v>#N/A</v>
      </c>
      <c r="AR32" s="4" t="e">
        <f>100*omb_debt!AR32/omb_ngdp!AR32</f>
        <v>#N/A</v>
      </c>
      <c r="AS32" s="3"/>
      <c r="AT32" s="20">
        <f ca="1">OFFSET(C$4,0,ROWS($4:29)-1)</f>
        <v>39482</v>
      </c>
      <c r="AU32" s="20">
        <f t="shared" ca="1" si="1"/>
        <v>39479</v>
      </c>
      <c r="AV32" s="28">
        <f ca="1">OFFSET(C$1,0,ROWS($1:26)-1)</f>
        <v>2008</v>
      </c>
      <c r="AW32" s="19">
        <f t="shared" ca="1" si="0"/>
        <v>2013</v>
      </c>
      <c r="AX32" s="30" cm="1">
        <f t="array" aca="1" ref="AX32" ca="1">INDEX($C$6:$AR$100,MATCH(AW32,YEAR($B$6:$B$100),0),MATCH(AV32,$C$1:$AR$1,0))</f>
        <v>33.421038206435348</v>
      </c>
      <c r="AZ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O32" s="5"/>
      <c r="DP32" s="19"/>
      <c r="DQ32" s="20"/>
      <c r="DT32" s="5"/>
    </row>
    <row r="33" spans="1:124" x14ac:dyDescent="0.3">
      <c r="A33" t="s">
        <v>606</v>
      </c>
      <c r="B33" s="16">
        <v>37257</v>
      </c>
      <c r="C33" s="4" t="e">
        <f>100*omb_debt!C33/omb_ngdp!C33</f>
        <v>#N/A</v>
      </c>
      <c r="D33" s="4" t="e">
        <f>100*omb_debt!D33/omb_ngdp!D33</f>
        <v>#N/A</v>
      </c>
      <c r="E33" s="4" t="e">
        <f>100*omb_debt!E33/omb_ngdp!E33</f>
        <v>#N/A</v>
      </c>
      <c r="F33" s="4" t="e">
        <f>100*omb_debt!F33/omb_ngdp!F33</f>
        <v>#N/A</v>
      </c>
      <c r="G33" s="4" t="e">
        <f>100*omb_debt!G33/omb_ngdp!G33</f>
        <v>#N/A</v>
      </c>
      <c r="H33" s="4" t="e">
        <f>100*omb_debt!H33/omb_ngdp!H33</f>
        <v>#N/A</v>
      </c>
      <c r="I33" s="4" t="e">
        <f>100*omb_debt!I33/omb_ngdp!I33</f>
        <v>#N/A</v>
      </c>
      <c r="J33" s="4" t="e">
        <f>100*omb_debt!J33/omb_ngdp!J33</f>
        <v>#N/A</v>
      </c>
      <c r="K33" s="4" t="e">
        <f>100*omb_debt!K33/omb_ngdp!K33</f>
        <v>#N/A</v>
      </c>
      <c r="L33" s="4" t="e">
        <f>100*omb_debt!L33/omb_ngdp!L33</f>
        <v>#N/A</v>
      </c>
      <c r="M33" s="4" t="e">
        <f>100*omb_debt!M33/omb_ngdp!M33</f>
        <v>#N/A</v>
      </c>
      <c r="N33" s="4" t="e">
        <f>100*omb_debt!N33/omb_ngdp!N33</f>
        <v>#N/A</v>
      </c>
      <c r="O33" s="4" t="e">
        <f>100*omb_debt!O33/omb_ngdp!O33</f>
        <v>#N/A</v>
      </c>
      <c r="P33" s="4">
        <f>100*omb_debt!P33/omb_ngdp!P33</f>
        <v>42.60515555735482</v>
      </c>
      <c r="Q33" s="4">
        <f>100*omb_debt!Q33/omb_ngdp!Q33</f>
        <v>43.481666566319468</v>
      </c>
      <c r="R33" s="4">
        <f>100*omb_debt!R33/omb_ngdp!R33</f>
        <v>37.672064777327932</v>
      </c>
      <c r="S33" s="4">
        <f>100*omb_debt!S33/omb_ngdp!S33</f>
        <v>33.201940570042453</v>
      </c>
      <c r="T33" s="4">
        <f>100*omb_debt!T33/omb_ngdp!T33</f>
        <v>29.841934869548659</v>
      </c>
      <c r="U33" s="4">
        <f>100*omb_debt!U33/omb_ngdp!U33</f>
        <v>27.141278320132621</v>
      </c>
      <c r="V33" s="4">
        <f>100*omb_debt!V33/omb_ngdp!V33</f>
        <v>33.555298204979735</v>
      </c>
      <c r="W33" s="4">
        <f>100*omb_debt!W33/omb_ngdp!W33</f>
        <v>34.245912740640421</v>
      </c>
      <c r="X33" s="4" t="e">
        <f>100*omb_debt!X33/omb_ngdp!X33</f>
        <v>#N/A</v>
      </c>
      <c r="Y33" s="4" t="e">
        <f>100*omb_debt!Y33/omb_ngdp!Y33</f>
        <v>#N/A</v>
      </c>
      <c r="Z33" s="4" t="e">
        <f>100*omb_debt!Z33/omb_ngdp!Z33</f>
        <v>#N/A</v>
      </c>
      <c r="AA33" s="4" t="e">
        <f>100*omb_debt!AA33/omb_ngdp!AA33</f>
        <v>#N/A</v>
      </c>
      <c r="AB33" s="4" t="e">
        <f>100*omb_debt!AB33/omb_ngdp!AB33</f>
        <v>#N/A</v>
      </c>
      <c r="AC33" s="4" t="e">
        <f>100*omb_debt!AC33/omb_ngdp!AC33</f>
        <v>#N/A</v>
      </c>
      <c r="AD33" s="4" t="e">
        <f>100*omb_debt!AD33/omb_ngdp!AD33</f>
        <v>#N/A</v>
      </c>
      <c r="AE33" s="4" t="e">
        <f>100*omb_debt!AE33/omb_ngdp!AE33</f>
        <v>#N/A</v>
      </c>
      <c r="AF33" s="4" t="e">
        <f>100*omb_debt!AF33/omb_ngdp!AF33</f>
        <v>#N/A</v>
      </c>
      <c r="AG33" s="4" t="e">
        <f>100*omb_debt!AG33/omb_ngdp!AG33</f>
        <v>#N/A</v>
      </c>
      <c r="AH33" s="4" t="e">
        <f>100*omb_debt!AH33/omb_ngdp!AH33</f>
        <v>#N/A</v>
      </c>
      <c r="AI33" s="4" t="e">
        <f>100*omb_debt!AI33/omb_ngdp!AI33</f>
        <v>#N/A</v>
      </c>
      <c r="AJ33" s="4" t="e">
        <f>100*omb_debt!AJ33/omb_ngdp!AJ33</f>
        <v>#N/A</v>
      </c>
      <c r="AK33" s="4" t="e">
        <f>100*omb_debt!AK33/omb_ngdp!AK33</f>
        <v>#N/A</v>
      </c>
      <c r="AL33" s="4" t="e">
        <f>100*omb_debt!AL33/omb_ngdp!AL33</f>
        <v>#N/A</v>
      </c>
      <c r="AM33" s="4" t="e">
        <f>100*omb_debt!AM33/omb_ngdp!AM33</f>
        <v>#N/A</v>
      </c>
      <c r="AN33" s="4" t="e">
        <f>100*omb_debt!AN33/omb_ngdp!AN33</f>
        <v>#N/A</v>
      </c>
      <c r="AO33" s="4" t="e">
        <f>100*omb_debt!AO33/omb_ngdp!AO33</f>
        <v>#N/A</v>
      </c>
      <c r="AP33" s="4" t="e">
        <f>100*omb_debt!AP33/omb_ngdp!AP33</f>
        <v>#N/A</v>
      </c>
      <c r="AQ33" s="4" t="e">
        <f>100*omb_debt!AQ33/omb_ngdp!AQ33</f>
        <v>#N/A</v>
      </c>
      <c r="AR33" s="4" t="e">
        <f>100*omb_debt!AR33/omb_ngdp!AR33</f>
        <v>#N/A</v>
      </c>
      <c r="AS33" s="3"/>
      <c r="AT33" s="20">
        <f ca="1">OFFSET(C$4,0,ROWS($4:30)-1)</f>
        <v>39870</v>
      </c>
      <c r="AU33" s="20">
        <f t="shared" ca="1" si="1"/>
        <v>39845</v>
      </c>
      <c r="AV33" s="28">
        <f ca="1">OFFSET(C$1,0,ROWS($1:27)-1)</f>
        <v>2009</v>
      </c>
      <c r="AW33" s="19">
        <f t="shared" ca="1" si="0"/>
        <v>2014</v>
      </c>
      <c r="AX33" s="30" cm="1">
        <f t="array" aca="1" ref="AX33" ca="1">INDEX($C$6:$AR$100,MATCH(AW33,YEAR($B$6:$B$100),0),MATCH(AV33,$C$1:$AR$1,0))</f>
        <v>65.647775481344496</v>
      </c>
      <c r="AZ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O33" s="5"/>
      <c r="DP33" s="19"/>
      <c r="DQ33" s="20"/>
      <c r="DT33" s="5"/>
    </row>
    <row r="34" spans="1:124" x14ac:dyDescent="0.3">
      <c r="A34" t="s">
        <v>607</v>
      </c>
      <c r="B34" s="16">
        <v>37622</v>
      </c>
      <c r="C34" s="4" t="e">
        <f>100*omb_debt!C34/omb_ngdp!C34</f>
        <v>#N/A</v>
      </c>
      <c r="D34" s="4" t="e">
        <f>100*omb_debt!D34/omb_ngdp!D34</f>
        <v>#N/A</v>
      </c>
      <c r="E34" s="4" t="e">
        <f>100*omb_debt!E34/omb_ngdp!E34</f>
        <v>#N/A</v>
      </c>
      <c r="F34" s="4" t="e">
        <f>100*omb_debt!F34/omb_ngdp!F34</f>
        <v>#N/A</v>
      </c>
      <c r="G34" s="4" t="e">
        <f>100*omb_debt!G34/omb_ngdp!G34</f>
        <v>#N/A</v>
      </c>
      <c r="H34" s="4" t="e">
        <f>100*omb_debt!H34/omb_ngdp!H34</f>
        <v>#N/A</v>
      </c>
      <c r="I34" s="4" t="e">
        <f>100*omb_debt!I34/omb_ngdp!I34</f>
        <v>#N/A</v>
      </c>
      <c r="J34" s="4" t="e">
        <f>100*omb_debt!J34/omb_ngdp!J34</f>
        <v>#N/A</v>
      </c>
      <c r="K34" s="4" t="e">
        <f>100*omb_debt!K34/omb_ngdp!K34</f>
        <v>#N/A</v>
      </c>
      <c r="L34" s="4" t="e">
        <f>100*omb_debt!L34/omb_ngdp!L34</f>
        <v>#N/A</v>
      </c>
      <c r="M34" s="4" t="e">
        <f>100*omb_debt!M34/omb_ngdp!M34</f>
        <v>#N/A</v>
      </c>
      <c r="N34" s="4" t="e">
        <f>100*omb_debt!N34/omb_ngdp!N34</f>
        <v>#N/A</v>
      </c>
      <c r="O34" s="4" t="e">
        <f>100*omb_debt!O34/omb_ngdp!O34</f>
        <v>#N/A</v>
      </c>
      <c r="P34" s="4" t="e">
        <f>100*omb_debt!P34/omb_ngdp!P34</f>
        <v>#N/A</v>
      </c>
      <c r="Q34" s="4" t="e">
        <f>100*omb_debt!Q34/omb_ngdp!Q34</f>
        <v>#N/A</v>
      </c>
      <c r="R34" s="4">
        <f>100*omb_debt!R34/omb_ngdp!R34</f>
        <v>35.3328173374613</v>
      </c>
      <c r="S34" s="4">
        <f>100*omb_debt!S34/omb_ngdp!S34</f>
        <v>30.16441005802708</v>
      </c>
      <c r="T34" s="4">
        <f>100*omb_debt!T34/omb_ngdp!T34</f>
        <v>26.978056997177458</v>
      </c>
      <c r="U34" s="4">
        <f>100*omb_debt!U34/omb_ngdp!U34</f>
        <v>23.763760265594968</v>
      </c>
      <c r="V34" s="4">
        <f>100*omb_debt!V34/omb_ngdp!V34</f>
        <v>32.686321186595862</v>
      </c>
      <c r="W34" s="4">
        <f>100*omb_debt!W34/omb_ngdp!W34</f>
        <v>36.050943571627776</v>
      </c>
      <c r="X34" s="4">
        <f>100*omb_debt!X34/omb_ngdp!X34</f>
        <v>36.147026228297008</v>
      </c>
      <c r="Y34" s="4" t="e">
        <f>100*omb_debt!Y34/omb_ngdp!Y34</f>
        <v>#N/A</v>
      </c>
      <c r="Z34" s="4" t="e">
        <f>100*omb_debt!Z34/omb_ngdp!Z34</f>
        <v>#N/A</v>
      </c>
      <c r="AA34" s="4" t="e">
        <f>100*omb_debt!AA34/omb_ngdp!AA34</f>
        <v>#N/A</v>
      </c>
      <c r="AB34" s="4" t="e">
        <f>100*omb_debt!AB34/omb_ngdp!AB34</f>
        <v>#N/A</v>
      </c>
      <c r="AC34" s="4" t="e">
        <f>100*omb_debt!AC34/omb_ngdp!AC34</f>
        <v>#N/A</v>
      </c>
      <c r="AD34" s="4" t="e">
        <f>100*omb_debt!AD34/omb_ngdp!AD34</f>
        <v>#N/A</v>
      </c>
      <c r="AE34" s="4" t="e">
        <f>100*omb_debt!AE34/omb_ngdp!AE34</f>
        <v>#N/A</v>
      </c>
      <c r="AF34" s="4" t="e">
        <f>100*omb_debt!AF34/omb_ngdp!AF34</f>
        <v>#N/A</v>
      </c>
      <c r="AG34" s="4" t="e">
        <f>100*omb_debt!AG34/omb_ngdp!AG34</f>
        <v>#N/A</v>
      </c>
      <c r="AH34" s="4" t="e">
        <f>100*omb_debt!AH34/omb_ngdp!AH34</f>
        <v>#N/A</v>
      </c>
      <c r="AI34" s="4" t="e">
        <f>100*omb_debt!AI34/omb_ngdp!AI34</f>
        <v>#N/A</v>
      </c>
      <c r="AJ34" s="4" t="e">
        <f>100*omb_debt!AJ34/omb_ngdp!AJ34</f>
        <v>#N/A</v>
      </c>
      <c r="AK34" s="4" t="e">
        <f>100*omb_debt!AK34/omb_ngdp!AK34</f>
        <v>#N/A</v>
      </c>
      <c r="AL34" s="4" t="e">
        <f>100*omb_debt!AL34/omb_ngdp!AL34</f>
        <v>#N/A</v>
      </c>
      <c r="AM34" s="4" t="e">
        <f>100*omb_debt!AM34/omb_ngdp!AM34</f>
        <v>#N/A</v>
      </c>
      <c r="AN34" s="4" t="e">
        <f>100*omb_debt!AN34/omb_ngdp!AN34</f>
        <v>#N/A</v>
      </c>
      <c r="AO34" s="4" t="e">
        <f>100*omb_debt!AO34/omb_ngdp!AO34</f>
        <v>#N/A</v>
      </c>
      <c r="AP34" s="4" t="e">
        <f>100*omb_debt!AP34/omb_ngdp!AP34</f>
        <v>#N/A</v>
      </c>
      <c r="AQ34" s="4" t="e">
        <f>100*omb_debt!AQ34/omb_ngdp!AQ34</f>
        <v>#N/A</v>
      </c>
      <c r="AR34" s="4" t="e">
        <f>100*omb_debt!AR34/omb_ngdp!AR34</f>
        <v>#N/A</v>
      </c>
      <c r="AS34" s="3"/>
      <c r="AT34" s="20">
        <f ca="1">OFFSET(C$4,0,ROWS($4:31)-1)</f>
        <v>40210</v>
      </c>
      <c r="AU34" s="20">
        <f t="shared" ca="1" si="1"/>
        <v>40210</v>
      </c>
      <c r="AV34" s="28">
        <f ca="1">OFFSET(C$1,0,ROWS($1:28)-1)</f>
        <v>2010</v>
      </c>
      <c r="AW34" s="19">
        <f t="shared" ca="1" si="0"/>
        <v>2015</v>
      </c>
      <c r="AX34" s="30" cm="1">
        <f t="array" aca="1" ref="AX34" ca="1">INDEX($C$6:$AR$100,MATCH(AW34,YEAR($B$6:$B$100),0),MATCH(AV34,$C$1:$AR$1,0))</f>
        <v>72.892131318395002</v>
      </c>
      <c r="AZ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O34" s="5"/>
      <c r="DP34" s="19"/>
      <c r="DQ34" s="20"/>
      <c r="DT34" s="5"/>
    </row>
    <row r="35" spans="1:124" x14ac:dyDescent="0.3">
      <c r="A35" t="s">
        <v>608</v>
      </c>
      <c r="B35" s="16">
        <v>37987</v>
      </c>
      <c r="C35" s="4" t="e">
        <f>100*omb_debt!C35/omb_ngdp!C35</f>
        <v>#N/A</v>
      </c>
      <c r="D35" s="4" t="e">
        <f>100*omb_debt!D35/omb_ngdp!D35</f>
        <v>#N/A</v>
      </c>
      <c r="E35" s="4" t="e">
        <f>100*omb_debt!E35/omb_ngdp!E35</f>
        <v>#N/A</v>
      </c>
      <c r="F35" s="4" t="e">
        <f>100*omb_debt!F35/omb_ngdp!F35</f>
        <v>#N/A</v>
      </c>
      <c r="G35" s="4" t="e">
        <f>100*omb_debt!G35/omb_ngdp!G35</f>
        <v>#N/A</v>
      </c>
      <c r="H35" s="4" t="e">
        <f>100*omb_debt!H35/omb_ngdp!H35</f>
        <v>#N/A</v>
      </c>
      <c r="I35" s="4" t="e">
        <f>100*omb_debt!I35/omb_ngdp!I35</f>
        <v>#N/A</v>
      </c>
      <c r="J35" s="4" t="e">
        <f>100*omb_debt!J35/omb_ngdp!J35</f>
        <v>#N/A</v>
      </c>
      <c r="K35" s="4" t="e">
        <f>100*omb_debt!K35/omb_ngdp!K35</f>
        <v>#N/A</v>
      </c>
      <c r="L35" s="4" t="e">
        <f>100*omb_debt!L35/omb_ngdp!L35</f>
        <v>#N/A</v>
      </c>
      <c r="M35" s="4" t="e">
        <f>100*omb_debt!M35/omb_ngdp!M35</f>
        <v>#N/A</v>
      </c>
      <c r="N35" s="4" t="e">
        <f>100*omb_debt!N35/omb_ngdp!N35</f>
        <v>#N/A</v>
      </c>
      <c r="O35" s="4" t="e">
        <f>100*omb_debt!O35/omb_ngdp!O35</f>
        <v>#N/A</v>
      </c>
      <c r="P35" s="4" t="e">
        <f>100*omb_debt!P35/omb_ngdp!P35</f>
        <v>#N/A</v>
      </c>
      <c r="Q35" s="4" t="e">
        <f>100*omb_debt!Q35/omb_ngdp!Q35</f>
        <v>#N/A</v>
      </c>
      <c r="R35" s="4" t="e">
        <f>100*omb_debt!R35/omb_ngdp!R35</f>
        <v>#N/A</v>
      </c>
      <c r="S35" s="4">
        <f>100*omb_debt!S35/omb_ngdp!S35</f>
        <v>27.067530064754855</v>
      </c>
      <c r="T35" s="4">
        <f>100*omb_debt!T35/omb_ngdp!T35</f>
        <v>24.178403755868544</v>
      </c>
      <c r="U35" s="4">
        <f>100*omb_debt!U35/omb_ngdp!U35</f>
        <v>20.507504768222905</v>
      </c>
      <c r="V35" s="4">
        <f>100*omb_debt!V35/omb_ngdp!V35</f>
        <v>31.233732431025508</v>
      </c>
      <c r="W35" s="4">
        <f>100*omb_debt!W35/omb_ngdp!W35</f>
        <v>36.857471467751921</v>
      </c>
      <c r="X35" s="4">
        <f>100*omb_debt!X35/omb_ngdp!X35</f>
        <v>38.557474271759986</v>
      </c>
      <c r="Y35" s="4">
        <f>100*omb_debt!Y35/omb_ngdp!Y35</f>
        <v>37.185146715138927</v>
      </c>
      <c r="Z35" s="4" t="e">
        <f>100*omb_debt!Z35/omb_ngdp!Z35</f>
        <v>#N/A</v>
      </c>
      <c r="AA35" s="4" t="e">
        <f>100*omb_debt!AA35/omb_ngdp!AA35</f>
        <v>#N/A</v>
      </c>
      <c r="AB35" s="4" t="e">
        <f>100*omb_debt!AB35/omb_ngdp!AB35</f>
        <v>#N/A</v>
      </c>
      <c r="AC35" s="4" t="e">
        <f>100*omb_debt!AC35/omb_ngdp!AC35</f>
        <v>#N/A</v>
      </c>
      <c r="AD35" s="4" t="e">
        <f>100*omb_debt!AD35/omb_ngdp!AD35</f>
        <v>#N/A</v>
      </c>
      <c r="AE35" s="4" t="e">
        <f>100*omb_debt!AE35/omb_ngdp!AE35</f>
        <v>#N/A</v>
      </c>
      <c r="AF35" s="4" t="e">
        <f>100*omb_debt!AF35/omb_ngdp!AF35</f>
        <v>#N/A</v>
      </c>
      <c r="AG35" s="4" t="e">
        <f>100*omb_debt!AG35/omb_ngdp!AG35</f>
        <v>#N/A</v>
      </c>
      <c r="AH35" s="4" t="e">
        <f>100*omb_debt!AH35/omb_ngdp!AH35</f>
        <v>#N/A</v>
      </c>
      <c r="AI35" s="4" t="e">
        <f>100*omb_debt!AI35/omb_ngdp!AI35</f>
        <v>#N/A</v>
      </c>
      <c r="AJ35" s="4" t="e">
        <f>100*omb_debt!AJ35/omb_ngdp!AJ35</f>
        <v>#N/A</v>
      </c>
      <c r="AK35" s="4" t="e">
        <f>100*omb_debt!AK35/omb_ngdp!AK35</f>
        <v>#N/A</v>
      </c>
      <c r="AL35" s="4" t="e">
        <f>100*omb_debt!AL35/omb_ngdp!AL35</f>
        <v>#N/A</v>
      </c>
      <c r="AM35" s="4" t="e">
        <f>100*omb_debt!AM35/omb_ngdp!AM35</f>
        <v>#N/A</v>
      </c>
      <c r="AN35" s="4" t="e">
        <f>100*omb_debt!AN35/omb_ngdp!AN35</f>
        <v>#N/A</v>
      </c>
      <c r="AO35" s="4" t="e">
        <f>100*omb_debt!AO35/omb_ngdp!AO35</f>
        <v>#N/A</v>
      </c>
      <c r="AP35" s="4" t="e">
        <f>100*omb_debt!AP35/omb_ngdp!AP35</f>
        <v>#N/A</v>
      </c>
      <c r="AQ35" s="4" t="e">
        <f>100*omb_debt!AQ35/omb_ngdp!AQ35</f>
        <v>#N/A</v>
      </c>
      <c r="AR35" s="4" t="e">
        <f>100*omb_debt!AR35/omb_ngdp!AR35</f>
        <v>#N/A</v>
      </c>
      <c r="AS35" s="3"/>
      <c r="AT35" s="20">
        <f ca="1">OFFSET(C$4,0,ROWS($4:32)-1)</f>
        <v>40588</v>
      </c>
      <c r="AU35" s="20">
        <f t="shared" ca="1" si="1"/>
        <v>40575</v>
      </c>
      <c r="AV35" s="28">
        <f ca="1">OFFSET(C$1,0,ROWS($1:29)-1)</f>
        <v>2011</v>
      </c>
      <c r="AW35" s="19">
        <f t="shared" ca="1" si="0"/>
        <v>2016</v>
      </c>
      <c r="AX35" s="30" cm="1">
        <f t="array" aca="1" ref="AX35" ca="1">INDEX($C$6:$AR$100,MATCH(AW35,YEAR($B$6:$B$100),0),MATCH(AV35,$C$1:$AR$1,0))</f>
        <v>76.115405992622911</v>
      </c>
      <c r="AZ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O35" s="5"/>
      <c r="DP35" s="19"/>
      <c r="DQ35" s="20"/>
      <c r="DT35" s="5"/>
    </row>
    <row r="36" spans="1:124" x14ac:dyDescent="0.3">
      <c r="A36" t="s">
        <v>609</v>
      </c>
      <c r="B36" s="16">
        <v>38353</v>
      </c>
      <c r="C36" s="4" t="e">
        <f>100*omb_debt!C36/omb_ngdp!C36</f>
        <v>#N/A</v>
      </c>
      <c r="D36" s="4" t="e">
        <f>100*omb_debt!D36/omb_ngdp!D36</f>
        <v>#N/A</v>
      </c>
      <c r="E36" s="4" t="e">
        <f>100*omb_debt!E36/omb_ngdp!E36</f>
        <v>#N/A</v>
      </c>
      <c r="F36" s="4" t="e">
        <f>100*omb_debt!F36/omb_ngdp!F36</f>
        <v>#N/A</v>
      </c>
      <c r="G36" s="4" t="e">
        <f>100*omb_debt!G36/omb_ngdp!G36</f>
        <v>#N/A</v>
      </c>
      <c r="H36" s="4" t="e">
        <f>100*omb_debt!H36/omb_ngdp!H36</f>
        <v>#N/A</v>
      </c>
      <c r="I36" s="4" t="e">
        <f>100*omb_debt!I36/omb_ngdp!I36</f>
        <v>#N/A</v>
      </c>
      <c r="J36" s="4" t="e">
        <f>100*omb_debt!J36/omb_ngdp!J36</f>
        <v>#N/A</v>
      </c>
      <c r="K36" s="4" t="e">
        <f>100*omb_debt!K36/omb_ngdp!K36</f>
        <v>#N/A</v>
      </c>
      <c r="L36" s="4" t="e">
        <f>100*omb_debt!L36/omb_ngdp!L36</f>
        <v>#N/A</v>
      </c>
      <c r="M36" s="4" t="e">
        <f>100*omb_debt!M36/omb_ngdp!M36</f>
        <v>#N/A</v>
      </c>
      <c r="N36" s="4" t="e">
        <f>100*omb_debt!N36/omb_ngdp!N36</f>
        <v>#N/A</v>
      </c>
      <c r="O36" s="4" t="e">
        <f>100*omb_debt!O36/omb_ngdp!O36</f>
        <v>#N/A</v>
      </c>
      <c r="P36" s="4" t="e">
        <f>100*omb_debt!P36/omb_ngdp!P36</f>
        <v>#N/A</v>
      </c>
      <c r="Q36" s="4" t="e">
        <f>100*omb_debt!Q36/omb_ngdp!Q36</f>
        <v>#N/A</v>
      </c>
      <c r="R36" s="4" t="e">
        <f>100*omb_debt!R36/omb_ngdp!R36</f>
        <v>#N/A</v>
      </c>
      <c r="S36" s="4" t="e">
        <f>100*omb_debt!S36/omb_ngdp!S36</f>
        <v>#N/A</v>
      </c>
      <c r="T36" s="4">
        <f>100*omb_debt!T36/omb_ngdp!T36</f>
        <v>21.332230037236243</v>
      </c>
      <c r="U36" s="4">
        <f>100*omb_debt!U36/omb_ngdp!U36</f>
        <v>17.471065270451145</v>
      </c>
      <c r="V36" s="4">
        <f>100*omb_debt!V36/omb_ngdp!V36</f>
        <v>29.180031252570114</v>
      </c>
      <c r="W36" s="4">
        <f>100*omb_debt!W36/omb_ngdp!W36</f>
        <v>36.91518007404914</v>
      </c>
      <c r="X36" s="4">
        <f>100*omb_debt!X36/omb_ngdp!X36</f>
        <v>39.794054143829932</v>
      </c>
      <c r="Y36" s="4">
        <f>100*omb_debt!Y36/omb_ngdp!Y36</f>
        <v>38.611270139854419</v>
      </c>
      <c r="Z36" s="4">
        <f>100*omb_debt!Z36/omb_ngdp!Z36</f>
        <v>37.363710333604558</v>
      </c>
      <c r="AA36" s="4" t="e">
        <f>100*omb_debt!AA36/omb_ngdp!AA36</f>
        <v>#N/A</v>
      </c>
      <c r="AB36" s="4" t="e">
        <f>100*omb_debt!AB36/omb_ngdp!AB36</f>
        <v>#N/A</v>
      </c>
      <c r="AC36" s="4" t="e">
        <f>100*omb_debt!AC36/omb_ngdp!AC36</f>
        <v>#N/A</v>
      </c>
      <c r="AD36" s="4" t="e">
        <f>100*omb_debt!AD36/omb_ngdp!AD36</f>
        <v>#N/A</v>
      </c>
      <c r="AE36" s="4" t="e">
        <f>100*omb_debt!AE36/omb_ngdp!AE36</f>
        <v>#N/A</v>
      </c>
      <c r="AF36" s="4" t="e">
        <f>100*omb_debt!AF36/omb_ngdp!AF36</f>
        <v>#N/A</v>
      </c>
      <c r="AG36" s="4" t="e">
        <f>100*omb_debt!AG36/omb_ngdp!AG36</f>
        <v>#N/A</v>
      </c>
      <c r="AH36" s="4" t="e">
        <f>100*omb_debt!AH36/omb_ngdp!AH36</f>
        <v>#N/A</v>
      </c>
      <c r="AI36" s="4" t="e">
        <f>100*omb_debt!AI36/omb_ngdp!AI36</f>
        <v>#N/A</v>
      </c>
      <c r="AJ36" s="4" t="e">
        <f>100*omb_debt!AJ36/omb_ngdp!AJ36</f>
        <v>#N/A</v>
      </c>
      <c r="AK36" s="4" t="e">
        <f>100*omb_debt!AK36/omb_ngdp!AK36</f>
        <v>#N/A</v>
      </c>
      <c r="AL36" s="4" t="e">
        <f>100*omb_debt!AL36/omb_ngdp!AL36</f>
        <v>#N/A</v>
      </c>
      <c r="AM36" s="4" t="e">
        <f>100*omb_debt!AM36/omb_ngdp!AM36</f>
        <v>#N/A</v>
      </c>
      <c r="AN36" s="4" t="e">
        <f>100*omb_debt!AN36/omb_ngdp!AN36</f>
        <v>#N/A</v>
      </c>
      <c r="AO36" s="4" t="e">
        <f>100*omb_debt!AO36/omb_ngdp!AO36</f>
        <v>#N/A</v>
      </c>
      <c r="AP36" s="4" t="e">
        <f>100*omb_debt!AP36/omb_ngdp!AP36</f>
        <v>#N/A</v>
      </c>
      <c r="AQ36" s="4" t="e">
        <f>100*omb_debt!AQ36/omb_ngdp!AQ36</f>
        <v>#N/A</v>
      </c>
      <c r="AR36" s="4" t="e">
        <f>100*omb_debt!AR36/omb_ngdp!AR36</f>
        <v>#N/A</v>
      </c>
      <c r="AS36" s="3"/>
      <c r="AT36" s="20">
        <f ca="1">OFFSET(C$4,0,ROWS($4:33)-1)</f>
        <v>40952</v>
      </c>
      <c r="AU36" s="20">
        <f t="shared" ca="1" si="1"/>
        <v>40940</v>
      </c>
      <c r="AV36" s="28">
        <f ca="1">OFFSET(C$1,0,ROWS($1:30)-1)</f>
        <v>2012</v>
      </c>
      <c r="AW36" s="19">
        <f t="shared" ca="1" si="0"/>
        <v>2017</v>
      </c>
      <c r="AX36" s="30" cm="1">
        <f t="array" aca="1" ref="AX36" ca="1">INDEX($C$6:$AR$100,MATCH(AW36,YEAR($B$6:$B$100),0),MATCH(AV36,$C$1:$AR$1,0))</f>
        <v>77.141734989444743</v>
      </c>
      <c r="AY36" s="3"/>
      <c r="AZ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O36" s="5"/>
      <c r="DP36" s="19"/>
      <c r="DQ36" s="20"/>
      <c r="DT36" s="5"/>
    </row>
    <row r="37" spans="1:124" x14ac:dyDescent="0.3">
      <c r="A37" t="s">
        <v>610</v>
      </c>
      <c r="B37" s="16">
        <v>38718</v>
      </c>
      <c r="C37" s="4" t="e">
        <f>100*omb_debt!C37/omb_ngdp!C37</f>
        <v>#N/A</v>
      </c>
      <c r="D37" s="4" t="e">
        <f>100*omb_debt!D37/omb_ngdp!D37</f>
        <v>#N/A</v>
      </c>
      <c r="E37" s="4" t="e">
        <f>100*omb_debt!E37/omb_ngdp!E37</f>
        <v>#N/A</v>
      </c>
      <c r="F37" s="4" t="e">
        <f>100*omb_debt!F37/omb_ngdp!F37</f>
        <v>#N/A</v>
      </c>
      <c r="G37" s="4" t="e">
        <f>100*omb_debt!G37/omb_ngdp!G37</f>
        <v>#N/A</v>
      </c>
      <c r="H37" s="4" t="e">
        <f>100*omb_debt!H37/omb_ngdp!H37</f>
        <v>#N/A</v>
      </c>
      <c r="I37" s="4" t="e">
        <f>100*omb_debt!I37/omb_ngdp!I37</f>
        <v>#N/A</v>
      </c>
      <c r="J37" s="4" t="e">
        <f>100*omb_debt!J37/omb_ngdp!J37</f>
        <v>#N/A</v>
      </c>
      <c r="K37" s="4" t="e">
        <f>100*omb_debt!K37/omb_ngdp!K37</f>
        <v>#N/A</v>
      </c>
      <c r="L37" s="4" t="e">
        <f>100*omb_debt!L37/omb_ngdp!L37</f>
        <v>#N/A</v>
      </c>
      <c r="M37" s="4" t="e">
        <f>100*omb_debt!M37/omb_ngdp!M37</f>
        <v>#N/A</v>
      </c>
      <c r="N37" s="4" t="e">
        <f>100*omb_debt!N37/omb_ngdp!N37</f>
        <v>#N/A</v>
      </c>
      <c r="O37" s="4" t="e">
        <f>100*omb_debt!O37/omb_ngdp!O37</f>
        <v>#N/A</v>
      </c>
      <c r="P37" s="4" t="e">
        <f>100*omb_debt!P37/omb_ngdp!P37</f>
        <v>#N/A</v>
      </c>
      <c r="Q37" s="4" t="e">
        <f>100*omb_debt!Q37/omb_ngdp!Q37</f>
        <v>#N/A</v>
      </c>
      <c r="R37" s="4" t="e">
        <f>100*omb_debt!R37/omb_ngdp!R37</f>
        <v>#N/A</v>
      </c>
      <c r="S37" s="4" t="e">
        <f>100*omb_debt!S37/omb_ngdp!S37</f>
        <v>#N/A</v>
      </c>
      <c r="T37" s="4" t="e">
        <f>100*omb_debt!T37/omb_ngdp!T37</f>
        <v>#N/A</v>
      </c>
      <c r="U37" s="4">
        <f>100*omb_debt!U37/omb_ngdp!U37</f>
        <v>14.413875598086124</v>
      </c>
      <c r="V37" s="4">
        <f>100*omb_debt!V37/omb_ngdp!V37</f>
        <v>27.103022729047879</v>
      </c>
      <c r="W37" s="4">
        <f>100*omb_debt!W37/omb_ngdp!W37</f>
        <v>36.874148842425697</v>
      </c>
      <c r="X37" s="4">
        <f>100*omb_debt!X37/omb_ngdp!X37</f>
        <v>40.139229491337709</v>
      </c>
      <c r="Y37" s="4">
        <f>100*omb_debt!Y37/omb_ngdp!Y37</f>
        <v>39.676144727667157</v>
      </c>
      <c r="Z37" s="4">
        <f>100*omb_debt!Z37/omb_ngdp!Z37</f>
        <v>38.518802762854953</v>
      </c>
      <c r="AA37" s="4">
        <f>100*omb_debt!AA37/omb_ngdp!AA37</f>
        <v>36.97266671770921</v>
      </c>
      <c r="AB37" s="4" t="e">
        <f>100*omb_debt!AB37/omb_ngdp!AB37</f>
        <v>#N/A</v>
      </c>
      <c r="AC37" s="4" t="e">
        <f>100*omb_debt!AC37/omb_ngdp!AC37</f>
        <v>#N/A</v>
      </c>
      <c r="AD37" s="4" t="e">
        <f>100*omb_debt!AD37/omb_ngdp!AD37</f>
        <v>#N/A</v>
      </c>
      <c r="AE37" s="4" t="e">
        <f>100*omb_debt!AE37/omb_ngdp!AE37</f>
        <v>#N/A</v>
      </c>
      <c r="AF37" s="4" t="e">
        <f>100*omb_debt!AF37/omb_ngdp!AF37</f>
        <v>#N/A</v>
      </c>
      <c r="AG37" s="4" t="e">
        <f>100*omb_debt!AG37/omb_ngdp!AG37</f>
        <v>#N/A</v>
      </c>
      <c r="AH37" s="4" t="e">
        <f>100*omb_debt!AH37/omb_ngdp!AH37</f>
        <v>#N/A</v>
      </c>
      <c r="AI37" s="4" t="e">
        <f>100*omb_debt!AI37/omb_ngdp!AI37</f>
        <v>#N/A</v>
      </c>
      <c r="AJ37" s="4" t="e">
        <f>100*omb_debt!AJ37/omb_ngdp!AJ37</f>
        <v>#N/A</v>
      </c>
      <c r="AK37" s="4" t="e">
        <f>100*omb_debt!AK37/omb_ngdp!AK37</f>
        <v>#N/A</v>
      </c>
      <c r="AL37" s="4" t="e">
        <f>100*omb_debt!AL37/omb_ngdp!AL37</f>
        <v>#N/A</v>
      </c>
      <c r="AM37" s="4" t="e">
        <f>100*omb_debt!AM37/omb_ngdp!AM37</f>
        <v>#N/A</v>
      </c>
      <c r="AN37" s="4" t="e">
        <f>100*omb_debt!AN37/omb_ngdp!AN37</f>
        <v>#N/A</v>
      </c>
      <c r="AO37" s="4" t="e">
        <f>100*omb_debt!AO37/omb_ngdp!AO37</f>
        <v>#N/A</v>
      </c>
      <c r="AP37" s="4" t="e">
        <f>100*omb_debt!AP37/omb_ngdp!AP37</f>
        <v>#N/A</v>
      </c>
      <c r="AQ37" s="4" t="e">
        <f>100*omb_debt!AQ37/omb_ngdp!AQ37</f>
        <v>#N/A</v>
      </c>
      <c r="AR37" s="4" t="e">
        <f>100*omb_debt!AR37/omb_ngdp!AR37</f>
        <v>#N/A</v>
      </c>
      <c r="AS37" s="3"/>
      <c r="AT37" s="20">
        <f ca="1">OFFSET(C$4,0,ROWS($4:34)-1)</f>
        <v>41374</v>
      </c>
      <c r="AU37" s="20">
        <f t="shared" ca="1" si="1"/>
        <v>41365</v>
      </c>
      <c r="AV37" s="28">
        <f ca="1">OFFSET(C$1,0,ROWS($1:31)-1)</f>
        <v>2013</v>
      </c>
      <c r="AW37" s="19">
        <f t="shared" ca="1" si="0"/>
        <v>2018</v>
      </c>
      <c r="AX37" s="30" cm="1">
        <f t="array" aca="1" ref="AX37" ca="1">INDEX($C$6:$AR$100,MATCH(AW37,YEAR($B$6:$B$100),0),MATCH(AV37,$C$1:$AR$1,0))</f>
        <v>75.88109393579073</v>
      </c>
      <c r="AY37" s="3"/>
      <c r="AZ37" s="3"/>
      <c r="BA37" s="3"/>
      <c r="BB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O37" s="5"/>
      <c r="DP37" s="19"/>
      <c r="DQ37" s="20"/>
    </row>
    <row r="38" spans="1:124" x14ac:dyDescent="0.3">
      <c r="A38" t="s">
        <v>611</v>
      </c>
      <c r="B38" s="16">
        <v>39083</v>
      </c>
      <c r="C38" s="4" t="e">
        <f>100*omb_debt!C38/omb_ngdp!C38</f>
        <v>#N/A</v>
      </c>
      <c r="D38" s="4" t="e">
        <f>100*omb_debt!D38/omb_ngdp!D38</f>
        <v>#N/A</v>
      </c>
      <c r="E38" s="4" t="e">
        <f>100*omb_debt!E38/omb_ngdp!E38</f>
        <v>#N/A</v>
      </c>
      <c r="F38" s="4" t="e">
        <f>100*omb_debt!F38/omb_ngdp!F38</f>
        <v>#N/A</v>
      </c>
      <c r="G38" s="4" t="e">
        <f>100*omb_debt!G38/omb_ngdp!G38</f>
        <v>#N/A</v>
      </c>
      <c r="H38" s="4" t="e">
        <f>100*omb_debt!H38/omb_ngdp!H38</f>
        <v>#N/A</v>
      </c>
      <c r="I38" s="4" t="e">
        <f>100*omb_debt!I38/omb_ngdp!I38</f>
        <v>#N/A</v>
      </c>
      <c r="J38" s="4" t="e">
        <f>100*omb_debt!J38/omb_ngdp!J38</f>
        <v>#N/A</v>
      </c>
      <c r="K38" s="4" t="e">
        <f>100*omb_debt!K38/omb_ngdp!K38</f>
        <v>#N/A</v>
      </c>
      <c r="L38" s="4" t="e">
        <f>100*omb_debt!L38/omb_ngdp!L38</f>
        <v>#N/A</v>
      </c>
      <c r="M38" s="4" t="e">
        <f>100*omb_debt!M38/omb_ngdp!M38</f>
        <v>#N/A</v>
      </c>
      <c r="N38" s="4" t="e">
        <f>100*omb_debt!N38/omb_ngdp!N38</f>
        <v>#N/A</v>
      </c>
      <c r="O38" s="4" t="e">
        <f>100*omb_debt!O38/omb_ngdp!O38</f>
        <v>#N/A</v>
      </c>
      <c r="P38" s="4" t="e">
        <f>100*omb_debt!P38/omb_ngdp!P38</f>
        <v>#N/A</v>
      </c>
      <c r="Q38" s="4" t="e">
        <f>100*omb_debt!Q38/omb_ngdp!Q38</f>
        <v>#N/A</v>
      </c>
      <c r="R38" s="4" t="e">
        <f>100*omb_debt!R38/omb_ngdp!R38</f>
        <v>#N/A</v>
      </c>
      <c r="S38" s="4" t="e">
        <f>100*omb_debt!S38/omb_ngdp!S38</f>
        <v>#N/A</v>
      </c>
      <c r="T38" s="4" t="e">
        <f>100*omb_debt!T38/omb_ngdp!T38</f>
        <v>#N/A</v>
      </c>
      <c r="U38" s="4" t="e">
        <f>100*omb_debt!U38/omb_ngdp!U38</f>
        <v>#N/A</v>
      </c>
      <c r="V38" s="4">
        <f>100*omb_debt!V38/omb_ngdp!V38</f>
        <v>25.126412849494347</v>
      </c>
      <c r="W38" s="4">
        <f>100*omb_debt!W38/omb_ngdp!W38</f>
        <v>36.607142857142854</v>
      </c>
      <c r="X38" s="4">
        <f>100*omb_debt!X38/omb_ngdp!X38</f>
        <v>40.161156713607951</v>
      </c>
      <c r="Y38" s="4">
        <f>100*omb_debt!Y38/omb_ngdp!Y38</f>
        <v>40.052875082617319</v>
      </c>
      <c r="Z38" s="4">
        <f>100*omb_debt!Z38/omb_ngdp!Z38</f>
        <v>39.175931981687377</v>
      </c>
      <c r="AA38" s="4">
        <f>100*omb_debt!AA38/omb_ngdp!AA38</f>
        <v>36.937722549233342</v>
      </c>
      <c r="AB38" s="4">
        <f>100*omb_debt!AB38/omb_ngdp!AB38</f>
        <v>36.837869476148668</v>
      </c>
      <c r="AC38" s="4" t="e">
        <f>100*omb_debt!AC38/omb_ngdp!AC38</f>
        <v>#N/A</v>
      </c>
      <c r="AD38" s="4" t="e">
        <f>100*omb_debt!AD38/omb_ngdp!AD38</f>
        <v>#N/A</v>
      </c>
      <c r="AE38" s="4" t="e">
        <f>100*omb_debt!AE38/omb_ngdp!AE38</f>
        <v>#N/A</v>
      </c>
      <c r="AF38" s="4" t="e">
        <f>100*omb_debt!AF38/omb_ngdp!AF38</f>
        <v>#N/A</v>
      </c>
      <c r="AG38" s="4" t="e">
        <f>100*omb_debt!AG38/omb_ngdp!AG38</f>
        <v>#N/A</v>
      </c>
      <c r="AH38" s="4" t="e">
        <f>100*omb_debt!AH38/omb_ngdp!AH38</f>
        <v>#N/A</v>
      </c>
      <c r="AI38" s="4" t="e">
        <f>100*omb_debt!AI38/omb_ngdp!AI38</f>
        <v>#N/A</v>
      </c>
      <c r="AJ38" s="4" t="e">
        <f>100*omb_debt!AJ38/omb_ngdp!AJ38</f>
        <v>#N/A</v>
      </c>
      <c r="AK38" s="4" t="e">
        <f>100*omb_debt!AK38/omb_ngdp!AK38</f>
        <v>#N/A</v>
      </c>
      <c r="AL38" s="4" t="e">
        <f>100*omb_debt!AL38/omb_ngdp!AL38</f>
        <v>#N/A</v>
      </c>
      <c r="AM38" s="4" t="e">
        <f>100*omb_debt!AM38/omb_ngdp!AM38</f>
        <v>#N/A</v>
      </c>
      <c r="AN38" s="4" t="e">
        <f>100*omb_debt!AN38/omb_ngdp!AN38</f>
        <v>#N/A</v>
      </c>
      <c r="AO38" s="4" t="e">
        <f>100*omb_debt!AO38/omb_ngdp!AO38</f>
        <v>#N/A</v>
      </c>
      <c r="AP38" s="4" t="e">
        <f>100*omb_debt!AP38/omb_ngdp!AP38</f>
        <v>#N/A</v>
      </c>
      <c r="AQ38" s="4" t="e">
        <f>100*omb_debt!AQ38/omb_ngdp!AQ38</f>
        <v>#N/A</v>
      </c>
      <c r="AR38" s="4" t="e">
        <f>100*omb_debt!AR38/omb_ngdp!AR38</f>
        <v>#N/A</v>
      </c>
      <c r="AS38" s="3"/>
      <c r="AT38" s="20">
        <f ca="1">OFFSET(C$4,0,ROWS($4:35)-1)</f>
        <v>41702</v>
      </c>
      <c r="AU38" s="20">
        <f t="shared" ca="1" si="1"/>
        <v>41699</v>
      </c>
      <c r="AV38" s="28">
        <f ca="1">OFFSET(C$1,0,ROWS($1:32)-1)</f>
        <v>2014</v>
      </c>
      <c r="AW38" s="19">
        <f t="shared" ca="1" si="0"/>
        <v>2019</v>
      </c>
      <c r="AX38" s="30" cm="1">
        <f t="array" aca="1" ref="AX38" ca="1">INDEX($C$6:$AR$100,MATCH(AW38,YEAR($B$6:$B$100),0),MATCH(AV38,$C$1:$AR$1,0))</f>
        <v>72.003964678320415</v>
      </c>
      <c r="AY38" s="3"/>
      <c r="AZ38" s="3"/>
      <c r="BA38" s="3"/>
      <c r="BB38" s="3"/>
      <c r="BC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O38" s="5"/>
      <c r="DP38" s="19"/>
      <c r="DQ38" s="20"/>
    </row>
    <row r="39" spans="1:124" x14ac:dyDescent="0.3">
      <c r="A39" t="s">
        <v>612</v>
      </c>
      <c r="B39" s="16">
        <v>39448</v>
      </c>
      <c r="C39" s="4" t="e">
        <f>100*omb_debt!C39/omb_ngdp!C39</f>
        <v>#N/A</v>
      </c>
      <c r="D39" s="4" t="e">
        <f>100*omb_debt!D39/omb_ngdp!D39</f>
        <v>#N/A</v>
      </c>
      <c r="E39" s="4" t="e">
        <f>100*omb_debt!E39/omb_ngdp!E39</f>
        <v>#N/A</v>
      </c>
      <c r="F39" s="4" t="e">
        <f>100*omb_debt!F39/omb_ngdp!F39</f>
        <v>#N/A</v>
      </c>
      <c r="G39" s="4" t="e">
        <f>100*omb_debt!G39/omb_ngdp!G39</f>
        <v>#N/A</v>
      </c>
      <c r="H39" s="4" t="e">
        <f>100*omb_debt!H39/omb_ngdp!H39</f>
        <v>#N/A</v>
      </c>
      <c r="I39" s="4" t="e">
        <f>100*omb_debt!I39/omb_ngdp!I39</f>
        <v>#N/A</v>
      </c>
      <c r="J39" s="4" t="e">
        <f>100*omb_debt!J39/omb_ngdp!J39</f>
        <v>#N/A</v>
      </c>
      <c r="K39" s="4" t="e">
        <f>100*omb_debt!K39/omb_ngdp!K39</f>
        <v>#N/A</v>
      </c>
      <c r="L39" s="4" t="e">
        <f>100*omb_debt!L39/omb_ngdp!L39</f>
        <v>#N/A</v>
      </c>
      <c r="M39" s="4" t="e">
        <f>100*omb_debt!M39/omb_ngdp!M39</f>
        <v>#N/A</v>
      </c>
      <c r="N39" s="4" t="e">
        <f>100*omb_debt!N39/omb_ngdp!N39</f>
        <v>#N/A</v>
      </c>
      <c r="O39" s="4" t="e">
        <f>100*omb_debt!O39/omb_ngdp!O39</f>
        <v>#N/A</v>
      </c>
      <c r="P39" s="4" t="e">
        <f>100*omb_debt!P39/omb_ngdp!P39</f>
        <v>#N/A</v>
      </c>
      <c r="Q39" s="4" t="e">
        <f>100*omb_debt!Q39/omb_ngdp!Q39</f>
        <v>#N/A</v>
      </c>
      <c r="R39" s="4" t="e">
        <f>100*omb_debt!R39/omb_ngdp!R39</f>
        <v>#N/A</v>
      </c>
      <c r="S39" s="4" t="e">
        <f>100*omb_debt!S39/omb_ngdp!S39</f>
        <v>#N/A</v>
      </c>
      <c r="T39" s="4" t="e">
        <f>100*omb_debt!T39/omb_ngdp!T39</f>
        <v>#N/A</v>
      </c>
      <c r="U39" s="4" t="e">
        <f>100*omb_debt!U39/omb_ngdp!U39</f>
        <v>#N/A</v>
      </c>
      <c r="V39" s="4" t="e">
        <f>100*omb_debt!V39/omb_ngdp!V39</f>
        <v>#N/A</v>
      </c>
      <c r="W39" s="4">
        <f>100*omb_debt!W39/omb_ngdp!W39</f>
        <v>36.380162885398491</v>
      </c>
      <c r="X39" s="4">
        <f>100*omb_debt!X39/omb_ngdp!X39</f>
        <v>39.998568668145708</v>
      </c>
      <c r="Y39" s="4">
        <f>100*omb_debt!Y39/omb_ngdp!Y39</f>
        <v>39.912189002717959</v>
      </c>
      <c r="Z39" s="4">
        <f>100*omb_debt!Z39/omb_ngdp!Z39</f>
        <v>38.792094208387851</v>
      </c>
      <c r="AA39" s="4">
        <f>100*omb_debt!AA39/omb_ngdp!AA39</f>
        <v>36.823975198070961</v>
      </c>
      <c r="AB39" s="4">
        <f>100*omb_debt!AB39/omb_ngdp!AB39</f>
        <v>37.933202906651758</v>
      </c>
      <c r="AC39" s="4">
        <f>100*omb_debt!AC39/omb_ngdp!AC39</f>
        <v>40.802981296582757</v>
      </c>
      <c r="AD39" s="4" t="e">
        <f>100*omb_debt!AD39/omb_ngdp!AD39</f>
        <v>#N/A</v>
      </c>
      <c r="AE39" s="4" t="e">
        <f>100*omb_debt!AE39/omb_ngdp!AE39</f>
        <v>#N/A</v>
      </c>
      <c r="AF39" s="4" t="e">
        <f>100*omb_debt!AF39/omb_ngdp!AF39</f>
        <v>#N/A</v>
      </c>
      <c r="AG39" s="4" t="e">
        <f>100*omb_debt!AG39/omb_ngdp!AG39</f>
        <v>#N/A</v>
      </c>
      <c r="AH39" s="4" t="e">
        <f>100*omb_debt!AH39/omb_ngdp!AH39</f>
        <v>#N/A</v>
      </c>
      <c r="AI39" s="4" t="e">
        <f>100*omb_debt!AI39/omb_ngdp!AI39</f>
        <v>#N/A</v>
      </c>
      <c r="AJ39" s="4" t="e">
        <f>100*omb_debt!AJ39/omb_ngdp!AJ39</f>
        <v>#N/A</v>
      </c>
      <c r="AK39" s="4" t="e">
        <f>100*omb_debt!AK39/omb_ngdp!AK39</f>
        <v>#N/A</v>
      </c>
      <c r="AL39" s="4" t="e">
        <f>100*omb_debt!AL39/omb_ngdp!AL39</f>
        <v>#N/A</v>
      </c>
      <c r="AM39" s="4" t="e">
        <f>100*omb_debt!AM39/omb_ngdp!AM39</f>
        <v>#N/A</v>
      </c>
      <c r="AN39" s="4" t="e">
        <f>100*omb_debt!AN39/omb_ngdp!AN39</f>
        <v>#N/A</v>
      </c>
      <c r="AO39" s="4" t="e">
        <f>100*omb_debt!AO39/omb_ngdp!AO39</f>
        <v>#N/A</v>
      </c>
      <c r="AP39" s="4" t="e">
        <f>100*omb_debt!AP39/omb_ngdp!AP39</f>
        <v>#N/A</v>
      </c>
      <c r="AQ39" s="4" t="e">
        <f>100*omb_debt!AQ39/omb_ngdp!AQ39</f>
        <v>#N/A</v>
      </c>
      <c r="AR39" s="4" t="e">
        <f>100*omb_debt!AR39/omb_ngdp!AR39</f>
        <v>#N/A</v>
      </c>
      <c r="AS39" s="3"/>
      <c r="AT39" s="20">
        <f ca="1">OFFSET(C$4,0,ROWS($4:36)-1)</f>
        <v>42037</v>
      </c>
      <c r="AU39" s="20">
        <f t="shared" ca="1" si="1"/>
        <v>42036</v>
      </c>
      <c r="AV39" s="28">
        <f ca="1">OFFSET(C$1,0,ROWS($1:33)-1)</f>
        <v>2015</v>
      </c>
      <c r="AW39" s="19">
        <f t="shared" ca="1" si="0"/>
        <v>2020</v>
      </c>
      <c r="AX39" s="30" cm="1">
        <f t="array" aca="1" ref="AX39" ca="1">INDEX($C$6:$AR$100,MATCH(AW39,YEAR($B$6:$B$100),0),MATCH(AV39,$C$1:$AR$1,0))</f>
        <v>74.012279765082752</v>
      </c>
      <c r="AY39" s="3"/>
      <c r="AZ39" s="3"/>
      <c r="BA39" s="3"/>
      <c r="BB39" s="3"/>
      <c r="BC39" s="3"/>
      <c r="BD39" s="3"/>
      <c r="BE39" s="3"/>
      <c r="BO39" s="3"/>
      <c r="BP39" s="3"/>
      <c r="BQ39" s="3"/>
      <c r="BR39" s="3"/>
      <c r="BS39" s="3"/>
      <c r="BT39" s="3"/>
      <c r="BU39" s="3"/>
      <c r="BV39" s="3"/>
      <c r="BW39" s="3"/>
      <c r="BX39" s="3"/>
      <c r="BY39" s="3"/>
      <c r="BZ39" s="3"/>
      <c r="CA39" s="3"/>
      <c r="CB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O39" s="5"/>
      <c r="DP39" s="19"/>
      <c r="DQ39" s="20"/>
    </row>
    <row r="40" spans="1:124" x14ac:dyDescent="0.3">
      <c r="A40" t="s">
        <v>613</v>
      </c>
      <c r="B40" s="16">
        <v>39814</v>
      </c>
      <c r="C40" s="4" t="e">
        <f>100*omb_debt!C40/omb_ngdp!C40</f>
        <v>#N/A</v>
      </c>
      <c r="D40" s="4" t="e">
        <f>100*omb_debt!D40/omb_ngdp!D40</f>
        <v>#N/A</v>
      </c>
      <c r="E40" s="4" t="e">
        <f>100*omb_debt!E40/omb_ngdp!E40</f>
        <v>#N/A</v>
      </c>
      <c r="F40" s="4" t="e">
        <f>100*omb_debt!F40/omb_ngdp!F40</f>
        <v>#N/A</v>
      </c>
      <c r="G40" s="4" t="e">
        <f>100*omb_debt!G40/omb_ngdp!G40</f>
        <v>#N/A</v>
      </c>
      <c r="H40" s="4" t="e">
        <f>100*omb_debt!H40/omb_ngdp!H40</f>
        <v>#N/A</v>
      </c>
      <c r="I40" s="4" t="e">
        <f>100*omb_debt!I40/omb_ngdp!I40</f>
        <v>#N/A</v>
      </c>
      <c r="J40" s="4" t="e">
        <f>100*omb_debt!J40/omb_ngdp!J40</f>
        <v>#N/A</v>
      </c>
      <c r="K40" s="4" t="e">
        <f>100*omb_debt!K40/omb_ngdp!K40</f>
        <v>#N/A</v>
      </c>
      <c r="L40" s="4" t="e">
        <f>100*omb_debt!L40/omb_ngdp!L40</f>
        <v>#N/A</v>
      </c>
      <c r="M40" s="4" t="e">
        <f>100*omb_debt!M40/omb_ngdp!M40</f>
        <v>#N/A</v>
      </c>
      <c r="N40" s="4" t="e">
        <f>100*omb_debt!N40/omb_ngdp!N40</f>
        <v>#N/A</v>
      </c>
      <c r="O40" s="4" t="e">
        <f>100*omb_debt!O40/omb_ngdp!O40</f>
        <v>#N/A</v>
      </c>
      <c r="P40" s="4" t="e">
        <f>100*omb_debt!P40/omb_ngdp!P40</f>
        <v>#N/A</v>
      </c>
      <c r="Q40" s="4" t="e">
        <f>100*omb_debt!Q40/omb_ngdp!Q40</f>
        <v>#N/A</v>
      </c>
      <c r="R40" s="4" t="e">
        <f>100*omb_debt!R40/omb_ngdp!R40</f>
        <v>#N/A</v>
      </c>
      <c r="S40" s="4" t="e">
        <f>100*omb_debt!S40/omb_ngdp!S40</f>
        <v>#N/A</v>
      </c>
      <c r="T40" s="4" t="e">
        <f>100*omb_debt!T40/omb_ngdp!T40</f>
        <v>#N/A</v>
      </c>
      <c r="U40" s="4" t="e">
        <f>100*omb_debt!U40/omb_ngdp!U40</f>
        <v>#N/A</v>
      </c>
      <c r="V40" s="4" t="e">
        <f>100*omb_debt!V40/omb_ngdp!V40</f>
        <v>#N/A</v>
      </c>
      <c r="W40" s="4" t="e">
        <f>100*omb_debt!W40/omb_ngdp!W40</f>
        <v>#N/A</v>
      </c>
      <c r="X40" s="4">
        <f>100*omb_debt!X40/omb_ngdp!X40</f>
        <v>39.749693919194669</v>
      </c>
      <c r="Y40" s="4">
        <f>100*omb_debt!Y40/omb_ngdp!Y40</f>
        <v>39.587055787174904</v>
      </c>
      <c r="Z40" s="4">
        <f>100*omb_debt!Z40/omb_ngdp!Z40</f>
        <v>38.30413179916318</v>
      </c>
      <c r="AA40" s="4">
        <f>100*omb_debt!AA40/omb_ngdp!AA40</f>
        <v>36.286423624722332</v>
      </c>
      <c r="AB40" s="4">
        <f>100*omb_debt!AB40/omb_ngdp!AB40</f>
        <v>38.969854262327807</v>
      </c>
      <c r="AC40" s="4">
        <f>100*omb_debt!AC40/omb_ngdp!AC40</f>
        <v>58.735955056179776</v>
      </c>
      <c r="AD40" s="4">
        <f>100*omb_debt!AD40/omb_ngdp!AD40</f>
        <v>52.995715389478121</v>
      </c>
      <c r="AE40" s="4" t="e">
        <f>100*omb_debt!AE40/omb_ngdp!AE40</f>
        <v>#N/A</v>
      </c>
      <c r="AF40" s="4" t="e">
        <f>100*omb_debt!AF40/omb_ngdp!AF40</f>
        <v>#N/A</v>
      </c>
      <c r="AG40" s="4" t="e">
        <f>100*omb_debt!AG40/omb_ngdp!AG40</f>
        <v>#N/A</v>
      </c>
      <c r="AH40" s="4" t="e">
        <f>100*omb_debt!AH40/omb_ngdp!AH40</f>
        <v>#N/A</v>
      </c>
      <c r="AI40" s="4" t="e">
        <f>100*omb_debt!AI40/omb_ngdp!AI40</f>
        <v>#N/A</v>
      </c>
      <c r="AJ40" s="4" t="e">
        <f>100*omb_debt!AJ40/omb_ngdp!AJ40</f>
        <v>#N/A</v>
      </c>
      <c r="AK40" s="4" t="e">
        <f>100*omb_debt!AK40/omb_ngdp!AK40</f>
        <v>#N/A</v>
      </c>
      <c r="AL40" s="4" t="e">
        <f>100*omb_debt!AL40/omb_ngdp!AL40</f>
        <v>#N/A</v>
      </c>
      <c r="AM40" s="4" t="e">
        <f>100*omb_debt!AM40/omb_ngdp!AM40</f>
        <v>#N/A</v>
      </c>
      <c r="AN40" s="4" t="e">
        <f>100*omb_debt!AN40/omb_ngdp!AN40</f>
        <v>#N/A</v>
      </c>
      <c r="AO40" s="4" t="e">
        <f>100*omb_debt!AO40/omb_ngdp!AO40</f>
        <v>#N/A</v>
      </c>
      <c r="AP40" s="4" t="e">
        <f>100*omb_debt!AP40/omb_ngdp!AP40</f>
        <v>#N/A</v>
      </c>
      <c r="AQ40" s="4" t="e">
        <f>100*omb_debt!AQ40/omb_ngdp!AQ40</f>
        <v>#N/A</v>
      </c>
      <c r="AR40" s="4" t="e">
        <f>100*omb_debt!AR40/omb_ngdp!AR40</f>
        <v>#N/A</v>
      </c>
      <c r="AS40" s="3"/>
      <c r="AT40" s="20">
        <f ca="1">OFFSET(C$4,0,ROWS($4:37)-1)</f>
        <v>42409</v>
      </c>
      <c r="AU40" s="20">
        <f t="shared" ca="1" si="1"/>
        <v>42401</v>
      </c>
      <c r="AV40" s="28">
        <f ca="1">OFFSET(C$1,0,ROWS($1:34)-1)</f>
        <v>2016</v>
      </c>
      <c r="AW40" s="19">
        <f t="shared" ca="1" si="0"/>
        <v>2021</v>
      </c>
      <c r="AX40" s="30" cm="1">
        <f t="array" aca="1" ref="AX40" ca="1">INDEX($C$6:$AR$100,MATCH(AW40,YEAR($B$6:$B$100),0),MATCH(AV40,$C$1:$AR$1,0))</f>
        <v>75.471038251366124</v>
      </c>
      <c r="AY40" s="3"/>
      <c r="AZ40" s="3"/>
      <c r="BA40" s="3"/>
      <c r="BB40" s="3"/>
      <c r="BC40" s="3"/>
      <c r="BD40" s="3"/>
      <c r="BE40" s="3"/>
      <c r="BF40" s="3"/>
      <c r="BG40" s="3"/>
      <c r="BO40" s="3"/>
      <c r="BP40" s="3"/>
      <c r="BQ40" s="3"/>
      <c r="BR40" s="3"/>
      <c r="BS40" s="3"/>
      <c r="BT40" s="3"/>
      <c r="BU40" s="3"/>
      <c r="BV40" s="3"/>
      <c r="BW40" s="3"/>
      <c r="BX40" s="3"/>
      <c r="BY40" s="3"/>
      <c r="BZ40" s="3"/>
      <c r="CA40" s="3"/>
      <c r="CB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O40" s="5"/>
      <c r="DP40" s="19"/>
      <c r="DQ40" s="20"/>
    </row>
    <row r="41" spans="1:124" x14ac:dyDescent="0.3">
      <c r="A41" t="s">
        <v>614</v>
      </c>
      <c r="B41" s="16">
        <v>40179</v>
      </c>
      <c r="C41" s="4" t="e">
        <f>100*omb_debt!C41/omb_ngdp!C41</f>
        <v>#N/A</v>
      </c>
      <c r="D41" s="4" t="e">
        <f>100*omb_debt!D41/omb_ngdp!D41</f>
        <v>#N/A</v>
      </c>
      <c r="E41" s="4" t="e">
        <f>100*omb_debt!E41/omb_ngdp!E41</f>
        <v>#N/A</v>
      </c>
      <c r="F41" s="4" t="e">
        <f>100*omb_debt!F41/omb_ngdp!F41</f>
        <v>#N/A</v>
      </c>
      <c r="G41" s="4" t="e">
        <f>100*omb_debt!G41/omb_ngdp!G41</f>
        <v>#N/A</v>
      </c>
      <c r="H41" s="4" t="e">
        <f>100*omb_debt!H41/omb_ngdp!H41</f>
        <v>#N/A</v>
      </c>
      <c r="I41" s="4" t="e">
        <f>100*omb_debt!I41/omb_ngdp!I41</f>
        <v>#N/A</v>
      </c>
      <c r="J41" s="4" t="e">
        <f>100*omb_debt!J41/omb_ngdp!J41</f>
        <v>#N/A</v>
      </c>
      <c r="K41" s="4" t="e">
        <f>100*omb_debt!K41/omb_ngdp!K41</f>
        <v>#N/A</v>
      </c>
      <c r="L41" s="4" t="e">
        <f>100*omb_debt!L41/omb_ngdp!L41</f>
        <v>#N/A</v>
      </c>
      <c r="M41" s="4" t="e">
        <f>100*omb_debt!M41/omb_ngdp!M41</f>
        <v>#N/A</v>
      </c>
      <c r="N41" s="4" t="e">
        <f>100*omb_debt!N41/omb_ngdp!N41</f>
        <v>#N/A</v>
      </c>
      <c r="O41" s="4" t="e">
        <f>100*omb_debt!O41/omb_ngdp!O41</f>
        <v>#N/A</v>
      </c>
      <c r="P41" s="4" t="e">
        <f>100*omb_debt!P41/omb_ngdp!P41</f>
        <v>#N/A</v>
      </c>
      <c r="Q41" s="4" t="e">
        <f>100*omb_debt!Q41/omb_ngdp!Q41</f>
        <v>#N/A</v>
      </c>
      <c r="R41" s="4" t="e">
        <f>100*omb_debt!R41/omb_ngdp!R41</f>
        <v>#N/A</v>
      </c>
      <c r="S41" s="4" t="e">
        <f>100*omb_debt!S41/omb_ngdp!S41</f>
        <v>#N/A</v>
      </c>
      <c r="T41" s="4" t="e">
        <f>100*omb_debt!T41/omb_ngdp!T41</f>
        <v>#N/A</v>
      </c>
      <c r="U41" s="4" t="e">
        <f>100*omb_debt!U41/omb_ngdp!U41</f>
        <v>#N/A</v>
      </c>
      <c r="V41" s="4" t="e">
        <f>100*omb_debt!V41/omb_ngdp!V41</f>
        <v>#N/A</v>
      </c>
      <c r="W41" s="4" t="e">
        <f>100*omb_debt!W41/omb_ngdp!W41</f>
        <v>#N/A</v>
      </c>
      <c r="X41" s="4" t="e">
        <f>100*omb_debt!X41/omb_ngdp!X41</f>
        <v>#N/A</v>
      </c>
      <c r="Y41" s="4">
        <f>100*omb_debt!Y41/omb_ngdp!Y41</f>
        <v>39.054444863573494</v>
      </c>
      <c r="Z41" s="4">
        <f>100*omb_debt!Z41/omb_ngdp!Z41</f>
        <v>37.641286796671224</v>
      </c>
      <c r="AA41" s="4">
        <f>100*omb_debt!AA41/omb_ngdp!AA41</f>
        <v>35.19736842105263</v>
      </c>
      <c r="AB41" s="4">
        <f>100*omb_debt!AB41/omb_ngdp!AB41</f>
        <v>38.190222897669706</v>
      </c>
      <c r="AC41" s="4">
        <f>100*omb_debt!AC41/omb_ngdp!AC41</f>
        <v>64.559712132527665</v>
      </c>
      <c r="AD41" s="4">
        <f>100*omb_debt!AD41/omb_ngdp!AD41</f>
        <v>63.580415754923415</v>
      </c>
      <c r="AE41" s="4">
        <f>100*omb_debt!AE41/omb_ngdp!AE41</f>
        <v>62.165701681830711</v>
      </c>
      <c r="AF41" s="4" t="e">
        <f>100*omb_debt!AF41/omb_ngdp!AF41</f>
        <v>#N/A</v>
      </c>
      <c r="AG41" s="4" t="e">
        <f>100*omb_debt!AG41/omb_ngdp!AG41</f>
        <v>#N/A</v>
      </c>
      <c r="AH41" s="4" t="e">
        <f>100*omb_debt!AH41/omb_ngdp!AH41</f>
        <v>#N/A</v>
      </c>
      <c r="AI41" s="4" t="e">
        <f>100*omb_debt!AI41/omb_ngdp!AI41</f>
        <v>#N/A</v>
      </c>
      <c r="AJ41" s="4" t="e">
        <f>100*omb_debt!AJ41/omb_ngdp!AJ41</f>
        <v>#N/A</v>
      </c>
      <c r="AK41" s="4" t="e">
        <f>100*omb_debt!AK41/omb_ngdp!AK41</f>
        <v>#N/A</v>
      </c>
      <c r="AL41" s="4" t="e">
        <f>100*omb_debt!AL41/omb_ngdp!AL41</f>
        <v>#N/A</v>
      </c>
      <c r="AM41" s="4" t="e">
        <f>100*omb_debt!AM41/omb_ngdp!AM41</f>
        <v>#N/A</v>
      </c>
      <c r="AN41" s="4" t="e">
        <f>100*omb_debt!AN41/omb_ngdp!AN41</f>
        <v>#N/A</v>
      </c>
      <c r="AO41" s="4" t="e">
        <f>100*omb_debt!AO41/omb_ngdp!AO41</f>
        <v>#N/A</v>
      </c>
      <c r="AP41" s="4" t="e">
        <f>100*omb_debt!AP41/omb_ngdp!AP41</f>
        <v>#N/A</v>
      </c>
      <c r="AQ41" s="4" t="e">
        <f>100*omb_debt!AQ41/omb_ngdp!AQ41</f>
        <v>#N/A</v>
      </c>
      <c r="AR41" s="4" t="e">
        <f>100*omb_debt!AR41/omb_ngdp!AR41</f>
        <v>#N/A</v>
      </c>
      <c r="AS41" s="3"/>
      <c r="AT41" s="20">
        <f ca="1">OFFSET(C$4,0,ROWS($4:38)-1)</f>
        <v>42878</v>
      </c>
      <c r="AU41" s="20">
        <f t="shared" ca="1" si="1"/>
        <v>42856</v>
      </c>
      <c r="AV41" s="28">
        <f ca="1">OFFSET(C$1,0,ROWS($1:35)-1)</f>
        <v>2017</v>
      </c>
      <c r="AW41" s="19">
        <f t="shared" ca="1" si="0"/>
        <v>2022</v>
      </c>
      <c r="AX41" s="30" cm="1">
        <f t="array" aca="1" ref="AX41" ca="1">INDEX($C$6:$AR$100,MATCH(AW41,YEAR($B$6:$B$100),0),MATCH(AV41,$C$1:$AR$1,0))</f>
        <v>72.202299987634476</v>
      </c>
      <c r="AY41" s="3"/>
      <c r="AZ41" s="3"/>
      <c r="BA41" s="3"/>
      <c r="BB41" s="3"/>
      <c r="BC41" s="3"/>
      <c r="BD41" s="3"/>
      <c r="BE41" s="3"/>
      <c r="BF41" s="3"/>
      <c r="BG41" s="3"/>
      <c r="BH41" s="3"/>
      <c r="BI41" s="3"/>
      <c r="BO41" s="3"/>
      <c r="BQ41" s="3"/>
      <c r="BR41" s="3"/>
      <c r="BS41" s="3"/>
      <c r="BT41" s="3"/>
      <c r="BU41" s="3"/>
      <c r="BV41" s="3"/>
      <c r="BW41" s="3"/>
      <c r="BX41" s="3"/>
      <c r="BY41" s="3"/>
      <c r="BZ41" s="3"/>
      <c r="CA41" s="3"/>
      <c r="CB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O41" s="5"/>
      <c r="DP41" s="19"/>
      <c r="DQ41" s="20"/>
    </row>
    <row r="42" spans="1:124" x14ac:dyDescent="0.3">
      <c r="A42" t="s">
        <v>615</v>
      </c>
      <c r="B42" s="16">
        <v>40544</v>
      </c>
      <c r="C42" s="4" t="e">
        <f>100*omb_debt!C42/omb_ngdp!C42</f>
        <v>#N/A</v>
      </c>
      <c r="D42" s="4" t="e">
        <f>100*omb_debt!D42/omb_ngdp!D42</f>
        <v>#N/A</v>
      </c>
      <c r="E42" s="4" t="e">
        <f>100*omb_debt!E42/omb_ngdp!E42</f>
        <v>#N/A</v>
      </c>
      <c r="F42" s="4" t="e">
        <f>100*omb_debt!F42/omb_ngdp!F42</f>
        <v>#N/A</v>
      </c>
      <c r="G42" s="4" t="e">
        <f>100*omb_debt!G42/omb_ngdp!G42</f>
        <v>#N/A</v>
      </c>
      <c r="H42" s="4" t="e">
        <f>100*omb_debt!H42/omb_ngdp!H42</f>
        <v>#N/A</v>
      </c>
      <c r="I42" s="4" t="e">
        <f>100*omb_debt!I42/omb_ngdp!I42</f>
        <v>#N/A</v>
      </c>
      <c r="J42" s="4" t="e">
        <f>100*omb_debt!J42/omb_ngdp!J42</f>
        <v>#N/A</v>
      </c>
      <c r="K42" s="4" t="e">
        <f>100*omb_debt!K42/omb_ngdp!K42</f>
        <v>#N/A</v>
      </c>
      <c r="L42" s="4" t="e">
        <f>100*omb_debt!L42/omb_ngdp!L42</f>
        <v>#N/A</v>
      </c>
      <c r="M42" s="4" t="e">
        <f>100*omb_debt!M42/omb_ngdp!M42</f>
        <v>#N/A</v>
      </c>
      <c r="N42" s="4" t="e">
        <f>100*omb_debt!N42/omb_ngdp!N42</f>
        <v>#N/A</v>
      </c>
      <c r="O42" s="4" t="e">
        <f>100*omb_debt!O42/omb_ngdp!O42</f>
        <v>#N/A</v>
      </c>
      <c r="P42" s="4" t="e">
        <f>100*omb_debt!P42/omb_ngdp!P42</f>
        <v>#N/A</v>
      </c>
      <c r="Q42" s="4" t="e">
        <f>100*omb_debt!Q42/omb_ngdp!Q42</f>
        <v>#N/A</v>
      </c>
      <c r="R42" s="4" t="e">
        <f>100*omb_debt!R42/omb_ngdp!R42</f>
        <v>#N/A</v>
      </c>
      <c r="S42" s="4" t="e">
        <f>100*omb_debt!S42/omb_ngdp!S42</f>
        <v>#N/A</v>
      </c>
      <c r="T42" s="4" t="e">
        <f>100*omb_debt!T42/omb_ngdp!T42</f>
        <v>#N/A</v>
      </c>
      <c r="U42" s="4" t="e">
        <f>100*omb_debt!U42/omb_ngdp!U42</f>
        <v>#N/A</v>
      </c>
      <c r="V42" s="4" t="e">
        <f>100*omb_debt!V42/omb_ngdp!V42</f>
        <v>#N/A</v>
      </c>
      <c r="W42" s="4" t="e">
        <f>100*omb_debt!W42/omb_ngdp!W42</f>
        <v>#N/A</v>
      </c>
      <c r="X42" s="4" t="e">
        <f>100*omb_debt!X42/omb_ngdp!X42</f>
        <v>#N/A</v>
      </c>
      <c r="Y42" s="4" t="e">
        <f>100*omb_debt!Y42/omb_ngdp!Y42</f>
        <v>#N/A</v>
      </c>
      <c r="Z42" s="4">
        <f>100*omb_debt!Z42/omb_ngdp!Z42</f>
        <v>37.074609259805371</v>
      </c>
      <c r="AA42" s="4">
        <f>100*omb_debt!AA42/omb_ngdp!AA42</f>
        <v>33.935529578462628</v>
      </c>
      <c r="AB42" s="4">
        <f>100*omb_debt!AB42/omb_ngdp!AB42</f>
        <v>37.03256936067551</v>
      </c>
      <c r="AC42" s="4">
        <f>100*omb_debt!AC42/omb_ngdp!AC42</f>
        <v>67.329032258064515</v>
      </c>
      <c r="AD42" s="4">
        <f>100*omb_debt!AD42/omb_ngdp!AD42</f>
        <v>68.61886397803778</v>
      </c>
      <c r="AE42" s="4">
        <f>100*omb_debt!AE42/omb_ngdp!AE42</f>
        <v>71.989389920424401</v>
      </c>
      <c r="AF42" s="4">
        <f>100*omb_debt!AF42/omb_ngdp!AF42</f>
        <v>67.70506049869644</v>
      </c>
      <c r="AG42" s="4" t="e">
        <f>100*omb_debt!AG42/omb_ngdp!AG42</f>
        <v>#N/A</v>
      </c>
      <c r="AH42" s="4" t="e">
        <f>100*omb_debt!AH42/omb_ngdp!AH42</f>
        <v>#N/A</v>
      </c>
      <c r="AI42" s="4" t="e">
        <f>100*omb_debt!AI42/omb_ngdp!AI42</f>
        <v>#N/A</v>
      </c>
      <c r="AJ42" s="4" t="e">
        <f>100*omb_debt!AJ42/omb_ngdp!AJ42</f>
        <v>#N/A</v>
      </c>
      <c r="AK42" s="4" t="e">
        <f>100*omb_debt!AK42/omb_ngdp!AK42</f>
        <v>#N/A</v>
      </c>
      <c r="AL42" s="4" t="e">
        <f>100*omb_debt!AL42/omb_ngdp!AL42</f>
        <v>#N/A</v>
      </c>
      <c r="AM42" s="4" t="e">
        <f>100*omb_debt!AM42/omb_ngdp!AM42</f>
        <v>#N/A</v>
      </c>
      <c r="AN42" s="4" t="e">
        <f>100*omb_debt!AN42/omb_ngdp!AN42</f>
        <v>#N/A</v>
      </c>
      <c r="AO42" s="4" t="e">
        <f>100*omb_debt!AO42/omb_ngdp!AO42</f>
        <v>#N/A</v>
      </c>
      <c r="AP42" s="4" t="e">
        <f>100*omb_debt!AP42/omb_ngdp!AP42</f>
        <v>#N/A</v>
      </c>
      <c r="AQ42" s="4" t="e">
        <f>100*omb_debt!AQ42/omb_ngdp!AQ42</f>
        <v>#N/A</v>
      </c>
      <c r="AR42" s="4" t="e">
        <f>100*omb_debt!AR42/omb_ngdp!AR42</f>
        <v>#N/A</v>
      </c>
      <c r="AS42" s="3"/>
      <c r="AT42" s="20">
        <f ca="1">OFFSET(C$4,0,ROWS($4:39)-1)</f>
        <v>43143</v>
      </c>
      <c r="AU42" s="20">
        <f t="shared" ca="1" si="1"/>
        <v>43132</v>
      </c>
      <c r="AV42" s="28">
        <f ca="1">OFFSET(C$1,0,ROWS($1:36)-1)</f>
        <v>2018</v>
      </c>
      <c r="AW42" s="19">
        <f t="shared" ca="1" si="0"/>
        <v>2023</v>
      </c>
      <c r="AX42" s="30" cm="1">
        <f t="array" aca="1" ref="AX42" ca="1">INDEX($C$6:$AR$100,MATCH(AW42,YEAR($B$6:$B$100),0),MATCH(AV42,$C$1:$AR$1,0))</f>
        <v>81.269283343097058</v>
      </c>
      <c r="AY42" s="3"/>
      <c r="AZ42" s="3"/>
      <c r="BA42" s="3"/>
      <c r="BB42" s="3"/>
      <c r="BC42" s="3"/>
      <c r="BD42" s="3"/>
      <c r="BE42" s="3"/>
      <c r="BF42" s="3"/>
      <c r="BG42" s="3"/>
      <c r="BH42" s="3"/>
      <c r="BI42" s="3"/>
      <c r="BJ42" s="3"/>
      <c r="BK42" s="3"/>
      <c r="BO42" s="3"/>
      <c r="BQ42" s="3"/>
      <c r="BR42" s="3"/>
      <c r="BS42" s="3"/>
      <c r="BT42" s="3"/>
      <c r="BU42" s="3"/>
      <c r="BV42" s="3"/>
      <c r="BW42" s="3"/>
      <c r="BX42" s="3"/>
      <c r="BY42" s="3"/>
      <c r="BZ42" s="3"/>
      <c r="CA42" s="3"/>
      <c r="CB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O42" s="5"/>
      <c r="DP42" s="19"/>
      <c r="DQ42" s="20"/>
    </row>
    <row r="43" spans="1:124" x14ac:dyDescent="0.3">
      <c r="A43" t="s">
        <v>616</v>
      </c>
      <c r="B43" s="16">
        <v>40909</v>
      </c>
      <c r="C43" s="4" t="e">
        <f>100*omb_debt!C43/omb_ngdp!C43</f>
        <v>#N/A</v>
      </c>
      <c r="D43" s="4" t="e">
        <f>100*omb_debt!D43/omb_ngdp!D43</f>
        <v>#N/A</v>
      </c>
      <c r="E43" s="4" t="e">
        <f>100*omb_debt!E43/omb_ngdp!E43</f>
        <v>#N/A</v>
      </c>
      <c r="F43" s="4" t="e">
        <f>100*omb_debt!F43/omb_ngdp!F43</f>
        <v>#N/A</v>
      </c>
      <c r="G43" s="4" t="e">
        <f>100*omb_debt!G43/omb_ngdp!G43</f>
        <v>#N/A</v>
      </c>
      <c r="H43" s="4" t="e">
        <f>100*omb_debt!H43/omb_ngdp!H43</f>
        <v>#N/A</v>
      </c>
      <c r="I43" s="4" t="e">
        <f>100*omb_debt!I43/omb_ngdp!I43</f>
        <v>#N/A</v>
      </c>
      <c r="J43" s="4" t="e">
        <f>100*omb_debt!J43/omb_ngdp!J43</f>
        <v>#N/A</v>
      </c>
      <c r="K43" s="4" t="e">
        <f>100*omb_debt!K43/omb_ngdp!K43</f>
        <v>#N/A</v>
      </c>
      <c r="L43" s="4" t="e">
        <f>100*omb_debt!L43/omb_ngdp!L43</f>
        <v>#N/A</v>
      </c>
      <c r="M43" s="4" t="e">
        <f>100*omb_debt!M43/omb_ngdp!M43</f>
        <v>#N/A</v>
      </c>
      <c r="N43" s="4" t="e">
        <f>100*omb_debt!N43/omb_ngdp!N43</f>
        <v>#N/A</v>
      </c>
      <c r="O43" s="4" t="e">
        <f>100*omb_debt!O43/omb_ngdp!O43</f>
        <v>#N/A</v>
      </c>
      <c r="P43" s="4" t="e">
        <f>100*omb_debt!P43/omb_ngdp!P43</f>
        <v>#N/A</v>
      </c>
      <c r="Q43" s="4" t="e">
        <f>100*omb_debt!Q43/omb_ngdp!Q43</f>
        <v>#N/A</v>
      </c>
      <c r="R43" s="4" t="e">
        <f>100*omb_debt!R43/omb_ngdp!R43</f>
        <v>#N/A</v>
      </c>
      <c r="S43" s="4" t="e">
        <f>100*omb_debt!S43/omb_ngdp!S43</f>
        <v>#N/A</v>
      </c>
      <c r="T43" s="4" t="e">
        <f>100*omb_debt!T43/omb_ngdp!T43</f>
        <v>#N/A</v>
      </c>
      <c r="U43" s="4" t="e">
        <f>100*omb_debt!U43/omb_ngdp!U43</f>
        <v>#N/A</v>
      </c>
      <c r="V43" s="4" t="e">
        <f>100*omb_debt!V43/omb_ngdp!V43</f>
        <v>#N/A</v>
      </c>
      <c r="W43" s="4" t="e">
        <f>100*omb_debt!W43/omb_ngdp!W43</f>
        <v>#N/A</v>
      </c>
      <c r="X43" s="4" t="e">
        <f>100*omb_debt!X43/omb_ngdp!X43</f>
        <v>#N/A</v>
      </c>
      <c r="Y43" s="4" t="e">
        <f>100*omb_debt!Y43/omb_ngdp!Y43</f>
        <v>#N/A</v>
      </c>
      <c r="Z43" s="4" t="e">
        <f>100*omb_debt!Z43/omb_ngdp!Z43</f>
        <v>#N/A</v>
      </c>
      <c r="AA43" s="4">
        <f>100*omb_debt!AA43/omb_ngdp!AA43</f>
        <v>32.10952434499044</v>
      </c>
      <c r="AB43" s="4">
        <f>100*omb_debt!AB43/omb_ngdp!AB43</f>
        <v>35.1250359298649</v>
      </c>
      <c r="AC43" s="4">
        <f>100*omb_debt!AC43/omb_ngdp!AC43</f>
        <v>66.697024893746203</v>
      </c>
      <c r="AD43" s="4">
        <f>100*omb_debt!AD43/omb_ngdp!AD43</f>
        <v>70.80170338826143</v>
      </c>
      <c r="AE43" s="4">
        <f>100*omb_debt!AE43/omb_ngdp!AE43</f>
        <v>75.134383102510597</v>
      </c>
      <c r="AF43" s="4">
        <f>100*omb_debt!AF43/omb_ngdp!AF43</f>
        <v>74.20843481604922</v>
      </c>
      <c r="AG43" s="4">
        <f>100*omb_debt!AG43/omb_ngdp!AG43</f>
        <v>72.560622628159777</v>
      </c>
      <c r="AH43" s="4" t="e">
        <f>100*omb_debt!AH43/omb_ngdp!AH43</f>
        <v>#N/A</v>
      </c>
      <c r="AI43" s="4" t="e">
        <f>100*omb_debt!AI43/omb_ngdp!AI43</f>
        <v>#N/A</v>
      </c>
      <c r="AJ43" s="4" t="e">
        <f>100*omb_debt!AJ43/omb_ngdp!AJ43</f>
        <v>#N/A</v>
      </c>
      <c r="AK43" s="4" t="e">
        <f>100*omb_debt!AK43/omb_ngdp!AK43</f>
        <v>#N/A</v>
      </c>
      <c r="AL43" s="4" t="e">
        <f>100*omb_debt!AL43/omb_ngdp!AL43</f>
        <v>#N/A</v>
      </c>
      <c r="AM43" s="4" t="e">
        <f>100*omb_debt!AM43/omb_ngdp!AM43</f>
        <v>#N/A</v>
      </c>
      <c r="AN43" s="4" t="e">
        <f>100*omb_debt!AN43/omb_ngdp!AN43</f>
        <v>#N/A</v>
      </c>
      <c r="AO43" s="4" t="e">
        <f>100*omb_debt!AO43/omb_ngdp!AO43</f>
        <v>#N/A</v>
      </c>
      <c r="AP43" s="4" t="e">
        <f>100*omb_debt!AP43/omb_ngdp!AP43</f>
        <v>#N/A</v>
      </c>
      <c r="AQ43" s="4" t="e">
        <f>100*omb_debt!AQ43/omb_ngdp!AQ43</f>
        <v>#N/A</v>
      </c>
      <c r="AR43" s="4" t="e">
        <f>100*omb_debt!AR43/omb_ngdp!AR43</f>
        <v>#N/A</v>
      </c>
      <c r="AS43" s="3"/>
      <c r="AT43" s="20">
        <f ca="1">OFFSET(C$4,0,ROWS($4:40)-1)</f>
        <v>43535</v>
      </c>
      <c r="AU43" s="20">
        <f t="shared" ca="1" si="1"/>
        <v>43525</v>
      </c>
      <c r="AV43" s="28">
        <f ca="1">OFFSET(C$1,0,ROWS($1:37)-1)</f>
        <v>2019</v>
      </c>
      <c r="AW43" s="19">
        <f t="shared" ca="1" si="0"/>
        <v>2024</v>
      </c>
      <c r="AX43" s="30" cm="1">
        <f t="array" aca="1" ref="AX43" ca="1">INDEX($C$6:$AR$100,MATCH(AW43,YEAR($B$6:$B$100),0),MATCH(AV43,$C$1:$AR$1,0))</f>
        <v>80.743614140379123</v>
      </c>
      <c r="AY43" s="3"/>
      <c r="AZ43" s="3"/>
      <c r="BA43" s="3"/>
      <c r="BB43" s="3"/>
      <c r="BC43" s="3"/>
      <c r="BD43" s="3"/>
      <c r="BE43" s="3"/>
      <c r="BF43" s="3"/>
      <c r="BG43" s="3"/>
      <c r="BH43" s="3"/>
      <c r="BI43" s="3"/>
      <c r="BJ43" s="3"/>
      <c r="BK43" s="3"/>
      <c r="BL43" s="3"/>
      <c r="BM43" s="3"/>
      <c r="BO43" s="3"/>
      <c r="BQ43" s="3"/>
      <c r="BR43" s="3"/>
      <c r="BS43" s="3"/>
      <c r="BT43" s="3"/>
      <c r="BU43" s="3"/>
      <c r="BV43" s="3"/>
      <c r="BW43" s="3"/>
      <c r="BX43" s="3"/>
      <c r="BY43" s="3"/>
      <c r="BZ43" s="3"/>
      <c r="CA43" s="3"/>
      <c r="CB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O43" s="5"/>
      <c r="DP43" s="19"/>
      <c r="DQ43" s="20"/>
    </row>
    <row r="44" spans="1:124" x14ac:dyDescent="0.3">
      <c r="A44" t="s">
        <v>617</v>
      </c>
      <c r="B44" s="16">
        <v>41275</v>
      </c>
      <c r="C44" s="4" t="e">
        <f>100*omb_debt!C44/omb_ngdp!C44</f>
        <v>#N/A</v>
      </c>
      <c r="D44" s="4" t="e">
        <f>100*omb_debt!D44/omb_ngdp!D44</f>
        <v>#N/A</v>
      </c>
      <c r="E44" s="4" t="e">
        <f>100*omb_debt!E44/omb_ngdp!E44</f>
        <v>#N/A</v>
      </c>
      <c r="F44" s="4" t="e">
        <f>100*omb_debt!F44/omb_ngdp!F44</f>
        <v>#N/A</v>
      </c>
      <c r="G44" s="4" t="e">
        <f>100*omb_debt!G44/omb_ngdp!G44</f>
        <v>#N/A</v>
      </c>
      <c r="H44" s="4" t="e">
        <f>100*omb_debt!H44/omb_ngdp!H44</f>
        <v>#N/A</v>
      </c>
      <c r="I44" s="4" t="e">
        <f>100*omb_debt!I44/omb_ngdp!I44</f>
        <v>#N/A</v>
      </c>
      <c r="J44" s="4" t="e">
        <f>100*omb_debt!J44/omb_ngdp!J44</f>
        <v>#N/A</v>
      </c>
      <c r="K44" s="4" t="e">
        <f>100*omb_debt!K44/omb_ngdp!K44</f>
        <v>#N/A</v>
      </c>
      <c r="L44" s="4" t="e">
        <f>100*omb_debt!L44/omb_ngdp!L44</f>
        <v>#N/A</v>
      </c>
      <c r="M44" s="4" t="e">
        <f>100*omb_debt!M44/omb_ngdp!M44</f>
        <v>#N/A</v>
      </c>
      <c r="N44" s="4" t="e">
        <f>100*omb_debt!N44/omb_ngdp!N44</f>
        <v>#N/A</v>
      </c>
      <c r="O44" s="4" t="e">
        <f>100*omb_debt!O44/omb_ngdp!O44</f>
        <v>#N/A</v>
      </c>
      <c r="P44" s="4" t="e">
        <f>100*omb_debt!P44/omb_ngdp!P44</f>
        <v>#N/A</v>
      </c>
      <c r="Q44" s="4" t="e">
        <f>100*omb_debt!Q44/omb_ngdp!Q44</f>
        <v>#N/A</v>
      </c>
      <c r="R44" s="4" t="e">
        <f>100*omb_debt!R44/omb_ngdp!R44</f>
        <v>#N/A</v>
      </c>
      <c r="S44" s="4" t="e">
        <f>100*omb_debt!S44/omb_ngdp!S44</f>
        <v>#N/A</v>
      </c>
      <c r="T44" s="4" t="e">
        <f>100*omb_debt!T44/omb_ngdp!T44</f>
        <v>#N/A</v>
      </c>
      <c r="U44" s="4" t="e">
        <f>100*omb_debt!U44/omb_ngdp!U44</f>
        <v>#N/A</v>
      </c>
      <c r="V44" s="4" t="e">
        <f>100*omb_debt!V44/omb_ngdp!V44</f>
        <v>#N/A</v>
      </c>
      <c r="W44" s="4" t="e">
        <f>100*omb_debt!W44/omb_ngdp!W44</f>
        <v>#N/A</v>
      </c>
      <c r="X44" s="4" t="e">
        <f>100*omb_debt!X44/omb_ngdp!X44</f>
        <v>#N/A</v>
      </c>
      <c r="Y44" s="4" t="e">
        <f>100*omb_debt!Y44/omb_ngdp!Y44</f>
        <v>#N/A</v>
      </c>
      <c r="Z44" s="4" t="e">
        <f>100*omb_debt!Z44/omb_ngdp!Z44</f>
        <v>#N/A</v>
      </c>
      <c r="AA44" s="4" t="e">
        <f>100*omb_debt!AA44/omb_ngdp!AA44</f>
        <v>#N/A</v>
      </c>
      <c r="AB44" s="4">
        <f>100*omb_debt!AB44/omb_ngdp!AB44</f>
        <v>33.421038206435348</v>
      </c>
      <c r="AC44" s="4">
        <f>100*omb_debt!AC44/omb_ngdp!AC44</f>
        <v>65.750371471025261</v>
      </c>
      <c r="AD44" s="4">
        <f>100*omb_debt!AD44/omb_ngdp!AD44</f>
        <v>71.737865207775585</v>
      </c>
      <c r="AE44" s="4">
        <f>100*omb_debt!AE44/omb_ngdp!AE44</f>
        <v>76.313276026743083</v>
      </c>
      <c r="AF44" s="4">
        <f>100*omb_debt!AF44/omb_ngdp!AF44</f>
        <v>77.361493725130089</v>
      </c>
      <c r="AG44" s="4">
        <f>100*omb_debt!AG44/omb_ngdp!AG44</f>
        <v>76.553724618897732</v>
      </c>
      <c r="AH44" s="4">
        <f>100*omb_debt!AH44/omb_ngdp!AH44</f>
        <v>72.104218063662074</v>
      </c>
      <c r="AI44" s="4" t="e">
        <f>100*omb_debt!AI44/omb_ngdp!AI44</f>
        <v>#N/A</v>
      </c>
      <c r="AJ44" s="4" t="e">
        <f>100*omb_debt!AJ44/omb_ngdp!AJ44</f>
        <v>#N/A</v>
      </c>
      <c r="AK44" s="4" t="e">
        <f>100*omb_debt!AK44/omb_ngdp!AK44</f>
        <v>#N/A</v>
      </c>
      <c r="AL44" s="4" t="e">
        <f>100*omb_debt!AL44/omb_ngdp!AL44</f>
        <v>#N/A</v>
      </c>
      <c r="AM44" s="4" t="e">
        <f>100*omb_debt!AM44/omb_ngdp!AM44</f>
        <v>#N/A</v>
      </c>
      <c r="AN44" s="4" t="e">
        <f>100*omb_debt!AN44/omb_ngdp!AN44</f>
        <v>#N/A</v>
      </c>
      <c r="AO44" s="4" t="e">
        <f>100*omb_debt!AO44/omb_ngdp!AO44</f>
        <v>#N/A</v>
      </c>
      <c r="AP44" s="4" t="e">
        <f>100*omb_debt!AP44/omb_ngdp!AP44</f>
        <v>#N/A</v>
      </c>
      <c r="AQ44" s="4" t="e">
        <f>100*omb_debt!AQ44/omb_ngdp!AQ44</f>
        <v>#N/A</v>
      </c>
      <c r="AR44" s="4" t="e">
        <f>100*omb_debt!AR44/omb_ngdp!AR44</f>
        <v>#N/A</v>
      </c>
      <c r="AS44" s="3"/>
      <c r="AT44" s="20">
        <f ca="1">OFFSET(C$4,0,ROWS($4:41)-1)</f>
        <v>43871</v>
      </c>
      <c r="AU44" s="20">
        <f t="shared" ca="1" si="1"/>
        <v>43862</v>
      </c>
      <c r="AV44" s="28">
        <f ca="1">OFFSET(C$1,0,ROWS($1:38)-1)</f>
        <v>2020</v>
      </c>
      <c r="AW44" s="19">
        <f t="shared" ca="1" si="0"/>
        <v>2025</v>
      </c>
      <c r="AX44" s="30" cm="1">
        <f t="array" aca="1" ref="AX44" ca="1">INDEX($C$6:$AR$100,MATCH(AW44,YEAR($B$6:$B$100),0),MATCH(AV44,$C$1:$AR$1,0))</f>
        <v>76.732342921364094</v>
      </c>
      <c r="AY44" s="3"/>
      <c r="AZ44" s="3"/>
      <c r="BA44" s="3"/>
      <c r="BB44" s="3"/>
      <c r="BC44" s="3"/>
      <c r="BD44" s="3"/>
      <c r="BE44" s="3"/>
      <c r="BF44" s="3"/>
      <c r="BG44" s="3"/>
      <c r="BH44" s="3"/>
      <c r="BI44" s="3"/>
      <c r="BJ44" s="3"/>
      <c r="BK44" s="3"/>
      <c r="BL44" s="3"/>
      <c r="BM44" s="3"/>
      <c r="BN44" s="3"/>
      <c r="BO44" s="3"/>
      <c r="BQ44" s="3"/>
      <c r="BR44" s="3"/>
      <c r="BS44" s="3"/>
      <c r="BT44" s="3"/>
      <c r="BU44" s="3"/>
      <c r="BV44" s="3"/>
      <c r="BW44" s="3"/>
      <c r="BX44" s="3"/>
      <c r="BY44" s="3"/>
      <c r="BZ44" s="3"/>
      <c r="CA44" s="3"/>
      <c r="CB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O44" s="5"/>
      <c r="DP44" s="19"/>
      <c r="DQ44" s="20"/>
    </row>
    <row r="45" spans="1:124" x14ac:dyDescent="0.3">
      <c r="A45" t="s">
        <v>618</v>
      </c>
      <c r="B45" s="16">
        <v>41640</v>
      </c>
      <c r="C45" s="4" t="e">
        <f>100*omb_debt!C45/omb_ngdp!C45</f>
        <v>#N/A</v>
      </c>
      <c r="D45" s="4" t="e">
        <f>100*omb_debt!D45/omb_ngdp!D45</f>
        <v>#N/A</v>
      </c>
      <c r="E45" s="4" t="e">
        <f>100*omb_debt!E45/omb_ngdp!E45</f>
        <v>#N/A</v>
      </c>
      <c r="F45" s="4" t="e">
        <f>100*omb_debt!F45/omb_ngdp!F45</f>
        <v>#N/A</v>
      </c>
      <c r="G45" s="4" t="e">
        <f>100*omb_debt!G45/omb_ngdp!G45</f>
        <v>#N/A</v>
      </c>
      <c r="H45" s="4" t="e">
        <f>100*omb_debt!H45/omb_ngdp!H45</f>
        <v>#N/A</v>
      </c>
      <c r="I45" s="4" t="e">
        <f>100*omb_debt!I45/omb_ngdp!I45</f>
        <v>#N/A</v>
      </c>
      <c r="J45" s="4" t="e">
        <f>100*omb_debt!J45/omb_ngdp!J45</f>
        <v>#N/A</v>
      </c>
      <c r="K45" s="4" t="e">
        <f>100*omb_debt!K45/omb_ngdp!K45</f>
        <v>#N/A</v>
      </c>
      <c r="L45" s="4" t="e">
        <f>100*omb_debt!L45/omb_ngdp!L45</f>
        <v>#N/A</v>
      </c>
      <c r="M45" s="4" t="e">
        <f>100*omb_debt!M45/omb_ngdp!M45</f>
        <v>#N/A</v>
      </c>
      <c r="N45" s="4" t="e">
        <f>100*omb_debt!N45/omb_ngdp!N45</f>
        <v>#N/A</v>
      </c>
      <c r="O45" s="4" t="e">
        <f>100*omb_debt!O45/omb_ngdp!O45</f>
        <v>#N/A</v>
      </c>
      <c r="P45" s="4" t="e">
        <f>100*omb_debt!P45/omb_ngdp!P45</f>
        <v>#N/A</v>
      </c>
      <c r="Q45" s="4" t="e">
        <f>100*omb_debt!Q45/omb_ngdp!Q45</f>
        <v>#N/A</v>
      </c>
      <c r="R45" s="4" t="e">
        <f>100*omb_debt!R45/omb_ngdp!R45</f>
        <v>#N/A</v>
      </c>
      <c r="S45" s="4" t="e">
        <f>100*omb_debt!S45/omb_ngdp!S45</f>
        <v>#N/A</v>
      </c>
      <c r="T45" s="4" t="e">
        <f>100*omb_debt!T45/omb_ngdp!T45</f>
        <v>#N/A</v>
      </c>
      <c r="U45" s="4" t="e">
        <f>100*omb_debt!U45/omb_ngdp!U45</f>
        <v>#N/A</v>
      </c>
      <c r="V45" s="4" t="e">
        <f>100*omb_debt!V45/omb_ngdp!V45</f>
        <v>#N/A</v>
      </c>
      <c r="W45" s="4" t="e">
        <f>100*omb_debt!W45/omb_ngdp!W45</f>
        <v>#N/A</v>
      </c>
      <c r="X45" s="4" t="e">
        <f>100*omb_debt!X45/omb_ngdp!X45</f>
        <v>#N/A</v>
      </c>
      <c r="Y45" s="4" t="e">
        <f>100*omb_debt!Y45/omb_ngdp!Y45</f>
        <v>#N/A</v>
      </c>
      <c r="Z45" s="4" t="e">
        <f>100*omb_debt!Z45/omb_ngdp!Z45</f>
        <v>#N/A</v>
      </c>
      <c r="AA45" s="4" t="e">
        <f>100*omb_debt!AA45/omb_ngdp!AA45</f>
        <v>#N/A</v>
      </c>
      <c r="AB45" s="4" t="e">
        <f>100*omb_debt!AB45/omb_ngdp!AB45</f>
        <v>#N/A</v>
      </c>
      <c r="AC45" s="4">
        <f>100*omb_debt!AC45/omb_ngdp!AC45</f>
        <v>65.647775481344496</v>
      </c>
      <c r="AD45" s="4">
        <f>100*omb_debt!AD45/omb_ngdp!AD45</f>
        <v>72.220084647941519</v>
      </c>
      <c r="AE45" s="4">
        <f>100*omb_debt!AE45/omb_ngdp!AE45</f>
        <v>76.268136317624567</v>
      </c>
      <c r="AF45" s="4">
        <f>100*omb_debt!AF45/omb_ngdp!AF45</f>
        <v>78.369083702494748</v>
      </c>
      <c r="AG45" s="4">
        <f>100*omb_debt!AG45/omb_ngdp!AG45</f>
        <v>78.161189818352824</v>
      </c>
      <c r="AH45" s="4">
        <f>100*omb_debt!AH45/omb_ngdp!AH45</f>
        <v>74.4461112393261</v>
      </c>
      <c r="AI45" s="4">
        <f>100*omb_debt!AI45/omb_ngdp!AI45</f>
        <v>74.11273486430062</v>
      </c>
      <c r="AJ45" s="4" t="e">
        <f>100*omb_debt!AJ45/omb_ngdp!AJ45</f>
        <v>#N/A</v>
      </c>
      <c r="AK45" s="4" t="e">
        <f>100*omb_debt!AK45/omb_ngdp!AK45</f>
        <v>#N/A</v>
      </c>
      <c r="AL45" s="4" t="e">
        <f>100*omb_debt!AL45/omb_ngdp!AL45</f>
        <v>#N/A</v>
      </c>
      <c r="AM45" s="4" t="e">
        <f>100*omb_debt!AM45/omb_ngdp!AM45</f>
        <v>#N/A</v>
      </c>
      <c r="AN45" s="4" t="e">
        <f>100*omb_debt!AN45/omb_ngdp!AN45</f>
        <v>#N/A</v>
      </c>
      <c r="AO45" s="4" t="e">
        <f>100*omb_debt!AO45/omb_ngdp!AO45</f>
        <v>#N/A</v>
      </c>
      <c r="AP45" s="4" t="e">
        <f>100*omb_debt!AP45/omb_ngdp!AP45</f>
        <v>#N/A</v>
      </c>
      <c r="AQ45" s="4" t="e">
        <f>100*omb_debt!AQ45/omb_ngdp!AQ45</f>
        <v>#N/A</v>
      </c>
      <c r="AR45" s="4" t="e">
        <f>100*omb_debt!AR45/omb_ngdp!AR45</f>
        <v>#N/A</v>
      </c>
      <c r="AS45" s="3"/>
      <c r="AT45" s="20">
        <f ca="1">OFFSET(C$4,0,ROWS($4:42)-1)</f>
        <v>44344</v>
      </c>
      <c r="AU45" s="20">
        <f t="shared" ca="1" si="1"/>
        <v>44317</v>
      </c>
      <c r="AV45" s="28">
        <f ca="1">OFFSET(C$1,0,ROWS($1:39)-1)</f>
        <v>2021</v>
      </c>
      <c r="AW45" s="19">
        <f t="shared" ca="1" si="0"/>
        <v>2026</v>
      </c>
      <c r="AX45" s="30" cm="1">
        <f t="array" aca="1" ref="AX45" ca="1">INDEX($C$6:$AR$100,MATCH(AW45,YEAR($B$6:$B$100),0),MATCH(AV45,$C$1:$AR$1,0))</f>
        <v>116.07162314313733</v>
      </c>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O45" s="5"/>
      <c r="DP45" s="19"/>
      <c r="DQ45" s="20"/>
    </row>
    <row r="46" spans="1:124" x14ac:dyDescent="0.3">
      <c r="A46" t="s">
        <v>619</v>
      </c>
      <c r="B46" s="16">
        <v>42005</v>
      </c>
      <c r="C46" s="4" t="e">
        <f>100*omb_debt!C46/omb_ngdp!C46</f>
        <v>#N/A</v>
      </c>
      <c r="D46" s="4" t="e">
        <f>100*omb_debt!D46/omb_ngdp!D46</f>
        <v>#N/A</v>
      </c>
      <c r="E46" s="4" t="e">
        <f>100*omb_debt!E46/omb_ngdp!E46</f>
        <v>#N/A</v>
      </c>
      <c r="F46" s="4" t="e">
        <f>100*omb_debt!F46/omb_ngdp!F46</f>
        <v>#N/A</v>
      </c>
      <c r="G46" s="4" t="e">
        <f>100*omb_debt!G46/omb_ngdp!G46</f>
        <v>#N/A</v>
      </c>
      <c r="H46" s="4" t="e">
        <f>100*omb_debt!H46/omb_ngdp!H46</f>
        <v>#N/A</v>
      </c>
      <c r="I46" s="4" t="e">
        <f>100*omb_debt!I46/omb_ngdp!I46</f>
        <v>#N/A</v>
      </c>
      <c r="J46" s="4" t="e">
        <f>100*omb_debt!J46/omb_ngdp!J46</f>
        <v>#N/A</v>
      </c>
      <c r="K46" s="4" t="e">
        <f>100*omb_debt!K46/omb_ngdp!K46</f>
        <v>#N/A</v>
      </c>
      <c r="L46" s="4" t="e">
        <f>100*omb_debt!L46/omb_ngdp!L46</f>
        <v>#N/A</v>
      </c>
      <c r="M46" s="4" t="e">
        <f>100*omb_debt!M46/omb_ngdp!M46</f>
        <v>#N/A</v>
      </c>
      <c r="N46" s="4" t="e">
        <f>100*omb_debt!N46/omb_ngdp!N46</f>
        <v>#N/A</v>
      </c>
      <c r="O46" s="4" t="e">
        <f>100*omb_debt!O46/omb_ngdp!O46</f>
        <v>#N/A</v>
      </c>
      <c r="P46" s="4" t="e">
        <f>100*omb_debt!P46/omb_ngdp!P46</f>
        <v>#N/A</v>
      </c>
      <c r="Q46" s="4" t="e">
        <f>100*omb_debt!Q46/omb_ngdp!Q46</f>
        <v>#N/A</v>
      </c>
      <c r="R46" s="4" t="e">
        <f>100*omb_debt!R46/omb_ngdp!R46</f>
        <v>#N/A</v>
      </c>
      <c r="S46" s="4" t="e">
        <f>100*omb_debt!S46/omb_ngdp!S46</f>
        <v>#N/A</v>
      </c>
      <c r="T46" s="4" t="e">
        <f>100*omb_debt!T46/omb_ngdp!T46</f>
        <v>#N/A</v>
      </c>
      <c r="U46" s="4" t="e">
        <f>100*omb_debt!U46/omb_ngdp!U46</f>
        <v>#N/A</v>
      </c>
      <c r="V46" s="4" t="e">
        <f>100*omb_debt!V46/omb_ngdp!V46</f>
        <v>#N/A</v>
      </c>
      <c r="W46" s="4" t="e">
        <f>100*omb_debt!W46/omb_ngdp!W46</f>
        <v>#N/A</v>
      </c>
      <c r="X46" s="4" t="e">
        <f>100*omb_debt!X46/omb_ngdp!X46</f>
        <v>#N/A</v>
      </c>
      <c r="Y46" s="4" t="e">
        <f>100*omb_debt!Y46/omb_ngdp!Y46</f>
        <v>#N/A</v>
      </c>
      <c r="Z46" s="4" t="e">
        <f>100*omb_debt!Z46/omb_ngdp!Z46</f>
        <v>#N/A</v>
      </c>
      <c r="AA46" s="4" t="e">
        <f>100*omb_debt!AA46/omb_ngdp!AA46</f>
        <v>#N/A</v>
      </c>
      <c r="AB46" s="4" t="e">
        <f>100*omb_debt!AB46/omb_ngdp!AB46</f>
        <v>#N/A</v>
      </c>
      <c r="AC46" s="4">
        <f>100*omb_debt!AC46/omb_ngdp!AC46</f>
        <v>65.915126269200726</v>
      </c>
      <c r="AD46" s="4">
        <f>100*omb_debt!AD46/omb_ngdp!AD46</f>
        <v>72.892131318395002</v>
      </c>
      <c r="AE46" s="4">
        <f>100*omb_debt!AE46/omb_ngdp!AE46</f>
        <v>76.052967453733245</v>
      </c>
      <c r="AF46" s="4">
        <f>100*omb_debt!AF46/omb_ngdp!AF46</f>
        <v>78.105402134448241</v>
      </c>
      <c r="AG46" s="4">
        <f>100*omb_debt!AG46/omb_ngdp!AG46</f>
        <v>78.23371989295272</v>
      </c>
      <c r="AH46" s="4">
        <f>100*omb_debt!AH46/omb_ngdp!AH46</f>
        <v>74.60343597343433</v>
      </c>
      <c r="AI46" s="4">
        <f>100*omb_debt!AI46/omb_ngdp!AI46</f>
        <v>75.095913261050882</v>
      </c>
      <c r="AJ46" s="4">
        <f>100*omb_debt!AJ46/omb_ngdp!AJ46</f>
        <v>73.678593495478296</v>
      </c>
      <c r="AK46" s="4" t="e">
        <f>100*omb_debt!AK46/omb_ngdp!AK46</f>
        <v>#N/A</v>
      </c>
      <c r="AL46" s="4" t="e">
        <f>100*omb_debt!AL46/omb_ngdp!AL46</f>
        <v>#N/A</v>
      </c>
      <c r="AM46" s="4" t="e">
        <f>100*omb_debt!AM46/omb_ngdp!AM46</f>
        <v>#N/A</v>
      </c>
      <c r="AN46" s="4" t="e">
        <f>100*omb_debt!AN46/omb_ngdp!AN46</f>
        <v>#N/A</v>
      </c>
      <c r="AO46" s="4" t="e">
        <f>100*omb_debt!AO46/omb_ngdp!AO46</f>
        <v>#N/A</v>
      </c>
      <c r="AP46" s="4" t="e">
        <f>100*omb_debt!AP46/omb_ngdp!AP46</f>
        <v>#N/A</v>
      </c>
      <c r="AQ46" s="4" t="e">
        <f>100*omb_debt!AQ46/omb_ngdp!AQ46</f>
        <v>#N/A</v>
      </c>
      <c r="AR46" s="4" t="e">
        <f>100*omb_debt!AR46/omb_ngdp!AR46</f>
        <v>#N/A</v>
      </c>
      <c r="AS46" s="3"/>
      <c r="AT46" s="20">
        <f ca="1">OFFSET(C$4,0,ROWS($4:43)-1)</f>
        <v>44648</v>
      </c>
      <c r="AU46" s="20">
        <f t="shared" ca="1" si="1"/>
        <v>44621</v>
      </c>
      <c r="AV46" s="28">
        <f ca="1">OFFSET(C$1,0,ROWS($1:40)-1)</f>
        <v>2022</v>
      </c>
      <c r="AW46" s="19">
        <f t="shared" ca="1" si="0"/>
        <v>2027</v>
      </c>
      <c r="AX46" s="30" cm="1">
        <f t="array" aca="1" ref="AX46" ca="1">INDEX($C$6:$AR$100,MATCH(AW46,YEAR($B$6:$B$100),0),MATCH(AV46,$C$1:$AR$1,0))</f>
        <v>104.28191489361703</v>
      </c>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O46" s="5"/>
      <c r="DP46" s="19"/>
      <c r="DQ46" s="20"/>
    </row>
    <row r="47" spans="1:124" x14ac:dyDescent="0.3">
      <c r="A47" t="s">
        <v>620</v>
      </c>
      <c r="B47" s="16">
        <v>42370</v>
      </c>
      <c r="C47" s="4" t="e">
        <f>100*omb_debt!C47/omb_ngdp!C47</f>
        <v>#N/A</v>
      </c>
      <c r="D47" s="4" t="e">
        <f>100*omb_debt!D47/omb_ngdp!D47</f>
        <v>#N/A</v>
      </c>
      <c r="E47" s="4" t="e">
        <f>100*omb_debt!E47/omb_ngdp!E47</f>
        <v>#N/A</v>
      </c>
      <c r="F47" s="4" t="e">
        <f>100*omb_debt!F47/omb_ngdp!F47</f>
        <v>#N/A</v>
      </c>
      <c r="G47" s="4" t="e">
        <f>100*omb_debt!G47/omb_ngdp!G47</f>
        <v>#N/A</v>
      </c>
      <c r="H47" s="4" t="e">
        <f>100*omb_debt!H47/omb_ngdp!H47</f>
        <v>#N/A</v>
      </c>
      <c r="I47" s="4" t="e">
        <f>100*omb_debt!I47/omb_ngdp!I47</f>
        <v>#N/A</v>
      </c>
      <c r="J47" s="4" t="e">
        <f>100*omb_debt!J47/omb_ngdp!J47</f>
        <v>#N/A</v>
      </c>
      <c r="K47" s="4" t="e">
        <f>100*omb_debt!K47/omb_ngdp!K47</f>
        <v>#N/A</v>
      </c>
      <c r="L47" s="4" t="e">
        <f>100*omb_debt!L47/omb_ngdp!L47</f>
        <v>#N/A</v>
      </c>
      <c r="M47" s="4" t="e">
        <f>100*omb_debt!M47/omb_ngdp!M47</f>
        <v>#N/A</v>
      </c>
      <c r="N47" s="4" t="e">
        <f>100*omb_debt!N47/omb_ngdp!N47</f>
        <v>#N/A</v>
      </c>
      <c r="O47" s="4" t="e">
        <f>100*omb_debt!O47/omb_ngdp!O47</f>
        <v>#N/A</v>
      </c>
      <c r="P47" s="4" t="e">
        <f>100*omb_debt!P47/omb_ngdp!P47</f>
        <v>#N/A</v>
      </c>
      <c r="Q47" s="4" t="e">
        <f>100*omb_debt!Q47/omb_ngdp!Q47</f>
        <v>#N/A</v>
      </c>
      <c r="R47" s="4" t="e">
        <f>100*omb_debt!R47/omb_ngdp!R47</f>
        <v>#N/A</v>
      </c>
      <c r="S47" s="4" t="e">
        <f>100*omb_debt!S47/omb_ngdp!S47</f>
        <v>#N/A</v>
      </c>
      <c r="T47" s="4" t="e">
        <f>100*omb_debt!T47/omb_ngdp!T47</f>
        <v>#N/A</v>
      </c>
      <c r="U47" s="4" t="e">
        <f>100*omb_debt!U47/omb_ngdp!U47</f>
        <v>#N/A</v>
      </c>
      <c r="V47" s="4" t="e">
        <f>100*omb_debt!V47/omb_ngdp!V47</f>
        <v>#N/A</v>
      </c>
      <c r="W47" s="4" t="e">
        <f>100*omb_debt!W47/omb_ngdp!W47</f>
        <v>#N/A</v>
      </c>
      <c r="X47" s="4" t="e">
        <f>100*omb_debt!X47/omb_ngdp!X47</f>
        <v>#N/A</v>
      </c>
      <c r="Y47" s="4" t="e">
        <f>100*omb_debt!Y47/omb_ngdp!Y47</f>
        <v>#N/A</v>
      </c>
      <c r="Z47" s="4" t="e">
        <f>100*omb_debt!Z47/omb_ngdp!Z47</f>
        <v>#N/A</v>
      </c>
      <c r="AA47" s="4" t="e">
        <f>100*omb_debt!AA47/omb_ngdp!AA47</f>
        <v>#N/A</v>
      </c>
      <c r="AB47" s="4" t="e">
        <f>100*omb_debt!AB47/omb_ngdp!AB47</f>
        <v>#N/A</v>
      </c>
      <c r="AC47" s="4">
        <f>100*omb_debt!AC47/omb_ngdp!AC47</f>
        <v>66.286141575274172</v>
      </c>
      <c r="AD47" s="4">
        <f>100*omb_debt!AD47/omb_ngdp!AD47</f>
        <v>73.565441650548038</v>
      </c>
      <c r="AE47" s="4">
        <f>100*omb_debt!AE47/omb_ngdp!AE47</f>
        <v>76.115405992622911</v>
      </c>
      <c r="AF47" s="4">
        <f>100*omb_debt!AF47/omb_ngdp!AF47</f>
        <v>77.773739681221116</v>
      </c>
      <c r="AG47" s="4">
        <f>100*omb_debt!AG47/omb_ngdp!AG47</f>
        <v>77.712052392521386</v>
      </c>
      <c r="AH47" s="4">
        <f>100*omb_debt!AH47/omb_ngdp!AH47</f>
        <v>74.32876283822533</v>
      </c>
      <c r="AI47" s="4">
        <f>100*omb_debt!AI47/omb_ngdp!AI47</f>
        <v>74.966788883575106</v>
      </c>
      <c r="AJ47" s="4">
        <f>100*omb_debt!AJ47/omb_ngdp!AJ47</f>
        <v>76.48873971416198</v>
      </c>
      <c r="AK47" s="4">
        <f>100*omb_debt!AK47/omb_ngdp!AK47</f>
        <v>76.97071766175911</v>
      </c>
      <c r="AL47" s="4" t="e">
        <f>100*omb_debt!AL47/omb_ngdp!AL47</f>
        <v>#N/A</v>
      </c>
      <c r="AM47" s="4" t="e">
        <f>100*omb_debt!AM47/omb_ngdp!AM47</f>
        <v>#N/A</v>
      </c>
      <c r="AN47" s="4" t="e">
        <f>100*omb_debt!AN47/omb_ngdp!AN47</f>
        <v>#N/A</v>
      </c>
      <c r="AO47" s="4" t="e">
        <f>100*omb_debt!AO47/omb_ngdp!AO47</f>
        <v>#N/A</v>
      </c>
      <c r="AP47" s="4" t="e">
        <f>100*omb_debt!AP47/omb_ngdp!AP47</f>
        <v>#N/A</v>
      </c>
      <c r="AQ47" s="4" t="e">
        <f>100*omb_debt!AQ47/omb_ngdp!AQ47</f>
        <v>#N/A</v>
      </c>
      <c r="AR47" s="4" t="e">
        <f>100*omb_debt!AR47/omb_ngdp!AR47</f>
        <v>#N/A</v>
      </c>
      <c r="AS47" s="3"/>
      <c r="AT47" s="20">
        <f ca="1">OFFSET(C$4,0,ROWS($4:44)-1)</f>
        <v>44994</v>
      </c>
      <c r="AU47" s="20">
        <f t="shared" ca="1" si="1"/>
        <v>44986</v>
      </c>
      <c r="AV47" s="28">
        <f ca="1">OFFSET(C$1,0,ROWS($1:41)-1)</f>
        <v>2023</v>
      </c>
      <c r="AW47" s="19">
        <f t="shared" ca="1" si="0"/>
        <v>2028</v>
      </c>
      <c r="AX47" s="30" cm="1">
        <f t="array" aca="1" ref="AX47" ca="1">INDEX($C$6:$AR$100,MATCH(AW47,YEAR($B$6:$B$100),0),MATCH(AV47,$C$1:$AR$1,0))</f>
        <v>107.23561575742512</v>
      </c>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O47" s="5"/>
      <c r="DP47" s="19"/>
      <c r="DQ47" s="20"/>
    </row>
    <row r="48" spans="1:124" x14ac:dyDescent="0.3">
      <c r="A48" t="s">
        <v>621</v>
      </c>
      <c r="B48" s="16">
        <v>42736</v>
      </c>
      <c r="C48" s="4" t="e">
        <f>100*omb_debt!C48/omb_ngdp!C48</f>
        <v>#N/A</v>
      </c>
      <c r="D48" s="4" t="e">
        <f>100*omb_debt!D48/omb_ngdp!D48</f>
        <v>#N/A</v>
      </c>
      <c r="E48" s="4" t="e">
        <f>100*omb_debt!E48/omb_ngdp!E48</f>
        <v>#N/A</v>
      </c>
      <c r="F48" s="4" t="e">
        <f>100*omb_debt!F48/omb_ngdp!F48</f>
        <v>#N/A</v>
      </c>
      <c r="G48" s="4" t="e">
        <f>100*omb_debt!G48/omb_ngdp!G48</f>
        <v>#N/A</v>
      </c>
      <c r="H48" s="4" t="e">
        <f>100*omb_debt!H48/omb_ngdp!H48</f>
        <v>#N/A</v>
      </c>
      <c r="I48" s="4" t="e">
        <f>100*omb_debt!I48/omb_ngdp!I48</f>
        <v>#N/A</v>
      </c>
      <c r="J48" s="4" t="e">
        <f>100*omb_debt!J48/omb_ngdp!J48</f>
        <v>#N/A</v>
      </c>
      <c r="K48" s="4" t="e">
        <f>100*omb_debt!K48/omb_ngdp!K48</f>
        <v>#N/A</v>
      </c>
      <c r="L48" s="4" t="e">
        <f>100*omb_debt!L48/omb_ngdp!L48</f>
        <v>#N/A</v>
      </c>
      <c r="M48" s="4" t="e">
        <f>100*omb_debt!M48/omb_ngdp!M48</f>
        <v>#N/A</v>
      </c>
      <c r="N48" s="4" t="e">
        <f>100*omb_debt!N48/omb_ngdp!N48</f>
        <v>#N/A</v>
      </c>
      <c r="O48" s="4" t="e">
        <f>100*omb_debt!O48/omb_ngdp!O48</f>
        <v>#N/A</v>
      </c>
      <c r="P48" s="4" t="e">
        <f>100*omb_debt!P48/omb_ngdp!P48</f>
        <v>#N/A</v>
      </c>
      <c r="Q48" s="4" t="e">
        <f>100*omb_debt!Q48/omb_ngdp!Q48</f>
        <v>#N/A</v>
      </c>
      <c r="R48" s="4" t="e">
        <f>100*omb_debt!R48/omb_ngdp!R48</f>
        <v>#N/A</v>
      </c>
      <c r="S48" s="4" t="e">
        <f>100*omb_debt!S48/omb_ngdp!S48</f>
        <v>#N/A</v>
      </c>
      <c r="T48" s="4" t="e">
        <f>100*omb_debt!T48/omb_ngdp!T48</f>
        <v>#N/A</v>
      </c>
      <c r="U48" s="4" t="e">
        <f>100*omb_debt!U48/omb_ngdp!U48</f>
        <v>#N/A</v>
      </c>
      <c r="V48" s="4" t="e">
        <f>100*omb_debt!V48/omb_ngdp!V48</f>
        <v>#N/A</v>
      </c>
      <c r="W48" s="4" t="e">
        <f>100*omb_debt!W48/omb_ngdp!W48</f>
        <v>#N/A</v>
      </c>
      <c r="X48" s="4" t="e">
        <f>100*omb_debt!X48/omb_ngdp!X48</f>
        <v>#N/A</v>
      </c>
      <c r="Y48" s="4" t="e">
        <f>100*omb_debt!Y48/omb_ngdp!Y48</f>
        <v>#N/A</v>
      </c>
      <c r="Z48" s="4" t="e">
        <f>100*omb_debt!Z48/omb_ngdp!Z48</f>
        <v>#N/A</v>
      </c>
      <c r="AA48" s="4" t="e">
        <f>100*omb_debt!AA48/omb_ngdp!AA48</f>
        <v>#N/A</v>
      </c>
      <c r="AB48" s="4" t="e">
        <f>100*omb_debt!AB48/omb_ngdp!AB48</f>
        <v>#N/A</v>
      </c>
      <c r="AC48" s="4">
        <f>100*omb_debt!AC48/omb_ngdp!AC48</f>
        <v>66.494845360824741</v>
      </c>
      <c r="AD48" s="4">
        <f>100*omb_debt!AD48/omb_ngdp!AD48</f>
        <v>74.214610143830427</v>
      </c>
      <c r="AE48" s="4">
        <f>100*omb_debt!AE48/omb_ngdp!AE48</f>
        <v>76.102144061671893</v>
      </c>
      <c r="AF48" s="4">
        <f>100*omb_debt!AF48/omb_ngdp!AF48</f>
        <v>77.141734989444743</v>
      </c>
      <c r="AG48" s="4">
        <f>100*omb_debt!AG48/omb_ngdp!AG48</f>
        <v>76.796796796796798</v>
      </c>
      <c r="AH48" s="4">
        <f>100*omb_debt!AH48/omb_ngdp!AH48</f>
        <v>73.483835833457107</v>
      </c>
      <c r="AI48" s="4">
        <f>100*omb_debt!AI48/omb_ngdp!AI48</f>
        <v>74.610583997158656</v>
      </c>
      <c r="AJ48" s="4">
        <f>100*omb_debt!AJ48/omb_ngdp!AJ48</f>
        <v>76.48033984354764</v>
      </c>
      <c r="AK48" s="4">
        <f>100*omb_debt!AK48/omb_ngdp!AK48</f>
        <v>77.361444525623625</v>
      </c>
      <c r="AL48" s="4">
        <f>100*omb_debt!AL48/omb_ngdp!AL48</f>
        <v>76.471815195286027</v>
      </c>
      <c r="AM48" s="4" t="e">
        <f>100*omb_debt!AM48/omb_ngdp!AM48</f>
        <v>#N/A</v>
      </c>
      <c r="AN48" s="4" t="e">
        <f>100*omb_debt!AN48/omb_ngdp!AN48</f>
        <v>#N/A</v>
      </c>
      <c r="AO48" s="4" t="e">
        <f>100*omb_debt!AO48/omb_ngdp!AO48</f>
        <v>#N/A</v>
      </c>
      <c r="AP48" s="4" t="e">
        <f>100*omb_debt!AP48/omb_ngdp!AP48</f>
        <v>#N/A</v>
      </c>
      <c r="AQ48" s="4" t="e">
        <f>100*omb_debt!AQ48/omb_ngdp!AQ48</f>
        <v>#N/A</v>
      </c>
      <c r="AR48" s="4" t="e">
        <f>100*omb_debt!AR48/omb_ngdp!AR48</f>
        <v>#N/A</v>
      </c>
      <c r="AS48" s="3"/>
      <c r="AT48" s="20">
        <f ca="1">OFFSET(C$4,0,ROWS($4:45)-1)</f>
        <v>45362</v>
      </c>
      <c r="AU48" s="20">
        <f t="shared" ca="1" si="1"/>
        <v>45352</v>
      </c>
      <c r="AV48" s="28">
        <f ca="1">OFFSET(C$1,0,ROWS($1:42)-1)</f>
        <v>2024</v>
      </c>
      <c r="AW48" s="19">
        <f t="shared" ca="1" si="0"/>
        <v>2029</v>
      </c>
      <c r="AX48" s="30" cm="1">
        <f t="array" aca="1" ref="AX48" ca="1">INDEX($C$6:$AR$100,MATCH(AW48,YEAR($B$6:$B$100),0),MATCH(AV48,$C$1:$AR$1,0))</f>
        <v>105.5924198081771</v>
      </c>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O48" s="5"/>
      <c r="DP48" s="19"/>
      <c r="DQ48" s="20"/>
    </row>
    <row r="49" spans="1:121" x14ac:dyDescent="0.3">
      <c r="A49" t="s">
        <v>622</v>
      </c>
      <c r="B49" s="16">
        <v>43101</v>
      </c>
      <c r="C49" s="4" t="e">
        <f>100*omb_debt!C49/omb_ngdp!C49</f>
        <v>#N/A</v>
      </c>
      <c r="D49" s="4" t="e">
        <f>100*omb_debt!D49/omb_ngdp!D49</f>
        <v>#N/A</v>
      </c>
      <c r="E49" s="4" t="e">
        <f>100*omb_debt!E49/omb_ngdp!E49</f>
        <v>#N/A</v>
      </c>
      <c r="F49" s="4" t="e">
        <f>100*omb_debt!F49/omb_ngdp!F49</f>
        <v>#N/A</v>
      </c>
      <c r="G49" s="4" t="e">
        <f>100*omb_debt!G49/omb_ngdp!G49</f>
        <v>#N/A</v>
      </c>
      <c r="H49" s="4" t="e">
        <f>100*omb_debt!H49/omb_ngdp!H49</f>
        <v>#N/A</v>
      </c>
      <c r="I49" s="4" t="e">
        <f>100*omb_debt!I49/omb_ngdp!I49</f>
        <v>#N/A</v>
      </c>
      <c r="J49" s="4" t="e">
        <f>100*omb_debt!J49/omb_ngdp!J49</f>
        <v>#N/A</v>
      </c>
      <c r="K49" s="4" t="e">
        <f>100*omb_debt!K49/omb_ngdp!K49</f>
        <v>#N/A</v>
      </c>
      <c r="L49" s="4" t="e">
        <f>100*omb_debt!L49/omb_ngdp!L49</f>
        <v>#N/A</v>
      </c>
      <c r="M49" s="4" t="e">
        <f>100*omb_debt!M49/omb_ngdp!M49</f>
        <v>#N/A</v>
      </c>
      <c r="N49" s="4" t="e">
        <f>100*omb_debt!N49/omb_ngdp!N49</f>
        <v>#N/A</v>
      </c>
      <c r="O49" s="4" t="e">
        <f>100*omb_debt!O49/omb_ngdp!O49</f>
        <v>#N/A</v>
      </c>
      <c r="P49" s="4" t="e">
        <f>100*omb_debt!P49/omb_ngdp!P49</f>
        <v>#N/A</v>
      </c>
      <c r="Q49" s="4" t="e">
        <f>100*omb_debt!Q49/omb_ngdp!Q49</f>
        <v>#N/A</v>
      </c>
      <c r="R49" s="4" t="e">
        <f>100*omb_debt!R49/omb_ngdp!R49</f>
        <v>#N/A</v>
      </c>
      <c r="S49" s="4" t="e">
        <f>100*omb_debt!S49/omb_ngdp!S49</f>
        <v>#N/A</v>
      </c>
      <c r="T49" s="4" t="e">
        <f>100*omb_debt!T49/omb_ngdp!T49</f>
        <v>#N/A</v>
      </c>
      <c r="U49" s="4" t="e">
        <f>100*omb_debt!U49/omb_ngdp!U49</f>
        <v>#N/A</v>
      </c>
      <c r="V49" s="4" t="e">
        <f>100*omb_debt!V49/omb_ngdp!V49</f>
        <v>#N/A</v>
      </c>
      <c r="W49" s="4" t="e">
        <f>100*omb_debt!W49/omb_ngdp!W49</f>
        <v>#N/A</v>
      </c>
      <c r="X49" s="4" t="e">
        <f>100*omb_debt!X49/omb_ngdp!X49</f>
        <v>#N/A</v>
      </c>
      <c r="Y49" s="4" t="e">
        <f>100*omb_debt!Y49/omb_ngdp!Y49</f>
        <v>#N/A</v>
      </c>
      <c r="Z49" s="4" t="e">
        <f>100*omb_debt!Z49/omb_ngdp!Z49</f>
        <v>#N/A</v>
      </c>
      <c r="AA49" s="4" t="e">
        <f>100*omb_debt!AA49/omb_ngdp!AA49</f>
        <v>#N/A</v>
      </c>
      <c r="AB49" s="4" t="e">
        <f>100*omb_debt!AB49/omb_ngdp!AB49</f>
        <v>#N/A</v>
      </c>
      <c r="AC49" s="4">
        <f>100*omb_debt!AC49/omb_ngdp!AC49</f>
        <v>66.51891793090843</v>
      </c>
      <c r="AD49" s="4">
        <f>100*omb_debt!AD49/omb_ngdp!AD49</f>
        <v>74.86304160818581</v>
      </c>
      <c r="AE49" s="4">
        <f>100*omb_debt!AE49/omb_ngdp!AE49</f>
        <v>76.170487568614789</v>
      </c>
      <c r="AF49" s="4">
        <f>100*omb_debt!AF49/omb_ngdp!AF49</f>
        <v>76.496922216004478</v>
      </c>
      <c r="AG49" s="4">
        <f>100*omb_debt!AG49/omb_ngdp!AG49</f>
        <v>75.88109393579073</v>
      </c>
      <c r="AH49" s="4">
        <f>100*omb_debt!AH49/omb_ngdp!AH49</f>
        <v>72.445324283559572</v>
      </c>
      <c r="AI49" s="4">
        <f>100*omb_debt!AI49/omb_ngdp!AI49</f>
        <v>74.283358393558714</v>
      </c>
      <c r="AJ49" s="4">
        <f>100*omb_debt!AJ49/omb_ngdp!AJ49</f>
        <v>76.12518628912072</v>
      </c>
      <c r="AK49" s="4">
        <f>100*omb_debt!AK49/omb_ngdp!AK49</f>
        <v>76.711302088538019</v>
      </c>
      <c r="AL49" s="4">
        <f>100*omb_debt!AL49/omb_ngdp!AL49</f>
        <v>78.835688252034544</v>
      </c>
      <c r="AM49" s="4">
        <f>100*omb_debt!AM49/omb_ngdp!AM49</f>
        <v>77.8315872702115</v>
      </c>
      <c r="AN49" s="4" t="e">
        <f>100*omb_debt!AN49/omb_ngdp!AN49</f>
        <v>#N/A</v>
      </c>
      <c r="AO49" s="4" t="e">
        <f>100*omb_debt!AO49/omb_ngdp!AO49</f>
        <v>#N/A</v>
      </c>
      <c r="AP49" s="4" t="e">
        <f>100*omb_debt!AP49/omb_ngdp!AP49</f>
        <v>#N/A</v>
      </c>
      <c r="AQ49" s="4" t="e">
        <f>100*omb_debt!AQ49/omb_ngdp!AQ49</f>
        <v>#N/A</v>
      </c>
      <c r="AR49" s="4" t="e">
        <f>100*omb_debt!AR49/omb_ngdp!AR49</f>
        <v>#N/A</v>
      </c>
      <c r="AS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O49" s="5"/>
      <c r="DP49" s="19"/>
      <c r="DQ49" s="20"/>
    </row>
    <row r="50" spans="1:121" x14ac:dyDescent="0.3">
      <c r="A50" t="s">
        <v>623</v>
      </c>
      <c r="B50" s="16">
        <v>43466</v>
      </c>
      <c r="C50" s="4" t="e">
        <f>100*omb_debt!C50/omb_ngdp!C50</f>
        <v>#N/A</v>
      </c>
      <c r="D50" s="4" t="e">
        <f>100*omb_debt!D50/omb_ngdp!D50</f>
        <v>#N/A</v>
      </c>
      <c r="E50" s="4" t="e">
        <f>100*omb_debt!E50/omb_ngdp!E50</f>
        <v>#N/A</v>
      </c>
      <c r="F50" s="4" t="e">
        <f>100*omb_debt!F50/omb_ngdp!F50</f>
        <v>#N/A</v>
      </c>
      <c r="G50" s="4" t="e">
        <f>100*omb_debt!G50/omb_ngdp!G50</f>
        <v>#N/A</v>
      </c>
      <c r="H50" s="4" t="e">
        <f>100*omb_debt!H50/omb_ngdp!H50</f>
        <v>#N/A</v>
      </c>
      <c r="I50" s="4" t="e">
        <f>100*omb_debt!I50/omb_ngdp!I50</f>
        <v>#N/A</v>
      </c>
      <c r="J50" s="4" t="e">
        <f>100*omb_debt!J50/omb_ngdp!J50</f>
        <v>#N/A</v>
      </c>
      <c r="K50" s="4" t="e">
        <f>100*omb_debt!K50/omb_ngdp!K50</f>
        <v>#N/A</v>
      </c>
      <c r="L50" s="4" t="e">
        <f>100*omb_debt!L50/omb_ngdp!L50</f>
        <v>#N/A</v>
      </c>
      <c r="M50" s="4" t="e">
        <f>100*omb_debt!M50/omb_ngdp!M50</f>
        <v>#N/A</v>
      </c>
      <c r="N50" s="4" t="e">
        <f>100*omb_debt!N50/omb_ngdp!N50</f>
        <v>#N/A</v>
      </c>
      <c r="O50" s="4" t="e">
        <f>100*omb_debt!O50/omb_ngdp!O50</f>
        <v>#N/A</v>
      </c>
      <c r="P50" s="4" t="e">
        <f>100*omb_debt!P50/omb_ngdp!P50</f>
        <v>#N/A</v>
      </c>
      <c r="Q50" s="4" t="e">
        <f>100*omb_debt!Q50/omb_ngdp!Q50</f>
        <v>#N/A</v>
      </c>
      <c r="R50" s="4" t="e">
        <f>100*omb_debt!R50/omb_ngdp!R50</f>
        <v>#N/A</v>
      </c>
      <c r="S50" s="4" t="e">
        <f>100*omb_debt!S50/omb_ngdp!S50</f>
        <v>#N/A</v>
      </c>
      <c r="T50" s="4" t="e">
        <f>100*omb_debt!T50/omb_ngdp!T50</f>
        <v>#N/A</v>
      </c>
      <c r="U50" s="4" t="e">
        <f>100*omb_debt!U50/omb_ngdp!U50</f>
        <v>#N/A</v>
      </c>
      <c r="V50" s="4" t="e">
        <f>100*omb_debt!V50/omb_ngdp!V50</f>
        <v>#N/A</v>
      </c>
      <c r="W50" s="4" t="e">
        <f>100*omb_debt!W50/omb_ngdp!W50</f>
        <v>#N/A</v>
      </c>
      <c r="X50" s="4" t="e">
        <f>100*omb_debt!X50/omb_ngdp!X50</f>
        <v>#N/A</v>
      </c>
      <c r="Y50" s="4" t="e">
        <f>100*omb_debt!Y50/omb_ngdp!Y50</f>
        <v>#N/A</v>
      </c>
      <c r="Z50" s="4" t="e">
        <f>100*omb_debt!Z50/omb_ngdp!Z50</f>
        <v>#N/A</v>
      </c>
      <c r="AA50" s="4" t="e">
        <f>100*omb_debt!AA50/omb_ngdp!AA50</f>
        <v>#N/A</v>
      </c>
      <c r="AB50" s="4" t="e">
        <f>100*omb_debt!AB50/omb_ngdp!AB50</f>
        <v>#N/A</v>
      </c>
      <c r="AC50" s="4">
        <f>100*omb_debt!AC50/omb_ngdp!AC50</f>
        <v>67.241228453932976</v>
      </c>
      <c r="AD50" s="4">
        <f>100*omb_debt!AD50/omb_ngdp!AD50</f>
        <v>75.881205289399517</v>
      </c>
      <c r="AE50" s="4">
        <f>100*omb_debt!AE50/omb_ngdp!AE50</f>
        <v>76.396746817538897</v>
      </c>
      <c r="AF50" s="4">
        <f>100*omb_debt!AF50/omb_ngdp!AF50</f>
        <v>76.432808527719544</v>
      </c>
      <c r="AG50" s="4">
        <f>100*omb_debt!AG50/omb_ngdp!AG50</f>
        <v>75.346449179880963</v>
      </c>
      <c r="AH50" s="4">
        <f>100*omb_debt!AH50/omb_ngdp!AH50</f>
        <v>72.003964678320415</v>
      </c>
      <c r="AI50" s="4">
        <f>100*omb_debt!AI50/omb_ngdp!AI50</f>
        <v>74.09006499535748</v>
      </c>
      <c r="AJ50" s="4">
        <f>100*omb_debt!AJ50/omb_ngdp!AJ50</f>
        <v>76.057678579926716</v>
      </c>
      <c r="AK50" s="4">
        <f>100*omb_debt!AK50/omb_ngdp!AK50</f>
        <v>76.177972979424254</v>
      </c>
      <c r="AL50" s="4">
        <f>100*omb_debt!AL50/omb_ngdp!AL50</f>
        <v>80.331381231252678</v>
      </c>
      <c r="AM50" s="4">
        <f>100*omb_debt!AM50/omb_ngdp!AM50</f>
        <v>79.472967260087373</v>
      </c>
      <c r="AN50" s="4">
        <f>100*omb_debt!AN50/omb_ngdp!AN50</f>
        <v>79.190233785822016</v>
      </c>
      <c r="AO50" s="4" t="e">
        <f>100*omb_debt!AO50/omb_ngdp!AO50</f>
        <v>#N/A</v>
      </c>
      <c r="AP50" s="4" t="e">
        <f>100*omb_debt!AP50/omb_ngdp!AP50</f>
        <v>#N/A</v>
      </c>
      <c r="AQ50" s="4" t="e">
        <f>100*omb_debt!AQ50/omb_ngdp!AQ50</f>
        <v>#N/A</v>
      </c>
      <c r="AR50" s="4" t="e">
        <f>100*omb_debt!AR50/omb_ngdp!AR50</f>
        <v>#N/A</v>
      </c>
      <c r="AS50" s="3"/>
      <c r="AT50" s="20"/>
      <c r="AU50" s="20"/>
      <c r="AV50" s="20"/>
      <c r="AW50" s="19"/>
      <c r="AX50" s="30"/>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O50" s="5"/>
      <c r="DP50" s="19"/>
      <c r="DQ50" s="20"/>
    </row>
    <row r="51" spans="1:121" x14ac:dyDescent="0.3">
      <c r="A51" t="s">
        <v>624</v>
      </c>
      <c r="B51" s="16">
        <v>43831</v>
      </c>
      <c r="C51" s="4" t="e">
        <f>100*omb_debt!C51/omb_ngdp!C51</f>
        <v>#N/A</v>
      </c>
      <c r="D51" s="4" t="e">
        <f>100*omb_debt!D51/omb_ngdp!D51</f>
        <v>#N/A</v>
      </c>
      <c r="E51" s="4" t="e">
        <f>100*omb_debt!E51/omb_ngdp!E51</f>
        <v>#N/A</v>
      </c>
      <c r="F51" s="4" t="e">
        <f>100*omb_debt!F51/omb_ngdp!F51</f>
        <v>#N/A</v>
      </c>
      <c r="G51" s="4" t="e">
        <f>100*omb_debt!G51/omb_ngdp!G51</f>
        <v>#N/A</v>
      </c>
      <c r="H51" s="4" t="e">
        <f>100*omb_debt!H51/omb_ngdp!H51</f>
        <v>#N/A</v>
      </c>
      <c r="I51" s="4" t="e">
        <f>100*omb_debt!I51/omb_ngdp!I51</f>
        <v>#N/A</v>
      </c>
      <c r="J51" s="4" t="e">
        <f>100*omb_debt!J51/omb_ngdp!J51</f>
        <v>#N/A</v>
      </c>
      <c r="K51" s="4" t="e">
        <f>100*omb_debt!K51/omb_ngdp!K51</f>
        <v>#N/A</v>
      </c>
      <c r="L51" s="4" t="e">
        <f>100*omb_debt!L51/omb_ngdp!L51</f>
        <v>#N/A</v>
      </c>
      <c r="M51" s="4" t="e">
        <f>100*omb_debt!M51/omb_ngdp!M51</f>
        <v>#N/A</v>
      </c>
      <c r="N51" s="4" t="e">
        <f>100*omb_debt!N51/omb_ngdp!N51</f>
        <v>#N/A</v>
      </c>
      <c r="O51" s="4" t="e">
        <f>100*omb_debt!O51/omb_ngdp!O51</f>
        <v>#N/A</v>
      </c>
      <c r="P51" s="4" t="e">
        <f>100*omb_debt!P51/omb_ngdp!P51</f>
        <v>#N/A</v>
      </c>
      <c r="Q51" s="4" t="e">
        <f>100*omb_debt!Q51/omb_ngdp!Q51</f>
        <v>#N/A</v>
      </c>
      <c r="R51" s="4" t="e">
        <f>100*omb_debt!R51/omb_ngdp!R51</f>
        <v>#N/A</v>
      </c>
      <c r="S51" s="4" t="e">
        <f>100*omb_debt!S51/omb_ngdp!S51</f>
        <v>#N/A</v>
      </c>
      <c r="T51" s="4" t="e">
        <f>100*omb_debt!T51/omb_ngdp!T51</f>
        <v>#N/A</v>
      </c>
      <c r="U51" s="4" t="e">
        <f>100*omb_debt!U51/omb_ngdp!U51</f>
        <v>#N/A</v>
      </c>
      <c r="V51" s="4" t="e">
        <f>100*omb_debt!V51/omb_ngdp!V51</f>
        <v>#N/A</v>
      </c>
      <c r="W51" s="4" t="e">
        <f>100*omb_debt!W51/omb_ngdp!W51</f>
        <v>#N/A</v>
      </c>
      <c r="X51" s="4" t="e">
        <f>100*omb_debt!X51/omb_ngdp!X51</f>
        <v>#N/A</v>
      </c>
      <c r="Y51" s="4" t="e">
        <f>100*omb_debt!Y51/omb_ngdp!Y51</f>
        <v>#N/A</v>
      </c>
      <c r="Z51" s="4" t="e">
        <f>100*omb_debt!Z51/omb_ngdp!Z51</f>
        <v>#N/A</v>
      </c>
      <c r="AA51" s="4" t="e">
        <f>100*omb_debt!AA51/omb_ngdp!AA51</f>
        <v>#N/A</v>
      </c>
      <c r="AB51" s="4" t="e">
        <f>100*omb_debt!AB51/omb_ngdp!AB51</f>
        <v>#N/A</v>
      </c>
      <c r="AC51" s="4" t="e">
        <f>100*omb_debt!AC51/omb_ngdp!AC51</f>
        <v>#N/A</v>
      </c>
      <c r="AD51" s="4">
        <f>100*omb_debt!AD51/omb_ngdp!AD51</f>
        <v>77.172061328790463</v>
      </c>
      <c r="AE51" s="4">
        <f>100*omb_debt!AE51/omb_ngdp!AE51</f>
        <v>76.681633344628935</v>
      </c>
      <c r="AF51" s="4">
        <f>100*omb_debt!AF51/omb_ngdp!AF51</f>
        <v>76.453500790294328</v>
      </c>
      <c r="AG51" s="4">
        <f>100*omb_debt!AG51/omb_ngdp!AG51</f>
        <v>74.91947418821276</v>
      </c>
      <c r="AH51" s="4">
        <f>100*omb_debt!AH51/omb_ngdp!AH51</f>
        <v>71.564655172413794</v>
      </c>
      <c r="AI51" s="4">
        <f>100*omb_debt!AI51/omb_ngdp!AI51</f>
        <v>74.012279765082752</v>
      </c>
      <c r="AJ51" s="4">
        <f>100*omb_debt!AJ51/omb_ngdp!AJ51</f>
        <v>75.794899867706761</v>
      </c>
      <c r="AK51" s="4">
        <f>100*omb_debt!AK51/omb_ngdp!AK51</f>
        <v>75.105773167735776</v>
      </c>
      <c r="AL51" s="4">
        <f>100*omb_debt!AL51/omb_ngdp!AL51</f>
        <v>81.322216684036434</v>
      </c>
      <c r="AM51" s="4">
        <f>100*omb_debt!AM51/omb_ngdp!AM51</f>
        <v>80.709504685408305</v>
      </c>
      <c r="AN51" s="4">
        <f>100*omb_debt!AN51/omb_ngdp!AN51</f>
        <v>80.505155103327183</v>
      </c>
      <c r="AO51" s="4">
        <f>100*omb_debt!AO51/omb_ngdp!AO51</f>
        <v>100.08095238095238</v>
      </c>
      <c r="AP51" s="4" t="e">
        <f>100*omb_debt!AP51/omb_ngdp!AP51</f>
        <v>#N/A</v>
      </c>
      <c r="AQ51" s="4" t="e">
        <f>100*omb_debt!AQ51/omb_ngdp!AQ51</f>
        <v>#N/A</v>
      </c>
      <c r="AR51" s="4" t="e">
        <f>100*omb_debt!AR51/omb_ngdp!AR51</f>
        <v>#N/A</v>
      </c>
      <c r="AS51" s="3"/>
      <c r="AT51" s="20"/>
      <c r="AU51" s="20"/>
      <c r="AV51" s="20"/>
      <c r="AW51" s="19"/>
      <c r="AX51" s="30"/>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O51" s="5"/>
      <c r="DP51" s="19"/>
      <c r="DQ51" s="20"/>
    </row>
    <row r="52" spans="1:121" x14ac:dyDescent="0.3">
      <c r="A52" t="s">
        <v>625</v>
      </c>
      <c r="B52" s="16">
        <v>44197</v>
      </c>
      <c r="C52" s="4" t="e">
        <f>100*omb_debt!C52/omb_ngdp!C52</f>
        <v>#N/A</v>
      </c>
      <c r="D52" s="4" t="e">
        <f>100*omb_debt!D52/omb_ngdp!D52</f>
        <v>#N/A</v>
      </c>
      <c r="E52" s="4" t="e">
        <f>100*omb_debt!E52/omb_ngdp!E52</f>
        <v>#N/A</v>
      </c>
      <c r="F52" s="4" t="e">
        <f>100*omb_debt!F52/omb_ngdp!F52</f>
        <v>#N/A</v>
      </c>
      <c r="G52" s="4" t="e">
        <f>100*omb_debt!G52/omb_ngdp!G52</f>
        <v>#N/A</v>
      </c>
      <c r="H52" s="4" t="e">
        <f>100*omb_debt!H52/omb_ngdp!H52</f>
        <v>#N/A</v>
      </c>
      <c r="I52" s="4" t="e">
        <f>100*omb_debt!I52/omb_ngdp!I52</f>
        <v>#N/A</v>
      </c>
      <c r="J52" s="4" t="e">
        <f>100*omb_debt!J52/omb_ngdp!J52</f>
        <v>#N/A</v>
      </c>
      <c r="K52" s="4" t="e">
        <f>100*omb_debt!K52/omb_ngdp!K52</f>
        <v>#N/A</v>
      </c>
      <c r="L52" s="4" t="e">
        <f>100*omb_debt!L52/omb_ngdp!L52</f>
        <v>#N/A</v>
      </c>
      <c r="M52" s="4" t="e">
        <f>100*omb_debt!M52/omb_ngdp!M52</f>
        <v>#N/A</v>
      </c>
      <c r="N52" s="4" t="e">
        <f>100*omb_debt!N52/omb_ngdp!N52</f>
        <v>#N/A</v>
      </c>
      <c r="O52" s="4" t="e">
        <f>100*omb_debt!O52/omb_ngdp!O52</f>
        <v>#N/A</v>
      </c>
      <c r="P52" s="4" t="e">
        <f>100*omb_debt!P52/omb_ngdp!P52</f>
        <v>#N/A</v>
      </c>
      <c r="Q52" s="4" t="e">
        <f>100*omb_debt!Q52/omb_ngdp!Q52</f>
        <v>#N/A</v>
      </c>
      <c r="R52" s="4" t="e">
        <f>100*omb_debt!R52/omb_ngdp!R52</f>
        <v>#N/A</v>
      </c>
      <c r="S52" s="4" t="e">
        <f>100*omb_debt!S52/omb_ngdp!S52</f>
        <v>#N/A</v>
      </c>
      <c r="T52" s="4" t="e">
        <f>100*omb_debt!T52/omb_ngdp!T52</f>
        <v>#N/A</v>
      </c>
      <c r="U52" s="4" t="e">
        <f>100*omb_debt!U52/omb_ngdp!U52</f>
        <v>#N/A</v>
      </c>
      <c r="V52" s="4" t="e">
        <f>100*omb_debt!V52/omb_ngdp!V52</f>
        <v>#N/A</v>
      </c>
      <c r="W52" s="4" t="e">
        <f>100*omb_debt!W52/omb_ngdp!W52</f>
        <v>#N/A</v>
      </c>
      <c r="X52" s="4" t="e">
        <f>100*omb_debt!X52/omb_ngdp!X52</f>
        <v>#N/A</v>
      </c>
      <c r="Y52" s="4" t="e">
        <f>100*omb_debt!Y52/omb_ngdp!Y52</f>
        <v>#N/A</v>
      </c>
      <c r="Z52" s="4" t="e">
        <f>100*omb_debt!Z52/omb_ngdp!Z52</f>
        <v>#N/A</v>
      </c>
      <c r="AA52" s="4" t="e">
        <f>100*omb_debt!AA52/omb_ngdp!AA52</f>
        <v>#N/A</v>
      </c>
      <c r="AB52" s="4" t="e">
        <f>100*omb_debt!AB52/omb_ngdp!AB52</f>
        <v>#N/A</v>
      </c>
      <c r="AC52" s="4" t="e">
        <f>100*omb_debt!AC52/omb_ngdp!AC52</f>
        <v>#N/A</v>
      </c>
      <c r="AD52" s="4" t="e">
        <f>100*omb_debt!AD52/omb_ngdp!AD52</f>
        <v>#N/A</v>
      </c>
      <c r="AE52" s="4">
        <f>100*omb_debt!AE52/omb_ngdp!AE52</f>
        <v>76.998335566110498</v>
      </c>
      <c r="AF52" s="4">
        <f>100*omb_debt!AF52/omb_ngdp!AF52</f>
        <v>76.464567896180455</v>
      </c>
      <c r="AG52" s="4">
        <f>100*omb_debt!AG52/omb_ngdp!AG52</f>
        <v>74.428309130362209</v>
      </c>
      <c r="AH52" s="4">
        <f>100*omb_debt!AH52/omb_ngdp!AH52</f>
        <v>71.054695562435498</v>
      </c>
      <c r="AI52" s="4">
        <f>100*omb_debt!AI52/omb_ngdp!AI52</f>
        <v>73.970324891276547</v>
      </c>
      <c r="AJ52" s="4">
        <f>100*omb_debt!AJ52/omb_ngdp!AJ52</f>
        <v>75.471038251366124</v>
      </c>
      <c r="AK52" s="4">
        <f>100*omb_debt!AK52/omb_ngdp!AK52</f>
        <v>73.719308881479236</v>
      </c>
      <c r="AL52" s="4">
        <f>100*omb_debt!AL52/omb_ngdp!AL52</f>
        <v>81.702164352849877</v>
      </c>
      <c r="AM52" s="4">
        <f>100*omb_debt!AM52/omb_ngdp!AM52</f>
        <v>81.594362849138292</v>
      </c>
      <c r="AN52" s="4">
        <f>100*omb_debt!AN52/omb_ngdp!AN52</f>
        <v>80.983171327024365</v>
      </c>
      <c r="AO52" s="4">
        <f>100*omb_debt!AO52/omb_ngdp!AO52</f>
        <v>109.70040853381752</v>
      </c>
      <c r="AP52" s="4">
        <f>100*omb_debt!AP52/omb_ngdp!AP52</f>
        <v>99.669022273906435</v>
      </c>
      <c r="AQ52" s="4" t="e">
        <f>100*omb_debt!AQ52/omb_ngdp!AQ52</f>
        <v>#N/A</v>
      </c>
      <c r="AR52" s="4" t="e">
        <f>100*omb_debt!AR52/omb_ngdp!AR52</f>
        <v>#N/A</v>
      </c>
      <c r="AS52" s="3"/>
      <c r="AT52" s="20"/>
      <c r="AU52" s="20"/>
      <c r="AV52" s="20"/>
      <c r="AW52" s="19"/>
      <c r="AX52" s="30"/>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O52" s="5"/>
      <c r="DP52" s="19"/>
      <c r="DQ52" s="20"/>
    </row>
    <row r="53" spans="1:121" x14ac:dyDescent="0.3">
      <c r="A53" t="s">
        <v>626</v>
      </c>
      <c r="B53" s="16">
        <v>44562</v>
      </c>
      <c r="C53" s="4" t="e">
        <f>100*omb_debt!C53/omb_ngdp!C53</f>
        <v>#N/A</v>
      </c>
      <c r="D53" s="4" t="e">
        <f>100*omb_debt!D53/omb_ngdp!D53</f>
        <v>#N/A</v>
      </c>
      <c r="E53" s="4" t="e">
        <f>100*omb_debt!E53/omb_ngdp!E53</f>
        <v>#N/A</v>
      </c>
      <c r="F53" s="4" t="e">
        <f>100*omb_debt!F53/omb_ngdp!F53</f>
        <v>#N/A</v>
      </c>
      <c r="G53" s="4" t="e">
        <f>100*omb_debt!G53/omb_ngdp!G53</f>
        <v>#N/A</v>
      </c>
      <c r="H53" s="4" t="e">
        <f>100*omb_debt!H53/omb_ngdp!H53</f>
        <v>#N/A</v>
      </c>
      <c r="I53" s="4" t="e">
        <f>100*omb_debt!I53/omb_ngdp!I53</f>
        <v>#N/A</v>
      </c>
      <c r="J53" s="4" t="e">
        <f>100*omb_debt!J53/omb_ngdp!J53</f>
        <v>#N/A</v>
      </c>
      <c r="K53" s="4" t="e">
        <f>100*omb_debt!K53/omb_ngdp!K53</f>
        <v>#N/A</v>
      </c>
      <c r="L53" s="4" t="e">
        <f>100*omb_debt!L53/omb_ngdp!L53</f>
        <v>#N/A</v>
      </c>
      <c r="M53" s="4" t="e">
        <f>100*omb_debt!M53/omb_ngdp!M53</f>
        <v>#N/A</v>
      </c>
      <c r="N53" s="4" t="e">
        <f>100*omb_debt!N53/omb_ngdp!N53</f>
        <v>#N/A</v>
      </c>
      <c r="O53" s="4" t="e">
        <f>100*omb_debt!O53/omb_ngdp!O53</f>
        <v>#N/A</v>
      </c>
      <c r="P53" s="4" t="e">
        <f>100*omb_debt!P53/omb_ngdp!P53</f>
        <v>#N/A</v>
      </c>
      <c r="Q53" s="4" t="e">
        <f>100*omb_debt!Q53/omb_ngdp!Q53</f>
        <v>#N/A</v>
      </c>
      <c r="R53" s="4" t="e">
        <f>100*omb_debt!R53/omb_ngdp!R53</f>
        <v>#N/A</v>
      </c>
      <c r="S53" s="4" t="e">
        <f>100*omb_debt!S53/omb_ngdp!S53</f>
        <v>#N/A</v>
      </c>
      <c r="T53" s="4" t="e">
        <f>100*omb_debt!T53/omb_ngdp!T53</f>
        <v>#N/A</v>
      </c>
      <c r="U53" s="4" t="e">
        <f>100*omb_debt!U53/omb_ngdp!U53</f>
        <v>#N/A</v>
      </c>
      <c r="V53" s="4" t="e">
        <f>100*omb_debt!V53/omb_ngdp!V53</f>
        <v>#N/A</v>
      </c>
      <c r="W53" s="4" t="e">
        <f>100*omb_debt!W53/omb_ngdp!W53</f>
        <v>#N/A</v>
      </c>
      <c r="X53" s="4" t="e">
        <f>100*omb_debt!X53/omb_ngdp!X53</f>
        <v>#N/A</v>
      </c>
      <c r="Y53" s="4" t="e">
        <f>100*omb_debt!Y53/omb_ngdp!Y53</f>
        <v>#N/A</v>
      </c>
      <c r="Z53" s="4" t="e">
        <f>100*omb_debt!Z53/omb_ngdp!Z53</f>
        <v>#N/A</v>
      </c>
      <c r="AA53" s="4" t="e">
        <f>100*omb_debt!AA53/omb_ngdp!AA53</f>
        <v>#N/A</v>
      </c>
      <c r="AB53" s="4" t="e">
        <f>100*omb_debt!AB53/omb_ngdp!AB53</f>
        <v>#N/A</v>
      </c>
      <c r="AC53" s="4" t="e">
        <f>100*omb_debt!AC53/omb_ngdp!AC53</f>
        <v>#N/A</v>
      </c>
      <c r="AD53" s="4" t="e">
        <f>100*omb_debt!AD53/omb_ngdp!AD53</f>
        <v>#N/A</v>
      </c>
      <c r="AE53" s="4" t="e">
        <f>100*omb_debt!AE53/omb_ngdp!AE53</f>
        <v>#N/A</v>
      </c>
      <c r="AF53" s="4">
        <f>100*omb_debt!AF53/omb_ngdp!AF53</f>
        <v>76.451663527934713</v>
      </c>
      <c r="AG53" s="4">
        <f>100*omb_debt!AG53/omb_ngdp!AG53</f>
        <v>73.921568627450981</v>
      </c>
      <c r="AH53" s="4">
        <f>100*omb_debt!AH53/omb_ngdp!AH53</f>
        <v>70.609177215189874</v>
      </c>
      <c r="AI53" s="4">
        <f>100*omb_debt!AI53/omb_ngdp!AI53</f>
        <v>73.894745444144803</v>
      </c>
      <c r="AJ53" s="4">
        <f>100*omb_debt!AJ53/omb_ngdp!AJ53</f>
        <v>75.469168900804291</v>
      </c>
      <c r="AK53" s="4">
        <f>100*omb_debt!AK53/omb_ngdp!AK53</f>
        <v>72.202299987634476</v>
      </c>
      <c r="AL53" s="4">
        <f>100*omb_debt!AL53/omb_ngdp!AL53</f>
        <v>81.849891255283353</v>
      </c>
      <c r="AM53" s="4">
        <f>100*omb_debt!AM53/omb_ngdp!AM53</f>
        <v>82.147618470488425</v>
      </c>
      <c r="AN53" s="4">
        <f>100*omb_debt!AN53/omb_ngdp!AN53</f>
        <v>81.045511958603271</v>
      </c>
      <c r="AO53" s="4">
        <f>100*omb_debt!AO53/omb_ngdp!AO53</f>
        <v>111.76595744680851</v>
      </c>
      <c r="AP53" s="4">
        <f>100*omb_debt!AP53/omb_ngdp!AP53</f>
        <v>102.39116094986808</v>
      </c>
      <c r="AQ53" s="4">
        <f>100*omb_debt!AQ53/omb_ngdp!AQ53</f>
        <v>97.007999999999996</v>
      </c>
      <c r="AR53" s="4" t="e">
        <f>100*omb_debt!AR53/omb_ngdp!AR53</f>
        <v>#N/A</v>
      </c>
      <c r="AS53" s="3"/>
      <c r="AT53" s="20"/>
      <c r="AU53" s="20"/>
      <c r="AV53" s="20"/>
      <c r="AW53" s="19"/>
      <c r="AX53" s="30"/>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O53" s="5"/>
      <c r="DP53" s="19"/>
      <c r="DQ53" s="20"/>
    </row>
    <row r="54" spans="1:121" x14ac:dyDescent="0.3">
      <c r="A54" t="s">
        <v>627</v>
      </c>
      <c r="B54" s="16">
        <v>44927</v>
      </c>
      <c r="C54" s="4" t="e">
        <f>100*omb_debt!C54/omb_ngdp!C54</f>
        <v>#N/A</v>
      </c>
      <c r="D54" s="4" t="e">
        <f>100*omb_debt!D54/omb_ngdp!D54</f>
        <v>#N/A</v>
      </c>
      <c r="E54" s="4" t="e">
        <f>100*omb_debt!E54/omb_ngdp!E54</f>
        <v>#N/A</v>
      </c>
      <c r="F54" s="4" t="e">
        <f>100*omb_debt!F54/omb_ngdp!F54</f>
        <v>#N/A</v>
      </c>
      <c r="G54" s="4" t="e">
        <f>100*omb_debt!G54/omb_ngdp!G54</f>
        <v>#N/A</v>
      </c>
      <c r="H54" s="4" t="e">
        <f>100*omb_debt!H54/omb_ngdp!H54</f>
        <v>#N/A</v>
      </c>
      <c r="I54" s="4" t="e">
        <f>100*omb_debt!I54/omb_ngdp!I54</f>
        <v>#N/A</v>
      </c>
      <c r="J54" s="4" t="e">
        <f>100*omb_debt!J54/omb_ngdp!J54</f>
        <v>#N/A</v>
      </c>
      <c r="K54" s="4" t="e">
        <f>100*omb_debt!K54/omb_ngdp!K54</f>
        <v>#N/A</v>
      </c>
      <c r="L54" s="4" t="e">
        <f>100*omb_debt!L54/omb_ngdp!L54</f>
        <v>#N/A</v>
      </c>
      <c r="M54" s="4" t="e">
        <f>100*omb_debt!M54/omb_ngdp!M54</f>
        <v>#N/A</v>
      </c>
      <c r="N54" s="4" t="e">
        <f>100*omb_debt!N54/omb_ngdp!N54</f>
        <v>#N/A</v>
      </c>
      <c r="O54" s="4" t="e">
        <f>100*omb_debt!O54/omb_ngdp!O54</f>
        <v>#N/A</v>
      </c>
      <c r="P54" s="4" t="e">
        <f>100*omb_debt!P54/omb_ngdp!P54</f>
        <v>#N/A</v>
      </c>
      <c r="Q54" s="4" t="e">
        <f>100*omb_debt!Q54/omb_ngdp!Q54</f>
        <v>#N/A</v>
      </c>
      <c r="R54" s="4" t="e">
        <f>100*omb_debt!R54/omb_ngdp!R54</f>
        <v>#N/A</v>
      </c>
      <c r="S54" s="4" t="e">
        <f>100*omb_debt!S54/omb_ngdp!S54</f>
        <v>#N/A</v>
      </c>
      <c r="T54" s="4" t="e">
        <f>100*omb_debt!T54/omb_ngdp!T54</f>
        <v>#N/A</v>
      </c>
      <c r="U54" s="4" t="e">
        <f>100*omb_debt!U54/omb_ngdp!U54</f>
        <v>#N/A</v>
      </c>
      <c r="V54" s="4" t="e">
        <f>100*omb_debt!V54/omb_ngdp!V54</f>
        <v>#N/A</v>
      </c>
      <c r="W54" s="4" t="e">
        <f>100*omb_debt!W54/omb_ngdp!W54</f>
        <v>#N/A</v>
      </c>
      <c r="X54" s="4" t="e">
        <f>100*omb_debt!X54/omb_ngdp!X54</f>
        <v>#N/A</v>
      </c>
      <c r="Y54" s="4" t="e">
        <f>100*omb_debt!Y54/omb_ngdp!Y54</f>
        <v>#N/A</v>
      </c>
      <c r="Z54" s="4" t="e">
        <f>100*omb_debt!Z54/omb_ngdp!Z54</f>
        <v>#N/A</v>
      </c>
      <c r="AA54" s="4" t="e">
        <f>100*omb_debt!AA54/omb_ngdp!AA54</f>
        <v>#N/A</v>
      </c>
      <c r="AB54" s="4" t="e">
        <f>100*omb_debt!AB54/omb_ngdp!AB54</f>
        <v>#N/A</v>
      </c>
      <c r="AC54" s="4" t="e">
        <f>100*omb_debt!AC54/omb_ngdp!AC54</f>
        <v>#N/A</v>
      </c>
      <c r="AD54" s="4" t="e">
        <f>100*omb_debt!AD54/omb_ngdp!AD54</f>
        <v>#N/A</v>
      </c>
      <c r="AE54" s="4" t="e">
        <f>100*omb_debt!AE54/omb_ngdp!AE54</f>
        <v>#N/A</v>
      </c>
      <c r="AF54" s="4" t="e">
        <f>100*omb_debt!AF54/omb_ngdp!AF54</f>
        <v>#N/A</v>
      </c>
      <c r="AG54" s="4">
        <f>100*omb_debt!AG54/omb_ngdp!AG54</f>
        <v>73.032198641439919</v>
      </c>
      <c r="AH54" s="4">
        <f>100*omb_debt!AH54/omb_ngdp!AH54</f>
        <v>69.902581403282667</v>
      </c>
      <c r="AI54" s="4">
        <f>100*omb_debt!AI54/omb_ngdp!AI54</f>
        <v>73.730373154782882</v>
      </c>
      <c r="AJ54" s="4">
        <f>100*omb_debt!AJ54/omb_ngdp!AJ54</f>
        <v>75.437540141297362</v>
      </c>
      <c r="AK54" s="4">
        <f>100*omb_debt!AK54/omb_ngdp!AK54</f>
        <v>70.175369767350617</v>
      </c>
      <c r="AL54" s="4">
        <f>100*omb_debt!AL54/omb_ngdp!AL54</f>
        <v>81.269283343097058</v>
      </c>
      <c r="AM54" s="4">
        <f>100*omb_debt!AM54/omb_ngdp!AM54</f>
        <v>81.916407121159693</v>
      </c>
      <c r="AN54" s="4">
        <f>100*omb_debt!AN54/omb_ngdp!AN54</f>
        <v>80.214028149354419</v>
      </c>
      <c r="AO54" s="4">
        <f>100*omb_debt!AO54/omb_ngdp!AO54</f>
        <v>112.70203151080894</v>
      </c>
      <c r="AP54" s="4">
        <f>100*omb_debt!AP54/omb_ngdp!AP54</f>
        <v>101.82266202526695</v>
      </c>
      <c r="AQ54" s="4">
        <f>100*omb_debt!AQ54/omb_ngdp!AQ54</f>
        <v>98.382442284325634</v>
      </c>
      <c r="AR54" s="4">
        <f>100*omb_debt!AR54/omb_ngdp!AR54</f>
        <v>97.253215702264896</v>
      </c>
      <c r="AS54" s="3"/>
      <c r="AT54" s="20"/>
      <c r="AU54" s="20"/>
      <c r="AV54" s="20"/>
      <c r="AW54" s="19"/>
      <c r="AX54" s="30"/>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O54" s="5"/>
      <c r="DP54" s="19"/>
      <c r="DQ54" s="20"/>
    </row>
    <row r="55" spans="1:121" x14ac:dyDescent="0.3">
      <c r="A55" t="s">
        <v>628</v>
      </c>
      <c r="B55" s="16">
        <v>45292</v>
      </c>
      <c r="C55" s="4" t="e">
        <f>100*omb_debt!C55/omb_ngdp!C55</f>
        <v>#N/A</v>
      </c>
      <c r="D55" s="4" t="e">
        <f>100*omb_debt!D55/omb_ngdp!D55</f>
        <v>#N/A</v>
      </c>
      <c r="E55" s="4" t="e">
        <f>100*omb_debt!E55/omb_ngdp!E55</f>
        <v>#N/A</v>
      </c>
      <c r="F55" s="4" t="e">
        <f>100*omb_debt!F55/omb_ngdp!F55</f>
        <v>#N/A</v>
      </c>
      <c r="G55" s="4" t="e">
        <f>100*omb_debt!G55/omb_ngdp!G55</f>
        <v>#N/A</v>
      </c>
      <c r="H55" s="4" t="e">
        <f>100*omb_debt!H55/omb_ngdp!H55</f>
        <v>#N/A</v>
      </c>
      <c r="I55" s="4" t="e">
        <f>100*omb_debt!I55/omb_ngdp!I55</f>
        <v>#N/A</v>
      </c>
      <c r="J55" s="4" t="e">
        <f>100*omb_debt!J55/omb_ngdp!J55</f>
        <v>#N/A</v>
      </c>
      <c r="K55" s="4" t="e">
        <f>100*omb_debt!K55/omb_ngdp!K55</f>
        <v>#N/A</v>
      </c>
      <c r="L55" s="4" t="e">
        <f>100*omb_debt!L55/omb_ngdp!L55</f>
        <v>#N/A</v>
      </c>
      <c r="M55" s="4" t="e">
        <f>100*omb_debt!M55/omb_ngdp!M55</f>
        <v>#N/A</v>
      </c>
      <c r="N55" s="4" t="e">
        <f>100*omb_debt!N55/omb_ngdp!N55</f>
        <v>#N/A</v>
      </c>
      <c r="O55" s="4" t="e">
        <f>100*omb_debt!O55/omb_ngdp!O55</f>
        <v>#N/A</v>
      </c>
      <c r="P55" s="4" t="e">
        <f>100*omb_debt!P55/omb_ngdp!P55</f>
        <v>#N/A</v>
      </c>
      <c r="Q55" s="4" t="e">
        <f>100*omb_debt!Q55/omb_ngdp!Q55</f>
        <v>#N/A</v>
      </c>
      <c r="R55" s="4" t="e">
        <f>100*omb_debt!R55/omb_ngdp!R55</f>
        <v>#N/A</v>
      </c>
      <c r="S55" s="4" t="e">
        <f>100*omb_debt!S55/omb_ngdp!S55</f>
        <v>#N/A</v>
      </c>
      <c r="T55" s="4" t="e">
        <f>100*omb_debt!T55/omb_ngdp!T55</f>
        <v>#N/A</v>
      </c>
      <c r="U55" s="4" t="e">
        <f>100*omb_debt!U55/omb_ngdp!U55</f>
        <v>#N/A</v>
      </c>
      <c r="V55" s="4" t="e">
        <f>100*omb_debt!V55/omb_ngdp!V55</f>
        <v>#N/A</v>
      </c>
      <c r="W55" s="4" t="e">
        <f>100*omb_debt!W55/omb_ngdp!W55</f>
        <v>#N/A</v>
      </c>
      <c r="X55" s="4" t="e">
        <f>100*omb_debt!X55/omb_ngdp!X55</f>
        <v>#N/A</v>
      </c>
      <c r="Y55" s="4" t="e">
        <f>100*omb_debt!Y55/omb_ngdp!Y55</f>
        <v>#N/A</v>
      </c>
      <c r="Z55" s="4" t="e">
        <f>100*omb_debt!Z55/omb_ngdp!Z55</f>
        <v>#N/A</v>
      </c>
      <c r="AA55" s="4" t="e">
        <f>100*omb_debt!AA55/omb_ngdp!AA55</f>
        <v>#N/A</v>
      </c>
      <c r="AB55" s="4" t="e">
        <f>100*omb_debt!AB55/omb_ngdp!AB55</f>
        <v>#N/A</v>
      </c>
      <c r="AC55" s="4" t="e">
        <f>100*omb_debt!AC55/omb_ngdp!AC55</f>
        <v>#N/A</v>
      </c>
      <c r="AD55" s="4" t="e">
        <f>100*omb_debt!AD55/omb_ngdp!AD55</f>
        <v>#N/A</v>
      </c>
      <c r="AE55" s="4" t="e">
        <f>100*omb_debt!AE55/omb_ngdp!AE55</f>
        <v>#N/A</v>
      </c>
      <c r="AF55" s="4" t="e">
        <f>100*omb_debt!AF55/omb_ngdp!AF55</f>
        <v>#N/A</v>
      </c>
      <c r="AG55" s="4" t="e">
        <f>100*omb_debt!AG55/omb_ngdp!AG55</f>
        <v>#N/A</v>
      </c>
      <c r="AH55" s="4">
        <f>100*omb_debt!AH55/omb_ngdp!AH55</f>
        <v>68.962260724274458</v>
      </c>
      <c r="AI55" s="4">
        <f>100*omb_debt!AI55/omb_ngdp!AI55</f>
        <v>73.462418852489776</v>
      </c>
      <c r="AJ55" s="4">
        <f>100*omb_debt!AJ55/omb_ngdp!AJ55</f>
        <v>75.199076745527989</v>
      </c>
      <c r="AK55" s="4">
        <f>100*omb_debt!AK55/omb_ngdp!AK55</f>
        <v>67.776989432017629</v>
      </c>
      <c r="AL55" s="4">
        <f>100*omb_debt!AL55/omb_ngdp!AL55</f>
        <v>79.907063197026019</v>
      </c>
      <c r="AM55" s="4">
        <f>100*omb_debt!AM55/omb_ngdp!AM55</f>
        <v>80.743614140379123</v>
      </c>
      <c r="AN55" s="4">
        <f>100*omb_debt!AN55/omb_ngdp!AN55</f>
        <v>78.527154663518303</v>
      </c>
      <c r="AO55" s="4">
        <f>100*omb_debt!AO55/omb_ngdp!AO55</f>
        <v>113.80350080275679</v>
      </c>
      <c r="AP55" s="4">
        <f>100*omb_debt!AP55/omb_ngdp!AP55</f>
        <v>102.1615344272121</v>
      </c>
      <c r="AQ55" s="4">
        <f>100*omb_debt!AQ55/omb_ngdp!AQ55</f>
        <v>102.00088112196197</v>
      </c>
      <c r="AR55" s="4">
        <f>100*omb_debt!AR55/omb_ngdp!AR55</f>
        <v>99.64961953636525</v>
      </c>
      <c r="AS55" s="3"/>
      <c r="AT55" s="20"/>
      <c r="AU55" s="20"/>
      <c r="AV55" s="20"/>
      <c r="AW55" s="19"/>
      <c r="AX55" s="30"/>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O55" s="5"/>
      <c r="DP55" s="19"/>
      <c r="DQ55" s="20"/>
    </row>
    <row r="56" spans="1:121" x14ac:dyDescent="0.3">
      <c r="A56" t="s">
        <v>629</v>
      </c>
      <c r="B56" s="16">
        <v>45658</v>
      </c>
      <c r="C56" s="4" t="e">
        <f>100*omb_debt!C56/omb_ngdp!C56</f>
        <v>#N/A</v>
      </c>
      <c r="D56" s="4" t="e">
        <f>100*omb_debt!D56/omb_ngdp!D56</f>
        <v>#N/A</v>
      </c>
      <c r="E56" s="4" t="e">
        <f>100*omb_debt!E56/omb_ngdp!E56</f>
        <v>#N/A</v>
      </c>
      <c r="F56" s="4" t="e">
        <f>100*omb_debt!F56/omb_ngdp!F56</f>
        <v>#N/A</v>
      </c>
      <c r="G56" s="4" t="e">
        <f>100*omb_debt!G56/omb_ngdp!G56</f>
        <v>#N/A</v>
      </c>
      <c r="H56" s="4" t="e">
        <f>100*omb_debt!H56/omb_ngdp!H56</f>
        <v>#N/A</v>
      </c>
      <c r="I56" s="4" t="e">
        <f>100*omb_debt!I56/omb_ngdp!I56</f>
        <v>#N/A</v>
      </c>
      <c r="J56" s="4" t="e">
        <f>100*omb_debt!J56/omb_ngdp!J56</f>
        <v>#N/A</v>
      </c>
      <c r="K56" s="4" t="e">
        <f>100*omb_debt!K56/omb_ngdp!K56</f>
        <v>#N/A</v>
      </c>
      <c r="L56" s="4" t="e">
        <f>100*omb_debt!L56/omb_ngdp!L56</f>
        <v>#N/A</v>
      </c>
      <c r="M56" s="4" t="e">
        <f>100*omb_debt!M56/omb_ngdp!M56</f>
        <v>#N/A</v>
      </c>
      <c r="N56" s="4" t="e">
        <f>100*omb_debt!N56/omb_ngdp!N56</f>
        <v>#N/A</v>
      </c>
      <c r="O56" s="4" t="e">
        <f>100*omb_debt!O56/omb_ngdp!O56</f>
        <v>#N/A</v>
      </c>
      <c r="P56" s="4" t="e">
        <f>100*omb_debt!P56/omb_ngdp!P56</f>
        <v>#N/A</v>
      </c>
      <c r="Q56" s="4" t="e">
        <f>100*omb_debt!Q56/omb_ngdp!Q56</f>
        <v>#N/A</v>
      </c>
      <c r="R56" s="4" t="e">
        <f>100*omb_debt!R56/omb_ngdp!R56</f>
        <v>#N/A</v>
      </c>
      <c r="S56" s="4" t="e">
        <f>100*omb_debt!S56/omb_ngdp!S56</f>
        <v>#N/A</v>
      </c>
      <c r="T56" s="4" t="e">
        <f>100*omb_debt!T56/omb_ngdp!T56</f>
        <v>#N/A</v>
      </c>
      <c r="U56" s="4" t="e">
        <f>100*omb_debt!U56/omb_ngdp!U56</f>
        <v>#N/A</v>
      </c>
      <c r="V56" s="4" t="e">
        <f>100*omb_debt!V56/omb_ngdp!V56</f>
        <v>#N/A</v>
      </c>
      <c r="W56" s="4" t="e">
        <f>100*omb_debt!W56/omb_ngdp!W56</f>
        <v>#N/A</v>
      </c>
      <c r="X56" s="4" t="e">
        <f>100*omb_debt!X56/omb_ngdp!X56</f>
        <v>#N/A</v>
      </c>
      <c r="Y56" s="4" t="e">
        <f>100*omb_debt!Y56/omb_ngdp!Y56</f>
        <v>#N/A</v>
      </c>
      <c r="Z56" s="4" t="e">
        <f>100*omb_debt!Z56/omb_ngdp!Z56</f>
        <v>#N/A</v>
      </c>
      <c r="AA56" s="4" t="e">
        <f>100*omb_debt!AA56/omb_ngdp!AA56</f>
        <v>#N/A</v>
      </c>
      <c r="AB56" s="4" t="e">
        <f>100*omb_debt!AB56/omb_ngdp!AB56</f>
        <v>#N/A</v>
      </c>
      <c r="AC56" s="4" t="e">
        <f>100*omb_debt!AC56/omb_ngdp!AC56</f>
        <v>#N/A</v>
      </c>
      <c r="AD56" s="4" t="e">
        <f>100*omb_debt!AD56/omb_ngdp!AD56</f>
        <v>#N/A</v>
      </c>
      <c r="AE56" s="4" t="e">
        <f>100*omb_debt!AE56/omb_ngdp!AE56</f>
        <v>#N/A</v>
      </c>
      <c r="AF56" s="4" t="e">
        <f>100*omb_debt!AF56/omb_ngdp!AF56</f>
        <v>#N/A</v>
      </c>
      <c r="AG56" s="4" t="e">
        <f>100*omb_debt!AG56/omb_ngdp!AG56</f>
        <v>#N/A</v>
      </c>
      <c r="AH56" s="4" t="e">
        <f>100*omb_debt!AH56/omb_ngdp!AH56</f>
        <v>#N/A</v>
      </c>
      <c r="AI56" s="4">
        <f>100*omb_debt!AI56/omb_ngdp!AI56</f>
        <v>73.255897583429231</v>
      </c>
      <c r="AJ56" s="4">
        <f>100*omb_debt!AJ56/omb_ngdp!AJ56</f>
        <v>75.198171293735939</v>
      </c>
      <c r="AK56" s="4">
        <f>100*omb_debt!AK56/omb_ngdp!AK56</f>
        <v>65.326651027226845</v>
      </c>
      <c r="AL56" s="4">
        <f>100*omb_debt!AL56/omb_ngdp!AL56</f>
        <v>78.352741301808663</v>
      </c>
      <c r="AM56" s="4">
        <f>100*omb_debt!AM56/omb_ngdp!AM56</f>
        <v>79.289198606271782</v>
      </c>
      <c r="AN56" s="4">
        <f>100*omb_debt!AN56/omb_ngdp!AN56</f>
        <v>76.732342921364094</v>
      </c>
      <c r="AO56" s="4">
        <f>100*omb_debt!AO56/omb_ngdp!AO56</f>
        <v>115.17197163976466</v>
      </c>
      <c r="AP56" s="4">
        <f>100*omb_debt!AP56/omb_ngdp!AP56</f>
        <v>103.08417605355022</v>
      </c>
      <c r="AQ56" s="4">
        <f>100*omb_debt!AQ56/omb_ngdp!AQ56</f>
        <v>104.07990996060776</v>
      </c>
      <c r="AR56" s="4">
        <f>100*omb_debt!AR56/omb_ngdp!AR56</f>
        <v>102.19495569188821</v>
      </c>
      <c r="AS56" s="3"/>
      <c r="AT56" s="20"/>
      <c r="AU56" s="20"/>
      <c r="AV56" s="20"/>
      <c r="AW56" s="19"/>
      <c r="AX56" s="30"/>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row>
    <row r="57" spans="1:121" x14ac:dyDescent="0.3">
      <c r="A57" t="s">
        <v>630</v>
      </c>
      <c r="B57" s="16">
        <v>46023</v>
      </c>
      <c r="C57" s="4" t="e">
        <f>100*omb_debt!C57/omb_ngdp!C57</f>
        <v>#N/A</v>
      </c>
      <c r="D57" s="4" t="e">
        <f>100*omb_debt!D57/omb_ngdp!D57</f>
        <v>#N/A</v>
      </c>
      <c r="E57" s="4" t="e">
        <f>100*omb_debt!E57/omb_ngdp!E57</f>
        <v>#N/A</v>
      </c>
      <c r="F57" s="4" t="e">
        <f>100*omb_debt!F57/omb_ngdp!F57</f>
        <v>#N/A</v>
      </c>
      <c r="G57" s="4" t="e">
        <f>100*omb_debt!G57/omb_ngdp!G57</f>
        <v>#N/A</v>
      </c>
      <c r="H57" s="4" t="e">
        <f>100*omb_debt!H57/omb_ngdp!H57</f>
        <v>#N/A</v>
      </c>
      <c r="I57" s="4" t="e">
        <f>100*omb_debt!I57/omb_ngdp!I57</f>
        <v>#N/A</v>
      </c>
      <c r="J57" s="4" t="e">
        <f>100*omb_debt!J57/omb_ngdp!J57</f>
        <v>#N/A</v>
      </c>
      <c r="K57" s="4" t="e">
        <f>100*omb_debt!K57/omb_ngdp!K57</f>
        <v>#N/A</v>
      </c>
      <c r="L57" s="4" t="e">
        <f>100*omb_debt!L57/omb_ngdp!L57</f>
        <v>#N/A</v>
      </c>
      <c r="M57" s="4" t="e">
        <f>100*omb_debt!M57/omb_ngdp!M57</f>
        <v>#N/A</v>
      </c>
      <c r="N57" s="4" t="e">
        <f>100*omb_debt!N57/omb_ngdp!N57</f>
        <v>#N/A</v>
      </c>
      <c r="O57" s="4" t="e">
        <f>100*omb_debt!O57/omb_ngdp!O57</f>
        <v>#N/A</v>
      </c>
      <c r="P57" s="4" t="e">
        <f>100*omb_debt!P57/omb_ngdp!P57</f>
        <v>#N/A</v>
      </c>
      <c r="Q57" s="4" t="e">
        <f>100*omb_debt!Q57/omb_ngdp!Q57</f>
        <v>#N/A</v>
      </c>
      <c r="R57" s="4" t="e">
        <f>100*omb_debt!R57/omb_ngdp!R57</f>
        <v>#N/A</v>
      </c>
      <c r="S57" s="4" t="e">
        <f>100*omb_debt!S57/omb_ngdp!S57</f>
        <v>#N/A</v>
      </c>
      <c r="T57" s="4" t="e">
        <f>100*omb_debt!T57/omb_ngdp!T57</f>
        <v>#N/A</v>
      </c>
      <c r="U57" s="4" t="e">
        <f>100*omb_debt!U57/omb_ngdp!U57</f>
        <v>#N/A</v>
      </c>
      <c r="V57" s="4" t="e">
        <f>100*omb_debt!V57/omb_ngdp!V57</f>
        <v>#N/A</v>
      </c>
      <c r="W57" s="4" t="e">
        <f>100*omb_debt!W57/omb_ngdp!W57</f>
        <v>#N/A</v>
      </c>
      <c r="X57" s="4" t="e">
        <f>100*omb_debt!X57/omb_ngdp!X57</f>
        <v>#N/A</v>
      </c>
      <c r="Y57" s="4" t="e">
        <f>100*omb_debt!Y57/omb_ngdp!Y57</f>
        <v>#N/A</v>
      </c>
      <c r="Z57" s="4" t="e">
        <f>100*omb_debt!Z57/omb_ngdp!Z57</f>
        <v>#N/A</v>
      </c>
      <c r="AA57" s="4" t="e">
        <f>100*omb_debt!AA57/omb_ngdp!AA57</f>
        <v>#N/A</v>
      </c>
      <c r="AB57" s="4" t="e">
        <f>100*omb_debt!AB57/omb_ngdp!AB57</f>
        <v>#N/A</v>
      </c>
      <c r="AC57" s="4" t="e">
        <f>100*omb_debt!AC57/omb_ngdp!AC57</f>
        <v>#N/A</v>
      </c>
      <c r="AD57" s="4" t="e">
        <f>100*omb_debt!AD57/omb_ngdp!AD57</f>
        <v>#N/A</v>
      </c>
      <c r="AE57" s="4" t="e">
        <f>100*omb_debt!AE57/omb_ngdp!AE57</f>
        <v>#N/A</v>
      </c>
      <c r="AF57" s="4" t="e">
        <f>100*omb_debt!AF57/omb_ngdp!AF57</f>
        <v>#N/A</v>
      </c>
      <c r="AG57" s="4" t="e">
        <f>100*omb_debt!AG57/omb_ngdp!AG57</f>
        <v>#N/A</v>
      </c>
      <c r="AH57" s="4" t="e">
        <f>100*omb_debt!AH57/omb_ngdp!AH57</f>
        <v>#N/A</v>
      </c>
      <c r="AI57" s="4" t="e">
        <f>100*omb_debt!AI57/omb_ngdp!AI57</f>
        <v>#N/A</v>
      </c>
      <c r="AJ57" s="4">
        <f>100*omb_debt!AJ57/omb_ngdp!AJ57</f>
        <v>75.269425108653408</v>
      </c>
      <c r="AK57" s="4">
        <f>100*omb_debt!AK57/omb_ngdp!AK57</f>
        <v>62.729641032581114</v>
      </c>
      <c r="AL57" s="4">
        <f>100*omb_debt!AL57/omb_ngdp!AL57</f>
        <v>76.577731305022425</v>
      </c>
      <c r="AM57" s="4">
        <f>100*omb_debt!AM57/omb_ngdp!AM57</f>
        <v>77.666356753884983</v>
      </c>
      <c r="AN57" s="4">
        <f>100*omb_debt!AN57/omb_ngdp!AN57</f>
        <v>74.829340115111762</v>
      </c>
      <c r="AO57" s="4">
        <f>100*omb_debt!AO57/omb_ngdp!AO57</f>
        <v>116.07162314313733</v>
      </c>
      <c r="AP57" s="4">
        <f>100*omb_debt!AP57/omb_ngdp!AP57</f>
        <v>103.72163807415606</v>
      </c>
      <c r="AQ57" s="4">
        <f>100*omb_debt!AQ57/omb_ngdp!AQ57</f>
        <v>105.23602547255635</v>
      </c>
      <c r="AR57" s="4">
        <f>100*omb_debt!AR57/omb_ngdp!AR57</f>
        <v>103.55447910188852</v>
      </c>
      <c r="AS57" s="3"/>
      <c r="AT57" s="20"/>
      <c r="AU57" s="20"/>
      <c r="AV57" s="20"/>
      <c r="AW57" s="19"/>
      <c r="AX57" s="30"/>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row>
    <row r="58" spans="1:121" x14ac:dyDescent="0.3">
      <c r="A58" t="s">
        <v>631</v>
      </c>
      <c r="B58" s="16">
        <v>46388</v>
      </c>
      <c r="C58" s="4" t="e">
        <f>100*omb_debt!C58/omb_ngdp!C58</f>
        <v>#N/A</v>
      </c>
      <c r="D58" s="4" t="e">
        <f>100*omb_debt!D58/omb_ngdp!D58</f>
        <v>#N/A</v>
      </c>
      <c r="E58" s="4" t="e">
        <f>100*omb_debt!E58/omb_ngdp!E58</f>
        <v>#N/A</v>
      </c>
      <c r="F58" s="4" t="e">
        <f>100*omb_debt!F58/omb_ngdp!F58</f>
        <v>#N/A</v>
      </c>
      <c r="G58" s="4" t="e">
        <f>100*omb_debt!G58/omb_ngdp!G58</f>
        <v>#N/A</v>
      </c>
      <c r="H58" s="4" t="e">
        <f>100*omb_debt!H58/omb_ngdp!H58</f>
        <v>#N/A</v>
      </c>
      <c r="I58" s="4" t="e">
        <f>100*omb_debt!I58/omb_ngdp!I58</f>
        <v>#N/A</v>
      </c>
      <c r="J58" s="4" t="e">
        <f>100*omb_debt!J58/omb_ngdp!J58</f>
        <v>#N/A</v>
      </c>
      <c r="K58" s="4" t="e">
        <f>100*omb_debt!K58/omb_ngdp!K58</f>
        <v>#N/A</v>
      </c>
      <c r="L58" s="4" t="e">
        <f>100*omb_debt!L58/omb_ngdp!L58</f>
        <v>#N/A</v>
      </c>
      <c r="M58" s="4" t="e">
        <f>100*omb_debt!M58/omb_ngdp!M58</f>
        <v>#N/A</v>
      </c>
      <c r="N58" s="4" t="e">
        <f>100*omb_debt!N58/omb_ngdp!N58</f>
        <v>#N/A</v>
      </c>
      <c r="O58" s="4" t="e">
        <f>100*omb_debt!O58/omb_ngdp!O58</f>
        <v>#N/A</v>
      </c>
      <c r="P58" s="4" t="e">
        <f>100*omb_debt!P58/omb_ngdp!P58</f>
        <v>#N/A</v>
      </c>
      <c r="Q58" s="4" t="e">
        <f>100*omb_debt!Q58/omb_ngdp!Q58</f>
        <v>#N/A</v>
      </c>
      <c r="R58" s="4" t="e">
        <f>100*omb_debt!R58/omb_ngdp!R58</f>
        <v>#N/A</v>
      </c>
      <c r="S58" s="4" t="e">
        <f>100*omb_debt!S58/omb_ngdp!S58</f>
        <v>#N/A</v>
      </c>
      <c r="T58" s="4" t="e">
        <f>100*omb_debt!T58/omb_ngdp!T58</f>
        <v>#N/A</v>
      </c>
      <c r="U58" s="4" t="e">
        <f>100*omb_debt!U58/omb_ngdp!U58</f>
        <v>#N/A</v>
      </c>
      <c r="V58" s="4" t="e">
        <f>100*omb_debt!V58/omb_ngdp!V58</f>
        <v>#N/A</v>
      </c>
      <c r="W58" s="4" t="e">
        <f>100*omb_debt!W58/omb_ngdp!W58</f>
        <v>#N/A</v>
      </c>
      <c r="X58" s="4" t="e">
        <f>100*omb_debt!X58/omb_ngdp!X58</f>
        <v>#N/A</v>
      </c>
      <c r="Y58" s="4" t="e">
        <f>100*omb_debt!Y58/omb_ngdp!Y58</f>
        <v>#N/A</v>
      </c>
      <c r="Z58" s="4" t="e">
        <f>100*omb_debt!Z58/omb_ngdp!Z58</f>
        <v>#N/A</v>
      </c>
      <c r="AA58" s="4" t="e">
        <f>100*omb_debt!AA58/omb_ngdp!AA58</f>
        <v>#N/A</v>
      </c>
      <c r="AB58" s="4" t="e">
        <f>100*omb_debt!AB58/omb_ngdp!AB58</f>
        <v>#N/A</v>
      </c>
      <c r="AC58" s="4" t="e">
        <f>100*omb_debt!AC58/omb_ngdp!AC58</f>
        <v>#N/A</v>
      </c>
      <c r="AD58" s="4" t="e">
        <f>100*omb_debt!AD58/omb_ngdp!AD58</f>
        <v>#N/A</v>
      </c>
      <c r="AE58" s="4" t="e">
        <f>100*omb_debt!AE58/omb_ngdp!AE58</f>
        <v>#N/A</v>
      </c>
      <c r="AF58" s="4" t="e">
        <f>100*omb_debt!AF58/omb_ngdp!AF58</f>
        <v>#N/A</v>
      </c>
      <c r="AG58" s="4" t="e">
        <f>100*omb_debt!AG58/omb_ngdp!AG58</f>
        <v>#N/A</v>
      </c>
      <c r="AH58" s="4" t="e">
        <f>100*omb_debt!AH58/omb_ngdp!AH58</f>
        <v>#N/A</v>
      </c>
      <c r="AI58" s="4" t="e">
        <f>100*omb_debt!AI58/omb_ngdp!AI58</f>
        <v>#N/A</v>
      </c>
      <c r="AJ58" s="4" t="e">
        <f>100*omb_debt!AJ58/omb_ngdp!AJ58</f>
        <v>#N/A</v>
      </c>
      <c r="AK58" s="4">
        <f>100*omb_debt!AK58/omb_ngdp!AK58</f>
        <v>59.817086915917947</v>
      </c>
      <c r="AL58" s="4">
        <f>100*omb_debt!AL58/omb_ngdp!AL58</f>
        <v>74.605165814275139</v>
      </c>
      <c r="AM58" s="4">
        <f>100*omb_debt!AM58/omb_ngdp!AM58</f>
        <v>75.861304623179223</v>
      </c>
      <c r="AN58" s="4">
        <f>100*omb_debt!AN58/omb_ngdp!AN58</f>
        <v>72.826468429952456</v>
      </c>
      <c r="AO58" s="4">
        <f>100*omb_debt!AO58/omb_ngdp!AO58</f>
        <v>116.35536901014341</v>
      </c>
      <c r="AP58" s="4">
        <f>100*omb_debt!AP58/omb_ngdp!AP58</f>
        <v>104.28191489361703</v>
      </c>
      <c r="AQ58" s="4">
        <f>100*omb_debt!AQ58/omb_ngdp!AQ58</f>
        <v>106.28295965576369</v>
      </c>
      <c r="AR58" s="4">
        <f>100*omb_debt!AR58/omb_ngdp!AR58</f>
        <v>104.50716620568268</v>
      </c>
      <c r="AS58" s="3"/>
      <c r="AT58" s="20"/>
      <c r="AU58" s="20"/>
      <c r="AV58" s="20"/>
      <c r="AW58" s="19"/>
      <c r="AX58" s="30"/>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row>
    <row r="59" spans="1:121" x14ac:dyDescent="0.3">
      <c r="A59" t="s">
        <v>632</v>
      </c>
      <c r="B59" s="16">
        <v>46753</v>
      </c>
      <c r="C59" s="4" t="e">
        <f>100*omb_debt!C59/omb_ngdp!C59</f>
        <v>#N/A</v>
      </c>
      <c r="D59" s="4" t="e">
        <f>100*omb_debt!D59/omb_ngdp!D59</f>
        <v>#N/A</v>
      </c>
      <c r="E59" s="4" t="e">
        <f>100*omb_debt!E59/omb_ngdp!E59</f>
        <v>#N/A</v>
      </c>
      <c r="F59" s="4" t="e">
        <f>100*omb_debt!F59/omb_ngdp!F59</f>
        <v>#N/A</v>
      </c>
      <c r="G59" s="4" t="e">
        <f>100*omb_debt!G59/omb_ngdp!G59</f>
        <v>#N/A</v>
      </c>
      <c r="H59" s="4" t="e">
        <f>100*omb_debt!H59/omb_ngdp!H59</f>
        <v>#N/A</v>
      </c>
      <c r="I59" s="4" t="e">
        <f>100*omb_debt!I59/omb_ngdp!I59</f>
        <v>#N/A</v>
      </c>
      <c r="J59" s="4" t="e">
        <f>100*omb_debt!J59/omb_ngdp!J59</f>
        <v>#N/A</v>
      </c>
      <c r="K59" s="4" t="e">
        <f>100*omb_debt!K59/omb_ngdp!K59</f>
        <v>#N/A</v>
      </c>
      <c r="L59" s="4" t="e">
        <f>100*omb_debt!L59/omb_ngdp!L59</f>
        <v>#N/A</v>
      </c>
      <c r="M59" s="4" t="e">
        <f>100*omb_debt!M59/omb_ngdp!M59</f>
        <v>#N/A</v>
      </c>
      <c r="N59" s="4" t="e">
        <f>100*omb_debt!N59/omb_ngdp!N59</f>
        <v>#N/A</v>
      </c>
      <c r="O59" s="4" t="e">
        <f>100*omb_debt!O59/omb_ngdp!O59</f>
        <v>#N/A</v>
      </c>
      <c r="P59" s="4" t="e">
        <f>100*omb_debt!P59/omb_ngdp!P59</f>
        <v>#N/A</v>
      </c>
      <c r="Q59" s="4" t="e">
        <f>100*omb_debt!Q59/omb_ngdp!Q59</f>
        <v>#N/A</v>
      </c>
      <c r="R59" s="4" t="e">
        <f>100*omb_debt!R59/omb_ngdp!R59</f>
        <v>#N/A</v>
      </c>
      <c r="S59" s="4" t="e">
        <f>100*omb_debt!S59/omb_ngdp!S59</f>
        <v>#N/A</v>
      </c>
      <c r="T59" s="4" t="e">
        <f>100*omb_debt!T59/omb_ngdp!T59</f>
        <v>#N/A</v>
      </c>
      <c r="U59" s="4" t="e">
        <f>100*omb_debt!U59/omb_ngdp!U59</f>
        <v>#N/A</v>
      </c>
      <c r="V59" s="4" t="e">
        <f>100*omb_debt!V59/omb_ngdp!V59</f>
        <v>#N/A</v>
      </c>
      <c r="W59" s="4" t="e">
        <f>100*omb_debt!W59/omb_ngdp!W59</f>
        <v>#N/A</v>
      </c>
      <c r="X59" s="4" t="e">
        <f>100*omb_debt!X59/omb_ngdp!X59</f>
        <v>#N/A</v>
      </c>
      <c r="Y59" s="4" t="e">
        <f>100*omb_debt!Y59/omb_ngdp!Y59</f>
        <v>#N/A</v>
      </c>
      <c r="Z59" s="4" t="e">
        <f>100*omb_debt!Z59/omb_ngdp!Z59</f>
        <v>#N/A</v>
      </c>
      <c r="AA59" s="4" t="e">
        <f>100*omb_debt!AA59/omb_ngdp!AA59</f>
        <v>#N/A</v>
      </c>
      <c r="AB59" s="4" t="e">
        <f>100*omb_debt!AB59/omb_ngdp!AB59</f>
        <v>#N/A</v>
      </c>
      <c r="AC59" s="4" t="e">
        <f>100*omb_debt!AC59/omb_ngdp!AC59</f>
        <v>#N/A</v>
      </c>
      <c r="AD59" s="4" t="e">
        <f>100*omb_debt!AD59/omb_ngdp!AD59</f>
        <v>#N/A</v>
      </c>
      <c r="AE59" s="4" t="e">
        <f>100*omb_debt!AE59/omb_ngdp!AE59</f>
        <v>#N/A</v>
      </c>
      <c r="AF59" s="4" t="e">
        <f>100*omb_debt!AF59/omb_ngdp!AF59</f>
        <v>#N/A</v>
      </c>
      <c r="AG59" s="4" t="e">
        <f>100*omb_debt!AG59/omb_ngdp!AG59</f>
        <v>#N/A</v>
      </c>
      <c r="AH59" s="4" t="e">
        <f>100*omb_debt!AH59/omb_ngdp!AH59</f>
        <v>#N/A</v>
      </c>
      <c r="AI59" s="4" t="e">
        <f>100*omb_debt!AI59/omb_ngdp!AI59</f>
        <v>#N/A</v>
      </c>
      <c r="AJ59" s="4" t="e">
        <f>100*omb_debt!AJ59/omb_ngdp!AJ59</f>
        <v>#N/A</v>
      </c>
      <c r="AK59" s="4" t="e">
        <f>100*omb_debt!AK59/omb_ngdp!AK59</f>
        <v>#N/A</v>
      </c>
      <c r="AL59" s="4">
        <f>100*omb_debt!AL59/omb_ngdp!AL59</f>
        <v>72.645849947855965</v>
      </c>
      <c r="AM59" s="4">
        <f>100*omb_debt!AM59/omb_ngdp!AM59</f>
        <v>74.039739098924997</v>
      </c>
      <c r="AN59" s="4">
        <f>100*omb_debt!AN59/omb_ngdp!AN59</f>
        <v>70.956653992395431</v>
      </c>
      <c r="AO59" s="4">
        <f>100*omb_debt!AO59/omb_ngdp!AO59</f>
        <v>116.81651345253729</v>
      </c>
      <c r="AP59" s="4">
        <f>100*omb_debt!AP59/omb_ngdp!AP59</f>
        <v>105.1617849043345</v>
      </c>
      <c r="AQ59" s="4">
        <f>100*omb_debt!AQ59/omb_ngdp!AQ59</f>
        <v>107.23561575742512</v>
      </c>
      <c r="AR59" s="4">
        <f>100*omb_debt!AR59/omb_ngdp!AR59</f>
        <v>105.32162154004045</v>
      </c>
      <c r="AS59" s="3"/>
      <c r="AT59" s="20"/>
      <c r="AU59" s="20"/>
      <c r="AV59" s="20"/>
      <c r="AW59" s="19"/>
      <c r="AX59" s="30"/>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row>
    <row r="60" spans="1:121" x14ac:dyDescent="0.3">
      <c r="A60" t="s">
        <v>633</v>
      </c>
      <c r="B60" s="16">
        <v>47119</v>
      </c>
      <c r="C60" s="4" t="e">
        <f>100*omb_debt!C60/omb_ngdp!C60</f>
        <v>#N/A</v>
      </c>
      <c r="D60" s="4" t="e">
        <f>100*omb_debt!D60/omb_ngdp!D60</f>
        <v>#N/A</v>
      </c>
      <c r="E60" s="4" t="e">
        <f>100*omb_debt!E60/omb_ngdp!E60</f>
        <v>#N/A</v>
      </c>
      <c r="F60" s="4" t="e">
        <f>100*omb_debt!F60/omb_ngdp!F60</f>
        <v>#N/A</v>
      </c>
      <c r="G60" s="4" t="e">
        <f>100*omb_debt!G60/omb_ngdp!G60</f>
        <v>#N/A</v>
      </c>
      <c r="H60" s="4" t="e">
        <f>100*omb_debt!H60/omb_ngdp!H60</f>
        <v>#N/A</v>
      </c>
      <c r="I60" s="4" t="e">
        <f>100*omb_debt!I60/omb_ngdp!I60</f>
        <v>#N/A</v>
      </c>
      <c r="J60" s="4" t="e">
        <f>100*omb_debt!J60/omb_ngdp!J60</f>
        <v>#N/A</v>
      </c>
      <c r="K60" s="4" t="e">
        <f>100*omb_debt!K60/omb_ngdp!K60</f>
        <v>#N/A</v>
      </c>
      <c r="L60" s="4" t="e">
        <f>100*omb_debt!L60/omb_ngdp!L60</f>
        <v>#N/A</v>
      </c>
      <c r="M60" s="4" t="e">
        <f>100*omb_debt!M60/omb_ngdp!M60</f>
        <v>#N/A</v>
      </c>
      <c r="N60" s="4" t="e">
        <f>100*omb_debt!N60/omb_ngdp!N60</f>
        <v>#N/A</v>
      </c>
      <c r="O60" s="4" t="e">
        <f>100*omb_debt!O60/omb_ngdp!O60</f>
        <v>#N/A</v>
      </c>
      <c r="P60" s="4" t="e">
        <f>100*omb_debt!P60/omb_ngdp!P60</f>
        <v>#N/A</v>
      </c>
      <c r="Q60" s="4" t="e">
        <f>100*omb_debt!Q60/omb_ngdp!Q60</f>
        <v>#N/A</v>
      </c>
      <c r="R60" s="4" t="e">
        <f>100*omb_debt!R60/omb_ngdp!R60</f>
        <v>#N/A</v>
      </c>
      <c r="S60" s="4" t="e">
        <f>100*omb_debt!S60/omb_ngdp!S60</f>
        <v>#N/A</v>
      </c>
      <c r="T60" s="4" t="e">
        <f>100*omb_debt!T60/omb_ngdp!T60</f>
        <v>#N/A</v>
      </c>
      <c r="U60" s="4" t="e">
        <f>100*omb_debt!U60/omb_ngdp!U60</f>
        <v>#N/A</v>
      </c>
      <c r="V60" s="4" t="e">
        <f>100*omb_debt!V60/omb_ngdp!V60</f>
        <v>#N/A</v>
      </c>
      <c r="W60" s="4" t="e">
        <f>100*omb_debt!W60/omb_ngdp!W60</f>
        <v>#N/A</v>
      </c>
      <c r="X60" s="4" t="e">
        <f>100*omb_debt!X60/omb_ngdp!X60</f>
        <v>#N/A</v>
      </c>
      <c r="Y60" s="4" t="e">
        <f>100*omb_debt!Y60/omb_ngdp!Y60</f>
        <v>#N/A</v>
      </c>
      <c r="Z60" s="4" t="e">
        <f>100*omb_debt!Z60/omb_ngdp!Z60</f>
        <v>#N/A</v>
      </c>
      <c r="AA60" s="4" t="e">
        <f>100*omb_debt!AA60/omb_ngdp!AA60</f>
        <v>#N/A</v>
      </c>
      <c r="AB60" s="4" t="e">
        <f>100*omb_debt!AB60/omb_ngdp!AB60</f>
        <v>#N/A</v>
      </c>
      <c r="AC60" s="4" t="e">
        <f>100*omb_debt!AC60/omb_ngdp!AC60</f>
        <v>#N/A</v>
      </c>
      <c r="AD60" s="4" t="e">
        <f>100*omb_debt!AD60/omb_ngdp!AD60</f>
        <v>#N/A</v>
      </c>
      <c r="AE60" s="4" t="e">
        <f>100*omb_debt!AE60/omb_ngdp!AE60</f>
        <v>#N/A</v>
      </c>
      <c r="AF60" s="4" t="e">
        <f>100*omb_debt!AF60/omb_ngdp!AF60</f>
        <v>#N/A</v>
      </c>
      <c r="AG60" s="4" t="e">
        <f>100*omb_debt!AG60/omb_ngdp!AG60</f>
        <v>#N/A</v>
      </c>
      <c r="AH60" s="4" t="e">
        <f>100*omb_debt!AH60/omb_ngdp!AH60</f>
        <v>#N/A</v>
      </c>
      <c r="AI60" s="4" t="e">
        <f>100*omb_debt!AI60/omb_ngdp!AI60</f>
        <v>#N/A</v>
      </c>
      <c r="AJ60" s="4" t="e">
        <f>100*omb_debt!AJ60/omb_ngdp!AJ60</f>
        <v>#N/A</v>
      </c>
      <c r="AK60" s="4" t="e">
        <f>100*omb_debt!AK60/omb_ngdp!AK60</f>
        <v>#N/A</v>
      </c>
      <c r="AL60" s="4" t="e">
        <f>100*omb_debt!AL60/omb_ngdp!AL60</f>
        <v>#N/A</v>
      </c>
      <c r="AM60" s="4">
        <f>100*omb_debt!AM60/omb_ngdp!AM60</f>
        <v>71.327785296743173</v>
      </c>
      <c r="AN60" s="4">
        <f>100*omb_debt!AN60/omb_ngdp!AN60</f>
        <v>68.457076566125295</v>
      </c>
      <c r="AO60" s="4">
        <f>100*omb_debt!AO60/omb_ngdp!AO60</f>
        <v>116.61645122622866</v>
      </c>
      <c r="AP60" s="4">
        <f>100*omb_debt!AP60/omb_ngdp!AP60</f>
        <v>105.43614901119118</v>
      </c>
      <c r="AQ60" s="4">
        <f>100*omb_debt!AQ60/omb_ngdp!AQ60</f>
        <v>107.66982763762152</v>
      </c>
      <c r="AR60" s="4">
        <f>100*omb_debt!AR60/omb_ngdp!AR60</f>
        <v>105.5924198081771</v>
      </c>
      <c r="AS60" s="3"/>
      <c r="AT60" s="20"/>
      <c r="AU60" s="20"/>
      <c r="AV60" s="20"/>
      <c r="AW60" s="19"/>
      <c r="AX60" s="30"/>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row>
    <row r="61" spans="1:121" x14ac:dyDescent="0.3">
      <c r="A61" t="s">
        <v>634</v>
      </c>
      <c r="B61" s="16">
        <v>47484</v>
      </c>
      <c r="C61" s="4" t="e">
        <f>100*omb_debt!C61/omb_ngdp!C61</f>
        <v>#N/A</v>
      </c>
      <c r="D61" s="4" t="e">
        <f>100*omb_debt!D61/omb_ngdp!D61</f>
        <v>#N/A</v>
      </c>
      <c r="E61" s="4" t="e">
        <f>100*omb_debt!E61/omb_ngdp!E61</f>
        <v>#N/A</v>
      </c>
      <c r="F61" s="4" t="e">
        <f>100*omb_debt!F61/omb_ngdp!F61</f>
        <v>#N/A</v>
      </c>
      <c r="G61" s="4" t="e">
        <f>100*omb_debt!G61/omb_ngdp!G61</f>
        <v>#N/A</v>
      </c>
      <c r="H61" s="4" t="e">
        <f>100*omb_debt!H61/omb_ngdp!H61</f>
        <v>#N/A</v>
      </c>
      <c r="I61" s="4" t="e">
        <f>100*omb_debt!I61/omb_ngdp!I61</f>
        <v>#N/A</v>
      </c>
      <c r="J61" s="4" t="e">
        <f>100*omb_debt!J61/omb_ngdp!J61</f>
        <v>#N/A</v>
      </c>
      <c r="K61" s="4" t="e">
        <f>100*omb_debt!K61/omb_ngdp!K61</f>
        <v>#N/A</v>
      </c>
      <c r="L61" s="4" t="e">
        <f>100*omb_debt!L61/omb_ngdp!L61</f>
        <v>#N/A</v>
      </c>
      <c r="M61" s="4" t="e">
        <f>100*omb_debt!M61/omb_ngdp!M61</f>
        <v>#N/A</v>
      </c>
      <c r="N61" s="4" t="e">
        <f>100*omb_debt!N61/omb_ngdp!N61</f>
        <v>#N/A</v>
      </c>
      <c r="O61" s="4" t="e">
        <f>100*omb_debt!O61/omb_ngdp!O61</f>
        <v>#N/A</v>
      </c>
      <c r="P61" s="4" t="e">
        <f>100*omb_debt!P61/omb_ngdp!P61</f>
        <v>#N/A</v>
      </c>
      <c r="Q61" s="4" t="e">
        <f>100*omb_debt!Q61/omb_ngdp!Q61</f>
        <v>#N/A</v>
      </c>
      <c r="R61" s="4" t="e">
        <f>100*omb_debt!R61/omb_ngdp!R61</f>
        <v>#N/A</v>
      </c>
      <c r="S61" s="4" t="e">
        <f>100*omb_debt!S61/omb_ngdp!S61</f>
        <v>#N/A</v>
      </c>
      <c r="T61" s="4" t="e">
        <f>100*omb_debt!T61/omb_ngdp!T61</f>
        <v>#N/A</v>
      </c>
      <c r="U61" s="4" t="e">
        <f>100*omb_debt!U61/omb_ngdp!U61</f>
        <v>#N/A</v>
      </c>
      <c r="V61" s="4" t="e">
        <f>100*omb_debt!V61/omb_ngdp!V61</f>
        <v>#N/A</v>
      </c>
      <c r="W61" s="4" t="e">
        <f>100*omb_debt!W61/omb_ngdp!W61</f>
        <v>#N/A</v>
      </c>
      <c r="X61" s="4" t="e">
        <f>100*omb_debt!X61/omb_ngdp!X61</f>
        <v>#N/A</v>
      </c>
      <c r="Y61" s="4" t="e">
        <f>100*omb_debt!Y61/omb_ngdp!Y61</f>
        <v>#N/A</v>
      </c>
      <c r="Z61" s="4" t="e">
        <f>100*omb_debt!Z61/omb_ngdp!Z61</f>
        <v>#N/A</v>
      </c>
      <c r="AA61" s="4" t="e">
        <f>100*omb_debt!AA61/omb_ngdp!AA61</f>
        <v>#N/A</v>
      </c>
      <c r="AB61" s="4" t="e">
        <f>100*omb_debt!AB61/omb_ngdp!AB61</f>
        <v>#N/A</v>
      </c>
      <c r="AC61" s="4" t="e">
        <f>100*omb_debt!AC61/omb_ngdp!AC61</f>
        <v>#N/A</v>
      </c>
      <c r="AD61" s="4" t="e">
        <f>100*omb_debt!AD61/omb_ngdp!AD61</f>
        <v>#N/A</v>
      </c>
      <c r="AE61" s="4" t="e">
        <f>100*omb_debt!AE61/omb_ngdp!AE61</f>
        <v>#N/A</v>
      </c>
      <c r="AF61" s="4" t="e">
        <f>100*omb_debt!AF61/omb_ngdp!AF61</f>
        <v>#N/A</v>
      </c>
      <c r="AG61" s="4" t="e">
        <f>100*omb_debt!AG61/omb_ngdp!AG61</f>
        <v>#N/A</v>
      </c>
      <c r="AH61" s="4" t="e">
        <f>100*omb_debt!AH61/omb_ngdp!AH61</f>
        <v>#N/A</v>
      </c>
      <c r="AI61" s="4" t="e">
        <f>100*omb_debt!AI61/omb_ngdp!AI61</f>
        <v>#N/A</v>
      </c>
      <c r="AJ61" s="4" t="e">
        <f>100*omb_debt!AJ61/omb_ngdp!AJ61</f>
        <v>#N/A</v>
      </c>
      <c r="AK61" s="4" t="e">
        <f>100*omb_debt!AK61/omb_ngdp!AK61</f>
        <v>#N/A</v>
      </c>
      <c r="AL61" s="4" t="e">
        <f>100*omb_debt!AL61/omb_ngdp!AL61</f>
        <v>#N/A</v>
      </c>
      <c r="AM61" s="4" t="e">
        <f>100*omb_debt!AM61/omb_ngdp!AM61</f>
        <v>#N/A</v>
      </c>
      <c r="AN61" s="4">
        <f>100*omb_debt!AN61/omb_ngdp!AN61</f>
        <v>66.065700696825573</v>
      </c>
      <c r="AO61" s="4">
        <f>100*omb_debt!AO61/omb_ngdp!AO61</f>
        <v>116.78506886022309</v>
      </c>
      <c r="AP61" s="4">
        <f>100*omb_debt!AP61/omb_ngdp!AP61</f>
        <v>105.89099888294432</v>
      </c>
      <c r="AQ61" s="4">
        <f>100*omb_debt!AQ61/omb_ngdp!AQ61</f>
        <v>108.20750400366049</v>
      </c>
      <c r="AR61" s="4">
        <f>100*omb_debt!AR61/omb_ngdp!AR61</f>
        <v>105.98877278790573</v>
      </c>
      <c r="AS61" s="3"/>
      <c r="AT61" s="20"/>
      <c r="AU61" s="20"/>
      <c r="AV61" s="20"/>
      <c r="AW61" s="19"/>
      <c r="AX61" s="30"/>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row>
    <row r="62" spans="1:121" x14ac:dyDescent="0.3">
      <c r="A62" t="s">
        <v>635</v>
      </c>
      <c r="B62" s="16">
        <v>47849</v>
      </c>
      <c r="C62" s="4" t="e">
        <f>100*omb_debt!C62/omb_ngdp!C62</f>
        <v>#N/A</v>
      </c>
      <c r="D62" s="4" t="e">
        <f>100*omb_debt!D62/omb_ngdp!D62</f>
        <v>#N/A</v>
      </c>
      <c r="E62" s="4" t="e">
        <f>100*omb_debt!E62/omb_ngdp!E62</f>
        <v>#N/A</v>
      </c>
      <c r="F62" s="4" t="e">
        <f>100*omb_debt!F62/omb_ngdp!F62</f>
        <v>#N/A</v>
      </c>
      <c r="G62" s="4" t="e">
        <f>100*omb_debt!G62/omb_ngdp!G62</f>
        <v>#N/A</v>
      </c>
      <c r="H62" s="4" t="e">
        <f>100*omb_debt!H62/omb_ngdp!H62</f>
        <v>#N/A</v>
      </c>
      <c r="I62" s="4" t="e">
        <f>100*omb_debt!I62/omb_ngdp!I62</f>
        <v>#N/A</v>
      </c>
      <c r="J62" s="4" t="e">
        <f>100*omb_debt!J62/omb_ngdp!J62</f>
        <v>#N/A</v>
      </c>
      <c r="K62" s="4" t="e">
        <f>100*omb_debt!K62/omb_ngdp!K62</f>
        <v>#N/A</v>
      </c>
      <c r="L62" s="4" t="e">
        <f>100*omb_debt!L62/omb_ngdp!L62</f>
        <v>#N/A</v>
      </c>
      <c r="M62" s="4" t="e">
        <f>100*omb_debt!M62/omb_ngdp!M62</f>
        <v>#N/A</v>
      </c>
      <c r="N62" s="4" t="e">
        <f>100*omb_debt!N62/omb_ngdp!N62</f>
        <v>#N/A</v>
      </c>
      <c r="O62" s="4" t="e">
        <f>100*omb_debt!O62/omb_ngdp!O62</f>
        <v>#N/A</v>
      </c>
      <c r="P62" s="4" t="e">
        <f>100*omb_debt!P62/omb_ngdp!P62</f>
        <v>#N/A</v>
      </c>
      <c r="Q62" s="4" t="e">
        <f>100*omb_debt!Q62/omb_ngdp!Q62</f>
        <v>#N/A</v>
      </c>
      <c r="R62" s="4" t="e">
        <f>100*omb_debt!R62/omb_ngdp!R62</f>
        <v>#N/A</v>
      </c>
      <c r="S62" s="4" t="e">
        <f>100*omb_debt!S62/omb_ngdp!S62</f>
        <v>#N/A</v>
      </c>
      <c r="T62" s="4" t="e">
        <f>100*omb_debt!T62/omb_ngdp!T62</f>
        <v>#N/A</v>
      </c>
      <c r="U62" s="4" t="e">
        <f>100*omb_debt!U62/omb_ngdp!U62</f>
        <v>#N/A</v>
      </c>
      <c r="V62" s="4" t="e">
        <f>100*omb_debt!V62/omb_ngdp!V62</f>
        <v>#N/A</v>
      </c>
      <c r="W62" s="4" t="e">
        <f>100*omb_debt!W62/omb_ngdp!W62</f>
        <v>#N/A</v>
      </c>
      <c r="X62" s="4" t="e">
        <f>100*omb_debt!X62/omb_ngdp!X62</f>
        <v>#N/A</v>
      </c>
      <c r="Y62" s="4" t="e">
        <f>100*omb_debt!Y62/omb_ngdp!Y62</f>
        <v>#N/A</v>
      </c>
      <c r="Z62" s="4" t="e">
        <f>100*omb_debt!Z62/omb_ngdp!Z62</f>
        <v>#N/A</v>
      </c>
      <c r="AA62" s="4" t="e">
        <f>100*omb_debt!AA62/omb_ngdp!AA62</f>
        <v>#N/A</v>
      </c>
      <c r="AB62" s="4" t="e">
        <f>100*omb_debt!AB62/omb_ngdp!AB62</f>
        <v>#N/A</v>
      </c>
      <c r="AC62" s="4" t="e">
        <f>100*omb_debt!AC62/omb_ngdp!AC62</f>
        <v>#N/A</v>
      </c>
      <c r="AD62" s="4" t="e">
        <f>100*omb_debt!AD62/omb_ngdp!AD62</f>
        <v>#N/A</v>
      </c>
      <c r="AE62" s="4" t="e">
        <f>100*omb_debt!AE62/omb_ngdp!AE62</f>
        <v>#N/A</v>
      </c>
      <c r="AF62" s="4" t="e">
        <f>100*omb_debt!AF62/omb_ngdp!AF62</f>
        <v>#N/A</v>
      </c>
      <c r="AG62" s="4" t="e">
        <f>100*omb_debt!AG62/omb_ngdp!AG62</f>
        <v>#N/A</v>
      </c>
      <c r="AH62" s="4" t="e">
        <f>100*omb_debt!AH62/omb_ngdp!AH62</f>
        <v>#N/A</v>
      </c>
      <c r="AI62" s="4" t="e">
        <f>100*omb_debt!AI62/omb_ngdp!AI62</f>
        <v>#N/A</v>
      </c>
      <c r="AJ62" s="4" t="e">
        <f>100*omb_debt!AJ62/omb_ngdp!AJ62</f>
        <v>#N/A</v>
      </c>
      <c r="AK62" s="4" t="e">
        <f>100*omb_debt!AK62/omb_ngdp!AK62</f>
        <v>#N/A</v>
      </c>
      <c r="AL62" s="4" t="e">
        <f>100*omb_debt!AL62/omb_ngdp!AL62</f>
        <v>#N/A</v>
      </c>
      <c r="AM62" s="4" t="e">
        <f>100*omb_debt!AM62/omb_ngdp!AM62</f>
        <v>#N/A</v>
      </c>
      <c r="AN62" s="4" t="e">
        <f>100*omb_debt!AN62/omb_ngdp!AN62</f>
        <v>#N/A</v>
      </c>
      <c r="AO62" s="4">
        <f>100*omb_debt!AO62/omb_ngdp!AO62</f>
        <v>116.97463388338176</v>
      </c>
      <c r="AP62" s="4">
        <f>100*omb_debt!AP62/omb_ngdp!AP62</f>
        <v>106.27922699870415</v>
      </c>
      <c r="AQ62" s="4">
        <f>100*omb_debt!AQ62/omb_ngdp!AQ62</f>
        <v>108.66288470497959</v>
      </c>
      <c r="AR62" s="4">
        <f>100*omb_debt!AR62/omb_ngdp!AR62</f>
        <v>105.98998561764236</v>
      </c>
      <c r="AS62" s="3"/>
      <c r="AT62" s="20"/>
      <c r="AU62" s="20"/>
      <c r="AV62" s="20"/>
      <c r="AW62" s="19"/>
      <c r="AX62" s="30"/>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row>
    <row r="63" spans="1:121" x14ac:dyDescent="0.3">
      <c r="A63" t="s">
        <v>636</v>
      </c>
      <c r="B63" s="16">
        <v>48214</v>
      </c>
      <c r="C63" s="4" t="e">
        <f>100*omb_debt!C63/omb_ngdp!C63</f>
        <v>#N/A</v>
      </c>
      <c r="D63" s="4" t="e">
        <f>100*omb_debt!D63/omb_ngdp!D63</f>
        <v>#N/A</v>
      </c>
      <c r="E63" s="4" t="e">
        <f>100*omb_debt!E63/omb_ngdp!E63</f>
        <v>#N/A</v>
      </c>
      <c r="F63" s="4" t="e">
        <f>100*omb_debt!F63/omb_ngdp!F63</f>
        <v>#N/A</v>
      </c>
      <c r="G63" s="4" t="e">
        <f>100*omb_debt!G63/omb_ngdp!G63</f>
        <v>#N/A</v>
      </c>
      <c r="H63" s="4" t="e">
        <f>100*omb_debt!H63/omb_ngdp!H63</f>
        <v>#N/A</v>
      </c>
      <c r="I63" s="4" t="e">
        <f>100*omb_debt!I63/omb_ngdp!I63</f>
        <v>#N/A</v>
      </c>
      <c r="J63" s="4" t="e">
        <f>100*omb_debt!J63/omb_ngdp!J63</f>
        <v>#N/A</v>
      </c>
      <c r="K63" s="4" t="e">
        <f>100*omb_debt!K63/omb_ngdp!K63</f>
        <v>#N/A</v>
      </c>
      <c r="L63" s="4" t="e">
        <f>100*omb_debt!L63/omb_ngdp!L63</f>
        <v>#N/A</v>
      </c>
      <c r="M63" s="4" t="e">
        <f>100*omb_debt!M63/omb_ngdp!M63</f>
        <v>#N/A</v>
      </c>
      <c r="N63" s="4" t="e">
        <f>100*omb_debt!N63/omb_ngdp!N63</f>
        <v>#N/A</v>
      </c>
      <c r="O63" s="4" t="e">
        <f>100*omb_debt!O63/omb_ngdp!O63</f>
        <v>#N/A</v>
      </c>
      <c r="P63" s="4" t="e">
        <f>100*omb_debt!P63/omb_ngdp!P63</f>
        <v>#N/A</v>
      </c>
      <c r="Q63" s="4" t="e">
        <f>100*omb_debt!Q63/omb_ngdp!Q63</f>
        <v>#N/A</v>
      </c>
      <c r="R63" s="4" t="e">
        <f>100*omb_debt!R63/omb_ngdp!R63</f>
        <v>#N/A</v>
      </c>
      <c r="S63" s="4" t="e">
        <f>100*omb_debt!S63/omb_ngdp!S63</f>
        <v>#N/A</v>
      </c>
      <c r="T63" s="4" t="e">
        <f>100*omb_debt!T63/omb_ngdp!T63</f>
        <v>#N/A</v>
      </c>
      <c r="U63" s="4" t="e">
        <f>100*omb_debt!U63/omb_ngdp!U63</f>
        <v>#N/A</v>
      </c>
      <c r="V63" s="4" t="e">
        <f>100*omb_debt!V63/omb_ngdp!V63</f>
        <v>#N/A</v>
      </c>
      <c r="W63" s="4" t="e">
        <f>100*omb_debt!W63/omb_ngdp!W63</f>
        <v>#N/A</v>
      </c>
      <c r="X63" s="4" t="e">
        <f>100*omb_debt!X63/omb_ngdp!X63</f>
        <v>#N/A</v>
      </c>
      <c r="Y63" s="4" t="e">
        <f>100*omb_debt!Y63/omb_ngdp!Y63</f>
        <v>#N/A</v>
      </c>
      <c r="Z63" s="4" t="e">
        <f>100*omb_debt!Z63/omb_ngdp!Z63</f>
        <v>#N/A</v>
      </c>
      <c r="AA63" s="4" t="e">
        <f>100*omb_debt!AA63/omb_ngdp!AA63</f>
        <v>#N/A</v>
      </c>
      <c r="AB63" s="4" t="e">
        <f>100*omb_debt!AB63/omb_ngdp!AB63</f>
        <v>#N/A</v>
      </c>
      <c r="AC63" s="4" t="e">
        <f>100*omb_debt!AC63/omb_ngdp!AC63</f>
        <v>#N/A</v>
      </c>
      <c r="AD63" s="4" t="e">
        <f>100*omb_debt!AD63/omb_ngdp!AD63</f>
        <v>#N/A</v>
      </c>
      <c r="AE63" s="4" t="e">
        <f>100*omb_debt!AE63/omb_ngdp!AE63</f>
        <v>#N/A</v>
      </c>
      <c r="AF63" s="4" t="e">
        <f>100*omb_debt!AF63/omb_ngdp!AF63</f>
        <v>#N/A</v>
      </c>
      <c r="AG63" s="4" t="e">
        <f>100*omb_debt!AG63/omb_ngdp!AG63</f>
        <v>#N/A</v>
      </c>
      <c r="AH63" s="4" t="e">
        <f>100*omb_debt!AH63/omb_ngdp!AH63</f>
        <v>#N/A</v>
      </c>
      <c r="AI63" s="4" t="e">
        <f>100*omb_debt!AI63/omb_ngdp!AI63</f>
        <v>#N/A</v>
      </c>
      <c r="AJ63" s="4" t="e">
        <f>100*omb_debt!AJ63/omb_ngdp!AJ63</f>
        <v>#N/A</v>
      </c>
      <c r="AK63" s="4" t="e">
        <f>100*omb_debt!AK63/omb_ngdp!AK63</f>
        <v>#N/A</v>
      </c>
      <c r="AL63" s="4" t="e">
        <f>100*omb_debt!AL63/omb_ngdp!AL63</f>
        <v>#N/A</v>
      </c>
      <c r="AM63" s="4" t="e">
        <f>100*omb_debt!AM63/omb_ngdp!AM63</f>
        <v>#N/A</v>
      </c>
      <c r="AN63" s="4" t="e">
        <f>100*omb_debt!AN63/omb_ngdp!AN63</f>
        <v>#N/A</v>
      </c>
      <c r="AO63" s="4" t="e">
        <f>100*omb_debt!AO63/omb_ngdp!AO63</f>
        <v>#N/A</v>
      </c>
      <c r="AP63" s="4">
        <f>100*omb_debt!AP63/omb_ngdp!AP63</f>
        <v>106.75197753840339</v>
      </c>
      <c r="AQ63" s="4">
        <f>100*omb_debt!AQ63/omb_ngdp!AQ63</f>
        <v>109.13173652694611</v>
      </c>
      <c r="AR63" s="4">
        <f>100*omb_debt!AR63/omb_ngdp!AR63</f>
        <v>105.93730855625894</v>
      </c>
      <c r="AS63" s="3"/>
      <c r="AT63" s="20"/>
      <c r="AU63" s="20"/>
      <c r="AV63" s="20"/>
      <c r="AW63" s="19"/>
      <c r="AX63" s="30"/>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row>
    <row r="64" spans="1:121" x14ac:dyDescent="0.3">
      <c r="A64" t="s">
        <v>637</v>
      </c>
      <c r="B64" s="16">
        <v>48580</v>
      </c>
      <c r="C64" s="4" t="e">
        <f>100*omb_debt!C64/omb_ngdp!C64</f>
        <v>#N/A</v>
      </c>
      <c r="D64" s="4" t="e">
        <f>100*omb_debt!D64/omb_ngdp!D64</f>
        <v>#N/A</v>
      </c>
      <c r="E64" s="4" t="e">
        <f>100*omb_debt!E64/omb_ngdp!E64</f>
        <v>#N/A</v>
      </c>
      <c r="F64" s="4" t="e">
        <f>100*omb_debt!F64/omb_ngdp!F64</f>
        <v>#N/A</v>
      </c>
      <c r="G64" s="4" t="e">
        <f>100*omb_debt!G64/omb_ngdp!G64</f>
        <v>#N/A</v>
      </c>
      <c r="H64" s="4" t="e">
        <f>100*omb_debt!H64/omb_ngdp!H64</f>
        <v>#N/A</v>
      </c>
      <c r="I64" s="4" t="e">
        <f>100*omb_debt!I64/omb_ngdp!I64</f>
        <v>#N/A</v>
      </c>
      <c r="J64" s="4" t="e">
        <f>100*omb_debt!J64/omb_ngdp!J64</f>
        <v>#N/A</v>
      </c>
      <c r="K64" s="4" t="e">
        <f>100*omb_debt!K64/omb_ngdp!K64</f>
        <v>#N/A</v>
      </c>
      <c r="L64" s="4" t="e">
        <f>100*omb_debt!L64/omb_ngdp!L64</f>
        <v>#N/A</v>
      </c>
      <c r="M64" s="4" t="e">
        <f>100*omb_debt!M64/omb_ngdp!M64</f>
        <v>#N/A</v>
      </c>
      <c r="N64" s="4" t="e">
        <f>100*omb_debt!N64/omb_ngdp!N64</f>
        <v>#N/A</v>
      </c>
      <c r="O64" s="4" t="e">
        <f>100*omb_debt!O64/omb_ngdp!O64</f>
        <v>#N/A</v>
      </c>
      <c r="P64" s="4" t="e">
        <f>100*omb_debt!P64/omb_ngdp!P64</f>
        <v>#N/A</v>
      </c>
      <c r="Q64" s="4" t="e">
        <f>100*omb_debt!Q64/omb_ngdp!Q64</f>
        <v>#N/A</v>
      </c>
      <c r="R64" s="4" t="e">
        <f>100*omb_debt!R64/omb_ngdp!R64</f>
        <v>#N/A</v>
      </c>
      <c r="S64" s="4" t="e">
        <f>100*omb_debt!S64/omb_ngdp!S64</f>
        <v>#N/A</v>
      </c>
      <c r="T64" s="4" t="e">
        <f>100*omb_debt!T64/omb_ngdp!T64</f>
        <v>#N/A</v>
      </c>
      <c r="U64" s="4" t="e">
        <f>100*omb_debt!U64/omb_ngdp!U64</f>
        <v>#N/A</v>
      </c>
      <c r="V64" s="4" t="e">
        <f>100*omb_debt!V64/omb_ngdp!V64</f>
        <v>#N/A</v>
      </c>
      <c r="W64" s="4" t="e">
        <f>100*omb_debt!W64/omb_ngdp!W64</f>
        <v>#N/A</v>
      </c>
      <c r="X64" s="4" t="e">
        <f>100*omb_debt!X64/omb_ngdp!X64</f>
        <v>#N/A</v>
      </c>
      <c r="Y64" s="4" t="e">
        <f>100*omb_debt!Y64/omb_ngdp!Y64</f>
        <v>#N/A</v>
      </c>
      <c r="Z64" s="4" t="e">
        <f>100*omb_debt!Z64/omb_ngdp!Z64</f>
        <v>#N/A</v>
      </c>
      <c r="AA64" s="4" t="e">
        <f>100*omb_debt!AA64/omb_ngdp!AA64</f>
        <v>#N/A</v>
      </c>
      <c r="AB64" s="4" t="e">
        <f>100*omb_debt!AB64/omb_ngdp!AB64</f>
        <v>#N/A</v>
      </c>
      <c r="AC64" s="4" t="e">
        <f>100*omb_debt!AC64/omb_ngdp!AC64</f>
        <v>#N/A</v>
      </c>
      <c r="AD64" s="4" t="e">
        <f>100*omb_debt!AD64/omb_ngdp!AD64</f>
        <v>#N/A</v>
      </c>
      <c r="AE64" s="4" t="e">
        <f>100*omb_debt!AE64/omb_ngdp!AE64</f>
        <v>#N/A</v>
      </c>
      <c r="AF64" s="4" t="e">
        <f>100*omb_debt!AF64/omb_ngdp!AF64</f>
        <v>#N/A</v>
      </c>
      <c r="AG64" s="4" t="e">
        <f>100*omb_debt!AG64/omb_ngdp!AG64</f>
        <v>#N/A</v>
      </c>
      <c r="AH64" s="4" t="e">
        <f>100*omb_debt!AH64/omb_ngdp!AH64</f>
        <v>#N/A</v>
      </c>
      <c r="AI64" s="4" t="e">
        <f>100*omb_debt!AI64/omb_ngdp!AI64</f>
        <v>#N/A</v>
      </c>
      <c r="AJ64" s="4" t="e">
        <f>100*omb_debt!AJ64/omb_ngdp!AJ64</f>
        <v>#N/A</v>
      </c>
      <c r="AK64" s="4" t="e">
        <f>100*omb_debt!AK64/omb_ngdp!AK64</f>
        <v>#N/A</v>
      </c>
      <c r="AL64" s="4" t="e">
        <f>100*omb_debt!AL64/omb_ngdp!AL64</f>
        <v>#N/A</v>
      </c>
      <c r="AM64" s="4" t="e">
        <f>100*omb_debt!AM64/omb_ngdp!AM64</f>
        <v>#N/A</v>
      </c>
      <c r="AN64" s="4" t="e">
        <f>100*omb_debt!AN64/omb_ngdp!AN64</f>
        <v>#N/A</v>
      </c>
      <c r="AO64" s="4" t="e">
        <f>100*omb_debt!AO64/omb_ngdp!AO64</f>
        <v>#N/A</v>
      </c>
      <c r="AP64" s="4" t="e">
        <f>100*omb_debt!AP64/omb_ngdp!AP64</f>
        <v>#N/A</v>
      </c>
      <c r="AQ64" s="4">
        <f>100*omb_debt!AQ64/omb_ngdp!AQ64</f>
        <v>109.78304641095339</v>
      </c>
      <c r="AR64" s="4">
        <f>100*omb_debt!AR64/omb_ngdp!AR64</f>
        <v>106.02294688944883</v>
      </c>
      <c r="AS64" s="3"/>
      <c r="AT64" s="20"/>
      <c r="AU64" s="20"/>
      <c r="AV64" s="20"/>
      <c r="AW64" s="19"/>
      <c r="AX64" s="30"/>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row>
    <row r="65" spans="1:117" x14ac:dyDescent="0.3">
      <c r="A65" t="s">
        <v>638</v>
      </c>
      <c r="B65" s="16">
        <v>48945</v>
      </c>
      <c r="C65" s="4" t="e">
        <f>100*omb_debt!C65/omb_ngdp!C65</f>
        <v>#N/A</v>
      </c>
      <c r="D65" s="4" t="e">
        <f>100*omb_debt!D65/omb_ngdp!D65</f>
        <v>#N/A</v>
      </c>
      <c r="E65" s="4" t="e">
        <f>100*omb_debt!E65/omb_ngdp!E65</f>
        <v>#N/A</v>
      </c>
      <c r="F65" s="4" t="e">
        <f>100*omb_debt!F65/omb_ngdp!F65</f>
        <v>#N/A</v>
      </c>
      <c r="G65" s="4" t="e">
        <f>100*omb_debt!G65/omb_ngdp!G65</f>
        <v>#N/A</v>
      </c>
      <c r="H65" s="4" t="e">
        <f>100*omb_debt!H65/omb_ngdp!H65</f>
        <v>#N/A</v>
      </c>
      <c r="I65" s="4" t="e">
        <f>100*omb_debt!I65/omb_ngdp!I65</f>
        <v>#N/A</v>
      </c>
      <c r="J65" s="4" t="e">
        <f>100*omb_debt!J65/omb_ngdp!J65</f>
        <v>#N/A</v>
      </c>
      <c r="K65" s="4" t="e">
        <f>100*omb_debt!K65/omb_ngdp!K65</f>
        <v>#N/A</v>
      </c>
      <c r="L65" s="4" t="e">
        <f>100*omb_debt!L65/omb_ngdp!L65</f>
        <v>#N/A</v>
      </c>
      <c r="M65" s="4" t="e">
        <f>100*omb_debt!M65/omb_ngdp!M65</f>
        <v>#N/A</v>
      </c>
      <c r="N65" s="4" t="e">
        <f>100*omb_debt!N65/omb_ngdp!N65</f>
        <v>#N/A</v>
      </c>
      <c r="O65" s="4" t="e">
        <f>100*omb_debt!O65/omb_ngdp!O65</f>
        <v>#N/A</v>
      </c>
      <c r="P65" s="4" t="e">
        <f>100*omb_debt!P65/omb_ngdp!P65</f>
        <v>#N/A</v>
      </c>
      <c r="Q65" s="4" t="e">
        <f>100*omb_debt!Q65/omb_ngdp!Q65</f>
        <v>#N/A</v>
      </c>
      <c r="R65" s="4" t="e">
        <f>100*omb_debt!R65/omb_ngdp!R65</f>
        <v>#N/A</v>
      </c>
      <c r="S65" s="4" t="e">
        <f>100*omb_debt!S65/omb_ngdp!S65</f>
        <v>#N/A</v>
      </c>
      <c r="T65" s="4" t="e">
        <f>100*omb_debt!T65/omb_ngdp!T65</f>
        <v>#N/A</v>
      </c>
      <c r="U65" s="4" t="e">
        <f>100*omb_debt!U65/omb_ngdp!U65</f>
        <v>#N/A</v>
      </c>
      <c r="V65" s="4" t="e">
        <f>100*omb_debt!V65/omb_ngdp!V65</f>
        <v>#N/A</v>
      </c>
      <c r="W65" s="4" t="e">
        <f>100*omb_debt!W65/omb_ngdp!W65</f>
        <v>#N/A</v>
      </c>
      <c r="X65" s="4" t="e">
        <f>100*omb_debt!X65/omb_ngdp!X65</f>
        <v>#N/A</v>
      </c>
      <c r="Y65" s="4" t="e">
        <f>100*omb_debt!Y65/omb_ngdp!Y65</f>
        <v>#N/A</v>
      </c>
      <c r="Z65" s="4" t="e">
        <f>100*omb_debt!Z65/omb_ngdp!Z65</f>
        <v>#N/A</v>
      </c>
      <c r="AA65" s="4" t="e">
        <f>100*omb_debt!AA65/omb_ngdp!AA65</f>
        <v>#N/A</v>
      </c>
      <c r="AB65" s="4" t="e">
        <f>100*omb_debt!AB65/omb_ngdp!AB65</f>
        <v>#N/A</v>
      </c>
      <c r="AC65" s="4" t="e">
        <f>100*omb_debt!AC65/omb_ngdp!AC65</f>
        <v>#N/A</v>
      </c>
      <c r="AD65" s="4" t="e">
        <f>100*omb_debt!AD65/omb_ngdp!AD65</f>
        <v>#N/A</v>
      </c>
      <c r="AE65" s="4" t="e">
        <f>100*omb_debt!AE65/omb_ngdp!AE65</f>
        <v>#N/A</v>
      </c>
      <c r="AF65" s="4" t="e">
        <f>100*omb_debt!AF65/omb_ngdp!AF65</f>
        <v>#N/A</v>
      </c>
      <c r="AG65" s="4" t="e">
        <f>100*omb_debt!AG65/omb_ngdp!AG65</f>
        <v>#N/A</v>
      </c>
      <c r="AH65" s="4" t="e">
        <f>100*omb_debt!AH65/omb_ngdp!AH65</f>
        <v>#N/A</v>
      </c>
      <c r="AI65" s="4" t="e">
        <f>100*omb_debt!AI65/omb_ngdp!AI65</f>
        <v>#N/A</v>
      </c>
      <c r="AJ65" s="4" t="e">
        <f>100*omb_debt!AJ65/omb_ngdp!AJ65</f>
        <v>#N/A</v>
      </c>
      <c r="AK65" s="4" t="e">
        <f>100*omb_debt!AK65/omb_ngdp!AK65</f>
        <v>#N/A</v>
      </c>
      <c r="AL65" s="4" t="e">
        <f>100*omb_debt!AL65/omb_ngdp!AL65</f>
        <v>#N/A</v>
      </c>
      <c r="AM65" s="4" t="e">
        <f>100*omb_debt!AM65/omb_ngdp!AM65</f>
        <v>#N/A</v>
      </c>
      <c r="AN65" s="4" t="e">
        <f>100*omb_debt!AN65/omb_ngdp!AN65</f>
        <v>#N/A</v>
      </c>
      <c r="AO65" s="4" t="e">
        <f>100*omb_debt!AO65/omb_ngdp!AO65</f>
        <v>#N/A</v>
      </c>
      <c r="AP65" s="4" t="e">
        <f>100*omb_debt!AP65/omb_ngdp!AP65</f>
        <v>#N/A</v>
      </c>
      <c r="AQ65" s="4" t="e">
        <f>100*omb_debt!AQ65/omb_ngdp!AQ65</f>
        <v>#N/A</v>
      </c>
      <c r="AR65" s="4">
        <f>100*omb_debt!AR65/omb_ngdp!AR65</f>
        <v>105.6313593097951</v>
      </c>
      <c r="AS65" s="3"/>
      <c r="AT65" s="20"/>
      <c r="AU65" s="20"/>
      <c r="AV65" s="20"/>
      <c r="AW65" s="19"/>
      <c r="AX65" s="30"/>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row>
    <row r="66" spans="1:117" x14ac:dyDescent="0.3">
      <c r="A66" t="s">
        <v>914</v>
      </c>
      <c r="B66" s="16">
        <v>49310</v>
      </c>
      <c r="C66" s="4" t="e">
        <f>100*omb_debt!C66/omb_ngdp!C66</f>
        <v>#N/A</v>
      </c>
      <c r="D66" s="4" t="e">
        <f>100*omb_debt!D66/omb_ngdp!D66</f>
        <v>#N/A</v>
      </c>
      <c r="E66" s="4" t="e">
        <f>100*omb_debt!E66/omb_ngdp!E66</f>
        <v>#N/A</v>
      </c>
      <c r="F66" s="4" t="e">
        <f>100*omb_debt!F66/omb_ngdp!F66</f>
        <v>#N/A</v>
      </c>
      <c r="G66" s="4" t="e">
        <f>100*omb_debt!G66/omb_ngdp!G66</f>
        <v>#N/A</v>
      </c>
      <c r="H66" s="4" t="e">
        <f>100*omb_debt!H66/omb_ngdp!H66</f>
        <v>#N/A</v>
      </c>
      <c r="I66" s="4" t="e">
        <f>100*omb_debt!I66/omb_ngdp!I66</f>
        <v>#N/A</v>
      </c>
      <c r="J66" s="4" t="e">
        <f>100*omb_debt!J66/omb_ngdp!J66</f>
        <v>#N/A</v>
      </c>
      <c r="K66" s="4" t="e">
        <f>100*omb_debt!K66/omb_ngdp!K66</f>
        <v>#N/A</v>
      </c>
      <c r="L66" s="4" t="e">
        <f>100*omb_debt!L66/omb_ngdp!L66</f>
        <v>#N/A</v>
      </c>
      <c r="M66" s="4" t="e">
        <f>100*omb_debt!M66/omb_ngdp!M66</f>
        <v>#N/A</v>
      </c>
      <c r="N66" s="4" t="e">
        <f>100*omb_debt!N66/omb_ngdp!N66</f>
        <v>#N/A</v>
      </c>
      <c r="O66" s="4" t="e">
        <f>100*omb_debt!O66/omb_ngdp!O66</f>
        <v>#N/A</v>
      </c>
      <c r="P66" s="4" t="e">
        <f>100*omb_debt!P66/omb_ngdp!P66</f>
        <v>#N/A</v>
      </c>
      <c r="Q66" s="4" t="e">
        <f>100*omb_debt!Q66/omb_ngdp!Q66</f>
        <v>#N/A</v>
      </c>
      <c r="R66" s="4" t="e">
        <f>100*omb_debt!R66/omb_ngdp!R66</f>
        <v>#N/A</v>
      </c>
      <c r="S66" s="4" t="e">
        <f>100*omb_debt!S66/omb_ngdp!S66</f>
        <v>#N/A</v>
      </c>
      <c r="T66" s="4" t="e">
        <f>100*omb_debt!T66/omb_ngdp!T66</f>
        <v>#N/A</v>
      </c>
      <c r="U66" s="4" t="e">
        <f>100*omb_debt!U66/omb_ngdp!U66</f>
        <v>#N/A</v>
      </c>
      <c r="V66" s="4" t="e">
        <f>100*omb_debt!V66/omb_ngdp!V66</f>
        <v>#N/A</v>
      </c>
      <c r="W66" s="4" t="e">
        <f>100*omb_debt!W66/omb_ngdp!W66</f>
        <v>#N/A</v>
      </c>
      <c r="X66" s="4" t="e">
        <f>100*omb_debt!X66/omb_ngdp!X66</f>
        <v>#N/A</v>
      </c>
      <c r="Y66" s="4" t="e">
        <f>100*omb_debt!Y66/omb_ngdp!Y66</f>
        <v>#N/A</v>
      </c>
      <c r="Z66" s="4" t="e">
        <f>100*omb_debt!Z66/omb_ngdp!Z66</f>
        <v>#N/A</v>
      </c>
      <c r="AA66" s="4" t="e">
        <f>100*omb_debt!AA66/omb_ngdp!AA66</f>
        <v>#N/A</v>
      </c>
      <c r="AB66" s="4" t="e">
        <f>100*omb_debt!AB66/omb_ngdp!AB66</f>
        <v>#N/A</v>
      </c>
      <c r="AC66" s="4" t="e">
        <f>100*omb_debt!AC66/omb_ngdp!AC66</f>
        <v>#N/A</v>
      </c>
      <c r="AD66" s="4" t="e">
        <f>100*omb_debt!AD66/omb_ngdp!AD66</f>
        <v>#N/A</v>
      </c>
      <c r="AE66" s="4" t="e">
        <f>100*omb_debt!AE66/omb_ngdp!AE66</f>
        <v>#N/A</v>
      </c>
      <c r="AF66" s="4" t="e">
        <f>100*omb_debt!AF66/omb_ngdp!AF66</f>
        <v>#N/A</v>
      </c>
      <c r="AG66" s="4" t="e">
        <f>100*omb_debt!AG66/omb_ngdp!AG66</f>
        <v>#N/A</v>
      </c>
      <c r="AH66" s="4" t="e">
        <f>100*omb_debt!AH66/omb_ngdp!AH66</f>
        <v>#N/A</v>
      </c>
      <c r="AI66" s="4" t="e">
        <f>100*omb_debt!AI66/omb_ngdp!AI66</f>
        <v>#N/A</v>
      </c>
      <c r="AJ66" s="4" t="e">
        <f>100*omb_debt!AJ66/omb_ngdp!AJ66</f>
        <v>#N/A</v>
      </c>
      <c r="AK66" s="4" t="e">
        <f>100*omb_debt!AK66/omb_ngdp!AK66</f>
        <v>#N/A</v>
      </c>
      <c r="AL66" s="4" t="e">
        <f>100*omb_debt!AL66/omb_ngdp!AL66</f>
        <v>#N/A</v>
      </c>
      <c r="AM66" s="4" t="e">
        <f>100*omb_debt!AM66/omb_ngdp!AM66</f>
        <v>#N/A</v>
      </c>
      <c r="AN66" s="4" t="e">
        <f>100*omb_debt!AN66/omb_ngdp!AN66</f>
        <v>#N/A</v>
      </c>
      <c r="AO66" s="4" t="e">
        <f>100*omb_debt!AO66/omb_ngdp!AO66</f>
        <v>#N/A</v>
      </c>
      <c r="AP66" s="4" t="e">
        <f>100*omb_debt!AP66/omb_ngdp!AP66</f>
        <v>#N/A</v>
      </c>
      <c r="AQ66" s="4" t="e">
        <f>100*omb_debt!AQ66/omb_ngdp!AQ66</f>
        <v>#N/A</v>
      </c>
      <c r="AR66" s="4" t="e">
        <f>100*omb_debt!AR66/omb_ngdp!AR66</f>
        <v>#N/A</v>
      </c>
      <c r="AS66" s="3"/>
      <c r="AT66" s="20"/>
      <c r="AU66" s="20"/>
      <c r="AV66" s="20"/>
      <c r="AW66" s="19"/>
      <c r="AX66" s="30"/>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row>
    <row r="67" spans="1:117" x14ac:dyDescent="0.3">
      <c r="AU67" s="20"/>
      <c r="AV67" s="20"/>
      <c r="AW67" s="19"/>
      <c r="AX67" s="30"/>
    </row>
    <row r="68" spans="1:117" x14ac:dyDescent="0.3">
      <c r="AU68" s="20"/>
      <c r="AV68" s="20"/>
      <c r="AW68" s="19"/>
      <c r="AX68" s="30"/>
    </row>
    <row r="69" spans="1:117" x14ac:dyDescent="0.3">
      <c r="AU69" s="20"/>
      <c r="AV69" s="20"/>
      <c r="AW69" s="19"/>
      <c r="AX69" s="30"/>
    </row>
    <row r="70" spans="1:117" x14ac:dyDescent="0.3">
      <c r="AU70" s="20"/>
      <c r="AV70" s="20"/>
      <c r="AW70" s="19"/>
      <c r="AX70" s="30"/>
    </row>
    <row r="71" spans="1:117" x14ac:dyDescent="0.3">
      <c r="AU71" s="20"/>
      <c r="AV71" s="20"/>
      <c r="AW71" s="19"/>
      <c r="AX71" s="30"/>
    </row>
    <row r="72" spans="1:117" x14ac:dyDescent="0.3">
      <c r="AU72" s="20"/>
      <c r="AV72" s="20"/>
      <c r="AW72" s="19"/>
      <c r="AX72" s="30"/>
    </row>
    <row r="73" spans="1:117" x14ac:dyDescent="0.3">
      <c r="AU73" s="20"/>
      <c r="AV73" s="20"/>
      <c r="AW73" s="19"/>
      <c r="AX73" s="30"/>
    </row>
    <row r="74" spans="1:117" x14ac:dyDescent="0.3">
      <c r="AU74" s="20"/>
      <c r="AV74" s="20"/>
      <c r="AW74" s="19"/>
      <c r="AX74" s="30"/>
    </row>
    <row r="75" spans="1:117" x14ac:dyDescent="0.3">
      <c r="AU75" s="20"/>
      <c r="AV75" s="20"/>
      <c r="AW75" s="19"/>
      <c r="AX75" s="30"/>
    </row>
    <row r="76" spans="1:117" x14ac:dyDescent="0.3">
      <c r="AU76" s="20"/>
      <c r="AV76" s="20"/>
      <c r="AW76" s="19"/>
      <c r="AX76" s="30"/>
    </row>
    <row r="77" spans="1:117" x14ac:dyDescent="0.3">
      <c r="AU77" s="20"/>
      <c r="AV77" s="20"/>
      <c r="AW77" s="19"/>
      <c r="AX77" s="30"/>
    </row>
    <row r="78" spans="1:117" x14ac:dyDescent="0.3">
      <c r="AU78" s="20"/>
      <c r="AV78" s="20"/>
      <c r="AW78" s="19"/>
      <c r="AX78" s="30"/>
    </row>
    <row r="79" spans="1:117" x14ac:dyDescent="0.3">
      <c r="AU79" s="20"/>
      <c r="AV79" s="20"/>
      <c r="AW79" s="19"/>
      <c r="AX79" s="30"/>
    </row>
    <row r="80" spans="1:117" x14ac:dyDescent="0.3">
      <c r="AU80" s="20"/>
      <c r="AV80" s="20"/>
      <c r="AW80" s="19"/>
      <c r="AX80" s="30"/>
    </row>
    <row r="81" spans="47:50" x14ac:dyDescent="0.3">
      <c r="AU81" s="20"/>
      <c r="AV81" s="20"/>
      <c r="AW81" s="19"/>
      <c r="AX81" s="30"/>
    </row>
    <row r="82" spans="47:50" x14ac:dyDescent="0.3">
      <c r="AU82" s="20"/>
      <c r="AV82" s="20"/>
      <c r="AW82" s="19"/>
      <c r="AX82" s="30"/>
    </row>
    <row r="83" spans="47:50" x14ac:dyDescent="0.3">
      <c r="AU83" s="20"/>
      <c r="AV83" s="20"/>
      <c r="AW83" s="19"/>
      <c r="AX83" s="30"/>
    </row>
    <row r="84" spans="47:50" x14ac:dyDescent="0.3">
      <c r="AU84" s="20"/>
      <c r="AV84" s="20"/>
      <c r="AW84" s="19"/>
      <c r="AX84" s="30"/>
    </row>
    <row r="85" spans="47:50" x14ac:dyDescent="0.3">
      <c r="AU85" s="20"/>
      <c r="AV85" s="20"/>
      <c r="AW85" s="19"/>
      <c r="AX85" s="30"/>
    </row>
    <row r="86" spans="47:50" x14ac:dyDescent="0.3">
      <c r="AU86" s="20"/>
      <c r="AV86" s="20"/>
      <c r="AW86" s="19"/>
      <c r="AX86" s="30"/>
    </row>
    <row r="87" spans="47:50" x14ac:dyDescent="0.3">
      <c r="AU87" s="20"/>
      <c r="AV87" s="20"/>
      <c r="AW87" s="19"/>
      <c r="AX87" s="30"/>
    </row>
    <row r="88" spans="47:50" x14ac:dyDescent="0.3">
      <c r="AU88" s="20"/>
      <c r="AV88" s="20"/>
      <c r="AW88" s="19"/>
      <c r="AX88" s="30"/>
    </row>
    <row r="89" spans="47:50" x14ac:dyDescent="0.3">
      <c r="AU89" s="20"/>
      <c r="AV89" s="20"/>
      <c r="AW89" s="19"/>
      <c r="AX89" s="30"/>
    </row>
    <row r="90" spans="47:50" x14ac:dyDescent="0.3">
      <c r="AU90" s="20"/>
      <c r="AV90" s="20"/>
      <c r="AW90" s="19"/>
      <c r="AX90" s="30"/>
    </row>
    <row r="91" spans="47:50" x14ac:dyDescent="0.3">
      <c r="AU91" s="20"/>
      <c r="AV91" s="20"/>
      <c r="AW91" s="19"/>
      <c r="AX91" s="30"/>
    </row>
    <row r="92" spans="47:50" x14ac:dyDescent="0.3">
      <c r="AU92" s="20"/>
      <c r="AV92" s="20"/>
      <c r="AW92" s="19"/>
      <c r="AX92" s="30"/>
    </row>
    <row r="93" spans="47:50" x14ac:dyDescent="0.3">
      <c r="AU93" s="20"/>
      <c r="AV93" s="20"/>
      <c r="AW93" s="19"/>
      <c r="AX93" s="30"/>
    </row>
    <row r="94" spans="47:50" x14ac:dyDescent="0.3">
      <c r="AU94" s="20"/>
      <c r="AV94" s="20"/>
      <c r="AW94" s="19"/>
      <c r="AX94" s="30"/>
    </row>
    <row r="95" spans="47:50" x14ac:dyDescent="0.3">
      <c r="AU95" s="20"/>
      <c r="AV95" s="20"/>
      <c r="AW95" s="19"/>
      <c r="AX95" s="30"/>
    </row>
    <row r="96" spans="47:50" x14ac:dyDescent="0.3">
      <c r="AU96" s="20"/>
      <c r="AV96" s="20"/>
      <c r="AW96" s="19"/>
      <c r="AX96" s="30"/>
    </row>
    <row r="97" spans="47:50" x14ac:dyDescent="0.3">
      <c r="AU97" s="20"/>
      <c r="AV97" s="20"/>
      <c r="AW97" s="19"/>
      <c r="AX97" s="30"/>
    </row>
    <row r="98" spans="47:50" x14ac:dyDescent="0.3">
      <c r="AU98" s="20"/>
      <c r="AV98" s="20"/>
      <c r="AW98" s="19"/>
      <c r="AX98" s="30"/>
    </row>
    <row r="99" spans="47:50" x14ac:dyDescent="0.3">
      <c r="AU99" s="20"/>
      <c r="AV99" s="20"/>
      <c r="AW99" s="19"/>
      <c r="AX99" s="30"/>
    </row>
    <row r="100" spans="47:50" x14ac:dyDescent="0.3">
      <c r="AU100" s="20"/>
      <c r="AV100" s="20"/>
      <c r="AW100" s="19"/>
      <c r="AX100" s="30"/>
    </row>
    <row r="101" spans="47:50" x14ac:dyDescent="0.3">
      <c r="AU101" s="20"/>
      <c r="AV101" s="20"/>
      <c r="AW101" s="19"/>
      <c r="AX101" s="30"/>
    </row>
    <row r="102" spans="47:50" x14ac:dyDescent="0.3">
      <c r="AU102" s="20"/>
      <c r="AV102" s="20"/>
      <c r="AW102" s="19"/>
      <c r="AX102" s="30"/>
    </row>
  </sheetData>
  <hyperlinks>
    <hyperlink ref="AP5" r:id="rId1" display="https://www.govinfo.gov/content/pkg/BUDGET-2023-BUD/pdf/BUDGET-2023-BUD.pdf" xr:uid="{E5E3DAD1-1C8B-42F3-A406-1C68E890F9FC}"/>
    <hyperlink ref="AQ5" r:id="rId2" display="https://www.govinfo.gov/content/pkg/BUDGET-2024-BUD/pdf/BUDGET-2024-BUD.pdf" xr:uid="{5EBE3FD7-39D6-4D89-A672-716008A5FD03}"/>
    <hyperlink ref="AR5" r:id="rId3" display="https://www.govinfo.gov/content/pkg/BUDGET-2025-BUD/pdf/BUDGET-2025-BUD.pdf" xr:uid="{6290FA19-1F86-472C-B9B8-26C38C0890A7}"/>
    <hyperlink ref="AB5" r:id="rId4" display="https://www.govinfo.gov/content/pkg/BUDGET-2009-BUD/pdf/BUDGET-2009-BUD-31.pdf" xr:uid="{F8A97640-A242-494D-A5FD-C05350E804F1}"/>
    <hyperlink ref="AA5" r:id="rId5" display="https://www.govinfo.gov/content/pkg/BUDGET-2008-BUD/pdf/BUDGET-2008-BUD-30.pdf" xr:uid="{B2527A0F-BEA4-4B96-8DCF-24CA53CFE25A}"/>
    <hyperlink ref="Z5" r:id="rId6" display="https://www.govinfo.gov/content/pkg/BUDGET-2007-BUD/pdf/BUDGET-2007-BUD-31.pdf" xr:uid="{74C4B1C6-913B-41C6-891A-E7ED232D00A8}"/>
    <hyperlink ref="Y5" r:id="rId7" display="https://www.govinfo.gov/content/pkg/BUDGET-2006-BUD/pdf/BUDGET-2006-BUD-33.pdf" xr:uid="{D3D1F44D-8BD6-4A6A-98D7-1D477F246C35}"/>
    <hyperlink ref="X5" r:id="rId8" display="https://www.govinfo.gov/content/pkg/BUDGET-2005-BUD/pdf/BUDGET-2005-BUD-34.pdf" xr:uid="{451A0A4D-15E4-41CF-BCBE-98E10E717921}"/>
    <hyperlink ref="U5" r:id="rId9" display="https://www.govinfo.gov/content/pkg/BUDGET-2002-TAB/pdf/BUDGET-2002-TAB.pdf" xr:uid="{0393C662-4295-424D-ABB2-73C078AC311B}"/>
    <hyperlink ref="T5" r:id="rId10" display="https://www.govinfo.gov/content/pkg/BUDGET-2001-TAB/pdf/BUDGET-2001-TAB.pdf" xr:uid="{32A86AF6-93B1-44A3-9847-037034BC7C25}"/>
    <hyperlink ref="S5" r:id="rId11" display="https://www.govinfo.gov/content/pkg/BUDGET-2000-TAB/pdf/BUDGET-2000-TAB.pdf" xr:uid="{02625A02-31F0-4E60-B3C6-30D254B4C29A}"/>
    <hyperlink ref="R5" r:id="rId12" display="https://www.govinfo.gov/content/pkg/BUDGET-1999-TAB/pdf/BUDGET-1999-TAB.pdf" xr:uid="{E5703AE3-61C7-41FE-AC30-4698271758A0}"/>
    <hyperlink ref="E5" r:id="rId13" display="https://fraser.stlouisfed.org/files/docs/publications/usbhist/historicaltables_1986.pdf?utm_source=direct_download" xr:uid="{93B26838-402B-4904-96F1-16FA8E05DF96}"/>
    <hyperlink ref="F5" r:id="rId14" display="https://fraser.stlouisfed.org/files/docs/publications/usbhist/historicaltables_1987.pdf?utm_source=direct_download" xr:uid="{DC6DB943-BA16-4141-9DA0-4854458BEBA8}"/>
    <hyperlink ref="G5" r:id="rId15" display="https://fraser.stlouisfed.org/files/docs/publications/usbhist/historicaltables_1988.pdf?utm_source=direct_download" xr:uid="{02AED8BA-2427-48E8-BA51-691CB2C5422F}"/>
    <hyperlink ref="H5" r:id="rId16" display="https://fraser.stlouisfed.org/files/docs/publications/usbhist/historicaltables_1989.pdf?utm_source=direct_download" xr:uid="{9DCBCE49-3DF5-49C2-9856-8F916996EF8C}"/>
    <hyperlink ref="I5" r:id="rId17" display="https://fraser.stlouisfed.org/files/docs/publications/usbhist/historicaltables_1990.pdf?utm_source=direct_download" xr:uid="{75A61A00-AF42-4A78-B626-D0AB2841374B}"/>
    <hyperlink ref="K5" r:id="rId18" display="https://fraser.stlouisfed.org/files/docs/publications/usbhist/historicaltables_1992.pdf?utm_source=direct_download" xr:uid="{41956035-FD76-4983-AA26-881E8F0CD81A}"/>
    <hyperlink ref="M5" r:id="rId19" display="https://fraser.stlouisfed.org/files/docs/publications/usbhist/historicaltables_1994.pdf?utm_source=direct_download" xr:uid="{255C25AE-AED5-4074-AC48-24335D8F9F6E}"/>
    <hyperlink ref="N5" r:id="rId20" display="https://fraser.stlouisfed.org/files/docs/publications/usbhist/historicaltables_1995.pdf?utm_source=direct_download" xr:uid="{557F409E-E24F-417F-A08F-0BBC18EE4A44}"/>
    <hyperlink ref="O5" r:id="rId21" display="https://fraser.stlouisfed.org/files/docs/publications/usbhist/BUDGET-1996-TAB.pdf?utm_source=direct_download" xr:uid="{60842BDF-7315-4AF4-A20B-5EFD1CCBAB37}"/>
    <hyperlink ref="P5" r:id="rId22" display="https://fraser.stlouisfed.org/files/docs/publications/usbhist/BUDGET-1997-TAB.pdf?utm_source=direct_download" xr:uid="{6E51A2AA-3FC9-4D21-BE95-7FBC448F7ABD}"/>
    <hyperlink ref="Q5" r:id="rId23" display="https://fraser.stlouisfed.org/files/docs/publications/usbhist/BUDGET-1998-TAB.pdf?utm_source=direct_download" xr:uid="{37FB6493-BBBF-4D48-A6B4-B17274FE5E3D}"/>
    <hyperlink ref="J5" r:id="rId24" display="https://fraser.stlouisfed.org/title/budget-united-states-government-54/fiscal-year-1991-18997?page=337&amp;deep=true" xr:uid="{D71E2898-E0A2-48C5-B432-E81974EB2E3C}"/>
    <hyperlink ref="L5" r:id="rId25" display="https://fraser.stlouisfed.org/title/budget-united-states-government-54/fiscal-year-1993-19043?page=294" xr:uid="{31C732E0-9688-4415-8E53-C8DAAE435644}"/>
    <hyperlink ref="D5" r:id="rId26" display="https://fraser.stlouisfed.org/title/budget-united-states-government-54/fiscal-year-1985-18991" xr:uid="{062027AF-0BA9-4778-AFF9-2F1AE0428E4C}"/>
    <hyperlink ref="C5" r:id="rId27" display="https://fraser.stlouisfed.org/title/budget-united-states-government-54/fiscal-year-1984-18990?page=3" xr:uid="{C0393EC0-11B5-4981-A4F6-7BEA7E93EEE3}"/>
  </hyperlinks>
  <pageMargins left="0.7" right="0.7" top="0.75" bottom="0.75" header="0.3" footer="0.3"/>
  <headerFooter>
    <oddHeader>&amp;L&amp;"Calibri"&amp;11&amp;K000000 NONCONFIDENTIAL // EXTERNAL&amp;1#_x000D_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46E1-5668-4B7A-BE9F-9B2C1B0101E2}">
  <sheetPr>
    <tabColor rgb="FF3C7D22"/>
  </sheetPr>
  <dimension ref="A1"/>
  <sheetViews>
    <sheetView workbookViewId="0">
      <selection activeCell="U38" sqref="U38"/>
    </sheetView>
  </sheetViews>
  <sheetFormatPr defaultRowHeight="14.4" x14ac:dyDescent="0.3"/>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06D8-129D-4DD9-AD13-60706EB4099D}">
  <dimension ref="A1:J88"/>
  <sheetViews>
    <sheetView topLeftCell="A55" workbookViewId="0">
      <selection activeCell="D1" sqref="D1"/>
    </sheetView>
  </sheetViews>
  <sheetFormatPr defaultRowHeight="14.4" x14ac:dyDescent="0.3"/>
  <cols>
    <col min="9" max="9" width="12.21875" customWidth="1"/>
  </cols>
  <sheetData>
    <row r="1" spans="1:5" x14ac:dyDescent="0.3">
      <c r="A1" t="s">
        <v>3260</v>
      </c>
      <c r="B1" t="s">
        <v>3285</v>
      </c>
      <c r="C1" t="s">
        <v>3274</v>
      </c>
      <c r="D1" t="s">
        <v>3277</v>
      </c>
      <c r="E1" t="s">
        <v>3281</v>
      </c>
    </row>
    <row r="2" spans="1:5" x14ac:dyDescent="0.3">
      <c r="A2" t="s">
        <v>642</v>
      </c>
      <c r="C2" t="s">
        <v>3276</v>
      </c>
      <c r="D2" t="s">
        <v>3280</v>
      </c>
      <c r="E2" t="s">
        <v>3284</v>
      </c>
    </row>
    <row r="3" spans="1:5" x14ac:dyDescent="0.3">
      <c r="A3" t="s">
        <v>600</v>
      </c>
      <c r="C3" t="s">
        <v>896</v>
      </c>
      <c r="D3" t="s">
        <v>3279</v>
      </c>
      <c r="E3" t="s">
        <v>3283</v>
      </c>
    </row>
    <row r="4" spans="1:5" x14ac:dyDescent="0.3">
      <c r="A4" t="s">
        <v>640</v>
      </c>
      <c r="C4" t="s">
        <v>3275</v>
      </c>
      <c r="D4" t="s">
        <v>3278</v>
      </c>
      <c r="E4" t="s">
        <v>3282</v>
      </c>
    </row>
    <row r="5" spans="1:5" x14ac:dyDescent="0.3">
      <c r="A5" t="s">
        <v>3261</v>
      </c>
      <c r="B5" s="16">
        <v>17532</v>
      </c>
      <c r="C5" s="4">
        <v>516.6</v>
      </c>
      <c r="D5" s="4">
        <v>218.9</v>
      </c>
      <c r="E5" s="10">
        <v>2.3599817268158976</v>
      </c>
    </row>
    <row r="6" spans="1:5" x14ac:dyDescent="0.3">
      <c r="A6" t="s">
        <v>3262</v>
      </c>
      <c r="B6" s="16">
        <v>17898</v>
      </c>
      <c r="C6" s="4">
        <v>562.20000000000005</v>
      </c>
      <c r="D6" s="4">
        <v>244.3</v>
      </c>
      <c r="E6" s="10">
        <v>2.3012689316414243</v>
      </c>
    </row>
    <row r="7" spans="1:5" x14ac:dyDescent="0.3">
      <c r="A7" t="s">
        <v>3263</v>
      </c>
      <c r="B7" s="16">
        <v>18263</v>
      </c>
      <c r="C7" s="4">
        <v>581.1</v>
      </c>
      <c r="D7" s="4">
        <v>240.9</v>
      </c>
      <c r="E7" s="10">
        <v>2.4122042341220422</v>
      </c>
    </row>
    <row r="8" spans="1:5" x14ac:dyDescent="0.3">
      <c r="A8" t="s">
        <v>3264</v>
      </c>
      <c r="B8" s="16">
        <v>18628</v>
      </c>
      <c r="C8" s="4">
        <v>655.8</v>
      </c>
      <c r="D8" s="4">
        <v>267.3</v>
      </c>
      <c r="E8" s="10">
        <v>2.4534231200897869</v>
      </c>
    </row>
    <row r="9" spans="1:5" x14ac:dyDescent="0.3">
      <c r="A9" t="s">
        <v>3265</v>
      </c>
      <c r="B9" s="16">
        <v>18993</v>
      </c>
      <c r="C9" s="4">
        <v>713.9</v>
      </c>
      <c r="D9" s="4">
        <v>305.8</v>
      </c>
      <c r="E9" s="10">
        <v>2.3345323741007196</v>
      </c>
    </row>
    <row r="10" spans="1:5" x14ac:dyDescent="0.3">
      <c r="A10" t="s">
        <v>3266</v>
      </c>
      <c r="B10" s="16">
        <v>19359</v>
      </c>
      <c r="C10" s="4">
        <v>751.9</v>
      </c>
      <c r="D10" s="4">
        <v>320.89999999999998</v>
      </c>
      <c r="E10" s="10">
        <v>2.3430975381738861</v>
      </c>
    </row>
    <row r="11" spans="1:5" x14ac:dyDescent="0.3">
      <c r="A11" t="s">
        <v>3267</v>
      </c>
      <c r="B11" s="16">
        <v>19724</v>
      </c>
      <c r="C11" s="4">
        <v>783.3</v>
      </c>
      <c r="D11" s="4">
        <v>340.7</v>
      </c>
      <c r="E11" s="10">
        <v>2.2990901085999411</v>
      </c>
    </row>
    <row r="12" spans="1:5" x14ac:dyDescent="0.3">
      <c r="A12" t="s">
        <v>3268</v>
      </c>
      <c r="B12" s="16">
        <v>20089</v>
      </c>
      <c r="C12" s="4">
        <v>815.2</v>
      </c>
      <c r="D12" s="4">
        <v>340.7</v>
      </c>
      <c r="E12" s="10">
        <v>2.3927208687995303</v>
      </c>
    </row>
    <row r="13" spans="1:5" x14ac:dyDescent="0.3">
      <c r="A13" t="s">
        <v>3269</v>
      </c>
      <c r="B13" s="16">
        <v>20454</v>
      </c>
      <c r="C13" s="4">
        <v>888.8</v>
      </c>
      <c r="D13" s="4">
        <v>373.1</v>
      </c>
      <c r="E13" s="10">
        <v>2.3822031626909674</v>
      </c>
    </row>
    <row r="14" spans="1:5" x14ac:dyDescent="0.3">
      <c r="A14" t="s">
        <v>3270</v>
      </c>
      <c r="B14" s="16">
        <v>20820</v>
      </c>
      <c r="C14" s="4">
        <v>958.5</v>
      </c>
      <c r="D14" s="4">
        <v>393.3</v>
      </c>
      <c r="E14" s="10">
        <v>2.4370709382151028</v>
      </c>
    </row>
    <row r="15" spans="1:5" x14ac:dyDescent="0.3">
      <c r="A15" t="s">
        <v>3271</v>
      </c>
      <c r="B15" s="16">
        <v>21185</v>
      </c>
      <c r="C15" s="4">
        <v>1008.9</v>
      </c>
      <c r="D15" s="4">
        <v>413.9</v>
      </c>
      <c r="E15" s="10">
        <v>2.4375453007972938</v>
      </c>
    </row>
    <row r="16" spans="1:5" x14ac:dyDescent="0.3">
      <c r="A16" t="s">
        <v>3272</v>
      </c>
      <c r="B16" s="16">
        <v>21550</v>
      </c>
      <c r="C16" s="4">
        <v>1034</v>
      </c>
      <c r="D16" s="4">
        <v>417.1</v>
      </c>
      <c r="E16" s="10">
        <v>2.4790218173099978</v>
      </c>
    </row>
    <row r="17" spans="1:5" x14ac:dyDescent="0.3">
      <c r="A17" t="s">
        <v>3273</v>
      </c>
      <c r="B17" s="16">
        <v>21915</v>
      </c>
      <c r="C17" s="4">
        <v>1078.0999999999999</v>
      </c>
      <c r="D17" s="4">
        <v>454.7</v>
      </c>
      <c r="E17" s="10">
        <v>2.3710138552892013</v>
      </c>
    </row>
    <row r="18" spans="1:5" x14ac:dyDescent="0.3">
      <c r="A18" t="s">
        <v>3074</v>
      </c>
      <c r="B18" s="16">
        <v>22281</v>
      </c>
      <c r="C18" s="4">
        <v>1111</v>
      </c>
      <c r="D18" s="4">
        <v>471.2</v>
      </c>
      <c r="E18" s="10">
        <v>2.357809847198642</v>
      </c>
    </row>
    <row r="19" spans="1:5" x14ac:dyDescent="0.3">
      <c r="A19" t="s">
        <v>3075</v>
      </c>
      <c r="B19" s="16">
        <v>22646</v>
      </c>
      <c r="C19" s="4">
        <v>1147.5999999999999</v>
      </c>
      <c r="D19" s="4">
        <v>486.3</v>
      </c>
      <c r="E19" s="10">
        <v>2.3598601686201932</v>
      </c>
    </row>
    <row r="20" spans="1:5" x14ac:dyDescent="0.3">
      <c r="A20" t="s">
        <v>3076</v>
      </c>
      <c r="B20" s="16">
        <v>23011</v>
      </c>
      <c r="C20" s="4">
        <v>1190.4000000000001</v>
      </c>
      <c r="D20" s="4">
        <v>522.79999999999995</v>
      </c>
      <c r="E20" s="10">
        <v>2.2769701606732977</v>
      </c>
    </row>
    <row r="21" spans="1:5" x14ac:dyDescent="0.3">
      <c r="A21" t="s">
        <v>3077</v>
      </c>
      <c r="B21" s="16">
        <v>23376</v>
      </c>
      <c r="C21" s="4">
        <v>1228.7</v>
      </c>
      <c r="D21" s="4">
        <v>550.9</v>
      </c>
      <c r="E21" s="10">
        <v>2.2303503358141223</v>
      </c>
    </row>
    <row r="22" spans="1:5" x14ac:dyDescent="0.3">
      <c r="A22" t="s">
        <v>3078</v>
      </c>
      <c r="B22" s="16">
        <v>23742</v>
      </c>
      <c r="C22" s="4">
        <v>1313.9</v>
      </c>
      <c r="D22" s="4">
        <v>591.6</v>
      </c>
      <c r="E22" s="10">
        <v>2.2209263015551048</v>
      </c>
    </row>
    <row r="23" spans="1:5" x14ac:dyDescent="0.3">
      <c r="A23" t="s">
        <v>3079</v>
      </c>
      <c r="B23" s="16">
        <v>24107</v>
      </c>
      <c r="C23" s="4">
        <v>1402.9</v>
      </c>
      <c r="D23" s="4">
        <v>642.70000000000005</v>
      </c>
      <c r="E23" s="10">
        <v>2.1828224677143302</v>
      </c>
    </row>
    <row r="24" spans="1:5" x14ac:dyDescent="0.3">
      <c r="A24" t="s">
        <v>3080</v>
      </c>
      <c r="B24" s="16">
        <v>24472</v>
      </c>
      <c r="C24" s="4">
        <v>1522.1</v>
      </c>
      <c r="D24" s="4">
        <v>702.6</v>
      </c>
      <c r="E24" s="10">
        <v>2.1663820096783377</v>
      </c>
    </row>
    <row r="25" spans="1:5" x14ac:dyDescent="0.3">
      <c r="A25" t="s">
        <v>3081</v>
      </c>
      <c r="B25" s="16">
        <v>24837</v>
      </c>
      <c r="C25" s="4">
        <v>1636.5</v>
      </c>
      <c r="D25" s="4">
        <v>738.1</v>
      </c>
      <c r="E25" s="10">
        <v>2.2171792440048774</v>
      </c>
    </row>
    <row r="26" spans="1:5" x14ac:dyDescent="0.3">
      <c r="A26" t="s">
        <v>3082</v>
      </c>
      <c r="B26" s="16">
        <v>25203</v>
      </c>
      <c r="C26" s="4">
        <v>1804.7</v>
      </c>
      <c r="D26" s="4">
        <v>805.3</v>
      </c>
      <c r="E26" s="10">
        <v>2.2410281882528249</v>
      </c>
    </row>
    <row r="27" spans="1:5" x14ac:dyDescent="0.3">
      <c r="A27" t="s">
        <v>3083</v>
      </c>
      <c r="B27" s="16">
        <v>25568</v>
      </c>
      <c r="C27" s="4">
        <v>1962.9</v>
      </c>
      <c r="D27" s="4">
        <v>869.7</v>
      </c>
      <c r="E27" s="10">
        <v>2.2569851672990686</v>
      </c>
    </row>
    <row r="28" spans="1:5" x14ac:dyDescent="0.3">
      <c r="A28" t="s">
        <v>3046</v>
      </c>
      <c r="B28" s="16">
        <v>25933</v>
      </c>
      <c r="C28" s="4">
        <v>2121</v>
      </c>
      <c r="D28" s="4">
        <v>910.5</v>
      </c>
      <c r="E28" s="10">
        <v>2.3294892915980232</v>
      </c>
    </row>
    <row r="29" spans="1:5" x14ac:dyDescent="0.3">
      <c r="A29" t="s">
        <v>3050</v>
      </c>
      <c r="B29" s="16">
        <v>26298</v>
      </c>
      <c r="C29" s="4">
        <v>2352.6999999999998</v>
      </c>
      <c r="D29" s="4">
        <v>987</v>
      </c>
      <c r="E29" s="10">
        <v>2.3836879432624114</v>
      </c>
    </row>
    <row r="30" spans="1:5" x14ac:dyDescent="0.3">
      <c r="A30" t="s">
        <v>3051</v>
      </c>
      <c r="B30" s="16">
        <v>26664</v>
      </c>
      <c r="C30" s="4">
        <v>2593.9</v>
      </c>
      <c r="D30" s="4">
        <v>1086.5</v>
      </c>
      <c r="E30" s="10">
        <v>2.3873907040957203</v>
      </c>
    </row>
    <row r="31" spans="1:5" x14ac:dyDescent="0.3">
      <c r="A31" t="s">
        <v>3052</v>
      </c>
      <c r="B31" s="16">
        <v>27029</v>
      </c>
      <c r="C31" s="4">
        <v>2947.1</v>
      </c>
      <c r="D31" s="4">
        <v>1218.5999999999999</v>
      </c>
      <c r="E31" s="10">
        <v>2.4184309863778104</v>
      </c>
    </row>
    <row r="32" spans="1:5" x14ac:dyDescent="0.3">
      <c r="A32" t="s">
        <v>3053</v>
      </c>
      <c r="B32" s="16">
        <v>27394</v>
      </c>
      <c r="C32" s="4">
        <v>3468.5</v>
      </c>
      <c r="D32" s="4">
        <v>1320</v>
      </c>
      <c r="E32" s="10">
        <v>2.627651515151515</v>
      </c>
    </row>
    <row r="33" spans="1:5" x14ac:dyDescent="0.3">
      <c r="A33" t="s">
        <v>1742</v>
      </c>
      <c r="B33" s="16">
        <v>27759</v>
      </c>
      <c r="C33" s="4">
        <v>3786.1</v>
      </c>
      <c r="D33" s="4">
        <v>1436.4</v>
      </c>
      <c r="E33" s="10">
        <v>2.6358256752993596</v>
      </c>
    </row>
    <row r="34" spans="1:5" x14ac:dyDescent="0.3">
      <c r="A34" t="s">
        <v>1743</v>
      </c>
      <c r="B34" s="16">
        <v>28125</v>
      </c>
      <c r="C34" s="4">
        <v>4169</v>
      </c>
      <c r="D34" s="4">
        <v>1608.2</v>
      </c>
      <c r="E34" s="10">
        <v>2.5923392612859097</v>
      </c>
    </row>
    <row r="35" spans="1:5" x14ac:dyDescent="0.3">
      <c r="A35" t="s">
        <v>1744</v>
      </c>
      <c r="B35" s="16">
        <v>28490</v>
      </c>
      <c r="C35" s="4">
        <v>4735.8</v>
      </c>
      <c r="D35" s="4">
        <v>1796.1</v>
      </c>
      <c r="E35" s="10">
        <v>2.6367128779021214</v>
      </c>
    </row>
    <row r="36" spans="1:5" x14ac:dyDescent="0.3">
      <c r="A36" t="s">
        <v>1745</v>
      </c>
      <c r="B36" s="16">
        <v>28855</v>
      </c>
      <c r="C36" s="4">
        <v>5412.7</v>
      </c>
      <c r="D36" s="4">
        <v>2040.3</v>
      </c>
      <c r="E36" s="10">
        <v>2.6528941822281036</v>
      </c>
    </row>
    <row r="37" spans="1:5" x14ac:dyDescent="0.3">
      <c r="A37" t="s">
        <v>1746</v>
      </c>
      <c r="B37" s="16">
        <v>29220</v>
      </c>
      <c r="C37" s="4">
        <v>6264.5</v>
      </c>
      <c r="D37" s="4">
        <v>2289.1</v>
      </c>
      <c r="E37" s="10">
        <v>2.7366650648726574</v>
      </c>
    </row>
    <row r="38" spans="1:5" x14ac:dyDescent="0.3">
      <c r="A38" t="s">
        <v>1747</v>
      </c>
      <c r="B38" s="16">
        <v>29586</v>
      </c>
      <c r="C38" s="4">
        <v>7117.9</v>
      </c>
      <c r="D38" s="4">
        <v>2484</v>
      </c>
      <c r="E38" s="10">
        <v>2.865499194847021</v>
      </c>
    </row>
    <row r="39" spans="1:5" x14ac:dyDescent="0.3">
      <c r="A39" t="s">
        <v>1748</v>
      </c>
      <c r="B39" s="16">
        <v>29951</v>
      </c>
      <c r="C39" s="4">
        <v>7860.4</v>
      </c>
      <c r="D39" s="4">
        <v>2793.6</v>
      </c>
      <c r="E39" s="10">
        <v>2.8137170675830472</v>
      </c>
    </row>
    <row r="40" spans="1:5" x14ac:dyDescent="0.3">
      <c r="A40" t="s">
        <v>1749</v>
      </c>
      <c r="B40" s="16">
        <v>30316</v>
      </c>
      <c r="C40" s="4">
        <v>8297.2000000000007</v>
      </c>
      <c r="D40" s="4">
        <v>2892.4</v>
      </c>
      <c r="E40" s="10">
        <v>2.8686212142165677</v>
      </c>
    </row>
    <row r="41" spans="1:5" x14ac:dyDescent="0.3">
      <c r="A41" t="s">
        <v>1750</v>
      </c>
      <c r="B41" s="16">
        <v>30681</v>
      </c>
      <c r="C41" s="4">
        <v>8599.6</v>
      </c>
      <c r="D41" s="4">
        <v>3154.4</v>
      </c>
      <c r="E41" s="10">
        <v>2.7262236875475527</v>
      </c>
    </row>
    <row r="42" spans="1:5" x14ac:dyDescent="0.3">
      <c r="A42" t="s">
        <v>1751</v>
      </c>
      <c r="B42" s="16">
        <v>31047</v>
      </c>
      <c r="C42" s="4">
        <v>9112.5</v>
      </c>
      <c r="D42" s="4">
        <v>3520.5</v>
      </c>
      <c r="E42" s="10">
        <v>2.588410737111206</v>
      </c>
    </row>
    <row r="43" spans="1:5" x14ac:dyDescent="0.3">
      <c r="A43" t="s">
        <v>1752</v>
      </c>
      <c r="B43" s="16">
        <v>31412</v>
      </c>
      <c r="C43" s="4">
        <v>9619</v>
      </c>
      <c r="D43" s="4">
        <v>3781.4</v>
      </c>
      <c r="E43" s="10">
        <v>2.5437668588353519</v>
      </c>
    </row>
    <row r="44" spans="1:5" x14ac:dyDescent="0.3">
      <c r="A44" t="s">
        <v>1753</v>
      </c>
      <c r="B44" s="16">
        <v>31777</v>
      </c>
      <c r="C44" s="4">
        <v>10230.799999999999</v>
      </c>
      <c r="D44" s="4">
        <v>3986.3</v>
      </c>
      <c r="E44" s="10">
        <v>2.5664902290344429</v>
      </c>
    </row>
    <row r="45" spans="1:5" x14ac:dyDescent="0.3">
      <c r="A45" t="s">
        <v>1754</v>
      </c>
      <c r="B45" s="16">
        <v>32142</v>
      </c>
      <c r="C45" s="4">
        <v>10843.5</v>
      </c>
      <c r="D45" s="4">
        <v>4224.7</v>
      </c>
      <c r="E45" s="10">
        <v>2.5666911259971124</v>
      </c>
    </row>
    <row r="46" spans="1:5" x14ac:dyDescent="0.3">
      <c r="A46" t="s">
        <v>1755</v>
      </c>
      <c r="B46" s="16">
        <v>32508</v>
      </c>
      <c r="C46" s="4">
        <v>11536.2</v>
      </c>
      <c r="D46" s="4">
        <v>4559.1000000000004</v>
      </c>
      <c r="E46" s="10">
        <v>2.5303678357570574</v>
      </c>
    </row>
    <row r="47" spans="1:5" x14ac:dyDescent="0.3">
      <c r="A47" t="s">
        <v>1756</v>
      </c>
      <c r="B47" s="16">
        <v>32873</v>
      </c>
      <c r="C47" s="4">
        <v>12203.1</v>
      </c>
      <c r="D47" s="4">
        <v>4912.7</v>
      </c>
      <c r="E47" s="10">
        <v>2.4839904736702834</v>
      </c>
    </row>
    <row r="48" spans="1:5" x14ac:dyDescent="0.3">
      <c r="A48" t="s">
        <v>1757</v>
      </c>
      <c r="B48" s="16">
        <v>33238</v>
      </c>
      <c r="C48" s="4">
        <v>12773.6</v>
      </c>
      <c r="D48" s="4">
        <v>5178.3</v>
      </c>
      <c r="E48" s="10">
        <v>2.4667554989089084</v>
      </c>
    </row>
    <row r="49" spans="1:5" x14ac:dyDescent="0.3">
      <c r="A49" t="s">
        <v>1758</v>
      </c>
      <c r="B49" s="16">
        <v>33603</v>
      </c>
      <c r="C49" s="4">
        <v>13058.8</v>
      </c>
      <c r="D49" s="4">
        <v>5322.3</v>
      </c>
      <c r="E49" s="10">
        <v>2.4536008868346393</v>
      </c>
    </row>
    <row r="50" spans="1:5" x14ac:dyDescent="0.3">
      <c r="A50" t="s">
        <v>1759</v>
      </c>
      <c r="B50" s="16">
        <v>33969</v>
      </c>
      <c r="C50" s="4">
        <v>13609.2</v>
      </c>
      <c r="D50" s="4">
        <v>5640.5</v>
      </c>
      <c r="E50" s="10">
        <v>2.4127648258133143</v>
      </c>
    </row>
    <row r="51" spans="1:5" x14ac:dyDescent="0.3">
      <c r="A51" t="s">
        <v>1760</v>
      </c>
      <c r="B51" s="16">
        <v>34334</v>
      </c>
      <c r="C51" s="4">
        <v>14321.8</v>
      </c>
      <c r="D51" s="4">
        <v>5950.2</v>
      </c>
      <c r="E51" s="10">
        <v>2.4069443043931296</v>
      </c>
    </row>
    <row r="52" spans="1:5" x14ac:dyDescent="0.3">
      <c r="A52" t="s">
        <v>1761</v>
      </c>
      <c r="B52" s="16">
        <v>34699</v>
      </c>
      <c r="C52" s="4">
        <v>15203</v>
      </c>
      <c r="D52" s="4">
        <v>6348.4</v>
      </c>
      <c r="E52" s="10">
        <v>2.3947766366328525</v>
      </c>
    </row>
    <row r="53" spans="1:5" x14ac:dyDescent="0.3">
      <c r="A53" t="s">
        <v>1762</v>
      </c>
      <c r="B53" s="16">
        <v>35064</v>
      </c>
      <c r="C53" s="4">
        <v>15951.5</v>
      </c>
      <c r="D53" s="4">
        <v>6672.9</v>
      </c>
      <c r="E53" s="10">
        <v>2.3904898919510256</v>
      </c>
    </row>
    <row r="54" spans="1:5" x14ac:dyDescent="0.3">
      <c r="A54" t="s">
        <v>1763</v>
      </c>
      <c r="B54" s="16">
        <v>35430</v>
      </c>
      <c r="C54" s="4">
        <v>16767.599999999999</v>
      </c>
      <c r="D54" s="4">
        <v>7082.7</v>
      </c>
      <c r="E54" s="10">
        <v>2.3674022618492945</v>
      </c>
    </row>
    <row r="55" spans="1:5" x14ac:dyDescent="0.3">
      <c r="A55" t="s">
        <v>1764</v>
      </c>
      <c r="B55" s="16">
        <v>35795</v>
      </c>
      <c r="C55" s="4">
        <v>17703.400000000001</v>
      </c>
      <c r="D55" s="4">
        <v>7554.7</v>
      </c>
      <c r="E55" s="10">
        <v>2.3433624101552675</v>
      </c>
    </row>
    <row r="56" spans="1:5" x14ac:dyDescent="0.3">
      <c r="A56" t="s">
        <v>602</v>
      </c>
      <c r="B56" s="16">
        <v>36160</v>
      </c>
      <c r="C56" s="4">
        <v>18775.400000000001</v>
      </c>
      <c r="D56" s="4">
        <v>7999.8</v>
      </c>
      <c r="E56" s="10">
        <v>2.3469836745918649</v>
      </c>
    </row>
    <row r="57" spans="1:5" x14ac:dyDescent="0.3">
      <c r="A57" t="s">
        <v>603</v>
      </c>
      <c r="B57" s="16">
        <v>36525</v>
      </c>
      <c r="C57" s="4">
        <v>20026.900000000001</v>
      </c>
      <c r="D57" s="4">
        <v>8513</v>
      </c>
      <c r="E57" s="10">
        <v>2.3525079290496889</v>
      </c>
    </row>
    <row r="58" spans="1:5" x14ac:dyDescent="0.3">
      <c r="A58" t="s">
        <v>604</v>
      </c>
      <c r="B58" s="16">
        <v>36891</v>
      </c>
      <c r="C58" s="4">
        <v>21418</v>
      </c>
      <c r="D58" s="4">
        <v>9066.6</v>
      </c>
      <c r="E58" s="10">
        <v>2.3622967815939822</v>
      </c>
    </row>
    <row r="59" spans="1:5" x14ac:dyDescent="0.3">
      <c r="A59" t="s">
        <v>605</v>
      </c>
      <c r="B59" s="16">
        <v>37256</v>
      </c>
      <c r="C59" s="4">
        <v>22706.400000000001</v>
      </c>
      <c r="D59" s="4">
        <v>9329.4</v>
      </c>
      <c r="E59" s="10">
        <v>2.4338542671554442</v>
      </c>
    </row>
    <row r="60" spans="1:5" x14ac:dyDescent="0.3">
      <c r="A60" t="s">
        <v>606</v>
      </c>
      <c r="B60" s="16">
        <v>37621</v>
      </c>
      <c r="C60" s="4">
        <v>23838.7</v>
      </c>
      <c r="D60" s="4">
        <v>9600.7000000000007</v>
      </c>
      <c r="E60" s="10">
        <v>2.483016863353714</v>
      </c>
    </row>
    <row r="61" spans="1:5" x14ac:dyDescent="0.3">
      <c r="A61" t="s">
        <v>607</v>
      </c>
      <c r="B61" s="16">
        <v>37986</v>
      </c>
      <c r="C61" s="4">
        <v>25199.200000000001</v>
      </c>
      <c r="D61" s="4">
        <v>10051.700000000001</v>
      </c>
      <c r="E61" s="10">
        <v>2.5069590218569995</v>
      </c>
    </row>
    <row r="62" spans="1:5" x14ac:dyDescent="0.3">
      <c r="A62" t="s">
        <v>608</v>
      </c>
      <c r="B62" s="16">
        <v>38352</v>
      </c>
      <c r="C62" s="4">
        <v>27736.799999999999</v>
      </c>
      <c r="D62" s="4">
        <v>10738.5</v>
      </c>
      <c r="E62" s="10">
        <v>2.5829305768962145</v>
      </c>
    </row>
    <row r="63" spans="1:5" x14ac:dyDescent="0.3">
      <c r="A63" t="s">
        <v>609</v>
      </c>
      <c r="B63" s="16">
        <v>38717</v>
      </c>
      <c r="C63" s="4">
        <v>30579.8</v>
      </c>
      <c r="D63" s="4">
        <v>11483.8</v>
      </c>
      <c r="E63" s="10">
        <v>2.6628642087114023</v>
      </c>
    </row>
    <row r="64" spans="1:5" x14ac:dyDescent="0.3">
      <c r="A64" t="s">
        <v>610</v>
      </c>
      <c r="B64" s="16">
        <v>39082</v>
      </c>
      <c r="C64" s="4">
        <v>32899.199999999997</v>
      </c>
      <c r="D64" s="4">
        <v>12183.6</v>
      </c>
      <c r="E64" s="10">
        <v>2.7002856298630942</v>
      </c>
    </row>
    <row r="65" spans="1:5" x14ac:dyDescent="0.3">
      <c r="A65" t="s">
        <v>611</v>
      </c>
      <c r="B65" s="16">
        <v>39447</v>
      </c>
      <c r="C65" s="4">
        <v>34054.800000000003</v>
      </c>
      <c r="D65" s="4">
        <v>12747.3</v>
      </c>
      <c r="E65" s="10">
        <v>2.6715304417406043</v>
      </c>
    </row>
    <row r="66" spans="1:5" x14ac:dyDescent="0.3">
      <c r="A66" t="s">
        <v>612</v>
      </c>
      <c r="B66" s="16">
        <v>39813</v>
      </c>
      <c r="C66" s="4">
        <v>34883.699999999997</v>
      </c>
      <c r="D66" s="4">
        <v>12948.7</v>
      </c>
      <c r="E66" s="10">
        <v>2.693992447118243</v>
      </c>
    </row>
    <row r="67" spans="1:5" x14ac:dyDescent="0.3">
      <c r="A67" t="s">
        <v>613</v>
      </c>
      <c r="B67" s="16">
        <v>40178</v>
      </c>
      <c r="C67" s="4">
        <v>33991.800000000003</v>
      </c>
      <c r="D67" s="4">
        <v>12594.5</v>
      </c>
      <c r="E67" s="10">
        <v>2.698940013497956</v>
      </c>
    </row>
    <row r="68" spans="1:5" x14ac:dyDescent="0.3">
      <c r="A68" t="s">
        <v>614</v>
      </c>
      <c r="B68" s="16">
        <v>40543</v>
      </c>
      <c r="C68" s="4">
        <v>34464.699999999997</v>
      </c>
      <c r="D68" s="4">
        <v>13102.8</v>
      </c>
      <c r="E68" s="10">
        <v>2.6303309216350699</v>
      </c>
    </row>
    <row r="69" spans="1:5" x14ac:dyDescent="0.3">
      <c r="A69" t="s">
        <v>615</v>
      </c>
      <c r="B69" s="16">
        <v>40908</v>
      </c>
      <c r="C69" s="4">
        <v>35442.1</v>
      </c>
      <c r="D69" s="4">
        <v>13626.9</v>
      </c>
      <c r="E69" s="10">
        <v>2.6008923526260559</v>
      </c>
    </row>
    <row r="70" spans="1:5" x14ac:dyDescent="0.3">
      <c r="A70" t="s">
        <v>616</v>
      </c>
      <c r="B70" s="16">
        <v>41274</v>
      </c>
      <c r="C70" s="4">
        <v>36554.199999999997</v>
      </c>
      <c r="D70" s="4">
        <v>14264.8</v>
      </c>
      <c r="E70" s="10">
        <v>2.5625455667096628</v>
      </c>
    </row>
    <row r="71" spans="1:5" x14ac:dyDescent="0.3">
      <c r="A71" t="s">
        <v>617</v>
      </c>
      <c r="B71" s="16">
        <v>41639</v>
      </c>
      <c r="C71" s="4">
        <v>38535.4</v>
      </c>
      <c r="D71" s="4">
        <v>14841</v>
      </c>
      <c r="E71" s="10">
        <v>2.5965500977023113</v>
      </c>
    </row>
    <row r="72" spans="1:5" x14ac:dyDescent="0.3">
      <c r="A72" t="s">
        <v>618</v>
      </c>
      <c r="B72" s="16">
        <v>42004</v>
      </c>
      <c r="C72" s="4">
        <v>40336</v>
      </c>
      <c r="D72" s="4">
        <v>15518.4</v>
      </c>
      <c r="E72" s="10">
        <v>2.5992370347458502</v>
      </c>
    </row>
    <row r="73" spans="1:5" x14ac:dyDescent="0.3">
      <c r="A73" t="s">
        <v>619</v>
      </c>
      <c r="B73" s="16">
        <v>42369</v>
      </c>
      <c r="C73" s="4">
        <v>41462.400000000001</v>
      </c>
      <c r="D73" s="4">
        <v>16151.9</v>
      </c>
      <c r="E73" s="10">
        <v>2.5670292659067973</v>
      </c>
    </row>
    <row r="74" spans="1:5" x14ac:dyDescent="0.3">
      <c r="A74" t="s">
        <v>620</v>
      </c>
      <c r="B74" s="16">
        <v>42735</v>
      </c>
      <c r="C74" s="4">
        <v>43394.9</v>
      </c>
      <c r="D74" s="4">
        <v>16617</v>
      </c>
      <c r="E74" s="10">
        <v>2.6114761990732385</v>
      </c>
    </row>
    <row r="75" spans="1:5" x14ac:dyDescent="0.3">
      <c r="A75" t="s">
        <v>621</v>
      </c>
      <c r="B75" s="16">
        <v>43100</v>
      </c>
      <c r="C75" s="4">
        <v>45255.4</v>
      </c>
      <c r="D75" s="4">
        <v>17365.099999999999</v>
      </c>
      <c r="E75" s="10">
        <v>2.6061122596472237</v>
      </c>
    </row>
    <row r="76" spans="1:5" x14ac:dyDescent="0.3">
      <c r="A76" t="s">
        <v>622</v>
      </c>
      <c r="B76" s="16">
        <v>43465</v>
      </c>
      <c r="C76" s="4">
        <v>47621.599999999999</v>
      </c>
      <c r="D76" s="4">
        <v>18315.8</v>
      </c>
      <c r="E76" s="10">
        <v>2.6000283907882813</v>
      </c>
    </row>
    <row r="77" spans="1:5" x14ac:dyDescent="0.3">
      <c r="A77" t="s">
        <v>623</v>
      </c>
      <c r="B77" s="16">
        <v>43830</v>
      </c>
      <c r="C77" s="4">
        <v>49625.5</v>
      </c>
      <c r="D77" s="4">
        <v>19126.5</v>
      </c>
      <c r="E77" s="10">
        <v>2.5945938880610671</v>
      </c>
    </row>
    <row r="78" spans="1:5" x14ac:dyDescent="0.3">
      <c r="A78" t="s">
        <v>624</v>
      </c>
      <c r="B78" s="16">
        <v>44196</v>
      </c>
      <c r="C78" s="4">
        <v>51901.2</v>
      </c>
      <c r="D78" s="4">
        <v>18877</v>
      </c>
      <c r="E78" s="10">
        <v>2.7494411188218466</v>
      </c>
    </row>
    <row r="79" spans="1:5" x14ac:dyDescent="0.3">
      <c r="A79" t="s">
        <v>625</v>
      </c>
      <c r="B79" s="16">
        <v>44561</v>
      </c>
      <c r="C79" s="4">
        <v>59239.6</v>
      </c>
      <c r="D79" s="4">
        <v>21132.400000000001</v>
      </c>
      <c r="E79" s="10">
        <v>2.8032594499441617</v>
      </c>
    </row>
    <row r="80" spans="1:5" x14ac:dyDescent="0.3">
      <c r="A80" t="s">
        <v>626</v>
      </c>
      <c r="B80" s="16">
        <v>44926</v>
      </c>
      <c r="C80" s="4">
        <v>66311.600000000006</v>
      </c>
      <c r="D80" s="4">
        <v>23345.599999999999</v>
      </c>
      <c r="E80" s="10">
        <v>2.8404324583647456</v>
      </c>
    </row>
    <row r="81" spans="1:10" x14ac:dyDescent="0.3">
      <c r="A81" t="s">
        <v>627</v>
      </c>
      <c r="B81" s="16">
        <v>45291</v>
      </c>
      <c r="C81" s="4">
        <v>68014.600000000006</v>
      </c>
      <c r="D81" s="4">
        <v>24929.599999999999</v>
      </c>
      <c r="E81" s="10">
        <v>2.7282667993068483</v>
      </c>
    </row>
    <row r="82" spans="1:10" x14ac:dyDescent="0.3">
      <c r="A82" t="s">
        <v>628</v>
      </c>
      <c r="B82" s="16">
        <v>45657</v>
      </c>
      <c r="C82" s="4">
        <v>70276.5</v>
      </c>
      <c r="D82" s="4">
        <v>26237.9</v>
      </c>
      <c r="E82" s="10">
        <v>2.678434630820302</v>
      </c>
    </row>
    <row r="83" spans="1:10" x14ac:dyDescent="0.3">
      <c r="B83" s="16">
        <v>46022</v>
      </c>
    </row>
    <row r="86" spans="1:10" x14ac:dyDescent="0.3">
      <c r="I86" t="s">
        <v>3105</v>
      </c>
      <c r="J86" s="4">
        <f>AVERAGE(E34:E64)</f>
        <v>2.5432317896935244</v>
      </c>
    </row>
    <row r="87" spans="1:10" x14ac:dyDescent="0.3">
      <c r="I87" t="s">
        <v>3176</v>
      </c>
      <c r="J87" s="4">
        <f>AVERAGE(E34:E82)</f>
        <v>2.5851689554491739</v>
      </c>
    </row>
    <row r="88" spans="1:10" x14ac:dyDescent="0.3">
      <c r="I88" s="37">
        <v>2024</v>
      </c>
      <c r="J88" s="4">
        <f>E82</f>
        <v>2.678434630820302</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5612-DCBA-462D-A4AF-EC09AC2352DA}">
  <dimension ref="A1:J322"/>
  <sheetViews>
    <sheetView topLeftCell="A280" workbookViewId="0">
      <selection activeCell="Q322" sqref="Q322"/>
    </sheetView>
  </sheetViews>
  <sheetFormatPr defaultRowHeight="14.4" x14ac:dyDescent="0.3"/>
  <cols>
    <col min="6" max="6" width="12.77734375" customWidth="1"/>
    <col min="7" max="7" width="9.44140625" bestFit="1" customWidth="1"/>
  </cols>
  <sheetData>
    <row r="1" spans="1:5" x14ac:dyDescent="0.3">
      <c r="A1" s="1" t="s">
        <v>3286</v>
      </c>
      <c r="B1" s="1" t="s">
        <v>3285</v>
      </c>
      <c r="C1" t="s">
        <v>3407</v>
      </c>
      <c r="D1" t="s">
        <v>3404</v>
      </c>
      <c r="E1" t="s">
        <v>3408</v>
      </c>
    </row>
    <row r="2" spans="1:5" x14ac:dyDescent="0.3">
      <c r="A2" t="s">
        <v>642</v>
      </c>
      <c r="C2" t="s">
        <v>3289</v>
      </c>
      <c r="D2" t="s">
        <v>3403</v>
      </c>
      <c r="E2" t="s">
        <v>3410</v>
      </c>
    </row>
    <row r="3" spans="1:5" x14ac:dyDescent="0.3">
      <c r="A3" t="s">
        <v>640</v>
      </c>
      <c r="C3" t="s">
        <v>3288</v>
      </c>
      <c r="D3" t="s">
        <v>3402</v>
      </c>
      <c r="E3" t="s">
        <v>3409</v>
      </c>
    </row>
    <row r="4" spans="1:5" x14ac:dyDescent="0.3">
      <c r="A4" t="s">
        <v>600</v>
      </c>
      <c r="C4" t="s">
        <v>913</v>
      </c>
      <c r="D4" t="s">
        <v>3401</v>
      </c>
      <c r="E4" t="s">
        <v>3401</v>
      </c>
    </row>
    <row r="5" spans="1:5" x14ac:dyDescent="0.3">
      <c r="A5" t="s">
        <v>3287</v>
      </c>
      <c r="B5" s="6">
        <v>17257</v>
      </c>
      <c r="C5" s="2">
        <v>33</v>
      </c>
      <c r="D5" s="4" t="e">
        <v>#N/A</v>
      </c>
      <c r="E5" s="4">
        <v>34.400000000000006</v>
      </c>
    </row>
    <row r="6" spans="1:5" x14ac:dyDescent="0.3">
      <c r="A6" t="s">
        <v>3290</v>
      </c>
      <c r="B6" s="6">
        <v>17348</v>
      </c>
      <c r="C6" s="2">
        <v>33</v>
      </c>
      <c r="D6" s="4" t="e">
        <v>#N/A</v>
      </c>
      <c r="E6" s="4">
        <v>36</v>
      </c>
    </row>
    <row r="7" spans="1:5" x14ac:dyDescent="0.3">
      <c r="A7" t="s">
        <v>3291</v>
      </c>
      <c r="B7" s="6">
        <v>17440</v>
      </c>
      <c r="C7" s="2">
        <v>33</v>
      </c>
      <c r="D7" s="4" t="e">
        <v>#N/A</v>
      </c>
      <c r="E7" s="4">
        <v>35.700000000000003</v>
      </c>
    </row>
    <row r="8" spans="1:5" x14ac:dyDescent="0.3">
      <c r="A8" t="s">
        <v>3292</v>
      </c>
      <c r="B8" s="6">
        <v>17532</v>
      </c>
      <c r="C8" s="2">
        <v>33</v>
      </c>
      <c r="D8" s="4" t="e">
        <v>#N/A</v>
      </c>
      <c r="E8" s="4">
        <v>36</v>
      </c>
    </row>
    <row r="9" spans="1:5" x14ac:dyDescent="0.3">
      <c r="A9" t="s">
        <v>3293</v>
      </c>
      <c r="B9" s="6">
        <v>17623</v>
      </c>
      <c r="C9" s="2">
        <v>33</v>
      </c>
      <c r="D9" s="4">
        <v>36.9</v>
      </c>
      <c r="E9" s="4">
        <v>37.1</v>
      </c>
    </row>
    <row r="10" spans="1:5" x14ac:dyDescent="0.3">
      <c r="A10" t="s">
        <v>3294</v>
      </c>
      <c r="B10" s="6">
        <v>17714</v>
      </c>
      <c r="C10" s="2">
        <v>33</v>
      </c>
      <c r="D10" s="4">
        <v>37.700000000000003</v>
      </c>
      <c r="E10" s="4">
        <v>38</v>
      </c>
    </row>
    <row r="11" spans="1:5" x14ac:dyDescent="0.3">
      <c r="A11" t="s">
        <v>3295</v>
      </c>
      <c r="B11" s="6">
        <v>17806</v>
      </c>
      <c r="C11" s="2">
        <v>33</v>
      </c>
      <c r="D11" s="4">
        <v>36.9</v>
      </c>
      <c r="E11" s="4">
        <v>37.200000000000003</v>
      </c>
    </row>
    <row r="12" spans="1:5" x14ac:dyDescent="0.3">
      <c r="A12" t="s">
        <v>3296</v>
      </c>
      <c r="B12" s="6">
        <v>17898</v>
      </c>
      <c r="C12" s="2">
        <v>32</v>
      </c>
      <c r="D12" s="4">
        <v>36.1</v>
      </c>
      <c r="E12" s="4">
        <v>37.799999999999997</v>
      </c>
    </row>
    <row r="13" spans="1:5" x14ac:dyDescent="0.3">
      <c r="A13" t="s">
        <v>3297</v>
      </c>
      <c r="B13" s="6">
        <v>17988</v>
      </c>
      <c r="C13" s="2">
        <v>32</v>
      </c>
      <c r="D13" s="4">
        <v>36.5</v>
      </c>
      <c r="E13" s="4">
        <v>37.700000000000003</v>
      </c>
    </row>
    <row r="14" spans="1:5" x14ac:dyDescent="0.3">
      <c r="A14" t="s">
        <v>3298</v>
      </c>
      <c r="B14" s="6">
        <v>18079</v>
      </c>
      <c r="C14" s="2">
        <v>32</v>
      </c>
      <c r="D14" s="4">
        <v>36.5</v>
      </c>
      <c r="E14" s="4">
        <v>37.4</v>
      </c>
    </row>
    <row r="15" spans="1:5" x14ac:dyDescent="0.3">
      <c r="A15" t="s">
        <v>3299</v>
      </c>
      <c r="B15" s="6">
        <v>18171</v>
      </c>
      <c r="C15" s="2">
        <v>33</v>
      </c>
      <c r="D15" s="4">
        <v>37</v>
      </c>
      <c r="E15" s="4">
        <v>38.4</v>
      </c>
    </row>
    <row r="16" spans="1:5" x14ac:dyDescent="0.3">
      <c r="A16" t="s">
        <v>3300</v>
      </c>
      <c r="B16" s="6">
        <v>18263</v>
      </c>
      <c r="C16" s="2">
        <v>33</v>
      </c>
      <c r="D16" s="4">
        <v>36.4</v>
      </c>
      <c r="E16" s="4">
        <v>37.299999999999997</v>
      </c>
    </row>
    <row r="17" spans="1:5" x14ac:dyDescent="0.3">
      <c r="A17" t="s">
        <v>3301</v>
      </c>
      <c r="B17" s="6">
        <v>18353</v>
      </c>
      <c r="C17" s="2">
        <v>34</v>
      </c>
      <c r="D17" s="4">
        <v>36.799999999999997</v>
      </c>
      <c r="E17" s="4">
        <v>38</v>
      </c>
    </row>
    <row r="18" spans="1:5" x14ac:dyDescent="0.3">
      <c r="A18" t="s">
        <v>3302</v>
      </c>
      <c r="B18" s="6">
        <v>18444</v>
      </c>
      <c r="C18" s="2">
        <v>34</v>
      </c>
      <c r="D18" s="4">
        <v>37</v>
      </c>
      <c r="E18" s="4">
        <v>38.799999999999997</v>
      </c>
    </row>
    <row r="19" spans="1:5" x14ac:dyDescent="0.3">
      <c r="A19" t="s">
        <v>3303</v>
      </c>
      <c r="B19" s="6">
        <v>18536</v>
      </c>
      <c r="C19" s="2">
        <v>34</v>
      </c>
      <c r="D19" s="4">
        <v>38</v>
      </c>
      <c r="E19" s="4">
        <v>39.6</v>
      </c>
    </row>
    <row r="20" spans="1:5" x14ac:dyDescent="0.3">
      <c r="A20" t="s">
        <v>3304</v>
      </c>
      <c r="B20" s="6">
        <v>18628</v>
      </c>
      <c r="C20" s="2">
        <v>34</v>
      </c>
      <c r="D20" s="4">
        <v>38.299999999999997</v>
      </c>
      <c r="E20" s="4">
        <v>39.6</v>
      </c>
    </row>
    <row r="21" spans="1:5" x14ac:dyDescent="0.3">
      <c r="A21" t="s">
        <v>3305</v>
      </c>
      <c r="B21" s="6">
        <v>18718</v>
      </c>
      <c r="C21" s="2">
        <v>34</v>
      </c>
      <c r="D21" s="4">
        <v>38.1</v>
      </c>
      <c r="E21" s="4">
        <v>38.799999999999997</v>
      </c>
    </row>
    <row r="22" spans="1:5" x14ac:dyDescent="0.3">
      <c r="A22" t="s">
        <v>3306</v>
      </c>
      <c r="B22" s="6">
        <v>18809</v>
      </c>
      <c r="C22" s="2">
        <v>34</v>
      </c>
      <c r="D22" s="4">
        <v>37.299999999999997</v>
      </c>
      <c r="E22" s="4">
        <v>37.799999999999997</v>
      </c>
    </row>
    <row r="23" spans="1:5" x14ac:dyDescent="0.3">
      <c r="A23" t="s">
        <v>3307</v>
      </c>
      <c r="B23" s="6">
        <v>18901</v>
      </c>
      <c r="C23" s="2">
        <v>33</v>
      </c>
      <c r="D23" s="4">
        <v>37.9</v>
      </c>
      <c r="E23" s="4">
        <v>38</v>
      </c>
    </row>
    <row r="24" spans="1:5" x14ac:dyDescent="0.3">
      <c r="A24" t="s">
        <v>3308</v>
      </c>
      <c r="B24" s="6">
        <v>18993</v>
      </c>
      <c r="C24" s="2">
        <v>33</v>
      </c>
      <c r="D24" s="4">
        <v>37.6</v>
      </c>
      <c r="E24" s="4">
        <v>38.200000000000003</v>
      </c>
    </row>
    <row r="25" spans="1:5" x14ac:dyDescent="0.3">
      <c r="A25" t="s">
        <v>3309</v>
      </c>
      <c r="B25" s="6">
        <v>19084</v>
      </c>
      <c r="C25" s="2">
        <v>32</v>
      </c>
      <c r="D25" s="4">
        <v>37.299999999999997</v>
      </c>
      <c r="E25" s="4">
        <v>37.1</v>
      </c>
    </row>
    <row r="26" spans="1:5" x14ac:dyDescent="0.3">
      <c r="A26" t="s">
        <v>3310</v>
      </c>
      <c r="B26" s="6">
        <v>19175</v>
      </c>
      <c r="C26" s="2">
        <v>32</v>
      </c>
      <c r="D26" s="4">
        <v>36.799999999999997</v>
      </c>
      <c r="E26" s="4">
        <v>36.6</v>
      </c>
    </row>
    <row r="27" spans="1:5" x14ac:dyDescent="0.3">
      <c r="A27" t="s">
        <v>3311</v>
      </c>
      <c r="B27" s="6">
        <v>19267</v>
      </c>
      <c r="C27" s="2">
        <v>31</v>
      </c>
      <c r="D27" s="4">
        <v>36.700000000000003</v>
      </c>
      <c r="E27" s="4">
        <v>36.200000000000003</v>
      </c>
    </row>
    <row r="28" spans="1:5" x14ac:dyDescent="0.3">
      <c r="A28" t="s">
        <v>3312</v>
      </c>
      <c r="B28" s="6">
        <v>19359</v>
      </c>
      <c r="C28" s="2">
        <v>31</v>
      </c>
      <c r="D28" s="4">
        <v>36.5</v>
      </c>
      <c r="E28" s="4">
        <v>36.6</v>
      </c>
    </row>
    <row r="29" spans="1:5" x14ac:dyDescent="0.3">
      <c r="A29" t="s">
        <v>3313</v>
      </c>
      <c r="B29" s="6">
        <v>19449</v>
      </c>
      <c r="C29" s="2">
        <v>31</v>
      </c>
      <c r="D29" s="4">
        <v>36.4</v>
      </c>
      <c r="E29" s="4">
        <v>36.6</v>
      </c>
    </row>
    <row r="30" spans="1:5" x14ac:dyDescent="0.3">
      <c r="A30" t="s">
        <v>3314</v>
      </c>
      <c r="B30" s="6">
        <v>19540</v>
      </c>
      <c r="C30" s="2">
        <v>31</v>
      </c>
      <c r="D30" s="4">
        <v>36.4</v>
      </c>
      <c r="E30" s="4">
        <v>36.1</v>
      </c>
    </row>
    <row r="31" spans="1:5" x14ac:dyDescent="0.3">
      <c r="A31" t="s">
        <v>3315</v>
      </c>
      <c r="B31" s="6">
        <v>19632</v>
      </c>
      <c r="C31" s="2">
        <v>31</v>
      </c>
      <c r="D31" s="4">
        <v>36</v>
      </c>
      <c r="E31" s="4">
        <v>35.799999999999997</v>
      </c>
    </row>
    <row r="32" spans="1:5" x14ac:dyDescent="0.3">
      <c r="A32" t="s">
        <v>3316</v>
      </c>
      <c r="B32" s="6">
        <v>19724</v>
      </c>
      <c r="C32" s="2">
        <v>31</v>
      </c>
      <c r="D32" s="4">
        <v>36.1</v>
      </c>
      <c r="E32" s="4">
        <v>33.700000000000003</v>
      </c>
    </row>
    <row r="33" spans="1:5" x14ac:dyDescent="0.3">
      <c r="A33" t="s">
        <v>3317</v>
      </c>
      <c r="B33" s="6">
        <v>19814</v>
      </c>
      <c r="C33" s="2">
        <v>31</v>
      </c>
      <c r="D33" s="4">
        <v>36</v>
      </c>
      <c r="E33" s="4">
        <v>34.799999999999997</v>
      </c>
    </row>
    <row r="34" spans="1:5" x14ac:dyDescent="0.3">
      <c r="A34" t="s">
        <v>3318</v>
      </c>
      <c r="B34" s="6">
        <v>19905</v>
      </c>
      <c r="C34" s="2">
        <v>31</v>
      </c>
      <c r="D34" s="4">
        <v>35.900000000000006</v>
      </c>
      <c r="E34" s="4">
        <v>35.400000000000006</v>
      </c>
    </row>
    <row r="35" spans="1:5" x14ac:dyDescent="0.3">
      <c r="A35" t="s">
        <v>3319</v>
      </c>
      <c r="B35" s="6">
        <v>19997</v>
      </c>
      <c r="C35" s="2">
        <v>31</v>
      </c>
      <c r="D35" s="4">
        <v>36.700000000000003</v>
      </c>
      <c r="E35" s="4">
        <v>36.1</v>
      </c>
    </row>
    <row r="36" spans="1:5" x14ac:dyDescent="0.3">
      <c r="A36" t="s">
        <v>3320</v>
      </c>
      <c r="B36" s="6">
        <v>20089</v>
      </c>
      <c r="C36" s="2">
        <v>32</v>
      </c>
      <c r="D36" s="4">
        <v>36.799999999999997</v>
      </c>
      <c r="E36" s="4">
        <v>36.700000000000003</v>
      </c>
    </row>
    <row r="37" spans="1:5" x14ac:dyDescent="0.3">
      <c r="A37" t="s">
        <v>3321</v>
      </c>
      <c r="B37" s="6">
        <v>20179</v>
      </c>
      <c r="C37" s="2">
        <v>33</v>
      </c>
      <c r="D37" s="4">
        <v>38.1</v>
      </c>
      <c r="E37" s="4">
        <v>38</v>
      </c>
    </row>
    <row r="38" spans="1:5" x14ac:dyDescent="0.3">
      <c r="A38" t="s">
        <v>3322</v>
      </c>
      <c r="B38" s="6">
        <v>20270</v>
      </c>
      <c r="C38" s="2">
        <v>33</v>
      </c>
      <c r="D38" s="4">
        <v>37.9</v>
      </c>
      <c r="E38" s="4">
        <v>37.9</v>
      </c>
    </row>
    <row r="39" spans="1:5" x14ac:dyDescent="0.3">
      <c r="A39" t="s">
        <v>3323</v>
      </c>
      <c r="B39" s="6">
        <v>20362</v>
      </c>
      <c r="C39" s="2">
        <v>33</v>
      </c>
      <c r="D39" s="4">
        <v>38</v>
      </c>
      <c r="E39" s="4">
        <v>37.5</v>
      </c>
    </row>
    <row r="40" spans="1:5" x14ac:dyDescent="0.3">
      <c r="A40" t="s">
        <v>3324</v>
      </c>
      <c r="B40" s="6">
        <v>20454</v>
      </c>
      <c r="C40" s="2">
        <v>33</v>
      </c>
      <c r="D40" s="4">
        <v>37.799999999999997</v>
      </c>
      <c r="E40" s="4">
        <v>37.5</v>
      </c>
    </row>
    <row r="41" spans="1:5" x14ac:dyDescent="0.3">
      <c r="A41" t="s">
        <v>3325</v>
      </c>
      <c r="B41" s="6">
        <v>20545</v>
      </c>
      <c r="C41" s="2">
        <v>32</v>
      </c>
      <c r="D41" s="4">
        <v>36.9</v>
      </c>
      <c r="E41" s="4">
        <v>36.700000000000003</v>
      </c>
    </row>
    <row r="42" spans="1:5" x14ac:dyDescent="0.3">
      <c r="A42" t="s">
        <v>3326</v>
      </c>
      <c r="B42" s="6">
        <v>20636</v>
      </c>
      <c r="C42" s="2">
        <v>32</v>
      </c>
      <c r="D42" s="4">
        <v>36.4</v>
      </c>
      <c r="E42" s="4">
        <v>36.5</v>
      </c>
    </row>
    <row r="43" spans="1:5" x14ac:dyDescent="0.3">
      <c r="A43" t="s">
        <v>3327</v>
      </c>
      <c r="B43" s="6">
        <v>20728</v>
      </c>
      <c r="C43" s="2">
        <v>32</v>
      </c>
      <c r="D43" s="4">
        <v>36.6</v>
      </c>
      <c r="E43" s="4">
        <v>36.4</v>
      </c>
    </row>
    <row r="44" spans="1:5" x14ac:dyDescent="0.3">
      <c r="A44" t="s">
        <v>3328</v>
      </c>
      <c r="B44" s="6">
        <v>20820</v>
      </c>
      <c r="C44" s="2">
        <v>31</v>
      </c>
      <c r="D44" s="4">
        <v>36.700000000000003</v>
      </c>
      <c r="E44" s="4">
        <v>36.299999999999997</v>
      </c>
    </row>
    <row r="45" spans="1:5" x14ac:dyDescent="0.3">
      <c r="A45" t="s">
        <v>3329</v>
      </c>
      <c r="B45" s="6">
        <v>20910</v>
      </c>
      <c r="C45" s="2">
        <v>32</v>
      </c>
      <c r="D45" s="4">
        <v>36.700000000000003</v>
      </c>
      <c r="E45" s="4">
        <v>36.6</v>
      </c>
    </row>
    <row r="46" spans="1:5" x14ac:dyDescent="0.3">
      <c r="A46" t="s">
        <v>3330</v>
      </c>
      <c r="B46" s="6">
        <v>21001</v>
      </c>
      <c r="C46" s="2">
        <v>32</v>
      </c>
      <c r="D46" s="4">
        <v>36.6</v>
      </c>
      <c r="E46" s="4">
        <v>36.299999999999997</v>
      </c>
    </row>
    <row r="47" spans="1:5" x14ac:dyDescent="0.3">
      <c r="A47" t="s">
        <v>3331</v>
      </c>
      <c r="B47" s="6">
        <v>21093</v>
      </c>
      <c r="C47" s="2">
        <v>31</v>
      </c>
      <c r="D47" s="4">
        <v>37</v>
      </c>
      <c r="E47" s="4">
        <v>36.1</v>
      </c>
    </row>
    <row r="48" spans="1:5" x14ac:dyDescent="0.3">
      <c r="A48" t="s">
        <v>3332</v>
      </c>
      <c r="B48" s="6">
        <v>21185</v>
      </c>
      <c r="C48" s="2">
        <v>31</v>
      </c>
      <c r="D48" s="4">
        <v>36.6</v>
      </c>
      <c r="E48" s="4">
        <v>35.400000000000006</v>
      </c>
    </row>
    <row r="49" spans="1:5" x14ac:dyDescent="0.3">
      <c r="A49" t="s">
        <v>3333</v>
      </c>
      <c r="B49" s="6">
        <v>21275</v>
      </c>
      <c r="C49" s="2">
        <v>31</v>
      </c>
      <c r="D49" s="4">
        <v>36.4</v>
      </c>
      <c r="E49" s="4">
        <v>34.799999999999997</v>
      </c>
    </row>
    <row r="50" spans="1:5" x14ac:dyDescent="0.3">
      <c r="A50" t="s">
        <v>3334</v>
      </c>
      <c r="B50" s="6">
        <v>21366</v>
      </c>
      <c r="C50" s="2">
        <v>31</v>
      </c>
      <c r="D50" s="4">
        <v>36.9</v>
      </c>
      <c r="E50" s="4">
        <v>35.5</v>
      </c>
    </row>
    <row r="51" spans="1:5" x14ac:dyDescent="0.3">
      <c r="A51" t="s">
        <v>3335</v>
      </c>
      <c r="B51" s="6">
        <v>21458</v>
      </c>
      <c r="C51" s="2">
        <v>31</v>
      </c>
      <c r="D51" s="4">
        <v>36.799999999999997</v>
      </c>
      <c r="E51" s="4">
        <v>36.200000000000003</v>
      </c>
    </row>
    <row r="52" spans="1:5" x14ac:dyDescent="0.3">
      <c r="A52" t="s">
        <v>3336</v>
      </c>
      <c r="B52" s="6">
        <v>21550</v>
      </c>
      <c r="C52" s="2">
        <v>32</v>
      </c>
      <c r="D52" s="4">
        <v>37.6</v>
      </c>
      <c r="E52" s="4">
        <v>37.1</v>
      </c>
    </row>
    <row r="53" spans="1:5" x14ac:dyDescent="0.3">
      <c r="A53" t="s">
        <v>3337</v>
      </c>
      <c r="B53" s="6">
        <v>21640</v>
      </c>
      <c r="C53" s="2">
        <v>32</v>
      </c>
      <c r="D53" s="4">
        <v>37.299999999999997</v>
      </c>
      <c r="E53" s="4">
        <v>37.4</v>
      </c>
    </row>
    <row r="54" spans="1:5" x14ac:dyDescent="0.3">
      <c r="A54" t="s">
        <v>3338</v>
      </c>
      <c r="B54" s="6">
        <v>21731</v>
      </c>
      <c r="C54" s="2">
        <v>33</v>
      </c>
      <c r="D54" s="4">
        <v>37.6</v>
      </c>
      <c r="E54" s="4">
        <v>37.799999999999997</v>
      </c>
    </row>
    <row r="55" spans="1:5" x14ac:dyDescent="0.3">
      <c r="A55" t="s">
        <v>3339</v>
      </c>
      <c r="B55" s="6">
        <v>21823</v>
      </c>
      <c r="C55" s="2">
        <v>33</v>
      </c>
      <c r="D55" s="4">
        <v>37.5</v>
      </c>
      <c r="E55" s="4">
        <v>36.700000000000003</v>
      </c>
    </row>
    <row r="56" spans="1:5" x14ac:dyDescent="0.3">
      <c r="A56" t="s">
        <v>3340</v>
      </c>
      <c r="B56" s="6">
        <v>21915</v>
      </c>
      <c r="C56" s="2">
        <v>32</v>
      </c>
      <c r="D56" s="4">
        <v>37.200000000000003</v>
      </c>
      <c r="E56" s="4">
        <v>36.6</v>
      </c>
    </row>
    <row r="57" spans="1:5" x14ac:dyDescent="0.3">
      <c r="A57" t="s">
        <v>3341</v>
      </c>
      <c r="B57" s="6">
        <v>22006</v>
      </c>
      <c r="C57" s="2">
        <v>32</v>
      </c>
      <c r="D57" s="4">
        <v>37.299999999999997</v>
      </c>
      <c r="E57" s="4">
        <v>36.799999999999997</v>
      </c>
    </row>
    <row r="58" spans="1:5" x14ac:dyDescent="0.3">
      <c r="A58" t="s">
        <v>3342</v>
      </c>
      <c r="B58" s="6">
        <v>22097</v>
      </c>
      <c r="C58" s="2">
        <v>31</v>
      </c>
      <c r="D58" s="4">
        <v>36.6</v>
      </c>
      <c r="E58" s="4">
        <v>35.900000000000006</v>
      </c>
    </row>
    <row r="59" spans="1:5" x14ac:dyDescent="0.3">
      <c r="A59" t="s">
        <v>3343</v>
      </c>
      <c r="B59" s="6">
        <v>22189</v>
      </c>
      <c r="C59" s="2">
        <v>31</v>
      </c>
      <c r="D59" s="4">
        <v>37</v>
      </c>
      <c r="E59" s="4">
        <v>36</v>
      </c>
    </row>
    <row r="60" spans="1:5" x14ac:dyDescent="0.3">
      <c r="A60" t="s">
        <v>3344</v>
      </c>
      <c r="B60" s="6">
        <v>22281</v>
      </c>
      <c r="C60" s="2">
        <v>31</v>
      </c>
      <c r="D60" s="4">
        <v>36.299999999999997</v>
      </c>
      <c r="E60" s="4">
        <v>35.799999999999997</v>
      </c>
    </row>
    <row r="61" spans="1:5" x14ac:dyDescent="0.3">
      <c r="A61" t="s">
        <v>3345</v>
      </c>
      <c r="B61" s="6">
        <v>22371</v>
      </c>
      <c r="C61" s="2">
        <v>31</v>
      </c>
      <c r="D61" s="4">
        <v>36.5</v>
      </c>
      <c r="E61" s="4">
        <v>35.599999999999994</v>
      </c>
    </row>
    <row r="62" spans="1:5" x14ac:dyDescent="0.3">
      <c r="A62" t="s">
        <v>3346</v>
      </c>
      <c r="B62" s="6">
        <v>22462</v>
      </c>
      <c r="C62" s="2">
        <v>31</v>
      </c>
      <c r="D62" s="4">
        <v>37</v>
      </c>
      <c r="E62" s="4">
        <v>36.4</v>
      </c>
    </row>
    <row r="63" spans="1:5" x14ac:dyDescent="0.3">
      <c r="A63" t="s">
        <v>3347</v>
      </c>
      <c r="B63" s="6">
        <v>22554</v>
      </c>
      <c r="C63" s="2">
        <v>32</v>
      </c>
      <c r="D63" s="4">
        <v>37.5</v>
      </c>
      <c r="E63" s="4">
        <v>36.6</v>
      </c>
    </row>
    <row r="64" spans="1:5" x14ac:dyDescent="0.3">
      <c r="A64" t="s">
        <v>3348</v>
      </c>
      <c r="B64" s="6">
        <v>22646</v>
      </c>
      <c r="C64" s="2">
        <v>32</v>
      </c>
      <c r="D64" s="4">
        <v>37.5</v>
      </c>
      <c r="E64" s="4">
        <v>37.200000000000003</v>
      </c>
    </row>
    <row r="65" spans="1:5" x14ac:dyDescent="0.3">
      <c r="A65" t="s">
        <v>3349</v>
      </c>
      <c r="B65" s="6">
        <v>22736</v>
      </c>
      <c r="C65" s="2">
        <v>32</v>
      </c>
      <c r="D65" s="4">
        <v>37.700000000000003</v>
      </c>
      <c r="E65" s="4">
        <v>37.1</v>
      </c>
    </row>
    <row r="66" spans="1:5" x14ac:dyDescent="0.3">
      <c r="A66" t="s">
        <v>3350</v>
      </c>
      <c r="B66" s="6">
        <v>22827</v>
      </c>
      <c r="C66" s="2">
        <v>32</v>
      </c>
      <c r="D66" s="4">
        <v>37.299999999999997</v>
      </c>
      <c r="E66" s="4">
        <v>36.799999999999997</v>
      </c>
    </row>
    <row r="67" spans="1:5" x14ac:dyDescent="0.3">
      <c r="A67" t="s">
        <v>3351</v>
      </c>
      <c r="B67" s="6">
        <v>22919</v>
      </c>
      <c r="C67" s="2">
        <v>32</v>
      </c>
      <c r="D67" s="4">
        <v>37.9</v>
      </c>
      <c r="E67" s="4">
        <v>37.1</v>
      </c>
    </row>
    <row r="68" spans="1:5" x14ac:dyDescent="0.3">
      <c r="A68" t="s">
        <v>3352</v>
      </c>
      <c r="B68" s="6">
        <v>23011</v>
      </c>
      <c r="C68" s="2">
        <v>32</v>
      </c>
      <c r="D68" s="4">
        <v>37.799999999999997</v>
      </c>
      <c r="E68" s="4">
        <v>37.5</v>
      </c>
    </row>
    <row r="69" spans="1:5" x14ac:dyDescent="0.3">
      <c r="A69" t="s">
        <v>3353</v>
      </c>
      <c r="B69" s="6">
        <v>23101</v>
      </c>
      <c r="C69" s="2">
        <v>33</v>
      </c>
      <c r="D69" s="4">
        <v>37.9</v>
      </c>
      <c r="E69" s="4">
        <v>37.5</v>
      </c>
    </row>
    <row r="70" spans="1:5" x14ac:dyDescent="0.3">
      <c r="A70" t="s">
        <v>3354</v>
      </c>
      <c r="B70" s="6">
        <v>23192</v>
      </c>
      <c r="C70" s="2">
        <v>33</v>
      </c>
      <c r="D70" s="4">
        <v>37.9</v>
      </c>
      <c r="E70" s="4">
        <v>37.9</v>
      </c>
    </row>
    <row r="71" spans="1:5" x14ac:dyDescent="0.3">
      <c r="A71" t="s">
        <v>3355</v>
      </c>
      <c r="B71" s="6">
        <v>23284</v>
      </c>
      <c r="C71" s="2">
        <v>33</v>
      </c>
      <c r="D71" s="4">
        <v>38.5</v>
      </c>
      <c r="E71" s="4">
        <v>37.9</v>
      </c>
    </row>
    <row r="72" spans="1:5" x14ac:dyDescent="0.3">
      <c r="A72" t="s">
        <v>3356</v>
      </c>
      <c r="B72" s="6">
        <v>23376</v>
      </c>
      <c r="C72" s="2">
        <v>33</v>
      </c>
      <c r="D72" s="4">
        <v>38.299999999999997</v>
      </c>
      <c r="E72" s="4">
        <v>37.9</v>
      </c>
    </row>
    <row r="73" spans="1:5" x14ac:dyDescent="0.3">
      <c r="A73" t="s">
        <v>3357</v>
      </c>
      <c r="B73" s="6">
        <v>23467</v>
      </c>
      <c r="C73" s="2">
        <v>33</v>
      </c>
      <c r="D73" s="4">
        <v>38.6</v>
      </c>
      <c r="E73" s="4">
        <v>38.299999999999997</v>
      </c>
    </row>
    <row r="74" spans="1:5" x14ac:dyDescent="0.3">
      <c r="A74" t="s">
        <v>3358</v>
      </c>
      <c r="B74" s="6">
        <v>23558</v>
      </c>
      <c r="C74" s="2">
        <v>33</v>
      </c>
      <c r="D74" s="4">
        <v>38.4</v>
      </c>
      <c r="E74" s="4">
        <v>38.1</v>
      </c>
    </row>
    <row r="75" spans="1:5" x14ac:dyDescent="0.3">
      <c r="A75" t="s">
        <v>3359</v>
      </c>
      <c r="B75" s="6">
        <v>23650</v>
      </c>
      <c r="C75" s="2">
        <v>33</v>
      </c>
      <c r="D75" s="4">
        <v>38.5</v>
      </c>
      <c r="E75" s="4">
        <v>38.1</v>
      </c>
    </row>
    <row r="76" spans="1:5" x14ac:dyDescent="0.3">
      <c r="A76" t="s">
        <v>3360</v>
      </c>
      <c r="B76" s="6">
        <v>23742</v>
      </c>
      <c r="C76" s="2">
        <v>33</v>
      </c>
      <c r="D76" s="4">
        <v>38</v>
      </c>
      <c r="E76" s="4">
        <v>37.9</v>
      </c>
    </row>
    <row r="77" spans="1:5" x14ac:dyDescent="0.3">
      <c r="A77" t="s">
        <v>3361</v>
      </c>
      <c r="B77" s="6">
        <v>23832</v>
      </c>
      <c r="C77" s="2">
        <v>34</v>
      </c>
      <c r="D77" s="4">
        <v>38.6</v>
      </c>
      <c r="E77" s="4">
        <v>38.799999999999997</v>
      </c>
    </row>
    <row r="78" spans="1:5" x14ac:dyDescent="0.3">
      <c r="A78" t="s">
        <v>3362</v>
      </c>
      <c r="B78" s="6">
        <v>23923</v>
      </c>
      <c r="C78" s="2">
        <v>34</v>
      </c>
      <c r="D78" s="4">
        <v>38.6</v>
      </c>
      <c r="E78" s="4">
        <v>38.799999999999997</v>
      </c>
    </row>
    <row r="79" spans="1:5" x14ac:dyDescent="0.3">
      <c r="A79" t="s">
        <v>3363</v>
      </c>
      <c r="B79" s="6">
        <v>24015</v>
      </c>
      <c r="C79" s="2">
        <v>34</v>
      </c>
      <c r="D79" s="4">
        <v>39.200000000000003</v>
      </c>
      <c r="E79" s="4">
        <v>38.700000000000003</v>
      </c>
    </row>
    <row r="80" spans="1:5" x14ac:dyDescent="0.3">
      <c r="A80" t="s">
        <v>3364</v>
      </c>
      <c r="B80" s="6">
        <v>24107</v>
      </c>
      <c r="C80" s="2">
        <v>34</v>
      </c>
      <c r="D80" s="4">
        <v>39.5</v>
      </c>
      <c r="E80" s="4">
        <v>38.799999999999997</v>
      </c>
    </row>
    <row r="81" spans="1:5" x14ac:dyDescent="0.3">
      <c r="A81" t="s">
        <v>3365</v>
      </c>
      <c r="B81" s="6">
        <v>24197</v>
      </c>
      <c r="C81" s="2">
        <v>34</v>
      </c>
      <c r="D81" s="4">
        <v>39.4</v>
      </c>
      <c r="E81" s="4">
        <v>38.799999999999997</v>
      </c>
    </row>
    <row r="82" spans="1:5" x14ac:dyDescent="0.3">
      <c r="A82" t="s">
        <v>3366</v>
      </c>
      <c r="B82" s="6">
        <v>24288</v>
      </c>
      <c r="C82" s="2">
        <v>34</v>
      </c>
      <c r="D82" s="4">
        <v>38.6</v>
      </c>
      <c r="E82" s="4">
        <v>38.200000000000003</v>
      </c>
    </row>
    <row r="83" spans="1:5" x14ac:dyDescent="0.3">
      <c r="A83" t="s">
        <v>3367</v>
      </c>
      <c r="B83" s="6">
        <v>24380</v>
      </c>
      <c r="C83" s="2">
        <v>33</v>
      </c>
      <c r="D83" s="4">
        <v>38.299999999999997</v>
      </c>
      <c r="E83" s="4">
        <v>37.6</v>
      </c>
    </row>
    <row r="84" spans="1:5" x14ac:dyDescent="0.3">
      <c r="A84" t="s">
        <v>3368</v>
      </c>
      <c r="B84" s="6">
        <v>24472</v>
      </c>
      <c r="C84" s="2">
        <v>33</v>
      </c>
      <c r="D84" s="4">
        <v>38.299999999999997</v>
      </c>
      <c r="E84" s="4">
        <v>37.5</v>
      </c>
    </row>
    <row r="85" spans="1:5" x14ac:dyDescent="0.3">
      <c r="A85" t="s">
        <v>3369</v>
      </c>
      <c r="B85" s="6">
        <v>24562</v>
      </c>
      <c r="C85" s="2">
        <v>33</v>
      </c>
      <c r="D85" s="4">
        <v>38.5</v>
      </c>
      <c r="E85" s="4">
        <v>37.200000000000003</v>
      </c>
    </row>
    <row r="86" spans="1:5" x14ac:dyDescent="0.3">
      <c r="A86" t="s">
        <v>3370</v>
      </c>
      <c r="B86" s="6">
        <v>24653</v>
      </c>
      <c r="C86" s="2">
        <v>33</v>
      </c>
      <c r="D86" s="4">
        <v>38.200000000000003</v>
      </c>
      <c r="E86" s="4">
        <v>37.1</v>
      </c>
    </row>
    <row r="87" spans="1:5" x14ac:dyDescent="0.3">
      <c r="A87" t="s">
        <v>3371</v>
      </c>
      <c r="B87" s="6">
        <v>24745</v>
      </c>
      <c r="C87" s="2">
        <v>33</v>
      </c>
      <c r="D87" s="4">
        <v>38.200000000000003</v>
      </c>
      <c r="E87" s="4">
        <v>37</v>
      </c>
    </row>
    <row r="88" spans="1:5" x14ac:dyDescent="0.3">
      <c r="A88" t="s">
        <v>3372</v>
      </c>
      <c r="B88" s="6">
        <v>24837</v>
      </c>
      <c r="C88" s="2">
        <v>33</v>
      </c>
      <c r="D88" s="4">
        <v>38.1</v>
      </c>
      <c r="E88" s="4">
        <v>37.4</v>
      </c>
    </row>
    <row r="89" spans="1:5" x14ac:dyDescent="0.3">
      <c r="A89" t="s">
        <v>3373</v>
      </c>
      <c r="B89" s="6">
        <v>24928</v>
      </c>
      <c r="C89" s="2">
        <v>33</v>
      </c>
      <c r="D89" s="4">
        <v>38.200000000000003</v>
      </c>
      <c r="E89" s="4">
        <v>37.1</v>
      </c>
    </row>
    <row r="90" spans="1:5" x14ac:dyDescent="0.3">
      <c r="A90" t="s">
        <v>3374</v>
      </c>
      <c r="B90" s="6">
        <v>25019</v>
      </c>
      <c r="C90" s="2">
        <v>33</v>
      </c>
      <c r="D90" s="4">
        <v>38.299999999999997</v>
      </c>
      <c r="E90" s="4">
        <v>37.299999999999997</v>
      </c>
    </row>
    <row r="91" spans="1:5" x14ac:dyDescent="0.3">
      <c r="A91" t="s">
        <v>3375</v>
      </c>
      <c r="B91" s="6">
        <v>25111</v>
      </c>
      <c r="C91" s="2">
        <v>32</v>
      </c>
      <c r="D91" s="4">
        <v>37.799999999999997</v>
      </c>
      <c r="E91" s="4">
        <v>37.200000000000003</v>
      </c>
    </row>
    <row r="92" spans="1:5" x14ac:dyDescent="0.3">
      <c r="A92" t="s">
        <v>3376</v>
      </c>
      <c r="B92" s="6">
        <v>25203</v>
      </c>
      <c r="C92" s="2">
        <v>32</v>
      </c>
      <c r="D92" s="4">
        <v>37.4</v>
      </c>
      <c r="E92" s="4">
        <v>37.200000000000003</v>
      </c>
    </row>
    <row r="93" spans="1:5" x14ac:dyDescent="0.3">
      <c r="A93" t="s">
        <v>3377</v>
      </c>
      <c r="B93" s="6">
        <v>25293</v>
      </c>
      <c r="C93" s="2">
        <v>32</v>
      </c>
      <c r="D93" s="4">
        <v>37.799999999999997</v>
      </c>
      <c r="E93" s="4">
        <v>36.700000000000003</v>
      </c>
    </row>
    <row r="94" spans="1:5" x14ac:dyDescent="0.3">
      <c r="A94" t="s">
        <v>3378</v>
      </c>
      <c r="B94" s="6">
        <v>25384</v>
      </c>
      <c r="C94" s="2">
        <v>31</v>
      </c>
      <c r="D94" s="4">
        <v>37.200000000000003</v>
      </c>
      <c r="E94" s="4">
        <v>36.1</v>
      </c>
    </row>
    <row r="95" spans="1:5" x14ac:dyDescent="0.3">
      <c r="A95" t="s">
        <v>3379</v>
      </c>
      <c r="B95" s="6">
        <v>25476</v>
      </c>
      <c r="C95" s="2">
        <v>31</v>
      </c>
      <c r="D95" s="4">
        <v>36.700000000000003</v>
      </c>
      <c r="E95" s="4">
        <v>35.599999999999994</v>
      </c>
    </row>
    <row r="96" spans="1:5" x14ac:dyDescent="0.3">
      <c r="A96" t="s">
        <v>3380</v>
      </c>
      <c r="B96" s="6">
        <v>25568</v>
      </c>
      <c r="C96" s="2">
        <v>30</v>
      </c>
      <c r="D96" s="4">
        <v>36.1</v>
      </c>
      <c r="E96" s="4">
        <v>34.900000000000006</v>
      </c>
    </row>
    <row r="97" spans="1:5" x14ac:dyDescent="0.3">
      <c r="A97" t="s">
        <v>3381</v>
      </c>
      <c r="B97" s="6">
        <v>25658</v>
      </c>
      <c r="C97" s="2">
        <v>30</v>
      </c>
      <c r="D97" s="4">
        <v>35.799999999999997</v>
      </c>
      <c r="E97" s="4">
        <v>34.200000000000003</v>
      </c>
    </row>
    <row r="98" spans="1:5" x14ac:dyDescent="0.3">
      <c r="A98" t="s">
        <v>3382</v>
      </c>
      <c r="B98" s="6">
        <v>25749</v>
      </c>
      <c r="C98" s="2">
        <v>28.999999999999996</v>
      </c>
      <c r="D98" s="4">
        <v>36.4</v>
      </c>
      <c r="E98" s="4">
        <v>34.900000000000006</v>
      </c>
    </row>
    <row r="99" spans="1:5" x14ac:dyDescent="0.3">
      <c r="A99" t="s">
        <v>3383</v>
      </c>
      <c r="B99" s="6">
        <v>25841</v>
      </c>
      <c r="C99" s="2">
        <v>28.999999999999996</v>
      </c>
      <c r="D99" s="4">
        <v>36.700000000000003</v>
      </c>
      <c r="E99" s="4">
        <v>34.799999999999997</v>
      </c>
    </row>
    <row r="100" spans="1:5" x14ac:dyDescent="0.3">
      <c r="A100" t="s">
        <v>3384</v>
      </c>
      <c r="B100" s="6">
        <v>25933</v>
      </c>
      <c r="C100" s="2">
        <v>30</v>
      </c>
      <c r="D100" s="4">
        <v>36.5</v>
      </c>
      <c r="E100" s="4">
        <v>34.599999999999994</v>
      </c>
    </row>
    <row r="101" spans="1:5" x14ac:dyDescent="0.3">
      <c r="A101" t="s">
        <v>3385</v>
      </c>
      <c r="B101" s="6">
        <v>26023</v>
      </c>
      <c r="C101" s="2">
        <v>30</v>
      </c>
      <c r="D101" s="4">
        <v>37.4</v>
      </c>
      <c r="E101" s="4">
        <v>35.700000000000003</v>
      </c>
    </row>
    <row r="102" spans="1:5" x14ac:dyDescent="0.3">
      <c r="A102" t="s">
        <v>3386</v>
      </c>
      <c r="B102" s="6">
        <v>26114</v>
      </c>
      <c r="C102" s="2">
        <v>31</v>
      </c>
      <c r="D102" s="4">
        <v>37.4</v>
      </c>
      <c r="E102" s="4">
        <v>35.799999999999997</v>
      </c>
    </row>
    <row r="103" spans="1:5" x14ac:dyDescent="0.3">
      <c r="A103" t="s">
        <v>3387</v>
      </c>
      <c r="B103" s="6">
        <v>26206</v>
      </c>
      <c r="C103" s="2">
        <v>31</v>
      </c>
      <c r="D103" s="4">
        <v>37.6</v>
      </c>
      <c r="E103" s="4">
        <v>35.900000000000006</v>
      </c>
    </row>
    <row r="104" spans="1:5" x14ac:dyDescent="0.3">
      <c r="A104" t="s">
        <v>3388</v>
      </c>
      <c r="B104" s="6">
        <v>26298</v>
      </c>
      <c r="C104" s="2">
        <v>31</v>
      </c>
      <c r="D104" s="4">
        <v>37.200000000000003</v>
      </c>
      <c r="E104" s="4">
        <v>36.200000000000003</v>
      </c>
    </row>
    <row r="105" spans="1:5" x14ac:dyDescent="0.3">
      <c r="A105" t="s">
        <v>3389</v>
      </c>
      <c r="B105" s="6">
        <v>26389</v>
      </c>
      <c r="C105" s="2">
        <v>31</v>
      </c>
      <c r="D105" s="4">
        <v>36.9</v>
      </c>
      <c r="E105" s="4">
        <v>35.700000000000003</v>
      </c>
    </row>
    <row r="106" spans="1:5" x14ac:dyDescent="0.3">
      <c r="A106" t="s">
        <v>3390</v>
      </c>
      <c r="B106" s="6">
        <v>26480</v>
      </c>
      <c r="C106" s="2">
        <v>31</v>
      </c>
      <c r="D106" s="4">
        <v>37.700000000000003</v>
      </c>
      <c r="E106" s="4">
        <v>35.599999999999994</v>
      </c>
    </row>
    <row r="107" spans="1:5" x14ac:dyDescent="0.3">
      <c r="A107" t="s">
        <v>3391</v>
      </c>
      <c r="B107" s="6">
        <v>26572</v>
      </c>
      <c r="C107" s="2">
        <v>31</v>
      </c>
      <c r="D107" s="4">
        <v>37.799999999999997</v>
      </c>
      <c r="E107" s="4">
        <v>35.900000000000006</v>
      </c>
    </row>
    <row r="108" spans="1:5" x14ac:dyDescent="0.3">
      <c r="A108" t="s">
        <v>3392</v>
      </c>
      <c r="B108" s="6">
        <v>26664</v>
      </c>
      <c r="C108" s="2">
        <v>31</v>
      </c>
      <c r="D108" s="4">
        <v>37.799999999999997</v>
      </c>
      <c r="E108" s="4">
        <v>36.200000000000003</v>
      </c>
    </row>
    <row r="109" spans="1:5" x14ac:dyDescent="0.3">
      <c r="A109" t="s">
        <v>3393</v>
      </c>
      <c r="B109" s="6">
        <v>26754</v>
      </c>
      <c r="C109" s="2">
        <v>31</v>
      </c>
      <c r="D109" s="4">
        <v>37.799999999999997</v>
      </c>
      <c r="E109" s="4">
        <v>36</v>
      </c>
    </row>
    <row r="110" spans="1:5" x14ac:dyDescent="0.3">
      <c r="A110" t="s">
        <v>3394</v>
      </c>
      <c r="B110" s="6">
        <v>26845</v>
      </c>
      <c r="C110" s="2">
        <v>31</v>
      </c>
      <c r="D110" s="4">
        <v>38</v>
      </c>
      <c r="E110" s="4">
        <v>35.5</v>
      </c>
    </row>
    <row r="111" spans="1:5" x14ac:dyDescent="0.3">
      <c r="A111" t="s">
        <v>3395</v>
      </c>
      <c r="B111" s="6">
        <v>26937</v>
      </c>
      <c r="C111" s="2">
        <v>31</v>
      </c>
      <c r="D111" s="4">
        <v>37.5</v>
      </c>
      <c r="E111" s="4">
        <v>35.400000000000006</v>
      </c>
    </row>
    <row r="112" spans="1:5" x14ac:dyDescent="0.3">
      <c r="A112" t="s">
        <v>3396</v>
      </c>
      <c r="B112" s="6">
        <v>27029</v>
      </c>
      <c r="C112" s="2">
        <v>30</v>
      </c>
      <c r="D112" s="4">
        <v>37.799999999999997</v>
      </c>
      <c r="E112" s="4">
        <v>35.5</v>
      </c>
    </row>
    <row r="113" spans="1:5" x14ac:dyDescent="0.3">
      <c r="A113" t="s">
        <v>3397</v>
      </c>
      <c r="B113" s="6">
        <v>27119</v>
      </c>
      <c r="C113" s="2">
        <v>30</v>
      </c>
      <c r="D113" s="4">
        <v>37.299999999999997</v>
      </c>
      <c r="E113" s="4">
        <v>34.799999999999997</v>
      </c>
    </row>
    <row r="114" spans="1:5" x14ac:dyDescent="0.3">
      <c r="A114" t="s">
        <v>3398</v>
      </c>
      <c r="B114" s="6">
        <v>27210</v>
      </c>
      <c r="C114" s="2">
        <v>30</v>
      </c>
      <c r="D114" s="4">
        <v>37.299999999999997</v>
      </c>
      <c r="E114" s="4">
        <v>34.700000000000003</v>
      </c>
    </row>
    <row r="115" spans="1:5" x14ac:dyDescent="0.3">
      <c r="A115" t="s">
        <v>3399</v>
      </c>
      <c r="B115" s="6">
        <v>27302</v>
      </c>
      <c r="C115" s="2">
        <v>30</v>
      </c>
      <c r="D115" s="4">
        <v>37</v>
      </c>
      <c r="E115" s="4">
        <v>34.299999999999997</v>
      </c>
    </row>
    <row r="116" spans="1:5" x14ac:dyDescent="0.3">
      <c r="A116" t="s">
        <v>3400</v>
      </c>
      <c r="B116" s="6">
        <v>27394</v>
      </c>
      <c r="C116" s="2">
        <v>30</v>
      </c>
      <c r="D116" s="4">
        <v>37.6</v>
      </c>
      <c r="E116" s="4">
        <v>34.5</v>
      </c>
    </row>
    <row r="117" spans="1:5" x14ac:dyDescent="0.3">
      <c r="A117" t="s">
        <v>657</v>
      </c>
      <c r="B117" s="6">
        <v>27484</v>
      </c>
      <c r="C117" s="2">
        <v>31</v>
      </c>
      <c r="D117" s="4">
        <v>37.9</v>
      </c>
      <c r="E117" s="4">
        <v>35.200000000000003</v>
      </c>
    </row>
    <row r="118" spans="1:5" x14ac:dyDescent="0.3">
      <c r="A118" t="s">
        <v>658</v>
      </c>
      <c r="B118" s="6">
        <v>27575</v>
      </c>
      <c r="C118" s="2">
        <v>32</v>
      </c>
      <c r="D118" s="4">
        <v>38.299999999999997</v>
      </c>
      <c r="E118" s="4">
        <v>36.4</v>
      </c>
    </row>
    <row r="119" spans="1:5" x14ac:dyDescent="0.3">
      <c r="A119" t="s">
        <v>659</v>
      </c>
      <c r="B119" s="6">
        <v>27667</v>
      </c>
      <c r="C119" s="2">
        <v>32</v>
      </c>
      <c r="D119" s="4">
        <v>39</v>
      </c>
      <c r="E119" s="4">
        <v>37.5</v>
      </c>
    </row>
    <row r="120" spans="1:5" x14ac:dyDescent="0.3">
      <c r="A120" t="s">
        <v>660</v>
      </c>
      <c r="B120" s="6">
        <v>27759</v>
      </c>
      <c r="C120" s="2">
        <v>32</v>
      </c>
      <c r="D120" s="4">
        <v>38.9</v>
      </c>
      <c r="E120" s="4">
        <v>37.4</v>
      </c>
    </row>
    <row r="121" spans="1:5" x14ac:dyDescent="0.3">
      <c r="A121" t="s">
        <v>661</v>
      </c>
      <c r="B121" s="6">
        <v>27850</v>
      </c>
      <c r="C121" s="2">
        <v>32</v>
      </c>
      <c r="D121" s="4">
        <v>39</v>
      </c>
      <c r="E121" s="4">
        <v>37.5</v>
      </c>
    </row>
    <row r="122" spans="1:5" x14ac:dyDescent="0.3">
      <c r="A122" t="s">
        <v>662</v>
      </c>
      <c r="B122" s="6">
        <v>27941</v>
      </c>
      <c r="C122" s="2">
        <v>32</v>
      </c>
      <c r="D122" s="4">
        <v>39</v>
      </c>
      <c r="E122" s="4">
        <v>37</v>
      </c>
    </row>
    <row r="123" spans="1:5" x14ac:dyDescent="0.3">
      <c r="A123" t="s">
        <v>663</v>
      </c>
      <c r="B123" s="6">
        <v>28033</v>
      </c>
      <c r="C123" s="2">
        <v>32</v>
      </c>
      <c r="D123" s="4">
        <v>38.799999999999997</v>
      </c>
      <c r="E123" s="4">
        <v>36.799999999999997</v>
      </c>
    </row>
    <row r="124" spans="1:5" x14ac:dyDescent="0.3">
      <c r="A124" t="s">
        <v>664</v>
      </c>
      <c r="B124" s="6">
        <v>28125</v>
      </c>
      <c r="C124" s="2">
        <v>32</v>
      </c>
      <c r="D124" s="4">
        <v>38.799999999999997</v>
      </c>
      <c r="E124" s="4">
        <v>36.4</v>
      </c>
    </row>
    <row r="125" spans="1:5" x14ac:dyDescent="0.3">
      <c r="A125" t="s">
        <v>665</v>
      </c>
      <c r="B125" s="6">
        <v>28215</v>
      </c>
      <c r="C125" s="2">
        <v>33</v>
      </c>
      <c r="D125" s="4">
        <v>38.9</v>
      </c>
      <c r="E125" s="4">
        <v>36.4</v>
      </c>
    </row>
    <row r="126" spans="1:5" x14ac:dyDescent="0.3">
      <c r="A126" t="s">
        <v>666</v>
      </c>
      <c r="B126" s="6">
        <v>28306</v>
      </c>
      <c r="C126" s="2">
        <v>33</v>
      </c>
      <c r="D126" s="4">
        <v>38.799999999999997</v>
      </c>
      <c r="E126" s="4">
        <v>37</v>
      </c>
    </row>
    <row r="127" spans="1:5" x14ac:dyDescent="0.3">
      <c r="A127" t="s">
        <v>667</v>
      </c>
      <c r="B127" s="6">
        <v>28398</v>
      </c>
      <c r="C127" s="2">
        <v>33</v>
      </c>
      <c r="D127" s="4">
        <v>39</v>
      </c>
      <c r="E127" s="4">
        <v>37.5</v>
      </c>
    </row>
    <row r="128" spans="1:5" x14ac:dyDescent="0.3">
      <c r="A128" t="s">
        <v>668</v>
      </c>
      <c r="B128" s="6">
        <v>28490</v>
      </c>
      <c r="C128" s="2">
        <v>33</v>
      </c>
      <c r="D128" s="4">
        <v>38.6</v>
      </c>
      <c r="E128" s="4">
        <v>36.9</v>
      </c>
    </row>
    <row r="129" spans="1:5" x14ac:dyDescent="0.3">
      <c r="A129" t="s">
        <v>669</v>
      </c>
      <c r="B129" s="6">
        <v>28580</v>
      </c>
      <c r="C129" s="2">
        <v>33</v>
      </c>
      <c r="D129" s="4">
        <v>38</v>
      </c>
      <c r="E129" s="4">
        <v>36</v>
      </c>
    </row>
    <row r="130" spans="1:5" x14ac:dyDescent="0.3">
      <c r="A130" t="s">
        <v>670</v>
      </c>
      <c r="B130" s="6">
        <v>28671</v>
      </c>
      <c r="C130" s="2">
        <v>33</v>
      </c>
      <c r="D130" s="4">
        <v>39.1</v>
      </c>
      <c r="E130" s="4">
        <v>36.9</v>
      </c>
    </row>
    <row r="131" spans="1:5" x14ac:dyDescent="0.3">
      <c r="A131" t="s">
        <v>671</v>
      </c>
      <c r="B131" s="6">
        <v>28763</v>
      </c>
      <c r="C131" s="2">
        <v>32</v>
      </c>
      <c r="D131" s="4">
        <v>39.1</v>
      </c>
      <c r="E131" s="4">
        <v>36.299999999999997</v>
      </c>
    </row>
    <row r="132" spans="1:5" x14ac:dyDescent="0.3">
      <c r="A132" t="s">
        <v>672</v>
      </c>
      <c r="B132" s="6">
        <v>28855</v>
      </c>
      <c r="C132" s="2">
        <v>32</v>
      </c>
      <c r="D132" s="4">
        <v>39.200000000000003</v>
      </c>
      <c r="E132" s="4">
        <v>36.299999999999997</v>
      </c>
    </row>
    <row r="133" spans="1:5" x14ac:dyDescent="0.3">
      <c r="A133" t="s">
        <v>673</v>
      </c>
      <c r="B133" s="6">
        <v>28945</v>
      </c>
      <c r="C133" s="2">
        <v>32</v>
      </c>
      <c r="D133" s="4">
        <v>38.5</v>
      </c>
      <c r="E133" s="4">
        <v>35.5</v>
      </c>
    </row>
    <row r="134" spans="1:5" x14ac:dyDescent="0.3">
      <c r="A134" t="s">
        <v>674</v>
      </c>
      <c r="B134" s="6">
        <v>29036</v>
      </c>
      <c r="C134" s="2">
        <v>31</v>
      </c>
      <c r="D134" s="4">
        <v>38.6</v>
      </c>
      <c r="E134" s="4">
        <v>35.200000000000003</v>
      </c>
    </row>
    <row r="135" spans="1:5" x14ac:dyDescent="0.3">
      <c r="A135" t="s">
        <v>675</v>
      </c>
      <c r="B135" s="6">
        <v>29128</v>
      </c>
      <c r="C135" s="2">
        <v>31</v>
      </c>
      <c r="D135" s="4">
        <v>38.6</v>
      </c>
      <c r="E135" s="4">
        <v>34.799999999999997</v>
      </c>
    </row>
    <row r="136" spans="1:5" x14ac:dyDescent="0.3">
      <c r="A136" t="s">
        <v>676</v>
      </c>
      <c r="B136" s="6">
        <v>29220</v>
      </c>
      <c r="C136" s="2">
        <v>31</v>
      </c>
      <c r="D136" s="4">
        <v>38.299999999999997</v>
      </c>
      <c r="E136" s="4">
        <v>34.599999999999994</v>
      </c>
    </row>
    <row r="137" spans="1:5" x14ac:dyDescent="0.3">
      <c r="A137" t="s">
        <v>677</v>
      </c>
      <c r="B137" s="6">
        <v>29311</v>
      </c>
      <c r="C137" s="2">
        <v>30</v>
      </c>
      <c r="D137" s="4">
        <v>38.200000000000003</v>
      </c>
      <c r="E137" s="4">
        <v>34.400000000000006</v>
      </c>
    </row>
    <row r="138" spans="1:5" x14ac:dyDescent="0.3">
      <c r="A138" t="s">
        <v>678</v>
      </c>
      <c r="B138" s="6">
        <v>29402</v>
      </c>
      <c r="C138" s="2">
        <v>30</v>
      </c>
      <c r="D138" s="4">
        <v>37.5</v>
      </c>
      <c r="E138" s="4">
        <v>33.799999999999997</v>
      </c>
    </row>
    <row r="139" spans="1:5" x14ac:dyDescent="0.3">
      <c r="A139" t="s">
        <v>679</v>
      </c>
      <c r="B139" s="6">
        <v>29494</v>
      </c>
      <c r="C139" s="2">
        <v>31</v>
      </c>
      <c r="D139" s="4">
        <v>37.5</v>
      </c>
      <c r="E139" s="4">
        <v>34.5</v>
      </c>
    </row>
    <row r="140" spans="1:5" x14ac:dyDescent="0.3">
      <c r="A140" t="s">
        <v>680</v>
      </c>
      <c r="B140" s="6">
        <v>29586</v>
      </c>
      <c r="C140" s="2">
        <v>31</v>
      </c>
      <c r="D140" s="4">
        <v>38.1</v>
      </c>
      <c r="E140" s="4">
        <v>35.400000000000006</v>
      </c>
    </row>
    <row r="141" spans="1:5" x14ac:dyDescent="0.3">
      <c r="A141" t="s">
        <v>681</v>
      </c>
      <c r="B141" s="6">
        <v>29676</v>
      </c>
      <c r="C141" s="2">
        <v>32</v>
      </c>
      <c r="D141" s="4">
        <v>39</v>
      </c>
      <c r="E141" s="4">
        <v>35.799999999999997</v>
      </c>
    </row>
    <row r="142" spans="1:5" x14ac:dyDescent="0.3">
      <c r="A142" t="s">
        <v>682</v>
      </c>
      <c r="B142" s="6">
        <v>29767</v>
      </c>
      <c r="C142" s="2">
        <v>32</v>
      </c>
      <c r="D142" s="4">
        <v>38.700000000000003</v>
      </c>
      <c r="E142" s="4">
        <v>36.1</v>
      </c>
    </row>
    <row r="143" spans="1:5" x14ac:dyDescent="0.3">
      <c r="A143" t="s">
        <v>683</v>
      </c>
      <c r="B143" s="6">
        <v>29859</v>
      </c>
      <c r="C143" s="2">
        <v>32</v>
      </c>
      <c r="D143" s="4">
        <v>39.200000000000003</v>
      </c>
      <c r="E143" s="4">
        <v>36.799999999999997</v>
      </c>
    </row>
    <row r="144" spans="1:5" x14ac:dyDescent="0.3">
      <c r="A144" t="s">
        <v>684</v>
      </c>
      <c r="B144" s="6">
        <v>29951</v>
      </c>
      <c r="C144" s="2">
        <v>32</v>
      </c>
      <c r="D144" s="4">
        <v>38.700000000000003</v>
      </c>
      <c r="E144" s="4">
        <v>36.4</v>
      </c>
    </row>
    <row r="145" spans="1:5" x14ac:dyDescent="0.3">
      <c r="A145" t="s">
        <v>685</v>
      </c>
      <c r="B145" s="6">
        <v>30041</v>
      </c>
      <c r="C145" s="2">
        <v>32</v>
      </c>
      <c r="D145" s="4">
        <v>37.799999999999997</v>
      </c>
      <c r="E145" s="4">
        <v>36.1</v>
      </c>
    </row>
    <row r="146" spans="1:5" x14ac:dyDescent="0.3">
      <c r="A146" t="s">
        <v>686</v>
      </c>
      <c r="B146" s="6">
        <v>30132</v>
      </c>
      <c r="C146" s="2">
        <v>32</v>
      </c>
      <c r="D146" s="4">
        <v>38</v>
      </c>
      <c r="E146" s="4">
        <v>36.5</v>
      </c>
    </row>
    <row r="147" spans="1:5" x14ac:dyDescent="0.3">
      <c r="A147" t="s">
        <v>687</v>
      </c>
      <c r="B147" s="6">
        <v>30224</v>
      </c>
      <c r="C147" s="2">
        <v>32</v>
      </c>
      <c r="D147" s="4">
        <v>38</v>
      </c>
      <c r="E147" s="4">
        <v>36.299999999999997</v>
      </c>
    </row>
    <row r="148" spans="1:5" x14ac:dyDescent="0.3">
      <c r="A148" t="s">
        <v>688</v>
      </c>
      <c r="B148" s="6">
        <v>30316</v>
      </c>
      <c r="C148" s="2">
        <v>32</v>
      </c>
      <c r="D148" s="4">
        <v>38.200000000000003</v>
      </c>
      <c r="E148" s="4">
        <v>35.900000000000006</v>
      </c>
    </row>
    <row r="149" spans="1:5" x14ac:dyDescent="0.3">
      <c r="A149" t="s">
        <v>689</v>
      </c>
      <c r="B149" s="6">
        <v>30406</v>
      </c>
      <c r="C149" s="2">
        <v>32</v>
      </c>
      <c r="D149" s="4">
        <v>38.5</v>
      </c>
      <c r="E149" s="4">
        <v>36.4</v>
      </c>
    </row>
    <row r="150" spans="1:5" x14ac:dyDescent="0.3">
      <c r="A150" t="s">
        <v>690</v>
      </c>
      <c r="B150" s="6">
        <v>30497</v>
      </c>
      <c r="C150" s="2">
        <v>33</v>
      </c>
      <c r="D150" s="4">
        <v>39.1</v>
      </c>
      <c r="E150" s="4">
        <v>37</v>
      </c>
    </row>
    <row r="151" spans="1:5" x14ac:dyDescent="0.3">
      <c r="A151" t="s">
        <v>691</v>
      </c>
      <c r="B151" s="6">
        <v>30589</v>
      </c>
      <c r="C151" s="2">
        <v>33</v>
      </c>
      <c r="D151" s="4">
        <v>39.6</v>
      </c>
      <c r="E151" s="4">
        <v>37.4</v>
      </c>
    </row>
    <row r="152" spans="1:5" x14ac:dyDescent="0.3">
      <c r="A152" t="s">
        <v>692</v>
      </c>
      <c r="B152" s="6">
        <v>30681</v>
      </c>
      <c r="C152" s="2">
        <v>33</v>
      </c>
      <c r="D152" s="4">
        <v>39.6</v>
      </c>
      <c r="E152" s="4">
        <v>37.5</v>
      </c>
    </row>
    <row r="153" spans="1:5" x14ac:dyDescent="0.3">
      <c r="A153" t="s">
        <v>693</v>
      </c>
      <c r="B153" s="6">
        <v>30772</v>
      </c>
      <c r="C153" s="2">
        <v>33</v>
      </c>
      <c r="D153" s="4">
        <v>39.700000000000003</v>
      </c>
      <c r="E153" s="4">
        <v>38</v>
      </c>
    </row>
    <row r="154" spans="1:5" x14ac:dyDescent="0.3">
      <c r="A154" t="s">
        <v>694</v>
      </c>
      <c r="B154" s="6">
        <v>30863</v>
      </c>
      <c r="C154" s="2">
        <v>34</v>
      </c>
      <c r="D154" s="4">
        <v>39.9</v>
      </c>
      <c r="E154" s="4">
        <v>37.700000000000003</v>
      </c>
    </row>
    <row r="155" spans="1:5" x14ac:dyDescent="0.3">
      <c r="A155" t="s">
        <v>695</v>
      </c>
      <c r="B155" s="6">
        <v>30955</v>
      </c>
      <c r="C155" s="2">
        <v>34</v>
      </c>
      <c r="D155" s="4">
        <v>39.9</v>
      </c>
      <c r="E155" s="4">
        <v>37.4</v>
      </c>
    </row>
    <row r="156" spans="1:5" x14ac:dyDescent="0.3">
      <c r="A156" t="s">
        <v>696</v>
      </c>
      <c r="B156" s="6">
        <v>31047</v>
      </c>
      <c r="C156" s="2">
        <v>34</v>
      </c>
      <c r="D156" s="4">
        <v>39.9</v>
      </c>
      <c r="E156" s="4">
        <v>37.4</v>
      </c>
    </row>
    <row r="157" spans="1:5" x14ac:dyDescent="0.3">
      <c r="A157" t="s">
        <v>697</v>
      </c>
      <c r="B157" s="6">
        <v>31137</v>
      </c>
      <c r="C157" s="2">
        <v>34</v>
      </c>
      <c r="D157" s="4">
        <v>39.799999999999997</v>
      </c>
      <c r="E157" s="4">
        <v>37.299999999999997</v>
      </c>
    </row>
    <row r="158" spans="1:5" x14ac:dyDescent="0.3">
      <c r="A158" t="s">
        <v>698</v>
      </c>
      <c r="B158" s="6">
        <v>31228</v>
      </c>
      <c r="C158" s="2">
        <v>33</v>
      </c>
      <c r="D158" s="4">
        <v>39.799999999999997</v>
      </c>
      <c r="E158" s="4">
        <v>37.1</v>
      </c>
    </row>
    <row r="159" spans="1:5" x14ac:dyDescent="0.3">
      <c r="A159" t="s">
        <v>699</v>
      </c>
      <c r="B159" s="6">
        <v>31320</v>
      </c>
      <c r="C159" s="2">
        <v>33</v>
      </c>
      <c r="D159" s="4">
        <v>40</v>
      </c>
      <c r="E159" s="4">
        <v>37.5</v>
      </c>
    </row>
    <row r="160" spans="1:5" x14ac:dyDescent="0.3">
      <c r="A160" t="s">
        <v>700</v>
      </c>
      <c r="B160" s="6">
        <v>31412</v>
      </c>
      <c r="C160" s="2">
        <v>33</v>
      </c>
      <c r="D160" s="4">
        <v>39.4</v>
      </c>
      <c r="E160" s="4">
        <v>36.6</v>
      </c>
    </row>
    <row r="161" spans="1:5" x14ac:dyDescent="0.3">
      <c r="A161" t="s">
        <v>701</v>
      </c>
      <c r="B161" s="6">
        <v>31502</v>
      </c>
      <c r="C161" s="2">
        <v>32</v>
      </c>
      <c r="D161" s="4">
        <v>39.5</v>
      </c>
      <c r="E161" s="4">
        <v>36.5</v>
      </c>
    </row>
    <row r="162" spans="1:5" x14ac:dyDescent="0.3">
      <c r="A162" t="s">
        <v>702</v>
      </c>
      <c r="B162" s="6">
        <v>31593</v>
      </c>
      <c r="C162" s="2">
        <v>32</v>
      </c>
      <c r="D162" s="4">
        <v>39.4</v>
      </c>
      <c r="E162" s="4">
        <v>36.1</v>
      </c>
    </row>
    <row r="163" spans="1:5" x14ac:dyDescent="0.3">
      <c r="A163" t="s">
        <v>703</v>
      </c>
      <c r="B163" s="6">
        <v>31685</v>
      </c>
      <c r="C163" s="2">
        <v>31</v>
      </c>
      <c r="D163" s="4">
        <v>39.200000000000003</v>
      </c>
      <c r="E163" s="4">
        <v>35.799999999999997</v>
      </c>
    </row>
    <row r="164" spans="1:5" x14ac:dyDescent="0.3">
      <c r="A164" t="s">
        <v>704</v>
      </c>
      <c r="B164" s="6">
        <v>31777</v>
      </c>
      <c r="C164" s="2">
        <v>31</v>
      </c>
      <c r="D164" s="4">
        <v>38.6</v>
      </c>
      <c r="E164" s="4">
        <v>35.599999999999994</v>
      </c>
    </row>
    <row r="165" spans="1:5" x14ac:dyDescent="0.3">
      <c r="A165" t="s">
        <v>705</v>
      </c>
      <c r="B165" s="6">
        <v>31867</v>
      </c>
      <c r="C165" s="2">
        <v>31</v>
      </c>
      <c r="D165" s="4">
        <v>38.4</v>
      </c>
      <c r="E165" s="4">
        <v>35.799999999999997</v>
      </c>
    </row>
    <row r="166" spans="1:5" x14ac:dyDescent="0.3">
      <c r="A166" t="s">
        <v>706</v>
      </c>
      <c r="B166" s="6">
        <v>31958</v>
      </c>
      <c r="C166" s="2">
        <v>32</v>
      </c>
      <c r="D166" s="4">
        <v>38.6</v>
      </c>
      <c r="E166" s="4">
        <v>36.200000000000003</v>
      </c>
    </row>
    <row r="167" spans="1:5" x14ac:dyDescent="0.3">
      <c r="A167" t="s">
        <v>707</v>
      </c>
      <c r="B167" s="6">
        <v>32050</v>
      </c>
      <c r="C167" s="2">
        <v>32</v>
      </c>
      <c r="D167" s="4">
        <v>38.6</v>
      </c>
      <c r="E167" s="4">
        <v>36.5</v>
      </c>
    </row>
    <row r="168" spans="1:5" x14ac:dyDescent="0.3">
      <c r="A168" t="s">
        <v>708</v>
      </c>
      <c r="B168" s="6">
        <v>32142</v>
      </c>
      <c r="C168" s="2">
        <v>32</v>
      </c>
      <c r="D168" s="4">
        <v>38.6</v>
      </c>
      <c r="E168" s="4">
        <v>36.200000000000003</v>
      </c>
    </row>
    <row r="169" spans="1:5" x14ac:dyDescent="0.3">
      <c r="A169" t="s">
        <v>709</v>
      </c>
      <c r="B169" s="6">
        <v>32233</v>
      </c>
      <c r="C169" s="2">
        <v>32</v>
      </c>
      <c r="D169" s="4">
        <v>38.299999999999997</v>
      </c>
      <c r="E169" s="4">
        <v>36.5</v>
      </c>
    </row>
    <row r="170" spans="1:5" x14ac:dyDescent="0.3">
      <c r="A170" t="s">
        <v>710</v>
      </c>
      <c r="B170" s="6">
        <v>32324</v>
      </c>
      <c r="C170" s="2">
        <v>32</v>
      </c>
      <c r="D170" s="4">
        <v>38.1</v>
      </c>
      <c r="E170" s="4">
        <v>36.4</v>
      </c>
    </row>
    <row r="171" spans="1:5" x14ac:dyDescent="0.3">
      <c r="A171" t="s">
        <v>711</v>
      </c>
      <c r="B171" s="6">
        <v>32416</v>
      </c>
      <c r="C171" s="2">
        <v>32</v>
      </c>
      <c r="D171" s="4">
        <v>38.299999999999997</v>
      </c>
      <c r="E171" s="4">
        <v>36.299999999999997</v>
      </c>
    </row>
    <row r="172" spans="1:5" x14ac:dyDescent="0.3">
      <c r="A172" t="s">
        <v>712</v>
      </c>
      <c r="B172" s="6">
        <v>32508</v>
      </c>
      <c r="C172" s="2">
        <v>32</v>
      </c>
      <c r="D172" s="4">
        <v>38.4</v>
      </c>
      <c r="E172" s="4">
        <v>36.700000000000003</v>
      </c>
    </row>
    <row r="173" spans="1:5" x14ac:dyDescent="0.3">
      <c r="A173" t="s">
        <v>713</v>
      </c>
      <c r="B173" s="6">
        <v>32598</v>
      </c>
      <c r="C173" s="2">
        <v>32</v>
      </c>
      <c r="D173" s="4">
        <v>38.799999999999997</v>
      </c>
      <c r="E173" s="4">
        <v>36.200000000000003</v>
      </c>
    </row>
    <row r="174" spans="1:5" x14ac:dyDescent="0.3">
      <c r="A174" t="s">
        <v>714</v>
      </c>
      <c r="B174" s="6">
        <v>32689</v>
      </c>
      <c r="C174" s="2">
        <v>32</v>
      </c>
      <c r="D174" s="4">
        <v>39.299999999999997</v>
      </c>
      <c r="E174" s="4">
        <v>36.1</v>
      </c>
    </row>
    <row r="175" spans="1:5" x14ac:dyDescent="0.3">
      <c r="A175" t="s">
        <v>715</v>
      </c>
      <c r="B175" s="6">
        <v>32781</v>
      </c>
      <c r="C175" s="2">
        <v>32</v>
      </c>
      <c r="D175" s="4">
        <v>39.299999999999997</v>
      </c>
      <c r="E175" s="4">
        <v>36</v>
      </c>
    </row>
    <row r="176" spans="1:5" x14ac:dyDescent="0.3">
      <c r="A176" t="s">
        <v>716</v>
      </c>
      <c r="B176" s="6">
        <v>32873</v>
      </c>
      <c r="C176" s="2">
        <v>31</v>
      </c>
      <c r="D176" s="4">
        <v>39</v>
      </c>
      <c r="E176" s="4">
        <v>35.5</v>
      </c>
    </row>
    <row r="177" spans="1:5" x14ac:dyDescent="0.3">
      <c r="A177" t="s">
        <v>717</v>
      </c>
      <c r="B177" s="6">
        <v>32963</v>
      </c>
      <c r="C177" s="2">
        <v>31</v>
      </c>
      <c r="D177" s="4">
        <v>38.9</v>
      </c>
      <c r="E177" s="4">
        <v>35.599999999999994</v>
      </c>
    </row>
    <row r="178" spans="1:5" x14ac:dyDescent="0.3">
      <c r="A178" t="s">
        <v>718</v>
      </c>
      <c r="B178" s="6">
        <v>33054</v>
      </c>
      <c r="C178" s="2">
        <v>31</v>
      </c>
      <c r="D178" s="4">
        <v>38.700000000000003</v>
      </c>
      <c r="E178" s="4">
        <v>35.799999999999997</v>
      </c>
    </row>
    <row r="179" spans="1:5" x14ac:dyDescent="0.3">
      <c r="A179" t="s">
        <v>719</v>
      </c>
      <c r="B179" s="6">
        <v>33146</v>
      </c>
      <c r="C179" s="2">
        <v>31</v>
      </c>
      <c r="D179" s="4">
        <v>38.700000000000003</v>
      </c>
      <c r="E179" s="4">
        <v>35.299999999999997</v>
      </c>
    </row>
    <row r="180" spans="1:5" x14ac:dyDescent="0.3">
      <c r="A180" t="s">
        <v>720</v>
      </c>
      <c r="B180" s="6">
        <v>33238</v>
      </c>
      <c r="C180" s="2">
        <v>31</v>
      </c>
      <c r="D180" s="4">
        <v>38.200000000000003</v>
      </c>
      <c r="E180" s="4">
        <v>35.400000000000006</v>
      </c>
    </row>
    <row r="181" spans="1:5" x14ac:dyDescent="0.3">
      <c r="A181" t="s">
        <v>721</v>
      </c>
      <c r="B181" s="6">
        <v>33328</v>
      </c>
      <c r="C181" s="2">
        <v>31</v>
      </c>
      <c r="D181" s="4">
        <v>38.5</v>
      </c>
      <c r="E181" s="4">
        <v>36.200000000000003</v>
      </c>
    </row>
    <row r="182" spans="1:5" x14ac:dyDescent="0.3">
      <c r="A182" t="s">
        <v>722</v>
      </c>
      <c r="B182" s="6">
        <v>33419</v>
      </c>
      <c r="C182" s="2">
        <v>31</v>
      </c>
      <c r="D182" s="4">
        <v>38.6</v>
      </c>
      <c r="E182" s="4">
        <v>36.1</v>
      </c>
    </row>
    <row r="183" spans="1:5" x14ac:dyDescent="0.3">
      <c r="A183" t="s">
        <v>723</v>
      </c>
      <c r="B183" s="6">
        <v>33511</v>
      </c>
      <c r="C183" s="2">
        <v>31</v>
      </c>
      <c r="D183" s="4">
        <v>38.6</v>
      </c>
      <c r="E183" s="4">
        <v>35.900000000000006</v>
      </c>
    </row>
    <row r="184" spans="1:5" x14ac:dyDescent="0.3">
      <c r="A184" t="s">
        <v>724</v>
      </c>
      <c r="B184" s="6">
        <v>33603</v>
      </c>
      <c r="C184" s="2">
        <v>31</v>
      </c>
      <c r="D184" s="4">
        <v>38.4</v>
      </c>
      <c r="E184" s="4">
        <v>35.5</v>
      </c>
    </row>
    <row r="185" spans="1:5" x14ac:dyDescent="0.3">
      <c r="A185" t="s">
        <v>725</v>
      </c>
      <c r="B185" s="6">
        <v>33694</v>
      </c>
      <c r="C185" s="2">
        <v>31</v>
      </c>
      <c r="D185" s="4">
        <v>38.200000000000003</v>
      </c>
      <c r="E185" s="4">
        <v>35.400000000000006</v>
      </c>
    </row>
    <row r="186" spans="1:5" x14ac:dyDescent="0.3">
      <c r="A186" t="s">
        <v>726</v>
      </c>
      <c r="B186" s="6">
        <v>33785</v>
      </c>
      <c r="C186" s="2">
        <v>30</v>
      </c>
      <c r="D186" s="4">
        <v>38.4</v>
      </c>
      <c r="E186" s="4">
        <v>35.200000000000003</v>
      </c>
    </row>
    <row r="187" spans="1:5" x14ac:dyDescent="0.3">
      <c r="A187" t="s">
        <v>727</v>
      </c>
      <c r="B187" s="6">
        <v>33877</v>
      </c>
      <c r="C187" s="2">
        <v>30</v>
      </c>
      <c r="D187" s="4">
        <v>38.5</v>
      </c>
      <c r="E187" s="4">
        <v>35</v>
      </c>
    </row>
    <row r="188" spans="1:5" x14ac:dyDescent="0.3">
      <c r="A188" t="s">
        <v>728</v>
      </c>
      <c r="B188" s="6">
        <v>33969</v>
      </c>
      <c r="C188" s="2">
        <v>30</v>
      </c>
      <c r="D188" s="4">
        <v>38.9</v>
      </c>
      <c r="E188" s="4">
        <v>35.200000000000003</v>
      </c>
    </row>
    <row r="189" spans="1:5" x14ac:dyDescent="0.3">
      <c r="A189" t="s">
        <v>729</v>
      </c>
      <c r="B189" s="6">
        <v>34059</v>
      </c>
      <c r="C189" s="2">
        <v>30</v>
      </c>
      <c r="D189" s="4">
        <v>39.1</v>
      </c>
      <c r="E189" s="4">
        <v>35.299999999999997</v>
      </c>
    </row>
    <row r="190" spans="1:5" x14ac:dyDescent="0.3">
      <c r="A190" t="s">
        <v>730</v>
      </c>
      <c r="B190" s="6">
        <v>34150</v>
      </c>
      <c r="C190" s="2">
        <v>31</v>
      </c>
      <c r="D190" s="4">
        <v>38.799999999999997</v>
      </c>
      <c r="E190" s="4">
        <v>35.599999999999994</v>
      </c>
    </row>
    <row r="191" spans="1:5" x14ac:dyDescent="0.3">
      <c r="A191" t="s">
        <v>731</v>
      </c>
      <c r="B191" s="6">
        <v>34242</v>
      </c>
      <c r="C191" s="2">
        <v>31</v>
      </c>
      <c r="D191" s="4">
        <v>39</v>
      </c>
      <c r="E191" s="4">
        <v>35.700000000000003</v>
      </c>
    </row>
    <row r="192" spans="1:5" x14ac:dyDescent="0.3">
      <c r="A192" t="s">
        <v>732</v>
      </c>
      <c r="B192" s="6">
        <v>34334</v>
      </c>
      <c r="C192" s="2">
        <v>31</v>
      </c>
      <c r="D192" s="4">
        <v>39.299999999999997</v>
      </c>
      <c r="E192" s="4">
        <v>36.4</v>
      </c>
    </row>
    <row r="193" spans="1:5" x14ac:dyDescent="0.3">
      <c r="A193" t="s">
        <v>733</v>
      </c>
      <c r="B193" s="6">
        <v>34424</v>
      </c>
      <c r="C193" s="2">
        <v>32</v>
      </c>
      <c r="D193" s="4">
        <v>39.9</v>
      </c>
      <c r="E193" s="4">
        <v>36.799999999999997</v>
      </c>
    </row>
    <row r="194" spans="1:5" x14ac:dyDescent="0.3">
      <c r="A194" t="s">
        <v>734</v>
      </c>
      <c r="B194" s="6">
        <v>34515</v>
      </c>
      <c r="C194" s="2">
        <v>32</v>
      </c>
      <c r="D194" s="4">
        <v>39.799999999999997</v>
      </c>
      <c r="E194" s="4">
        <v>37</v>
      </c>
    </row>
    <row r="195" spans="1:5" x14ac:dyDescent="0.3">
      <c r="A195" t="s">
        <v>735</v>
      </c>
      <c r="B195" s="6">
        <v>34607</v>
      </c>
      <c r="C195" s="2">
        <v>32</v>
      </c>
      <c r="D195" s="4">
        <v>39.799999999999997</v>
      </c>
      <c r="E195" s="4">
        <v>37.299999999999997</v>
      </c>
    </row>
    <row r="196" spans="1:5" x14ac:dyDescent="0.3">
      <c r="A196" t="s">
        <v>736</v>
      </c>
      <c r="B196" s="6">
        <v>34699</v>
      </c>
      <c r="C196" s="2">
        <v>33</v>
      </c>
      <c r="D196" s="4">
        <v>40.200000000000003</v>
      </c>
      <c r="E196" s="4">
        <v>37.6</v>
      </c>
    </row>
    <row r="197" spans="1:5" x14ac:dyDescent="0.3">
      <c r="A197" t="s">
        <v>737</v>
      </c>
      <c r="B197" s="6">
        <v>34789</v>
      </c>
      <c r="C197" s="2">
        <v>33</v>
      </c>
      <c r="D197" s="4">
        <v>40</v>
      </c>
      <c r="E197" s="4">
        <v>37.299999999999997</v>
      </c>
    </row>
    <row r="198" spans="1:5" x14ac:dyDescent="0.3">
      <c r="A198" t="s">
        <v>738</v>
      </c>
      <c r="B198" s="6">
        <v>34880</v>
      </c>
      <c r="C198" s="2">
        <v>33</v>
      </c>
      <c r="D198" s="4">
        <v>40.1</v>
      </c>
      <c r="E198" s="4">
        <v>37.299999999999997</v>
      </c>
    </row>
    <row r="199" spans="1:5" x14ac:dyDescent="0.3">
      <c r="A199" t="s">
        <v>739</v>
      </c>
      <c r="B199" s="6">
        <v>34972</v>
      </c>
      <c r="C199" s="2">
        <v>33</v>
      </c>
      <c r="D199" s="4">
        <v>40.1</v>
      </c>
      <c r="E199" s="4">
        <v>37.799999999999997</v>
      </c>
    </row>
    <row r="200" spans="1:5" x14ac:dyDescent="0.3">
      <c r="A200" t="s">
        <v>740</v>
      </c>
      <c r="B200" s="6">
        <v>35064</v>
      </c>
      <c r="C200" s="2">
        <v>33</v>
      </c>
      <c r="D200" s="4">
        <v>40.200000000000003</v>
      </c>
      <c r="E200" s="4">
        <v>37.799999999999997</v>
      </c>
    </row>
    <row r="201" spans="1:5" x14ac:dyDescent="0.3">
      <c r="A201" t="s">
        <v>741</v>
      </c>
      <c r="B201" s="6">
        <v>35155</v>
      </c>
      <c r="C201" s="2">
        <v>33</v>
      </c>
      <c r="D201" s="4">
        <v>40.200000000000003</v>
      </c>
      <c r="E201" s="4">
        <v>38</v>
      </c>
    </row>
    <row r="202" spans="1:5" x14ac:dyDescent="0.3">
      <c r="A202" t="s">
        <v>742</v>
      </c>
      <c r="B202" s="6">
        <v>35246</v>
      </c>
      <c r="C202" s="2">
        <v>33</v>
      </c>
      <c r="D202" s="4">
        <v>40.5</v>
      </c>
      <c r="E202" s="4">
        <v>37.9</v>
      </c>
    </row>
    <row r="203" spans="1:5" x14ac:dyDescent="0.3">
      <c r="A203" t="s">
        <v>743</v>
      </c>
      <c r="B203" s="6">
        <v>35338</v>
      </c>
      <c r="C203" s="2">
        <v>34</v>
      </c>
      <c r="D203" s="4">
        <v>40.299999999999997</v>
      </c>
      <c r="E203" s="4">
        <v>37.799999999999997</v>
      </c>
    </row>
    <row r="204" spans="1:5" x14ac:dyDescent="0.3">
      <c r="A204" t="s">
        <v>744</v>
      </c>
      <c r="B204" s="6">
        <v>35430</v>
      </c>
      <c r="C204" s="2">
        <v>34</v>
      </c>
      <c r="D204" s="4">
        <v>40.4</v>
      </c>
      <c r="E204" s="4">
        <v>38</v>
      </c>
    </row>
    <row r="205" spans="1:5" x14ac:dyDescent="0.3">
      <c r="A205" t="s">
        <v>745</v>
      </c>
      <c r="B205" s="6">
        <v>35520</v>
      </c>
      <c r="C205" s="2">
        <v>34</v>
      </c>
      <c r="D205" s="4">
        <v>40.1</v>
      </c>
      <c r="E205" s="4">
        <v>37.9</v>
      </c>
    </row>
    <row r="206" spans="1:5" x14ac:dyDescent="0.3">
      <c r="A206" t="s">
        <v>746</v>
      </c>
      <c r="B206" s="6">
        <v>35611</v>
      </c>
      <c r="C206" s="2">
        <v>34</v>
      </c>
      <c r="D206" s="4">
        <v>40.4</v>
      </c>
      <c r="E206" s="4">
        <v>37.9</v>
      </c>
    </row>
    <row r="207" spans="1:5" x14ac:dyDescent="0.3">
      <c r="A207" t="s">
        <v>747</v>
      </c>
      <c r="B207" s="6">
        <v>35703</v>
      </c>
      <c r="C207" s="2">
        <v>34</v>
      </c>
      <c r="D207" s="4">
        <v>40.5</v>
      </c>
      <c r="E207" s="4">
        <v>38.200000000000003</v>
      </c>
    </row>
    <row r="208" spans="1:5" x14ac:dyDescent="0.3">
      <c r="A208" t="s">
        <v>748</v>
      </c>
      <c r="B208" s="6">
        <v>35795</v>
      </c>
      <c r="C208" s="2">
        <v>34</v>
      </c>
      <c r="D208" s="4">
        <v>39.9</v>
      </c>
      <c r="E208" s="4">
        <v>37.6</v>
      </c>
    </row>
    <row r="209" spans="1:5" x14ac:dyDescent="0.3">
      <c r="A209" t="s">
        <v>749</v>
      </c>
      <c r="B209" s="6">
        <v>35885</v>
      </c>
      <c r="C209" s="2">
        <v>33</v>
      </c>
      <c r="D209" s="4">
        <v>39.4</v>
      </c>
      <c r="E209" s="4">
        <v>36.799999999999997</v>
      </c>
    </row>
    <row r="210" spans="1:5" x14ac:dyDescent="0.3">
      <c r="A210" t="s">
        <v>750</v>
      </c>
      <c r="B210" s="6">
        <v>35976</v>
      </c>
      <c r="C210" s="2">
        <v>33</v>
      </c>
      <c r="D210" s="4">
        <v>39.1</v>
      </c>
      <c r="E210" s="4">
        <v>36.6</v>
      </c>
    </row>
    <row r="211" spans="1:5" x14ac:dyDescent="0.3">
      <c r="A211" t="s">
        <v>751</v>
      </c>
      <c r="B211" s="6">
        <v>36068</v>
      </c>
      <c r="C211" s="2">
        <v>32</v>
      </c>
      <c r="D211" s="4">
        <v>39.1</v>
      </c>
      <c r="E211" s="4">
        <v>36.6</v>
      </c>
    </row>
    <row r="212" spans="1:5" x14ac:dyDescent="0.3">
      <c r="A212" t="s">
        <v>752</v>
      </c>
      <c r="B212" s="6">
        <v>36160</v>
      </c>
      <c r="C212" s="2">
        <v>32</v>
      </c>
      <c r="D212" s="4">
        <v>39.200000000000003</v>
      </c>
      <c r="E212" s="4">
        <v>36.200000000000003</v>
      </c>
    </row>
    <row r="213" spans="1:5" x14ac:dyDescent="0.3">
      <c r="A213" t="s">
        <v>753</v>
      </c>
      <c r="B213" s="6">
        <v>36250</v>
      </c>
      <c r="C213" s="2">
        <v>32</v>
      </c>
      <c r="D213" s="4">
        <v>39.1</v>
      </c>
      <c r="E213" s="4">
        <v>36.200000000000003</v>
      </c>
    </row>
    <row r="214" spans="1:5" x14ac:dyDescent="0.3">
      <c r="A214" t="s">
        <v>754</v>
      </c>
      <c r="B214" s="6">
        <v>36341</v>
      </c>
      <c r="C214" s="2">
        <v>32</v>
      </c>
      <c r="D214" s="4">
        <v>39.1</v>
      </c>
      <c r="E214" s="4">
        <v>36.200000000000003</v>
      </c>
    </row>
    <row r="215" spans="1:5" x14ac:dyDescent="0.3">
      <c r="A215" t="s">
        <v>755</v>
      </c>
      <c r="B215" s="6">
        <v>36433</v>
      </c>
      <c r="C215" s="2">
        <v>32</v>
      </c>
      <c r="D215" s="4">
        <v>39.299999999999997</v>
      </c>
      <c r="E215" s="4">
        <v>35.900000000000006</v>
      </c>
    </row>
    <row r="216" spans="1:5" x14ac:dyDescent="0.3">
      <c r="A216" t="s">
        <v>756</v>
      </c>
      <c r="B216" s="6">
        <v>36525</v>
      </c>
      <c r="C216" s="2">
        <v>32</v>
      </c>
      <c r="D216" s="4">
        <v>39.200000000000003</v>
      </c>
      <c r="E216" s="4">
        <v>35.5</v>
      </c>
    </row>
    <row r="217" spans="1:5" x14ac:dyDescent="0.3">
      <c r="A217" t="s">
        <v>757</v>
      </c>
      <c r="B217" s="6">
        <v>36616</v>
      </c>
      <c r="C217" s="2">
        <v>31</v>
      </c>
      <c r="D217" s="4">
        <v>37.799999999999997</v>
      </c>
      <c r="E217" s="4">
        <v>35</v>
      </c>
    </row>
    <row r="218" spans="1:5" x14ac:dyDescent="0.3">
      <c r="A218" t="s">
        <v>758</v>
      </c>
      <c r="B218" s="6">
        <v>36707</v>
      </c>
      <c r="C218" s="2">
        <v>31</v>
      </c>
      <c r="D218" s="4">
        <v>38.799999999999997</v>
      </c>
      <c r="E218" s="4">
        <v>35.099999999999994</v>
      </c>
    </row>
    <row r="219" spans="1:5" x14ac:dyDescent="0.3">
      <c r="A219" t="s">
        <v>759</v>
      </c>
      <c r="B219" s="6">
        <v>36799</v>
      </c>
      <c r="C219" s="2">
        <v>31</v>
      </c>
      <c r="D219" s="4">
        <v>38.1</v>
      </c>
      <c r="E219" s="4">
        <v>34.599999999999994</v>
      </c>
    </row>
    <row r="220" spans="1:5" x14ac:dyDescent="0.3">
      <c r="A220" t="s">
        <v>760</v>
      </c>
      <c r="B220" s="6">
        <v>36891</v>
      </c>
      <c r="C220" s="2">
        <v>31</v>
      </c>
      <c r="D220" s="4">
        <v>38.5</v>
      </c>
      <c r="E220" s="4">
        <v>34.200000000000003</v>
      </c>
    </row>
    <row r="221" spans="1:5" x14ac:dyDescent="0.3">
      <c r="A221" t="s">
        <v>761</v>
      </c>
      <c r="B221" s="6">
        <v>36981</v>
      </c>
      <c r="C221" s="2">
        <v>31</v>
      </c>
      <c r="D221" s="4">
        <v>37.5</v>
      </c>
      <c r="E221" s="4">
        <v>34.299999999999997</v>
      </c>
    </row>
    <row r="222" spans="1:5" x14ac:dyDescent="0.3">
      <c r="A222" t="s">
        <v>762</v>
      </c>
      <c r="B222" s="6">
        <v>37072</v>
      </c>
      <c r="C222" s="2">
        <v>31</v>
      </c>
      <c r="D222" s="4">
        <v>38.299999999999997</v>
      </c>
      <c r="E222" s="4">
        <v>34.700000000000003</v>
      </c>
    </row>
    <row r="223" spans="1:5" x14ac:dyDescent="0.3">
      <c r="A223" t="s">
        <v>763</v>
      </c>
      <c r="B223" s="6">
        <v>37164</v>
      </c>
      <c r="C223" s="2">
        <v>31</v>
      </c>
      <c r="D223" s="4">
        <v>38.6</v>
      </c>
      <c r="E223" s="4">
        <v>34.700000000000003</v>
      </c>
    </row>
    <row r="224" spans="1:5" x14ac:dyDescent="0.3">
      <c r="A224" t="s">
        <v>764</v>
      </c>
      <c r="B224" s="6">
        <v>37256</v>
      </c>
      <c r="C224" s="2">
        <v>31</v>
      </c>
      <c r="D224" s="4">
        <v>38.799999999999997</v>
      </c>
      <c r="E224" s="4">
        <v>34.400000000000006</v>
      </c>
    </row>
    <row r="225" spans="1:5" x14ac:dyDescent="0.3">
      <c r="A225" t="s">
        <v>765</v>
      </c>
      <c r="B225" s="6">
        <v>37346</v>
      </c>
      <c r="C225" s="2">
        <v>32</v>
      </c>
      <c r="D225" s="4">
        <v>39.4</v>
      </c>
      <c r="E225" s="4">
        <v>35.599999999999994</v>
      </c>
    </row>
    <row r="226" spans="1:5" x14ac:dyDescent="0.3">
      <c r="A226" t="s">
        <v>766</v>
      </c>
      <c r="B226" s="6">
        <v>37437</v>
      </c>
      <c r="C226" s="2">
        <v>32</v>
      </c>
      <c r="D226" s="4">
        <v>39.299999999999997</v>
      </c>
      <c r="E226" s="4">
        <v>35.799999999999997</v>
      </c>
    </row>
    <row r="227" spans="1:5" x14ac:dyDescent="0.3">
      <c r="A227" t="s">
        <v>767</v>
      </c>
      <c r="B227" s="6">
        <v>37529</v>
      </c>
      <c r="C227" s="2">
        <v>33</v>
      </c>
      <c r="D227" s="4">
        <v>39.5</v>
      </c>
      <c r="E227" s="4">
        <v>36.200000000000003</v>
      </c>
    </row>
    <row r="228" spans="1:5" x14ac:dyDescent="0.3">
      <c r="A228" t="s">
        <v>768</v>
      </c>
      <c r="B228" s="6">
        <v>37621</v>
      </c>
      <c r="C228" s="2">
        <v>33</v>
      </c>
      <c r="D228" s="4">
        <v>39.5</v>
      </c>
      <c r="E228" s="4">
        <v>36.9</v>
      </c>
    </row>
    <row r="229" spans="1:5" x14ac:dyDescent="0.3">
      <c r="A229" t="s">
        <v>769</v>
      </c>
      <c r="B229" s="6">
        <v>37711</v>
      </c>
      <c r="C229" s="2">
        <v>33</v>
      </c>
      <c r="D229" s="4">
        <v>39.9</v>
      </c>
      <c r="E229" s="4">
        <v>37.1</v>
      </c>
    </row>
    <row r="230" spans="1:5" x14ac:dyDescent="0.3">
      <c r="A230" t="s">
        <v>770</v>
      </c>
      <c r="B230" s="6">
        <v>37802</v>
      </c>
      <c r="C230" s="2">
        <v>33</v>
      </c>
      <c r="D230" s="4">
        <v>39.799999999999997</v>
      </c>
      <c r="E230" s="4">
        <v>37.1</v>
      </c>
    </row>
    <row r="231" spans="1:5" x14ac:dyDescent="0.3">
      <c r="A231" t="s">
        <v>771</v>
      </c>
      <c r="B231" s="6">
        <v>37894</v>
      </c>
      <c r="C231" s="2">
        <v>34</v>
      </c>
      <c r="D231" s="4">
        <v>40.200000000000003</v>
      </c>
      <c r="E231" s="4">
        <v>37.5</v>
      </c>
    </row>
    <row r="232" spans="1:5" x14ac:dyDescent="0.3">
      <c r="A232" t="s">
        <v>772</v>
      </c>
      <c r="B232" s="6">
        <v>37986</v>
      </c>
      <c r="C232" s="2">
        <v>34</v>
      </c>
      <c r="D232" s="4">
        <v>40.200000000000003</v>
      </c>
      <c r="E232" s="4">
        <v>37.5</v>
      </c>
    </row>
    <row r="233" spans="1:5" x14ac:dyDescent="0.3">
      <c r="A233" t="s">
        <v>773</v>
      </c>
      <c r="B233" s="6">
        <v>38077</v>
      </c>
      <c r="C233" s="2">
        <v>34</v>
      </c>
      <c r="D233" s="4">
        <v>40.700000000000003</v>
      </c>
      <c r="E233" s="4">
        <v>38.4</v>
      </c>
    </row>
    <row r="234" spans="1:5" x14ac:dyDescent="0.3">
      <c r="A234" t="s">
        <v>774</v>
      </c>
      <c r="B234" s="6">
        <v>38168</v>
      </c>
      <c r="C234" s="2">
        <v>34</v>
      </c>
      <c r="D234" s="4">
        <v>40.5</v>
      </c>
      <c r="E234" s="4">
        <v>38.6</v>
      </c>
    </row>
    <row r="235" spans="1:5" x14ac:dyDescent="0.3">
      <c r="A235" t="s">
        <v>775</v>
      </c>
      <c r="B235" s="6">
        <v>38260</v>
      </c>
      <c r="C235" s="2">
        <v>35</v>
      </c>
      <c r="D235" s="4">
        <v>40.1</v>
      </c>
      <c r="E235" s="4">
        <v>38.799999999999997</v>
      </c>
    </row>
    <row r="236" spans="1:5" x14ac:dyDescent="0.3">
      <c r="A236" t="s">
        <v>776</v>
      </c>
      <c r="B236" s="6">
        <v>38352</v>
      </c>
      <c r="C236" s="2">
        <v>35</v>
      </c>
      <c r="D236" s="4">
        <v>40.700000000000003</v>
      </c>
      <c r="E236" s="4">
        <v>38.9</v>
      </c>
    </row>
    <row r="237" spans="1:5" x14ac:dyDescent="0.3">
      <c r="A237" t="s">
        <v>777</v>
      </c>
      <c r="B237" s="6">
        <v>38442</v>
      </c>
      <c r="C237" s="2">
        <v>35</v>
      </c>
      <c r="D237" s="4">
        <v>41.3</v>
      </c>
      <c r="E237" s="4">
        <v>39.700000000000003</v>
      </c>
    </row>
    <row r="238" spans="1:5" x14ac:dyDescent="0.3">
      <c r="A238" t="s">
        <v>778</v>
      </c>
      <c r="B238" s="6">
        <v>38533</v>
      </c>
      <c r="C238" s="2">
        <v>36</v>
      </c>
      <c r="D238" s="4">
        <v>41.3</v>
      </c>
      <c r="E238" s="4">
        <v>40.4</v>
      </c>
    </row>
    <row r="239" spans="1:5" x14ac:dyDescent="0.3">
      <c r="A239" t="s">
        <v>779</v>
      </c>
      <c r="B239" s="6">
        <v>38625</v>
      </c>
      <c r="C239" s="2">
        <v>36</v>
      </c>
      <c r="D239" s="4">
        <v>41.5</v>
      </c>
      <c r="E239" s="4">
        <v>39.9</v>
      </c>
    </row>
    <row r="240" spans="1:5" x14ac:dyDescent="0.3">
      <c r="A240" t="s">
        <v>780</v>
      </c>
      <c r="B240" s="6">
        <v>38717</v>
      </c>
      <c r="C240" s="2">
        <v>37</v>
      </c>
      <c r="D240" s="4">
        <v>41.6</v>
      </c>
      <c r="E240" s="4">
        <v>41</v>
      </c>
    </row>
    <row r="241" spans="1:5" x14ac:dyDescent="0.3">
      <c r="A241" t="s">
        <v>781</v>
      </c>
      <c r="B241" s="6">
        <v>38807</v>
      </c>
      <c r="C241" s="2">
        <v>37</v>
      </c>
      <c r="D241" s="4">
        <v>41.3</v>
      </c>
      <c r="E241" s="4">
        <v>40.9</v>
      </c>
    </row>
    <row r="242" spans="1:5" x14ac:dyDescent="0.3">
      <c r="A242" t="s">
        <v>782</v>
      </c>
      <c r="B242" s="6">
        <v>38898</v>
      </c>
      <c r="C242" s="2">
        <v>37</v>
      </c>
      <c r="D242" s="4">
        <v>41.7</v>
      </c>
      <c r="E242" s="4">
        <v>40.9</v>
      </c>
    </row>
    <row r="243" spans="1:5" x14ac:dyDescent="0.3">
      <c r="A243" t="s">
        <v>783</v>
      </c>
      <c r="B243" s="6">
        <v>38990</v>
      </c>
      <c r="C243" s="2">
        <v>37</v>
      </c>
      <c r="D243" s="4">
        <v>41.7</v>
      </c>
      <c r="E243" s="4">
        <v>41.8</v>
      </c>
    </row>
    <row r="244" spans="1:5" x14ac:dyDescent="0.3">
      <c r="A244" t="s">
        <v>784</v>
      </c>
      <c r="B244" s="6">
        <v>39082</v>
      </c>
      <c r="C244" s="2">
        <v>37</v>
      </c>
      <c r="D244" s="4">
        <v>41.3</v>
      </c>
      <c r="E244" s="4">
        <v>41.2</v>
      </c>
    </row>
    <row r="245" spans="1:5" x14ac:dyDescent="0.3">
      <c r="A245" t="s">
        <v>785</v>
      </c>
      <c r="B245" s="6">
        <v>39172</v>
      </c>
      <c r="C245" s="2">
        <v>37</v>
      </c>
      <c r="D245" s="4">
        <v>40.799999999999997</v>
      </c>
      <c r="E245" s="4">
        <v>40.700000000000003</v>
      </c>
    </row>
    <row r="246" spans="1:5" x14ac:dyDescent="0.3">
      <c r="A246" t="s">
        <v>786</v>
      </c>
      <c r="B246" s="6">
        <v>39263</v>
      </c>
      <c r="C246" s="2">
        <v>36</v>
      </c>
      <c r="D246" s="4">
        <v>41.3</v>
      </c>
      <c r="E246" s="4">
        <v>41</v>
      </c>
    </row>
    <row r="247" spans="1:5" x14ac:dyDescent="0.3">
      <c r="A247" t="s">
        <v>787</v>
      </c>
      <c r="B247" s="6">
        <v>39355</v>
      </c>
      <c r="C247" s="2">
        <v>36</v>
      </c>
      <c r="D247" s="4">
        <v>41.7</v>
      </c>
      <c r="E247" s="4">
        <v>40.4</v>
      </c>
    </row>
    <row r="248" spans="1:5" x14ac:dyDescent="0.3">
      <c r="A248" t="s">
        <v>788</v>
      </c>
      <c r="B248" s="6">
        <v>39447</v>
      </c>
      <c r="C248" s="2">
        <v>35</v>
      </c>
      <c r="D248" s="4">
        <v>41.7</v>
      </c>
      <c r="E248" s="4">
        <v>40.5</v>
      </c>
    </row>
    <row r="249" spans="1:5" x14ac:dyDescent="0.3">
      <c r="A249" t="s">
        <v>789</v>
      </c>
      <c r="B249" s="6">
        <v>39538</v>
      </c>
      <c r="C249" s="2">
        <v>35</v>
      </c>
      <c r="D249" s="4">
        <v>41.2</v>
      </c>
      <c r="E249" s="4">
        <v>39.9</v>
      </c>
    </row>
    <row r="250" spans="1:5" x14ac:dyDescent="0.3">
      <c r="A250" t="s">
        <v>790</v>
      </c>
      <c r="B250" s="6">
        <v>39629</v>
      </c>
      <c r="C250" s="2">
        <v>35</v>
      </c>
      <c r="D250" s="4">
        <v>41.8</v>
      </c>
      <c r="E250" s="4">
        <v>40.200000000000003</v>
      </c>
    </row>
    <row r="251" spans="1:5" x14ac:dyDescent="0.3">
      <c r="A251" t="s">
        <v>791</v>
      </c>
      <c r="B251" s="6">
        <v>39721</v>
      </c>
      <c r="C251" s="2">
        <v>35</v>
      </c>
      <c r="D251" s="4">
        <v>41.8</v>
      </c>
      <c r="E251" s="4">
        <v>41.3</v>
      </c>
    </row>
    <row r="252" spans="1:5" x14ac:dyDescent="0.3">
      <c r="A252" t="s">
        <v>792</v>
      </c>
      <c r="B252" s="6">
        <v>39813</v>
      </c>
      <c r="C252" s="2">
        <v>35</v>
      </c>
      <c r="D252" s="4">
        <v>41</v>
      </c>
      <c r="E252" s="4">
        <v>40.299999999999997</v>
      </c>
    </row>
    <row r="253" spans="1:5" x14ac:dyDescent="0.3">
      <c r="A253" t="s">
        <v>793</v>
      </c>
      <c r="B253" s="6">
        <v>39903</v>
      </c>
      <c r="C253" s="2">
        <v>36</v>
      </c>
      <c r="D253" s="4">
        <v>42.6</v>
      </c>
      <c r="E253" s="4">
        <v>40.700000000000003</v>
      </c>
    </row>
    <row r="254" spans="1:5" x14ac:dyDescent="0.3">
      <c r="A254" t="s">
        <v>794</v>
      </c>
      <c r="B254" s="6">
        <v>39994</v>
      </c>
      <c r="C254" s="2">
        <v>36</v>
      </c>
      <c r="D254" s="4">
        <v>42.2</v>
      </c>
      <c r="E254" s="4">
        <v>40.1</v>
      </c>
    </row>
    <row r="255" spans="1:5" x14ac:dyDescent="0.3">
      <c r="A255" t="s">
        <v>795</v>
      </c>
      <c r="B255" s="6">
        <v>40086</v>
      </c>
      <c r="C255" s="2">
        <v>37</v>
      </c>
      <c r="D255" s="4">
        <v>42.5</v>
      </c>
      <c r="E255" s="4">
        <v>40.4</v>
      </c>
    </row>
    <row r="256" spans="1:5" x14ac:dyDescent="0.3">
      <c r="A256" t="s">
        <v>796</v>
      </c>
      <c r="B256" s="6">
        <v>40178</v>
      </c>
      <c r="C256" s="2">
        <v>38</v>
      </c>
      <c r="D256" s="4">
        <v>43</v>
      </c>
      <c r="E256" s="4">
        <v>41.6</v>
      </c>
    </row>
    <row r="257" spans="1:5" x14ac:dyDescent="0.3">
      <c r="A257" t="s">
        <v>797</v>
      </c>
      <c r="B257" s="6">
        <v>40268</v>
      </c>
      <c r="C257" s="2">
        <v>38</v>
      </c>
      <c r="D257" s="4">
        <v>43.7</v>
      </c>
      <c r="E257" s="4">
        <v>42.6</v>
      </c>
    </row>
    <row r="258" spans="1:5" x14ac:dyDescent="0.3">
      <c r="A258" t="s">
        <v>798</v>
      </c>
      <c r="B258" s="6">
        <v>40359</v>
      </c>
      <c r="C258" s="2">
        <v>39</v>
      </c>
      <c r="D258" s="4">
        <v>43.5</v>
      </c>
      <c r="E258" s="4">
        <v>42.5</v>
      </c>
    </row>
    <row r="259" spans="1:5" x14ac:dyDescent="0.3">
      <c r="A259" t="s">
        <v>799</v>
      </c>
      <c r="B259" s="6">
        <v>40451</v>
      </c>
      <c r="C259" s="2">
        <v>39</v>
      </c>
      <c r="D259" s="4">
        <v>43.6</v>
      </c>
      <c r="E259" s="4">
        <v>43.3</v>
      </c>
    </row>
    <row r="260" spans="1:5" x14ac:dyDescent="0.3">
      <c r="A260" t="s">
        <v>800</v>
      </c>
      <c r="B260" s="6">
        <v>40543</v>
      </c>
      <c r="C260" s="2">
        <v>39</v>
      </c>
      <c r="D260" s="4">
        <v>43.9</v>
      </c>
      <c r="E260" s="4">
        <v>42.9</v>
      </c>
    </row>
    <row r="261" spans="1:5" x14ac:dyDescent="0.3">
      <c r="A261" t="s">
        <v>801</v>
      </c>
      <c r="B261" s="6">
        <v>40633</v>
      </c>
      <c r="C261" s="2">
        <v>39</v>
      </c>
      <c r="D261" s="4">
        <v>43.1</v>
      </c>
      <c r="E261" s="4">
        <v>41.9</v>
      </c>
    </row>
    <row r="262" spans="1:5" x14ac:dyDescent="0.3">
      <c r="A262" t="s">
        <v>802</v>
      </c>
      <c r="B262" s="6">
        <v>40724</v>
      </c>
      <c r="C262" s="2">
        <v>38</v>
      </c>
      <c r="D262" s="4">
        <v>43.7</v>
      </c>
      <c r="E262" s="4">
        <v>43</v>
      </c>
    </row>
    <row r="263" spans="1:5" x14ac:dyDescent="0.3">
      <c r="A263" t="s">
        <v>803</v>
      </c>
      <c r="B263" s="6">
        <v>40816</v>
      </c>
      <c r="C263" s="2">
        <v>39</v>
      </c>
      <c r="D263" s="4">
        <v>43.6</v>
      </c>
      <c r="E263" s="4">
        <v>43.1</v>
      </c>
    </row>
    <row r="264" spans="1:5" x14ac:dyDescent="0.3">
      <c r="A264" t="s">
        <v>804</v>
      </c>
      <c r="B264" s="6">
        <v>40908</v>
      </c>
      <c r="C264" s="2">
        <v>39</v>
      </c>
      <c r="D264" s="4">
        <v>44.5</v>
      </c>
      <c r="E264" s="4">
        <v>43.7</v>
      </c>
    </row>
    <row r="265" spans="1:5" x14ac:dyDescent="0.3">
      <c r="A265" t="s">
        <v>805</v>
      </c>
      <c r="B265" s="6">
        <v>40999</v>
      </c>
      <c r="C265" s="2">
        <v>39</v>
      </c>
      <c r="D265" s="4">
        <v>43.9</v>
      </c>
      <c r="E265" s="4">
        <v>43.3</v>
      </c>
    </row>
    <row r="266" spans="1:5" x14ac:dyDescent="0.3">
      <c r="A266" t="s">
        <v>806</v>
      </c>
      <c r="B266" s="6">
        <v>41090</v>
      </c>
      <c r="C266" s="2">
        <v>39</v>
      </c>
      <c r="D266" s="4">
        <v>44.1</v>
      </c>
      <c r="E266" s="4">
        <v>43.4</v>
      </c>
    </row>
    <row r="267" spans="1:5" x14ac:dyDescent="0.3">
      <c r="A267" t="s">
        <v>807</v>
      </c>
      <c r="B267" s="6">
        <v>41182</v>
      </c>
      <c r="C267" s="2">
        <v>39</v>
      </c>
      <c r="D267" s="4">
        <v>44.1</v>
      </c>
      <c r="E267" s="4">
        <v>43.1</v>
      </c>
    </row>
    <row r="268" spans="1:5" x14ac:dyDescent="0.3">
      <c r="A268" t="s">
        <v>808</v>
      </c>
      <c r="B268" s="6">
        <v>41274</v>
      </c>
      <c r="C268" s="2">
        <v>39</v>
      </c>
      <c r="D268" s="4">
        <v>43</v>
      </c>
      <c r="E268" s="4">
        <v>42.9</v>
      </c>
    </row>
    <row r="269" spans="1:5" x14ac:dyDescent="0.3">
      <c r="A269" t="s">
        <v>809</v>
      </c>
      <c r="B269" s="6">
        <v>41364</v>
      </c>
      <c r="C269" s="2">
        <v>39</v>
      </c>
      <c r="D269" s="4">
        <v>44.1</v>
      </c>
      <c r="E269" s="4">
        <v>43.5</v>
      </c>
    </row>
    <row r="270" spans="1:5" x14ac:dyDescent="0.3">
      <c r="A270" t="s">
        <v>810</v>
      </c>
      <c r="B270" s="6">
        <v>41455</v>
      </c>
      <c r="C270" s="2">
        <v>39</v>
      </c>
      <c r="D270" s="4">
        <v>43.8</v>
      </c>
      <c r="E270" s="4">
        <v>43.3</v>
      </c>
    </row>
    <row r="271" spans="1:5" x14ac:dyDescent="0.3">
      <c r="A271" t="s">
        <v>811</v>
      </c>
      <c r="B271" s="6">
        <v>41547</v>
      </c>
      <c r="C271" s="2">
        <v>39</v>
      </c>
      <c r="D271" s="4">
        <v>44.4</v>
      </c>
      <c r="E271" s="4">
        <v>43.2</v>
      </c>
    </row>
    <row r="272" spans="1:5" x14ac:dyDescent="0.3">
      <c r="A272" t="s">
        <v>812</v>
      </c>
      <c r="B272" s="6">
        <v>41639</v>
      </c>
      <c r="C272" s="2">
        <v>39</v>
      </c>
      <c r="D272" s="4">
        <v>44.7</v>
      </c>
      <c r="E272" s="4">
        <v>43.1</v>
      </c>
    </row>
    <row r="273" spans="1:5" x14ac:dyDescent="0.3">
      <c r="A273" t="s">
        <v>813</v>
      </c>
      <c r="B273" s="6">
        <v>41729</v>
      </c>
      <c r="C273" s="2">
        <v>39</v>
      </c>
      <c r="D273" s="4">
        <v>43.6</v>
      </c>
      <c r="E273" s="4">
        <v>42.3</v>
      </c>
    </row>
    <row r="274" spans="1:5" x14ac:dyDescent="0.3">
      <c r="A274" t="s">
        <v>814</v>
      </c>
      <c r="B274" s="6">
        <v>41820</v>
      </c>
      <c r="C274" s="2">
        <v>40</v>
      </c>
      <c r="D274" s="4">
        <v>44.4</v>
      </c>
      <c r="E274" s="4">
        <v>43.1</v>
      </c>
    </row>
    <row r="275" spans="1:5" x14ac:dyDescent="0.3">
      <c r="A275" t="s">
        <v>815</v>
      </c>
      <c r="B275" s="6">
        <v>41912</v>
      </c>
      <c r="C275" s="2">
        <v>40</v>
      </c>
      <c r="D275" s="4">
        <v>44.6</v>
      </c>
      <c r="E275" s="4">
        <v>43.7</v>
      </c>
    </row>
    <row r="276" spans="1:5" x14ac:dyDescent="0.3">
      <c r="A276" t="s">
        <v>816</v>
      </c>
      <c r="B276" s="6">
        <v>42004</v>
      </c>
      <c r="C276" s="2">
        <v>40</v>
      </c>
      <c r="D276" s="4">
        <v>44</v>
      </c>
      <c r="E276" s="4">
        <v>43.4</v>
      </c>
    </row>
    <row r="277" spans="1:5" x14ac:dyDescent="0.3">
      <c r="A277" t="s">
        <v>817</v>
      </c>
      <c r="B277" s="6">
        <v>42094</v>
      </c>
      <c r="C277" s="2">
        <v>39</v>
      </c>
      <c r="D277" s="4">
        <v>43.6</v>
      </c>
      <c r="E277" s="4">
        <v>42.8</v>
      </c>
    </row>
    <row r="278" spans="1:5" x14ac:dyDescent="0.3">
      <c r="A278" t="s">
        <v>818</v>
      </c>
      <c r="B278" s="6">
        <v>42185</v>
      </c>
      <c r="C278" s="2">
        <v>39</v>
      </c>
      <c r="D278" s="4">
        <v>43.7</v>
      </c>
      <c r="E278" s="4">
        <v>42.5</v>
      </c>
    </row>
    <row r="279" spans="1:5" x14ac:dyDescent="0.3">
      <c r="A279" t="s">
        <v>819</v>
      </c>
      <c r="B279" s="6">
        <v>42277</v>
      </c>
      <c r="C279" s="2">
        <v>39</v>
      </c>
      <c r="D279" s="4">
        <v>43.6</v>
      </c>
      <c r="E279" s="4">
        <v>42.6</v>
      </c>
    </row>
    <row r="280" spans="1:5" x14ac:dyDescent="0.3">
      <c r="A280" t="s">
        <v>820</v>
      </c>
      <c r="B280" s="6">
        <v>42369</v>
      </c>
      <c r="C280" s="2">
        <v>39</v>
      </c>
      <c r="D280" s="4">
        <v>43.4</v>
      </c>
      <c r="E280" s="4">
        <v>42.2</v>
      </c>
    </row>
    <row r="281" spans="1:5" x14ac:dyDescent="0.3">
      <c r="A281" t="s">
        <v>821</v>
      </c>
      <c r="B281" s="6">
        <v>42460</v>
      </c>
      <c r="C281" s="2">
        <v>39</v>
      </c>
      <c r="D281" s="4">
        <v>43.5</v>
      </c>
      <c r="E281" s="4">
        <v>42.2</v>
      </c>
    </row>
    <row r="282" spans="1:5" x14ac:dyDescent="0.3">
      <c r="A282" t="s">
        <v>822</v>
      </c>
      <c r="B282" s="6">
        <v>42551</v>
      </c>
      <c r="C282" s="2">
        <v>39</v>
      </c>
      <c r="D282" s="4">
        <v>43.7</v>
      </c>
      <c r="E282" s="4">
        <v>41.6</v>
      </c>
    </row>
    <row r="283" spans="1:5" x14ac:dyDescent="0.3">
      <c r="A283" t="s">
        <v>823</v>
      </c>
      <c r="B283" s="6">
        <v>42643</v>
      </c>
      <c r="C283" s="2">
        <v>38</v>
      </c>
      <c r="D283" s="4">
        <v>43.7</v>
      </c>
      <c r="E283" s="4">
        <v>41.6</v>
      </c>
    </row>
    <row r="284" spans="1:5" x14ac:dyDescent="0.3">
      <c r="A284" t="s">
        <v>824</v>
      </c>
      <c r="B284" s="6">
        <v>42735</v>
      </c>
      <c r="C284" s="2">
        <v>38</v>
      </c>
      <c r="D284" s="4">
        <v>43.7</v>
      </c>
      <c r="E284" s="4">
        <v>41.4</v>
      </c>
    </row>
    <row r="285" spans="1:5" x14ac:dyDescent="0.3">
      <c r="A285" t="s">
        <v>825</v>
      </c>
      <c r="B285" s="6">
        <v>42825</v>
      </c>
      <c r="C285" s="2">
        <v>38</v>
      </c>
      <c r="D285" s="4">
        <v>43.7</v>
      </c>
      <c r="E285" s="4">
        <v>41.5</v>
      </c>
    </row>
    <row r="286" spans="1:5" x14ac:dyDescent="0.3">
      <c r="A286" t="s">
        <v>826</v>
      </c>
      <c r="B286" s="6">
        <v>42916</v>
      </c>
      <c r="C286" s="2">
        <v>38</v>
      </c>
      <c r="D286" s="4">
        <v>43.5</v>
      </c>
      <c r="E286" s="4">
        <v>41.5</v>
      </c>
    </row>
    <row r="287" spans="1:5" x14ac:dyDescent="0.3">
      <c r="A287" t="s">
        <v>827</v>
      </c>
      <c r="B287" s="6">
        <v>43008</v>
      </c>
      <c r="C287" s="2">
        <v>38</v>
      </c>
      <c r="D287" s="4">
        <v>43.5</v>
      </c>
      <c r="E287" s="4">
        <v>41.2</v>
      </c>
    </row>
    <row r="288" spans="1:5" x14ac:dyDescent="0.3">
      <c r="A288" t="s">
        <v>828</v>
      </c>
      <c r="B288" s="6">
        <v>43100</v>
      </c>
      <c r="C288" s="2">
        <v>38</v>
      </c>
      <c r="D288" s="4">
        <v>43.5</v>
      </c>
      <c r="E288" s="4">
        <v>41.3</v>
      </c>
    </row>
    <row r="289" spans="1:5" x14ac:dyDescent="0.3">
      <c r="A289" t="s">
        <v>829</v>
      </c>
      <c r="B289" s="6">
        <v>43190</v>
      </c>
      <c r="C289" s="2">
        <v>38</v>
      </c>
      <c r="D289" s="4">
        <v>43.6</v>
      </c>
      <c r="E289" s="4">
        <v>41.2</v>
      </c>
    </row>
    <row r="290" spans="1:5" x14ac:dyDescent="0.3">
      <c r="A290" t="s">
        <v>830</v>
      </c>
      <c r="B290" s="6">
        <v>43281</v>
      </c>
      <c r="C290" s="2">
        <v>38</v>
      </c>
      <c r="D290" s="4">
        <v>43.7</v>
      </c>
      <c r="E290" s="4">
        <v>41.6</v>
      </c>
    </row>
    <row r="291" spans="1:5" x14ac:dyDescent="0.3">
      <c r="A291" t="s">
        <v>831</v>
      </c>
      <c r="B291" s="6">
        <v>43373</v>
      </c>
      <c r="C291" s="2">
        <v>38</v>
      </c>
      <c r="D291" s="4">
        <v>43.6</v>
      </c>
      <c r="E291" s="4">
        <v>41.6</v>
      </c>
    </row>
    <row r="292" spans="1:5" x14ac:dyDescent="0.3">
      <c r="A292" t="s">
        <v>832</v>
      </c>
      <c r="B292" s="6">
        <v>43465</v>
      </c>
      <c r="C292" s="2">
        <v>38</v>
      </c>
      <c r="D292" s="4">
        <v>43.6</v>
      </c>
      <c r="E292" s="4">
        <v>41.6</v>
      </c>
    </row>
    <row r="293" spans="1:5" x14ac:dyDescent="0.3">
      <c r="A293" t="s">
        <v>833</v>
      </c>
      <c r="B293" s="6">
        <v>43555</v>
      </c>
      <c r="C293" s="2">
        <v>38</v>
      </c>
      <c r="D293" s="4">
        <v>43</v>
      </c>
      <c r="E293" s="4">
        <v>41</v>
      </c>
    </row>
    <row r="294" spans="1:5" x14ac:dyDescent="0.3">
      <c r="A294" t="s">
        <v>834</v>
      </c>
      <c r="B294" s="6">
        <v>43646</v>
      </c>
      <c r="C294" s="2">
        <v>38</v>
      </c>
      <c r="D294" s="4">
        <v>43.5</v>
      </c>
      <c r="E294" s="4">
        <v>41</v>
      </c>
    </row>
    <row r="295" spans="1:5" x14ac:dyDescent="0.3">
      <c r="A295" t="s">
        <v>835</v>
      </c>
      <c r="B295" s="6">
        <v>43738</v>
      </c>
      <c r="C295" s="2">
        <v>38</v>
      </c>
      <c r="D295" s="4">
        <v>44</v>
      </c>
      <c r="E295" s="4">
        <v>41.6</v>
      </c>
    </row>
    <row r="296" spans="1:5" x14ac:dyDescent="0.3">
      <c r="A296" t="s">
        <v>836</v>
      </c>
      <c r="B296" s="6">
        <v>43830</v>
      </c>
      <c r="C296" s="2">
        <v>38</v>
      </c>
      <c r="D296" s="4">
        <v>43.7</v>
      </c>
      <c r="E296" s="4">
        <v>41.4</v>
      </c>
    </row>
    <row r="297" spans="1:5" x14ac:dyDescent="0.3">
      <c r="A297" t="s">
        <v>837</v>
      </c>
      <c r="B297" s="6">
        <v>43921</v>
      </c>
      <c r="C297" s="2">
        <v>38</v>
      </c>
      <c r="D297" s="4">
        <v>42.6</v>
      </c>
      <c r="E297" s="4">
        <v>40.200000000000003</v>
      </c>
    </row>
    <row r="298" spans="1:5" x14ac:dyDescent="0.3">
      <c r="A298" t="s">
        <v>838</v>
      </c>
      <c r="B298" s="6">
        <v>44012</v>
      </c>
      <c r="C298" s="2">
        <v>38</v>
      </c>
      <c r="D298" s="4">
        <v>41.9</v>
      </c>
      <c r="E298" s="4">
        <v>37.5</v>
      </c>
    </row>
    <row r="299" spans="1:5" x14ac:dyDescent="0.3">
      <c r="A299" t="s">
        <v>839</v>
      </c>
      <c r="B299" s="6">
        <v>44104</v>
      </c>
      <c r="C299" s="2">
        <v>39</v>
      </c>
      <c r="D299" s="4">
        <v>43.6</v>
      </c>
      <c r="E299" s="4">
        <v>39.9</v>
      </c>
    </row>
    <row r="300" spans="1:5" x14ac:dyDescent="0.3">
      <c r="A300" t="s">
        <v>840</v>
      </c>
      <c r="B300" s="6">
        <v>44196</v>
      </c>
      <c r="C300" s="2">
        <v>39</v>
      </c>
      <c r="D300" s="4">
        <v>42.4</v>
      </c>
      <c r="E300" s="4">
        <v>40.200000000000003</v>
      </c>
    </row>
    <row r="301" spans="1:5" x14ac:dyDescent="0.3">
      <c r="A301" t="s">
        <v>841</v>
      </c>
      <c r="B301" s="6">
        <v>44286</v>
      </c>
      <c r="C301" s="2">
        <v>40</v>
      </c>
      <c r="D301" s="4">
        <v>43.4</v>
      </c>
      <c r="E301" s="4">
        <v>41.7</v>
      </c>
    </row>
    <row r="302" spans="1:5" x14ac:dyDescent="0.3">
      <c r="A302" t="s">
        <v>842</v>
      </c>
      <c r="B302" s="6">
        <v>44377</v>
      </c>
      <c r="C302" s="2">
        <v>40</v>
      </c>
      <c r="D302" s="4">
        <v>43.6</v>
      </c>
      <c r="E302" s="4">
        <v>42.1</v>
      </c>
    </row>
    <row r="303" spans="1:5" x14ac:dyDescent="0.3">
      <c r="A303" t="s">
        <v>843</v>
      </c>
      <c r="B303" s="6">
        <v>44469</v>
      </c>
      <c r="C303" s="2">
        <v>40</v>
      </c>
      <c r="D303" s="4">
        <v>43.4</v>
      </c>
      <c r="E303" s="4">
        <v>41.9</v>
      </c>
    </row>
    <row r="304" spans="1:5" x14ac:dyDescent="0.3">
      <c r="A304" t="s">
        <v>844</v>
      </c>
      <c r="B304" s="6">
        <v>44561</v>
      </c>
      <c r="C304" s="2">
        <v>41</v>
      </c>
      <c r="D304" s="4">
        <v>44.1</v>
      </c>
      <c r="E304" s="4">
        <v>42.1</v>
      </c>
    </row>
    <row r="305" spans="1:10" x14ac:dyDescent="0.3">
      <c r="A305" t="s">
        <v>845</v>
      </c>
      <c r="B305" s="6">
        <v>44651</v>
      </c>
      <c r="C305" s="2">
        <v>41</v>
      </c>
      <c r="D305" s="4">
        <v>44.4</v>
      </c>
      <c r="E305" s="4">
        <v>43.1</v>
      </c>
    </row>
    <row r="306" spans="1:10" x14ac:dyDescent="0.3">
      <c r="A306" t="s">
        <v>846</v>
      </c>
      <c r="B306" s="6">
        <v>44742</v>
      </c>
      <c r="C306" s="2">
        <v>41</v>
      </c>
      <c r="D306" s="4">
        <v>45.2</v>
      </c>
      <c r="E306" s="4">
        <v>44</v>
      </c>
    </row>
    <row r="307" spans="1:10" x14ac:dyDescent="0.3">
      <c r="A307" t="s">
        <v>847</v>
      </c>
      <c r="B307" s="6">
        <v>44834</v>
      </c>
      <c r="C307" s="2">
        <v>41</v>
      </c>
      <c r="D307" s="4">
        <v>45</v>
      </c>
      <c r="E307" s="4">
        <v>43.9</v>
      </c>
    </row>
    <row r="308" spans="1:10" x14ac:dyDescent="0.3">
      <c r="A308" t="s">
        <v>848</v>
      </c>
      <c r="B308" s="6">
        <v>44926</v>
      </c>
      <c r="C308" s="2">
        <v>40</v>
      </c>
      <c r="D308" s="4">
        <v>45.6</v>
      </c>
      <c r="E308" s="4">
        <v>43.9</v>
      </c>
    </row>
    <row r="309" spans="1:10" x14ac:dyDescent="0.3">
      <c r="A309" t="s">
        <v>849</v>
      </c>
      <c r="B309" s="6">
        <v>45016</v>
      </c>
      <c r="C309" s="2">
        <v>40</v>
      </c>
      <c r="D309" s="4">
        <v>45.7</v>
      </c>
      <c r="E309" s="4">
        <v>43.3</v>
      </c>
    </row>
    <row r="310" spans="1:10" x14ac:dyDescent="0.3">
      <c r="A310" t="s">
        <v>850</v>
      </c>
      <c r="B310" s="6">
        <v>45107</v>
      </c>
      <c r="C310" s="2">
        <v>40</v>
      </c>
      <c r="D310" s="4">
        <v>45.6</v>
      </c>
      <c r="E310" s="4">
        <v>43.1</v>
      </c>
    </row>
    <row r="311" spans="1:10" x14ac:dyDescent="0.3">
      <c r="A311" t="s">
        <v>851</v>
      </c>
      <c r="B311" s="6">
        <v>45199</v>
      </c>
      <c r="C311" s="2">
        <v>40</v>
      </c>
      <c r="D311" s="4">
        <v>45.7</v>
      </c>
      <c r="E311" s="4">
        <v>43.4</v>
      </c>
    </row>
    <row r="312" spans="1:10" x14ac:dyDescent="0.3">
      <c r="A312" t="s">
        <v>852</v>
      </c>
      <c r="B312" s="6">
        <v>45291</v>
      </c>
      <c r="C312" s="2">
        <v>40</v>
      </c>
      <c r="D312" s="4">
        <v>45.7</v>
      </c>
      <c r="E312" s="4">
        <v>43.8</v>
      </c>
    </row>
    <row r="313" spans="1:10" x14ac:dyDescent="0.3">
      <c r="A313" t="s">
        <v>853</v>
      </c>
      <c r="B313" s="6">
        <v>45382</v>
      </c>
      <c r="C313" s="2">
        <v>40</v>
      </c>
      <c r="D313" s="4">
        <v>45.1</v>
      </c>
      <c r="E313" s="4">
        <v>43</v>
      </c>
    </row>
    <row r="314" spans="1:10" x14ac:dyDescent="0.3">
      <c r="A314" t="s">
        <v>854</v>
      </c>
      <c r="B314" s="6">
        <v>45473</v>
      </c>
      <c r="C314" s="2">
        <v>40</v>
      </c>
      <c r="D314" s="4">
        <v>45.4</v>
      </c>
      <c r="E314" s="4">
        <v>43.2</v>
      </c>
    </row>
    <row r="315" spans="1:10" x14ac:dyDescent="0.3">
      <c r="A315" t="s">
        <v>855</v>
      </c>
      <c r="B315" s="6">
        <v>45565</v>
      </c>
      <c r="C315" s="2">
        <v>40</v>
      </c>
      <c r="D315" s="4">
        <v>45.7</v>
      </c>
      <c r="E315" s="4">
        <v>43.4</v>
      </c>
    </row>
    <row r="316" spans="1:10" x14ac:dyDescent="0.3">
      <c r="A316" t="s">
        <v>856</v>
      </c>
      <c r="B316" s="6">
        <v>45657</v>
      </c>
      <c r="C316" s="2">
        <v>40</v>
      </c>
      <c r="D316" s="4">
        <v>45.5</v>
      </c>
      <c r="E316" s="4">
        <v>43.5</v>
      </c>
    </row>
    <row r="317" spans="1:10" x14ac:dyDescent="0.3">
      <c r="A317" t="s">
        <v>3115</v>
      </c>
      <c r="B317" s="6">
        <v>45747</v>
      </c>
      <c r="C317" s="2">
        <v>40</v>
      </c>
      <c r="D317" s="4">
        <v>45.2</v>
      </c>
      <c r="E317" s="4">
        <v>43.2</v>
      </c>
    </row>
    <row r="318" spans="1:10" x14ac:dyDescent="0.3">
      <c r="A318" t="s">
        <v>3252</v>
      </c>
      <c r="B318" s="6">
        <v>45838</v>
      </c>
      <c r="C318" s="2">
        <v>40</v>
      </c>
      <c r="D318" s="4">
        <v>45.2</v>
      </c>
      <c r="E318" s="4">
        <v>43.6</v>
      </c>
    </row>
    <row r="319" spans="1:10" x14ac:dyDescent="0.3">
      <c r="H319" t="s">
        <v>3405</v>
      </c>
      <c r="I319" t="s">
        <v>3406</v>
      </c>
      <c r="J319" t="s">
        <v>3411</v>
      </c>
    </row>
    <row r="320" spans="1:10" x14ac:dyDescent="0.3">
      <c r="G320" t="s">
        <v>3105</v>
      </c>
      <c r="H320" s="4">
        <f>AVERAGE(C121:C244)</f>
        <v>32.443548387096776</v>
      </c>
      <c r="I320" s="4">
        <f>AVERAGE(D121:D244)</f>
        <v>39.253225806451617</v>
      </c>
      <c r="J320" s="4">
        <f>AVERAGE(E121:E244)</f>
        <v>36.675806451612893</v>
      </c>
    </row>
    <row r="321" spans="7:10" x14ac:dyDescent="0.3">
      <c r="G321" t="s">
        <v>3176</v>
      </c>
      <c r="H321" s="4">
        <f>AVERAGE(C121:C316)</f>
        <v>34.688775510204081</v>
      </c>
      <c r="I321" s="4">
        <f>AVERAGE(D121:D316)</f>
        <v>40.860714285714295</v>
      </c>
      <c r="J321" s="4">
        <f>AVERAGE(E121:E316)</f>
        <v>38.657142857142851</v>
      </c>
    </row>
    <row r="322" spans="7:10" x14ac:dyDescent="0.3">
      <c r="G322" s="37">
        <v>2024</v>
      </c>
      <c r="H322" s="4">
        <f>AVERAGE(C313:C316)</f>
        <v>40</v>
      </c>
      <c r="I322" s="4">
        <f>AVERAGE(D313:D316)</f>
        <v>45.424999999999997</v>
      </c>
      <c r="J322" s="4">
        <f>AVERAGE(E313:E316)</f>
        <v>43.274999999999999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28</vt:i4>
      </vt:variant>
    </vt:vector>
  </HeadingPairs>
  <TitlesOfParts>
    <vt:vector size="59" baseType="lpstr">
      <vt:lpstr>final</vt:lpstr>
      <vt:lpstr>treasuries_zc</vt:lpstr>
      <vt:lpstr>cbo_debt</vt:lpstr>
      <vt:lpstr>cbo_debt_gdp</vt:lpstr>
      <vt:lpstr>cbo_deficit</vt:lpstr>
      <vt:lpstr>cbo_deficit_gdp</vt:lpstr>
      <vt:lpstr>cbo_primary_deficit</vt:lpstr>
      <vt:lpstr>cbo_primary_deficit_gdp</vt:lpstr>
      <vt:lpstr>cbo_revenues</vt:lpstr>
      <vt:lpstr>cbo_revenues_gdp</vt:lpstr>
      <vt:lpstr>cbo_outlays</vt:lpstr>
      <vt:lpstr>cbo_outlays_gdp</vt:lpstr>
      <vt:lpstr>cbo_interest</vt:lpstr>
      <vt:lpstr>cbo_interest_gdp</vt:lpstr>
      <vt:lpstr>cbo_ngdp</vt:lpstr>
      <vt:lpstr>cbo_rgdp</vt:lpstr>
      <vt:lpstr>frbus_infl</vt:lpstr>
      <vt:lpstr>treas_holdings</vt:lpstr>
      <vt:lpstr>divyield</vt:lpstr>
      <vt:lpstr>ffr</vt:lpstr>
      <vt:lpstr>dkw</vt:lpstr>
      <vt:lpstr>acm</vt:lpstr>
      <vt:lpstr>cr</vt:lpstr>
      <vt:lpstr>cbo_debt_lt</vt:lpstr>
      <vt:lpstr>final_omb</vt:lpstr>
      <vt:lpstr>omb_debt</vt:lpstr>
      <vt:lpstr>omb_ngdp</vt:lpstr>
      <vt:lpstr>omb_debt_gdp</vt:lpstr>
      <vt:lpstr>Neoclassical</vt:lpstr>
      <vt:lpstr>Fixed Assets</vt:lpstr>
      <vt:lpstr>Capital Share</vt:lpstr>
      <vt:lpstr>_DLX11.USE</vt:lpstr>
      <vt:lpstr>_DLX12.USE</vt:lpstr>
      <vt:lpstr>_DLX399.USE</vt:lpstr>
      <vt:lpstr>_DLX4.USE</vt:lpstr>
      <vt:lpstr>cbo_debt!_DLX482.USE</vt:lpstr>
      <vt:lpstr>cbo_deficit!_DLX482.USE</vt:lpstr>
      <vt:lpstr>cbo_deficit_gdp!_DLX482.USE</vt:lpstr>
      <vt:lpstr>cbo_interest!_DLX482.USE</vt:lpstr>
      <vt:lpstr>cbo_interest_gdp!_DLX482.USE</vt:lpstr>
      <vt:lpstr>cbo_ngdp!_DLX482.USE</vt:lpstr>
      <vt:lpstr>cbo_outlays!_DLX482.USE</vt:lpstr>
      <vt:lpstr>cbo_outlays_gdp!_DLX482.USE</vt:lpstr>
      <vt:lpstr>cbo_primary_deficit!_DLX482.USE</vt:lpstr>
      <vt:lpstr>cbo_primary_deficit_gdp!_DLX482.USE</vt:lpstr>
      <vt:lpstr>cbo_revenues!_DLX482.USE</vt:lpstr>
      <vt:lpstr>cbo_revenues_gdp!_DLX482.USE</vt:lpstr>
      <vt:lpstr>cbo_rgdp!_DLX482.USE</vt:lpstr>
      <vt:lpstr>omb_debt!_DLX482.USE</vt:lpstr>
      <vt:lpstr>omb_debt_gdp!_DLX482.USE</vt:lpstr>
      <vt:lpstr>omb_ngdp!_DLX482.USE</vt:lpstr>
      <vt:lpstr>_DLX482.USE</vt:lpstr>
      <vt:lpstr>_DLX55.USE</vt:lpstr>
      <vt:lpstr>_DLX6.USE</vt:lpstr>
      <vt:lpstr>_DLX66.USE</vt:lpstr>
      <vt:lpstr>_DLX6644.USE</vt:lpstr>
      <vt:lpstr>_DLX7.USE</vt:lpstr>
      <vt:lpstr>_DLX8.USE</vt:lpstr>
      <vt:lpstr>_DLX9.USE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Ozor, Grace C</dc:creator>
  <cp:lastModifiedBy>Mike Plante</cp:lastModifiedBy>
  <dcterms:created xsi:type="dcterms:W3CDTF">2025-01-15T16:20:27Z</dcterms:created>
  <dcterms:modified xsi:type="dcterms:W3CDTF">2026-01-28T17:28:41Z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{F9D1E90A-3070-4DB0-A4C9-12ACD00D5119}</vt:lpwstr>
  </property>
  <property fmtid="{D5CDD505-2E9C-101B-9397-08002B2CF9AE}" pid="3" name="MSIP_Label_b51c2f0d-b3ff-4d77-9838-7b0e82bdd7ab_Enabled">
    <vt:lpwstr>true</vt:lpwstr>
  </property>
  <property fmtid="{D5CDD505-2E9C-101B-9397-08002B2CF9AE}" pid="4" name="MSIP_Label_b51c2f0d-b3ff-4d77-9838-7b0e82bdd7ab_SetDate">
    <vt:lpwstr>2025-02-28T18:12:52Z</vt:lpwstr>
  </property>
  <property fmtid="{D5CDD505-2E9C-101B-9397-08002B2CF9AE}" pid="5" name="MSIP_Label_b51c2f0d-b3ff-4d77-9838-7b0e82bdd7ab_Method">
    <vt:lpwstr>Privileged</vt:lpwstr>
  </property>
  <property fmtid="{D5CDD505-2E9C-101B-9397-08002B2CF9AE}" pid="6" name="MSIP_Label_b51c2f0d-b3ff-4d77-9838-7b0e82bdd7ab_Name">
    <vt:lpwstr>b51c2f0d-b3ff-4d77-9838-7b0e82bdd7ab</vt:lpwstr>
  </property>
  <property fmtid="{D5CDD505-2E9C-101B-9397-08002B2CF9AE}" pid="7" name="MSIP_Label_b51c2f0d-b3ff-4d77-9838-7b0e82bdd7ab_SiteId">
    <vt:lpwstr>b397c653-5b19-463f-b9fc-af658ded9128</vt:lpwstr>
  </property>
  <property fmtid="{D5CDD505-2E9C-101B-9397-08002B2CF9AE}" pid="8" name="MSIP_Label_b51c2f0d-b3ff-4d77-9838-7b0e82bdd7ab_ActionId">
    <vt:lpwstr>5d1238a6-8b58-4a8e-bcfb-e64c1216bbb3</vt:lpwstr>
  </property>
  <property fmtid="{D5CDD505-2E9C-101B-9397-08002B2CF9AE}" pid="9" name="MSIP_Label_b51c2f0d-b3ff-4d77-9838-7b0e82bdd7ab_ContentBits">
    <vt:lpwstr>1</vt:lpwstr>
  </property>
</Properties>
</file>