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haciendacr-my.sharepoint.com/personal/rojasmk_hacienda_go_cr/Documents/Escritorio/"/>
    </mc:Choice>
  </mc:AlternateContent>
  <xr:revisionPtr revIDLastSave="0" documentId="8_{62E1263A-11E6-4925-A8FC-F80368569AAB}" xr6:coauthVersionLast="36" xr6:coauthVersionMax="36" xr10:uidLastSave="{00000000-0000-0000-0000-000000000000}"/>
  <bookViews>
    <workbookView xWindow="0" yWindow="0" windowWidth="23040" windowHeight="8484" tabRatio="777" xr2:uid="{00000000-000D-0000-FFFF-FFFF00000000}"/>
  </bookViews>
  <sheets>
    <sheet name="Deuda Pública en Colones" sheetId="1" r:id="rId1"/>
    <sheet name="Deuda Pública en Dólar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DIA1" localSheetId="1">#REF!</definedName>
    <definedName name="_DIA1">#REF!</definedName>
    <definedName name="_OCT95" localSheetId="0">'[1]FINANC-95'!$A$1:$D$35</definedName>
    <definedName name="_OCT95" localSheetId="1">'[1]FINANC-95'!$A$1:$D$35</definedName>
    <definedName name="_OCT95">'[2]FINANC-95'!$A$1:$D$35</definedName>
    <definedName name="_Order1" hidden="1">255</definedName>
    <definedName name="_Order2" hidden="1">255</definedName>
    <definedName name="a" localSheetId="1">[3]PIBCONST!#REF!</definedName>
    <definedName name="a">[3]PIBCONST!#REF!</definedName>
    <definedName name="AccessDatabase" hidden="1">"C:\Mis documentos\LNMONET.mdb"</definedName>
    <definedName name="_xlnm.Print_Area" localSheetId="0">'Deuda Pública en Colones'!$A$7:$A$118</definedName>
    <definedName name="_xlnm.Print_Area" localSheetId="1">'Deuda Pública en Dólares'!$A$7:$A$113</definedName>
    <definedName name="BEBE" localSheetId="0">#REF!</definedName>
    <definedName name="BEBE" localSheetId="1">#REF!</definedName>
    <definedName name="BEBE">#REF!</definedName>
    <definedName name="cu1_" localSheetId="1">[4]Cuadro1!#REF!</definedName>
    <definedName name="cu1_">[4]Cuadro1!#REF!</definedName>
    <definedName name="cu3_" localSheetId="1">#REF!</definedName>
    <definedName name="cu3_">#REF!</definedName>
    <definedName name="cu5_" localSheetId="1">[5]Cuadro5!#REF!</definedName>
    <definedName name="cu5_">[5]Cuadro5!#REF!</definedName>
    <definedName name="cuadro2" localSheetId="1">'[3]TRANS-EXT'!$A$1:$A$84,'[3]TRANS-EXT'!#REF!</definedName>
    <definedName name="cuadro2">'[3]TRANS-EXT'!$A$1:$A$84,'[3]TRANS-EXT'!#REF!</definedName>
    <definedName name="cuadroa_" localSheetId="0">#REF!</definedName>
    <definedName name="cuadroa_" localSheetId="1">#REF!</definedName>
    <definedName name="cuadroa_">#REF!</definedName>
    <definedName name="cuadrob_" localSheetId="0">#REF!</definedName>
    <definedName name="cuadrob_" localSheetId="1">#REF!</definedName>
    <definedName name="cuadrob_">#REF!</definedName>
    <definedName name="CUASEMA" localSheetId="1">[6]AGREGACION!#REF!</definedName>
    <definedName name="CUASEMA">[6]AGREGACION!#REF!</definedName>
    <definedName name="HUY" localSheetId="0">#REF!</definedName>
    <definedName name="HUY" localSheetId="1">#REF!</definedName>
    <definedName name="HUY">#REF!</definedName>
    <definedName name="MARI" localSheetId="0">#REF!</definedName>
    <definedName name="MARI" localSheetId="1">#REF!</definedName>
    <definedName name="MARI">#REF!</definedName>
    <definedName name="tarea1" localSheetId="0">#REF!</definedName>
    <definedName name="tarea1" localSheetId="1">#REF!</definedName>
    <definedName name="tarea1">#REF!</definedName>
    <definedName name="tarea2" localSheetId="0">#REF!</definedName>
    <definedName name="tarea2" localSheetId="1">#REF!</definedName>
    <definedName name="tarea2">#REF!</definedName>
    <definedName name="_xlnm.Print_Titles" localSheetId="0">'Deuda Pública en Colones'!$A:$A</definedName>
    <definedName name="_xlnm.Print_Titles" localSheetId="1">'Deuda Pública en Dólares'!$A:$A</definedName>
    <definedName name="version_" localSheetId="0">#REF!</definedName>
    <definedName name="version_" localSheetId="1">#REF!</definedName>
    <definedName name="version_">#REF!</definedName>
  </definedNames>
  <calcPr calcId="191028"/>
</workbook>
</file>

<file path=xl/calcChain.xml><?xml version="1.0" encoding="utf-8"?>
<calcChain xmlns="http://schemas.openxmlformats.org/spreadsheetml/2006/main">
  <c r="P55" i="3" l="1"/>
  <c r="P59" i="3" l="1"/>
  <c r="P57" i="3"/>
  <c r="P54" i="3"/>
  <c r="P50" i="3"/>
  <c r="P41" i="3"/>
  <c r="P40" i="3"/>
  <c r="P37" i="3"/>
  <c r="P36" i="3"/>
  <c r="P35" i="3"/>
  <c r="P34" i="3"/>
  <c r="P33" i="3"/>
  <c r="P32" i="3"/>
  <c r="P31" i="3"/>
  <c r="P30" i="3"/>
  <c r="P100" i="1" l="1"/>
  <c r="P99" i="1"/>
  <c r="P98" i="1"/>
  <c r="P97" i="1"/>
  <c r="P96" i="1"/>
  <c r="P92" i="1"/>
  <c r="P91" i="1"/>
  <c r="P87" i="1"/>
  <c r="P85" i="1" s="1"/>
  <c r="P86" i="1" s="1"/>
  <c r="P83" i="1"/>
  <c r="P82" i="1"/>
  <c r="P77" i="1"/>
  <c r="P78" i="1" s="1"/>
  <c r="P75" i="1"/>
  <c r="P73" i="1"/>
  <c r="P74" i="1"/>
  <c r="P103" i="3"/>
  <c r="P45" i="3" s="1"/>
  <c r="P94" i="3"/>
  <c r="P89" i="3"/>
  <c r="P85" i="3"/>
  <c r="P80" i="3"/>
  <c r="P71" i="3"/>
  <c r="P68" i="3" s="1"/>
  <c r="P60" i="1"/>
  <c r="P52" i="1"/>
  <c r="P53" i="1" s="1"/>
  <c r="P48" i="1"/>
  <c r="P49" i="1" s="1"/>
  <c r="P46" i="1"/>
  <c r="P39" i="1"/>
  <c r="P29" i="1"/>
  <c r="P27" i="1" l="1"/>
  <c r="P24" i="1" s="1"/>
  <c r="P94" i="1"/>
  <c r="P95" i="1" s="1"/>
  <c r="P89" i="1"/>
  <c r="P90" i="1" s="1"/>
  <c r="P80" i="1"/>
  <c r="P81" i="1" s="1"/>
  <c r="P104" i="3"/>
  <c r="P90" i="3" s="1"/>
  <c r="P65" i="3"/>
  <c r="P71" i="1"/>
  <c r="P68" i="1" s="1"/>
  <c r="P28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K85" i="3"/>
  <c r="J85" i="3"/>
  <c r="I85" i="3"/>
  <c r="H85" i="3"/>
  <c r="G85" i="3"/>
  <c r="F85" i="3"/>
  <c r="E85" i="3"/>
  <c r="D85" i="3"/>
  <c r="C85" i="3"/>
  <c r="B85" i="3"/>
  <c r="N85" i="3"/>
  <c r="M85" i="3"/>
  <c r="L85" i="3"/>
  <c r="O85" i="3"/>
  <c r="O103" i="3"/>
  <c r="O100" i="1"/>
  <c r="O99" i="1"/>
  <c r="O98" i="1"/>
  <c r="O97" i="1"/>
  <c r="O96" i="1"/>
  <c r="O92" i="1"/>
  <c r="O91" i="1"/>
  <c r="O83" i="1"/>
  <c r="O82" i="1"/>
  <c r="O75" i="1"/>
  <c r="O74" i="1"/>
  <c r="O73" i="1"/>
  <c r="P72" i="1" l="1"/>
  <c r="P46" i="3"/>
  <c r="P81" i="3"/>
  <c r="P69" i="3"/>
  <c r="P72" i="3"/>
  <c r="P95" i="3"/>
  <c r="P86" i="3"/>
  <c r="P78" i="3"/>
  <c r="O40" i="3"/>
  <c r="P48" i="3"/>
  <c r="P49" i="3" s="1"/>
  <c r="P60" i="3"/>
  <c r="P66" i="3"/>
  <c r="P62" i="3"/>
  <c r="P63" i="3" s="1"/>
  <c r="P25" i="1"/>
  <c r="P21" i="1"/>
  <c r="P65" i="1"/>
  <c r="P69" i="1"/>
  <c r="O50" i="3"/>
  <c r="O57" i="3"/>
  <c r="O59" i="3"/>
  <c r="O54" i="3"/>
  <c r="O32" i="3"/>
  <c r="O33" i="3"/>
  <c r="O87" i="1"/>
  <c r="O85" i="1" s="1"/>
  <c r="O86" i="1" s="1"/>
  <c r="O31" i="3"/>
  <c r="O41" i="3"/>
  <c r="O30" i="3"/>
  <c r="O35" i="3"/>
  <c r="O36" i="3"/>
  <c r="O37" i="3"/>
  <c r="P52" i="3" l="1"/>
  <c r="P53" i="3" s="1"/>
  <c r="P39" i="3"/>
  <c r="P29" i="3"/>
  <c r="P62" i="1"/>
  <c r="P63" i="1" s="1"/>
  <c r="P66" i="1"/>
  <c r="P22" i="1"/>
  <c r="P18" i="1"/>
  <c r="O104" i="3"/>
  <c r="O86" i="3" s="1"/>
  <c r="O94" i="3"/>
  <c r="O89" i="3"/>
  <c r="O80" i="3"/>
  <c r="O71" i="3"/>
  <c r="O68" i="3" s="1"/>
  <c r="O48" i="3"/>
  <c r="O45" i="3"/>
  <c r="O39" i="3"/>
  <c r="O34" i="3"/>
  <c r="O29" i="3" s="1"/>
  <c r="O89" i="1"/>
  <c r="O90" i="1" s="1"/>
  <c r="O80" i="1"/>
  <c r="O81" i="1" s="1"/>
  <c r="O77" i="1"/>
  <c r="O78" i="1" s="1"/>
  <c r="O71" i="1"/>
  <c r="O60" i="1"/>
  <c r="O52" i="1"/>
  <c r="O53" i="1" s="1"/>
  <c r="O48" i="1"/>
  <c r="O49" i="1" s="1"/>
  <c r="O46" i="1"/>
  <c r="O39" i="1"/>
  <c r="O29" i="1"/>
  <c r="P27" i="3" l="1"/>
  <c r="P28" i="3" s="1"/>
  <c r="P19" i="1"/>
  <c r="P15" i="1"/>
  <c r="P16" i="1" s="1"/>
  <c r="O68" i="1"/>
  <c r="O65" i="1" s="1"/>
  <c r="O65" i="3"/>
  <c r="O49" i="3"/>
  <c r="O81" i="3"/>
  <c r="O60" i="3"/>
  <c r="O90" i="3"/>
  <c r="O95" i="3"/>
  <c r="O46" i="3"/>
  <c r="O52" i="3"/>
  <c r="O53" i="3" s="1"/>
  <c r="O27" i="1"/>
  <c r="O24" i="1" s="1"/>
  <c r="O21" i="1" s="1"/>
  <c r="O27" i="3"/>
  <c r="O28" i="3" s="1"/>
  <c r="O69" i="3"/>
  <c r="O72" i="3"/>
  <c r="O78" i="3"/>
  <c r="O94" i="1"/>
  <c r="O95" i="1" s="1"/>
  <c r="O69" i="1"/>
  <c r="O72" i="1"/>
  <c r="N60" i="1"/>
  <c r="M60" i="1"/>
  <c r="L60" i="1"/>
  <c r="K60" i="1"/>
  <c r="J60" i="1"/>
  <c r="I60" i="1"/>
  <c r="H60" i="1"/>
  <c r="G60" i="1"/>
  <c r="F60" i="1"/>
  <c r="E60" i="1"/>
  <c r="D60" i="1"/>
  <c r="C60" i="1"/>
  <c r="N46" i="1"/>
  <c r="M46" i="1"/>
  <c r="L46" i="1"/>
  <c r="K46" i="1"/>
  <c r="J46" i="1"/>
  <c r="I46" i="1"/>
  <c r="H46" i="1"/>
  <c r="G46" i="1"/>
  <c r="F46" i="1"/>
  <c r="E46" i="1"/>
  <c r="D46" i="1"/>
  <c r="C46" i="1"/>
  <c r="B48" i="1"/>
  <c r="B60" i="1"/>
  <c r="B46" i="1"/>
  <c r="N104" i="3"/>
  <c r="N78" i="3" s="1"/>
  <c r="M104" i="3"/>
  <c r="M78" i="3" s="1"/>
  <c r="L104" i="3"/>
  <c r="L78" i="3" s="1"/>
  <c r="K104" i="3"/>
  <c r="K78" i="3" s="1"/>
  <c r="J104" i="3"/>
  <c r="J78" i="3" s="1"/>
  <c r="I104" i="3"/>
  <c r="I78" i="3" s="1"/>
  <c r="H104" i="3"/>
  <c r="H78" i="3" s="1"/>
  <c r="G104" i="3"/>
  <c r="G78" i="3" s="1"/>
  <c r="F104" i="3"/>
  <c r="F78" i="3" s="1"/>
  <c r="E104" i="3"/>
  <c r="E78" i="3" s="1"/>
  <c r="D104" i="3"/>
  <c r="D78" i="3" s="1"/>
  <c r="C104" i="3"/>
  <c r="C78" i="3" s="1"/>
  <c r="B104" i="3"/>
  <c r="B78" i="3" s="1"/>
  <c r="P24" i="3" l="1"/>
  <c r="P25" i="3" s="1"/>
  <c r="O28" i="1"/>
  <c r="O25" i="1"/>
  <c r="O24" i="3"/>
  <c r="O21" i="3" s="1"/>
  <c r="O66" i="3"/>
  <c r="O62" i="3"/>
  <c r="O63" i="3" s="1"/>
  <c r="O66" i="1"/>
  <c r="O62" i="1"/>
  <c r="O63" i="1" s="1"/>
  <c r="O22" i="1"/>
  <c r="O18" i="1"/>
  <c r="N73" i="1"/>
  <c r="P21" i="3" l="1"/>
  <c r="P18" i="3" s="1"/>
  <c r="O25" i="3"/>
  <c r="O22" i="3"/>
  <c r="O18" i="3"/>
  <c r="O19" i="1"/>
  <c r="O15" i="1"/>
  <c r="O16" i="1" s="1"/>
  <c r="M73" i="1"/>
  <c r="M74" i="1"/>
  <c r="M75" i="1"/>
  <c r="P22" i="3" l="1"/>
  <c r="P15" i="3"/>
  <c r="P16" i="3" s="1"/>
  <c r="P19" i="3"/>
  <c r="O19" i="3"/>
  <c r="O15" i="3"/>
  <c r="M71" i="1"/>
  <c r="M72" i="1" s="1"/>
  <c r="N45" i="3"/>
  <c r="N46" i="3" s="1"/>
  <c r="M45" i="3"/>
  <c r="M46" i="3" s="1"/>
  <c r="L45" i="3"/>
  <c r="L46" i="3" s="1"/>
  <c r="K45" i="3"/>
  <c r="K46" i="3" s="1"/>
  <c r="J45" i="3"/>
  <c r="J46" i="3" s="1"/>
  <c r="I45" i="3"/>
  <c r="I46" i="3" s="1"/>
  <c r="H45" i="3"/>
  <c r="H46" i="3" s="1"/>
  <c r="G45" i="3"/>
  <c r="G46" i="3" s="1"/>
  <c r="F45" i="3"/>
  <c r="F46" i="3" s="1"/>
  <c r="E45" i="3"/>
  <c r="E46" i="3" s="1"/>
  <c r="D45" i="3"/>
  <c r="D46" i="3" s="1"/>
  <c r="C45" i="3"/>
  <c r="C46" i="3" s="1"/>
  <c r="B45" i="3"/>
  <c r="B46" i="3" s="1"/>
  <c r="N77" i="1"/>
  <c r="N78" i="1" s="1"/>
  <c r="M77" i="1"/>
  <c r="M78" i="1" s="1"/>
  <c r="L77" i="1"/>
  <c r="L78" i="1" s="1"/>
  <c r="K77" i="1"/>
  <c r="K78" i="1" s="1"/>
  <c r="J77" i="1"/>
  <c r="J78" i="1" s="1"/>
  <c r="I77" i="1"/>
  <c r="I78" i="1" s="1"/>
  <c r="H77" i="1"/>
  <c r="H78" i="1" s="1"/>
  <c r="G77" i="1"/>
  <c r="G78" i="1" s="1"/>
  <c r="F77" i="1"/>
  <c r="F78" i="1" s="1"/>
  <c r="E77" i="1"/>
  <c r="E78" i="1" s="1"/>
  <c r="D77" i="1"/>
  <c r="D78" i="1" s="1"/>
  <c r="C77" i="1"/>
  <c r="C78" i="1" s="1"/>
  <c r="B77" i="1"/>
  <c r="B78" i="1" s="1"/>
  <c r="O16" i="3" l="1"/>
  <c r="N74" i="1"/>
  <c r="N75" i="1"/>
  <c r="N83" i="1"/>
  <c r="N82" i="1"/>
  <c r="N92" i="1"/>
  <c r="N91" i="1"/>
  <c r="N97" i="1"/>
  <c r="N98" i="1"/>
  <c r="N99" i="1"/>
  <c r="N100" i="1"/>
  <c r="N96" i="1"/>
  <c r="N50" i="3"/>
  <c r="N48" i="3" s="1"/>
  <c r="N49" i="3" s="1"/>
  <c r="N41" i="3"/>
  <c r="N40" i="3"/>
  <c r="N31" i="3"/>
  <c r="N32" i="3"/>
  <c r="N33" i="3"/>
  <c r="N34" i="3"/>
  <c r="N35" i="3"/>
  <c r="N36" i="3"/>
  <c r="N37" i="3"/>
  <c r="N30" i="3"/>
  <c r="N54" i="3"/>
  <c r="N57" i="3"/>
  <c r="N59" i="3"/>
  <c r="N60" i="3" s="1"/>
  <c r="N94" i="3"/>
  <c r="N95" i="3" s="1"/>
  <c r="N89" i="3"/>
  <c r="N90" i="3" s="1"/>
  <c r="N80" i="3"/>
  <c r="N81" i="3" s="1"/>
  <c r="N71" i="3"/>
  <c r="N72" i="3" s="1"/>
  <c r="N52" i="1"/>
  <c r="N53" i="1" s="1"/>
  <c r="N48" i="1"/>
  <c r="N49" i="1" s="1"/>
  <c r="N39" i="1"/>
  <c r="N29" i="1"/>
  <c r="N80" i="1" l="1"/>
  <c r="N81" i="1" s="1"/>
  <c r="N71" i="1"/>
  <c r="N72" i="1" s="1"/>
  <c r="N89" i="1"/>
  <c r="N90" i="1" s="1"/>
  <c r="N94" i="1"/>
  <c r="N95" i="1" s="1"/>
  <c r="N39" i="3"/>
  <c r="N29" i="3"/>
  <c r="N52" i="3"/>
  <c r="N53" i="3" s="1"/>
  <c r="N68" i="3"/>
  <c r="N27" i="1"/>
  <c r="N28" i="1" l="1"/>
  <c r="N65" i="3"/>
  <c r="N69" i="3"/>
  <c r="N24" i="1"/>
  <c r="N68" i="1"/>
  <c r="N27" i="3"/>
  <c r="N28" i="3" s="1"/>
  <c r="N21" i="1" l="1"/>
  <c r="N22" i="1" s="1"/>
  <c r="N25" i="1"/>
  <c r="N62" i="3"/>
  <c r="N63" i="3" s="1"/>
  <c r="N66" i="3"/>
  <c r="N65" i="1"/>
  <c r="N69" i="1"/>
  <c r="N18" i="1"/>
  <c r="N19" i="1" s="1"/>
  <c r="N24" i="3"/>
  <c r="N25" i="3" s="1"/>
  <c r="N21" i="3" l="1"/>
  <c r="N62" i="1"/>
  <c r="N63" i="1" s="1"/>
  <c r="N66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N18" i="3" l="1"/>
  <c r="N19" i="3" s="1"/>
  <c r="N22" i="3"/>
  <c r="N15" i="1"/>
  <c r="N16" i="1" s="1"/>
  <c r="M52" i="1"/>
  <c r="M53" i="1" s="1"/>
  <c r="L52" i="1"/>
  <c r="L53" i="1" s="1"/>
  <c r="K52" i="1"/>
  <c r="K53" i="1" s="1"/>
  <c r="J52" i="1"/>
  <c r="J53" i="1" s="1"/>
  <c r="I52" i="1"/>
  <c r="I53" i="1" s="1"/>
  <c r="H52" i="1"/>
  <c r="H53" i="1" s="1"/>
  <c r="G52" i="1"/>
  <c r="G53" i="1" s="1"/>
  <c r="F52" i="1"/>
  <c r="F53" i="1" s="1"/>
  <c r="E52" i="1"/>
  <c r="E53" i="1" s="1"/>
  <c r="D52" i="1"/>
  <c r="D53" i="1" s="1"/>
  <c r="C52" i="1"/>
  <c r="C53" i="1" s="1"/>
  <c r="B52" i="1"/>
  <c r="B53" i="1" s="1"/>
  <c r="M57" i="3"/>
  <c r="L57" i="3"/>
  <c r="K57" i="3"/>
  <c r="J57" i="3"/>
  <c r="I57" i="3"/>
  <c r="H57" i="3"/>
  <c r="G57" i="3"/>
  <c r="F57" i="3"/>
  <c r="E57" i="3"/>
  <c r="D57" i="3"/>
  <c r="C57" i="3"/>
  <c r="B57" i="3"/>
  <c r="M56" i="3"/>
  <c r="L56" i="3"/>
  <c r="K56" i="3"/>
  <c r="J56" i="3"/>
  <c r="I56" i="3"/>
  <c r="H56" i="3"/>
  <c r="G56" i="3"/>
  <c r="F56" i="3"/>
  <c r="E56" i="3"/>
  <c r="D56" i="3"/>
  <c r="C56" i="3"/>
  <c r="B56" i="3"/>
  <c r="N15" i="3" l="1"/>
  <c r="N16" i="3" s="1"/>
  <c r="M39" i="1"/>
  <c r="L39" i="1"/>
  <c r="K39" i="1"/>
  <c r="J39" i="1"/>
  <c r="I39" i="1"/>
  <c r="H39" i="1"/>
  <c r="G39" i="1"/>
  <c r="F39" i="1"/>
  <c r="E39" i="1"/>
  <c r="D39" i="1"/>
  <c r="C39" i="1"/>
  <c r="B39" i="1"/>
  <c r="M43" i="3" l="1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L59" i="3" l="1"/>
  <c r="L60" i="3" s="1"/>
  <c r="K59" i="3"/>
  <c r="K60" i="3" s="1"/>
  <c r="J59" i="3"/>
  <c r="J60" i="3" s="1"/>
  <c r="I59" i="3"/>
  <c r="I60" i="3" s="1"/>
  <c r="H59" i="3"/>
  <c r="H60" i="3" s="1"/>
  <c r="G59" i="3"/>
  <c r="G60" i="3" s="1"/>
  <c r="F59" i="3"/>
  <c r="F60" i="3" s="1"/>
  <c r="E59" i="3"/>
  <c r="E60" i="3" s="1"/>
  <c r="D59" i="3"/>
  <c r="D60" i="3" s="1"/>
  <c r="C59" i="3"/>
  <c r="C60" i="3" s="1"/>
  <c r="B59" i="3"/>
  <c r="B60" i="3" s="1"/>
  <c r="L55" i="3"/>
  <c r="K55" i="3"/>
  <c r="J55" i="3"/>
  <c r="I55" i="3"/>
  <c r="H55" i="3"/>
  <c r="G55" i="3"/>
  <c r="F55" i="3"/>
  <c r="E55" i="3"/>
  <c r="D55" i="3"/>
  <c r="C55" i="3"/>
  <c r="B55" i="3"/>
  <c r="L54" i="3"/>
  <c r="K54" i="3"/>
  <c r="J54" i="3"/>
  <c r="I54" i="3"/>
  <c r="H54" i="3"/>
  <c r="G54" i="3"/>
  <c r="F54" i="3"/>
  <c r="E54" i="3"/>
  <c r="D54" i="3"/>
  <c r="C54" i="3"/>
  <c r="B54" i="3"/>
  <c r="L50" i="3"/>
  <c r="L48" i="3" s="1"/>
  <c r="L49" i="3" s="1"/>
  <c r="K50" i="3"/>
  <c r="K48" i="3" s="1"/>
  <c r="K49" i="3" s="1"/>
  <c r="J50" i="3"/>
  <c r="J48" i="3" s="1"/>
  <c r="J49" i="3" s="1"/>
  <c r="I50" i="3"/>
  <c r="I48" i="3" s="1"/>
  <c r="I49" i="3" s="1"/>
  <c r="H50" i="3"/>
  <c r="H48" i="3" s="1"/>
  <c r="H49" i="3" s="1"/>
  <c r="G50" i="3"/>
  <c r="G48" i="3" s="1"/>
  <c r="G49" i="3" s="1"/>
  <c r="F50" i="3"/>
  <c r="F48" i="3" s="1"/>
  <c r="F49" i="3" s="1"/>
  <c r="E50" i="3"/>
  <c r="E48" i="3" s="1"/>
  <c r="E49" i="3" s="1"/>
  <c r="D50" i="3"/>
  <c r="D48" i="3" s="1"/>
  <c r="D49" i="3" s="1"/>
  <c r="C50" i="3"/>
  <c r="C48" i="3" s="1"/>
  <c r="C49" i="3" s="1"/>
  <c r="B50" i="3"/>
  <c r="B48" i="3" s="1"/>
  <c r="B49" i="3" s="1"/>
  <c r="L41" i="3"/>
  <c r="K41" i="3"/>
  <c r="J41" i="3"/>
  <c r="I41" i="3"/>
  <c r="H41" i="3"/>
  <c r="G41" i="3"/>
  <c r="F41" i="3"/>
  <c r="E41" i="3"/>
  <c r="D41" i="3"/>
  <c r="C41" i="3"/>
  <c r="B41" i="3"/>
  <c r="L40" i="3"/>
  <c r="K40" i="3"/>
  <c r="J40" i="3"/>
  <c r="I40" i="3"/>
  <c r="H40" i="3"/>
  <c r="G40" i="3"/>
  <c r="F40" i="3"/>
  <c r="E40" i="3"/>
  <c r="D40" i="3"/>
  <c r="C40" i="3"/>
  <c r="B40" i="3"/>
  <c r="L38" i="3"/>
  <c r="K38" i="3"/>
  <c r="J38" i="3"/>
  <c r="I38" i="3"/>
  <c r="H38" i="3"/>
  <c r="G38" i="3"/>
  <c r="F38" i="3"/>
  <c r="E38" i="3"/>
  <c r="D38" i="3"/>
  <c r="C38" i="3"/>
  <c r="B38" i="3"/>
  <c r="L37" i="3"/>
  <c r="K37" i="3"/>
  <c r="J37" i="3"/>
  <c r="I37" i="3"/>
  <c r="H37" i="3"/>
  <c r="G37" i="3"/>
  <c r="F37" i="3"/>
  <c r="E37" i="3"/>
  <c r="D37" i="3"/>
  <c r="C37" i="3"/>
  <c r="B37" i="3"/>
  <c r="L36" i="3"/>
  <c r="K36" i="3"/>
  <c r="J36" i="3"/>
  <c r="I36" i="3"/>
  <c r="H36" i="3"/>
  <c r="G36" i="3"/>
  <c r="F36" i="3"/>
  <c r="E36" i="3"/>
  <c r="D36" i="3"/>
  <c r="C36" i="3"/>
  <c r="B36" i="3"/>
  <c r="L35" i="3"/>
  <c r="K35" i="3"/>
  <c r="J35" i="3"/>
  <c r="I35" i="3"/>
  <c r="H35" i="3"/>
  <c r="G35" i="3"/>
  <c r="F35" i="3"/>
  <c r="E35" i="3"/>
  <c r="D35" i="3"/>
  <c r="C35" i="3"/>
  <c r="B35" i="3"/>
  <c r="L34" i="3"/>
  <c r="K34" i="3"/>
  <c r="J34" i="3"/>
  <c r="I34" i="3"/>
  <c r="H34" i="3"/>
  <c r="G34" i="3"/>
  <c r="F34" i="3"/>
  <c r="E34" i="3"/>
  <c r="D34" i="3"/>
  <c r="C34" i="3"/>
  <c r="B34" i="3"/>
  <c r="L33" i="3"/>
  <c r="K33" i="3"/>
  <c r="J33" i="3"/>
  <c r="I33" i="3"/>
  <c r="H33" i="3"/>
  <c r="G33" i="3"/>
  <c r="F33" i="3"/>
  <c r="E33" i="3"/>
  <c r="D33" i="3"/>
  <c r="C33" i="3"/>
  <c r="B33" i="3"/>
  <c r="L32" i="3"/>
  <c r="K32" i="3"/>
  <c r="J32" i="3"/>
  <c r="I32" i="3"/>
  <c r="H32" i="3"/>
  <c r="G32" i="3"/>
  <c r="F32" i="3"/>
  <c r="E32" i="3"/>
  <c r="D32" i="3"/>
  <c r="C32" i="3"/>
  <c r="B32" i="3"/>
  <c r="L31" i="3"/>
  <c r="K31" i="3"/>
  <c r="J31" i="3"/>
  <c r="I31" i="3"/>
  <c r="H31" i="3"/>
  <c r="G31" i="3"/>
  <c r="F31" i="3"/>
  <c r="E31" i="3"/>
  <c r="D31" i="3"/>
  <c r="C31" i="3"/>
  <c r="B31" i="3"/>
  <c r="L30" i="3"/>
  <c r="K30" i="3"/>
  <c r="J30" i="3"/>
  <c r="I30" i="3"/>
  <c r="H30" i="3"/>
  <c r="G30" i="3"/>
  <c r="F30" i="3"/>
  <c r="E30" i="3"/>
  <c r="D30" i="3"/>
  <c r="C30" i="3"/>
  <c r="B30" i="3"/>
  <c r="L94" i="3"/>
  <c r="L95" i="3" s="1"/>
  <c r="K94" i="3"/>
  <c r="K95" i="3" s="1"/>
  <c r="J94" i="3"/>
  <c r="J95" i="3" s="1"/>
  <c r="I94" i="3"/>
  <c r="I95" i="3" s="1"/>
  <c r="H94" i="3"/>
  <c r="H95" i="3" s="1"/>
  <c r="G94" i="3"/>
  <c r="G95" i="3" s="1"/>
  <c r="F94" i="3"/>
  <c r="F95" i="3" s="1"/>
  <c r="E94" i="3"/>
  <c r="E95" i="3" s="1"/>
  <c r="D94" i="3"/>
  <c r="D95" i="3" s="1"/>
  <c r="C94" i="3"/>
  <c r="C95" i="3" s="1"/>
  <c r="B94" i="3"/>
  <c r="B95" i="3" s="1"/>
  <c r="L89" i="3"/>
  <c r="L90" i="3" s="1"/>
  <c r="K89" i="3"/>
  <c r="K90" i="3" s="1"/>
  <c r="J89" i="3"/>
  <c r="J90" i="3" s="1"/>
  <c r="I89" i="3"/>
  <c r="I90" i="3" s="1"/>
  <c r="H89" i="3"/>
  <c r="H90" i="3" s="1"/>
  <c r="G89" i="3"/>
  <c r="G90" i="3" s="1"/>
  <c r="F89" i="3"/>
  <c r="F90" i="3" s="1"/>
  <c r="E89" i="3"/>
  <c r="E90" i="3" s="1"/>
  <c r="D89" i="3"/>
  <c r="D90" i="3" s="1"/>
  <c r="C89" i="3"/>
  <c r="C90" i="3" s="1"/>
  <c r="B89" i="3"/>
  <c r="B90" i="3" s="1"/>
  <c r="L80" i="3"/>
  <c r="L81" i="3" s="1"/>
  <c r="K80" i="3"/>
  <c r="K81" i="3" s="1"/>
  <c r="J80" i="3"/>
  <c r="J81" i="3" s="1"/>
  <c r="I80" i="3"/>
  <c r="I81" i="3" s="1"/>
  <c r="H80" i="3"/>
  <c r="H81" i="3" s="1"/>
  <c r="G80" i="3"/>
  <c r="G81" i="3" s="1"/>
  <c r="F80" i="3"/>
  <c r="F81" i="3" s="1"/>
  <c r="E80" i="3"/>
  <c r="E81" i="3" s="1"/>
  <c r="D80" i="3"/>
  <c r="D81" i="3" s="1"/>
  <c r="C80" i="3"/>
  <c r="C81" i="3" s="1"/>
  <c r="B80" i="3"/>
  <c r="B81" i="3" s="1"/>
  <c r="L71" i="3"/>
  <c r="K71" i="3"/>
  <c r="K72" i="3" s="1"/>
  <c r="J71" i="3"/>
  <c r="J72" i="3" s="1"/>
  <c r="I71" i="3"/>
  <c r="I72" i="3" s="1"/>
  <c r="H71" i="3"/>
  <c r="H72" i="3" s="1"/>
  <c r="G71" i="3"/>
  <c r="G72" i="3" s="1"/>
  <c r="F71" i="3"/>
  <c r="F72" i="3" s="1"/>
  <c r="E71" i="3"/>
  <c r="E72" i="3" s="1"/>
  <c r="D71" i="3"/>
  <c r="C71" i="3"/>
  <c r="C72" i="3" s="1"/>
  <c r="B71" i="3"/>
  <c r="B72" i="3" s="1"/>
  <c r="B52" i="3" l="1"/>
  <c r="B53" i="3" s="1"/>
  <c r="D68" i="3"/>
  <c r="D69" i="3" s="1"/>
  <c r="D72" i="3"/>
  <c r="L68" i="3"/>
  <c r="L69" i="3" s="1"/>
  <c r="L72" i="3"/>
  <c r="H68" i="3"/>
  <c r="D52" i="3"/>
  <c r="D53" i="3" s="1"/>
  <c r="F52" i="3"/>
  <c r="F53" i="3" s="1"/>
  <c r="L29" i="3"/>
  <c r="C52" i="3"/>
  <c r="C53" i="3" s="1"/>
  <c r="E52" i="3"/>
  <c r="E53" i="3" s="1"/>
  <c r="G52" i="3"/>
  <c r="G53" i="3" s="1"/>
  <c r="I52" i="3"/>
  <c r="I53" i="3" s="1"/>
  <c r="K52" i="3"/>
  <c r="K53" i="3" s="1"/>
  <c r="C29" i="3"/>
  <c r="E29" i="3"/>
  <c r="B39" i="3"/>
  <c r="D39" i="3"/>
  <c r="F39" i="3"/>
  <c r="H39" i="3"/>
  <c r="J39" i="3"/>
  <c r="L39" i="3"/>
  <c r="B68" i="3"/>
  <c r="F68" i="3"/>
  <c r="J68" i="3"/>
  <c r="L65" i="3"/>
  <c r="C68" i="3"/>
  <c r="E68" i="3"/>
  <c r="G68" i="3"/>
  <c r="I68" i="3"/>
  <c r="K68" i="3"/>
  <c r="D65" i="3"/>
  <c r="H52" i="3"/>
  <c r="H53" i="3" s="1"/>
  <c r="J52" i="3"/>
  <c r="J53" i="3" s="1"/>
  <c r="L52" i="3"/>
  <c r="L53" i="3" s="1"/>
  <c r="C39" i="3"/>
  <c r="E39" i="3"/>
  <c r="G39" i="3"/>
  <c r="I39" i="3"/>
  <c r="K39" i="3"/>
  <c r="F29" i="3"/>
  <c r="B29" i="3"/>
  <c r="D29" i="3"/>
  <c r="H29" i="3"/>
  <c r="J29" i="3"/>
  <c r="G29" i="3"/>
  <c r="I29" i="3"/>
  <c r="K29" i="3"/>
  <c r="D62" i="3" l="1"/>
  <c r="D63" i="3" s="1"/>
  <c r="D66" i="3"/>
  <c r="K65" i="3"/>
  <c r="K69" i="3"/>
  <c r="I65" i="3"/>
  <c r="I69" i="3"/>
  <c r="G65" i="3"/>
  <c r="G69" i="3"/>
  <c r="E65" i="3"/>
  <c r="E69" i="3"/>
  <c r="C65" i="3"/>
  <c r="C69" i="3"/>
  <c r="L62" i="3"/>
  <c r="L63" i="3" s="1"/>
  <c r="L66" i="3"/>
  <c r="J65" i="3"/>
  <c r="J69" i="3"/>
  <c r="F65" i="3"/>
  <c r="F69" i="3"/>
  <c r="B65" i="3"/>
  <c r="B69" i="3"/>
  <c r="H65" i="3"/>
  <c r="H69" i="3"/>
  <c r="L27" i="3"/>
  <c r="L28" i="3" s="1"/>
  <c r="B27" i="3"/>
  <c r="B28" i="3" s="1"/>
  <c r="D27" i="3"/>
  <c r="D28" i="3" s="1"/>
  <c r="H27" i="3"/>
  <c r="H28" i="3" s="1"/>
  <c r="G27" i="3"/>
  <c r="G28" i="3" s="1"/>
  <c r="F27" i="3"/>
  <c r="F28" i="3" s="1"/>
  <c r="C27" i="3"/>
  <c r="C28" i="3" s="1"/>
  <c r="J27" i="3"/>
  <c r="J28" i="3" s="1"/>
  <c r="E27" i="3"/>
  <c r="E28" i="3" s="1"/>
  <c r="K27" i="3"/>
  <c r="K28" i="3" s="1"/>
  <c r="I27" i="3"/>
  <c r="I28" i="3" s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48" i="1"/>
  <c r="L49" i="1" s="1"/>
  <c r="K48" i="1"/>
  <c r="K49" i="1" s="1"/>
  <c r="J48" i="1"/>
  <c r="J49" i="1" s="1"/>
  <c r="I48" i="1"/>
  <c r="I49" i="1" s="1"/>
  <c r="H48" i="1"/>
  <c r="H49" i="1" s="1"/>
  <c r="G48" i="1"/>
  <c r="G49" i="1" s="1"/>
  <c r="F48" i="1"/>
  <c r="F49" i="1" s="1"/>
  <c r="E48" i="1"/>
  <c r="E49" i="1" s="1"/>
  <c r="D48" i="1"/>
  <c r="D49" i="1" s="1"/>
  <c r="C48" i="1"/>
  <c r="C49" i="1" s="1"/>
  <c r="B49" i="1"/>
  <c r="L29" i="1"/>
  <c r="L27" i="1" s="1"/>
  <c r="L28" i="1" s="1"/>
  <c r="K29" i="1"/>
  <c r="J29" i="1"/>
  <c r="I29" i="1"/>
  <c r="H29" i="1"/>
  <c r="G29" i="1"/>
  <c r="G27" i="1" s="1"/>
  <c r="G28" i="1" s="1"/>
  <c r="F29" i="1"/>
  <c r="E29" i="1"/>
  <c r="D29" i="1"/>
  <c r="C29" i="1"/>
  <c r="B29" i="1"/>
  <c r="B27" i="1" s="1"/>
  <c r="H62" i="3" l="1"/>
  <c r="H63" i="3" s="1"/>
  <c r="H66" i="3"/>
  <c r="B62" i="3"/>
  <c r="B63" i="3" s="1"/>
  <c r="B66" i="3"/>
  <c r="F62" i="3"/>
  <c r="F63" i="3" s="1"/>
  <c r="F66" i="3"/>
  <c r="J62" i="3"/>
  <c r="J63" i="3" s="1"/>
  <c r="J66" i="3"/>
  <c r="C62" i="3"/>
  <c r="C63" i="3" s="1"/>
  <c r="C66" i="3"/>
  <c r="E62" i="3"/>
  <c r="E63" i="3" s="1"/>
  <c r="E66" i="3"/>
  <c r="G62" i="3"/>
  <c r="G63" i="3" s="1"/>
  <c r="G66" i="3"/>
  <c r="I62" i="3"/>
  <c r="I63" i="3" s="1"/>
  <c r="I66" i="3"/>
  <c r="K62" i="3"/>
  <c r="K63" i="3" s="1"/>
  <c r="K66" i="3"/>
  <c r="D24" i="3"/>
  <c r="D25" i="3" s="1"/>
  <c r="I24" i="3"/>
  <c r="I25" i="3" s="1"/>
  <c r="B24" i="3"/>
  <c r="B25" i="3" s="1"/>
  <c r="F24" i="3"/>
  <c r="F25" i="3" s="1"/>
  <c r="G24" i="1"/>
  <c r="G24" i="3"/>
  <c r="G25" i="3" s="1"/>
  <c r="L24" i="3"/>
  <c r="L25" i="3" s="1"/>
  <c r="E24" i="3"/>
  <c r="E25" i="3" s="1"/>
  <c r="C24" i="3"/>
  <c r="C25" i="3" s="1"/>
  <c r="H24" i="3"/>
  <c r="H25" i="3" s="1"/>
  <c r="J24" i="3"/>
  <c r="J25" i="3" s="1"/>
  <c r="K24" i="3"/>
  <c r="K25" i="3" s="1"/>
  <c r="C94" i="1"/>
  <c r="C95" i="1" s="1"/>
  <c r="E94" i="1"/>
  <c r="E95" i="1" s="1"/>
  <c r="G94" i="1"/>
  <c r="G95" i="1" s="1"/>
  <c r="K94" i="1"/>
  <c r="K95" i="1" s="1"/>
  <c r="D27" i="1"/>
  <c r="D28" i="1" s="1"/>
  <c r="F27" i="1"/>
  <c r="F28" i="1" s="1"/>
  <c r="H27" i="1"/>
  <c r="H28" i="1" s="1"/>
  <c r="J27" i="1"/>
  <c r="J28" i="1" s="1"/>
  <c r="L24" i="1"/>
  <c r="C27" i="1"/>
  <c r="C28" i="1" s="1"/>
  <c r="E27" i="1"/>
  <c r="E28" i="1" s="1"/>
  <c r="I27" i="1"/>
  <c r="I28" i="1" s="1"/>
  <c r="K27" i="1"/>
  <c r="K28" i="1" s="1"/>
  <c r="B28" i="1"/>
  <c r="B80" i="1"/>
  <c r="B81" i="1" s="1"/>
  <c r="D80" i="1"/>
  <c r="D81" i="1" s="1"/>
  <c r="F80" i="1"/>
  <c r="F81" i="1" s="1"/>
  <c r="H80" i="1"/>
  <c r="H81" i="1" s="1"/>
  <c r="J80" i="1"/>
  <c r="J81" i="1" s="1"/>
  <c r="L80" i="1"/>
  <c r="L81" i="1" s="1"/>
  <c r="C80" i="1"/>
  <c r="C81" i="1" s="1"/>
  <c r="E80" i="1"/>
  <c r="E81" i="1" s="1"/>
  <c r="G80" i="1"/>
  <c r="G81" i="1" s="1"/>
  <c r="I80" i="1"/>
  <c r="I81" i="1" s="1"/>
  <c r="K80" i="1"/>
  <c r="K81" i="1" s="1"/>
  <c r="B89" i="1"/>
  <c r="B90" i="1" s="1"/>
  <c r="F89" i="1"/>
  <c r="F90" i="1" s="1"/>
  <c r="L89" i="1"/>
  <c r="L90" i="1" s="1"/>
  <c r="B71" i="1"/>
  <c r="B72" i="1" s="1"/>
  <c r="D71" i="1"/>
  <c r="D72" i="1" s="1"/>
  <c r="F71" i="1"/>
  <c r="F72" i="1" s="1"/>
  <c r="H71" i="1"/>
  <c r="H72" i="1" s="1"/>
  <c r="J71" i="1"/>
  <c r="J72" i="1" s="1"/>
  <c r="L71" i="1"/>
  <c r="L72" i="1" s="1"/>
  <c r="C71" i="1"/>
  <c r="C72" i="1" s="1"/>
  <c r="E71" i="1"/>
  <c r="E72" i="1" s="1"/>
  <c r="G71" i="1"/>
  <c r="G72" i="1" s="1"/>
  <c r="I71" i="1"/>
  <c r="I72" i="1" s="1"/>
  <c r="K71" i="1"/>
  <c r="K72" i="1" s="1"/>
  <c r="C89" i="1"/>
  <c r="C90" i="1" s="1"/>
  <c r="E89" i="1"/>
  <c r="E90" i="1" s="1"/>
  <c r="G89" i="1"/>
  <c r="G90" i="1" s="1"/>
  <c r="I89" i="1"/>
  <c r="I90" i="1" s="1"/>
  <c r="K89" i="1"/>
  <c r="K90" i="1" s="1"/>
  <c r="D89" i="1"/>
  <c r="D90" i="1" s="1"/>
  <c r="H89" i="1"/>
  <c r="H90" i="1" s="1"/>
  <c r="J89" i="1"/>
  <c r="J90" i="1" s="1"/>
  <c r="B94" i="1"/>
  <c r="B95" i="1" s="1"/>
  <c r="D94" i="1"/>
  <c r="D95" i="1" s="1"/>
  <c r="F94" i="1"/>
  <c r="F95" i="1" s="1"/>
  <c r="H94" i="1"/>
  <c r="H95" i="1" s="1"/>
  <c r="J94" i="1"/>
  <c r="J95" i="1" s="1"/>
  <c r="L94" i="1"/>
  <c r="L95" i="1" s="1"/>
  <c r="I94" i="1"/>
  <c r="I95" i="1" s="1"/>
  <c r="L21" i="1" l="1"/>
  <c r="L25" i="1"/>
  <c r="G21" i="1"/>
  <c r="G25" i="1"/>
  <c r="G21" i="3"/>
  <c r="E21" i="3"/>
  <c r="L21" i="3"/>
  <c r="K21" i="3"/>
  <c r="F21" i="3"/>
  <c r="F22" i="3" s="1"/>
  <c r="J21" i="3"/>
  <c r="B21" i="3"/>
  <c r="H21" i="3"/>
  <c r="I21" i="3"/>
  <c r="C21" i="3"/>
  <c r="C22" i="3" s="1"/>
  <c r="D21" i="3"/>
  <c r="K24" i="1"/>
  <c r="J24" i="1"/>
  <c r="F24" i="1"/>
  <c r="E24" i="1"/>
  <c r="I24" i="1"/>
  <c r="C24" i="1"/>
  <c r="D24" i="1"/>
  <c r="H24" i="1"/>
  <c r="B24" i="1"/>
  <c r="D68" i="1"/>
  <c r="F68" i="1"/>
  <c r="E68" i="1"/>
  <c r="H68" i="1"/>
  <c r="I68" i="1"/>
  <c r="G68" i="1"/>
  <c r="B68" i="1"/>
  <c r="B69" i="1" s="1"/>
  <c r="C68" i="1"/>
  <c r="K68" i="1"/>
  <c r="J68" i="1"/>
  <c r="L68" i="1"/>
  <c r="C18" i="3" l="1"/>
  <c r="C19" i="3" s="1"/>
  <c r="H21" i="1"/>
  <c r="H25" i="1"/>
  <c r="D21" i="1"/>
  <c r="D25" i="1"/>
  <c r="C21" i="1"/>
  <c r="C25" i="1"/>
  <c r="I21" i="1"/>
  <c r="I25" i="1"/>
  <c r="E21" i="1"/>
  <c r="E25" i="1"/>
  <c r="F21" i="1"/>
  <c r="F25" i="1"/>
  <c r="J21" i="1"/>
  <c r="J25" i="1"/>
  <c r="K21" i="1"/>
  <c r="K25" i="1"/>
  <c r="D18" i="3"/>
  <c r="D22" i="3"/>
  <c r="I18" i="3"/>
  <c r="I22" i="3"/>
  <c r="H18" i="3"/>
  <c r="H22" i="3"/>
  <c r="B18" i="3"/>
  <c r="B19" i="3" s="1"/>
  <c r="B22" i="3"/>
  <c r="J18" i="3"/>
  <c r="J22" i="3"/>
  <c r="K18" i="3"/>
  <c r="K19" i="3" s="1"/>
  <c r="K22" i="3"/>
  <c r="L18" i="3"/>
  <c r="L19" i="3" s="1"/>
  <c r="L22" i="3"/>
  <c r="E18" i="3"/>
  <c r="E22" i="3"/>
  <c r="G18" i="3"/>
  <c r="G19" i="3" s="1"/>
  <c r="G22" i="3"/>
  <c r="G18" i="1"/>
  <c r="G19" i="1" s="1"/>
  <c r="G22" i="1"/>
  <c r="L18" i="1"/>
  <c r="L19" i="1" s="1"/>
  <c r="L22" i="1"/>
  <c r="F18" i="3"/>
  <c r="F19" i="3" s="1"/>
  <c r="C15" i="3"/>
  <c r="C16" i="3" s="1"/>
  <c r="I65" i="1"/>
  <c r="I69" i="1"/>
  <c r="H65" i="1"/>
  <c r="H69" i="1"/>
  <c r="F65" i="1"/>
  <c r="F69" i="1"/>
  <c r="C65" i="1"/>
  <c r="C69" i="1"/>
  <c r="G65" i="1"/>
  <c r="G69" i="1"/>
  <c r="L65" i="1"/>
  <c r="L69" i="1"/>
  <c r="E65" i="1"/>
  <c r="E69" i="1"/>
  <c r="J65" i="1"/>
  <c r="J69" i="1"/>
  <c r="K65" i="1"/>
  <c r="K69" i="1"/>
  <c r="D65" i="1"/>
  <c r="D69" i="1"/>
  <c r="B65" i="1"/>
  <c r="B66" i="1" s="1"/>
  <c r="B21" i="1"/>
  <c r="B22" i="1" s="1"/>
  <c r="B25" i="1"/>
  <c r="M94" i="3"/>
  <c r="M95" i="3" s="1"/>
  <c r="M89" i="3"/>
  <c r="M90" i="3" s="1"/>
  <c r="M80" i="3"/>
  <c r="M81" i="3" s="1"/>
  <c r="M71" i="3"/>
  <c r="M72" i="3" s="1"/>
  <c r="M59" i="3"/>
  <c r="M60" i="3" s="1"/>
  <c r="M55" i="3"/>
  <c r="M54" i="3"/>
  <c r="M50" i="3"/>
  <c r="M48" i="3" s="1"/>
  <c r="M49" i="3" s="1"/>
  <c r="M41" i="3"/>
  <c r="M40" i="3"/>
  <c r="M38" i="3"/>
  <c r="M37" i="3"/>
  <c r="M36" i="3"/>
  <c r="M35" i="3"/>
  <c r="M34" i="3"/>
  <c r="M33" i="3"/>
  <c r="M32" i="3"/>
  <c r="M31" i="3"/>
  <c r="M30" i="3"/>
  <c r="M13" i="3"/>
  <c r="M48" i="1"/>
  <c r="M49" i="1" s="1"/>
  <c r="M29" i="1"/>
  <c r="M27" i="1" s="1"/>
  <c r="M28" i="1" s="1"/>
  <c r="G15" i="3" l="1"/>
  <c r="G16" i="3" s="1"/>
  <c r="K15" i="3"/>
  <c r="K16" i="3" s="1"/>
  <c r="B15" i="3"/>
  <c r="B16" i="3" s="1"/>
  <c r="L15" i="3"/>
  <c r="L16" i="3" s="1"/>
  <c r="E15" i="3"/>
  <c r="E16" i="3" s="1"/>
  <c r="E19" i="3"/>
  <c r="J15" i="3"/>
  <c r="J16" i="3" s="1"/>
  <c r="J19" i="3"/>
  <c r="H15" i="3"/>
  <c r="H16" i="3" s="1"/>
  <c r="H19" i="3"/>
  <c r="I15" i="3"/>
  <c r="I16" i="3" s="1"/>
  <c r="I19" i="3"/>
  <c r="D15" i="3"/>
  <c r="D16" i="3" s="1"/>
  <c r="D19" i="3"/>
  <c r="K18" i="1"/>
  <c r="K19" i="1" s="1"/>
  <c r="K22" i="1"/>
  <c r="J18" i="1"/>
  <c r="J19" i="1" s="1"/>
  <c r="J22" i="1"/>
  <c r="F18" i="1"/>
  <c r="F19" i="1" s="1"/>
  <c r="F22" i="1"/>
  <c r="E18" i="1"/>
  <c r="E19" i="1" s="1"/>
  <c r="E22" i="1"/>
  <c r="I18" i="1"/>
  <c r="I19" i="1" s="1"/>
  <c r="I22" i="1"/>
  <c r="C18" i="1"/>
  <c r="C19" i="1" s="1"/>
  <c r="C22" i="1"/>
  <c r="D18" i="1"/>
  <c r="D19" i="1" s="1"/>
  <c r="D22" i="1"/>
  <c r="H18" i="1"/>
  <c r="H19" i="1" s="1"/>
  <c r="H22" i="1"/>
  <c r="F15" i="3"/>
  <c r="F16" i="3" s="1"/>
  <c r="J62" i="1"/>
  <c r="J66" i="1"/>
  <c r="C62" i="1"/>
  <c r="C66" i="1"/>
  <c r="E62" i="1"/>
  <c r="E66" i="1"/>
  <c r="F62" i="1"/>
  <c r="F66" i="1"/>
  <c r="D62" i="1"/>
  <c r="D66" i="1"/>
  <c r="L62" i="1"/>
  <c r="L66" i="1"/>
  <c r="H62" i="1"/>
  <c r="H66" i="1"/>
  <c r="K62" i="1"/>
  <c r="K66" i="1"/>
  <c r="G62" i="1"/>
  <c r="G66" i="1"/>
  <c r="I62" i="1"/>
  <c r="I66" i="1"/>
  <c r="B62" i="1"/>
  <c r="B63" i="1" s="1"/>
  <c r="B18" i="1"/>
  <c r="M24" i="1"/>
  <c r="M68" i="3"/>
  <c r="M39" i="3"/>
  <c r="M52" i="3"/>
  <c r="M53" i="3" s="1"/>
  <c r="M89" i="1"/>
  <c r="M90" i="1" s="1"/>
  <c r="M29" i="3"/>
  <c r="M94" i="1"/>
  <c r="M95" i="1" s="1"/>
  <c r="M80" i="1"/>
  <c r="M81" i="1" s="1"/>
  <c r="M65" i="3" l="1"/>
  <c r="M69" i="3"/>
  <c r="M21" i="1"/>
  <c r="M25" i="1"/>
  <c r="H63" i="1"/>
  <c r="H15" i="1"/>
  <c r="H16" i="1" s="1"/>
  <c r="E63" i="1"/>
  <c r="E15" i="1"/>
  <c r="E16" i="1" s="1"/>
  <c r="K63" i="1"/>
  <c r="K15" i="1"/>
  <c r="K16" i="1" s="1"/>
  <c r="F63" i="1"/>
  <c r="F15" i="1"/>
  <c r="F16" i="1" s="1"/>
  <c r="L15" i="1"/>
  <c r="L16" i="1" s="1"/>
  <c r="L63" i="1"/>
  <c r="C63" i="1"/>
  <c r="C15" i="1"/>
  <c r="C16" i="1" s="1"/>
  <c r="I63" i="1"/>
  <c r="I15" i="1"/>
  <c r="I16" i="1" s="1"/>
  <c r="G15" i="1"/>
  <c r="G16" i="1" s="1"/>
  <c r="G63" i="1"/>
  <c r="D63" i="1"/>
  <c r="D15" i="1"/>
  <c r="D16" i="1" s="1"/>
  <c r="J63" i="1"/>
  <c r="J15" i="1"/>
  <c r="J16" i="1" s="1"/>
  <c r="B19" i="1"/>
  <c r="B15" i="1"/>
  <c r="B16" i="1" s="1"/>
  <c r="M68" i="1"/>
  <c r="M27" i="3"/>
  <c r="M28" i="3" s="1"/>
  <c r="M18" i="1" l="1"/>
  <c r="M19" i="1" s="1"/>
  <c r="M22" i="1"/>
  <c r="M62" i="3"/>
  <c r="M63" i="3" s="1"/>
  <c r="M66" i="3"/>
  <c r="M65" i="1"/>
  <c r="M66" i="1" s="1"/>
  <c r="M69" i="1"/>
  <c r="M24" i="3"/>
  <c r="M25" i="3" s="1"/>
  <c r="A8" i="3"/>
  <c r="M21" i="3" l="1"/>
  <c r="M62" i="1"/>
  <c r="M15" i="1" s="1"/>
  <c r="M16" i="1" s="1"/>
  <c r="A10" i="3"/>
  <c r="M18" i="3" l="1"/>
  <c r="M22" i="3"/>
  <c r="M63" i="1"/>
  <c r="M15" i="3" l="1"/>
  <c r="M16" i="3" s="1"/>
  <c r="M19" i="3"/>
</calcChain>
</file>

<file path=xl/sharedStrings.xml><?xml version="1.0" encoding="utf-8"?>
<sst xmlns="http://schemas.openxmlformats.org/spreadsheetml/2006/main" count="170" uniqueCount="67">
  <si>
    <t>Deuda Pública Sin Consolidar</t>
  </si>
  <si>
    <t>Por Tipo de Deuda</t>
  </si>
  <si>
    <t>(cifras en millones de colones)</t>
  </si>
  <si>
    <t>DEUDA PUBLICA TOTAL</t>
  </si>
  <si>
    <t>(% del PIB)</t>
  </si>
  <si>
    <t>I DEUDA PUBLICA INTERNA</t>
  </si>
  <si>
    <t>Gobieno General</t>
  </si>
  <si>
    <r>
      <t xml:space="preserve">Gobierno Central excluida seguridad Social  </t>
    </r>
    <r>
      <rPr>
        <b/>
        <vertAlign val="superscript"/>
        <sz val="9"/>
        <rFont val="Arial"/>
        <family val="2"/>
      </rPr>
      <t xml:space="preserve"> </t>
    </r>
    <r>
      <rPr>
        <vertAlign val="superscript"/>
        <sz val="9"/>
        <rFont val="Arial"/>
        <family val="2"/>
      </rPr>
      <t>1/</t>
    </r>
    <r>
      <rPr>
        <sz val="9"/>
        <rFont val="Arial"/>
        <family val="2"/>
      </rPr>
      <t xml:space="preserve"> </t>
    </r>
  </si>
  <si>
    <t>Gobierno Central excluida seguridad social e ISFLSG</t>
  </si>
  <si>
    <r>
      <t xml:space="preserve">Deuda Bonificada </t>
    </r>
    <r>
      <rPr>
        <u/>
        <vertAlign val="superscript"/>
        <sz val="9"/>
        <rFont val="Arial"/>
        <family val="2"/>
      </rPr>
      <t>2/</t>
    </r>
  </si>
  <si>
    <t>Tasa Básica</t>
  </si>
  <si>
    <t>Cero Cupón</t>
  </si>
  <si>
    <t>Cero Cupón Dólares</t>
  </si>
  <si>
    <t>TUDES</t>
  </si>
  <si>
    <t>Dólares Ajustable</t>
  </si>
  <si>
    <t>Colones Ajustables</t>
  </si>
  <si>
    <t>Dolares Fijos</t>
  </si>
  <si>
    <t>Interés Fijo Colones</t>
  </si>
  <si>
    <t>Letras del Tesoro</t>
  </si>
  <si>
    <t>Otras Deudas</t>
  </si>
  <si>
    <t>Otras deudas ¢</t>
  </si>
  <si>
    <t>Otras deudas $</t>
  </si>
  <si>
    <t>Clase 355 Deuda INVU CCSS</t>
  </si>
  <si>
    <t>Deuda BANHVI</t>
  </si>
  <si>
    <t>Instituciones sin fines de lucro que sirven al GC</t>
  </si>
  <si>
    <t>Gobiernos Locales</t>
  </si>
  <si>
    <t>Municipalidades</t>
  </si>
  <si>
    <t>BEM moneda nacional</t>
  </si>
  <si>
    <t>BEM moneda extranjera</t>
  </si>
  <si>
    <t>CERTD$</t>
  </si>
  <si>
    <t xml:space="preserve">Sociedades No Financieras Públicas </t>
  </si>
  <si>
    <t xml:space="preserve">II. DEUDA PÚBLICA EXTERNA </t>
  </si>
  <si>
    <t>Bilateral</t>
  </si>
  <si>
    <t>Bonos</t>
  </si>
  <si>
    <t>Multilateral</t>
  </si>
  <si>
    <t>Seguridad Social del Gobierno Central</t>
  </si>
  <si>
    <t xml:space="preserve">   Banco Central</t>
  </si>
  <si>
    <t xml:space="preserve">   (% del PIB)</t>
  </si>
  <si>
    <t>Comercial</t>
  </si>
  <si>
    <t>Proveedores/Otros</t>
  </si>
  <si>
    <r>
      <t xml:space="preserve">  Tipo de cambio    </t>
    </r>
    <r>
      <rPr>
        <vertAlign val="superscript"/>
        <sz val="9"/>
        <rFont val="Arial"/>
        <family val="2"/>
      </rPr>
      <t xml:space="preserve"> 5</t>
    </r>
    <r>
      <rPr>
        <b/>
        <vertAlign val="superscript"/>
        <sz val="9"/>
        <rFont val="Arial"/>
        <family val="2"/>
      </rPr>
      <t>/</t>
    </r>
  </si>
  <si>
    <r>
      <t xml:space="preserve">  Valor del PIB    </t>
    </r>
    <r>
      <rPr>
        <vertAlign val="superscript"/>
        <sz val="9"/>
        <rFont val="Arial"/>
        <family val="2"/>
      </rPr>
      <t xml:space="preserve"> 8</t>
    </r>
    <r>
      <rPr>
        <b/>
        <vertAlign val="superscript"/>
        <sz val="9"/>
        <rFont val="Arial"/>
        <family val="2"/>
      </rPr>
      <t>/</t>
    </r>
  </si>
  <si>
    <r>
      <rPr>
        <b/>
        <sz val="8"/>
        <rFont val="Arial"/>
        <family val="2"/>
      </rPr>
      <t>Fuente</t>
    </r>
    <r>
      <rPr>
        <sz val="8"/>
        <rFont val="Arial"/>
        <family val="2"/>
      </rPr>
      <t>: Banco Central de Costa Rica y Crédito Público, Ministerio de Hacienda</t>
    </r>
  </si>
  <si>
    <t>Notas metodológicas:</t>
  </si>
  <si>
    <t>1/  Incluye emisiones de títulos valores, bonos y deudas asumidas por el Gobierno Central de las Instituciones incluidas en el Sector Público en la Ley de Estadísticas (Ley 9694).</t>
  </si>
  <si>
    <t>(cifras en millones de dólares)</t>
  </si>
  <si>
    <t xml:space="preserve">II, DEUDA PÚBLICA EXTERNA </t>
  </si>
  <si>
    <t>Banco Central</t>
  </si>
  <si>
    <r>
      <t xml:space="preserve">  Tipo de cambio   </t>
    </r>
    <r>
      <rPr>
        <vertAlign val="superscript"/>
        <sz val="9"/>
        <rFont val="Arial"/>
        <family val="2"/>
      </rPr>
      <t xml:space="preserve">  5</t>
    </r>
    <r>
      <rPr>
        <b/>
        <vertAlign val="superscript"/>
        <sz val="9"/>
        <rFont val="Arial"/>
        <family val="2"/>
      </rPr>
      <t>/</t>
    </r>
  </si>
  <si>
    <t>4/ Incluye BEM moneda nacional y otras obligaciones en moneda extranjera del Banco Central, tales como certificados de depósito a plazo en dólares (CERTD$) y depósitos en moneda extranjera de los Bancos Comerciales en el Banco Central (no incluye encaje).</t>
  </si>
  <si>
    <t>4/ Incluye BEM moneda nacional y otras obligaciones en moneda extranjera del Banco Central, tales como certificados de depósito a plazo en dólares (CERTD$) y depósitos en moneda extranjera de los Bancos Comerciales en el Banco Central (no incluye encaje) y colcaciones de Central directo y Overnight.</t>
  </si>
  <si>
    <r>
      <t>Depósito a plazo y Overnight</t>
    </r>
    <r>
      <rPr>
        <vertAlign val="superscript"/>
        <sz val="9"/>
        <rFont val="Arial"/>
        <family val="2"/>
      </rPr>
      <t xml:space="preserve"> </t>
    </r>
  </si>
  <si>
    <r>
      <t xml:space="preserve">Banco Central </t>
    </r>
    <r>
      <rPr>
        <b/>
        <vertAlign val="superscript"/>
        <sz val="9"/>
        <rFont val="Arial"/>
        <family val="2"/>
      </rPr>
      <t xml:space="preserve"> 4/</t>
    </r>
  </si>
  <si>
    <t>5/ Utiliza el tipo de cambio de venta del último día hábil del mes del Sector Público no Bancario, publicado por el Banco Central de Costa Rica.</t>
  </si>
  <si>
    <t>6/ No se incluye la deuda del Sector Privado, ni el concepto de residencia.</t>
  </si>
  <si>
    <t>7/ Se considera como parte del Gobierno Central los Órganos Desconcentrados (Ley N° 9524), reconstucción histórica.</t>
  </si>
  <si>
    <r>
      <t xml:space="preserve">Banco Central  </t>
    </r>
    <r>
      <rPr>
        <b/>
        <vertAlign val="superscript"/>
        <sz val="9"/>
        <rFont val="Arial"/>
        <family val="2"/>
      </rPr>
      <t xml:space="preserve">4/ </t>
    </r>
  </si>
  <si>
    <t xml:space="preserve">Depósito a plazo y Overnight </t>
  </si>
  <si>
    <t xml:space="preserve">Contactar con: </t>
  </si>
  <si>
    <t>DCPRegistroDeuda@hacienda.go.cr</t>
  </si>
  <si>
    <t>3/  La Deuda Externa no incluye el monto de intereses devengados por ¢93,958,86  millones de colones.  (Diciembre 2021),</t>
  </si>
  <si>
    <t>2/  No incluye el monto de primas y descuentos devengados por $ -467,03  millones de dólares.</t>
  </si>
  <si>
    <t>3/  La Deuda Externa  no incluye el monto de intereses  devengados por ¢ 157,22 millones de dólares.</t>
  </si>
  <si>
    <t>2/  No incluye el monto de primas y descuentos devengados por ¢ -279,114,78  millones de colones.</t>
  </si>
  <si>
    <t>8/ Actualización del PIB:  31 Diciembre 2022.</t>
  </si>
  <si>
    <t>Histórico Anual del 2008 al 2022</t>
  </si>
  <si>
    <t>8/ Actualización del PIB:  Febrero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</si>
</sst>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[$€]* #,##0.00_);_([$€]* \(#,##0.00\);_([$€]* &quot;-&quot;??_);_(@_)"/>
    <numFmt numFmtId="166" formatCode="_(* #,##0.00000_);_(* \(#,##0.00000\);_(* &quot;-&quot;??_);_(@_)"/>
    <numFmt numFmtId="167" formatCode="0.0%"/>
    <numFmt numFmtId="168" formatCode="_(* #,##0.000_);_(* \(#,##0.000\);_(* &quot;-&quot;??_);_(@_)"/>
    <numFmt numFmtId="169" formatCode="_(* #,##0.0_);_(* \(#,##0.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vertAlign val="superscript"/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u/>
      <sz val="9"/>
      <name val="Arial"/>
      <family val="2"/>
    </font>
    <font>
      <u val="singleAccounting"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i/>
      <sz val="11"/>
      <name val="Tahoma"/>
      <family val="2"/>
    </font>
    <font>
      <i/>
      <sz val="11"/>
      <name val="Tahoma"/>
      <family val="2"/>
    </font>
    <font>
      <u/>
      <vertAlign val="superscript"/>
      <sz val="9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85">
    <xf numFmtId="0" fontId="0" fillId="0" borderId="0" xfId="0"/>
    <xf numFmtId="164" fontId="15" fillId="0" borderId="0" xfId="2" applyFont="1" applyFill="1"/>
    <xf numFmtId="17" fontId="6" fillId="0" borderId="0" xfId="0" applyNumberFormat="1" applyFont="1" applyFill="1" applyBorder="1" applyAlignment="1">
      <alignment horizontal="center" vertical="top"/>
    </xf>
    <xf numFmtId="164" fontId="15" fillId="0" borderId="0" xfId="2" applyFont="1" applyFill="1" applyAlignment="1">
      <alignment vertical="top"/>
    </xf>
    <xf numFmtId="164" fontId="7" fillId="0" borderId="0" xfId="2" applyFont="1" applyFill="1" applyAlignment="1">
      <alignment vertical="top"/>
    </xf>
    <xf numFmtId="0" fontId="3" fillId="0" borderId="0" xfId="0" applyFont="1" applyFill="1" applyAlignment="1">
      <alignment vertical="top"/>
    </xf>
    <xf numFmtId="164" fontId="7" fillId="0" borderId="0" xfId="2" applyFont="1" applyFill="1" applyBorder="1" applyAlignment="1">
      <alignment horizontal="center" vertical="top"/>
    </xf>
    <xf numFmtId="164" fontId="6" fillId="0" borderId="0" xfId="2" applyFont="1" applyFill="1" applyAlignment="1">
      <alignment vertical="top"/>
    </xf>
    <xf numFmtId="164" fontId="14" fillId="0" borderId="0" xfId="2" applyFont="1" applyFill="1" applyAlignment="1">
      <alignment vertical="top"/>
    </xf>
    <xf numFmtId="164" fontId="7" fillId="0" borderId="0" xfId="2" applyFont="1" applyFill="1" applyAlignment="1">
      <alignment horizontal="right" vertical="top"/>
    </xf>
    <xf numFmtId="164" fontId="6" fillId="0" borderId="0" xfId="2" applyFont="1" applyFill="1" applyAlignment="1">
      <alignment horizontal="right"/>
    </xf>
    <xf numFmtId="164" fontId="6" fillId="0" borderId="0" xfId="2" applyFont="1" applyFill="1" applyAlignment="1">
      <alignment horizontal="right" vertical="top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164" fontId="7" fillId="0" borderId="0" xfId="2" applyFont="1" applyFill="1"/>
    <xf numFmtId="164" fontId="14" fillId="0" borderId="0" xfId="2" applyFont="1" applyFill="1" applyAlignment="1">
      <alignment horizontal="right" vertical="top"/>
    </xf>
    <xf numFmtId="0" fontId="6" fillId="0" borderId="0" xfId="0" applyFont="1" applyFill="1" applyAlignment="1">
      <alignment horizontal="left" vertical="top"/>
    </xf>
    <xf numFmtId="164" fontId="3" fillId="0" borderId="0" xfId="0" applyNumberFormat="1" applyFont="1" applyFill="1" applyAlignment="1">
      <alignment vertical="top"/>
    </xf>
    <xf numFmtId="0" fontId="6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6" fillId="0" borderId="0" xfId="0" applyFont="1" applyFill="1" applyAlignment="1">
      <alignment vertical="top"/>
    </xf>
    <xf numFmtId="164" fontId="6" fillId="0" borderId="0" xfId="2" applyFont="1" applyFill="1" applyBorder="1" applyAlignment="1">
      <alignment horizontal="right" vertical="top"/>
    </xf>
    <xf numFmtId="0" fontId="6" fillId="0" borderId="0" xfId="0" applyFont="1" applyFill="1" applyAlignment="1">
      <alignment horizontal="left" vertical="top" indent="1"/>
    </xf>
    <xf numFmtId="0" fontId="4" fillId="0" borderId="0" xfId="0" applyFont="1" applyFill="1" applyAlignment="1">
      <alignment vertical="top"/>
    </xf>
    <xf numFmtId="0" fontId="6" fillId="0" borderId="0" xfId="0" applyFont="1" applyFill="1" applyAlignment="1">
      <alignment horizontal="left" vertical="top" indent="4"/>
    </xf>
    <xf numFmtId="0" fontId="6" fillId="0" borderId="0" xfId="0" applyFont="1" applyFill="1" applyAlignment="1">
      <alignment horizontal="left" vertical="top" indent="3"/>
    </xf>
    <xf numFmtId="0" fontId="16" fillId="0" borderId="0" xfId="0" applyFont="1" applyFill="1" applyAlignment="1">
      <alignment horizontal="left" vertical="top" indent="4"/>
    </xf>
    <xf numFmtId="0" fontId="14" fillId="0" borderId="0" xfId="0" applyFont="1" applyFill="1" applyAlignment="1">
      <alignment horizontal="left" vertical="top" indent="6"/>
    </xf>
    <xf numFmtId="0" fontId="7" fillId="0" borderId="0" xfId="0" applyFont="1" applyFill="1" applyAlignment="1">
      <alignment horizontal="left" vertical="top" indent="8"/>
    </xf>
    <xf numFmtId="164" fontId="6" fillId="0" borderId="0" xfId="2" applyFont="1" applyFill="1"/>
    <xf numFmtId="0" fontId="6" fillId="0" borderId="0" xfId="0" applyFont="1" applyFill="1" applyAlignment="1">
      <alignment horizontal="left" vertical="top" indent="9"/>
    </xf>
    <xf numFmtId="0" fontId="6" fillId="0" borderId="0" xfId="0" applyFont="1" applyFill="1" applyAlignment="1">
      <alignment horizontal="left" vertical="top" indent="2"/>
    </xf>
    <xf numFmtId="164" fontId="8" fillId="0" borderId="0" xfId="2" applyFont="1" applyFill="1" applyAlignment="1">
      <alignment vertical="top"/>
    </xf>
    <xf numFmtId="164" fontId="16" fillId="0" borderId="0" xfId="2" applyFont="1" applyFill="1" applyAlignment="1">
      <alignment horizontal="left" vertical="top" indent="4"/>
    </xf>
    <xf numFmtId="0" fontId="7" fillId="0" borderId="0" xfId="0" applyFont="1" applyFill="1" applyAlignment="1">
      <alignment horizontal="left" vertical="top" indent="4"/>
    </xf>
    <xf numFmtId="0" fontId="11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3" fillId="0" borderId="0" xfId="0" applyFont="1" applyFill="1" applyAlignment="1">
      <alignment vertical="top"/>
    </xf>
    <xf numFmtId="0" fontId="12" fillId="0" borderId="0" xfId="0" applyFont="1" applyFill="1"/>
    <xf numFmtId="164" fontId="5" fillId="0" borderId="0" xfId="2" applyFont="1" applyFill="1" applyAlignment="1">
      <alignment vertical="top"/>
    </xf>
    <xf numFmtId="164" fontId="7" fillId="0" borderId="0" xfId="2" applyFont="1" applyFill="1" applyAlignment="1">
      <alignment horizontal="right"/>
    </xf>
    <xf numFmtId="164" fontId="7" fillId="0" borderId="0" xfId="2" applyFont="1" applyFill="1" applyAlignment="1">
      <alignment horizontal="left" vertical="top" indent="4"/>
    </xf>
    <xf numFmtId="164" fontId="16" fillId="0" borderId="0" xfId="2" applyFont="1" applyFill="1" applyAlignment="1">
      <alignment vertical="top"/>
    </xf>
    <xf numFmtId="164" fontId="17" fillId="0" borderId="0" xfId="2" applyFont="1" applyFill="1" applyAlignment="1">
      <alignment vertical="top"/>
    </xf>
    <xf numFmtId="0" fontId="18" fillId="0" borderId="0" xfId="0" applyFont="1" applyFill="1" applyAlignment="1">
      <alignment vertical="top"/>
    </xf>
    <xf numFmtId="0" fontId="19" fillId="0" borderId="0" xfId="0" applyFont="1" applyFill="1" applyAlignment="1">
      <alignment vertical="top"/>
    </xf>
    <xf numFmtId="164" fontId="16" fillId="0" borderId="0" xfId="2" applyFont="1" applyFill="1"/>
    <xf numFmtId="164" fontId="16" fillId="0" borderId="0" xfId="2" applyFont="1" applyFill="1" applyAlignment="1">
      <alignment horizontal="right" vertical="top"/>
    </xf>
    <xf numFmtId="164" fontId="16" fillId="2" borderId="0" xfId="2" applyFont="1" applyFill="1" applyAlignment="1">
      <alignment vertical="top"/>
    </xf>
    <xf numFmtId="164" fontId="7" fillId="2" borderId="0" xfId="2" applyFont="1" applyFill="1" applyAlignment="1">
      <alignment horizontal="right" vertical="top"/>
    </xf>
    <xf numFmtId="39" fontId="7" fillId="2" borderId="0" xfId="2" applyNumberFormat="1" applyFont="1" applyFill="1"/>
    <xf numFmtId="43" fontId="3" fillId="0" borderId="0" xfId="0" applyNumberFormat="1" applyFont="1" applyFill="1" applyAlignment="1">
      <alignment vertical="top"/>
    </xf>
    <xf numFmtId="164" fontId="3" fillId="0" borderId="0" xfId="2" applyFont="1" applyFill="1" applyAlignment="1">
      <alignment vertical="top"/>
    </xf>
    <xf numFmtId="164" fontId="7" fillId="2" borderId="0" xfId="2" applyFont="1" applyFill="1" applyAlignment="1">
      <alignment vertical="top"/>
    </xf>
    <xf numFmtId="43" fontId="7" fillId="0" borderId="0" xfId="0" applyNumberFormat="1" applyFont="1" applyFill="1" applyAlignment="1">
      <alignment vertical="top"/>
    </xf>
    <xf numFmtId="43" fontId="5" fillId="0" borderId="0" xfId="0" applyNumberFormat="1" applyFont="1" applyFill="1"/>
    <xf numFmtId="43" fontId="19" fillId="0" borderId="0" xfId="0" applyNumberFormat="1" applyFont="1" applyFill="1" applyAlignment="1">
      <alignment vertical="top"/>
    </xf>
    <xf numFmtId="43" fontId="4" fillId="0" borderId="0" xfId="0" applyNumberFormat="1" applyFont="1" applyFill="1" applyAlignment="1">
      <alignment vertical="top"/>
    </xf>
    <xf numFmtId="166" fontId="4" fillId="0" borderId="0" xfId="0" applyNumberFormat="1" applyFont="1" applyFill="1" applyAlignment="1">
      <alignment vertical="top"/>
    </xf>
    <xf numFmtId="164" fontId="4" fillId="0" borderId="0" xfId="2" applyFont="1" applyFill="1" applyAlignment="1">
      <alignment vertical="top"/>
    </xf>
    <xf numFmtId="164" fontId="18" fillId="0" borderId="0" xfId="2" applyFont="1" applyFill="1" applyAlignment="1">
      <alignment vertical="top"/>
    </xf>
    <xf numFmtId="164" fontId="7" fillId="0" borderId="0" xfId="0" applyNumberFormat="1" applyFont="1" applyFill="1" applyAlignment="1">
      <alignment vertical="top"/>
    </xf>
    <xf numFmtId="167" fontId="7" fillId="0" borderId="0" xfId="8" applyNumberFormat="1" applyFont="1" applyFill="1" applyAlignment="1">
      <alignment horizontal="right" vertical="top"/>
    </xf>
    <xf numFmtId="0" fontId="7" fillId="0" borderId="0" xfId="0" applyFont="1" applyFill="1" applyAlignment="1">
      <alignment horizontal="left" vertical="top" indent="1"/>
    </xf>
    <xf numFmtId="0" fontId="7" fillId="0" borderId="0" xfId="0" applyFont="1" applyFill="1" applyAlignment="1">
      <alignment horizontal="left" vertical="top" indent="3"/>
    </xf>
    <xf numFmtId="0" fontId="7" fillId="0" borderId="0" xfId="0" applyFont="1" applyFill="1" applyAlignment="1">
      <alignment horizontal="left" vertical="top" indent="2"/>
    </xf>
    <xf numFmtId="10" fontId="7" fillId="0" borderId="0" xfId="8" applyNumberFormat="1" applyFont="1" applyFill="1" applyAlignment="1">
      <alignment vertical="top"/>
    </xf>
    <xf numFmtId="10" fontId="4" fillId="0" borderId="0" xfId="8" applyNumberFormat="1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164" fontId="11" fillId="0" borderId="0" xfId="2" applyFont="1" applyFill="1" applyAlignment="1">
      <alignment vertical="top"/>
    </xf>
    <xf numFmtId="164" fontId="5" fillId="0" borderId="0" xfId="2" applyFont="1" applyFill="1"/>
    <xf numFmtId="168" fontId="7" fillId="2" borderId="0" xfId="2" applyNumberFormat="1" applyFont="1" applyFill="1" applyAlignment="1">
      <alignment horizontal="right" vertical="top"/>
    </xf>
    <xf numFmtId="164" fontId="2" fillId="0" borderId="0" xfId="2" applyFont="1" applyAlignment="1">
      <alignment vertical="top"/>
    </xf>
    <xf numFmtId="0" fontId="6" fillId="2" borderId="0" xfId="0" applyFont="1" applyFill="1" applyAlignment="1">
      <alignment horizontal="left" vertical="top" indent="3"/>
    </xf>
    <xf numFmtId="0" fontId="16" fillId="2" borderId="0" xfId="0" applyFont="1" applyFill="1" applyAlignment="1">
      <alignment horizontal="left" vertical="top" indent="4"/>
    </xf>
    <xf numFmtId="164" fontId="5" fillId="0" borderId="0" xfId="2" applyFont="1" applyFill="1" applyAlignment="1">
      <alignment vertical="center"/>
    </xf>
    <xf numFmtId="0" fontId="23" fillId="0" borderId="0" xfId="9" applyFont="1" applyFill="1"/>
    <xf numFmtId="39" fontId="7" fillId="0" borderId="0" xfId="2" applyNumberFormat="1" applyFont="1" applyFill="1"/>
    <xf numFmtId="169" fontId="3" fillId="0" borderId="0" xfId="2" applyNumberFormat="1" applyFont="1" applyFill="1" applyAlignment="1">
      <alignment vertical="top"/>
    </xf>
    <xf numFmtId="169" fontId="3" fillId="0" borderId="0" xfId="0" applyNumberFormat="1" applyFont="1" applyFill="1" applyAlignment="1">
      <alignment vertical="top"/>
    </xf>
    <xf numFmtId="0" fontId="1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center" vertical="top"/>
    </xf>
    <xf numFmtId="0" fontId="6" fillId="0" borderId="0" xfId="3" applyFont="1" applyFill="1" applyAlignment="1">
      <alignment horizontal="center" vertical="top"/>
    </xf>
  </cellXfs>
  <cellStyles count="10">
    <cellStyle name="Euro" xfId="1" xr:uid="{00000000-0005-0000-0000-000000000000}"/>
    <cellStyle name="Hipervínculo" xfId="9" builtinId="8"/>
    <cellStyle name="Millares" xfId="2" builtinId="3"/>
    <cellStyle name="Millares 2" xfId="6" xr:uid="{00000000-0005-0000-0000-000002000000}"/>
    <cellStyle name="Normal" xfId="0" builtinId="0"/>
    <cellStyle name="Normal 2" xfId="5" xr:uid="{00000000-0005-0000-0000-000004000000}"/>
    <cellStyle name="Normal 2 2" xfId="3" xr:uid="{00000000-0005-0000-0000-000005000000}"/>
    <cellStyle name="Normal 3" xfId="4" xr:uid="{00000000-0005-0000-0000-000006000000}"/>
    <cellStyle name="Porcentaje" xfId="8" builtinId="5"/>
    <cellStyle name="Porcentaje 2" xfId="7" xr:uid="{00000000-0005-0000-0000-000007000000}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541867</xdr:colOff>
      <xdr:row>6</xdr:row>
      <xdr:rowOff>93134</xdr:rowOff>
    </xdr:from>
    <xdr:to>
      <xdr:col>0</xdr:col>
      <xdr:colOff>1928462</xdr:colOff>
      <xdr:row>10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A02BC3-5F87-424F-A064-8477E7397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867" y="1244601"/>
          <a:ext cx="1386595" cy="7450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541867</xdr:colOff>
      <xdr:row>6</xdr:row>
      <xdr:rowOff>135467</xdr:rowOff>
    </xdr:from>
    <xdr:to>
      <xdr:col>0</xdr:col>
      <xdr:colOff>1883452</xdr:colOff>
      <xdr:row>10</xdr:row>
      <xdr:rowOff>127001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E60372-920C-486C-BFF7-373C08AB5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867" y="1286934"/>
          <a:ext cx="1341585" cy="7027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P/INFORMES%20FISCALES/INV-SPN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RES\COMUNFP&amp;AF$\MERCAP\MARS\INV-SPN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CN/rev-oct99modi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ERCAP\DORIS\ESTFIS\07-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ERCAP\DORIS\ESTFIS\01-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etario\users\MERCAP\MARIANO\BURSATIL\BURSAT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-95"/>
    </sheetNames>
    <sheetDataSet>
      <sheetData sheetId="0" refreshError="1">
        <row r="1">
          <cell r="A1" t="str">
            <v>FINANCIAMIENTO NETO DEL DEFICIT DEL</v>
          </cell>
        </row>
        <row r="2">
          <cell r="A2" t="str">
            <v>SECTOR PUBLICO NO FINANCIERO</v>
          </cell>
        </row>
        <row r="3">
          <cell r="A3" t="str">
            <v>A DICIEMBRE 1995</v>
          </cell>
        </row>
        <row r="4">
          <cell r="A4" t="str">
            <v xml:space="preserve"> - cifras en millones de colones -</v>
          </cell>
        </row>
        <row r="5">
          <cell r="A5" t="str">
            <v>DESCRIPCION</v>
          </cell>
          <cell r="B5" t="str">
            <v>GOBIERNO CENTRAL</v>
          </cell>
          <cell r="C5" t="str">
            <v>RESTO   SPNF</v>
          </cell>
          <cell r="D5" t="str">
            <v>TOTAL SPNF</v>
          </cell>
        </row>
        <row r="7">
          <cell r="A7" t="str">
            <v>1. FINANCIAMIENTO INTERNO NETO</v>
          </cell>
          <cell r="B7">
            <v>102335</v>
          </cell>
          <cell r="C7">
            <v>-30396.299999999996</v>
          </cell>
          <cell r="D7">
            <v>71938.700000000012</v>
          </cell>
        </row>
        <row r="9">
          <cell r="A9" t="str">
            <v xml:space="preserve">  i- COLOCACION NETA DE BONOS  1/</v>
          </cell>
          <cell r="B9">
            <v>98607</v>
          </cell>
          <cell r="C9">
            <v>-12180.899999999994</v>
          </cell>
          <cell r="D9">
            <v>86426.1</v>
          </cell>
        </row>
        <row r="11">
          <cell r="A11" t="str">
            <v xml:space="preserve">  ii- SISTEMA BANCARIO NACIONAL</v>
          </cell>
          <cell r="B11">
            <v>3728</v>
          </cell>
          <cell r="C11">
            <v>-18215.400000000001</v>
          </cell>
          <cell r="D11">
            <v>-14487.400000000001</v>
          </cell>
        </row>
        <row r="12">
          <cell r="A12" t="str">
            <v xml:space="preserve">     - Banco Central</v>
          </cell>
          <cell r="B12">
            <v>-14300</v>
          </cell>
          <cell r="C12">
            <v>-5879.1</v>
          </cell>
          <cell r="D12">
            <v>-20179.099999999999</v>
          </cell>
        </row>
        <row r="13">
          <cell r="A13" t="str">
            <v xml:space="preserve">     - Bancos comerciales</v>
          </cell>
          <cell r="B13">
            <v>18028</v>
          </cell>
          <cell r="C13">
            <v>-12336.3</v>
          </cell>
          <cell r="D13">
            <v>5691.7000000000007</v>
          </cell>
        </row>
        <row r="15">
          <cell r="A15" t="str">
            <v xml:space="preserve">    iii- DEUDA FLOTANTE  2/</v>
          </cell>
          <cell r="C15">
            <v>0</v>
          </cell>
          <cell r="D15">
            <v>0</v>
          </cell>
        </row>
        <row r="17">
          <cell r="A17" t="str">
            <v>2. FINANCIAMIENTO EXTERNO NETO</v>
          </cell>
          <cell r="B17">
            <v>-1443.8470800000016</v>
          </cell>
          <cell r="C17">
            <v>-3030.4</v>
          </cell>
          <cell r="D17">
            <v>-4474.2470800000019</v>
          </cell>
        </row>
        <row r="19">
          <cell r="A19" t="str">
            <v>FINANCIAMIENTO TOTAL OBSERVADO</v>
          </cell>
          <cell r="B19">
            <v>100891.15291999999</v>
          </cell>
          <cell r="C19">
            <v>-33426.699999999997</v>
          </cell>
          <cell r="D19">
            <v>67464.452920000011</v>
          </cell>
        </row>
        <row r="20">
          <cell r="A20" t="str">
            <v>(% DEL PIB)</v>
          </cell>
          <cell r="B20">
            <v>6.0579569096786898E-2</v>
          </cell>
          <cell r="C20">
            <v>-2.0070888514211325E-2</v>
          </cell>
          <cell r="D20">
            <v>4.0508680582575576E-2</v>
          </cell>
        </row>
        <row r="22">
          <cell r="A22" t="str">
            <v>BRECHA DEFICITARIA OBSERVADA   3/</v>
          </cell>
          <cell r="B22">
            <v>-72748</v>
          </cell>
          <cell r="C22">
            <v>40202</v>
          </cell>
          <cell r="D22">
            <v>-32546</v>
          </cell>
        </row>
        <row r="23">
          <cell r="A23" t="str">
            <v>(% DEL PIB)</v>
          </cell>
          <cell r="B23">
            <v>-4.3681159002589121E-2</v>
          </cell>
          <cell r="C23">
            <v>2.4139082232117554E-2</v>
          </cell>
          <cell r="D23">
            <v>-1.9542076770471567E-2</v>
          </cell>
        </row>
        <row r="25">
          <cell r="A25" t="str">
            <v>META FINANC. NETO DEL SPNF  4/</v>
          </cell>
          <cell r="B25">
            <v>66689</v>
          </cell>
          <cell r="C25">
            <v>-35539</v>
          </cell>
          <cell r="D25">
            <v>31150</v>
          </cell>
        </row>
        <row r="26">
          <cell r="A26" t="str">
            <v>(% DEL PIB)</v>
          </cell>
          <cell r="B26">
            <v>4.004306390173841E-2</v>
          </cell>
          <cell r="C26">
            <v>-2.1339208085349629E-2</v>
          </cell>
          <cell r="D26">
            <v>1.8703855816388781E-2</v>
          </cell>
        </row>
        <row r="28">
          <cell r="A28" t="str">
            <v>RESIDUO   5/</v>
          </cell>
          <cell r="B28">
            <v>28143.152919999993</v>
          </cell>
          <cell r="C28">
            <v>6775.3000000000029</v>
          </cell>
          <cell r="D28">
            <v>34918.452919999996</v>
          </cell>
        </row>
        <row r="29">
          <cell r="A29" t="str">
            <v>1/ Excluye la colocación neta en el Sistema Bancario Nacional.</v>
          </cell>
        </row>
        <row r="30">
          <cell r="A30" t="str">
            <v>2/ Incluye la variación respecto a dic-94 de los giros pendientes de pago (deuda flotante)</v>
          </cell>
        </row>
        <row r="31">
          <cell r="A31" t="str">
            <v>3/Cifras preliminales del déficit por encima de la línea del SPNF.</v>
          </cell>
        </row>
        <row r="32">
          <cell r="A32" t="str">
            <v>4/ Según la versión del 11/10/95 de los límites del FMI</v>
          </cell>
        </row>
        <row r="33">
          <cell r="A33" t="str">
            <v>5/ Diferencia entre los déficit observados por encima y por debajo de la línea.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-95"/>
    </sheetNames>
    <sheetDataSet>
      <sheetData sheetId="0" refreshError="1">
        <row r="1">
          <cell r="A1" t="str">
            <v>FINANCIAMIENTO NETO DEL DEFICIT DEL</v>
          </cell>
        </row>
        <row r="2">
          <cell r="A2" t="str">
            <v>SECTOR PUBLICO NO FINANCIERO</v>
          </cell>
        </row>
        <row r="3">
          <cell r="A3" t="str">
            <v>A DICIEMBRE 1995</v>
          </cell>
        </row>
        <row r="4">
          <cell r="A4" t="str">
            <v xml:space="preserve"> - cifras en millones de colones -</v>
          </cell>
        </row>
        <row r="5">
          <cell r="A5" t="str">
            <v>DESCRIPCION</v>
          </cell>
          <cell r="B5" t="str">
            <v>GOBIERNO CENTRAL</v>
          </cell>
          <cell r="C5" t="str">
            <v>RESTO   SPNF</v>
          </cell>
          <cell r="D5" t="str">
            <v>TOTAL SPNF</v>
          </cell>
        </row>
        <row r="7">
          <cell r="A7" t="str">
            <v>1. FINANCIAMIENTO INTERNO NETO</v>
          </cell>
          <cell r="B7">
            <v>102335</v>
          </cell>
          <cell r="C7">
            <v>-30396.299999999996</v>
          </cell>
          <cell r="D7">
            <v>71938.700000000012</v>
          </cell>
        </row>
        <row r="9">
          <cell r="A9" t="str">
            <v xml:space="preserve">  i- COLOCACION NETA DE BONOS  1/</v>
          </cell>
          <cell r="B9">
            <v>98607</v>
          </cell>
          <cell r="C9">
            <v>-12180.899999999994</v>
          </cell>
          <cell r="D9">
            <v>86426.1</v>
          </cell>
        </row>
        <row r="11">
          <cell r="A11" t="str">
            <v xml:space="preserve">  ii- SISTEMA BANCARIO NACIONAL</v>
          </cell>
          <cell r="B11">
            <v>3728</v>
          </cell>
          <cell r="C11">
            <v>-18215.400000000001</v>
          </cell>
          <cell r="D11">
            <v>-14487.400000000001</v>
          </cell>
        </row>
        <row r="12">
          <cell r="A12" t="str">
            <v xml:space="preserve">     - Banco Central</v>
          </cell>
          <cell r="B12">
            <v>-14300</v>
          </cell>
          <cell r="C12">
            <v>-5879.1</v>
          </cell>
          <cell r="D12">
            <v>-20179.099999999999</v>
          </cell>
        </row>
        <row r="13">
          <cell r="A13" t="str">
            <v xml:space="preserve">     - Bancos comerciales</v>
          </cell>
          <cell r="B13">
            <v>18028</v>
          </cell>
          <cell r="C13">
            <v>-12336.3</v>
          </cell>
          <cell r="D13">
            <v>5691.7000000000007</v>
          </cell>
        </row>
        <row r="15">
          <cell r="A15" t="str">
            <v xml:space="preserve">    iii- DEUDA FLOTANTE  2/</v>
          </cell>
          <cell r="C15">
            <v>0</v>
          </cell>
          <cell r="D15">
            <v>0</v>
          </cell>
        </row>
        <row r="17">
          <cell r="A17" t="str">
            <v>2. FINANCIAMIENTO EXTERNO NETO</v>
          </cell>
          <cell r="B17">
            <v>-1443.8470800000016</v>
          </cell>
          <cell r="C17">
            <v>-3030.4</v>
          </cell>
          <cell r="D17">
            <v>-4474.2470800000019</v>
          </cell>
        </row>
        <row r="19">
          <cell r="A19" t="str">
            <v>FINANCIAMIENTO TOTAL OBSERVADO</v>
          </cell>
          <cell r="B19">
            <v>100891.15291999999</v>
          </cell>
          <cell r="C19">
            <v>-33426.699999999997</v>
          </cell>
          <cell r="D19">
            <v>67464.452920000011</v>
          </cell>
        </row>
        <row r="20">
          <cell r="A20" t="str">
            <v>(% DEL PIB)</v>
          </cell>
          <cell r="B20">
            <v>6.0579569096786898E-2</v>
          </cell>
          <cell r="C20">
            <v>-2.0070888514211325E-2</v>
          </cell>
          <cell r="D20">
            <v>4.0508680582575576E-2</v>
          </cell>
        </row>
        <row r="22">
          <cell r="A22" t="str">
            <v>BRECHA DEFICITARIA OBSERVADA   3/</v>
          </cell>
          <cell r="B22">
            <v>-72748</v>
          </cell>
          <cell r="C22">
            <v>40202</v>
          </cell>
          <cell r="D22">
            <v>-32546</v>
          </cell>
        </row>
        <row r="23">
          <cell r="A23" t="str">
            <v>(% DEL PIB)</v>
          </cell>
          <cell r="B23">
            <v>-4.3681159002589121E-2</v>
          </cell>
          <cell r="C23">
            <v>2.4139082232117554E-2</v>
          </cell>
          <cell r="D23">
            <v>-1.9542076770471567E-2</v>
          </cell>
        </row>
        <row r="25">
          <cell r="A25" t="str">
            <v>META FINANC. NETO DEL SPNF  4/</v>
          </cell>
          <cell r="B25">
            <v>66689</v>
          </cell>
          <cell r="C25">
            <v>-35539</v>
          </cell>
          <cell r="D25">
            <v>31150</v>
          </cell>
        </row>
        <row r="26">
          <cell r="A26" t="str">
            <v>(% DEL PIB)</v>
          </cell>
          <cell r="B26">
            <v>4.004306390173841E-2</v>
          </cell>
          <cell r="C26">
            <v>-2.1339208085349629E-2</v>
          </cell>
          <cell r="D26">
            <v>1.8703855816388781E-2</v>
          </cell>
        </row>
        <row r="28">
          <cell r="A28" t="str">
            <v>RESIDUO   5/</v>
          </cell>
          <cell r="B28">
            <v>28143.152919999993</v>
          </cell>
          <cell r="C28">
            <v>6775.3000000000029</v>
          </cell>
          <cell r="D28">
            <v>34918.452919999996</v>
          </cell>
        </row>
        <row r="29">
          <cell r="A29" t="str">
            <v>1/ Excluye la colocación neta en el Sistema Bancario Nacional.</v>
          </cell>
        </row>
        <row r="30">
          <cell r="A30" t="str">
            <v>2/ Incluye la variación respecto a dic-94 de los giros pendientes de pago (deuda flotante)</v>
          </cell>
        </row>
        <row r="31">
          <cell r="A31" t="str">
            <v>3/Cifras preliminales del déficit por encima de la línea del SPNF.</v>
          </cell>
        </row>
        <row r="32">
          <cell r="A32" t="str">
            <v>4/ Según la versión del 11/10/95 de los límites del FMI</v>
          </cell>
        </row>
        <row r="33">
          <cell r="A33" t="str">
            <v>5/ Diferencia entre los déficit observados por encima y por debajo de la línea.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PIBREAL"/>
      <sheetName val="Hoja1"/>
      <sheetName val="memoria"/>
      <sheetName val="PIBCONST"/>
      <sheetName val="pibconstprog"/>
      <sheetName val="IMPPIBprog"/>
      <sheetName val="PIBCONSTaportes"/>
      <sheetName val="PIBCONSTporc"/>
      <sheetName val="PIBCORR"/>
      <sheetName val="PIBCOrrporc "/>
      <sheetName val="IMPPIB"/>
      <sheetName val="aportes"/>
      <sheetName val="OYDCONST"/>
      <sheetName val="OYDCONSPORC)"/>
      <sheetName val="OYDCORR"/>
      <sheetName val="OYDCORPROP"/>
      <sheetName val="OYDIMP"/>
      <sheetName val="FBK"/>
      <sheetName val="CONSPRIV"/>
      <sheetName val="TRANS-EXT"/>
      <sheetName val="TRANS-EXT 97adel"/>
      <sheetName val="INGNAC"/>
      <sheetName val="C11"/>
      <sheetName val="CCF"/>
      <sheetName val="RELACIONES"/>
      <sheetName val="IMPORTAC"/>
      <sheetName val="PROPENS"/>
      <sheetName val="INTEGRAC96"/>
      <sheetName val="INTEGRAC95"/>
      <sheetName val="INTEGCREC"/>
      <sheetName val="DESG-IMP"/>
      <sheetName val="c29"/>
      <sheetName val="C42"/>
      <sheetName val="COMERC"/>
      <sheetName val="c24"/>
      <sheetName val="financ"/>
      <sheetName val="PM97981"/>
      <sheetName val="PM97982"/>
      <sheetName val="FUERZ-TRAB"/>
      <sheetName val="TIPO-CAMB"/>
      <sheetName val="IMPL-PREC"/>
      <sheetName val="pibconstbase91"/>
      <sheetName val="pibcorrbase91"/>
      <sheetName val="imppibbase91"/>
      <sheetName val="oydbase91const"/>
      <sheetName val="oydbase91corr"/>
      <sheetName val="OYDIMPBASE91"/>
      <sheetName val="oydimplbase91real"/>
      <sheetName val="conspbase91"/>
      <sheetName val="ingdipsbase91"/>
      <sheetName val="regress"/>
      <sheetName val="regress (2)"/>
      <sheetName val="inbconstantes"/>
      <sheetName val="ajustevarterminter"/>
      <sheetName val="REN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>
        <row r="1">
          <cell r="A1" t="str">
            <v>REVISION CON CIFRAS SEGÚN V MANUAL desde 1992</v>
          </cell>
        </row>
        <row r="2">
          <cell r="A2" t="str">
            <v>1° DE FEBRERO DE 1999</v>
          </cell>
        </row>
        <row r="6">
          <cell r="A6" t="str">
            <v>IMPORTACIONES</v>
          </cell>
        </row>
        <row r="7">
          <cell r="A7" t="str">
            <v xml:space="preserve">1.Mercancías y servicios no </v>
          </cell>
        </row>
        <row r="8">
          <cell r="A8" t="str">
            <v xml:space="preserve">  de factores</v>
          </cell>
        </row>
        <row r="10">
          <cell r="A10" t="str">
            <v xml:space="preserve"> 1.1.Mercancías FOB</v>
          </cell>
        </row>
        <row r="11">
          <cell r="A11" t="str">
            <v xml:space="preserve"> 1.2.Fletes y Seguros</v>
          </cell>
        </row>
        <row r="12">
          <cell r="A12" t="str">
            <v xml:space="preserve">      Fletes de Importación</v>
          </cell>
        </row>
        <row r="13">
          <cell r="A13" t="str">
            <v xml:space="preserve">      Primas netas de seguros 4/</v>
          </cell>
        </row>
        <row r="14">
          <cell r="A14" t="str">
            <v xml:space="preserve"> 1.3.Servicios Portuarios</v>
          </cell>
        </row>
        <row r="15">
          <cell r="A15" t="str">
            <v xml:space="preserve">      Servicios Portuarios</v>
          </cell>
        </row>
        <row r="16">
          <cell r="A16" t="str">
            <v xml:space="preserve">      Fletamentos</v>
          </cell>
        </row>
        <row r="17">
          <cell r="A17" t="str">
            <v xml:space="preserve">      Serv. Div. de Transp.</v>
          </cell>
        </row>
        <row r="18">
          <cell r="A18" t="str">
            <v xml:space="preserve"> 1.4.Gastos de Viaje y transp.</v>
          </cell>
        </row>
        <row r="19">
          <cell r="A19" t="str">
            <v xml:space="preserve">     de pasajeros</v>
          </cell>
        </row>
        <row r="20">
          <cell r="A20" t="str">
            <v xml:space="preserve">      Transporte de pasajeros</v>
          </cell>
        </row>
        <row r="21">
          <cell r="A21" t="str">
            <v xml:space="preserve">      Viajes</v>
          </cell>
        </row>
        <row r="22">
          <cell r="A22" t="str">
            <v xml:space="preserve"> 1.5.Otros</v>
          </cell>
        </row>
        <row r="23">
          <cell r="A23" t="str">
            <v xml:space="preserve">      Otros gastos de embaj.</v>
          </cell>
        </row>
        <row r="24">
          <cell r="A24" t="str">
            <v xml:space="preserve">      Primas netas s/seguros</v>
          </cell>
        </row>
        <row r="25">
          <cell r="A25" t="str">
            <v xml:space="preserve">      Reaseguros</v>
          </cell>
        </row>
        <row r="26">
          <cell r="A26" t="str">
            <v xml:space="preserve">      Comunicac.Pub.y otros</v>
          </cell>
        </row>
        <row r="28">
          <cell r="A28" t="str">
            <v>2.Renta de los factores</v>
          </cell>
        </row>
        <row r="29">
          <cell r="A29" t="str">
            <v xml:space="preserve"> 2.1.Sueldos y Salarios</v>
          </cell>
        </row>
        <row r="30">
          <cell r="A30" t="str">
            <v xml:space="preserve">      Gastos Part.Pers.Dipl.</v>
          </cell>
        </row>
        <row r="31">
          <cell r="A31" t="str">
            <v xml:space="preserve">      Trans.Priv.Sueldos y Sal.</v>
          </cell>
        </row>
        <row r="32">
          <cell r="A32" t="str">
            <v xml:space="preserve"> 2.2.Intereses</v>
          </cell>
        </row>
        <row r="33">
          <cell r="A33" t="str">
            <v xml:space="preserve">      Sector Oficial</v>
          </cell>
        </row>
        <row r="34">
          <cell r="A34" t="str">
            <v xml:space="preserve">      Sector Privado</v>
          </cell>
        </row>
        <row r="35">
          <cell r="A35" t="str">
            <v xml:space="preserve"> 2.3.Utilidades,Divid.y otros</v>
          </cell>
        </row>
        <row r="36">
          <cell r="A36" t="str">
            <v xml:space="preserve">      Renta de la Inversión</v>
          </cell>
        </row>
        <row r="37">
          <cell r="A37" t="str">
            <v xml:space="preserve">      Regalías y derech.de Lic.</v>
          </cell>
        </row>
        <row r="38">
          <cell r="A38" t="str">
            <v>3.Transferencias</v>
          </cell>
        </row>
        <row r="39">
          <cell r="A39" t="str">
            <v xml:space="preserve"> 3.1.Gobierno</v>
          </cell>
        </row>
        <row r="40">
          <cell r="A40" t="str">
            <v xml:space="preserve"> 3.2.Privadas</v>
          </cell>
        </row>
        <row r="42">
          <cell r="A42" t="str">
            <v>TOTAL</v>
          </cell>
        </row>
        <row r="44">
          <cell r="A44" t="str">
            <v>EXPORTACIONES</v>
          </cell>
        </row>
        <row r="46">
          <cell r="A46" t="str">
            <v>1.Mercancías y servicios no</v>
          </cell>
        </row>
        <row r="47">
          <cell r="A47" t="str">
            <v xml:space="preserve">  de factores</v>
          </cell>
        </row>
        <row r="48">
          <cell r="A48" t="str">
            <v xml:space="preserve"> 1.1.Mercancías FOB</v>
          </cell>
        </row>
        <row r="49">
          <cell r="A49" t="str">
            <v xml:space="preserve"> 1.2.Fletes y Seguros</v>
          </cell>
        </row>
        <row r="50">
          <cell r="A50" t="str">
            <v xml:space="preserve">      Fletes de Exportación</v>
          </cell>
        </row>
        <row r="51">
          <cell r="A51" t="str">
            <v xml:space="preserve">      Primas netas de seguros</v>
          </cell>
        </row>
        <row r="52">
          <cell r="A52" t="str">
            <v xml:space="preserve"> 1.3.Servicios Portuarios</v>
          </cell>
        </row>
        <row r="53">
          <cell r="A53" t="str">
            <v xml:space="preserve">      Servicios Portuarios </v>
          </cell>
        </row>
        <row r="54">
          <cell r="A54" t="str">
            <v xml:space="preserve">      Fletamentos</v>
          </cell>
        </row>
        <row r="55">
          <cell r="A55" t="str">
            <v xml:space="preserve">      Serv. Div. de Transp.</v>
          </cell>
        </row>
        <row r="56">
          <cell r="A56" t="str">
            <v xml:space="preserve"> 1.4.Gastos de Viaje y transp.</v>
          </cell>
        </row>
        <row r="57">
          <cell r="A57" t="str">
            <v xml:space="preserve">     de pasajeros</v>
          </cell>
        </row>
        <row r="58">
          <cell r="A58" t="str">
            <v xml:space="preserve">      Transporte de pasajeros</v>
          </cell>
        </row>
        <row r="59">
          <cell r="A59" t="str">
            <v xml:space="preserve">      Viajes </v>
          </cell>
        </row>
        <row r="60">
          <cell r="A60" t="str">
            <v xml:space="preserve"> 1.5.Otros</v>
          </cell>
        </row>
        <row r="61">
          <cell r="A61" t="str">
            <v xml:space="preserve">      Otros gastos de embaj.</v>
          </cell>
        </row>
        <row r="62">
          <cell r="A62" t="str">
            <v xml:space="preserve">      Primas netas s/seguros</v>
          </cell>
        </row>
        <row r="63">
          <cell r="A63" t="str">
            <v xml:space="preserve">      Reaseguros</v>
          </cell>
        </row>
        <row r="64">
          <cell r="A64" t="str">
            <v xml:space="preserve">      Comunicac. Pub. y otros</v>
          </cell>
        </row>
        <row r="66">
          <cell r="A66" t="str">
            <v>2.Renta de los factores</v>
          </cell>
        </row>
        <row r="67">
          <cell r="A67" t="str">
            <v xml:space="preserve"> 2.1.Sueldos y Salarios</v>
          </cell>
        </row>
        <row r="68">
          <cell r="A68" t="str">
            <v xml:space="preserve">      Gastos Part.Personal Diplomat.</v>
          </cell>
        </row>
        <row r="69">
          <cell r="A69" t="str">
            <v xml:space="preserve">      Transac.Priv.Suel.y Salar.</v>
          </cell>
        </row>
        <row r="70">
          <cell r="A70" t="str">
            <v xml:space="preserve">      Renta Gastada en el País</v>
          </cell>
        </row>
        <row r="71">
          <cell r="A71" t="str">
            <v xml:space="preserve">      Salarios Pag. a Personal Nal</v>
          </cell>
        </row>
        <row r="72">
          <cell r="A72" t="str">
            <v xml:space="preserve"> 2.2.Intereses</v>
          </cell>
        </row>
        <row r="73">
          <cell r="A73" t="str">
            <v xml:space="preserve">      Sector Oficial</v>
          </cell>
        </row>
        <row r="74">
          <cell r="A74" t="str">
            <v xml:space="preserve">      Sector Privado</v>
          </cell>
        </row>
        <row r="75">
          <cell r="A75" t="str">
            <v xml:space="preserve"> 2.3.Utilidades, Dividendos y otros</v>
          </cell>
        </row>
        <row r="76">
          <cell r="A76" t="str">
            <v xml:space="preserve">      Renta de la Inversión</v>
          </cell>
        </row>
        <row r="77">
          <cell r="A77" t="str">
            <v xml:space="preserve">      Regalías y derech.de Lic.</v>
          </cell>
        </row>
        <row r="79">
          <cell r="A79" t="str">
            <v>3.Transferencias</v>
          </cell>
        </row>
        <row r="80">
          <cell r="A80" t="str">
            <v xml:space="preserve"> 3.1.Gobierno (2)</v>
          </cell>
        </row>
        <row r="81">
          <cell r="A81" t="str">
            <v xml:space="preserve"> 3.2.Privadas</v>
          </cell>
        </row>
        <row r="83">
          <cell r="A83" t="str">
            <v>TOTAL</v>
          </cell>
        </row>
        <row r="84">
          <cell r="A84" t="str">
            <v>EXCEDENTE DE LA NACION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1"/>
      <sheetName val="Cuadro2"/>
      <sheetName val="Cuadro3"/>
      <sheetName val="Cuadro4"/>
      <sheetName val="Cuadro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  <sheetName val="Cuadro1"/>
      <sheetName val="Cuadro2"/>
      <sheetName val="Cuadro3"/>
      <sheetName val="Cuadro4"/>
      <sheetName val="Cuadro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CIO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CPRegistroDeuda@hacienda.go.c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CPRegistroDeuda@hacienda.go.c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21"/>
  <sheetViews>
    <sheetView showGridLines="0" tabSelected="1" topLeftCell="A6" zoomScale="90" zoomScaleNormal="90" workbookViewId="0">
      <pane xSplit="1" ySplit="8" topLeftCell="J101" activePane="bottomRight" state="frozen"/>
      <selection pane="topRight" activeCell="B6" sqref="B6"/>
      <selection pane="bottomLeft" activeCell="A14" sqref="A14"/>
      <selection pane="bottomRight" activeCell="A116" sqref="A116"/>
    </sheetView>
  </sheetViews>
  <sheetFormatPr baseColWidth="10" defaultColWidth="11.44140625" defaultRowHeight="13.8" outlineLevelCol="1" x14ac:dyDescent="0.25"/>
  <cols>
    <col min="1" max="1" width="44.109375" style="5" customWidth="1"/>
    <col min="2" max="9" width="16.44140625" style="5" hidden="1" customWidth="1" outlineLevel="1"/>
    <col min="10" max="10" width="17" style="5" bestFit="1" customWidth="1" collapsed="1"/>
    <col min="11" max="12" width="18" style="5" bestFit="1" customWidth="1"/>
    <col min="13" max="15" width="20" style="5" bestFit="1" customWidth="1"/>
    <col min="16" max="16" width="22.109375" style="5" customWidth="1"/>
    <col min="17" max="16384" width="11.44140625" style="5"/>
  </cols>
  <sheetData>
    <row r="1" spans="1:19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9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19" ht="15" customHeigh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</row>
    <row r="4" spans="1:19" ht="19.5" customHeigh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spans="1:19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9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8" spans="1:19" x14ac:dyDescent="0.25">
      <c r="A8" s="83" t="s">
        <v>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</row>
    <row r="9" spans="1:19" x14ac:dyDescent="0.25">
      <c r="A9" s="83" t="s">
        <v>1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</row>
    <row r="10" spans="1:19" x14ac:dyDescent="0.25">
      <c r="A10" s="83" t="s">
        <v>65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</row>
    <row r="11" spans="1:19" x14ac:dyDescent="0.25">
      <c r="A11" s="83" t="s">
        <v>2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</row>
    <row r="12" spans="1:19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9" s="21" customFormat="1" x14ac:dyDescent="0.25">
      <c r="A13" s="20"/>
      <c r="B13" s="2">
        <v>39783</v>
      </c>
      <c r="C13" s="2">
        <v>40148</v>
      </c>
      <c r="D13" s="2">
        <v>40513</v>
      </c>
      <c r="E13" s="2">
        <v>40878</v>
      </c>
      <c r="F13" s="2">
        <v>41244</v>
      </c>
      <c r="G13" s="2">
        <v>41609</v>
      </c>
      <c r="H13" s="2">
        <v>41974</v>
      </c>
      <c r="I13" s="2">
        <v>42339</v>
      </c>
      <c r="J13" s="2">
        <v>42705</v>
      </c>
      <c r="K13" s="2">
        <v>43070</v>
      </c>
      <c r="L13" s="2">
        <v>43435</v>
      </c>
      <c r="M13" s="2">
        <v>43800</v>
      </c>
      <c r="N13" s="2">
        <v>44166</v>
      </c>
      <c r="O13" s="2">
        <v>44531</v>
      </c>
      <c r="P13" s="2">
        <v>44896</v>
      </c>
    </row>
    <row r="14" spans="1:19" s="21" customFormat="1" x14ac:dyDescent="0.25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</row>
    <row r="15" spans="1:19" x14ac:dyDescent="0.25">
      <c r="A15" s="22" t="s">
        <v>3</v>
      </c>
      <c r="B15" s="11">
        <f t="shared" ref="B15:N15" si="0">B18+B62</f>
        <v>6188961.9602752384</v>
      </c>
      <c r="C15" s="11">
        <f t="shared" si="0"/>
        <v>7116883.2688222583</v>
      </c>
      <c r="D15" s="11">
        <f t="shared" si="0"/>
        <v>8218407.0720365671</v>
      </c>
      <c r="E15" s="11">
        <f t="shared" si="0"/>
        <v>9653640.2797953039</v>
      </c>
      <c r="F15" s="11">
        <f t="shared" si="0"/>
        <v>11766220.578214955</v>
      </c>
      <c r="G15" s="11">
        <f t="shared" si="0"/>
        <v>13576574.952830259</v>
      </c>
      <c r="H15" s="11">
        <f t="shared" si="0"/>
        <v>15124253.469256423</v>
      </c>
      <c r="I15" s="11">
        <f t="shared" si="0"/>
        <v>16898964.996954627</v>
      </c>
      <c r="J15" s="11">
        <f t="shared" si="0"/>
        <v>19561578.832052417</v>
      </c>
      <c r="K15" s="11">
        <f t="shared" si="0"/>
        <v>21252252.126939077</v>
      </c>
      <c r="L15" s="11">
        <f t="shared" si="0"/>
        <v>24448975.938267585</v>
      </c>
      <c r="M15" s="23">
        <f t="shared" si="0"/>
        <v>26776133.158818252</v>
      </c>
      <c r="N15" s="23">
        <f t="shared" si="0"/>
        <v>29790405.099813361</v>
      </c>
      <c r="O15" s="23">
        <f t="shared" ref="O15:P15" si="1">O18+O62</f>
        <v>32734122.283096403</v>
      </c>
      <c r="P15" s="23">
        <f t="shared" si="1"/>
        <v>33945914.778881893</v>
      </c>
      <c r="Q15" s="19"/>
      <c r="R15" s="53"/>
      <c r="S15" s="54"/>
    </row>
    <row r="16" spans="1:19" x14ac:dyDescent="0.25">
      <c r="A16" s="15" t="s">
        <v>4</v>
      </c>
      <c r="B16" s="64">
        <f>+B15/B$103</f>
        <v>0.3818231612665321</v>
      </c>
      <c r="C16" s="64">
        <f t="shared" ref="C16:M16" si="2">+C15/C$103</f>
        <v>0.40376850187945745</v>
      </c>
      <c r="D16" s="64">
        <f t="shared" si="2"/>
        <v>0.41502892009678671</v>
      </c>
      <c r="E16" s="64">
        <f t="shared" si="2"/>
        <v>0.44644157128871048</v>
      </c>
      <c r="F16" s="64">
        <f t="shared" si="2"/>
        <v>0.49535998331699882</v>
      </c>
      <c r="G16" s="64">
        <f t="shared" si="2"/>
        <v>0.53318929971495999</v>
      </c>
      <c r="H16" s="64">
        <f t="shared" si="2"/>
        <v>0.54012629951872348</v>
      </c>
      <c r="I16" s="64">
        <f t="shared" si="2"/>
        <v>0.56008917010828763</v>
      </c>
      <c r="J16" s="64">
        <f t="shared" si="2"/>
        <v>0.61022594701717259</v>
      </c>
      <c r="K16" s="64">
        <f t="shared" si="2"/>
        <v>0.61881173595265349</v>
      </c>
      <c r="L16" s="64">
        <f t="shared" si="2"/>
        <v>0.67886066628736397</v>
      </c>
      <c r="M16" s="64">
        <f t="shared" si="2"/>
        <v>0.70776134350367326</v>
      </c>
      <c r="N16" s="64">
        <f>+N15/N$103</f>
        <v>0.81628179826694824</v>
      </c>
      <c r="O16" s="64">
        <f>+O15/O$103</f>
        <v>0.8160492522991083</v>
      </c>
      <c r="P16" s="64">
        <f>+P15/P$103</f>
        <v>0.76711002445740417</v>
      </c>
      <c r="Q16" s="19"/>
    </row>
    <row r="17" spans="1:18" x14ac:dyDescent="0.25">
      <c r="A17" s="22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3"/>
    </row>
    <row r="18" spans="1:18" s="25" customFormat="1" x14ac:dyDescent="0.25">
      <c r="A18" s="24" t="s">
        <v>5</v>
      </c>
      <c r="B18" s="11">
        <f t="shared" ref="B18:N18" si="3">B21+B52+B59</f>
        <v>4305501.1263970006</v>
      </c>
      <c r="C18" s="11">
        <f t="shared" si="3"/>
        <v>5235834.1675655544</v>
      </c>
      <c r="D18" s="11">
        <f t="shared" si="3"/>
        <v>6210866.4416131126</v>
      </c>
      <c r="E18" s="11">
        <f t="shared" si="3"/>
        <v>7631173.3973239986</v>
      </c>
      <c r="F18" s="11">
        <f t="shared" si="3"/>
        <v>9329202.5915539581</v>
      </c>
      <c r="G18" s="11">
        <f t="shared" si="3"/>
        <v>10573226.573324673</v>
      </c>
      <c r="H18" s="11">
        <f t="shared" si="3"/>
        <v>11345963.466630066</v>
      </c>
      <c r="I18" s="11">
        <f t="shared" si="3"/>
        <v>12524600.817564027</v>
      </c>
      <c r="J18" s="11">
        <f t="shared" si="3"/>
        <v>14818112.641290061</v>
      </c>
      <c r="K18" s="11">
        <f t="shared" si="3"/>
        <v>16324370.640102085</v>
      </c>
      <c r="L18" s="11">
        <f t="shared" si="3"/>
        <v>18488893.748004295</v>
      </c>
      <c r="M18" s="11">
        <f t="shared" si="3"/>
        <v>20174020.036601886</v>
      </c>
      <c r="N18" s="11">
        <f t="shared" si="3"/>
        <v>22194925.906684317</v>
      </c>
      <c r="O18" s="11">
        <f t="shared" ref="O18:P18" si="4">O21+O52+O59</f>
        <v>24073824.775629882</v>
      </c>
      <c r="P18" s="11">
        <f t="shared" si="4"/>
        <v>24424805.040591702</v>
      </c>
      <c r="R18" s="60"/>
    </row>
    <row r="19" spans="1:18" s="25" customFormat="1" x14ac:dyDescent="0.25">
      <c r="A19" s="65" t="s">
        <v>4</v>
      </c>
      <c r="B19" s="64">
        <f>+B18/B$103</f>
        <v>0.26562452014883731</v>
      </c>
      <c r="C19" s="64">
        <f t="shared" ref="C19:N19" si="5">+C18/C$103</f>
        <v>0.29704926132321785</v>
      </c>
      <c r="D19" s="64">
        <f t="shared" si="5"/>
        <v>0.31364827387277339</v>
      </c>
      <c r="E19" s="64">
        <f t="shared" si="5"/>
        <v>0.35291070969449589</v>
      </c>
      <c r="F19" s="64">
        <f t="shared" si="5"/>
        <v>0.39276109175357371</v>
      </c>
      <c r="G19" s="64">
        <f t="shared" si="5"/>
        <v>0.41523957934496231</v>
      </c>
      <c r="H19" s="64">
        <f t="shared" si="5"/>
        <v>0.4051937686817158</v>
      </c>
      <c r="I19" s="64">
        <f t="shared" si="5"/>
        <v>0.4151078648373539</v>
      </c>
      <c r="J19" s="64">
        <f t="shared" si="5"/>
        <v>0.46225291410129127</v>
      </c>
      <c r="K19" s="64">
        <f t="shared" si="5"/>
        <v>0.47532431263279162</v>
      </c>
      <c r="L19" s="64">
        <f t="shared" si="5"/>
        <v>0.51337048882448377</v>
      </c>
      <c r="M19" s="64">
        <f t="shared" si="5"/>
        <v>0.53325069158737115</v>
      </c>
      <c r="N19" s="64">
        <f t="shared" si="5"/>
        <v>0.60815937114005403</v>
      </c>
      <c r="O19" s="64">
        <f t="shared" ref="O19:P19" si="6">+O18/O$103</f>
        <v>0.60015132033270457</v>
      </c>
      <c r="P19" s="64">
        <f t="shared" si="6"/>
        <v>0.55195191863592985</v>
      </c>
      <c r="R19" s="60"/>
    </row>
    <row r="20" spans="1:18" s="25" customFormat="1" x14ac:dyDescent="0.25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7"/>
    </row>
    <row r="21" spans="1:18" s="25" customFormat="1" x14ac:dyDescent="0.25">
      <c r="A21" s="24" t="s">
        <v>6</v>
      </c>
      <c r="B21" s="11">
        <f t="shared" ref="B21:N21" si="7">+B24+B48</f>
        <v>2778256.8785044006</v>
      </c>
      <c r="C21" s="11">
        <f t="shared" si="7"/>
        <v>3635936.7205416691</v>
      </c>
      <c r="D21" s="11">
        <f t="shared" si="7"/>
        <v>4450622.9588065725</v>
      </c>
      <c r="E21" s="11">
        <f t="shared" si="7"/>
        <v>5392040.4991621729</v>
      </c>
      <c r="F21" s="11">
        <f t="shared" si="7"/>
        <v>6676706.2554125562</v>
      </c>
      <c r="G21" s="11">
        <f t="shared" si="7"/>
        <v>7218429.0050029149</v>
      </c>
      <c r="H21" s="11">
        <f t="shared" si="7"/>
        <v>8170973.2628101092</v>
      </c>
      <c r="I21" s="11">
        <f t="shared" si="7"/>
        <v>9094614.5312568285</v>
      </c>
      <c r="J21" s="11">
        <f t="shared" si="7"/>
        <v>10869506.107958222</v>
      </c>
      <c r="K21" s="11">
        <f t="shared" si="7"/>
        <v>12774693.877110556</v>
      </c>
      <c r="L21" s="11">
        <f t="shared" si="7"/>
        <v>14923169.524567008</v>
      </c>
      <c r="M21" s="11">
        <f t="shared" si="7"/>
        <v>16675405.864851784</v>
      </c>
      <c r="N21" s="11">
        <f t="shared" si="7"/>
        <v>18610858.516762033</v>
      </c>
      <c r="O21" s="11">
        <f t="shared" ref="O21:P21" si="8">+O24+O48</f>
        <v>20619651.333232876</v>
      </c>
      <c r="P21" s="11">
        <f t="shared" si="8"/>
        <v>21128635.038517352</v>
      </c>
      <c r="Q21" s="59"/>
      <c r="R21" s="61"/>
    </row>
    <row r="22" spans="1:18" s="25" customFormat="1" x14ac:dyDescent="0.25">
      <c r="A22" s="65" t="s">
        <v>4</v>
      </c>
      <c r="B22" s="64">
        <f>+B21/B$103</f>
        <v>0.17140238233325017</v>
      </c>
      <c r="C22" s="64">
        <f t="shared" ref="C22:N22" si="9">+C21/C$103</f>
        <v>0.20628084895153306</v>
      </c>
      <c r="D22" s="64">
        <f t="shared" si="9"/>
        <v>0.22475611443443949</v>
      </c>
      <c r="E22" s="64">
        <f t="shared" si="9"/>
        <v>0.24935992673526117</v>
      </c>
      <c r="F22" s="64">
        <f t="shared" si="9"/>
        <v>0.2810905232745029</v>
      </c>
      <c r="G22" s="64">
        <f t="shared" si="9"/>
        <v>0.28348748632049625</v>
      </c>
      <c r="H22" s="64">
        <f t="shared" si="9"/>
        <v>0.29180663765515658</v>
      </c>
      <c r="I22" s="64">
        <f t="shared" si="9"/>
        <v>0.30142645458963707</v>
      </c>
      <c r="J22" s="64">
        <f t="shared" si="9"/>
        <v>0.33907562959435328</v>
      </c>
      <c r="K22" s="64">
        <f t="shared" si="9"/>
        <v>0.37196671896895467</v>
      </c>
      <c r="L22" s="64">
        <f t="shared" si="9"/>
        <v>0.41436307320791171</v>
      </c>
      <c r="M22" s="64">
        <f t="shared" si="9"/>
        <v>0.44077341520426672</v>
      </c>
      <c r="N22" s="64">
        <f t="shared" si="9"/>
        <v>0.50995295318926159</v>
      </c>
      <c r="O22" s="64">
        <f t="shared" ref="O22:P22" si="10">+O21/O$103</f>
        <v>0.51404008659924039</v>
      </c>
      <c r="P22" s="64">
        <f t="shared" si="10"/>
        <v>0.47746504540310014</v>
      </c>
      <c r="Q22" s="59"/>
      <c r="R22" s="61"/>
    </row>
    <row r="23" spans="1:18" s="25" customFormat="1" x14ac:dyDescent="0.25">
      <c r="A23" s="2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Q23" s="61"/>
      <c r="R23" s="61"/>
    </row>
    <row r="24" spans="1:18" x14ac:dyDescent="0.25">
      <c r="A24" s="27" t="s">
        <v>7</v>
      </c>
      <c r="B24" s="11">
        <f t="shared" ref="B24:N24" si="11">+B27+B45</f>
        <v>2764969.65063017</v>
      </c>
      <c r="C24" s="11">
        <f t="shared" si="11"/>
        <v>3621708.7737013823</v>
      </c>
      <c r="D24" s="11">
        <f t="shared" si="11"/>
        <v>4431746.4523873338</v>
      </c>
      <c r="E24" s="11">
        <f t="shared" si="11"/>
        <v>5366523.6575088687</v>
      </c>
      <c r="F24" s="11">
        <f t="shared" si="11"/>
        <v>6643360.2318215063</v>
      </c>
      <c r="G24" s="11">
        <f t="shared" si="11"/>
        <v>7180875.2750029145</v>
      </c>
      <c r="H24" s="11">
        <f t="shared" si="11"/>
        <v>8129536.4270850522</v>
      </c>
      <c r="I24" s="11">
        <f t="shared" si="11"/>
        <v>9048976.282269096</v>
      </c>
      <c r="J24" s="11">
        <f t="shared" si="11"/>
        <v>10819515.207958221</v>
      </c>
      <c r="K24" s="11">
        <f t="shared" si="11"/>
        <v>12702106.284107756</v>
      </c>
      <c r="L24" s="11">
        <f t="shared" si="11"/>
        <v>14840399.045059519</v>
      </c>
      <c r="M24" s="11">
        <f t="shared" si="11"/>
        <v>16588518.161335792</v>
      </c>
      <c r="N24" s="11">
        <f t="shared" si="11"/>
        <v>18528436.232602403</v>
      </c>
      <c r="O24" s="11">
        <f t="shared" ref="O24:P24" si="12">+O27+O45</f>
        <v>20539709.396339655</v>
      </c>
      <c r="P24" s="11">
        <f t="shared" si="12"/>
        <v>21051004.518078264</v>
      </c>
      <c r="Q24" s="54"/>
    </row>
    <row r="25" spans="1:18" x14ac:dyDescent="0.25">
      <c r="A25" s="66" t="s">
        <v>4</v>
      </c>
      <c r="B25" s="64">
        <f>+B24/B$103</f>
        <v>0.17058263721541431</v>
      </c>
      <c r="C25" s="64">
        <f t="shared" ref="C25:N25" si="13">+C24/C$103</f>
        <v>0.20547364212186789</v>
      </c>
      <c r="D25" s="64">
        <f t="shared" si="13"/>
        <v>0.2238028523234602</v>
      </c>
      <c r="E25" s="64">
        <f t="shared" si="13"/>
        <v>0.24817987666587243</v>
      </c>
      <c r="F25" s="64">
        <f t="shared" si="13"/>
        <v>0.27968664973839613</v>
      </c>
      <c r="G25" s="64">
        <f t="shared" si="13"/>
        <v>0.28201264844202151</v>
      </c>
      <c r="H25" s="64">
        <f t="shared" si="13"/>
        <v>0.29032682083051559</v>
      </c>
      <c r="I25" s="64">
        <f t="shared" si="13"/>
        <v>0.29991384781133196</v>
      </c>
      <c r="J25" s="64">
        <f t="shared" si="13"/>
        <v>0.33751615709181909</v>
      </c>
      <c r="K25" s="64">
        <f t="shared" si="13"/>
        <v>0.36985315217300319</v>
      </c>
      <c r="L25" s="64">
        <f t="shared" si="13"/>
        <v>0.41206483286405216</v>
      </c>
      <c r="M25" s="64">
        <f t="shared" si="13"/>
        <v>0.43847675207484194</v>
      </c>
      <c r="N25" s="64">
        <f t="shared" si="13"/>
        <v>0.50769451426888867</v>
      </c>
      <c r="O25" s="64">
        <f t="shared" ref="O25:P25" si="14">+O24/O$103</f>
        <v>0.51204716443487419</v>
      </c>
      <c r="P25" s="64">
        <f t="shared" si="14"/>
        <v>0.47571075034814064</v>
      </c>
      <c r="Q25" s="54"/>
    </row>
    <row r="26" spans="1:18" x14ac:dyDescent="0.25">
      <c r="A26" s="2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54"/>
    </row>
    <row r="27" spans="1:18" s="46" customFormat="1" x14ac:dyDescent="0.25">
      <c r="A27" s="28" t="s">
        <v>8</v>
      </c>
      <c r="B27" s="44">
        <f>+B29+B39</f>
        <v>2754165.810138274</v>
      </c>
      <c r="C27" s="44">
        <f t="shared" ref="C27:F27" si="15">+C29+C39</f>
        <v>3612606.7603237801</v>
      </c>
      <c r="D27" s="44">
        <f t="shared" si="15"/>
        <v>4421341.4207647108</v>
      </c>
      <c r="E27" s="44">
        <f t="shared" si="15"/>
        <v>5356500.5220670747</v>
      </c>
      <c r="F27" s="44">
        <f t="shared" si="15"/>
        <v>6633605.519222606</v>
      </c>
      <c r="G27" s="44">
        <f t="shared" ref="G27:K27" si="16">+G29+G39</f>
        <v>7170000.835132001</v>
      </c>
      <c r="H27" s="44">
        <f t="shared" si="16"/>
        <v>8118792.023106358</v>
      </c>
      <c r="I27" s="44">
        <f t="shared" si="16"/>
        <v>9040430.3659416065</v>
      </c>
      <c r="J27" s="44">
        <f t="shared" si="16"/>
        <v>10812857.150643336</v>
      </c>
      <c r="K27" s="44">
        <f t="shared" si="16"/>
        <v>12695069.173826616</v>
      </c>
      <c r="L27" s="50">
        <f>+L29+L39</f>
        <v>14834112.938020354</v>
      </c>
      <c r="M27" s="45">
        <f t="shared" ref="M27" si="17">+M29+M39</f>
        <v>16582088.697763562</v>
      </c>
      <c r="N27" s="7">
        <f t="shared" ref="N27:O27" si="18">+N29+N39</f>
        <v>18521714.419826321</v>
      </c>
      <c r="O27" s="7">
        <f t="shared" si="18"/>
        <v>20493129.264461659</v>
      </c>
      <c r="P27" s="7">
        <f t="shared" ref="P27" si="19">+P29+P39</f>
        <v>21013776.638411354</v>
      </c>
      <c r="Q27" s="62"/>
    </row>
    <row r="28" spans="1:18" x14ac:dyDescent="0.25">
      <c r="A28" s="36" t="s">
        <v>4</v>
      </c>
      <c r="B28" s="64">
        <f>+B27/B$103</f>
        <v>0.16991610273727192</v>
      </c>
      <c r="C28" s="64">
        <f t="shared" ref="C28:M28" si="20">+C27/C$103</f>
        <v>0.20495724945857086</v>
      </c>
      <c r="D28" s="64">
        <f t="shared" si="20"/>
        <v>0.22327739903305266</v>
      </c>
      <c r="E28" s="64">
        <f t="shared" si="20"/>
        <v>0.24771634744723772</v>
      </c>
      <c r="F28" s="64">
        <f t="shared" si="20"/>
        <v>0.27927597459949893</v>
      </c>
      <c r="G28" s="64">
        <f t="shared" si="20"/>
        <v>0.2815855793911225</v>
      </c>
      <c r="H28" s="64">
        <f t="shared" si="20"/>
        <v>0.28994311031063158</v>
      </c>
      <c r="I28" s="64">
        <f t="shared" si="20"/>
        <v>0.29963060708123151</v>
      </c>
      <c r="J28" s="64">
        <f t="shared" si="20"/>
        <v>0.33730845814455346</v>
      </c>
      <c r="K28" s="64">
        <f t="shared" si="20"/>
        <v>0.36964824935126217</v>
      </c>
      <c r="L28" s="64">
        <f t="shared" si="20"/>
        <v>0.41189029014194645</v>
      </c>
      <c r="M28" s="64">
        <f t="shared" si="20"/>
        <v>0.43830680498991748</v>
      </c>
      <c r="N28" s="64">
        <f>+N27/N$103</f>
        <v>0.50751033102592547</v>
      </c>
      <c r="O28" s="64">
        <f>+O27/O$103</f>
        <v>0.51088593941523586</v>
      </c>
      <c r="P28" s="64">
        <f>+P27/P$103</f>
        <v>0.47486947445771904</v>
      </c>
    </row>
    <row r="29" spans="1:18" s="25" customFormat="1" x14ac:dyDescent="0.25">
      <c r="A29" s="29" t="s">
        <v>9</v>
      </c>
      <c r="B29" s="8">
        <f t="shared" ref="B29:F29" si="21">SUM(B30:B38)</f>
        <v>2746473.7173144137</v>
      </c>
      <c r="C29" s="8">
        <f t="shared" si="21"/>
        <v>3606431.75809664</v>
      </c>
      <c r="D29" s="8">
        <f t="shared" si="21"/>
        <v>4416936.287709441</v>
      </c>
      <c r="E29" s="8">
        <f t="shared" si="21"/>
        <v>5353249.8668408748</v>
      </c>
      <c r="F29" s="8">
        <f t="shared" si="21"/>
        <v>6631965.300867592</v>
      </c>
      <c r="G29" s="8">
        <f t="shared" ref="G29:K29" si="22">SUM(G30:G38)</f>
        <v>7168650.6535445713</v>
      </c>
      <c r="H29" s="8">
        <f t="shared" si="22"/>
        <v>8117725.8890507482</v>
      </c>
      <c r="I29" s="8">
        <f t="shared" si="22"/>
        <v>9039699.8221732471</v>
      </c>
      <c r="J29" s="8">
        <f t="shared" si="22"/>
        <v>10581680.782823756</v>
      </c>
      <c r="K29" s="8">
        <f t="shared" si="22"/>
        <v>12522908.211855397</v>
      </c>
      <c r="L29" s="8">
        <f t="shared" ref="L29" si="23">SUM(L30:L38)</f>
        <v>14673113.69318031</v>
      </c>
      <c r="M29" s="8">
        <f t="shared" ref="M29" si="24">SUM(M30:M38)</f>
        <v>16493193.180677228</v>
      </c>
      <c r="N29" s="8">
        <f t="shared" ref="N29:O29" si="25">SUM(N30:N38)</f>
        <v>18445874.231546745</v>
      </c>
      <c r="O29" s="8">
        <f t="shared" si="25"/>
        <v>20298692.487154212</v>
      </c>
      <c r="P29" s="8">
        <f t="shared" ref="P29" si="26">SUM(P30:P38)</f>
        <v>20853389.743050411</v>
      </c>
      <c r="Q29" s="69"/>
    </row>
    <row r="30" spans="1:18" x14ac:dyDescent="0.25">
      <c r="A30" s="30" t="s">
        <v>10</v>
      </c>
      <c r="B30" s="9">
        <v>439619.78235895</v>
      </c>
      <c r="C30" s="9">
        <v>432140.10406370996</v>
      </c>
      <c r="D30" s="9">
        <v>427675.64892416005</v>
      </c>
      <c r="E30" s="9">
        <v>377489.80485285987</v>
      </c>
      <c r="F30" s="9">
        <v>445797.31502894999</v>
      </c>
      <c r="G30" s="9">
        <v>677852.48337004997</v>
      </c>
      <c r="H30" s="9">
        <v>839714.2706088</v>
      </c>
      <c r="I30" s="9">
        <v>719657.74107102002</v>
      </c>
      <c r="J30" s="9">
        <v>1141492.6874649399</v>
      </c>
      <c r="K30" s="9">
        <v>1345786.9874649399</v>
      </c>
      <c r="L30" s="9">
        <v>1345786.9874649399</v>
      </c>
      <c r="M30" s="4">
        <v>1298043.6374649401</v>
      </c>
      <c r="N30" s="51">
        <v>1277016.03746494</v>
      </c>
      <c r="O30" s="51">
        <v>1229724.58746494</v>
      </c>
      <c r="P30" s="51">
        <v>1229724.58746494</v>
      </c>
      <c r="Q30" s="19"/>
    </row>
    <row r="31" spans="1:18" x14ac:dyDescent="0.25">
      <c r="A31" s="30" t="s">
        <v>11</v>
      </c>
      <c r="B31" s="9">
        <v>263447.6183284453</v>
      </c>
      <c r="C31" s="9">
        <v>371358.28382025089</v>
      </c>
      <c r="D31" s="9">
        <v>343418.40236603178</v>
      </c>
      <c r="E31" s="9">
        <v>349447.86091030284</v>
      </c>
      <c r="F31" s="9">
        <v>327195.30550229724</v>
      </c>
      <c r="G31" s="9">
        <v>397414.59506635822</v>
      </c>
      <c r="H31" s="9">
        <v>385390.65692731534</v>
      </c>
      <c r="I31" s="9">
        <v>653229.54920889053</v>
      </c>
      <c r="J31" s="9">
        <v>513207.56885232346</v>
      </c>
      <c r="K31" s="9">
        <v>736608.86653990287</v>
      </c>
      <c r="L31" s="9">
        <v>882798.07365333708</v>
      </c>
      <c r="M31" s="4">
        <v>376868.68749120913</v>
      </c>
      <c r="N31" s="51">
        <v>675162.76677584578</v>
      </c>
      <c r="O31" s="51">
        <v>374471.13825443306</v>
      </c>
      <c r="P31" s="51">
        <v>236947.66295070664</v>
      </c>
      <c r="Q31" s="53"/>
    </row>
    <row r="32" spans="1:18" x14ac:dyDescent="0.25">
      <c r="A32" s="30" t="s">
        <v>12</v>
      </c>
      <c r="B32" s="9">
        <v>21968.499461617797</v>
      </c>
      <c r="C32" s="9">
        <v>55642.764468794587</v>
      </c>
      <c r="D32" s="9">
        <v>54423.295637831252</v>
      </c>
      <c r="E32" s="9">
        <v>177783.87703129707</v>
      </c>
      <c r="F32" s="9">
        <v>67391.422365824867</v>
      </c>
      <c r="G32" s="9">
        <v>47145.255887568339</v>
      </c>
      <c r="H32" s="9">
        <v>50413.043681313145</v>
      </c>
      <c r="I32" s="9">
        <v>119704.39783773305</v>
      </c>
      <c r="J32" s="9">
        <v>165752.85845735023</v>
      </c>
      <c r="K32" s="9">
        <v>389892.39023856458</v>
      </c>
      <c r="L32" s="9">
        <v>108471.72092746716</v>
      </c>
      <c r="M32" s="4">
        <v>21358.008670581858</v>
      </c>
      <c r="N32" s="51">
        <v>9042.1501908159516</v>
      </c>
      <c r="O32" s="51">
        <v>96849.937401601856</v>
      </c>
      <c r="P32" s="51">
        <v>51954.186067255505</v>
      </c>
    </row>
    <row r="33" spans="1:18" x14ac:dyDescent="0.25">
      <c r="A33" s="30" t="s">
        <v>13</v>
      </c>
      <c r="B33" s="9">
        <v>822511.73</v>
      </c>
      <c r="C33" s="9">
        <v>864789.59734492633</v>
      </c>
      <c r="D33" s="9">
        <v>1003850.0702279077</v>
      </c>
      <c r="E33" s="9">
        <v>1280651.7411912277</v>
      </c>
      <c r="F33" s="9">
        <v>1352858.0186831674</v>
      </c>
      <c r="G33" s="9">
        <v>1534526.5275132698</v>
      </c>
      <c r="H33" s="9">
        <v>1605706.4329208287</v>
      </c>
      <c r="I33" s="9">
        <v>1478398.4904919483</v>
      </c>
      <c r="J33" s="9">
        <v>1236091.9768022886</v>
      </c>
      <c r="K33" s="9">
        <v>1241106.0276608586</v>
      </c>
      <c r="L33" s="9">
        <v>1194483.2292531708</v>
      </c>
      <c r="M33" s="4">
        <v>1243395.3451718611</v>
      </c>
      <c r="N33" s="51">
        <v>1196283.7063784851</v>
      </c>
      <c r="O33" s="51">
        <v>1344644.0593669368</v>
      </c>
      <c r="P33" s="51">
        <v>2147582.3543702262</v>
      </c>
    </row>
    <row r="34" spans="1:18" x14ac:dyDescent="0.25">
      <c r="A34" s="30" t="s">
        <v>14</v>
      </c>
      <c r="B34" s="9">
        <v>35273.795830000003</v>
      </c>
      <c r="C34" s="9">
        <v>35895.143900000003</v>
      </c>
      <c r="D34" s="9">
        <v>23666.737499999999</v>
      </c>
      <c r="E34" s="9">
        <v>2349.7719999999999</v>
      </c>
      <c r="F34" s="9">
        <v>152.76900000000001</v>
      </c>
      <c r="G34" s="9">
        <v>150.74100000000001</v>
      </c>
      <c r="H34" s="9">
        <v>130.1328</v>
      </c>
      <c r="I34" s="9">
        <v>118.31819999999999</v>
      </c>
      <c r="J34" s="9">
        <v>0</v>
      </c>
      <c r="K34" s="9">
        <v>0</v>
      </c>
      <c r="L34" s="9">
        <v>0</v>
      </c>
      <c r="M34" s="4">
        <v>0</v>
      </c>
      <c r="N34" s="51">
        <v>0</v>
      </c>
      <c r="O34" s="51">
        <v>0</v>
      </c>
      <c r="P34" s="51">
        <v>0</v>
      </c>
    </row>
    <row r="35" spans="1:18" x14ac:dyDescent="0.25">
      <c r="A35" s="30" t="s">
        <v>15</v>
      </c>
      <c r="B35" s="9"/>
      <c r="C35" s="9"/>
      <c r="D35" s="9"/>
      <c r="E35" s="9"/>
      <c r="F35" s="9"/>
      <c r="G35" s="9"/>
      <c r="H35" s="9"/>
      <c r="I35" s="9"/>
      <c r="J35" s="9">
        <v>187512</v>
      </c>
      <c r="K35" s="9">
        <v>1030235.2</v>
      </c>
      <c r="L35" s="9">
        <v>1560048.3</v>
      </c>
      <c r="M35" s="4">
        <v>1661393.7</v>
      </c>
      <c r="N35" s="51">
        <v>1766596.85</v>
      </c>
      <c r="O35" s="51">
        <v>1643571.1500000001</v>
      </c>
      <c r="P35" s="51">
        <v>1649387.9</v>
      </c>
    </row>
    <row r="36" spans="1:18" x14ac:dyDescent="0.25">
      <c r="A36" s="30" t="s">
        <v>16</v>
      </c>
      <c r="B36" s="9">
        <v>340602.87900972064</v>
      </c>
      <c r="C36" s="9">
        <v>561479.60257419804</v>
      </c>
      <c r="D36" s="9">
        <v>667055.64123625006</v>
      </c>
      <c r="E36" s="9">
        <v>684307.17660932825</v>
      </c>
      <c r="F36" s="9">
        <v>1007809.3379414224</v>
      </c>
      <c r="G36" s="9">
        <v>938171.38442902465</v>
      </c>
      <c r="H36" s="9">
        <v>1376520.1079997823</v>
      </c>
      <c r="I36" s="9">
        <v>1352802.9210626655</v>
      </c>
      <c r="J36" s="9">
        <v>1916418.8744180764</v>
      </c>
      <c r="K36" s="9">
        <v>2667480.4052553298</v>
      </c>
      <c r="L36" s="9">
        <v>3824348.1846229662</v>
      </c>
      <c r="M36" s="4">
        <v>4190931.4733859641</v>
      </c>
      <c r="N36" s="51">
        <v>4152607.2379064457</v>
      </c>
      <c r="O36" s="51">
        <v>3916772.9334188313</v>
      </c>
      <c r="P36" s="51">
        <v>3858080.1652912814</v>
      </c>
    </row>
    <row r="37" spans="1:18" x14ac:dyDescent="0.25">
      <c r="A37" s="30" t="s">
        <v>17</v>
      </c>
      <c r="B37" s="9">
        <v>823049.41232567991</v>
      </c>
      <c r="C37" s="9">
        <v>1285126.2619247602</v>
      </c>
      <c r="D37" s="9">
        <v>1896846.4918172597</v>
      </c>
      <c r="E37" s="9">
        <v>2481219.6342458599</v>
      </c>
      <c r="F37" s="9">
        <v>3430761.1323459297</v>
      </c>
      <c r="G37" s="9">
        <v>3573389.6662783003</v>
      </c>
      <c r="H37" s="9">
        <v>3859851.24411271</v>
      </c>
      <c r="I37" s="9">
        <v>4715788.4043009896</v>
      </c>
      <c r="J37" s="9">
        <v>5421204.8168287789</v>
      </c>
      <c r="K37" s="9">
        <v>5111798.3346958002</v>
      </c>
      <c r="L37" s="9">
        <v>5757177.1972584296</v>
      </c>
      <c r="M37" s="4">
        <v>7701202.3284926703</v>
      </c>
      <c r="N37" s="51">
        <v>9369165.4828302097</v>
      </c>
      <c r="O37" s="51">
        <v>11692658.681247469</v>
      </c>
      <c r="P37" s="51">
        <v>11679712.886906002</v>
      </c>
    </row>
    <row r="38" spans="1:18" x14ac:dyDescent="0.2">
      <c r="A38" s="30" t="s">
        <v>18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>
        <v>0</v>
      </c>
      <c r="M38" s="4">
        <v>0</v>
      </c>
    </row>
    <row r="39" spans="1:18" s="25" customFormat="1" x14ac:dyDescent="0.35">
      <c r="A39" s="29" t="s">
        <v>19</v>
      </c>
      <c r="B39" s="1">
        <f t="shared" ref="B39:F39" si="27">SUM(B40:B43)</f>
        <v>7692.0928238600027</v>
      </c>
      <c r="C39" s="1">
        <f t="shared" si="27"/>
        <v>6175.0022271400048</v>
      </c>
      <c r="D39" s="1">
        <f t="shared" si="27"/>
        <v>4405.1330552700038</v>
      </c>
      <c r="E39" s="1">
        <f t="shared" si="27"/>
        <v>3250.6552262000041</v>
      </c>
      <c r="F39" s="1">
        <f t="shared" si="27"/>
        <v>1640.2183550140999</v>
      </c>
      <c r="G39" s="1">
        <f t="shared" ref="G39:K39" si="28">SUM(G40:G43)</f>
        <v>1350.18158743</v>
      </c>
      <c r="H39" s="1">
        <f t="shared" si="28"/>
        <v>1066.1340556099999</v>
      </c>
      <c r="I39" s="1">
        <f t="shared" si="28"/>
        <v>730.54376836000006</v>
      </c>
      <c r="J39" s="1">
        <f t="shared" si="28"/>
        <v>231176.36781957999</v>
      </c>
      <c r="K39" s="1">
        <f t="shared" si="28"/>
        <v>172160.96197122001</v>
      </c>
      <c r="L39" s="1">
        <f t="shared" ref="L39:M39" si="29">SUM(L40:L43)</f>
        <v>160999.24484004482</v>
      </c>
      <c r="M39" s="1">
        <f t="shared" si="29"/>
        <v>88895.517086335196</v>
      </c>
      <c r="N39" s="1">
        <f t="shared" ref="N39:O39" si="30">SUM(N40:N41)</f>
        <v>75840.188279576978</v>
      </c>
      <c r="O39" s="1">
        <f t="shared" si="30"/>
        <v>194436.77730744879</v>
      </c>
      <c r="P39" s="1">
        <f t="shared" ref="P39" si="31">SUM(P40:P41)</f>
        <v>160386.89536094357</v>
      </c>
    </row>
    <row r="40" spans="1:18" x14ac:dyDescent="0.2">
      <c r="A40" s="30" t="s">
        <v>20</v>
      </c>
      <c r="B40" s="16">
        <v>232.19736207</v>
      </c>
      <c r="C40" s="16">
        <v>213.98414216</v>
      </c>
      <c r="D40" s="16">
        <v>536.22025908000001</v>
      </c>
      <c r="E40" s="16">
        <v>1374.993858</v>
      </c>
      <c r="F40" s="16">
        <v>1218.1406914099998</v>
      </c>
      <c r="G40" s="16">
        <v>933.70698140000002</v>
      </c>
      <c r="H40" s="16">
        <v>680.91556460000004</v>
      </c>
      <c r="I40" s="16">
        <v>412.13925763999998</v>
      </c>
      <c r="J40" s="16">
        <v>230912.82046957998</v>
      </c>
      <c r="K40" s="16">
        <v>171958.32779122001</v>
      </c>
      <c r="L40" s="16">
        <v>153919.44792234001</v>
      </c>
      <c r="M40" s="4">
        <v>63529.479941089994</v>
      </c>
      <c r="N40" s="51">
        <v>2997.5212726899986</v>
      </c>
      <c r="O40" s="51">
        <v>121166.86059703</v>
      </c>
      <c r="P40" s="51">
        <v>97682.427997749997</v>
      </c>
    </row>
    <row r="41" spans="1:18" x14ac:dyDescent="0.2">
      <c r="A41" s="30" t="s">
        <v>21</v>
      </c>
      <c r="B41" s="16">
        <v>1105.19746179</v>
      </c>
      <c r="C41" s="16">
        <v>1213.3930849799999</v>
      </c>
      <c r="D41" s="16">
        <v>753.65998075000005</v>
      </c>
      <c r="E41" s="16">
        <v>423.39554299999998</v>
      </c>
      <c r="F41" s="16">
        <v>422.0776636041</v>
      </c>
      <c r="G41" s="16">
        <v>416.47460602999996</v>
      </c>
      <c r="H41" s="16">
        <v>385.21849100999998</v>
      </c>
      <c r="I41" s="16">
        <v>318.40451072000002</v>
      </c>
      <c r="J41" s="16">
        <v>263.54734999999999</v>
      </c>
      <c r="K41" s="16">
        <v>202.63417999999999</v>
      </c>
      <c r="L41" s="16">
        <v>7079.7969177048008</v>
      </c>
      <c r="M41" s="9">
        <v>25366.037145245198</v>
      </c>
      <c r="N41" s="51">
        <v>72842.667006886986</v>
      </c>
      <c r="O41" s="51">
        <v>73269.916710418795</v>
      </c>
      <c r="P41" s="51">
        <v>62704.46736319358</v>
      </c>
    </row>
    <row r="42" spans="1:18" x14ac:dyDescent="0.2">
      <c r="A42" s="30" t="s">
        <v>22</v>
      </c>
      <c r="B42" s="16">
        <v>656.08</v>
      </c>
      <c r="C42" s="16">
        <v>535.60300000000018</v>
      </c>
      <c r="D42" s="16">
        <v>389.82500000000016</v>
      </c>
      <c r="E42" s="16">
        <v>213.43500000000017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9">
        <v>0</v>
      </c>
    </row>
    <row r="43" spans="1:18" x14ac:dyDescent="0.2">
      <c r="A43" s="30" t="s">
        <v>23</v>
      </c>
      <c r="B43" s="16">
        <v>5698.6180000000022</v>
      </c>
      <c r="C43" s="16">
        <v>4212.0220000000045</v>
      </c>
      <c r="D43" s="16">
        <v>2725.427815440004</v>
      </c>
      <c r="E43" s="16">
        <v>1238.8308252000038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9">
        <v>0</v>
      </c>
    </row>
    <row r="44" spans="1:18" x14ac:dyDescent="0.2">
      <c r="A44" s="30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8" s="47" customFormat="1" x14ac:dyDescent="0.2">
      <c r="A45" s="28" t="s">
        <v>24</v>
      </c>
      <c r="B45" s="48">
        <v>10803.840491896077</v>
      </c>
      <c r="C45" s="48">
        <v>9102.0133776023977</v>
      </c>
      <c r="D45" s="48">
        <v>10405.031622623101</v>
      </c>
      <c r="E45" s="48">
        <v>10023.135441793838</v>
      </c>
      <c r="F45" s="48">
        <v>9754.7125988999978</v>
      </c>
      <c r="G45" s="48">
        <v>10874.439870913064</v>
      </c>
      <c r="H45" s="48">
        <v>10744.403978694001</v>
      </c>
      <c r="I45" s="48">
        <v>8545.9163274900002</v>
      </c>
      <c r="J45" s="48">
        <v>6658.0573148859994</v>
      </c>
      <c r="K45" s="48">
        <v>7037.110281139001</v>
      </c>
      <c r="L45" s="48">
        <v>6286.1070391650001</v>
      </c>
      <c r="M45" s="48">
        <v>6429.46357223</v>
      </c>
      <c r="N45" s="51">
        <v>6721.8127760829339</v>
      </c>
      <c r="O45" s="51">
        <v>46580.131877996995</v>
      </c>
      <c r="P45" s="51">
        <v>37227.879666907997</v>
      </c>
      <c r="R45" s="58"/>
    </row>
    <row r="46" spans="1:18" s="47" customFormat="1" x14ac:dyDescent="0.25">
      <c r="A46" s="36" t="s">
        <v>4</v>
      </c>
      <c r="B46" s="64">
        <f>+B45/B$103</f>
        <v>6.665344781423845E-4</v>
      </c>
      <c r="C46" s="64">
        <f t="shared" ref="C46:M46" si="32">+C45/C$103</f>
        <v>5.1639266329704431E-4</v>
      </c>
      <c r="D46" s="64">
        <f t="shared" si="32"/>
        <v>5.254532904075365E-4</v>
      </c>
      <c r="E46" s="64">
        <f t="shared" si="32"/>
        <v>4.635292186347021E-4</v>
      </c>
      <c r="F46" s="64">
        <f t="shared" si="32"/>
        <v>4.1067513889717463E-4</v>
      </c>
      <c r="G46" s="64">
        <f t="shared" si="32"/>
        <v>4.2706905089901637E-4</v>
      </c>
      <c r="H46" s="64">
        <f t="shared" si="32"/>
        <v>3.837105198840309E-4</v>
      </c>
      <c r="I46" s="64">
        <f t="shared" si="32"/>
        <v>2.8324073010041223E-4</v>
      </c>
      <c r="J46" s="64">
        <f t="shared" si="32"/>
        <v>2.0769894726563014E-4</v>
      </c>
      <c r="K46" s="64">
        <f t="shared" si="32"/>
        <v>2.0490282174104259E-4</v>
      </c>
      <c r="L46" s="64">
        <f t="shared" si="32"/>
        <v>1.7454272210566955E-4</v>
      </c>
      <c r="M46" s="64">
        <f t="shared" si="32"/>
        <v>1.6994708492442626E-4</v>
      </c>
      <c r="N46" s="64">
        <f>+N45/N$103</f>
        <v>1.8418324296332246E-4</v>
      </c>
      <c r="O46" s="64">
        <f>+O45/O$103</f>
        <v>1.1612250196383663E-3</v>
      </c>
      <c r="P46" s="64">
        <f>+P45/P$103</f>
        <v>8.4127589042158461E-4</v>
      </c>
      <c r="R46" s="58"/>
    </row>
    <row r="47" spans="1:18" x14ac:dyDescent="0.2">
      <c r="A47" s="2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9"/>
    </row>
    <row r="48" spans="1:18" x14ac:dyDescent="0.25">
      <c r="A48" s="27" t="s">
        <v>25</v>
      </c>
      <c r="B48" s="31">
        <f>+B50</f>
        <v>13287.227874230699</v>
      </c>
      <c r="C48" s="31">
        <f t="shared" ref="C48:F48" si="33">+C50</f>
        <v>14227.946840286644</v>
      </c>
      <c r="D48" s="31">
        <f t="shared" si="33"/>
        <v>18876.506419238376</v>
      </c>
      <c r="E48" s="31">
        <f t="shared" si="33"/>
        <v>25516.841653304575</v>
      </c>
      <c r="F48" s="31">
        <f t="shared" si="33"/>
        <v>33346.023591049998</v>
      </c>
      <c r="G48" s="31">
        <f t="shared" ref="G48:K48" si="34">+G50</f>
        <v>37553.730000000003</v>
      </c>
      <c r="H48" s="31">
        <f t="shared" si="34"/>
        <v>41436.835725056568</v>
      </c>
      <c r="I48" s="31">
        <f t="shared" si="34"/>
        <v>45638.248987733386</v>
      </c>
      <c r="J48" s="31">
        <f t="shared" si="34"/>
        <v>49990.9</v>
      </c>
      <c r="K48" s="31">
        <f t="shared" si="34"/>
        <v>72587.5930028</v>
      </c>
      <c r="L48" s="31">
        <f t="shared" ref="L48" si="35">+L50</f>
        <v>82770.479507489988</v>
      </c>
      <c r="M48" s="31">
        <f t="shared" ref="M48" si="36">+M50</f>
        <v>86887.703515990986</v>
      </c>
      <c r="N48" s="31">
        <f t="shared" ref="N48:O48" si="37">+N50</f>
        <v>82422.284159629999</v>
      </c>
      <c r="O48" s="31">
        <f t="shared" si="37"/>
        <v>79941.936893220991</v>
      </c>
      <c r="P48" s="31">
        <f t="shared" ref="P48" si="38">+P50</f>
        <v>77630.52043908996</v>
      </c>
    </row>
    <row r="49" spans="1:17" s="47" customFormat="1" x14ac:dyDescent="0.25">
      <c r="A49" s="66" t="s">
        <v>4</v>
      </c>
      <c r="B49" s="64">
        <f>+B48/B$103</f>
        <v>8.1974511783587103E-4</v>
      </c>
      <c r="C49" s="64">
        <f t="shared" ref="C49:N49" si="39">+C48/C$103</f>
        <v>8.072068296651688E-4</v>
      </c>
      <c r="D49" s="64">
        <f t="shared" si="39"/>
        <v>9.5326211097927316E-4</v>
      </c>
      <c r="E49" s="64">
        <f t="shared" si="39"/>
        <v>1.1800500693887532E-3</v>
      </c>
      <c r="F49" s="64">
        <f t="shared" si="39"/>
        <v>1.4038735361067618E-3</v>
      </c>
      <c r="G49" s="64">
        <f t="shared" si="39"/>
        <v>1.4748378784746822E-3</v>
      </c>
      <c r="H49" s="64">
        <f t="shared" si="39"/>
        <v>1.4798168246409587E-3</v>
      </c>
      <c r="I49" s="64">
        <f t="shared" si="39"/>
        <v>1.5126067783051472E-3</v>
      </c>
      <c r="J49" s="64">
        <f t="shared" si="39"/>
        <v>1.5594725025341977E-3</v>
      </c>
      <c r="K49" s="64">
        <f t="shared" si="39"/>
        <v>2.1135667959514661E-3</v>
      </c>
      <c r="L49" s="64">
        <f t="shared" si="39"/>
        <v>2.2982403438596031E-3</v>
      </c>
      <c r="M49" s="64">
        <f t="shared" si="39"/>
        <v>2.2966631294247977E-3</v>
      </c>
      <c r="N49" s="64">
        <f t="shared" si="39"/>
        <v>2.258438920372845E-3</v>
      </c>
      <c r="O49" s="64">
        <f t="shared" ref="O49:P49" si="40">+O48/O$103</f>
        <v>1.9929221643661737E-3</v>
      </c>
      <c r="P49" s="64">
        <f t="shared" si="40"/>
        <v>1.7542950549595648E-3</v>
      </c>
    </row>
    <row r="50" spans="1:17" s="47" customFormat="1" x14ac:dyDescent="0.2">
      <c r="A50" s="28" t="s">
        <v>26</v>
      </c>
      <c r="B50" s="48">
        <v>13287.227874230699</v>
      </c>
      <c r="C50" s="48">
        <v>14227.946840286644</v>
      </c>
      <c r="D50" s="48">
        <v>18876.506419238376</v>
      </c>
      <c r="E50" s="48">
        <v>25516.841653304575</v>
      </c>
      <c r="F50" s="48">
        <v>33346.023591049998</v>
      </c>
      <c r="G50" s="48">
        <v>37553.730000000003</v>
      </c>
      <c r="H50" s="48">
        <v>41436.835725056568</v>
      </c>
      <c r="I50" s="48">
        <v>45638.248987733386</v>
      </c>
      <c r="J50" s="48">
        <v>49990.9</v>
      </c>
      <c r="K50" s="48">
        <v>72587.5930028</v>
      </c>
      <c r="L50" s="48">
        <v>82770.479507489988</v>
      </c>
      <c r="M50" s="49">
        <v>86887.703515990986</v>
      </c>
      <c r="N50" s="51">
        <v>82422.284159629999</v>
      </c>
      <c r="O50" s="73">
        <v>79941.936893220991</v>
      </c>
      <c r="P50" s="73">
        <v>77630.52043908996</v>
      </c>
    </row>
    <row r="51" spans="1:17" x14ac:dyDescent="0.2">
      <c r="A51" s="32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9"/>
    </row>
    <row r="52" spans="1:17" x14ac:dyDescent="0.25">
      <c r="A52" s="33" t="s">
        <v>52</v>
      </c>
      <c r="B52" s="10">
        <f t="shared" ref="B52:F52" si="41">SUM(B54:B57)</f>
        <v>1482772.5164529306</v>
      </c>
      <c r="C52" s="10">
        <f t="shared" si="41"/>
        <v>1392135.2335179297</v>
      </c>
      <c r="D52" s="10">
        <f t="shared" si="41"/>
        <v>1380148.9053593501</v>
      </c>
      <c r="E52" s="10">
        <f t="shared" si="41"/>
        <v>1691059.8133889996</v>
      </c>
      <c r="F52" s="10">
        <f t="shared" si="41"/>
        <v>2049005.7242103133</v>
      </c>
      <c r="G52" s="10">
        <f t="shared" ref="G52:K52" si="42">SUM(G54:G57)</f>
        <v>2607031.5088529969</v>
      </c>
      <c r="H52" s="10">
        <f t="shared" si="42"/>
        <v>2336177.4726615953</v>
      </c>
      <c r="I52" s="10">
        <f t="shared" si="42"/>
        <v>2518379.1024068398</v>
      </c>
      <c r="J52" s="10">
        <f t="shared" si="42"/>
        <v>2453720.5254528397</v>
      </c>
      <c r="K52" s="10">
        <f t="shared" si="42"/>
        <v>2023202.7877454201</v>
      </c>
      <c r="L52" s="10">
        <f t="shared" ref="L52:M52" si="43">SUM(L54:L57)</f>
        <v>1993010.1701592901</v>
      </c>
      <c r="M52" s="10">
        <f t="shared" si="43"/>
        <v>1928682.55638698</v>
      </c>
      <c r="N52" s="10">
        <f t="shared" ref="N52:O52" si="44">SUM(N54:N57)</f>
        <v>1625653.6598189999</v>
      </c>
      <c r="O52" s="10">
        <f t="shared" si="44"/>
        <v>1404230.1292965899</v>
      </c>
      <c r="P52" s="10">
        <f t="shared" ref="P52" si="45">SUM(P54:P57)</f>
        <v>1384441.4221940699</v>
      </c>
    </row>
    <row r="53" spans="1:17" x14ac:dyDescent="0.25">
      <c r="A53" s="67" t="s">
        <v>4</v>
      </c>
      <c r="B53" s="64">
        <f>+B52/B$103</f>
        <v>9.1478489172360428E-2</v>
      </c>
      <c r="C53" s="64">
        <f t="shared" ref="C53:M53" si="46">+C52/C$103</f>
        <v>7.898125294728385E-2</v>
      </c>
      <c r="D53" s="64">
        <f t="shared" si="46"/>
        <v>6.9697412739876605E-2</v>
      </c>
      <c r="E53" s="64">
        <f t="shared" si="46"/>
        <v>7.8204633521789635E-2</v>
      </c>
      <c r="F53" s="64">
        <f t="shared" si="46"/>
        <v>8.6263506162761405E-2</v>
      </c>
      <c r="G53" s="64">
        <f t="shared" si="46"/>
        <v>0.10238527090740129</v>
      </c>
      <c r="H53" s="64">
        <f t="shared" si="46"/>
        <v>8.3430953857833515E-2</v>
      </c>
      <c r="I53" s="64">
        <f t="shared" si="46"/>
        <v>8.3467647973665321E-2</v>
      </c>
      <c r="J53" s="64">
        <f t="shared" si="46"/>
        <v>7.6544124797662511E-2</v>
      </c>
      <c r="K53" s="64">
        <f t="shared" si="46"/>
        <v>5.8910539070915494E-2</v>
      </c>
      <c r="L53" s="64">
        <f t="shared" si="46"/>
        <v>5.533876819413721E-2</v>
      </c>
      <c r="M53" s="64">
        <f t="shared" si="46"/>
        <v>5.0979988380099373E-2</v>
      </c>
      <c r="N53" s="64">
        <f>+N52/N$103</f>
        <v>4.4544258070683726E-2</v>
      </c>
      <c r="O53" s="64">
        <f>+O52/O$103</f>
        <v>3.5006924491759024E-2</v>
      </c>
      <c r="P53" s="64">
        <f>+P52/P$103</f>
        <v>3.1285617139999104E-2</v>
      </c>
    </row>
    <row r="54" spans="1:17" x14ac:dyDescent="0.25">
      <c r="A54" s="30" t="s">
        <v>27</v>
      </c>
      <c r="B54" s="4">
        <v>1170809.2277273701</v>
      </c>
      <c r="C54" s="4">
        <v>1011981.35</v>
      </c>
      <c r="D54" s="4">
        <v>1202967.2059886002</v>
      </c>
      <c r="E54" s="4">
        <v>1533334.7752303502</v>
      </c>
      <c r="F54" s="4">
        <v>1767660.4144590499</v>
      </c>
      <c r="G54" s="4">
        <v>2468539.449</v>
      </c>
      <c r="H54" s="4">
        <v>2279587.7943879501</v>
      </c>
      <c r="I54" s="4">
        <v>2451072.21447</v>
      </c>
      <c r="J54" s="4">
        <v>2400289.2320679999</v>
      </c>
      <c r="K54" s="4">
        <v>1993349.384666</v>
      </c>
      <c r="L54" s="4">
        <v>1891581.815314</v>
      </c>
      <c r="M54" s="4">
        <v>1822064.9332389999</v>
      </c>
      <c r="N54" s="55">
        <v>1527492.736365</v>
      </c>
      <c r="O54" s="74">
        <v>1332385.8984345</v>
      </c>
      <c r="P54" s="74">
        <v>1232125.1725484999</v>
      </c>
    </row>
    <row r="55" spans="1:17" x14ac:dyDescent="0.25">
      <c r="A55" s="30" t="s">
        <v>28</v>
      </c>
      <c r="B55" s="9">
        <v>4000.8368558704005</v>
      </c>
      <c r="C55" s="9">
        <v>3040.44</v>
      </c>
      <c r="D55" s="9">
        <v>2074.8968707499998</v>
      </c>
      <c r="E55" s="9">
        <v>1623.4381504793998</v>
      </c>
      <c r="F55" s="9">
        <v>1145.3740281635999</v>
      </c>
      <c r="G55" s="9">
        <v>678.49785299700011</v>
      </c>
      <c r="H55" s="9">
        <v>253.73876230499999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51"/>
      <c r="O55" s="51"/>
      <c r="P55" s="51">
        <v>37818.061560000002</v>
      </c>
    </row>
    <row r="56" spans="1:17" x14ac:dyDescent="0.25">
      <c r="A56" s="30" t="s">
        <v>29</v>
      </c>
      <c r="B56" s="9">
        <v>115674.56354999999</v>
      </c>
      <c r="C56" s="9">
        <v>105301</v>
      </c>
      <c r="D56" s="9">
        <v>47757.3125</v>
      </c>
      <c r="E56" s="9">
        <v>47600.761700000003</v>
      </c>
      <c r="F56" s="9">
        <v>16262.260050000001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51"/>
      <c r="O56" s="51"/>
      <c r="P56" s="51"/>
    </row>
    <row r="57" spans="1:17" x14ac:dyDescent="0.25">
      <c r="A57" s="30" t="s">
        <v>51</v>
      </c>
      <c r="B57" s="9">
        <v>192287.88831968998</v>
      </c>
      <c r="C57" s="9">
        <v>271812.4435179297</v>
      </c>
      <c r="D57" s="9">
        <v>127349.48999999999</v>
      </c>
      <c r="E57" s="9">
        <v>108500.83830817</v>
      </c>
      <c r="F57" s="9">
        <v>263937.67567309999</v>
      </c>
      <c r="G57" s="9">
        <v>137813.56200000001</v>
      </c>
      <c r="H57" s="9">
        <v>56335.939511339995</v>
      </c>
      <c r="I57" s="9">
        <v>67306.887936839994</v>
      </c>
      <c r="J57" s="9">
        <v>53431.293384839999</v>
      </c>
      <c r="K57" s="9">
        <v>29853.403079419997</v>
      </c>
      <c r="L57" s="9">
        <v>101428.35484529</v>
      </c>
      <c r="M57" s="4">
        <v>106617.62314797999</v>
      </c>
      <c r="N57" s="55">
        <v>98160.923454000003</v>
      </c>
      <c r="O57" s="51">
        <v>71844.23086209</v>
      </c>
      <c r="P57" s="51">
        <v>114498.18808557</v>
      </c>
    </row>
    <row r="58" spans="1:17" ht="18" customHeight="1" x14ac:dyDescent="0.25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7" s="25" customFormat="1" x14ac:dyDescent="0.25">
      <c r="A59" s="24" t="s">
        <v>30</v>
      </c>
      <c r="B59" s="7">
        <v>44471.731439669784</v>
      </c>
      <c r="C59" s="7">
        <v>207762.21350595501</v>
      </c>
      <c r="D59" s="7">
        <v>380094.57744719001</v>
      </c>
      <c r="E59" s="7">
        <v>548073.08477282629</v>
      </c>
      <c r="F59" s="7">
        <v>603490.61193109001</v>
      </c>
      <c r="G59" s="7">
        <v>747766.05946876097</v>
      </c>
      <c r="H59" s="7">
        <v>838812.73115836096</v>
      </c>
      <c r="I59" s="7">
        <v>911607.18390035804</v>
      </c>
      <c r="J59" s="7">
        <v>1494886.0078790011</v>
      </c>
      <c r="K59" s="7">
        <v>1526473.97524611</v>
      </c>
      <c r="L59" s="7">
        <v>1572714.0532779952</v>
      </c>
      <c r="M59" s="7">
        <v>1569931.6153631227</v>
      </c>
      <c r="N59" s="7">
        <v>1958413.7301032823</v>
      </c>
      <c r="O59" s="7">
        <v>2049943.3131004174</v>
      </c>
      <c r="P59" s="7">
        <v>1911728.579880279</v>
      </c>
    </row>
    <row r="60" spans="1:17" s="25" customFormat="1" x14ac:dyDescent="0.25">
      <c r="A60" s="65" t="s">
        <v>4</v>
      </c>
      <c r="B60" s="64">
        <f>+B59/B$103</f>
        <v>2.7436486432267202E-3</v>
      </c>
      <c r="C60" s="64">
        <f t="shared" ref="C60:N60" si="47">+C59/C$103</f>
        <v>1.1787159424400909E-2</v>
      </c>
      <c r="D60" s="64">
        <f t="shared" si="47"/>
        <v>1.9194746698457266E-2</v>
      </c>
      <c r="E60" s="64">
        <f t="shared" si="47"/>
        <v>2.534614943744511E-2</v>
      </c>
      <c r="F60" s="64">
        <f t="shared" si="47"/>
        <v>2.5407062316309466E-2</v>
      </c>
      <c r="G60" s="64">
        <f t="shared" si="47"/>
        <v>2.936682211706481E-2</v>
      </c>
      <c r="H60" s="64">
        <f t="shared" si="47"/>
        <v>2.9956177168725673E-2</v>
      </c>
      <c r="I60" s="64">
        <f t="shared" si="47"/>
        <v>3.0213762274051505E-2</v>
      </c>
      <c r="J60" s="64">
        <f t="shared" si="47"/>
        <v>4.6633159709275535E-2</v>
      </c>
      <c r="K60" s="64">
        <f t="shared" si="47"/>
        <v>4.4447054592921496E-2</v>
      </c>
      <c r="L60" s="64">
        <f t="shared" si="47"/>
        <v>4.3668647422434856E-2</v>
      </c>
      <c r="M60" s="64">
        <f t="shared" si="47"/>
        <v>4.1497288003005103E-2</v>
      </c>
      <c r="N60" s="64">
        <f t="shared" si="47"/>
        <v>5.3662159880108667E-2</v>
      </c>
      <c r="O60" s="64">
        <f t="shared" ref="O60:P60" si="48">+O59/O$103</f>
        <v>5.1104309241705219E-2</v>
      </c>
      <c r="P60" s="64">
        <f t="shared" si="48"/>
        <v>4.3201256092830591E-2</v>
      </c>
    </row>
    <row r="61" spans="1:17" x14ac:dyDescent="0.25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7" x14ac:dyDescent="0.25">
      <c r="A62" s="24" t="s">
        <v>31</v>
      </c>
      <c r="B62" s="7">
        <f t="shared" ref="B62:C62" si="49">+B65+B89+B94</f>
        <v>1883460.8338782373</v>
      </c>
      <c r="C62" s="7">
        <f t="shared" si="49"/>
        <v>1881049.1012567042</v>
      </c>
      <c r="D62" s="7">
        <f t="shared" ref="D62:F62" si="50">+D65+D89+D94</f>
        <v>2007540.6304234546</v>
      </c>
      <c r="E62" s="7">
        <f t="shared" si="50"/>
        <v>2022466.8824713053</v>
      </c>
      <c r="F62" s="7">
        <f t="shared" si="50"/>
        <v>2437017.9866609969</v>
      </c>
      <c r="G62" s="7">
        <f t="shared" ref="G62:I62" si="51">+G65+G89+G94</f>
        <v>3003348.3795055854</v>
      </c>
      <c r="H62" s="7">
        <f t="shared" si="51"/>
        <v>3778290.0026263581</v>
      </c>
      <c r="I62" s="7">
        <f t="shared" si="51"/>
        <v>4374364.1793906018</v>
      </c>
      <c r="J62" s="7">
        <f t="shared" ref="J62:K62" si="52">+J65+J89+J94</f>
        <v>4743466.1907623541</v>
      </c>
      <c r="K62" s="7">
        <f t="shared" si="52"/>
        <v>4927881.4868369922</v>
      </c>
      <c r="L62" s="7">
        <f t="shared" ref="L62:N62" si="53">+L65+L89+L94</f>
        <v>5960082.1902632909</v>
      </c>
      <c r="M62" s="7">
        <f t="shared" si="53"/>
        <v>6602113.1222163653</v>
      </c>
      <c r="N62" s="7">
        <f t="shared" si="53"/>
        <v>7595479.193129045</v>
      </c>
      <c r="O62" s="7">
        <f t="shared" ref="O62:P62" si="54">+O65+O89+O94</f>
        <v>8660297.5074665211</v>
      </c>
      <c r="P62" s="7">
        <f t="shared" si="54"/>
        <v>9521109.738290187</v>
      </c>
      <c r="Q62" s="53"/>
    </row>
    <row r="63" spans="1:17" x14ac:dyDescent="0.25">
      <c r="A63" s="65" t="s">
        <v>4</v>
      </c>
      <c r="B63" s="64">
        <f>+B62/B$103</f>
        <v>0.11619864111769478</v>
      </c>
      <c r="C63" s="64">
        <f t="shared" ref="C63:N63" si="55">+C62/C$103</f>
        <v>0.10671924055623959</v>
      </c>
      <c r="D63" s="64">
        <f t="shared" si="55"/>
        <v>0.10138064622401337</v>
      </c>
      <c r="E63" s="64">
        <f t="shared" si="55"/>
        <v>9.3530861594214559E-2</v>
      </c>
      <c r="F63" s="64">
        <f t="shared" si="55"/>
        <v>0.10259889156342514</v>
      </c>
      <c r="G63" s="64">
        <f t="shared" si="55"/>
        <v>0.11794972036999765</v>
      </c>
      <c r="H63" s="64">
        <f t="shared" si="55"/>
        <v>0.13493253083700768</v>
      </c>
      <c r="I63" s="64">
        <f t="shared" si="55"/>
        <v>0.14498130527093375</v>
      </c>
      <c r="J63" s="64">
        <f t="shared" si="55"/>
        <v>0.14797303291588121</v>
      </c>
      <c r="K63" s="64">
        <f t="shared" si="55"/>
        <v>0.14348742331986189</v>
      </c>
      <c r="L63" s="64">
        <f t="shared" si="55"/>
        <v>0.16549017746288014</v>
      </c>
      <c r="M63" s="64">
        <f t="shared" si="55"/>
        <v>0.17451065191630208</v>
      </c>
      <c r="N63" s="64">
        <f t="shared" si="55"/>
        <v>0.20812242712689427</v>
      </c>
      <c r="O63" s="64">
        <f t="shared" ref="O63:P63" si="56">+O62/O$103</f>
        <v>0.21589793196640367</v>
      </c>
      <c r="P63" s="64">
        <f t="shared" si="56"/>
        <v>0.21515810582147415</v>
      </c>
      <c r="Q63" s="53"/>
    </row>
    <row r="64" spans="1:17" x14ac:dyDescent="0.25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6" x14ac:dyDescent="0.25">
      <c r="A65" s="24" t="s">
        <v>6</v>
      </c>
      <c r="B65" s="7">
        <f t="shared" ref="B65:C65" si="57">+B68+B80</f>
        <v>1197769.1467973047</v>
      </c>
      <c r="C65" s="7">
        <f t="shared" si="57"/>
        <v>1093204.2038052587</v>
      </c>
      <c r="D65" s="7">
        <f t="shared" ref="D65:F65" si="58">+D68+D80</f>
        <v>1245322.2870444548</v>
      </c>
      <c r="E65" s="7">
        <f t="shared" si="58"/>
        <v>1101556.7211560046</v>
      </c>
      <c r="F65" s="7">
        <f t="shared" si="58"/>
        <v>1436138.2219855511</v>
      </c>
      <c r="G65" s="7">
        <f t="shared" ref="G65:I65" si="59">+G68+G80</f>
        <v>1800700.2242184784</v>
      </c>
      <c r="H65" s="7">
        <f t="shared" si="59"/>
        <v>2431525.7056403095</v>
      </c>
      <c r="I65" s="7">
        <f t="shared" si="59"/>
        <v>3041499.8937999541</v>
      </c>
      <c r="J65" s="7">
        <f t="shared" ref="J65:K65" si="60">+J68+J80</f>
        <v>3363268.5637096963</v>
      </c>
      <c r="K65" s="7">
        <f t="shared" si="60"/>
        <v>3518980.6352039967</v>
      </c>
      <c r="L65" s="7">
        <f t="shared" ref="L65:N65" si="61">+L68+L80</f>
        <v>3898337.7751979553</v>
      </c>
      <c r="M65" s="7">
        <f t="shared" si="61"/>
        <v>4816460.1252705939</v>
      </c>
      <c r="N65" s="7">
        <f t="shared" si="61"/>
        <v>5979935.9422430797</v>
      </c>
      <c r="O65" s="7">
        <f>+O68+O80+O85</f>
        <v>6860554.1355875032</v>
      </c>
      <c r="P65" s="7">
        <f>+P68+P80+P85</f>
        <v>7325068.0067769652</v>
      </c>
    </row>
    <row r="66" spans="1:16" x14ac:dyDescent="0.25">
      <c r="A66" s="65" t="s">
        <v>4</v>
      </c>
      <c r="B66" s="64">
        <f>+B65/B$103</f>
        <v>7.3895429481250996E-2</v>
      </c>
      <c r="C66" s="64">
        <f t="shared" ref="C66:N66" si="62">+C65/C$103</f>
        <v>6.2021731556631245E-2</v>
      </c>
      <c r="D66" s="64">
        <f t="shared" si="62"/>
        <v>6.288867896591592E-2</v>
      </c>
      <c r="E66" s="64">
        <f t="shared" si="62"/>
        <v>5.0942514865175224E-2</v>
      </c>
      <c r="F66" s="64">
        <f t="shared" si="62"/>
        <v>6.0461675093940299E-2</v>
      </c>
      <c r="G66" s="64">
        <f t="shared" si="62"/>
        <v>7.0718431922881297E-2</v>
      </c>
      <c r="H66" s="64">
        <f t="shared" si="62"/>
        <v>8.6836086438369015E-2</v>
      </c>
      <c r="I66" s="64">
        <f t="shared" si="62"/>
        <v>0.10080565003299621</v>
      </c>
      <c r="J66" s="64">
        <f t="shared" si="62"/>
        <v>0.10491759187658067</v>
      </c>
      <c r="K66" s="64">
        <f t="shared" si="62"/>
        <v>0.10246380019621903</v>
      </c>
      <c r="L66" s="64">
        <f t="shared" si="62"/>
        <v>0.10824290498572128</v>
      </c>
      <c r="M66" s="64">
        <f t="shared" si="62"/>
        <v>0.12731129879635825</v>
      </c>
      <c r="N66" s="64">
        <f t="shared" si="62"/>
        <v>0.16385520264328063</v>
      </c>
      <c r="O66" s="64">
        <f t="shared" ref="O66:P66" si="63">+O65/O$103</f>
        <v>0.17103101235724216</v>
      </c>
      <c r="P66" s="64">
        <f t="shared" si="63"/>
        <v>0.16553193909879688</v>
      </c>
    </row>
    <row r="67" spans="1:16" x14ac:dyDescent="0.25">
      <c r="A67" s="26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34"/>
    </row>
    <row r="68" spans="1:16" s="25" customFormat="1" x14ac:dyDescent="0.25">
      <c r="A68" s="27" t="s">
        <v>7</v>
      </c>
      <c r="B68" s="7">
        <f t="shared" ref="B68:F68" si="64">+B71+B77</f>
        <v>1150625.7977008475</v>
      </c>
      <c r="C68" s="7">
        <f t="shared" si="64"/>
        <v>1035361.2982294956</v>
      </c>
      <c r="D68" s="7">
        <f t="shared" si="64"/>
        <v>1198513.3614473299</v>
      </c>
      <c r="E68" s="7">
        <f t="shared" si="64"/>
        <v>1062271.1756397267</v>
      </c>
      <c r="F68" s="7">
        <f t="shared" si="64"/>
        <v>1403370.2326368068</v>
      </c>
      <c r="G68" s="7">
        <f t="shared" ref="G68:K68" si="65">+G71+G77</f>
        <v>1773738.5161188478</v>
      </c>
      <c r="H68" s="7">
        <f t="shared" si="65"/>
        <v>2403347.3660336924</v>
      </c>
      <c r="I68" s="7">
        <f t="shared" si="65"/>
        <v>3003123.2127563078</v>
      </c>
      <c r="J68" s="7">
        <f t="shared" si="65"/>
        <v>3320442.3004065054</v>
      </c>
      <c r="K68" s="7">
        <f t="shared" si="65"/>
        <v>3474506.9479398276</v>
      </c>
      <c r="L68" s="7">
        <f t="shared" ref="L68" si="66">+L71+L77</f>
        <v>3847073.3396923412</v>
      </c>
      <c r="M68" s="7">
        <f t="shared" ref="M68" si="67">+M71+M77</f>
        <v>4766875.3290132685</v>
      </c>
      <c r="N68" s="7">
        <f t="shared" ref="N68:O68" si="68">+N71+N77</f>
        <v>5897810.0151000097</v>
      </c>
      <c r="O68" s="7">
        <f t="shared" si="68"/>
        <v>6778859.1350695398</v>
      </c>
      <c r="P68" s="7">
        <f t="shared" ref="P68" si="69">+P71+P77</f>
        <v>7209746.4500002842</v>
      </c>
    </row>
    <row r="69" spans="1:16" s="25" customFormat="1" x14ac:dyDescent="0.25">
      <c r="A69" s="66" t="s">
        <v>4</v>
      </c>
      <c r="B69" s="68">
        <f>+B68/B$103</f>
        <v>7.0986957478960569E-2</v>
      </c>
      <c r="C69" s="68">
        <f t="shared" ref="C69:N69" si="70">+C68/C$103</f>
        <v>5.8740078275763857E-2</v>
      </c>
      <c r="D69" s="68">
        <f t="shared" si="70"/>
        <v>6.0524831851605065E-2</v>
      </c>
      <c r="E69" s="68">
        <f t="shared" si="70"/>
        <v>4.912571828265401E-2</v>
      </c>
      <c r="F69" s="68">
        <f t="shared" si="70"/>
        <v>5.9082136902451787E-2</v>
      </c>
      <c r="G69" s="68">
        <f t="shared" si="70"/>
        <v>6.9659571767745898E-2</v>
      </c>
      <c r="H69" s="68">
        <f t="shared" si="70"/>
        <v>8.582976488145766E-2</v>
      </c>
      <c r="I69" s="68">
        <f t="shared" si="70"/>
        <v>9.9533716311545242E-2</v>
      </c>
      <c r="J69" s="68">
        <f t="shared" si="70"/>
        <v>0.10358162112975244</v>
      </c>
      <c r="K69" s="68">
        <f t="shared" si="70"/>
        <v>0.10116883910429453</v>
      </c>
      <c r="L69" s="68">
        <f t="shared" si="70"/>
        <v>0.10681947486201963</v>
      </c>
      <c r="M69" s="68">
        <f t="shared" si="70"/>
        <v>0.12600064644008688</v>
      </c>
      <c r="N69" s="68">
        <f t="shared" si="70"/>
        <v>0.16160488415086424</v>
      </c>
      <c r="O69" s="68">
        <f t="shared" ref="O69:P69" si="71">+O68/O$103</f>
        <v>0.16899438698165709</v>
      </c>
      <c r="P69" s="68">
        <f t="shared" si="71"/>
        <v>0.16292590173566593</v>
      </c>
    </row>
    <row r="70" spans="1:16" s="25" customFormat="1" x14ac:dyDescent="0.25">
      <c r="A70" s="2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s="25" customFormat="1" x14ac:dyDescent="0.25">
      <c r="A71" s="28" t="s">
        <v>8</v>
      </c>
      <c r="B71" s="44">
        <f t="shared" ref="B71:F71" si="72">SUM(B73:B75)</f>
        <v>1150618.9113112383</v>
      </c>
      <c r="C71" s="44">
        <f t="shared" si="72"/>
        <v>1035354.9483442856</v>
      </c>
      <c r="D71" s="44">
        <f t="shared" si="72"/>
        <v>1198513.3614473299</v>
      </c>
      <c r="E71" s="44">
        <f t="shared" si="72"/>
        <v>1062271.1756397267</v>
      </c>
      <c r="F71" s="44">
        <f t="shared" si="72"/>
        <v>1403370.2326368068</v>
      </c>
      <c r="G71" s="44">
        <f t="shared" ref="G71:K71" si="73">SUM(G73:G75)</f>
        <v>1773738.5161188478</v>
      </c>
      <c r="H71" s="44">
        <f t="shared" si="73"/>
        <v>2403347.3660336924</v>
      </c>
      <c r="I71" s="44">
        <f t="shared" si="73"/>
        <v>3003123.2127563078</v>
      </c>
      <c r="J71" s="44">
        <f t="shared" si="73"/>
        <v>3320442.3004065054</v>
      </c>
      <c r="K71" s="44">
        <f t="shared" si="73"/>
        <v>3474506.9479398276</v>
      </c>
      <c r="L71" s="44">
        <f t="shared" ref="L71" si="74">SUM(L73:L75)</f>
        <v>3847073.3396923412</v>
      </c>
      <c r="M71" s="35">
        <f>SUM(M73:M75)</f>
        <v>4766875.3290132685</v>
      </c>
      <c r="N71" s="35">
        <f t="shared" ref="N71:O71" si="75">+N73+N74+N75</f>
        <v>5897810.0151000097</v>
      </c>
      <c r="O71" s="35">
        <f t="shared" si="75"/>
        <v>6778859.1350695398</v>
      </c>
      <c r="P71" s="35">
        <f t="shared" ref="P71" si="76">+P73+P74+P75</f>
        <v>7209746.4500002842</v>
      </c>
    </row>
    <row r="72" spans="1:16" s="25" customFormat="1" x14ac:dyDescent="0.25">
      <c r="A72" s="36" t="s">
        <v>4</v>
      </c>
      <c r="B72" s="68">
        <f>+B71/B$103</f>
        <v>7.0986532628546692E-2</v>
      </c>
      <c r="C72" s="68">
        <f t="shared" ref="C72:N72" si="77">+C71/C$103</f>
        <v>5.8739718022048637E-2</v>
      </c>
      <c r="D72" s="68">
        <f t="shared" si="77"/>
        <v>6.0524831851605065E-2</v>
      </c>
      <c r="E72" s="68">
        <f t="shared" si="77"/>
        <v>4.912571828265401E-2</v>
      </c>
      <c r="F72" s="68">
        <f t="shared" si="77"/>
        <v>5.9082136902451787E-2</v>
      </c>
      <c r="G72" s="68">
        <f t="shared" si="77"/>
        <v>6.9659571767745898E-2</v>
      </c>
      <c r="H72" s="68">
        <f t="shared" si="77"/>
        <v>8.582976488145766E-2</v>
      </c>
      <c r="I72" s="68">
        <f t="shared" si="77"/>
        <v>9.9533716311545242E-2</v>
      </c>
      <c r="J72" s="68">
        <f t="shared" si="77"/>
        <v>0.10358162112975244</v>
      </c>
      <c r="K72" s="68">
        <f t="shared" si="77"/>
        <v>0.10116883910429453</v>
      </c>
      <c r="L72" s="68">
        <f t="shared" si="77"/>
        <v>0.10681947486201963</v>
      </c>
      <c r="M72" s="68">
        <f t="shared" si="77"/>
        <v>0.12600064644008688</v>
      </c>
      <c r="N72" s="68">
        <f t="shared" si="77"/>
        <v>0.16160488415086424</v>
      </c>
      <c r="O72" s="68">
        <f t="shared" ref="O72:P72" si="78">+O71/O$103</f>
        <v>0.16899438698165709</v>
      </c>
      <c r="P72" s="68">
        <f t="shared" si="78"/>
        <v>0.16292590173566593</v>
      </c>
    </row>
    <row r="73" spans="1:16" x14ac:dyDescent="0.25">
      <c r="A73" s="30" t="s">
        <v>32</v>
      </c>
      <c r="B73" s="43">
        <f>+'Deuda Pública en Dólares'!B73*'Deuda Pública en Colones'!B$102</f>
        <v>65534.996766459233</v>
      </c>
      <c r="C73" s="43">
        <f>+'Deuda Pública en Dólares'!C73*'Deuda Pública en Colones'!C$102</f>
        <v>60554.302752508913</v>
      </c>
      <c r="D73" s="43">
        <f>+'Deuda Pública en Dólares'!D73*'Deuda Pública en Colones'!D$102</f>
        <v>51577.46846964334</v>
      </c>
      <c r="E73" s="43">
        <f>+'Deuda Pública en Dólares'!E73*'Deuda Pública en Colones'!E$102</f>
        <v>45115.52104770294</v>
      </c>
      <c r="F73" s="43">
        <f>+'Deuda Pública en Dólares'!F73*'Deuda Pública en Colones'!F$102</f>
        <v>39248.671773678179</v>
      </c>
      <c r="G73" s="43">
        <f>+'Deuda Pública en Dólares'!G73*'Deuda Pública en Colones'!G$102</f>
        <v>31551.278917684707</v>
      </c>
      <c r="H73" s="43">
        <f>+'Deuda Pública en Dólares'!H73*'Deuda Pública en Colones'!H$102</f>
        <v>31716.889874913868</v>
      </c>
      <c r="I73" s="43">
        <f>+'Deuda Pública en Dólares'!I73*'Deuda Pública en Colones'!I$102</f>
        <v>44493.11748602146</v>
      </c>
      <c r="J73" s="43">
        <f>+'Deuda Pública en Dólares'!J73*'Deuda Pública en Colones'!J$102</f>
        <v>91156.815255292458</v>
      </c>
      <c r="K73" s="43">
        <f>+'Deuda Pública en Dólares'!K73*'Deuda Pública en Colones'!K$102</f>
        <v>102204.07601175721</v>
      </c>
      <c r="L73" s="43">
        <f>+'Deuda Pública en Dólares'!L73*'Deuda Pública en Colones'!L$102</f>
        <v>110727.60907267523</v>
      </c>
      <c r="M73" s="4">
        <f>+'Deuda Pública en Dólares'!M73*'Deuda Pública en Colones'!M$102</f>
        <v>128934.92736012474</v>
      </c>
      <c r="N73" s="4">
        <f>'Deuda Pública en Dólares'!N73*'Deuda Pública en Colones'!$N$102</f>
        <v>260578.99251665582</v>
      </c>
      <c r="O73" s="4">
        <f>'Deuda Pública en Dólares'!O73*'Deuda Pública en Colones'!$O$102</f>
        <v>294145.68819421937</v>
      </c>
      <c r="P73" s="4">
        <f>'Deuda Pública en Dólares'!P73*'Deuda Pública en Colones'!$P$102</f>
        <v>345622.133674371</v>
      </c>
    </row>
    <row r="74" spans="1:16" x14ac:dyDescent="0.25">
      <c r="A74" s="30" t="s">
        <v>33</v>
      </c>
      <c r="B74" s="4">
        <f>+'Deuda Pública en Dólares'!B74*'Deuda Pública en Colones'!B$102</f>
        <v>856173.5</v>
      </c>
      <c r="C74" s="4">
        <f>+'Deuda Pública en Dólares'!C74*'Deuda Pública en Colones'!C$102</f>
        <v>702625</v>
      </c>
      <c r="D74" s="4">
        <f>+'Deuda Pública en Dólares'!D74*'Deuda Pública en Colones'!D$102</f>
        <v>640625</v>
      </c>
      <c r="E74" s="4">
        <f>+'Deuda Pública en Dólares'!E74*'Deuda Pública en Colones'!E$102</f>
        <v>510820</v>
      </c>
      <c r="F74" s="4">
        <f>+'Deuda Pública en Dólares'!F74*'Deuda Pública en Colones'!F$102</f>
        <v>891152.5</v>
      </c>
      <c r="G74" s="4">
        <f>+'Deuda Pública en Dólares'!G74*'Deuda Pública en Colones'!G$102</f>
        <v>1256175</v>
      </c>
      <c r="H74" s="4">
        <f>+'Deuda Pública en Dólares'!H74*'Deuda Pública en Colones'!H$102</f>
        <v>1762215</v>
      </c>
      <c r="I74" s="4">
        <f>+'Deuda Pública en Dólares'!I74*'Deuda Pública en Colones'!I$102</f>
        <v>2285692.5</v>
      </c>
      <c r="J74" s="4">
        <f>+'Deuda Pública en Dólares'!J74*'Deuda Pública en Colones'!J$102</f>
        <v>2364870</v>
      </c>
      <c r="K74" s="4">
        <f>+'Deuda Pública en Dólares'!K74*'Deuda Pública en Colones'!K$102</f>
        <v>2424582.5</v>
      </c>
      <c r="L74" s="4">
        <f>+'Deuda Pública en Dólares'!L74*'Deuda Pública en Colones'!L$102</f>
        <v>2591947.5</v>
      </c>
      <c r="M74" s="4">
        <f>+'Deuda Pública en Dólares'!M74*'Deuda Pública en Colones'!M$102</f>
        <v>3297797.5</v>
      </c>
      <c r="N74" s="4">
        <f>'Deuda Pública en Dólares'!N74*'Deuda Pública en Colones'!$N$102</f>
        <v>3386570</v>
      </c>
      <c r="O74" s="4">
        <f>'Deuda Pública en Dólares'!O74*'Deuda Pública en Colones'!$O$102</f>
        <v>3534630</v>
      </c>
      <c r="P74" s="4">
        <f>'Deuda Pública en Dólares'!P74*'Deuda Pública en Colones'!$P$102</f>
        <v>3287020</v>
      </c>
    </row>
    <row r="75" spans="1:16" x14ac:dyDescent="0.25">
      <c r="A75" s="30" t="s">
        <v>34</v>
      </c>
      <c r="B75" s="4">
        <f>+'Deuda Pública en Dólares'!B75*'Deuda Pública en Colones'!B$102</f>
        <v>228910.4145447792</v>
      </c>
      <c r="C75" s="4">
        <f>+'Deuda Pública en Dólares'!C75*'Deuda Pública en Colones'!C$102</f>
        <v>272175.64559177676</v>
      </c>
      <c r="D75" s="4">
        <f>+'Deuda Pública en Dólares'!D75*'Deuda Pública en Colones'!D$102</f>
        <v>506310.89297768654</v>
      </c>
      <c r="E75" s="4">
        <f>+'Deuda Pública en Dólares'!E75*'Deuda Pública en Colones'!E$102</f>
        <v>506335.65459202381</v>
      </c>
      <c r="F75" s="4">
        <f>+'Deuda Pública en Dólares'!F75*'Deuda Pública en Colones'!F$102</f>
        <v>472969.06086312863</v>
      </c>
      <c r="G75" s="4">
        <f>+'Deuda Pública en Dólares'!G75*'Deuda Pública en Colones'!G$102</f>
        <v>486012.23720116302</v>
      </c>
      <c r="H75" s="4">
        <f>+'Deuda Pública en Dólares'!H75*'Deuda Pública en Colones'!H$102</f>
        <v>609415.47615877842</v>
      </c>
      <c r="I75" s="4">
        <f>+'Deuda Pública en Dólares'!I75*'Deuda Pública en Colones'!I$102</f>
        <v>672937.5952702862</v>
      </c>
      <c r="J75" s="4">
        <f>+'Deuda Pública en Dólares'!J75*'Deuda Pública en Colones'!J$102</f>
        <v>864415.48515121255</v>
      </c>
      <c r="K75" s="4">
        <f>+'Deuda Pública en Dólares'!K75*'Deuda Pública en Colones'!K$102</f>
        <v>947720.37192807032</v>
      </c>
      <c r="L75" s="4">
        <f>+'Deuda Pública en Dólares'!L75*'Deuda Pública en Colones'!L$102</f>
        <v>1144398.2306196664</v>
      </c>
      <c r="M75" s="4">
        <f>+'Deuda Pública en Dólares'!M75*'Deuda Pública en Colones'!M$102</f>
        <v>1340142.9016531433</v>
      </c>
      <c r="N75" s="4">
        <f>'Deuda Pública en Dólares'!N75*'Deuda Pública en Colones'!$N$102</f>
        <v>2250661.0225833533</v>
      </c>
      <c r="O75" s="4">
        <f>'Deuda Pública en Dólares'!O75*'Deuda Pública en Colones'!$O$102</f>
        <v>2950083.4468753198</v>
      </c>
      <c r="P75" s="4">
        <f>'Deuda Pública en Dólares'!P75*'Deuda Pública en Colones'!$P$102</f>
        <v>3577104.3163259132</v>
      </c>
    </row>
    <row r="76" spans="1:16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6" x14ac:dyDescent="0.25">
      <c r="A77" s="28" t="s">
        <v>24</v>
      </c>
      <c r="B77" s="43">
        <f>+'Deuda Pública en Dólares'!B77*'Deuda Pública en Dólares'!B$103</f>
        <v>6.8863896091899992</v>
      </c>
      <c r="C77" s="43">
        <f>+'Deuda Pública en Dólares'!C77*'Deuda Pública en Dólares'!C$103</f>
        <v>6.3498852099999974</v>
      </c>
      <c r="D77" s="43">
        <f>+'Deuda Pública en Dólares'!D77*'Deuda Pública en Dólares'!D$103</f>
        <v>0</v>
      </c>
      <c r="E77" s="43">
        <f>+'Deuda Pública en Dólares'!E77*'Deuda Pública en Dólares'!E$103</f>
        <v>0</v>
      </c>
      <c r="F77" s="43">
        <f>+'Deuda Pública en Dólares'!F77*'Deuda Pública en Dólares'!F$103</f>
        <v>0</v>
      </c>
      <c r="G77" s="43">
        <f>+'Deuda Pública en Dólares'!G77*'Deuda Pública en Dólares'!G$103</f>
        <v>0</v>
      </c>
      <c r="H77" s="43">
        <f>+'Deuda Pública en Dólares'!H77*'Deuda Pública en Dólares'!H$103</f>
        <v>0</v>
      </c>
      <c r="I77" s="43">
        <f>+'Deuda Pública en Dólares'!I77*'Deuda Pública en Dólares'!I$103</f>
        <v>0</v>
      </c>
      <c r="J77" s="43">
        <f>+'Deuda Pública en Dólares'!J77*'Deuda Pública en Dólares'!J$103</f>
        <v>0</v>
      </c>
      <c r="K77" s="43">
        <f>+'Deuda Pública en Dólares'!K77*'Deuda Pública en Dólares'!K$103</f>
        <v>0</v>
      </c>
      <c r="L77" s="43">
        <f>+'Deuda Pública en Dólares'!L77*'Deuda Pública en Dólares'!L$103</f>
        <v>0</v>
      </c>
      <c r="M77" s="43">
        <f>+'Deuda Pública en Dólares'!M77*'Deuda Pública en Dólares'!M$103</f>
        <v>0</v>
      </c>
      <c r="N77" s="43">
        <f>+'Deuda Pública en Dólares'!N77*'Deuda Pública en Dólares'!N$103</f>
        <v>0</v>
      </c>
      <c r="O77" s="43">
        <f>+'Deuda Pública en Dólares'!Q77*'Deuda Pública en Dólares'!Q$103</f>
        <v>0</v>
      </c>
      <c r="P77" s="43">
        <f>+'Deuda Pública en Dólares'!P77*'Deuda Pública en Dólares'!P$103</f>
        <v>0</v>
      </c>
    </row>
    <row r="78" spans="1:16" x14ac:dyDescent="0.25">
      <c r="A78" s="36" t="s">
        <v>4</v>
      </c>
      <c r="B78" s="68">
        <f>+B77/B$103</f>
        <v>4.2485041387731989E-7</v>
      </c>
      <c r="C78" s="68">
        <f t="shared" ref="C78:N78" si="79">+C77/C$103</f>
        <v>3.6025371521549613E-7</v>
      </c>
      <c r="D78" s="68">
        <f t="shared" si="79"/>
        <v>0</v>
      </c>
      <c r="E78" s="68">
        <f t="shared" si="79"/>
        <v>0</v>
      </c>
      <c r="F78" s="68">
        <f t="shared" si="79"/>
        <v>0</v>
      </c>
      <c r="G78" s="68">
        <f t="shared" si="79"/>
        <v>0</v>
      </c>
      <c r="H78" s="68">
        <f t="shared" si="79"/>
        <v>0</v>
      </c>
      <c r="I78" s="68">
        <f t="shared" si="79"/>
        <v>0</v>
      </c>
      <c r="J78" s="68">
        <f t="shared" si="79"/>
        <v>0</v>
      </c>
      <c r="K78" s="68">
        <f t="shared" si="79"/>
        <v>0</v>
      </c>
      <c r="L78" s="68">
        <f t="shared" si="79"/>
        <v>0</v>
      </c>
      <c r="M78" s="68">
        <f t="shared" si="79"/>
        <v>0</v>
      </c>
      <c r="N78" s="68">
        <f t="shared" si="79"/>
        <v>0</v>
      </c>
      <c r="O78" s="68">
        <f t="shared" ref="O78:P78" si="80">+O77/O$103</f>
        <v>0</v>
      </c>
      <c r="P78" s="68">
        <f t="shared" si="80"/>
        <v>0</v>
      </c>
    </row>
    <row r="79" spans="1:16" x14ac:dyDescent="0.25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6" x14ac:dyDescent="0.25">
      <c r="A80" s="27" t="s">
        <v>35</v>
      </c>
      <c r="B80" s="7">
        <f t="shared" ref="B80:F80" si="81">SUM(B82:B83)</f>
        <v>47143.349096457248</v>
      </c>
      <c r="C80" s="7">
        <f t="shared" si="81"/>
        <v>57842.905575763012</v>
      </c>
      <c r="D80" s="7">
        <f t="shared" si="81"/>
        <v>46808.92559712501</v>
      </c>
      <c r="E80" s="7">
        <f t="shared" si="81"/>
        <v>39285.545516277794</v>
      </c>
      <c r="F80" s="7">
        <f t="shared" si="81"/>
        <v>32767.989348744202</v>
      </c>
      <c r="G80" s="7">
        <f t="shared" ref="G80:K80" si="82">SUM(G82:G83)</f>
        <v>26961.708099630599</v>
      </c>
      <c r="H80" s="7">
        <f t="shared" si="82"/>
        <v>28178.339606617199</v>
      </c>
      <c r="I80" s="7">
        <f t="shared" si="82"/>
        <v>38376.6810436464</v>
      </c>
      <c r="J80" s="7">
        <f t="shared" si="82"/>
        <v>42826.26330319079</v>
      </c>
      <c r="K80" s="7">
        <f t="shared" si="82"/>
        <v>44473.687264169203</v>
      </c>
      <c r="L80" s="7">
        <f t="shared" ref="L80" si="83">SUM(L82:L83)</f>
        <v>51264.435505614019</v>
      </c>
      <c r="M80" s="7">
        <f t="shared" ref="M80" si="84">SUM(M82:M83)</f>
        <v>49584.796257325579</v>
      </c>
      <c r="N80" s="7">
        <f t="shared" ref="N80:O80" si="85">SUM(N82:N83)</f>
        <v>82125.927143069654</v>
      </c>
      <c r="O80" s="7">
        <f t="shared" si="85"/>
        <v>79280.36051794322</v>
      </c>
      <c r="P80" s="7">
        <f t="shared" ref="P80" si="86">SUM(P82:P83)</f>
        <v>115321.5567766812</v>
      </c>
    </row>
    <row r="81" spans="1:16" x14ac:dyDescent="0.25">
      <c r="A81" s="66" t="s">
        <v>4</v>
      </c>
      <c r="B81" s="68">
        <f>+B80/B$103</f>
        <v>2.9084720022904283E-3</v>
      </c>
      <c r="C81" s="68">
        <f t="shared" ref="C81:N81" si="87">+C80/C$103</f>
        <v>3.2816532808673826E-3</v>
      </c>
      <c r="D81" s="68">
        <f t="shared" si="87"/>
        <v>2.3638471143108634E-3</v>
      </c>
      <c r="E81" s="68">
        <f t="shared" si="87"/>
        <v>1.8167965825212108E-3</v>
      </c>
      <c r="F81" s="68">
        <f t="shared" si="87"/>
        <v>1.3795381914885078E-3</v>
      </c>
      <c r="G81" s="68">
        <f t="shared" si="87"/>
        <v>1.0588601551353978E-3</v>
      </c>
      <c r="H81" s="68">
        <f t="shared" si="87"/>
        <v>1.0063215569113511E-3</v>
      </c>
      <c r="I81" s="68">
        <f t="shared" si="87"/>
        <v>1.271933721450981E-3</v>
      </c>
      <c r="J81" s="68">
        <f t="shared" si="87"/>
        <v>1.3359707468282311E-3</v>
      </c>
      <c r="K81" s="68">
        <f t="shared" si="87"/>
        <v>1.2949610919245074E-3</v>
      </c>
      <c r="L81" s="68">
        <f t="shared" si="87"/>
        <v>1.4234301237016434E-3</v>
      </c>
      <c r="M81" s="68">
        <f t="shared" si="87"/>
        <v>1.3106523562713536E-3</v>
      </c>
      <c r="N81" s="68">
        <f t="shared" si="87"/>
        <v>2.250318492416381E-3</v>
      </c>
      <c r="O81" s="68">
        <f t="shared" ref="O81:P81" si="88">+O80/O$103</f>
        <v>1.9764293162697713E-3</v>
      </c>
      <c r="P81" s="68">
        <f t="shared" si="88"/>
        <v>2.6060373631309653E-3</v>
      </c>
    </row>
    <row r="82" spans="1:16" x14ac:dyDescent="0.25">
      <c r="A82" s="30" t="s">
        <v>32</v>
      </c>
      <c r="B82" s="4">
        <f>+'Deuda Pública en Dólares'!B82*'Deuda Pública en Colones'!B$102</f>
        <v>21285.997096641549</v>
      </c>
      <c r="C82" s="4">
        <f>+'Deuda Pública en Dólares'!C82*'Deuda Pública en Colones'!C$102</f>
        <v>18864.230847308001</v>
      </c>
      <c r="D82" s="4">
        <f>+'Deuda Pública en Dólares'!D82*'Deuda Pública en Colones'!D$102</f>
        <v>14649.706207499999</v>
      </c>
      <c r="E82" s="4">
        <f>+'Deuda Pública en Dólares'!E82*'Deuda Pública en Colones'!E$102</f>
        <v>12060.107841472198</v>
      </c>
      <c r="F82" s="4">
        <f>+'Deuda Pública en Dólares'!F82*'Deuda Pública en Colones'!F$102</f>
        <v>9488.9036417332009</v>
      </c>
      <c r="G82" s="4">
        <f>+'Deuda Pública en Dólares'!G82*'Deuda Pública en Colones'!G$102</f>
        <v>6862.9081096800001</v>
      </c>
      <c r="H82" s="4">
        <f>+'Deuda Pública en Dólares'!H82*'Deuda Pública en Colones'!H$102</f>
        <v>6876.8396205600002</v>
      </c>
      <c r="I82" s="4">
        <f>+'Deuda Pública en Dólares'!I82*'Deuda Pública en Colones'!I$102</f>
        <v>6296.2234171199998</v>
      </c>
      <c r="J82" s="4">
        <f>+'Deuda Pública en Dólares'!J82*'Deuda Pública en Colones'!J$102</f>
        <v>5971.4670206400006</v>
      </c>
      <c r="K82" s="4">
        <f>+'Deuda Pública en Dólares'!K82*'Deuda Pública en Colones'!K$102</f>
        <v>5565.6776203999998</v>
      </c>
      <c r="L82" s="4">
        <f>+'Deuda Pública en Dólares'!L82*'Deuda Pública en Colones'!L$102</f>
        <v>5354.8805926800005</v>
      </c>
      <c r="M82" s="4">
        <v>4476.2685910399996</v>
      </c>
      <c r="N82" s="4">
        <f>'Deuda Pública en Dólares'!N82*'Deuda Pública en Colones'!$N$102</f>
        <v>4204.99436728</v>
      </c>
      <c r="O82" s="4">
        <f>'Deuda Pública en Dólares'!O82*'Deuda Pública en Colones'!$O$102</f>
        <v>3761.8591521600001</v>
      </c>
      <c r="P82" s="4">
        <f>'Deuda Pública en Dólares'!P82*'Deuda Pública en Colones'!$P$102</f>
        <v>2915.2759671999997</v>
      </c>
    </row>
    <row r="83" spans="1:16" x14ac:dyDescent="0.25">
      <c r="A83" s="30" t="s">
        <v>34</v>
      </c>
      <c r="B83" s="4">
        <f>+'Deuda Pública en Dólares'!B83*'Deuda Pública en Colones'!B$102</f>
        <v>25857.351999815699</v>
      </c>
      <c r="C83" s="4">
        <f>+'Deuda Pública en Dólares'!C83*'Deuda Pública en Colones'!C$102</f>
        <v>38978.674728455007</v>
      </c>
      <c r="D83" s="4">
        <f>+'Deuda Pública en Dólares'!D83*'Deuda Pública en Colones'!D$102</f>
        <v>32159.219389625006</v>
      </c>
      <c r="E83" s="4">
        <f>+'Deuda Pública en Dólares'!E83*'Deuda Pública en Colones'!E$102</f>
        <v>27225.437674805598</v>
      </c>
      <c r="F83" s="4">
        <f>+'Deuda Pública en Dólares'!F83*'Deuda Pública en Colones'!F$102</f>
        <v>23279.085707011</v>
      </c>
      <c r="G83" s="4">
        <f>+'Deuda Pública en Dólares'!G83*'Deuda Pública en Colones'!G$102</f>
        <v>20098.799989950599</v>
      </c>
      <c r="H83" s="4">
        <f>+'Deuda Pública en Dólares'!H83*'Deuda Pública en Colones'!H$102</f>
        <v>21301.499986057199</v>
      </c>
      <c r="I83" s="4">
        <f>+'Deuda Pública en Dólares'!I83*'Deuda Pública en Colones'!I$102</f>
        <v>32080.457626526404</v>
      </c>
      <c r="J83" s="4">
        <f>+'Deuda Pública en Dólares'!J83*'Deuda Pública en Colones'!J$102</f>
        <v>36854.796282550786</v>
      </c>
      <c r="K83" s="4">
        <f>+'Deuda Pública en Dólares'!K83*'Deuda Pública en Colones'!K$102</f>
        <v>38908.009643769205</v>
      </c>
      <c r="L83" s="4">
        <f>+'Deuda Pública en Dólares'!L83*'Deuda Pública en Colones'!L$102</f>
        <v>45909.554912934022</v>
      </c>
      <c r="M83" s="4">
        <v>45108.527666285576</v>
      </c>
      <c r="N83" s="4">
        <f>'Deuda Pública en Dólares'!N83*'Deuda Pública en Colones'!$N$102</f>
        <v>77920.932775789654</v>
      </c>
      <c r="O83" s="4">
        <f>'Deuda Pública en Dólares'!O83*'Deuda Pública en Colones'!$O$102</f>
        <v>75518.501365783217</v>
      </c>
      <c r="P83" s="4">
        <f>'Deuda Pública en Dólares'!P83*'Deuda Pública en Colones'!$P$102</f>
        <v>112406.28080948121</v>
      </c>
    </row>
    <row r="84" spans="1:16" x14ac:dyDescent="0.25">
      <c r="A84" s="36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6" x14ac:dyDescent="0.25">
      <c r="A85" s="75" t="s">
        <v>25</v>
      </c>
      <c r="B85" s="7">
        <f t="shared" ref="B85:N85" si="89">+B87</f>
        <v>0</v>
      </c>
      <c r="C85" s="7">
        <f t="shared" si="89"/>
        <v>0</v>
      </c>
      <c r="D85" s="7">
        <f t="shared" si="89"/>
        <v>0</v>
      </c>
      <c r="E85" s="7">
        <f t="shared" si="89"/>
        <v>0</v>
      </c>
      <c r="F85" s="7">
        <f t="shared" si="89"/>
        <v>0</v>
      </c>
      <c r="G85" s="7">
        <f t="shared" si="89"/>
        <v>0</v>
      </c>
      <c r="H85" s="7">
        <f t="shared" si="89"/>
        <v>0</v>
      </c>
      <c r="I85" s="7">
        <f t="shared" si="89"/>
        <v>0</v>
      </c>
      <c r="J85" s="7">
        <f t="shared" si="89"/>
        <v>0</v>
      </c>
      <c r="K85" s="7">
        <f t="shared" si="89"/>
        <v>0</v>
      </c>
      <c r="L85" s="7">
        <f t="shared" si="89"/>
        <v>0</v>
      </c>
      <c r="M85" s="7">
        <f t="shared" si="89"/>
        <v>0</v>
      </c>
      <c r="N85" s="7">
        <f t="shared" si="89"/>
        <v>0</v>
      </c>
      <c r="O85" s="7">
        <f>+O87</f>
        <v>2414.6400000199997</v>
      </c>
      <c r="P85" s="7">
        <f>+P87</f>
        <v>0</v>
      </c>
    </row>
    <row r="86" spans="1:16" x14ac:dyDescent="0.25">
      <c r="A86" s="7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68">
        <f>+O85/O$103</f>
        <v>6.0196059315308705E-5</v>
      </c>
      <c r="P86" s="68">
        <f>+P85/P$103</f>
        <v>0</v>
      </c>
    </row>
    <row r="87" spans="1:16" x14ac:dyDescent="0.25">
      <c r="A87" s="76" t="s">
        <v>26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15"/>
      <c r="O87" s="51">
        <f>+'Deuda Pública en Dólares'!O87*'Deuda Pública en Dólares'!O103</f>
        <v>2414.6400000199997</v>
      </c>
      <c r="P87" s="51">
        <f>+'Deuda Pública en Dólares'!P87*'Deuda Pública en Dólares'!P103</f>
        <v>0</v>
      </c>
    </row>
    <row r="88" spans="1:16" x14ac:dyDescent="0.25">
      <c r="A88" s="3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6" s="25" customFormat="1" x14ac:dyDescent="0.25">
      <c r="A89" s="24" t="s">
        <v>36</v>
      </c>
      <c r="B89" s="7">
        <f t="shared" ref="B89:F89" si="90">SUM(B91:B92)</f>
        <v>38541.143816432144</v>
      </c>
      <c r="C89" s="7">
        <f t="shared" si="90"/>
        <v>32586.817758791702</v>
      </c>
      <c r="D89" s="7">
        <f t="shared" si="90"/>
        <v>25993.521062956348</v>
      </c>
      <c r="E89" s="7">
        <f t="shared" si="90"/>
        <v>22016.101074229879</v>
      </c>
      <c r="F89" s="7">
        <f t="shared" si="90"/>
        <v>17899.871122861379</v>
      </c>
      <c r="G89" s="7">
        <f t="shared" ref="G89:K89" si="91">SUM(G91:G92)</f>
        <v>13454.490547240719</v>
      </c>
      <c r="H89" s="7">
        <f t="shared" si="91"/>
        <v>12103.264021231673</v>
      </c>
      <c r="I89" s="7">
        <f t="shared" si="91"/>
        <v>10028.630937396549</v>
      </c>
      <c r="J89" s="7">
        <f t="shared" si="91"/>
        <v>8965.7926846842565</v>
      </c>
      <c r="K89" s="7">
        <f t="shared" si="91"/>
        <v>7871.6704472535994</v>
      </c>
      <c r="L89" s="7">
        <f t="shared" ref="L89" si="92">SUM(L91:L92)</f>
        <v>616994.91477697168</v>
      </c>
      <c r="M89" s="7">
        <f t="shared" ref="M89" si="93">SUM(M91:M92)</f>
        <v>363906.69539975352</v>
      </c>
      <c r="N89" s="7">
        <f t="shared" ref="N89:O89" si="94">SUM(N91:N92)</f>
        <v>143289.09204735421</v>
      </c>
      <c r="O89" s="7">
        <f t="shared" si="94"/>
        <v>462431.72920000018</v>
      </c>
      <c r="P89" s="7">
        <f t="shared" ref="P89" si="95">SUM(P91:P92)</f>
        <v>1065038.1021023234</v>
      </c>
    </row>
    <row r="90" spans="1:16" s="25" customFormat="1" x14ac:dyDescent="0.25">
      <c r="A90" s="65" t="s">
        <v>37</v>
      </c>
      <c r="B90" s="68">
        <f>+B89/B$103</f>
        <v>2.3777656843383998E-3</v>
      </c>
      <c r="C90" s="68">
        <f t="shared" ref="C90:N90" si="96">+C89/C$103</f>
        <v>1.8487770686259415E-3</v>
      </c>
      <c r="D90" s="68">
        <f t="shared" si="96"/>
        <v>1.3126707988192303E-3</v>
      </c>
      <c r="E90" s="68">
        <f t="shared" si="96"/>
        <v>1.0181550661051424E-3</v>
      </c>
      <c r="F90" s="68">
        <f t="shared" si="96"/>
        <v>7.5358776438493643E-4</v>
      </c>
      <c r="G90" s="68">
        <f t="shared" si="96"/>
        <v>5.2839471058268152E-4</v>
      </c>
      <c r="H90" s="68">
        <f t="shared" si="96"/>
        <v>4.3223893471334231E-4</v>
      </c>
      <c r="I90" s="68">
        <f t="shared" si="96"/>
        <v>3.3238293469812862E-4</v>
      </c>
      <c r="J90" s="68">
        <f t="shared" si="96"/>
        <v>2.7968904651021209E-4</v>
      </c>
      <c r="K90" s="68">
        <f t="shared" si="96"/>
        <v>2.2920309928648364E-4</v>
      </c>
      <c r="L90" s="68">
        <f t="shared" si="96"/>
        <v>1.713174326806138E-2</v>
      </c>
      <c r="M90" s="68">
        <f t="shared" si="96"/>
        <v>9.6189800864240529E-3</v>
      </c>
      <c r="N90" s="68">
        <f t="shared" si="96"/>
        <v>3.9262399197513885E-3</v>
      </c>
      <c r="O90" s="68">
        <f t="shared" ref="O90:P90" si="97">+O89/O$103</f>
        <v>1.1528247606257423E-2</v>
      </c>
      <c r="P90" s="68">
        <f t="shared" si="97"/>
        <v>2.4067738632869182E-2</v>
      </c>
    </row>
    <row r="91" spans="1:16" x14ac:dyDescent="0.25">
      <c r="A91" s="30" t="s">
        <v>32</v>
      </c>
      <c r="B91" s="4">
        <f>+'Deuda Pública en Dólares'!B91*'Deuda Pública en Colones'!B$102</f>
        <v>35062.027102336317</v>
      </c>
      <c r="C91" s="4">
        <f>+'Deuda Pública en Dólares'!C91*'Deuda Pública en Colones'!C$102</f>
        <v>29436.852216371608</v>
      </c>
      <c r="D91" s="4">
        <f>+'Deuda Pública en Dólares'!D91*'Deuda Pública en Colones'!D$102</f>
        <v>23527.903699750004</v>
      </c>
      <c r="E91" s="4">
        <f>+'Deuda Pública en Dólares'!E91*'Deuda Pública en Colones'!E$102</f>
        <v>19973.479889071503</v>
      </c>
      <c r="F91" s="4">
        <f>+'Deuda Pública en Dólares'!F91*'Deuda Pública en Colones'!F$102</f>
        <v>16253.464450191042</v>
      </c>
      <c r="G91" s="4">
        <f>+'Deuda Pública en Dólares'!G91*'Deuda Pública en Colones'!G$102</f>
        <v>12222.884325459414</v>
      </c>
      <c r="H91" s="4">
        <f>+'Deuda Pública en Dólares'!H91*'Deuda Pública en Colones'!H$102</f>
        <v>11236.978544078278</v>
      </c>
      <c r="I91" s="4">
        <f>+'Deuda Pública en Dólares'!I91*'Deuda Pública en Colones'!I$102</f>
        <v>9596.9709952144913</v>
      </c>
      <c r="J91" s="4">
        <f>+'Deuda Pública en Dólares'!J91*'Deuda Pública en Colones'!J$102</f>
        <v>8820.3712561031989</v>
      </c>
      <c r="K91" s="4">
        <f>+'Deuda Pública en Dólares'!K91*'Deuda Pública en Colones'!K$102</f>
        <v>7871.6704472535994</v>
      </c>
      <c r="L91" s="4">
        <f>+'Deuda Pública en Dólares'!L91*'Deuda Pública en Colones'!L$102</f>
        <v>7124.9147769717001</v>
      </c>
      <c r="M91" s="4">
        <v>5450.4453997534993</v>
      </c>
      <c r="N91" s="4">
        <f>'Deuda Pública en Dólares'!N91*'Deuda Pública en Colones'!$N$102</f>
        <v>4469.1105440062101</v>
      </c>
      <c r="O91" s="4">
        <f>'Deuda Pública en Dólares'!O91*'Deuda Pública en Colones'!$O$102</f>
        <v>3177.9749334864005</v>
      </c>
      <c r="P91" s="4">
        <f>'Deuda Pública en Dólares'!P91*'Deuda Pública en Colones'!$P$102</f>
        <v>1531.1785179183998</v>
      </c>
    </row>
    <row r="92" spans="1:16" x14ac:dyDescent="0.25">
      <c r="A92" s="30" t="s">
        <v>34</v>
      </c>
      <c r="B92" s="4">
        <f>+'Deuda Pública en Dólares'!B92*'Deuda Pública en Colones'!B$102</f>
        <v>3479.1167140958291</v>
      </c>
      <c r="C92" s="4">
        <f>+'Deuda Pública en Dólares'!C92*'Deuda Pública en Colones'!C$102</f>
        <v>3149.9655424200946</v>
      </c>
      <c r="D92" s="4">
        <f>+'Deuda Pública en Dólares'!D92*'Deuda Pública en Colones'!D$102</f>
        <v>2465.6173632063428</v>
      </c>
      <c r="E92" s="4">
        <f>+'Deuda Pública en Dólares'!E92*'Deuda Pública en Colones'!E$102</f>
        <v>2042.6211851583741</v>
      </c>
      <c r="F92" s="4">
        <f>+'Deuda Pública en Dólares'!F92*'Deuda Pública en Colones'!F$102</f>
        <v>1646.4066726703384</v>
      </c>
      <c r="G92" s="4">
        <f>+'Deuda Pública en Dólares'!G92*'Deuda Pública en Colones'!G$102</f>
        <v>1231.6062217813057</v>
      </c>
      <c r="H92" s="4">
        <f>+'Deuda Pública en Dólares'!H92*'Deuda Pública en Colones'!H$102</f>
        <v>866.28547715339562</v>
      </c>
      <c r="I92" s="4">
        <f>+'Deuda Pública en Dólares'!I92*'Deuda Pública en Colones'!I$102</f>
        <v>431.65994218205759</v>
      </c>
      <c r="J92" s="4">
        <f>+'Deuda Pública en Dólares'!J92*'Deuda Pública en Colones'!J$102</f>
        <v>145.42142858105848</v>
      </c>
      <c r="K92" s="4">
        <f>+'Deuda Pública en Dólares'!K92*'Deuda Pública en Colones'!K$102</f>
        <v>0</v>
      </c>
      <c r="L92" s="4">
        <f>+'Deuda Pública en Dólares'!L92*'Deuda Pública en Colones'!L$102</f>
        <v>609870</v>
      </c>
      <c r="M92" s="4">
        <v>358456.25</v>
      </c>
      <c r="N92" s="4">
        <f>'Deuda Pública en Dólares'!N92*'Deuda Pública en Colones'!$N$102</f>
        <v>138819.98150334798</v>
      </c>
      <c r="O92" s="4">
        <f>'Deuda Pública en Dólares'!O92*'Deuda Pública en Colones'!$O$102</f>
        <v>459253.7542665138</v>
      </c>
      <c r="P92" s="4">
        <f>'Deuda Pública en Dólares'!P92*'Deuda Pública en Colones'!$P$102</f>
        <v>1063506.9235844051</v>
      </c>
    </row>
    <row r="93" spans="1:16" x14ac:dyDescent="0.25">
      <c r="A93" s="3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6" s="25" customFormat="1" x14ac:dyDescent="0.25">
      <c r="A94" s="24" t="s">
        <v>30</v>
      </c>
      <c r="B94" s="7">
        <f t="shared" ref="B94:F94" si="98">SUM(B96:B100)</f>
        <v>647150.54326450033</v>
      </c>
      <c r="C94" s="7">
        <f t="shared" si="98"/>
        <v>755258.07969265385</v>
      </c>
      <c r="D94" s="7">
        <f t="shared" si="98"/>
        <v>736224.82231604343</v>
      </c>
      <c r="E94" s="7">
        <f t="shared" si="98"/>
        <v>898894.06024107069</v>
      </c>
      <c r="F94" s="7">
        <f t="shared" si="98"/>
        <v>982979.89355258457</v>
      </c>
      <c r="G94" s="7">
        <f t="shared" ref="G94:K94" si="99">SUM(G96:G100)</f>
        <v>1189193.6647398663</v>
      </c>
      <c r="H94" s="7">
        <f t="shared" si="99"/>
        <v>1334661.0329648168</v>
      </c>
      <c r="I94" s="7">
        <f t="shared" si="99"/>
        <v>1322835.6546532516</v>
      </c>
      <c r="J94" s="7">
        <f t="shared" si="99"/>
        <v>1371231.8343679735</v>
      </c>
      <c r="K94" s="7">
        <f t="shared" si="99"/>
        <v>1401029.1811857414</v>
      </c>
      <c r="L94" s="7">
        <f t="shared" ref="L94" si="100">SUM(L96:L100)</f>
        <v>1444749.5002883638</v>
      </c>
      <c r="M94" s="11">
        <f t="shared" ref="M94" si="101">SUM(M96:M100)</f>
        <v>1421746.3015460176</v>
      </c>
      <c r="N94" s="11">
        <f t="shared" ref="N94:O94" si="102">SUM(N96:N100)</f>
        <v>1472254.1588386113</v>
      </c>
      <c r="O94" s="11">
        <f t="shared" si="102"/>
        <v>1337311.6426790173</v>
      </c>
      <c r="P94" s="11">
        <f t="shared" ref="P94" si="103">SUM(P96:P100)</f>
        <v>1131003.6294108983</v>
      </c>
    </row>
    <row r="95" spans="1:16" s="25" customFormat="1" x14ac:dyDescent="0.25">
      <c r="A95" s="65" t="s">
        <v>4</v>
      </c>
      <c r="B95" s="68">
        <f>+B94/B$103</f>
        <v>3.9925445952105378E-2</v>
      </c>
      <c r="C95" s="68">
        <f t="shared" ref="C95:N95" si="104">+C94/C$103</f>
        <v>4.2848731930982403E-2</v>
      </c>
      <c r="D95" s="68">
        <f t="shared" si="104"/>
        <v>3.7179296459278213E-2</v>
      </c>
      <c r="E95" s="68">
        <f t="shared" si="104"/>
        <v>4.1570191662934186E-2</v>
      </c>
      <c r="F95" s="68">
        <f t="shared" si="104"/>
        <v>4.1383628705099901E-2</v>
      </c>
      <c r="G95" s="68">
        <f t="shared" si="104"/>
        <v>4.670289373653367E-2</v>
      </c>
      <c r="H95" s="68">
        <f t="shared" si="104"/>
        <v>4.7664205463925316E-2</v>
      </c>
      <c r="I95" s="68">
        <f t="shared" si="104"/>
        <v>4.3843272303239408E-2</v>
      </c>
      <c r="J95" s="68">
        <f t="shared" si="104"/>
        <v>4.277575199279033E-2</v>
      </c>
      <c r="K95" s="68">
        <f t="shared" si="104"/>
        <v>4.0794420024356355E-2</v>
      </c>
      <c r="L95" s="68">
        <f t="shared" si="104"/>
        <v>4.0115529209097479E-2</v>
      </c>
      <c r="M95" s="68">
        <f t="shared" si="104"/>
        <v>3.7580373033519771E-2</v>
      </c>
      <c r="N95" s="68">
        <f t="shared" si="104"/>
        <v>4.034098456386228E-2</v>
      </c>
      <c r="O95" s="68">
        <f t="shared" ref="O95:P95" si="105">+O94/O$103</f>
        <v>3.3338672002904066E-2</v>
      </c>
      <c r="P95" s="68">
        <f t="shared" si="105"/>
        <v>2.5558428089808103E-2</v>
      </c>
    </row>
    <row r="96" spans="1:16" x14ac:dyDescent="0.25">
      <c r="A96" s="30" t="s">
        <v>32</v>
      </c>
      <c r="B96" s="9">
        <f>+'Deuda Pública en Dólares'!B96*'Deuda Pública en Colones'!B$102</f>
        <v>65173.925188364068</v>
      </c>
      <c r="C96" s="9">
        <f>+'Deuda Pública en Dólares'!C96*'Deuda Pública en Colones'!C$102</f>
        <v>102017.47425484913</v>
      </c>
      <c r="D96" s="9">
        <f>+'Deuda Pública en Dólares'!D96*'Deuda Pública en Colones'!D$102</f>
        <v>124298.752156282</v>
      </c>
      <c r="E96" s="9">
        <f>+'Deuda Pública en Dólares'!E96*'Deuda Pública en Colones'!E$102</f>
        <v>124213.19797517787</v>
      </c>
      <c r="F96" s="9">
        <f>+'Deuda Pública en Dólares'!F96*'Deuda Pública en Colones'!F$102</f>
        <v>104189.44888158653</v>
      </c>
      <c r="G96" s="9">
        <f>+'Deuda Pública en Dólares'!G96*'Deuda Pública en Colones'!G$102</f>
        <v>81156.094515287987</v>
      </c>
      <c r="H96" s="9">
        <f>+'Deuda Pública en Dólares'!H96*'Deuda Pública en Colones'!H$102</f>
        <v>73029.973031210684</v>
      </c>
      <c r="I96" s="9">
        <f>+'Deuda Pública en Dólares'!I96*'Deuda Pública en Colones'!I$102</f>
        <v>76974.054638579546</v>
      </c>
      <c r="J96" s="9">
        <f>+'Deuda Pública en Dólares'!J96*'Deuda Pública en Colones'!J$102</f>
        <v>86657.341449696978</v>
      </c>
      <c r="K96" s="9">
        <f>+'Deuda Pública en Dólares'!K96*'Deuda Pública en Colones'!K$102</f>
        <v>103283.58834063317</v>
      </c>
      <c r="L96" s="9">
        <f>+'Deuda Pública en Dólares'!L96*'Deuda Pública en Colones'!L$102</f>
        <v>123972.95951435504</v>
      </c>
      <c r="M96" s="4">
        <v>122473.51669604219</v>
      </c>
      <c r="N96" s="4">
        <f>'Deuda Pública en Dólares'!N96*'Deuda Pública en Colones'!$N$102</f>
        <v>138292.16373537338</v>
      </c>
      <c r="O96" s="4">
        <f>'Deuda Pública en Dólares'!O96*'Deuda Pública en Colones'!$O$102</f>
        <v>127842.3168266947</v>
      </c>
      <c r="P96" s="4">
        <f>'Deuda Pública en Dólares'!P96*'Deuda Pública en Colones'!$P$102</f>
        <v>102114.66936657409</v>
      </c>
    </row>
    <row r="97" spans="1:140" x14ac:dyDescent="0.25">
      <c r="A97" s="30" t="s">
        <v>33</v>
      </c>
      <c r="B97" s="4">
        <f>+'Deuda Pública en Dólares'!B97*'Deuda Pública en Colones'!B$102</f>
        <v>55237</v>
      </c>
      <c r="C97" s="4">
        <f>+'Deuda Pública en Dólares'!C97*'Deuda Pública en Colones'!C$102</f>
        <v>56210</v>
      </c>
      <c r="D97" s="4">
        <f>+'Deuda Pública en Dólares'!D97*'Deuda Pública en Colones'!D$102</f>
        <v>51250</v>
      </c>
      <c r="E97" s="4">
        <f>+'Deuda Pública en Dólares'!E97*'Deuda Pública en Colones'!E$102</f>
        <v>178787</v>
      </c>
      <c r="F97" s="4">
        <f>+'Deuda Pública en Dólares'!F97*'Deuda Pública en Colones'!F$102</f>
        <v>305538</v>
      </c>
      <c r="G97" s="4">
        <f>+'Deuda Pública en Dólares'!G97*'Deuda Pública en Colones'!G$102</f>
        <v>532618.20000000007</v>
      </c>
      <c r="H97" s="4">
        <f>+'Deuda Pública en Dólares'!H97*'Deuda Pública en Colones'!H$102</f>
        <v>542220</v>
      </c>
      <c r="I97" s="4">
        <f>+'Deuda Pública en Dólares'!I97*'Deuda Pública en Colones'!I$102</f>
        <v>537810</v>
      </c>
      <c r="J97" s="4">
        <f>+'Deuda Pública en Dólares'!J97*'Deuda Pública en Colones'!J$102</f>
        <v>556440</v>
      </c>
      <c r="K97" s="4">
        <f>+'Deuda Pública en Dólares'!K97*'Deuda Pública en Colones'!K$102</f>
        <v>570490</v>
      </c>
      <c r="L97" s="4">
        <f>+'Deuda Pública en Dólares'!L97*'Deuda Pública en Colones'!L$102</f>
        <v>609870</v>
      </c>
      <c r="M97" s="4">
        <v>573530</v>
      </c>
      <c r="N97" s="4">
        <f>'Deuda Pública en Dólares'!N97*'Deuda Pública en Colones'!$N$102</f>
        <v>605128.95258000004</v>
      </c>
      <c r="O97" s="4">
        <f>'Deuda Pública en Dólares'!O97*'Deuda Pública en Colones'!$O$102</f>
        <v>514128</v>
      </c>
      <c r="P97" s="4">
        <f>'Deuda Pública en Dólares'!P97*'Deuda Pública en Colones'!$P$102</f>
        <v>478112</v>
      </c>
    </row>
    <row r="98" spans="1:140" x14ac:dyDescent="0.25">
      <c r="A98" s="30" t="s">
        <v>38</v>
      </c>
      <c r="B98" s="4">
        <f>+'Deuda Pública en Dólares'!B98*'Deuda Pública en Colones'!B$102</f>
        <v>9188.8887613796014</v>
      </c>
      <c r="C98" s="4">
        <f>+'Deuda Pública en Dólares'!C98*'Deuda Pública en Colones'!C$102</f>
        <v>7912.1739887960002</v>
      </c>
      <c r="D98" s="4">
        <f>+'Deuda Pública en Dólares'!D98*'Deuda Pública en Colones'!D$102</f>
        <v>5902.3634542500004</v>
      </c>
      <c r="E98" s="4">
        <f>+'Deuda Pública en Dólares'!E98*'Deuda Pública en Colones'!E$102</f>
        <v>4575.6786653693998</v>
      </c>
      <c r="F98" s="4">
        <f>+'Deuda Pública en Dólares'!F98*'Deuda Pública en Colones'!F$102</f>
        <v>3258.1685241340001</v>
      </c>
      <c r="G98" s="4">
        <f>+'Deuda Pública en Dólares'!G98*'Deuda Pública en Colones'!G$102</f>
        <v>76792.378280326215</v>
      </c>
      <c r="H98" s="4">
        <f>+'Deuda Pública en Dólares'!H98*'Deuda Pública en Colones'!H$102</f>
        <v>125752.67022431392</v>
      </c>
      <c r="I98" s="4">
        <f>+'Deuda Pública en Dólares'!I98*'Deuda Pública en Colones'!I$102</f>
        <v>73469.899854350966</v>
      </c>
      <c r="J98" s="4">
        <f>+'Deuda Pública en Dólares'!J98*'Deuda Pública en Colones'!J$102</f>
        <v>64540.411553174396</v>
      </c>
      <c r="K98" s="4">
        <f>+'Deuda Pública en Dólares'!K98*'Deuda Pública en Colones'!K$102</f>
        <v>47381.584505101084</v>
      </c>
      <c r="L98" s="4">
        <f>+'Deuda Pública en Dólares'!L98*'Deuda Pública en Colones'!L$102</f>
        <v>47655.774198213883</v>
      </c>
      <c r="M98" s="4">
        <v>68358.460769405196</v>
      </c>
      <c r="N98" s="4">
        <f>'Deuda Pública en Dólares'!N98*'Deuda Pública en Colones'!$N$102</f>
        <v>59362.539292397814</v>
      </c>
      <c r="O98" s="4">
        <f>'Deuda Pública en Dólares'!O98*'Deuda Pública en Colones'!$O$102</f>
        <v>42186.974970198629</v>
      </c>
      <c r="P98" s="4">
        <f>'Deuda Pública en Dólares'!P98*'Deuda Pública en Colones'!$P$102</f>
        <v>31479.737487497219</v>
      </c>
    </row>
    <row r="99" spans="1:140" x14ac:dyDescent="0.25">
      <c r="A99" s="30" t="s">
        <v>34</v>
      </c>
      <c r="B99" s="4">
        <f>+'Deuda Pública en Dólares'!B99*'Deuda Pública en Colones'!B$102</f>
        <v>517550.7293147567</v>
      </c>
      <c r="C99" s="4">
        <f>+'Deuda Pública en Dólares'!C99*'Deuda Pública en Colones'!C$102</f>
        <v>589118.43144900876</v>
      </c>
      <c r="D99" s="4">
        <f>+'Deuda Pública en Dólares'!D99*'Deuda Pública en Colones'!D$102</f>
        <v>554773.70670551143</v>
      </c>
      <c r="E99" s="4">
        <f>+'Deuda Pública en Dólares'!E99*'Deuda Pública en Colones'!E$102</f>
        <v>591318.18360052339</v>
      </c>
      <c r="F99" s="4">
        <f>+'Deuda Pública en Dólares'!F99*'Deuda Pública en Colones'!F$102</f>
        <v>569994.27614686405</v>
      </c>
      <c r="G99" s="4">
        <f>+'Deuda Pública en Dólares'!G99*'Deuda Pública en Colones'!G$102</f>
        <v>498626.99194425181</v>
      </c>
      <c r="H99" s="4">
        <f>+'Deuda Pública en Dólares'!H99*'Deuda Pública en Colones'!H$102</f>
        <v>593658.3897092921</v>
      </c>
      <c r="I99" s="4">
        <f>+'Deuda Pública en Dólares'!I99*'Deuda Pública en Colones'!I$102</f>
        <v>634581.70016032108</v>
      </c>
      <c r="J99" s="4">
        <f>+'Deuda Pública en Dólares'!J99*'Deuda Pública en Colones'!J$102</f>
        <v>663594.08136510209</v>
      </c>
      <c r="K99" s="4">
        <f>+'Deuda Pública en Dólares'!K99*'Deuda Pública en Colones'!K$102</f>
        <v>679874.00834000704</v>
      </c>
      <c r="L99" s="4">
        <f>+'Deuda Pública en Dólares'!L99*'Deuda Pública en Colones'!L$102</f>
        <v>657327.42608902929</v>
      </c>
      <c r="M99" s="4">
        <v>654380.08158503438</v>
      </c>
      <c r="N99" s="4">
        <f>'Deuda Pública en Dólares'!N99*'Deuda Pública en Colones'!$N$102</f>
        <v>668244.10251320188</v>
      </c>
      <c r="O99" s="4">
        <f>'Deuda Pública en Dólares'!O99*'Deuda Pública en Colones'!$O$102</f>
        <v>652737.77325250022</v>
      </c>
      <c r="P99" s="4">
        <f>'Deuda Pública en Dólares'!P99*'Deuda Pública en Colones'!$P$102</f>
        <v>519297.22255682701</v>
      </c>
    </row>
    <row r="100" spans="1:140" x14ac:dyDescent="0.25">
      <c r="A100" s="30" t="s">
        <v>39</v>
      </c>
      <c r="B100" s="4">
        <f>+'Deuda Pública en Dólares'!B100*'Deuda Pública en Colones'!B$102</f>
        <v>0</v>
      </c>
      <c r="C100" s="4">
        <f>+'Deuda Pública en Dólares'!C100*'Deuda Pública en Colones'!C$102</f>
        <v>0</v>
      </c>
      <c r="D100" s="4">
        <f>+'Deuda Pública en Dólares'!D100*'Deuda Pública en Colones'!D$102</f>
        <v>0</v>
      </c>
      <c r="E100" s="4">
        <f>+'Deuda Pública en Dólares'!E100*'Deuda Pública en Colones'!E$102</f>
        <v>0</v>
      </c>
      <c r="F100" s="4">
        <f>+'Deuda Pública en Dólares'!F100*'Deuda Pública en Colones'!F$102</f>
        <v>0</v>
      </c>
      <c r="G100" s="4">
        <f>+'Deuda Pública en Dólares'!G100*'Deuda Pública en Colones'!G$102</f>
        <v>0</v>
      </c>
      <c r="H100" s="4">
        <f>+'Deuda Pública en Dólares'!H100*'Deuda Pública en Colones'!H$102</f>
        <v>0</v>
      </c>
      <c r="I100" s="4">
        <f>+'Deuda Pública en Dólares'!I100*'Deuda Pública en Colones'!I$102</f>
        <v>0</v>
      </c>
      <c r="J100" s="4">
        <f>+'Deuda Pública en Dólares'!J100*'Deuda Pública en Colones'!J$102</f>
        <v>0</v>
      </c>
      <c r="K100" s="4">
        <f>+'Deuda Pública en Dólares'!K100*'Deuda Pública en Colones'!K$102</f>
        <v>0</v>
      </c>
      <c r="L100" s="4">
        <f>+'Deuda Pública en Dólares'!L100*'Deuda Pública en Colones'!L$102</f>
        <v>5923.3404867656982</v>
      </c>
      <c r="M100" s="4">
        <v>3004.2424955359011</v>
      </c>
      <c r="N100" s="4">
        <f>'Deuda Pública en Dólares'!N100*'Deuda Pública en Colones'!$N$102</f>
        <v>1226.4007176382001</v>
      </c>
      <c r="O100" s="4">
        <f>'Deuda Pública en Dólares'!O100*'Deuda Pública en Colones'!$O$102</f>
        <v>416.57762962379996</v>
      </c>
      <c r="P100" s="4">
        <f>'Deuda Pública en Dólares'!P100*'Deuda Pública en Colones'!$P$102</f>
        <v>0</v>
      </c>
    </row>
    <row r="101" spans="1:140" x14ac:dyDescent="0.25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40" x14ac:dyDescent="0.25">
      <c r="A102" s="15" t="s">
        <v>40</v>
      </c>
      <c r="B102" s="4">
        <v>552.37</v>
      </c>
      <c r="C102" s="4">
        <v>562.1</v>
      </c>
      <c r="D102" s="4">
        <v>512.5</v>
      </c>
      <c r="E102" s="4">
        <v>510.82</v>
      </c>
      <c r="F102" s="4">
        <v>509.23</v>
      </c>
      <c r="G102" s="4">
        <v>502.47</v>
      </c>
      <c r="H102" s="4">
        <v>542.22</v>
      </c>
      <c r="I102" s="4">
        <v>537.80999999999995</v>
      </c>
      <c r="J102" s="4">
        <v>556.44000000000005</v>
      </c>
      <c r="K102" s="4">
        <v>570.49</v>
      </c>
      <c r="L102" s="4">
        <v>609.87</v>
      </c>
      <c r="M102" s="4">
        <v>573.53</v>
      </c>
      <c r="N102" s="4">
        <v>615.74</v>
      </c>
      <c r="O102" s="4">
        <v>642.66</v>
      </c>
      <c r="P102" s="4">
        <v>597.64</v>
      </c>
    </row>
    <row r="103" spans="1:140" x14ac:dyDescent="0.25">
      <c r="A103" s="15" t="s">
        <v>41</v>
      </c>
      <c r="B103" s="4">
        <v>16208974.6985124</v>
      </c>
      <c r="C103" s="4">
        <v>17626147.744796</v>
      </c>
      <c r="D103" s="4">
        <v>19802010.5927076</v>
      </c>
      <c r="E103" s="4">
        <v>21623524.556480799</v>
      </c>
      <c r="F103" s="4">
        <v>23752868.5692912</v>
      </c>
      <c r="G103" s="4">
        <v>25462954.639352702</v>
      </c>
      <c r="H103" s="4">
        <v>28001327.620471001</v>
      </c>
      <c r="I103" s="4">
        <v>30171918.863718402</v>
      </c>
      <c r="J103" s="4">
        <v>32056288.212048002</v>
      </c>
      <c r="K103" s="4">
        <v>34343647.497605197</v>
      </c>
      <c r="L103" s="4">
        <v>36014718.708003998</v>
      </c>
      <c r="M103" s="4">
        <v>37832149.784087896</v>
      </c>
      <c r="N103" s="4">
        <v>36495246.081759401</v>
      </c>
      <c r="O103" s="4">
        <v>40112924.790841296</v>
      </c>
      <c r="P103" s="4">
        <v>44251689.7141224</v>
      </c>
      <c r="Q103" s="4"/>
    </row>
    <row r="104" spans="1:140" s="12" customFormat="1" ht="13.2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56"/>
    </row>
    <row r="105" spans="1:140" s="12" customFormat="1" ht="13.2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4"/>
      <c r="K105" s="4"/>
      <c r="L105" s="4"/>
      <c r="M105" s="72"/>
      <c r="N105" s="72"/>
      <c r="O105" s="72"/>
      <c r="P105" s="72"/>
    </row>
    <row r="106" spans="1:140" s="12" customFormat="1" ht="13.2" x14ac:dyDescent="0.25">
      <c r="A106" s="37" t="s">
        <v>42</v>
      </c>
      <c r="B106" s="37"/>
      <c r="C106" s="37"/>
      <c r="D106" s="37"/>
      <c r="E106" s="37"/>
      <c r="F106" s="71"/>
      <c r="G106" s="71"/>
      <c r="H106" s="71"/>
      <c r="I106" s="71"/>
      <c r="J106" s="71"/>
      <c r="K106" s="71"/>
      <c r="L106" s="71"/>
      <c r="M106" s="72"/>
      <c r="N106" s="72"/>
    </row>
    <row r="107" spans="1:140" s="12" customFormat="1" ht="13.2" x14ac:dyDescent="0.25">
      <c r="A107" s="15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</row>
    <row r="108" spans="1:140" s="12" customFormat="1" ht="13.2" x14ac:dyDescent="0.25">
      <c r="A108" s="38" t="s">
        <v>43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</row>
    <row r="109" spans="1:140" s="13" customFormat="1" ht="15" customHeight="1" x14ac:dyDescent="0.25">
      <c r="A109" s="39" t="s">
        <v>44</v>
      </c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I109" s="77"/>
    </row>
    <row r="110" spans="1:140" s="13" customFormat="1" ht="15" customHeight="1" x14ac:dyDescent="0.25">
      <c r="A110" s="39" t="s">
        <v>63</v>
      </c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I110" s="77"/>
    </row>
    <row r="111" spans="1:140" s="13" customFormat="1" ht="15" customHeight="1" x14ac:dyDescent="0.25">
      <c r="A111" s="39" t="s">
        <v>60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I111" s="77"/>
    </row>
    <row r="112" spans="1:140" s="13" customFormat="1" ht="15" customHeight="1" x14ac:dyDescent="0.25">
      <c r="A112" s="82" t="s">
        <v>50</v>
      </c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</row>
    <row r="113" spans="1:140" s="13" customFormat="1" ht="15" customHeight="1" x14ac:dyDescent="0.25">
      <c r="A113" s="82" t="s">
        <v>53</v>
      </c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</row>
    <row r="114" spans="1:140" s="13" customFormat="1" ht="15" customHeight="1" x14ac:dyDescent="0.25">
      <c r="A114" s="39" t="s">
        <v>54</v>
      </c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5"/>
      <c r="EE114" s="5"/>
      <c r="EF114" s="5"/>
      <c r="EG114" s="5"/>
      <c r="EH114" s="5"/>
      <c r="EI114" s="5"/>
      <c r="EJ114" s="5"/>
    </row>
    <row r="115" spans="1:140" s="13" customFormat="1" x14ac:dyDescent="0.25">
      <c r="A115" s="39" t="s">
        <v>55</v>
      </c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5"/>
      <c r="EE115" s="5"/>
      <c r="EF115" s="5"/>
      <c r="EG115" s="5"/>
      <c r="EH115" s="5"/>
      <c r="EI115" s="5"/>
      <c r="EJ115" s="5"/>
    </row>
    <row r="116" spans="1:140" s="13" customFormat="1" x14ac:dyDescent="0.25">
      <c r="A116" s="39" t="s">
        <v>66</v>
      </c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5"/>
      <c r="EE116" s="5"/>
      <c r="EF116" s="5"/>
      <c r="EG116" s="5"/>
      <c r="EH116" s="5"/>
      <c r="EI116" s="5"/>
      <c r="EJ116" s="5"/>
    </row>
    <row r="117" spans="1:140" s="13" customForma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5"/>
      <c r="EE117" s="5"/>
      <c r="EF117" s="5"/>
      <c r="EG117" s="5"/>
      <c r="EH117" s="5"/>
      <c r="EI117" s="5"/>
      <c r="EJ117" s="5"/>
    </row>
    <row r="118" spans="1:140" x14ac:dyDescent="0.2">
      <c r="A118" s="40" t="s">
        <v>58</v>
      </c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40" x14ac:dyDescent="0.2">
      <c r="A119" s="78" t="s">
        <v>59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</row>
    <row r="120" spans="1:140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40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</row>
  </sheetData>
  <mergeCells count="10">
    <mergeCell ref="A112:EJ112"/>
    <mergeCell ref="A113:EJ113"/>
    <mergeCell ref="A1:N1"/>
    <mergeCell ref="A2:N2"/>
    <mergeCell ref="A3:N3"/>
    <mergeCell ref="A4:N4"/>
    <mergeCell ref="A8:O8"/>
    <mergeCell ref="A9:O9"/>
    <mergeCell ref="A10:O10"/>
    <mergeCell ref="A11:O11"/>
  </mergeCells>
  <phoneticPr fontId="0" type="noConversion"/>
  <hyperlinks>
    <hyperlink ref="A119" r:id="rId1" xr:uid="{B83BBA7E-B265-4062-9101-837A60DC9EB7}"/>
  </hyperlinks>
  <printOptions horizontalCentered="1" verticalCentered="1"/>
  <pageMargins left="0.39370078740157483" right="0.39370078740157483" top="0.39370078740157483" bottom="0.39370078740157483" header="0.55118110236220474" footer="0"/>
  <pageSetup scale="57" fitToWidth="2" orientation="landscape" r:id="rId2"/>
  <headerFooter alignWithMargins="0">
    <oddHeader>&amp;L&amp;G&amp;C&amp;11
&amp;K04-023Ministerio de Hacienda
Dirección de Crédito Público
Departamento de Estadística y Consolidación de la Deuda
Deuda sin Consolidar - Sector Público No Financiero
(cifras en millones de colones y dólares )&amp;R&amp;G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1"/>
  <sheetViews>
    <sheetView showGridLines="0" topLeftCell="A6" zoomScale="90" zoomScaleNormal="90" workbookViewId="0">
      <pane xSplit="1" ySplit="8" topLeftCell="J95" activePane="bottomRight" state="frozen"/>
      <selection pane="topRight" activeCell="B6" sqref="B6"/>
      <selection pane="bottomLeft" activeCell="A14" sqref="A14"/>
      <selection pane="bottomRight" activeCell="O104" sqref="O104"/>
    </sheetView>
  </sheetViews>
  <sheetFormatPr baseColWidth="10" defaultColWidth="11.44140625" defaultRowHeight="13.8" outlineLevelCol="1" x14ac:dyDescent="0.25"/>
  <cols>
    <col min="1" max="1" width="45.6640625" style="5" customWidth="1"/>
    <col min="2" max="9" width="12.5546875" style="5" hidden="1" customWidth="1" outlineLevel="1"/>
    <col min="10" max="10" width="12.5546875" style="5" bestFit="1" customWidth="1" collapsed="1"/>
    <col min="11" max="13" width="12.5546875" style="5" bestFit="1" customWidth="1"/>
    <col min="14" max="14" width="12.5546875" style="5" customWidth="1"/>
    <col min="15" max="16" width="11.44140625" style="5"/>
    <col min="17" max="17" width="14.33203125" style="5" bestFit="1" customWidth="1"/>
    <col min="18" max="16384" width="11.44140625" style="5"/>
  </cols>
  <sheetData>
    <row r="1" spans="1:17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7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7" ht="1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1:17" ht="19.5" customHeigh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7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7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8" spans="1:17" x14ac:dyDescent="0.25">
      <c r="A8" s="84" t="str">
        <f>+'Deuda Pública en Colones'!A8:M8</f>
        <v>Deuda Pública Sin Consolidar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</row>
    <row r="9" spans="1:17" x14ac:dyDescent="0.25">
      <c r="A9" s="84" t="s">
        <v>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</row>
    <row r="10" spans="1:17" x14ac:dyDescent="0.25">
      <c r="A10" s="84" t="str">
        <f>+'Deuda Pública en Colones'!A10:M10</f>
        <v>Histórico Anual del 2008 al 2022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</row>
    <row r="11" spans="1:17" x14ac:dyDescent="0.25">
      <c r="A11" s="84" t="s">
        <v>45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</row>
    <row r="12" spans="1:17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</row>
    <row r="13" spans="1:17" s="21" customFormat="1" x14ac:dyDescent="0.25">
      <c r="A13" s="20"/>
      <c r="B13" s="2">
        <v>39783</v>
      </c>
      <c r="C13" s="2">
        <v>40148</v>
      </c>
      <c r="D13" s="2">
        <v>40513</v>
      </c>
      <c r="E13" s="2">
        <v>40878</v>
      </c>
      <c r="F13" s="2">
        <v>41244</v>
      </c>
      <c r="G13" s="2">
        <v>41609</v>
      </c>
      <c r="H13" s="2">
        <v>41974</v>
      </c>
      <c r="I13" s="2">
        <v>42339</v>
      </c>
      <c r="J13" s="2">
        <v>42705</v>
      </c>
      <c r="K13" s="2">
        <v>43070</v>
      </c>
      <c r="L13" s="2">
        <v>43435</v>
      </c>
      <c r="M13" s="2">
        <f>+'Deuda Pública en Colones'!M13</f>
        <v>43800</v>
      </c>
      <c r="N13" s="2">
        <v>44166</v>
      </c>
      <c r="O13" s="2">
        <v>44531</v>
      </c>
      <c r="P13" s="2">
        <v>44896</v>
      </c>
    </row>
    <row r="14" spans="1:17" s="14" customFormat="1" x14ac:dyDescent="0.25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7" x14ac:dyDescent="0.25">
      <c r="A15" s="22" t="s">
        <v>3</v>
      </c>
      <c r="B15" s="23">
        <f t="shared" ref="B15:C15" si="0">B18+B62</f>
        <v>11204.377428671431</v>
      </c>
      <c r="C15" s="23">
        <f t="shared" si="0"/>
        <v>12661.240471130151</v>
      </c>
      <c r="D15" s="23">
        <f t="shared" ref="D15:F15" si="1">D18+D62</f>
        <v>16035.916238120131</v>
      </c>
      <c r="E15" s="23">
        <f t="shared" si="1"/>
        <v>18898.320895413854</v>
      </c>
      <c r="F15" s="23">
        <f t="shared" si="1"/>
        <v>23105.906129283343</v>
      </c>
      <c r="G15" s="23">
        <f t="shared" ref="G15:I15" si="2">G18+G62</f>
        <v>27019.6727224118</v>
      </c>
      <c r="H15" s="23">
        <f t="shared" si="2"/>
        <v>27893.204731025089</v>
      </c>
      <c r="I15" s="23">
        <f t="shared" si="2"/>
        <v>31421.812530363197</v>
      </c>
      <c r="J15" s="23">
        <f t="shared" ref="J15:K15" si="3">J18+J62</f>
        <v>35154.875336159181</v>
      </c>
      <c r="K15" s="23">
        <f t="shared" si="3"/>
        <v>37252.628664725198</v>
      </c>
      <c r="L15" s="23">
        <f t="shared" ref="L15:N15" si="4">L18+L62</f>
        <v>40088.831944951526</v>
      </c>
      <c r="M15" s="23">
        <f t="shared" si="4"/>
        <v>46686.543265074622</v>
      </c>
      <c r="N15" s="23">
        <f t="shared" si="4"/>
        <v>48381.4679894328</v>
      </c>
      <c r="O15" s="23">
        <f t="shared" ref="O15:P15" si="5">O18+O62</f>
        <v>50935.365952597655</v>
      </c>
      <c r="P15" s="23">
        <f t="shared" si="5"/>
        <v>56799.937719834496</v>
      </c>
      <c r="Q15" s="19"/>
    </row>
    <row r="16" spans="1:17" x14ac:dyDescent="0.25">
      <c r="A16" s="15" t="s">
        <v>4</v>
      </c>
      <c r="B16" s="64">
        <f>+B15/B$104</f>
        <v>0.3818231612665321</v>
      </c>
      <c r="C16" s="64">
        <f t="shared" ref="C16:N16" si="6">+C15/C$104</f>
        <v>0.40376850187945745</v>
      </c>
      <c r="D16" s="64">
        <f t="shared" si="6"/>
        <v>0.41502892009678677</v>
      </c>
      <c r="E16" s="64">
        <f t="shared" si="6"/>
        <v>0.44644157128871048</v>
      </c>
      <c r="F16" s="64">
        <f t="shared" si="6"/>
        <v>0.49535998331699893</v>
      </c>
      <c r="G16" s="64">
        <f t="shared" si="6"/>
        <v>0.53318929971495999</v>
      </c>
      <c r="H16" s="64">
        <f t="shared" si="6"/>
        <v>0.54012629951872348</v>
      </c>
      <c r="I16" s="64">
        <f t="shared" si="6"/>
        <v>0.56008917010828763</v>
      </c>
      <c r="J16" s="64">
        <f t="shared" si="6"/>
        <v>0.61022594701717259</v>
      </c>
      <c r="K16" s="64">
        <f t="shared" si="6"/>
        <v>0.6188117359526536</v>
      </c>
      <c r="L16" s="64">
        <f t="shared" si="6"/>
        <v>0.67886066628736408</v>
      </c>
      <c r="M16" s="64">
        <f t="shared" si="6"/>
        <v>0.70776134350367315</v>
      </c>
      <c r="N16" s="64">
        <f t="shared" si="6"/>
        <v>0.81628179826694802</v>
      </c>
      <c r="O16" s="64">
        <f t="shared" ref="O16:P16" si="7">+O15/O$104</f>
        <v>0.81604925229910841</v>
      </c>
      <c r="P16" s="64">
        <f t="shared" si="7"/>
        <v>0.76711002445740406</v>
      </c>
      <c r="Q16" s="19"/>
    </row>
    <row r="17" spans="1:19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9" s="25" customFormat="1" x14ac:dyDescent="0.25">
      <c r="A18" s="24" t="s">
        <v>5</v>
      </c>
      <c r="B18" s="11">
        <f t="shared" ref="B18:C18" si="8">B21+B52+B59</f>
        <v>7794.5962423683413</v>
      </c>
      <c r="C18" s="11">
        <f t="shared" si="8"/>
        <v>9314.7734701397512</v>
      </c>
      <c r="D18" s="11">
        <f t="shared" ref="D18:F18" si="9">D21+D52+D59</f>
        <v>12118.76378851339</v>
      </c>
      <c r="E18" s="11">
        <f t="shared" si="9"/>
        <v>14939.065418981245</v>
      </c>
      <c r="F18" s="11">
        <f t="shared" si="9"/>
        <v>18320.214032075801</v>
      </c>
      <c r="G18" s="11">
        <f t="shared" ref="G18:I18" si="10">G21+G52+G59</f>
        <v>21042.503180935524</v>
      </c>
      <c r="H18" s="11">
        <f t="shared" si="10"/>
        <v>20925.018381155372</v>
      </c>
      <c r="I18" s="11">
        <f t="shared" si="10"/>
        <v>23288.151610353154</v>
      </c>
      <c r="J18" s="11">
        <f t="shared" ref="J18:K18" si="11">J21+J52+J59</f>
        <v>26630.207464039362</v>
      </c>
      <c r="K18" s="11">
        <f t="shared" si="11"/>
        <v>28614.648179813994</v>
      </c>
      <c r="L18" s="11">
        <f t="shared" ref="L18:N18" si="12">L21+L52+L59</f>
        <v>30316.12269500762</v>
      </c>
      <c r="M18" s="11">
        <f t="shared" si="12"/>
        <v>35175.178345687033</v>
      </c>
      <c r="N18" s="11">
        <f t="shared" si="12"/>
        <v>36045.938069127085</v>
      </c>
      <c r="O18" s="11">
        <f t="shared" ref="O18:P18" si="13">O21+O52+O59</f>
        <v>37459.659502116032</v>
      </c>
      <c r="P18" s="11">
        <f t="shared" si="13"/>
        <v>40868.758852472558</v>
      </c>
    </row>
    <row r="19" spans="1:19" s="25" customFormat="1" x14ac:dyDescent="0.25">
      <c r="A19" s="65" t="s">
        <v>4</v>
      </c>
      <c r="B19" s="64">
        <f>+B18/B$104</f>
        <v>0.26562452014883731</v>
      </c>
      <c r="C19" s="64">
        <f t="shared" ref="C19:N19" si="14">+C18/C$104</f>
        <v>0.29704926132321785</v>
      </c>
      <c r="D19" s="64">
        <f t="shared" si="14"/>
        <v>0.31364827387277333</v>
      </c>
      <c r="E19" s="64">
        <f t="shared" si="14"/>
        <v>0.35291070969449595</v>
      </c>
      <c r="F19" s="64">
        <f t="shared" si="14"/>
        <v>0.39276109175357377</v>
      </c>
      <c r="G19" s="64">
        <f t="shared" si="14"/>
        <v>0.41523957934496236</v>
      </c>
      <c r="H19" s="64">
        <f t="shared" si="14"/>
        <v>0.4051937686817158</v>
      </c>
      <c r="I19" s="64">
        <f t="shared" si="14"/>
        <v>0.41510786483735396</v>
      </c>
      <c r="J19" s="64">
        <f t="shared" si="14"/>
        <v>0.46225291410129138</v>
      </c>
      <c r="K19" s="64">
        <f t="shared" si="14"/>
        <v>0.47532431263279162</v>
      </c>
      <c r="L19" s="64">
        <f t="shared" si="14"/>
        <v>0.51337048882448388</v>
      </c>
      <c r="M19" s="64">
        <f t="shared" si="14"/>
        <v>0.53325069158737104</v>
      </c>
      <c r="N19" s="64">
        <f t="shared" si="14"/>
        <v>0.60815937114005392</v>
      </c>
      <c r="O19" s="64">
        <f t="shared" ref="O19:P19" si="15">+O18/O$104</f>
        <v>0.6001513203327048</v>
      </c>
      <c r="P19" s="64">
        <f t="shared" si="15"/>
        <v>0.55195191863592985</v>
      </c>
      <c r="R19" s="60"/>
    </row>
    <row r="20" spans="1:19" s="25" customFormat="1" x14ac:dyDescent="0.25">
      <c r="A20" s="2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9" s="25" customFormat="1" x14ac:dyDescent="0.25">
      <c r="A21" s="24" t="s">
        <v>6</v>
      </c>
      <c r="B21" s="11">
        <f t="shared" ref="B21:C21" si="16">+B24+B48</f>
        <v>5029.7026965700534</v>
      </c>
      <c r="C21" s="11">
        <f t="shared" si="16"/>
        <v>6468.4873163879538</v>
      </c>
      <c r="D21" s="11">
        <f t="shared" ref="D21:F21" si="17">+D24+D48</f>
        <v>8684.14235864697</v>
      </c>
      <c r="E21" s="11">
        <f t="shared" si="17"/>
        <v>10555.656589722748</v>
      </c>
      <c r="F21" s="11">
        <f t="shared" si="17"/>
        <v>13111.376500623599</v>
      </c>
      <c r="G21" s="11">
        <f t="shared" ref="G21:I21" si="18">+G24+G48</f>
        <v>14365.890510882071</v>
      </c>
      <c r="H21" s="11">
        <f t="shared" si="18"/>
        <v>15069.479662886117</v>
      </c>
      <c r="I21" s="11">
        <f t="shared" si="18"/>
        <v>16910.460071878231</v>
      </c>
      <c r="J21" s="11">
        <f t="shared" ref="J21:K21" si="19">+J24+J48</f>
        <v>19534.012845874167</v>
      </c>
      <c r="K21" s="11">
        <f t="shared" si="19"/>
        <v>22392.49395626664</v>
      </c>
      <c r="L21" s="11">
        <f t="shared" ref="L21:N21" si="20">+L24+L48</f>
        <v>24469.427131301771</v>
      </c>
      <c r="M21" s="11">
        <f t="shared" si="20"/>
        <v>29075.036815601245</v>
      </c>
      <c r="N21" s="11">
        <f t="shared" si="20"/>
        <v>30225.190042488764</v>
      </c>
      <c r="O21" s="11">
        <f t="shared" ref="O21:P21" si="21">+O24+O48</f>
        <v>32084.852539807802</v>
      </c>
      <c r="P21" s="11">
        <f t="shared" si="21"/>
        <v>35353.448628802209</v>
      </c>
    </row>
    <row r="22" spans="1:19" s="25" customFormat="1" x14ac:dyDescent="0.25">
      <c r="A22" s="65" t="s">
        <v>4</v>
      </c>
      <c r="B22" s="64">
        <f>+B21/B$104</f>
        <v>0.17140238233325017</v>
      </c>
      <c r="C22" s="64">
        <f t="shared" ref="C22:N22" si="22">+C21/C$104</f>
        <v>0.20628084895153306</v>
      </c>
      <c r="D22" s="64">
        <f t="shared" si="22"/>
        <v>0.22475611443443949</v>
      </c>
      <c r="E22" s="64">
        <f t="shared" si="22"/>
        <v>0.24935992673526122</v>
      </c>
      <c r="F22" s="64">
        <f t="shared" si="22"/>
        <v>0.28109052327450285</v>
      </c>
      <c r="G22" s="64">
        <f t="shared" si="22"/>
        <v>0.2834874863204962</v>
      </c>
      <c r="H22" s="64">
        <f t="shared" si="22"/>
        <v>0.29180663765515663</v>
      </c>
      <c r="I22" s="64">
        <f t="shared" si="22"/>
        <v>0.30142645458963713</v>
      </c>
      <c r="J22" s="64">
        <f t="shared" si="22"/>
        <v>0.33907562959435333</v>
      </c>
      <c r="K22" s="64">
        <f t="shared" si="22"/>
        <v>0.37196671896895467</v>
      </c>
      <c r="L22" s="64">
        <f t="shared" si="22"/>
        <v>0.41436307320791183</v>
      </c>
      <c r="M22" s="64">
        <f t="shared" si="22"/>
        <v>0.44077341520426666</v>
      </c>
      <c r="N22" s="64">
        <f t="shared" si="22"/>
        <v>0.50995295318926148</v>
      </c>
      <c r="O22" s="64">
        <f t="shared" ref="O22:P22" si="23">+O21/O$104</f>
        <v>0.5140400865992405</v>
      </c>
      <c r="P22" s="64">
        <f t="shared" si="23"/>
        <v>0.4774650454031002</v>
      </c>
      <c r="Q22" s="59"/>
      <c r="R22" s="61"/>
    </row>
    <row r="23" spans="1:19" s="25" customFormat="1" x14ac:dyDescent="0.25">
      <c r="A23" s="2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9" ht="13.5" customHeight="1" x14ac:dyDescent="0.25">
      <c r="A24" s="27" t="s">
        <v>7</v>
      </c>
      <c r="B24" s="11">
        <f t="shared" ref="B24:F24" si="24">+B27+B45</f>
        <v>5005.6477553635605</v>
      </c>
      <c r="C24" s="11">
        <f t="shared" si="24"/>
        <v>6443.1751889368124</v>
      </c>
      <c r="D24" s="11">
        <f t="shared" si="24"/>
        <v>8647.3101509996759</v>
      </c>
      <c r="E24" s="11">
        <f t="shared" si="24"/>
        <v>10505.703882989839</v>
      </c>
      <c r="F24" s="11">
        <f t="shared" si="24"/>
        <v>13045.893273808506</v>
      </c>
      <c r="G24" s="11">
        <f t="shared" ref="G24:K24" si="25">+G27+G45</f>
        <v>14291.15225785204</v>
      </c>
      <c r="H24" s="11">
        <f t="shared" si="25"/>
        <v>14993.05895593127</v>
      </c>
      <c r="I24" s="11">
        <f t="shared" si="25"/>
        <v>16825.600643850241</v>
      </c>
      <c r="J24" s="11">
        <f t="shared" si="25"/>
        <v>19444.172252099455</v>
      </c>
      <c r="K24" s="11">
        <f t="shared" si="25"/>
        <v>22265.256681287588</v>
      </c>
      <c r="L24" s="11">
        <f t="shared" ref="L24" si="26">+L27+L45</f>
        <v>24333.708897075641</v>
      </c>
      <c r="M24" s="11">
        <f t="shared" ref="M24" si="27">+M27+M45</f>
        <v>28923.540462287572</v>
      </c>
      <c r="N24" s="11">
        <f t="shared" ref="N24:O24" si="28">+N27+N45</f>
        <v>30091.331134248874</v>
      </c>
      <c r="O24" s="11">
        <f t="shared" si="28"/>
        <v>31960.460268788567</v>
      </c>
      <c r="P24" s="11">
        <f t="shared" ref="P24" si="29">+P27+P45</f>
        <v>35223.553507258992</v>
      </c>
      <c r="R24" s="53"/>
    </row>
    <row r="25" spans="1:19" x14ac:dyDescent="0.25">
      <c r="A25" s="66" t="s">
        <v>4</v>
      </c>
      <c r="B25" s="64">
        <f>+B24/B$104</f>
        <v>0.17058263721541431</v>
      </c>
      <c r="C25" s="64">
        <f t="shared" ref="C25:N25" si="30">+C24/C$104</f>
        <v>0.20547364212186792</v>
      </c>
      <c r="D25" s="64">
        <f t="shared" si="30"/>
        <v>0.22380285232346023</v>
      </c>
      <c r="E25" s="64">
        <f t="shared" si="30"/>
        <v>0.24817987666587246</v>
      </c>
      <c r="F25" s="64">
        <f t="shared" si="30"/>
        <v>0.27968664973839608</v>
      </c>
      <c r="G25" s="64">
        <f t="shared" si="30"/>
        <v>0.28201264844202151</v>
      </c>
      <c r="H25" s="64">
        <f t="shared" si="30"/>
        <v>0.29032682083051564</v>
      </c>
      <c r="I25" s="64">
        <f t="shared" si="30"/>
        <v>0.29991384781133201</v>
      </c>
      <c r="J25" s="64">
        <f t="shared" si="30"/>
        <v>0.33751615709181909</v>
      </c>
      <c r="K25" s="64">
        <f t="shared" si="30"/>
        <v>0.36985315217300324</v>
      </c>
      <c r="L25" s="64">
        <f t="shared" si="30"/>
        <v>0.41206483286405221</v>
      </c>
      <c r="M25" s="64">
        <f t="shared" si="30"/>
        <v>0.43847675207484188</v>
      </c>
      <c r="N25" s="64">
        <f t="shared" si="30"/>
        <v>0.50769451426888867</v>
      </c>
      <c r="O25" s="64">
        <f t="shared" ref="O25:P25" si="31">+O24/O$104</f>
        <v>0.5120471644348743</v>
      </c>
      <c r="P25" s="64">
        <f t="shared" si="31"/>
        <v>0.47571075034814064</v>
      </c>
      <c r="Q25" s="54"/>
    </row>
    <row r="26" spans="1:19" s="25" customFormat="1" x14ac:dyDescent="0.25">
      <c r="A26" s="2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9" s="46" customFormat="1" x14ac:dyDescent="0.25">
      <c r="A27" s="28" t="s">
        <v>8</v>
      </c>
      <c r="B27" s="44">
        <f t="shared" ref="B27:F27" si="32">+B29+B39</f>
        <v>4986.0886908019511</v>
      </c>
      <c r="C27" s="44">
        <f t="shared" si="32"/>
        <v>6426.9823168898411</v>
      </c>
      <c r="D27" s="44">
        <f t="shared" si="32"/>
        <v>8627.007650272606</v>
      </c>
      <c r="E27" s="44">
        <f t="shared" si="32"/>
        <v>10486.082224789703</v>
      </c>
      <c r="F27" s="44">
        <f t="shared" si="32"/>
        <v>13026.737464844187</v>
      </c>
      <c r="G27" s="44">
        <f t="shared" ref="G27:K27" si="33">+G29+G39</f>
        <v>14269.510289434198</v>
      </c>
      <c r="H27" s="44">
        <f t="shared" si="33"/>
        <v>14973.243375578841</v>
      </c>
      <c r="I27" s="44">
        <f t="shared" si="33"/>
        <v>16809.710429225204</v>
      </c>
      <c r="J27" s="44">
        <f t="shared" si="33"/>
        <v>19432.206797935691</v>
      </c>
      <c r="K27" s="44">
        <f t="shared" si="33"/>
        <v>22252.921477723743</v>
      </c>
      <c r="L27" s="44">
        <f t="shared" ref="L27" si="34">+L29+L39</f>
        <v>24323.40160693321</v>
      </c>
      <c r="M27" s="44">
        <f t="shared" ref="M27" si="35">+M29+M39</f>
        <v>28912.330127044028</v>
      </c>
      <c r="N27" s="44">
        <f t="shared" ref="N27:O27" si="36">+N29+N39</f>
        <v>30080.414492848147</v>
      </c>
      <c r="O27" s="44">
        <f t="shared" si="36"/>
        <v>31887.980058602781</v>
      </c>
      <c r="P27" s="44">
        <f t="shared" ref="P27" si="37">+P29+P39</f>
        <v>35161.262027995712</v>
      </c>
      <c r="R27" s="80"/>
      <c r="S27" s="5"/>
    </row>
    <row r="28" spans="1:19" x14ac:dyDescent="0.25">
      <c r="A28" s="36" t="s">
        <v>4</v>
      </c>
      <c r="B28" s="64">
        <f>+B27/B$104</f>
        <v>0.1699161027372719</v>
      </c>
      <c r="C28" s="64">
        <f t="shared" ref="C28:N28" si="38">+C27/C$104</f>
        <v>0.20495724945857086</v>
      </c>
      <c r="D28" s="64">
        <f t="shared" si="38"/>
        <v>0.22327739903305266</v>
      </c>
      <c r="E28" s="64">
        <f t="shared" si="38"/>
        <v>0.24771634744723778</v>
      </c>
      <c r="F28" s="64">
        <f t="shared" si="38"/>
        <v>0.27927597459949893</v>
      </c>
      <c r="G28" s="64">
        <f t="shared" si="38"/>
        <v>0.2815855793911225</v>
      </c>
      <c r="H28" s="64">
        <f t="shared" si="38"/>
        <v>0.28994311031063158</v>
      </c>
      <c r="I28" s="64">
        <f t="shared" si="38"/>
        <v>0.29963060708123157</v>
      </c>
      <c r="J28" s="64">
        <f t="shared" si="38"/>
        <v>0.33730845814455351</v>
      </c>
      <c r="K28" s="64">
        <f t="shared" si="38"/>
        <v>0.36964824935126223</v>
      </c>
      <c r="L28" s="64">
        <f t="shared" si="38"/>
        <v>0.41189029014194656</v>
      </c>
      <c r="M28" s="64">
        <f t="shared" si="38"/>
        <v>0.43830680498991742</v>
      </c>
      <c r="N28" s="64">
        <f t="shared" si="38"/>
        <v>0.50751033102592535</v>
      </c>
      <c r="O28" s="64">
        <f t="shared" ref="O28:P28" si="39">+O27/O$104</f>
        <v>0.51088593941523597</v>
      </c>
      <c r="P28" s="64">
        <f t="shared" si="39"/>
        <v>0.4748694744577191</v>
      </c>
      <c r="R28" s="81"/>
    </row>
    <row r="29" spans="1:19" s="25" customFormat="1" x14ac:dyDescent="0.25">
      <c r="A29" s="29" t="s">
        <v>9</v>
      </c>
      <c r="B29" s="8">
        <f t="shared" ref="B29:F29" si="40">SUM(B30:B38)</f>
        <v>4972.1630742336001</v>
      </c>
      <c r="C29" s="8">
        <f t="shared" si="40"/>
        <v>6415.9967231749506</v>
      </c>
      <c r="D29" s="8">
        <f t="shared" si="40"/>
        <v>8618.4122687013478</v>
      </c>
      <c r="E29" s="8">
        <f t="shared" si="40"/>
        <v>10479.718622686809</v>
      </c>
      <c r="F29" s="8">
        <f t="shared" si="40"/>
        <v>13023.516487378181</v>
      </c>
      <c r="G29" s="8">
        <f t="shared" ref="G29:K29" si="41">SUM(G30:G38)</f>
        <v>14266.823200478777</v>
      </c>
      <c r="H29" s="8">
        <f t="shared" si="41"/>
        <v>14971.277136680221</v>
      </c>
      <c r="I29" s="8">
        <f t="shared" si="41"/>
        <v>16808.352061458969</v>
      </c>
      <c r="J29" s="8">
        <f t="shared" si="41"/>
        <v>19016.750741901655</v>
      </c>
      <c r="K29" s="8">
        <f t="shared" si="41"/>
        <v>21951.144124972212</v>
      </c>
      <c r="L29" s="8">
        <f t="shared" ref="L29" si="42">SUM(L30:L38)</f>
        <v>24059.41215862448</v>
      </c>
      <c r="M29" s="8">
        <f t="shared" ref="M29" si="43">SUM(M30:M38)</f>
        <v>28757.332974172627</v>
      </c>
      <c r="N29" s="8">
        <f t="shared" ref="N29:O29" si="44">SUM(N30:N38)</f>
        <v>29957.245317092835</v>
      </c>
      <c r="O29" s="8">
        <f t="shared" si="44"/>
        <v>31585.430067460577</v>
      </c>
      <c r="P29" s="8">
        <f t="shared" ref="P29" si="45">SUM(P30:P38)</f>
        <v>34892.8949585878</v>
      </c>
    </row>
    <row r="30" spans="1:19" x14ac:dyDescent="0.25">
      <c r="A30" s="30" t="s">
        <v>10</v>
      </c>
      <c r="B30" s="4">
        <f>+'Deuda Pública en Colones'!B30/'Deuda Pública en Dólares'!B$103</f>
        <v>795.87917946114021</v>
      </c>
      <c r="C30" s="4">
        <f>+'Deuda Pública en Colones'!C30/'Deuda Pública en Dólares'!C$103</f>
        <v>768.79577310747186</v>
      </c>
      <c r="D30" s="4">
        <f>+'Deuda Pública en Colones'!D30/'Deuda Pública en Dólares'!D$103</f>
        <v>834.48907107153184</v>
      </c>
      <c r="E30" s="4">
        <f>+'Deuda Pública en Colones'!E30/'Deuda Pública en Dólares'!E$103</f>
        <v>738.98791130507789</v>
      </c>
      <c r="F30" s="4">
        <f>+'Deuda Pública en Colones'!F30/'Deuda Pública en Dólares'!F$103</f>
        <v>875.4341162715275</v>
      </c>
      <c r="G30" s="4">
        <f>+'Deuda Pública en Colones'!G30/'Deuda Pública en Dólares'!G$103</f>
        <v>1349.0407056541683</v>
      </c>
      <c r="H30" s="4">
        <f>+'Deuda Pública en Colones'!H30/'Deuda Pública en Dólares'!H$103</f>
        <v>1548.6597148921101</v>
      </c>
      <c r="I30" s="4">
        <f>+'Deuda Pública en Colones'!I30/'Deuda Pública en Dólares'!I$103</f>
        <v>1338.126366320857</v>
      </c>
      <c r="J30" s="4">
        <f>+'Deuda Pública en Colones'!J30/'Deuda Pública en Dólares'!J$103</f>
        <v>2051.4209752443026</v>
      </c>
      <c r="K30" s="4">
        <f>+'Deuda Pública en Colones'!K30/'Deuda Pública en Dólares'!K$103</f>
        <v>2359.0018886657786</v>
      </c>
      <c r="L30" s="4">
        <f>+'Deuda Pública en Colones'!L30/'Deuda Pública en Dólares'!L$103</f>
        <v>2206.678451907685</v>
      </c>
      <c r="M30" s="4">
        <f>+'Deuda Pública en Colones'!M30/'Deuda Pública en Dólares'!M$103</f>
        <v>2263.2532517304066</v>
      </c>
      <c r="N30" s="4">
        <f>'Deuda Pública en Colones'!N30/'Deuda Pública en Dólares'!$N$103</f>
        <v>2073.9533528192742</v>
      </c>
      <c r="O30" s="4">
        <f>'Deuda Pública en Colones'!O30/'Deuda Pública en Dólares'!$O$103</f>
        <v>1913.4917179611928</v>
      </c>
      <c r="P30" s="4">
        <f>'Deuda Pública en Colones'!P30/'Deuda Pública en Dólares'!$P$103</f>
        <v>2057.6343408489056</v>
      </c>
    </row>
    <row r="31" spans="1:19" x14ac:dyDescent="0.25">
      <c r="A31" s="30" t="s">
        <v>11</v>
      </c>
      <c r="B31" s="4">
        <f>+'Deuda Pública en Colones'!B31/'Deuda Pública en Dólares'!B$103</f>
        <v>476.94048975948243</v>
      </c>
      <c r="C31" s="4">
        <f>+'Deuda Pública en Colones'!C31/'Deuda Pública en Dólares'!C$103</f>
        <v>660.66230887787026</v>
      </c>
      <c r="D31" s="4">
        <f>+'Deuda Pública en Colones'!D31/'Deuda Pública en Dólares'!D$103</f>
        <v>670.08468754347666</v>
      </c>
      <c r="E31" s="4">
        <f>+'Deuda Pública en Colones'!E31/'Deuda Pública en Dólares'!E$103</f>
        <v>684.09197155613106</v>
      </c>
      <c r="F31" s="4">
        <f>+'Deuda Pública en Colones'!F31/'Deuda Pública en Dólares'!F$103</f>
        <v>642.52951613671075</v>
      </c>
      <c r="G31" s="4">
        <f>+'Deuda Pública en Colones'!G31/'Deuda Pública en Dólares'!G$103</f>
        <v>790.92203527844094</v>
      </c>
      <c r="H31" s="4">
        <f>+'Deuda Pública en Colones'!H31/'Deuda Pública en Dólares'!H$103</f>
        <v>710.76437041664883</v>
      </c>
      <c r="I31" s="4">
        <f>+'Deuda Pública en Colones'!I31/'Deuda Pública en Dólares'!I$103</f>
        <v>1214.6102698144152</v>
      </c>
      <c r="J31" s="4">
        <f>+'Deuda Pública en Colones'!J31/'Deuda Pública en Dólares'!J$103</f>
        <v>922.30531387449389</v>
      </c>
      <c r="K31" s="4">
        <f>+'Deuda Pública en Colones'!K31/'Deuda Pública en Dólares'!K$103</f>
        <v>1291.1862899260334</v>
      </c>
      <c r="L31" s="4">
        <f>+'Deuda Pública en Colones'!L31/'Deuda Pública en Dólares'!L$103</f>
        <v>1447.5184443460689</v>
      </c>
      <c r="M31" s="4">
        <f>+'Deuda Pública en Colones'!M31/'Deuda Pública en Dólares'!M$103</f>
        <v>657.10370423728341</v>
      </c>
      <c r="N31" s="4">
        <f>'Deuda Pública en Colones'!N31/'Deuda Pública en Dólares'!$N$103</f>
        <v>1096.5062636434952</v>
      </c>
      <c r="O31" s="4">
        <f>'Deuda Pública en Colones'!O31/'Deuda Pública en Dólares'!$O$103</f>
        <v>582.689350907841</v>
      </c>
      <c r="P31" s="4">
        <f>'Deuda Pública en Colones'!P31/'Deuda Pública en Dólares'!$P$103</f>
        <v>396.47222901865109</v>
      </c>
    </row>
    <row r="32" spans="1:19" x14ac:dyDescent="0.25">
      <c r="A32" s="30" t="s">
        <v>12</v>
      </c>
      <c r="B32" s="4">
        <f>+'Deuda Pública en Colones'!B32/'Deuda Pública en Dólares'!B$103</f>
        <v>39.771347939999998</v>
      </c>
      <c r="C32" s="4">
        <f>+'Deuda Pública en Colones'!C32/'Deuda Pública en Dólares'!C$103</f>
        <v>98.990863669800007</v>
      </c>
      <c r="D32" s="4">
        <f>+'Deuda Pública en Colones'!D32/'Deuda Pública en Dólares'!D$103</f>
        <v>106.1917963665</v>
      </c>
      <c r="E32" s="4">
        <f>+'Deuda Pública en Colones'!E32/'Deuda Pública en Dólares'!E$103</f>
        <v>348.03624962080005</v>
      </c>
      <c r="F32" s="4">
        <f>+'Deuda Pública en Colones'!F32/'Deuda Pública en Dólares'!F$103</f>
        <v>132.33985108070002</v>
      </c>
      <c r="G32" s="4">
        <f>+'Deuda Pública en Colones'!G32/'Deuda Pública en Dólares'!G$103</f>
        <v>93.827006363699994</v>
      </c>
      <c r="H32" s="4">
        <f>+'Deuda Pública en Colones'!H32/'Deuda Pública en Dólares'!H$103</f>
        <v>92.975256687900014</v>
      </c>
      <c r="I32" s="4">
        <f>+'Deuda Pública en Colones'!I32/'Deuda Pública en Dólares'!I$103</f>
        <v>222.57748617119998</v>
      </c>
      <c r="J32" s="4">
        <f>+'Deuda Pública en Colones'!J32/'Deuda Pública en Dólares'!J$103</f>
        <v>297.88091880050001</v>
      </c>
      <c r="K32" s="4">
        <f>+'Deuda Pública en Colones'!K32/'Deuda Pública en Dólares'!K$103</f>
        <v>683.43422362979993</v>
      </c>
      <c r="L32" s="4">
        <f>+'Deuda Pública en Colones'!L32/'Deuda Pública en Dólares'!L$103</f>
        <v>177.86039799869999</v>
      </c>
      <c r="M32" s="4">
        <f>+'Deuda Pública en Colones'!M32/'Deuda Pública en Dólares'!M$103</f>
        <v>37.239566667099993</v>
      </c>
      <c r="N32" s="4">
        <f>'Deuda Pública en Colones'!N32/'Deuda Pública en Dólares'!$N$103</f>
        <v>14.685013464799999</v>
      </c>
      <c r="O32" s="4">
        <f>'Deuda Pública en Colones'!O32/'Deuda Pública en Dólares'!$O$103</f>
        <v>150.70167336009999</v>
      </c>
      <c r="P32" s="4">
        <f>'Deuda Pública en Colones'!P32/'Deuda Pública en Dólares'!$P$103</f>
        <v>86.9322436036</v>
      </c>
    </row>
    <row r="33" spans="1:18" x14ac:dyDescent="0.25">
      <c r="A33" s="30" t="s">
        <v>13</v>
      </c>
      <c r="B33" s="4">
        <f>+'Deuda Pública en Colones'!B33/'Deuda Pública en Dólares'!B$103</f>
        <v>1489.0593804877165</v>
      </c>
      <c r="C33" s="4">
        <f>+'Deuda Pública en Colones'!C33/'Deuda Pública en Dólares'!C$103</f>
        <v>1538.4977714729164</v>
      </c>
      <c r="D33" s="4">
        <f>+'Deuda Pública en Colones'!D33/'Deuda Pública en Dólares'!D$103</f>
        <v>1958.731844347137</v>
      </c>
      <c r="E33" s="4">
        <f>+'Deuda Pública en Colones'!E33/'Deuda Pública en Dólares'!E$103</f>
        <v>2507.050900887255</v>
      </c>
      <c r="F33" s="4">
        <f>+'Deuda Pública en Colones'!F33/'Deuda Pública en Dólares'!F$103</f>
        <v>2656.6738383111115</v>
      </c>
      <c r="G33" s="4">
        <f>+'Deuda Pública en Colones'!G33/'Deuda Pública en Dólares'!G$103</f>
        <v>3053.9664607106288</v>
      </c>
      <c r="H33" s="4">
        <f>+'Deuda Pública en Colones'!H33/'Deuda Pública en Dólares'!H$103</f>
        <v>2961.3559679112327</v>
      </c>
      <c r="I33" s="4">
        <f>+'Deuda Pública en Colones'!I33/'Deuda Pública en Dólares'!I$103</f>
        <v>2748.923393934565</v>
      </c>
      <c r="J33" s="4">
        <f>+'Deuda Pública en Colones'!J33/'Deuda Pública en Dólares'!J$103</f>
        <v>2221.4290432073331</v>
      </c>
      <c r="K33" s="4">
        <f>+'Deuda Pública en Colones'!K33/'Deuda Pública en Dólares'!K$103</f>
        <v>2175.5088216460563</v>
      </c>
      <c r="L33" s="4">
        <f>+'Deuda Pública en Colones'!L33/'Deuda Pública en Dólares'!L$103</f>
        <v>1958.5866319923439</v>
      </c>
      <c r="M33" s="4">
        <f>+'Deuda Pública en Colones'!M33/'Deuda Pública en Dólares'!M$103</f>
        <v>2167.9691475107861</v>
      </c>
      <c r="N33" s="4">
        <f>'Deuda Pública en Colones'!N33/'Deuda Pública en Dólares'!$N$103</f>
        <v>1942.839033323294</v>
      </c>
      <c r="O33" s="4">
        <f>'Deuda Pública en Colones'!O33/'Deuda Pública en Dólares'!$O$103</f>
        <v>2092.3101785811109</v>
      </c>
      <c r="P33" s="4">
        <f>'Deuda Pública en Colones'!P33/'Deuda Pública en Dólares'!$P$103</f>
        <v>3593.4381138649123</v>
      </c>
    </row>
    <row r="34" spans="1:18" x14ac:dyDescent="0.25">
      <c r="A34" s="30" t="s">
        <v>14</v>
      </c>
      <c r="B34" s="4">
        <f>+'Deuda Pública en Colones'!B34/'Deuda Pública en Dólares'!B$103</f>
        <v>63.859000000000002</v>
      </c>
      <c r="C34" s="4">
        <f>+'Deuda Pública en Colones'!C34/'Deuda Pública en Dólares'!C$103</f>
        <v>63.859000000000002</v>
      </c>
      <c r="D34" s="4">
        <f>+'Deuda Pública en Colones'!D34/'Deuda Pública en Dólares'!D$103</f>
        <v>46.179000000000002</v>
      </c>
      <c r="E34" s="4">
        <f>+'Deuda Pública en Colones'!E34/'Deuda Pública en Dólares'!E$103</f>
        <v>4.5999999999999996</v>
      </c>
      <c r="F34" s="4">
        <f>+'Deuda Pública en Colones'!F34/'Deuda Pública en Dólares'!F$103</f>
        <v>0.3</v>
      </c>
      <c r="G34" s="4">
        <f>+'Deuda Pública en Colones'!G34/'Deuda Pública en Dólares'!G$103</f>
        <v>0.3</v>
      </c>
      <c r="H34" s="4">
        <f>+'Deuda Pública en Colones'!H34/'Deuda Pública en Dólares'!H$103</f>
        <v>0.24</v>
      </c>
      <c r="I34" s="4">
        <f>+'Deuda Pública en Colones'!I34/'Deuda Pública en Dólares'!I$103</f>
        <v>0.22</v>
      </c>
      <c r="J34" s="4">
        <f>+'Deuda Pública en Colones'!J34/'Deuda Pública en Dólares'!J$103</f>
        <v>0</v>
      </c>
      <c r="K34" s="4">
        <f>+'Deuda Pública en Colones'!K34/'Deuda Pública en Dólares'!K$103</f>
        <v>0</v>
      </c>
      <c r="L34" s="4">
        <f>+'Deuda Pública en Colones'!L34/'Deuda Pública en Dólares'!L$103</f>
        <v>0</v>
      </c>
      <c r="M34" s="4">
        <f>+'Deuda Pública en Colones'!M34/'Deuda Pública en Dólares'!M$103</f>
        <v>0</v>
      </c>
      <c r="N34" s="4">
        <f>'Deuda Pública en Colones'!N34/'Deuda Pública en Dólares'!$N$103</f>
        <v>0</v>
      </c>
      <c r="O34" s="4">
        <f>'Deuda Pública en Colones'!O34/'Deuda Pública en Dólares'!$N$103</f>
        <v>0</v>
      </c>
      <c r="P34" s="4">
        <f>'Deuda Pública en Colones'!P34/'Deuda Pública en Dólares'!$P$103</f>
        <v>0</v>
      </c>
    </row>
    <row r="35" spans="1:18" x14ac:dyDescent="0.25">
      <c r="A35" s="30" t="s">
        <v>15</v>
      </c>
      <c r="B35" s="4">
        <f>+'Deuda Pública en Colones'!B35/'Deuda Pública en Dólares'!B$103</f>
        <v>0</v>
      </c>
      <c r="C35" s="4">
        <f>+'Deuda Pública en Colones'!C35/'Deuda Pública en Dólares'!C$103</f>
        <v>0</v>
      </c>
      <c r="D35" s="4">
        <f>+'Deuda Pública en Colones'!D35/'Deuda Pública en Dólares'!D$103</f>
        <v>0</v>
      </c>
      <c r="E35" s="4">
        <f>+'Deuda Pública en Colones'!E35/'Deuda Pública en Dólares'!E$103</f>
        <v>0</v>
      </c>
      <c r="F35" s="4">
        <f>+'Deuda Pública en Colones'!F35/'Deuda Pública en Dólares'!F$103</f>
        <v>0</v>
      </c>
      <c r="G35" s="4">
        <f>+'Deuda Pública en Colones'!G35/'Deuda Pública en Dólares'!G$103</f>
        <v>0</v>
      </c>
      <c r="H35" s="4">
        <f>+'Deuda Pública en Colones'!H35/'Deuda Pública en Dólares'!H$103</f>
        <v>0</v>
      </c>
      <c r="I35" s="4">
        <f>+'Deuda Pública en Colones'!I35/'Deuda Pública en Dólares'!I$103</f>
        <v>0</v>
      </c>
      <c r="J35" s="4">
        <f>+'Deuda Pública en Colones'!J35/'Deuda Pública en Dólares'!J$103</f>
        <v>336.98511968945434</v>
      </c>
      <c r="K35" s="4">
        <f>+'Deuda Pública en Colones'!K35/'Deuda Pública en Dólares'!K$103</f>
        <v>1805.8777542112919</v>
      </c>
      <c r="L35" s="4">
        <f>+'Deuda Pública en Colones'!L35/'Deuda Pública en Dólares'!L$103</f>
        <v>2558.0013773427127</v>
      </c>
      <c r="M35" s="4">
        <f>+'Deuda Pública en Colones'!M35/'Deuda Pública en Dólares'!M$103</f>
        <v>2896.7860443220061</v>
      </c>
      <c r="N35" s="4">
        <f>'Deuda Pública en Colones'!N35/'Deuda Pública en Dólares'!$N$103</f>
        <v>2869.0629973690193</v>
      </c>
      <c r="O35" s="4">
        <f>'Deuda Pública en Colones'!O35/'Deuda Pública en Dólares'!$O$103</f>
        <v>2557.4505181589025</v>
      </c>
      <c r="P35" s="4">
        <f>'Deuda Pública en Colones'!P35/'Deuda Pública en Dólares'!$P$103</f>
        <v>2759.8351850612407</v>
      </c>
    </row>
    <row r="36" spans="1:18" x14ac:dyDescent="0.25">
      <c r="A36" s="30" t="s">
        <v>16</v>
      </c>
      <c r="B36" s="4">
        <f>+'Deuda Pública en Colones'!B36/'Deuda Pública en Dólares'!B$103</f>
        <v>616.62088638000012</v>
      </c>
      <c r="C36" s="4">
        <f>+'Deuda Pública en Colones'!C36/'Deuda Pública en Dólares'!C$103</f>
        <v>998.89628637999999</v>
      </c>
      <c r="D36" s="4">
        <f>+'Deuda Pública en Colones'!D36/'Deuda Pública en Dólares'!D$103</f>
        <v>1301.5719829000002</v>
      </c>
      <c r="E36" s="4">
        <f>+'Deuda Pública en Colones'!E36/'Deuda Pública en Dólares'!E$103</f>
        <v>1339.6248710100001</v>
      </c>
      <c r="F36" s="4">
        <f>+'Deuda Pública en Colones'!F36/'Deuda Pública en Dólares'!F$103</f>
        <v>1979.0847710099999</v>
      </c>
      <c r="G36" s="4">
        <f>+'Deuda Pública en Colones'!G36/'Deuda Pública en Dólares'!G$103</f>
        <v>1867.1192000099998</v>
      </c>
      <c r="H36" s="4">
        <f>+'Deuda Pública en Colones'!H36/'Deuda Pública en Dólares'!H$103</f>
        <v>2538.6745380100001</v>
      </c>
      <c r="I36" s="4">
        <f>+'Deuda Pública en Colones'!I36/'Deuda Pública en Dólares'!I$103</f>
        <v>2515.3919061799998</v>
      </c>
      <c r="J36" s="4">
        <f>+'Deuda Pública en Colones'!J36/'Deuda Pública en Dólares'!J$103</f>
        <v>3444.0710129000004</v>
      </c>
      <c r="K36" s="4">
        <f>+'Deuda Pública en Colones'!K36/'Deuda Pública en Dólares'!K$103</f>
        <v>4675.77066251</v>
      </c>
      <c r="L36" s="4">
        <f>+'Deuda Pública en Colones'!L36/'Deuda Pública en Dólares'!L$103</f>
        <v>6270.7596448800014</v>
      </c>
      <c r="M36" s="4">
        <f>+'Deuda Pública en Colones'!M36/'Deuda Pública en Dólares'!M$103</f>
        <v>7307.2576384600006</v>
      </c>
      <c r="N36" s="4">
        <f>'Deuda Pública en Colones'!N36/'Deuda Pública en Dólares'!$N$103</f>
        <v>6744.0920484400003</v>
      </c>
      <c r="O36" s="4">
        <f>'Deuda Pública en Colones'!O36/'Deuda Pública en Dólares'!$O$103</f>
        <v>6094.6269153500007</v>
      </c>
      <c r="P36" s="4">
        <f>'Deuda Pública en Colones'!P36/'Deuda Pública en Dólares'!$P$103</f>
        <v>6455.5253418300008</v>
      </c>
    </row>
    <row r="37" spans="1:18" x14ac:dyDescent="0.25">
      <c r="A37" s="30" t="s">
        <v>17</v>
      </c>
      <c r="B37" s="4">
        <f>+'Deuda Pública en Colones'!B37/'Deuda Pública en Dólares'!B$103</f>
        <v>1490.0327902052609</v>
      </c>
      <c r="C37" s="4">
        <f>+'Deuda Pública en Colones'!C37/'Deuda Pública en Dólares'!C$103</f>
        <v>2286.2947196668924</v>
      </c>
      <c r="D37" s="4">
        <f>+'Deuda Pública en Colones'!D37/'Deuda Pública en Dólares'!D$103</f>
        <v>3701.163886472702</v>
      </c>
      <c r="E37" s="4">
        <f>+'Deuda Pública en Colones'!E37/'Deuda Pública en Dólares'!E$103</f>
        <v>4857.326718307545</v>
      </c>
      <c r="F37" s="4">
        <f>+'Deuda Pública en Colones'!F37/'Deuda Pública en Dólares'!F$103</f>
        <v>6737.1543945681315</v>
      </c>
      <c r="G37" s="4">
        <f>+'Deuda Pública en Colones'!G37/'Deuda Pública en Dólares'!G$103</f>
        <v>7111.6477924618384</v>
      </c>
      <c r="H37" s="4">
        <f>+'Deuda Pública en Colones'!H37/'Deuda Pública en Dólares'!H$103</f>
        <v>7118.6072887623286</v>
      </c>
      <c r="I37" s="4">
        <f>+'Deuda Pública en Colones'!I37/'Deuda Pública en Dólares'!I$103</f>
        <v>8768.5026390379317</v>
      </c>
      <c r="J37" s="4">
        <f>+'Deuda Pública en Colones'!J37/'Deuda Pública en Dólares'!J$103</f>
        <v>9742.6583581855703</v>
      </c>
      <c r="K37" s="4">
        <f>+'Deuda Pública en Colones'!K37/'Deuda Pública en Dólares'!K$103</f>
        <v>8960.3644843832499</v>
      </c>
      <c r="L37" s="4">
        <f>+'Deuda Pública en Colones'!L37/'Deuda Pública en Dólares'!L$103</f>
        <v>9440.0072101569676</v>
      </c>
      <c r="M37" s="4">
        <f>+'Deuda Pública en Colones'!M37/'Deuda Pública en Dólares'!M$103</f>
        <v>13427.723621245044</v>
      </c>
      <c r="N37" s="4">
        <f>'Deuda Pública en Colones'!N37/'Deuda Pública en Dólares'!$N$103</f>
        <v>15216.106608032951</v>
      </c>
      <c r="O37" s="4">
        <f>'Deuda Pública en Colones'!O37/'Deuda Pública en Dólares'!$O$103</f>
        <v>18194.159713141427</v>
      </c>
      <c r="P37" s="4">
        <f>'Deuda Pública en Colones'!P37/'Deuda Pública en Dólares'!$P$103</f>
        <v>19543.057504360488</v>
      </c>
    </row>
    <row r="38" spans="1:18" x14ac:dyDescent="0.25">
      <c r="A38" s="30" t="s">
        <v>18</v>
      </c>
      <c r="B38" s="4">
        <f>+'Deuda Pública en Colones'!B38/'Deuda Pública en Dólares'!B$103</f>
        <v>0</v>
      </c>
      <c r="C38" s="4">
        <f>+'Deuda Pública en Colones'!C38/'Deuda Pública en Dólares'!C$103</f>
        <v>0</v>
      </c>
      <c r="D38" s="4">
        <f>+'Deuda Pública en Colones'!D38/'Deuda Pública en Dólares'!D$103</f>
        <v>0</v>
      </c>
      <c r="E38" s="4">
        <f>+'Deuda Pública en Colones'!E38/'Deuda Pública en Dólares'!E$103</f>
        <v>0</v>
      </c>
      <c r="F38" s="4">
        <f>+'Deuda Pública en Colones'!F38/'Deuda Pública en Dólares'!F$103</f>
        <v>0</v>
      </c>
      <c r="G38" s="4">
        <f>+'Deuda Pública en Colones'!G38/'Deuda Pública en Dólares'!G$103</f>
        <v>0</v>
      </c>
      <c r="H38" s="4">
        <f>+'Deuda Pública en Colones'!H38/'Deuda Pública en Dólares'!H$103</f>
        <v>0</v>
      </c>
      <c r="I38" s="4">
        <f>+'Deuda Pública en Colones'!I38/'Deuda Pública en Dólares'!I$103</f>
        <v>0</v>
      </c>
      <c r="J38" s="4">
        <f>+'Deuda Pública en Colones'!J38/'Deuda Pública en Dólares'!J$103</f>
        <v>0</v>
      </c>
      <c r="K38" s="4">
        <f>+'Deuda Pública en Colones'!K38/'Deuda Pública en Dólares'!K$103</f>
        <v>0</v>
      </c>
      <c r="L38" s="4">
        <f>+'Deuda Pública en Colones'!L38/'Deuda Pública en Dólares'!L$103</f>
        <v>0</v>
      </c>
      <c r="M38" s="4">
        <f>+'Deuda Pública en Colones'!M38/'Deuda Pública en Dólares'!M$103</f>
        <v>0</v>
      </c>
      <c r="N38" s="4">
        <v>0</v>
      </c>
      <c r="O38" s="4">
        <v>0</v>
      </c>
      <c r="P38" s="4">
        <v>0</v>
      </c>
    </row>
    <row r="39" spans="1:18" s="25" customFormat="1" x14ac:dyDescent="0.25">
      <c r="A39" s="29" t="s">
        <v>19</v>
      </c>
      <c r="B39" s="3">
        <f t="shared" ref="B39:F39" si="46">SUM(B40:B43)</f>
        <v>13.925616568350929</v>
      </c>
      <c r="C39" s="3">
        <f t="shared" si="46"/>
        <v>10.985593714890596</v>
      </c>
      <c r="D39" s="3">
        <f t="shared" si="46"/>
        <v>8.595381571258546</v>
      </c>
      <c r="E39" s="3">
        <f t="shared" si="46"/>
        <v>6.3636021028933953</v>
      </c>
      <c r="F39" s="3">
        <f t="shared" si="46"/>
        <v>3.220977466005734</v>
      </c>
      <c r="G39" s="3">
        <f t="shared" ref="G39:K39" si="47">SUM(G40:G43)</f>
        <v>2.687088955420224</v>
      </c>
      <c r="H39" s="3">
        <f t="shared" si="47"/>
        <v>1.9662388986204862</v>
      </c>
      <c r="I39" s="3">
        <f t="shared" si="47"/>
        <v>1.3583677662371472</v>
      </c>
      <c r="J39" s="3">
        <f t="shared" si="47"/>
        <v>415.45605603403772</v>
      </c>
      <c r="K39" s="3">
        <f t="shared" si="47"/>
        <v>301.77735275152941</v>
      </c>
      <c r="L39" s="3">
        <f t="shared" ref="L39:M39" si="48">SUM(L40:L43)</f>
        <v>263.98944830872944</v>
      </c>
      <c r="M39" s="3">
        <f t="shared" si="48"/>
        <v>154.99715287140202</v>
      </c>
      <c r="N39" s="3">
        <f t="shared" ref="N39:O39" si="49">SUM(N40:N43)</f>
        <v>123.1691757553139</v>
      </c>
      <c r="O39" s="3">
        <f t="shared" si="49"/>
        <v>302.54999114220396</v>
      </c>
      <c r="P39" s="3">
        <f t="shared" ref="P39" si="50">SUM(P40:P43)</f>
        <v>268.36706940791044</v>
      </c>
    </row>
    <row r="40" spans="1:18" x14ac:dyDescent="0.25">
      <c r="A40" s="30" t="s">
        <v>20</v>
      </c>
      <c r="B40" s="4">
        <f>+'Deuda Pública en Colones'!B40/'Deuda Pública en Dólares'!B$103</f>
        <v>0.42036562823831852</v>
      </c>
      <c r="C40" s="4">
        <f>+'Deuda Pública en Colones'!C40/'Deuda Pública en Dólares'!C$103</f>
        <v>0.38068696345845932</v>
      </c>
      <c r="D40" s="4">
        <f>+'Deuda Pública en Colones'!D40/'Deuda Pública en Dólares'!D$103</f>
        <v>1.0462834323512196</v>
      </c>
      <c r="E40" s="4">
        <f>+'Deuda Pública en Colones'!E40/'Deuda Pública en Dólares'!E$103</f>
        <v>2.6917384949688739</v>
      </c>
      <c r="F40" s="4">
        <f>+'Deuda Pública en Colones'!F40/'Deuda Pública en Dólares'!F$103</f>
        <v>2.3921227960057339</v>
      </c>
      <c r="G40" s="4">
        <f>+'Deuda Pública en Colones'!G40/'Deuda Pública en Dólares'!G$103</f>
        <v>1.8582342854299758</v>
      </c>
      <c r="H40" s="4">
        <f>+'Deuda Pública en Colones'!H40/'Deuda Pública en Dólares'!H$103</f>
        <v>1.2557920486149534</v>
      </c>
      <c r="I40" s="4">
        <f>+'Deuda Pública en Colones'!I40/'Deuda Pública en Dólares'!I$103</f>
        <v>0.76632873624514242</v>
      </c>
      <c r="J40" s="4">
        <f>+'Deuda Pública en Colones'!J40/'Deuda Pública en Dólares'!J$103</f>
        <v>414.98242482492265</v>
      </c>
      <c r="K40" s="4">
        <f>+'Deuda Pública en Colones'!K40/'Deuda Pública en Dólares'!K$103</f>
        <v>301.42215953166578</v>
      </c>
      <c r="L40" s="4">
        <f>+'Deuda Pública en Colones'!L40/'Deuda Pública en Dólares'!L$103</f>
        <v>252.38074986856216</v>
      </c>
      <c r="M40" s="4">
        <f>+'Deuda Pública en Colones'!M40/'Deuda Pública en Dólares'!M$103</f>
        <v>110.76923603140202</v>
      </c>
      <c r="N40" s="4">
        <f>'Deuda Pública en Colones'!N40/'Deuda Pública en Dólares'!$N$103</f>
        <v>4.8681607053139286</v>
      </c>
      <c r="O40" s="4">
        <f>'Deuda Pública en Colones'!O40/'Deuda Pública en Dólares'!$O$103</f>
        <v>188.53960196220396</v>
      </c>
      <c r="P40" s="4">
        <f>'Deuda Pública en Colones'!P40/'Deuda Pública en Dólares'!$P$103</f>
        <v>163.4469379521953</v>
      </c>
    </row>
    <row r="41" spans="1:18" x14ac:dyDescent="0.25">
      <c r="A41" s="30" t="s">
        <v>21</v>
      </c>
      <c r="B41" s="4">
        <f>+'Deuda Pública en Colones'!B41/'Deuda Pública en Dólares'!B$103</f>
        <v>2.0008281800061551</v>
      </c>
      <c r="C41" s="4">
        <f>+'Deuda Pública en Colones'!C41/'Deuda Pública en Dólares'!C$103</f>
        <v>2.1586783223269879</v>
      </c>
      <c r="D41" s="4">
        <f>+'Deuda Pública en Colones'!D41/'Deuda Pública en Dólares'!D$103</f>
        <v>1.4705560600000001</v>
      </c>
      <c r="E41" s="4">
        <f>+'Deuda Pública en Colones'!E41/'Deuda Pública en Dólares'!E$103</f>
        <v>0.82885467092126386</v>
      </c>
      <c r="F41" s="4">
        <f>+'Deuda Pública en Colones'!F41/'Deuda Pública en Dólares'!F$103</f>
        <v>0.82885467000000002</v>
      </c>
      <c r="G41" s="4">
        <f>+'Deuda Pública en Colones'!G41/'Deuda Pública en Dólares'!G$103</f>
        <v>0.82885466999024804</v>
      </c>
      <c r="H41" s="4">
        <f>+'Deuda Pública en Colones'!H41/'Deuda Pública en Dólares'!H$103</f>
        <v>0.71044685000553276</v>
      </c>
      <c r="I41" s="4">
        <f>+'Deuda Pública en Colones'!I41/'Deuda Pública en Dólares'!I$103</f>
        <v>0.59203902999200475</v>
      </c>
      <c r="J41" s="4">
        <f>+'Deuda Pública en Colones'!J41/'Deuda Pública en Dólares'!J$103</f>
        <v>0.47363120911508871</v>
      </c>
      <c r="K41" s="4">
        <f>+'Deuda Pública en Colones'!K41/'Deuda Pública en Dólares'!K$103</f>
        <v>0.35519321986362595</v>
      </c>
      <c r="L41" s="4">
        <f>+'Deuda Pública en Colones'!L41/'Deuda Pública en Dólares'!L$103</f>
        <v>11.608698440167251</v>
      </c>
      <c r="M41" s="4">
        <f>+'Deuda Pública en Colones'!M41/'Deuda Pública en Dólares'!M$103</f>
        <v>44.227916839999999</v>
      </c>
      <c r="N41" s="4">
        <f>'Deuda Pública en Colones'!N41/'Deuda Pública en Dólares'!$N$103</f>
        <v>118.30101504999998</v>
      </c>
      <c r="O41" s="4">
        <f>'Deuda Pública en Colones'!O41/'Deuda Pública en Dólares'!$O$103</f>
        <v>114.01038918</v>
      </c>
      <c r="P41" s="4">
        <f>'Deuda Pública en Colones'!P41/'Deuda Pública en Dólares'!$P$103</f>
        <v>104.92013145571512</v>
      </c>
    </row>
    <row r="42" spans="1:18" x14ac:dyDescent="0.25">
      <c r="A42" s="30" t="s">
        <v>22</v>
      </c>
      <c r="B42" s="4">
        <f>+'Deuda Pública en Colones'!B42/'Deuda Pública en Dólares'!B$103</f>
        <v>1.1877545847891813</v>
      </c>
      <c r="C42" s="4">
        <f>+'Deuda Pública en Colones'!C42/'Deuda Pública en Dólares'!C$103</f>
        <v>0.95286070094289299</v>
      </c>
      <c r="D42" s="4">
        <f>+'Deuda Pública en Colones'!D42/'Deuda Pública en Dólares'!D$103</f>
        <v>0.76063414634146376</v>
      </c>
      <c r="E42" s="4">
        <f>+'Deuda Pública en Colones'!E42/'Deuda Pública en Dólares'!E$103</f>
        <v>0.41782819779961666</v>
      </c>
      <c r="F42" s="4">
        <f>+'Deuda Pública en Colones'!F42/'Deuda Pública en Dólares'!F$103</f>
        <v>0</v>
      </c>
      <c r="G42" s="4">
        <f>+'Deuda Pública en Colones'!G42/'Deuda Pública en Dólares'!G$103</f>
        <v>0</v>
      </c>
      <c r="H42" s="4">
        <f>+'Deuda Pública en Colones'!H42/'Deuda Pública en Dólares'!H$103</f>
        <v>0</v>
      </c>
      <c r="I42" s="4">
        <f>+'Deuda Pública en Colones'!I42/'Deuda Pública en Dólares'!I$103</f>
        <v>0</v>
      </c>
      <c r="J42" s="4">
        <f>+'Deuda Pública en Colones'!J42/'Deuda Pública en Dólares'!J$103</f>
        <v>0</v>
      </c>
      <c r="K42" s="4">
        <f>+'Deuda Pública en Colones'!K42/'Deuda Pública en Dólares'!K$103</f>
        <v>0</v>
      </c>
      <c r="L42" s="4">
        <f>+'Deuda Pública en Colones'!L42/'Deuda Pública en Dólares'!L$103</f>
        <v>0</v>
      </c>
      <c r="M42" s="4">
        <f>+'Deuda Pública en Colones'!M42/'Deuda Pública en Dólares'!M$103</f>
        <v>0</v>
      </c>
    </row>
    <row r="43" spans="1:18" x14ac:dyDescent="0.25">
      <c r="A43" s="30" t="s">
        <v>23</v>
      </c>
      <c r="B43" s="4">
        <f>+'Deuda Pública en Colones'!B43/'Deuda Pública en Dólares'!B$103</f>
        <v>10.316668175317274</v>
      </c>
      <c r="C43" s="4">
        <f>+'Deuda Pública en Colones'!C43/'Deuda Pública en Dólares'!C$103</f>
        <v>7.4933677281622568</v>
      </c>
      <c r="D43" s="4">
        <f>+'Deuda Pública en Colones'!D43/'Deuda Pública en Dólares'!D$103</f>
        <v>5.3179079325658618</v>
      </c>
      <c r="E43" s="4">
        <f>+'Deuda Pública en Colones'!E43/'Deuda Pública en Dólares'!E$103</f>
        <v>2.4251807392036406</v>
      </c>
      <c r="F43" s="4">
        <f>+'Deuda Pública en Colones'!F43/'Deuda Pública en Dólares'!F$103</f>
        <v>0</v>
      </c>
      <c r="G43" s="4">
        <f>+'Deuda Pública en Colones'!G43/'Deuda Pública en Dólares'!G$103</f>
        <v>0</v>
      </c>
      <c r="H43" s="4">
        <f>+'Deuda Pública en Colones'!H43/'Deuda Pública en Dólares'!H$103</f>
        <v>0</v>
      </c>
      <c r="I43" s="4">
        <f>+'Deuda Pública en Colones'!I43/'Deuda Pública en Dólares'!I$103</f>
        <v>0</v>
      </c>
      <c r="J43" s="4">
        <f>+'Deuda Pública en Colones'!J43/'Deuda Pública en Dólares'!J$103</f>
        <v>0</v>
      </c>
      <c r="K43" s="4">
        <f>+'Deuda Pública en Colones'!K43/'Deuda Pública en Dólares'!K$103</f>
        <v>0</v>
      </c>
      <c r="L43" s="4">
        <f>+'Deuda Pública en Colones'!L43/'Deuda Pública en Dólares'!L$103</f>
        <v>0</v>
      </c>
      <c r="M43" s="4">
        <f>+'Deuda Pública en Colones'!M43/'Deuda Pública en Dólares'!M$103</f>
        <v>0</v>
      </c>
    </row>
    <row r="44" spans="1:18" x14ac:dyDescent="0.25">
      <c r="A44" s="3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8" s="47" customFormat="1" x14ac:dyDescent="0.25">
      <c r="A45" s="28" t="s">
        <v>24</v>
      </c>
      <c r="B45" s="44">
        <f>'Deuda Pública en Colones'!B45/'Deuda Pública en Dólares'!B$103</f>
        <v>19.559064561609205</v>
      </c>
      <c r="C45" s="44">
        <f>'Deuda Pública en Colones'!C45/'Deuda Pública en Dólares'!C$103</f>
        <v>16.192872046970997</v>
      </c>
      <c r="D45" s="44">
        <f>'Deuda Pública en Colones'!D45/'Deuda Pública en Dólares'!D$103</f>
        <v>20.302500727069464</v>
      </c>
      <c r="E45" s="44">
        <f>'Deuda Pública en Colones'!E45/'Deuda Pública en Dólares'!E$103</f>
        <v>19.621658200136718</v>
      </c>
      <c r="F45" s="44">
        <f>'Deuda Pública en Colones'!F45/'Deuda Pública en Dólares'!F$103</f>
        <v>19.155808964318673</v>
      </c>
      <c r="G45" s="44">
        <f>'Deuda Pública en Colones'!G45/'Deuda Pública en Dólares'!G$103</f>
        <v>21.641968417841987</v>
      </c>
      <c r="H45" s="44">
        <f>'Deuda Pública en Colones'!H45/'Deuda Pública en Dólares'!H$103</f>
        <v>19.815580352428903</v>
      </c>
      <c r="I45" s="44">
        <f>'Deuda Pública en Colones'!I45/'Deuda Pública en Dólares'!I$103</f>
        <v>15.890214625034865</v>
      </c>
      <c r="J45" s="44">
        <f>'Deuda Pública en Colones'!J45/'Deuda Pública en Dólares'!J$103</f>
        <v>11.965454163766083</v>
      </c>
      <c r="K45" s="44">
        <f>'Deuda Pública en Colones'!K45/'Deuda Pública en Dólares'!K$103</f>
        <v>12.33520356384687</v>
      </c>
      <c r="L45" s="44">
        <f>'Deuda Pública en Colones'!L45/'Deuda Pública en Dólares'!L$103</f>
        <v>10.307290142431993</v>
      </c>
      <c r="M45" s="44">
        <f>'Deuda Pública en Colones'!M45/'Deuda Pública en Dólares'!M$103</f>
        <v>11.210335243544366</v>
      </c>
      <c r="N45" s="44">
        <f>'Deuda Pública en Colones'!N45/'Deuda Pública en Dólares'!N$103</f>
        <v>10.916641400725847</v>
      </c>
      <c r="O45" s="44">
        <f>'Deuda Pública en Colones'!O45/'Deuda Pública en Dólares'!O$103</f>
        <v>72.480210185785637</v>
      </c>
      <c r="P45" s="44">
        <f>'Deuda Pública en Colones'!P45/'Deuda Pública en Dólares'!P$103</f>
        <v>62.291479263282241</v>
      </c>
    </row>
    <row r="46" spans="1:18" s="47" customFormat="1" x14ac:dyDescent="0.25">
      <c r="A46" s="36" t="s">
        <v>4</v>
      </c>
      <c r="B46" s="64">
        <f>+B45/B$104</f>
        <v>6.665344781423845E-4</v>
      </c>
      <c r="C46" s="64">
        <f t="shared" ref="C46:N46" si="51">+C45/C$104</f>
        <v>5.1639266329704431E-4</v>
      </c>
      <c r="D46" s="64">
        <f t="shared" si="51"/>
        <v>5.254532904075365E-4</v>
      </c>
      <c r="E46" s="64">
        <f t="shared" si="51"/>
        <v>4.635292186347021E-4</v>
      </c>
      <c r="F46" s="64">
        <f t="shared" si="51"/>
        <v>4.1067513889717463E-4</v>
      </c>
      <c r="G46" s="64">
        <f t="shared" si="51"/>
        <v>4.2706905089901637E-4</v>
      </c>
      <c r="H46" s="64">
        <f t="shared" si="51"/>
        <v>3.8371051988403084E-4</v>
      </c>
      <c r="I46" s="64">
        <f t="shared" si="51"/>
        <v>2.8324073010041223E-4</v>
      </c>
      <c r="J46" s="64">
        <f t="shared" si="51"/>
        <v>2.0769894726563017E-4</v>
      </c>
      <c r="K46" s="64">
        <f t="shared" si="51"/>
        <v>2.0490282174104259E-4</v>
      </c>
      <c r="L46" s="64">
        <f t="shared" si="51"/>
        <v>1.7454272210566955E-4</v>
      </c>
      <c r="M46" s="64">
        <f t="shared" si="51"/>
        <v>1.6994708492442623E-4</v>
      </c>
      <c r="N46" s="64">
        <f t="shared" si="51"/>
        <v>1.8418324296332246E-4</v>
      </c>
      <c r="O46" s="64">
        <f t="shared" ref="O46:P46" si="52">+O45/O$104</f>
        <v>1.1612250196383663E-3</v>
      </c>
      <c r="P46" s="64">
        <f t="shared" si="52"/>
        <v>8.4127589042158461E-4</v>
      </c>
      <c r="R46" s="58"/>
    </row>
    <row r="47" spans="1:18" x14ac:dyDescent="0.25">
      <c r="A47" s="2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8" x14ac:dyDescent="0.25">
      <c r="A48" s="27" t="s">
        <v>25</v>
      </c>
      <c r="B48" s="4">
        <f t="shared" ref="B48:F48" si="53">+B50</f>
        <v>24.054941206493289</v>
      </c>
      <c r="C48" s="4">
        <f t="shared" si="53"/>
        <v>25.31212745114151</v>
      </c>
      <c r="D48" s="4">
        <f t="shared" si="53"/>
        <v>36.832207647294389</v>
      </c>
      <c r="E48" s="4">
        <f t="shared" si="53"/>
        <v>49.952706732909</v>
      </c>
      <c r="F48" s="4">
        <f t="shared" si="53"/>
        <v>65.483226815093374</v>
      </c>
      <c r="G48" s="4">
        <f t="shared" ref="G48:K48" si="54">+G50</f>
        <v>74.738253030031643</v>
      </c>
      <c r="H48" s="4">
        <f t="shared" si="54"/>
        <v>76.42070695484594</v>
      </c>
      <c r="I48" s="4">
        <f t="shared" si="54"/>
        <v>84.859428027990162</v>
      </c>
      <c r="J48" s="4">
        <f t="shared" si="54"/>
        <v>89.840593774710655</v>
      </c>
      <c r="K48" s="4">
        <f t="shared" si="54"/>
        <v>127.2372749790531</v>
      </c>
      <c r="L48" s="4">
        <f t="shared" ref="L48" si="55">+L50</f>
        <v>135.71823422613014</v>
      </c>
      <c r="M48" s="4">
        <f t="shared" ref="M48:N48" si="56">+M50</f>
        <v>151.49635331367321</v>
      </c>
      <c r="N48" s="4">
        <f t="shared" si="56"/>
        <v>133.85890823989021</v>
      </c>
      <c r="O48" s="4">
        <f t="shared" ref="O48:P48" si="57">+O50</f>
        <v>124.39227101923412</v>
      </c>
      <c r="P48" s="4">
        <f t="shared" si="57"/>
        <v>129.89512154321994</v>
      </c>
    </row>
    <row r="49" spans="1:19" s="47" customFormat="1" x14ac:dyDescent="0.25">
      <c r="A49" s="66" t="s">
        <v>4</v>
      </c>
      <c r="B49" s="64">
        <f>+B48/B$104</f>
        <v>8.1974511783587103E-4</v>
      </c>
      <c r="C49" s="64">
        <f t="shared" ref="C49:M49" si="58">+C48/C$104</f>
        <v>8.072068296651688E-4</v>
      </c>
      <c r="D49" s="64">
        <f t="shared" si="58"/>
        <v>9.5326211097927316E-4</v>
      </c>
      <c r="E49" s="64">
        <f t="shared" si="58"/>
        <v>1.1800500693887532E-3</v>
      </c>
      <c r="F49" s="64">
        <f t="shared" si="58"/>
        <v>1.4038735361067618E-3</v>
      </c>
      <c r="G49" s="64">
        <f t="shared" si="58"/>
        <v>1.474837878474682E-3</v>
      </c>
      <c r="H49" s="64">
        <f t="shared" si="58"/>
        <v>1.4798168246409585E-3</v>
      </c>
      <c r="I49" s="64">
        <f t="shared" si="58"/>
        <v>1.512606778305147E-3</v>
      </c>
      <c r="J49" s="64">
        <f t="shared" si="58"/>
        <v>1.5594725025341977E-3</v>
      </c>
      <c r="K49" s="64">
        <f t="shared" si="58"/>
        <v>2.1135667959514661E-3</v>
      </c>
      <c r="L49" s="64">
        <f t="shared" si="58"/>
        <v>2.2982403438596031E-3</v>
      </c>
      <c r="M49" s="64">
        <f t="shared" si="58"/>
        <v>2.2966631294247977E-3</v>
      </c>
      <c r="N49" s="64">
        <f>+N48/N$104</f>
        <v>2.258438920372845E-3</v>
      </c>
      <c r="O49" s="64">
        <f>+O48/O$104</f>
        <v>1.9929221643661742E-3</v>
      </c>
      <c r="P49" s="64">
        <f>+P48/P$104</f>
        <v>1.7542950549595648E-3</v>
      </c>
    </row>
    <row r="50" spans="1:19" s="47" customFormat="1" x14ac:dyDescent="0.25">
      <c r="A50" s="28" t="s">
        <v>26</v>
      </c>
      <c r="B50" s="44">
        <f>+'Deuda Pública en Colones'!B50/'Deuda Pública en Dólares'!B$103</f>
        <v>24.054941206493289</v>
      </c>
      <c r="C50" s="44">
        <f>+'Deuda Pública en Colones'!C50/'Deuda Pública en Dólares'!C$103</f>
        <v>25.31212745114151</v>
      </c>
      <c r="D50" s="44">
        <f>+'Deuda Pública en Colones'!D50/'Deuda Pública en Dólares'!D$103</f>
        <v>36.832207647294389</v>
      </c>
      <c r="E50" s="44">
        <f>+'Deuda Pública en Colones'!E50/'Deuda Pública en Dólares'!E$103</f>
        <v>49.952706732909</v>
      </c>
      <c r="F50" s="44">
        <f>+'Deuda Pública en Colones'!F50/'Deuda Pública en Dólares'!F$103</f>
        <v>65.483226815093374</v>
      </c>
      <c r="G50" s="44">
        <f>+'Deuda Pública en Colones'!G50/'Deuda Pública en Dólares'!G$103</f>
        <v>74.738253030031643</v>
      </c>
      <c r="H50" s="44">
        <f>+'Deuda Pública en Colones'!H50/'Deuda Pública en Dólares'!H$103</f>
        <v>76.42070695484594</v>
      </c>
      <c r="I50" s="44">
        <f>+'Deuda Pública en Colones'!I50/'Deuda Pública en Dólares'!I$103</f>
        <v>84.859428027990162</v>
      </c>
      <c r="J50" s="44">
        <f>+'Deuda Pública en Colones'!J50/'Deuda Pública en Dólares'!J$103</f>
        <v>89.840593774710655</v>
      </c>
      <c r="K50" s="44">
        <f>+'Deuda Pública en Colones'!K50/'Deuda Pública en Dólares'!K$103</f>
        <v>127.2372749790531</v>
      </c>
      <c r="L50" s="44">
        <f>+'Deuda Pública en Colones'!L50/'Deuda Pública en Dólares'!L$103</f>
        <v>135.71823422613014</v>
      </c>
      <c r="M50" s="44">
        <f>+'Deuda Pública en Colones'!M50/'Deuda Pública en Dólares'!M$103</f>
        <v>151.49635331367321</v>
      </c>
      <c r="N50" s="44">
        <f>'Deuda Pública en Colones'!N50/'Deuda Pública en Dólares'!$N$103</f>
        <v>133.85890823989021</v>
      </c>
      <c r="O50" s="44">
        <f>'Deuda Pública en Colones'!O50/'Deuda Pública en Dólares'!$O$103</f>
        <v>124.39227101923412</v>
      </c>
      <c r="P50" s="44">
        <f>'Deuda Pública en Colones'!P50/'Deuda Pública en Dólares'!$P$103</f>
        <v>129.89512154321994</v>
      </c>
    </row>
    <row r="51" spans="1:19" x14ac:dyDescent="0.25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9" x14ac:dyDescent="0.25">
      <c r="A52" s="33" t="s">
        <v>56</v>
      </c>
      <c r="B52" s="10">
        <f>SUM(B54:B57)</f>
        <v>2684.3827804785387</v>
      </c>
      <c r="C52" s="10">
        <f t="shared" ref="C52:F52" si="59">SUM(C54:C57)</f>
        <v>2476.6682681336588</v>
      </c>
      <c r="D52" s="10">
        <f t="shared" si="59"/>
        <v>2692.973473871903</v>
      </c>
      <c r="E52" s="10">
        <f t="shared" si="59"/>
        <v>3310.4808217943691</v>
      </c>
      <c r="F52" s="10">
        <f t="shared" si="59"/>
        <v>4023.733331128004</v>
      </c>
      <c r="G52" s="10">
        <f t="shared" ref="G52:K52" si="60">SUM(G54:G57)</f>
        <v>5188.4321628216549</v>
      </c>
      <c r="H52" s="10">
        <f t="shared" si="60"/>
        <v>4308.5416854073901</v>
      </c>
      <c r="I52" s="10">
        <f t="shared" si="60"/>
        <v>4682.6557751005748</v>
      </c>
      <c r="J52" s="10">
        <f t="shared" si="60"/>
        <v>4409.6767404443235</v>
      </c>
      <c r="K52" s="10">
        <f t="shared" si="60"/>
        <v>3546.4298896482323</v>
      </c>
      <c r="L52" s="10">
        <f t="shared" ref="L52:M52" si="61">SUM(L54:L57)</f>
        <v>3267.9262304413892</v>
      </c>
      <c r="M52" s="10">
        <f t="shared" si="61"/>
        <v>3362.8276749027605</v>
      </c>
      <c r="N52" s="10">
        <f t="shared" ref="N52:O52" si="62">SUM(N54:N57)</f>
        <v>2640.1625033601845</v>
      </c>
      <c r="O52" s="10">
        <f t="shared" si="62"/>
        <v>2185.0280541757538</v>
      </c>
      <c r="P52" s="10">
        <f t="shared" ref="P52" si="63">SUM(P54:P57)</f>
        <v>2316.5139920254169</v>
      </c>
    </row>
    <row r="53" spans="1:19" x14ac:dyDescent="0.25">
      <c r="A53" s="67" t="s">
        <v>4</v>
      </c>
      <c r="B53" s="64">
        <f>+B52/B$104</f>
        <v>9.1478489172360414E-2</v>
      </c>
      <c r="C53" s="64">
        <f t="shared" ref="C53:N53" si="64">+C52/C$104</f>
        <v>7.898125294728385E-2</v>
      </c>
      <c r="D53" s="64">
        <f t="shared" si="64"/>
        <v>6.9697412739876619E-2</v>
      </c>
      <c r="E53" s="64">
        <f t="shared" si="64"/>
        <v>7.8204633521789635E-2</v>
      </c>
      <c r="F53" s="64">
        <f t="shared" si="64"/>
        <v>8.6263506162761419E-2</v>
      </c>
      <c r="G53" s="64">
        <f t="shared" si="64"/>
        <v>0.10238527090740129</v>
      </c>
      <c r="H53" s="64">
        <f t="shared" si="64"/>
        <v>8.3430953857833515E-2</v>
      </c>
      <c r="I53" s="64">
        <f t="shared" si="64"/>
        <v>8.3467647973665335E-2</v>
      </c>
      <c r="J53" s="64">
        <f t="shared" si="64"/>
        <v>7.6544124797662511E-2</v>
      </c>
      <c r="K53" s="64">
        <f t="shared" si="64"/>
        <v>5.8910539070915494E-2</v>
      </c>
      <c r="L53" s="64">
        <f t="shared" si="64"/>
        <v>5.5338768194137217E-2</v>
      </c>
      <c r="M53" s="64">
        <f t="shared" si="64"/>
        <v>5.0979988380099379E-2</v>
      </c>
      <c r="N53" s="64">
        <f t="shared" si="64"/>
        <v>4.4544258070683733E-2</v>
      </c>
      <c r="O53" s="64">
        <f t="shared" ref="O53:P53" si="65">+O52/O$104</f>
        <v>3.5006924491759024E-2</v>
      </c>
      <c r="P53" s="64">
        <f t="shared" si="65"/>
        <v>3.1285617139999111E-2</v>
      </c>
    </row>
    <row r="54" spans="1:19" x14ac:dyDescent="0.25">
      <c r="A54" s="30" t="s">
        <v>27</v>
      </c>
      <c r="B54" s="4">
        <f>+'Deuda Pública en Colones'!B54/'Deuda Pública en Dólares'!B$103</f>
        <v>2119.6104562654923</v>
      </c>
      <c r="C54" s="4">
        <f>+'Deuda Pública en Colones'!C54/'Deuda Pública en Dólares'!C$103</f>
        <v>1800.3582102828677</v>
      </c>
      <c r="D54" s="4">
        <f>+'Deuda Pública en Colones'!D54/'Deuda Pública en Dólares'!D$103</f>
        <v>2347.2530848558054</v>
      </c>
      <c r="E54" s="4">
        <f>+'Deuda Pública en Colones'!E54/'Deuda Pública en Dólares'!E$103</f>
        <v>3001.712492130986</v>
      </c>
      <c r="F54" s="4">
        <f>+'Deuda Pública en Colones'!F54/'Deuda Pública en Dólares'!F$103</f>
        <v>3471.241707006755</v>
      </c>
      <c r="G54" s="4">
        <f>+'Deuda Pública en Colones'!G54/'Deuda Pública en Dólares'!G$103</f>
        <v>4912.8096184846854</v>
      </c>
      <c r="H54" s="4">
        <f>+'Deuda Pública en Colones'!H54/'Deuda Pública en Dólares'!H$103</f>
        <v>4204.1750477443657</v>
      </c>
      <c r="I54" s="4">
        <f>+'Deuda Pública en Colones'!I54/'Deuda Pública en Dólares'!I$103</f>
        <v>4557.5058375076705</v>
      </c>
      <c r="J54" s="4">
        <f>+'Deuda Pública en Colones'!J54/'Deuda Pública en Dólares'!J$103</f>
        <v>4313.6532816979361</v>
      </c>
      <c r="K54" s="4">
        <f>+'Deuda Pública en Colones'!K54/'Deuda Pública en Dólares'!K$103</f>
        <v>3494.1004832091712</v>
      </c>
      <c r="L54" s="4">
        <f>+'Deuda Pública en Colones'!L54/'Deuda Pública en Dólares'!L$103</f>
        <v>3101.614795471166</v>
      </c>
      <c r="M54" s="4">
        <f>+'Deuda Pública en Colones'!M54/'Deuda Pública en Dólares'!M$103</f>
        <v>3176.9304713598244</v>
      </c>
      <c r="N54" s="4">
        <f>'Deuda Pública en Colones'!N54/'Deuda Pública en Dólares'!$N$103</f>
        <v>2480.7430674716602</v>
      </c>
      <c r="O54" s="4">
        <f>'Deuda Pública en Colones'!O54/'Deuda Pública en Dólares'!$O$103</f>
        <v>2073.236078851181</v>
      </c>
      <c r="P54" s="4">
        <f>'Deuda Pública en Colones'!P54/'Deuda Pública en Dólares'!$P$103</f>
        <v>2061.6511153010174</v>
      </c>
    </row>
    <row r="55" spans="1:19" x14ac:dyDescent="0.25">
      <c r="A55" s="30" t="s">
        <v>28</v>
      </c>
      <c r="B55" s="4">
        <f>+'Deuda Pública en Colones'!B55/'Deuda Pública en Dólares'!B$103</f>
        <v>7.2430379200000008</v>
      </c>
      <c r="C55" s="4">
        <f>+'Deuda Pública en Colones'!C55/'Deuda Pública en Dólares'!C$103</f>
        <v>5.4090731186621595</v>
      </c>
      <c r="D55" s="4">
        <f>+'Deuda Pública en Colones'!D55/'Deuda Pública en Dólares'!D$103</f>
        <v>4.0485792599999995</v>
      </c>
      <c r="E55" s="4">
        <f>+'Deuda Pública en Colones'!E55/'Deuda Pública en Dólares'!E$103</f>
        <v>3.1781021699999998</v>
      </c>
      <c r="F55" s="4">
        <f>+'Deuda Pública en Colones'!F55/'Deuda Pública en Dólares'!F$103</f>
        <v>2.2492273199999997</v>
      </c>
      <c r="G55" s="4">
        <f>+'Deuda Pública en Colones'!G55/'Deuda Pública en Dólares'!G$103</f>
        <v>1.3503251000000001</v>
      </c>
      <c r="H55" s="4">
        <f>+'Deuda Pública en Colones'!H55/'Deuda Pública en Dólares'!H$103</f>
        <v>0.46796274999999998</v>
      </c>
      <c r="I55" s="4">
        <f>+'Deuda Pública en Colones'!I55/'Deuda Pública en Dólares'!I$103</f>
        <v>0</v>
      </c>
      <c r="J55" s="4">
        <f>+'Deuda Pública en Colones'!J55/'Deuda Pública en Dólares'!J$103</f>
        <v>0</v>
      </c>
      <c r="K55" s="4">
        <f>+'Deuda Pública en Colones'!K55/'Deuda Pública en Dólares'!K$103</f>
        <v>0</v>
      </c>
      <c r="L55" s="4">
        <f>+'Deuda Pública en Colones'!L55/'Deuda Pública en Dólares'!L$103</f>
        <v>0</v>
      </c>
      <c r="M55" s="4">
        <f>+'Deuda Pública en Colones'!M55/'Deuda Pública en Dólares'!M$103</f>
        <v>0</v>
      </c>
      <c r="P55" s="4">
        <f>'Deuda Pública en Colones'!P55/'Deuda Pública en Dólares'!$P$103</f>
        <v>63.279000000000003</v>
      </c>
    </row>
    <row r="56" spans="1:19" x14ac:dyDescent="0.25">
      <c r="A56" s="30" t="s">
        <v>29</v>
      </c>
      <c r="B56" s="4">
        <f>+'Deuda Pública en Colones'!B56/'Deuda Pública en Dólares'!B$103</f>
        <v>209.41499999999999</v>
      </c>
      <c r="C56" s="4">
        <f>+'Deuda Pública en Colones'!C56/'Deuda Pública en Dólares'!C$103</f>
        <v>187.33499377334994</v>
      </c>
      <c r="D56" s="4">
        <f>+'Deuda Pública en Colones'!D56/'Deuda Pública en Dólares'!D$103</f>
        <v>93.185000000000002</v>
      </c>
      <c r="E56" s="4">
        <f>+'Deuda Pública en Colones'!E56/'Deuda Pública en Dólares'!E$103</f>
        <v>93.185000000000002</v>
      </c>
      <c r="F56" s="4">
        <f>+'Deuda Pública en Colones'!F56/'Deuda Pública en Dólares'!F$103</f>
        <v>31.934999999999999</v>
      </c>
      <c r="G56" s="4">
        <f>+'Deuda Pública en Colones'!G56/'Deuda Pública en Dólares'!G$103</f>
        <v>0</v>
      </c>
      <c r="H56" s="4">
        <f>+'Deuda Pública en Colones'!H56/'Deuda Pública en Dólares'!H$103</f>
        <v>0</v>
      </c>
      <c r="I56" s="4">
        <f>+'Deuda Pública en Colones'!I56/'Deuda Pública en Dólares'!I$103</f>
        <v>0</v>
      </c>
      <c r="J56" s="4">
        <f>+'Deuda Pública en Colones'!J56/'Deuda Pública en Dólares'!J$103</f>
        <v>0</v>
      </c>
      <c r="K56" s="4">
        <f>+'Deuda Pública en Colones'!K56/'Deuda Pública en Dólares'!K$103</f>
        <v>0</v>
      </c>
      <c r="L56" s="4">
        <f>+'Deuda Pública en Colones'!L56/'Deuda Pública en Dólares'!L$103</f>
        <v>0</v>
      </c>
      <c r="M56" s="4">
        <f>+'Deuda Pública en Colones'!M56/'Deuda Pública en Dólares'!M$103</f>
        <v>0</v>
      </c>
    </row>
    <row r="57" spans="1:19" x14ac:dyDescent="0.25">
      <c r="A57" s="30" t="s">
        <v>57</v>
      </c>
      <c r="B57" s="4">
        <f>+'Deuda Pública en Colones'!B57/'Deuda Pública en Dólares'!B$103</f>
        <v>348.11428629304629</v>
      </c>
      <c r="C57" s="4">
        <f>+'Deuda Pública en Colones'!C57/'Deuda Pública en Dólares'!C$103</f>
        <v>483.56599095877903</v>
      </c>
      <c r="D57" s="4">
        <f>+'Deuda Pública en Colones'!D57/'Deuda Pública en Dólares'!D$103</f>
        <v>248.48680975609753</v>
      </c>
      <c r="E57" s="4">
        <f>+'Deuda Pública en Colones'!E57/'Deuda Pública en Dólares'!E$103</f>
        <v>212.40522749338319</v>
      </c>
      <c r="F57" s="4">
        <f>+'Deuda Pública en Colones'!F57/'Deuda Pública en Dólares'!F$103</f>
        <v>518.30739680124896</v>
      </c>
      <c r="G57" s="4">
        <f>+'Deuda Pública en Colones'!G57/'Deuda Pública en Dólares'!G$103</f>
        <v>274.27221923696936</v>
      </c>
      <c r="H57" s="4">
        <f>+'Deuda Pública en Colones'!H57/'Deuda Pública en Dólares'!H$103</f>
        <v>103.89867491302422</v>
      </c>
      <c r="I57" s="4">
        <f>+'Deuda Pública en Colones'!I57/'Deuda Pública en Dólares'!I$103</f>
        <v>125.14993759290456</v>
      </c>
      <c r="J57" s="4">
        <f>+'Deuda Pública en Colones'!J57/'Deuda Pública en Dólares'!J$103</f>
        <v>96.023458746387746</v>
      </c>
      <c r="K57" s="4">
        <f>+'Deuda Pública en Colones'!K57/'Deuda Pública en Dólares'!K$103</f>
        <v>52.329406439061152</v>
      </c>
      <c r="L57" s="4">
        <f>+'Deuda Pública en Colones'!L57/'Deuda Pública en Dólares'!L$103</f>
        <v>166.31143497022316</v>
      </c>
      <c r="M57" s="4">
        <f>+'Deuda Pública en Colones'!M57/'Deuda Pública en Dólares'!M$103</f>
        <v>185.89720354293584</v>
      </c>
      <c r="N57" s="4">
        <f>'Deuda Pública en Colones'!N57/'Deuda Pública en Dólares'!$N$103</f>
        <v>159.41943588852439</v>
      </c>
      <c r="O57" s="4">
        <f>'Deuda Pública en Colones'!O57/'Deuda Pública en Dólares'!$O$103</f>
        <v>111.79197532457287</v>
      </c>
      <c r="P57" s="4">
        <f>'Deuda Pública en Colones'!P57/'Deuda Pública en Dólares'!$P$103</f>
        <v>191.58387672439932</v>
      </c>
    </row>
    <row r="58" spans="1:19" ht="18" customHeight="1" x14ac:dyDescent="0.25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15"/>
    </row>
    <row r="59" spans="1:19" s="25" customFormat="1" x14ac:dyDescent="0.25">
      <c r="A59" s="24" t="s">
        <v>30</v>
      </c>
      <c r="B59" s="7">
        <f>+'Deuda Pública en Colones'!B59/'Deuda Pública en Colones'!B$102</f>
        <v>80.510765319749055</v>
      </c>
      <c r="C59" s="7">
        <f>+'Deuda Pública en Colones'!C59/'Deuda Pública en Colones'!C$102</f>
        <v>369.61788561813734</v>
      </c>
      <c r="D59" s="7">
        <f>+'Deuda Pública en Colones'!D59/'Deuda Pública en Colones'!D$102</f>
        <v>741.64795599451713</v>
      </c>
      <c r="E59" s="7">
        <f>+'Deuda Pública en Colones'!E59/'Deuda Pública en Colones'!E$102</f>
        <v>1072.9280074641288</v>
      </c>
      <c r="F59" s="7">
        <f>+'Deuda Pública en Colones'!F59/'Deuda Pública en Colones'!F$102</f>
        <v>1185.1042003241953</v>
      </c>
      <c r="G59" s="7">
        <f>+'Deuda Pública en Colones'!G59/'Deuda Pública en Colones'!G$102</f>
        <v>1488.1805072317968</v>
      </c>
      <c r="H59" s="7">
        <f>+'Deuda Pública en Colones'!H59/'Deuda Pública en Colones'!H$102</f>
        <v>1546.9970328618658</v>
      </c>
      <c r="I59" s="7">
        <f>+'Deuda Pública en Colones'!I59/'Deuda Pública en Colones'!I$102</f>
        <v>1695.0357633743481</v>
      </c>
      <c r="J59" s="7">
        <f>+'Deuda Pública en Colones'!J59/'Deuda Pública en Colones'!J$102</f>
        <v>2686.5178777208703</v>
      </c>
      <c r="K59" s="7">
        <f>+'Deuda Pública en Colones'!K59/'Deuda Pública en Colones'!K$102</f>
        <v>2675.7243338991216</v>
      </c>
      <c r="L59" s="7">
        <f>+'Deuda Pública en Colones'!L59/'Deuda Pública en Colones'!L$102</f>
        <v>2578.7693332644585</v>
      </c>
      <c r="M59" s="7">
        <f>+'Deuda Pública en Colones'!M59/'Deuda Pública en Colones'!M$102</f>
        <v>2737.3138551830293</v>
      </c>
      <c r="N59" s="7">
        <f>'Deuda Pública en Colones'!N59/'Deuda Pública en Dólares'!$N$103</f>
        <v>3180.5855232781405</v>
      </c>
      <c r="O59" s="7">
        <f>'Deuda Pública en Colones'!O59/'Deuda Pública en Dólares'!$O$103</f>
        <v>3189.7789081324768</v>
      </c>
      <c r="P59" s="7">
        <f>'Deuda Pública en Colones'!P59/'Deuda Pública en Dólares'!$P$103</f>
        <v>3198.7962316449352</v>
      </c>
    </row>
    <row r="60" spans="1:19" s="25" customFormat="1" x14ac:dyDescent="0.25">
      <c r="A60" s="65" t="s">
        <v>4</v>
      </c>
      <c r="B60" s="64">
        <f>+B59/B$104</f>
        <v>2.7436486432267206E-3</v>
      </c>
      <c r="C60" s="64">
        <f t="shared" ref="C60:N60" si="66">+C59/C$104</f>
        <v>1.1787159424400909E-2</v>
      </c>
      <c r="D60" s="64">
        <f t="shared" si="66"/>
        <v>1.9194746698457266E-2</v>
      </c>
      <c r="E60" s="64">
        <f t="shared" si="66"/>
        <v>2.5346149437445106E-2</v>
      </c>
      <c r="F60" s="64">
        <f t="shared" si="66"/>
        <v>2.5407062316309466E-2</v>
      </c>
      <c r="G60" s="64">
        <f t="shared" si="66"/>
        <v>2.936682211706481E-2</v>
      </c>
      <c r="H60" s="64">
        <f t="shared" si="66"/>
        <v>2.9956177168725669E-2</v>
      </c>
      <c r="I60" s="64">
        <f t="shared" si="66"/>
        <v>3.0213762274051509E-2</v>
      </c>
      <c r="J60" s="64">
        <f t="shared" si="66"/>
        <v>4.6633159709275535E-2</v>
      </c>
      <c r="K60" s="64">
        <f t="shared" si="66"/>
        <v>4.4447054592921496E-2</v>
      </c>
      <c r="L60" s="64">
        <f t="shared" si="66"/>
        <v>4.3668647422434863E-2</v>
      </c>
      <c r="M60" s="64">
        <f t="shared" si="66"/>
        <v>4.1497288003005103E-2</v>
      </c>
      <c r="N60" s="64">
        <f t="shared" si="66"/>
        <v>5.3662159880108667E-2</v>
      </c>
      <c r="O60" s="64">
        <f t="shared" ref="O60:P60" si="67">+O59/O$104</f>
        <v>5.1104309241705226E-2</v>
      </c>
      <c r="P60" s="64">
        <f t="shared" si="67"/>
        <v>4.3201256092830591E-2</v>
      </c>
    </row>
    <row r="61" spans="1:19" x14ac:dyDescent="0.25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15"/>
    </row>
    <row r="62" spans="1:19" x14ac:dyDescent="0.25">
      <c r="A62" s="24" t="s">
        <v>46</v>
      </c>
      <c r="B62" s="7">
        <f t="shared" ref="B62:N62" si="68">+B65+B89+B94</f>
        <v>3409.7811863030893</v>
      </c>
      <c r="C62" s="7">
        <f t="shared" si="68"/>
        <v>3346.4670009904007</v>
      </c>
      <c r="D62" s="7">
        <f t="shared" si="68"/>
        <v>3917.1524496067409</v>
      </c>
      <c r="E62" s="7">
        <f t="shared" si="68"/>
        <v>3959.2554764326087</v>
      </c>
      <c r="F62" s="7">
        <f t="shared" si="68"/>
        <v>4785.6920972075422</v>
      </c>
      <c r="G62" s="7">
        <f t="shared" si="68"/>
        <v>5977.1695414762771</v>
      </c>
      <c r="H62" s="7">
        <f t="shared" si="68"/>
        <v>6968.1863498697167</v>
      </c>
      <c r="I62" s="7">
        <f t="shared" si="68"/>
        <v>8133.6609200100447</v>
      </c>
      <c r="J62" s="7">
        <f t="shared" si="68"/>
        <v>8524.6678721198205</v>
      </c>
      <c r="K62" s="7">
        <f t="shared" si="68"/>
        <v>8637.9804849112024</v>
      </c>
      <c r="L62" s="7">
        <f t="shared" si="68"/>
        <v>9772.7092499439095</v>
      </c>
      <c r="M62" s="7">
        <f t="shared" si="68"/>
        <v>11511.36491938759</v>
      </c>
      <c r="N62" s="7">
        <f t="shared" si="68"/>
        <v>12335.529920305718</v>
      </c>
      <c r="O62" s="7">
        <f t="shared" ref="O62:P62" si="69">+O65+O89+O94</f>
        <v>13475.706450481624</v>
      </c>
      <c r="P62" s="7">
        <f t="shared" si="69"/>
        <v>15931.178867361936</v>
      </c>
      <c r="Q62" s="19"/>
      <c r="R62" s="54"/>
      <c r="S62" s="53"/>
    </row>
    <row r="63" spans="1:19" x14ac:dyDescent="0.25">
      <c r="A63" s="65" t="s">
        <v>4</v>
      </c>
      <c r="B63" s="64">
        <f>+B62/B$104</f>
        <v>0.11619864111769479</v>
      </c>
      <c r="C63" s="64">
        <f t="shared" ref="C63:N63" si="70">+C62/C$104</f>
        <v>0.10671924055623959</v>
      </c>
      <c r="D63" s="64">
        <f t="shared" si="70"/>
        <v>0.10138064622401338</v>
      </c>
      <c r="E63" s="64">
        <f t="shared" si="70"/>
        <v>9.3530861594214545E-2</v>
      </c>
      <c r="F63" s="64">
        <f t="shared" si="70"/>
        <v>0.10259889156342512</v>
      </c>
      <c r="G63" s="64">
        <f t="shared" si="70"/>
        <v>0.11794972036999762</v>
      </c>
      <c r="H63" s="64">
        <f t="shared" si="70"/>
        <v>0.13493253083700765</v>
      </c>
      <c r="I63" s="64">
        <f t="shared" si="70"/>
        <v>0.14498130527093375</v>
      </c>
      <c r="J63" s="64">
        <f t="shared" si="70"/>
        <v>0.14797303291588121</v>
      </c>
      <c r="K63" s="64">
        <f t="shared" si="70"/>
        <v>0.14348742331986186</v>
      </c>
      <c r="L63" s="64">
        <f t="shared" si="70"/>
        <v>0.16549017746288017</v>
      </c>
      <c r="M63" s="64">
        <f t="shared" si="70"/>
        <v>0.17451065191630202</v>
      </c>
      <c r="N63" s="64">
        <f t="shared" si="70"/>
        <v>0.20812242712689424</v>
      </c>
      <c r="O63" s="64">
        <f t="shared" ref="O63:P63" si="71">+O62/O$104</f>
        <v>0.21589793196640364</v>
      </c>
      <c r="P63" s="64">
        <f t="shared" si="71"/>
        <v>0.21515810582147418</v>
      </c>
      <c r="Q63" s="53"/>
    </row>
    <row r="64" spans="1:19" x14ac:dyDescent="0.25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6" x14ac:dyDescent="0.25">
      <c r="A65" s="24" t="s">
        <v>6</v>
      </c>
      <c r="B65" s="7">
        <f t="shared" ref="B65:C65" si="72">+B68+B80</f>
        <v>2168.4181740451236</v>
      </c>
      <c r="C65" s="7">
        <f t="shared" si="72"/>
        <v>1944.8571496268612</v>
      </c>
      <c r="D65" s="7">
        <f t="shared" ref="D65:F65" si="73">+D68+D80</f>
        <v>2429.8971454525949</v>
      </c>
      <c r="E65" s="7">
        <f t="shared" si="73"/>
        <v>2156.4479095493612</v>
      </c>
      <c r="F65" s="7">
        <f t="shared" si="73"/>
        <v>2820.2152700853267</v>
      </c>
      <c r="G65" s="7">
        <f t="shared" ref="G65:I65" si="74">+G68+G80</f>
        <v>3583.6969853294295</v>
      </c>
      <c r="H65" s="7">
        <f t="shared" si="74"/>
        <v>4484.3895570807226</v>
      </c>
      <c r="I65" s="7">
        <f t="shared" si="74"/>
        <v>5655.3427675200428</v>
      </c>
      <c r="J65" s="7">
        <f t="shared" ref="J65:K65" si="75">+J68+J80</f>
        <v>6044.2609512430727</v>
      </c>
      <c r="K65" s="7">
        <f t="shared" si="75"/>
        <v>6168.3476225770773</v>
      </c>
      <c r="L65" s="7">
        <f t="shared" ref="L65:N65" si="76">+L68+L80</f>
        <v>6392.0799107973107</v>
      </c>
      <c r="M65" s="7">
        <f t="shared" si="76"/>
        <v>8397.9218615775881</v>
      </c>
      <c r="N65" s="7">
        <f t="shared" si="76"/>
        <v>9711.7873489509839</v>
      </c>
      <c r="O65" s="7">
        <f>+O68+O80+O85</f>
        <v>10675.246842167713</v>
      </c>
      <c r="P65" s="7">
        <f>+P68+P80+P85</f>
        <v>12256.65619231806</v>
      </c>
    </row>
    <row r="66" spans="1:16" x14ac:dyDescent="0.25">
      <c r="A66" s="65" t="s">
        <v>4</v>
      </c>
      <c r="B66" s="64">
        <f>+B65/B$104</f>
        <v>7.389542948125101E-2</v>
      </c>
      <c r="C66" s="64">
        <f t="shared" ref="C66:N66" si="77">+C65/C$104</f>
        <v>6.2021731556631245E-2</v>
      </c>
      <c r="D66" s="64">
        <f t="shared" si="77"/>
        <v>6.2888678965915934E-2</v>
      </c>
      <c r="E66" s="64">
        <f t="shared" si="77"/>
        <v>5.0942514865175224E-2</v>
      </c>
      <c r="F66" s="64">
        <f t="shared" si="77"/>
        <v>6.0461675093940292E-2</v>
      </c>
      <c r="G66" s="64">
        <f t="shared" si="77"/>
        <v>7.0718431922881297E-2</v>
      </c>
      <c r="H66" s="64">
        <f t="shared" si="77"/>
        <v>8.6836086438369015E-2</v>
      </c>
      <c r="I66" s="64">
        <f t="shared" si="77"/>
        <v>0.10080565003299621</v>
      </c>
      <c r="J66" s="64">
        <f t="shared" si="77"/>
        <v>0.10491759187658066</v>
      </c>
      <c r="K66" s="64">
        <f t="shared" si="77"/>
        <v>0.10246380019621903</v>
      </c>
      <c r="L66" s="64">
        <f t="shared" si="77"/>
        <v>0.1082429049857213</v>
      </c>
      <c r="M66" s="64">
        <f t="shared" si="77"/>
        <v>0.12731129879635825</v>
      </c>
      <c r="N66" s="64">
        <f t="shared" si="77"/>
        <v>0.1638552026432806</v>
      </c>
      <c r="O66" s="64">
        <f t="shared" ref="O66:P66" si="78">+O65/O$104</f>
        <v>0.17103101235724213</v>
      </c>
      <c r="P66" s="64">
        <f t="shared" si="78"/>
        <v>0.16553193909879688</v>
      </c>
    </row>
    <row r="67" spans="1:16" x14ac:dyDescent="0.25">
      <c r="A67" s="26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15"/>
    </row>
    <row r="68" spans="1:16" s="25" customFormat="1" x14ac:dyDescent="0.25">
      <c r="A68" s="27" t="s">
        <v>7</v>
      </c>
      <c r="B68" s="7">
        <f t="shared" ref="B68:F68" si="79">+B71+B77</f>
        <v>2083.0707636201237</v>
      </c>
      <c r="C68" s="7">
        <f t="shared" si="79"/>
        <v>1841.9521405968612</v>
      </c>
      <c r="D68" s="7">
        <f t="shared" si="79"/>
        <v>2338.5626564825948</v>
      </c>
      <c r="E68" s="7">
        <f t="shared" si="79"/>
        <v>2079.5410822593612</v>
      </c>
      <c r="F68" s="7">
        <f t="shared" si="79"/>
        <v>2755.8671575453268</v>
      </c>
      <c r="G68" s="7">
        <f t="shared" ref="G68:K68" si="80">+G71+G77</f>
        <v>3530.0386413494293</v>
      </c>
      <c r="H68" s="7">
        <f t="shared" si="80"/>
        <v>4432.4210948207228</v>
      </c>
      <c r="I68" s="7">
        <f t="shared" si="80"/>
        <v>5583.9854460800425</v>
      </c>
      <c r="J68" s="7">
        <f t="shared" si="80"/>
        <v>5967.2962051730728</v>
      </c>
      <c r="K68" s="7">
        <f t="shared" si="80"/>
        <v>6090.3906254970771</v>
      </c>
      <c r="L68" s="7">
        <f t="shared" ref="L68" si="81">+L71+L77</f>
        <v>6308.0219385973105</v>
      </c>
      <c r="M68" s="7">
        <f t="shared" ref="M68" si="82">+M71+M77</f>
        <v>8311.4664080575876</v>
      </c>
      <c r="N68" s="7">
        <f t="shared" ref="N68:O68" si="83">+N71+N77</f>
        <v>9578.4097429109843</v>
      </c>
      <c r="O68" s="7">
        <f t="shared" si="83"/>
        <v>10548.126746754955</v>
      </c>
      <c r="P68" s="7">
        <f t="shared" ref="P68" si="84">+P71+P77</f>
        <v>12063.694615488061</v>
      </c>
    </row>
    <row r="69" spans="1:16" s="25" customFormat="1" x14ac:dyDescent="0.25">
      <c r="A69" s="66" t="s">
        <v>4</v>
      </c>
      <c r="B69" s="68">
        <f>+B68/B$104</f>
        <v>7.0986957478960597E-2</v>
      </c>
      <c r="C69" s="68">
        <f t="shared" ref="C69:N69" si="85">+C68/C$104</f>
        <v>5.8740078275763864E-2</v>
      </c>
      <c r="D69" s="68">
        <f t="shared" si="85"/>
        <v>6.0524831851605065E-2</v>
      </c>
      <c r="E69" s="68">
        <f t="shared" si="85"/>
        <v>4.9125718282654017E-2</v>
      </c>
      <c r="F69" s="68">
        <f t="shared" si="85"/>
        <v>5.9082136902451787E-2</v>
      </c>
      <c r="G69" s="68">
        <f t="shared" si="85"/>
        <v>6.9659571767745898E-2</v>
      </c>
      <c r="H69" s="68">
        <f t="shared" si="85"/>
        <v>8.582976488145766E-2</v>
      </c>
      <c r="I69" s="68">
        <f t="shared" si="85"/>
        <v>9.9533716311545228E-2</v>
      </c>
      <c r="J69" s="68">
        <f t="shared" si="85"/>
        <v>0.10358162112975243</v>
      </c>
      <c r="K69" s="68">
        <f t="shared" si="85"/>
        <v>0.10116883910429453</v>
      </c>
      <c r="L69" s="68">
        <f t="shared" si="85"/>
        <v>0.10681947486201965</v>
      </c>
      <c r="M69" s="68">
        <f t="shared" si="85"/>
        <v>0.12600064644008688</v>
      </c>
      <c r="N69" s="68">
        <f t="shared" si="85"/>
        <v>0.16160488415086421</v>
      </c>
      <c r="O69" s="68">
        <f t="shared" ref="O69:P69" si="86">+O68/O$104</f>
        <v>0.16899438698165706</v>
      </c>
      <c r="P69" s="68">
        <f t="shared" si="86"/>
        <v>0.16292590173566593</v>
      </c>
    </row>
    <row r="70" spans="1:16" s="25" customFormat="1" x14ac:dyDescent="0.25">
      <c r="A70" s="2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6" s="25" customFormat="1" x14ac:dyDescent="0.25">
      <c r="A71" s="28" t="s">
        <v>8</v>
      </c>
      <c r="B71" s="4">
        <f t="shared" ref="B71:F71" si="87">SUM(B73:B75)</f>
        <v>2083.0582966331235</v>
      </c>
      <c r="C71" s="4">
        <f t="shared" si="87"/>
        <v>1841.9408438788216</v>
      </c>
      <c r="D71" s="4">
        <f t="shared" si="87"/>
        <v>2338.5626564825948</v>
      </c>
      <c r="E71" s="4">
        <f t="shared" si="87"/>
        <v>2079.5410822593612</v>
      </c>
      <c r="F71" s="4">
        <f t="shared" si="87"/>
        <v>2755.8671575453268</v>
      </c>
      <c r="G71" s="4">
        <f t="shared" ref="G71:K71" si="88">SUM(G73:G75)</f>
        <v>3530.0386413494293</v>
      </c>
      <c r="H71" s="4">
        <f t="shared" si="88"/>
        <v>4432.4210948207228</v>
      </c>
      <c r="I71" s="4">
        <f t="shared" si="88"/>
        <v>5583.9854460800425</v>
      </c>
      <c r="J71" s="4">
        <f t="shared" si="88"/>
        <v>5967.2962051730728</v>
      </c>
      <c r="K71" s="4">
        <f t="shared" si="88"/>
        <v>6090.3906254970771</v>
      </c>
      <c r="L71" s="4">
        <f t="shared" ref="L71" si="89">SUM(L73:L75)</f>
        <v>6308.0219385973105</v>
      </c>
      <c r="M71" s="4">
        <f t="shared" ref="M71" si="90">SUM(M73:M75)</f>
        <v>8311.4664080575876</v>
      </c>
      <c r="N71" s="4">
        <f t="shared" ref="N71:O71" si="91">SUM(N73:N75)</f>
        <v>9578.4097429109843</v>
      </c>
      <c r="O71" s="4">
        <f t="shared" si="91"/>
        <v>10548.126746754955</v>
      </c>
      <c r="P71" s="4">
        <f t="shared" ref="P71" si="92">SUM(P73:P75)</f>
        <v>12063.694615488061</v>
      </c>
    </row>
    <row r="72" spans="1:16" s="25" customFormat="1" x14ac:dyDescent="0.25">
      <c r="A72" s="36" t="s">
        <v>4</v>
      </c>
      <c r="B72" s="68">
        <f>+B71/B$104</f>
        <v>7.0986532628546706E-2</v>
      </c>
      <c r="C72" s="68">
        <f t="shared" ref="C72:N72" si="93">+C71/C$104</f>
        <v>5.8739718022048644E-2</v>
      </c>
      <c r="D72" s="68">
        <f t="shared" si="93"/>
        <v>6.0524831851605065E-2</v>
      </c>
      <c r="E72" s="68">
        <f t="shared" si="93"/>
        <v>4.9125718282654017E-2</v>
      </c>
      <c r="F72" s="68">
        <f t="shared" si="93"/>
        <v>5.9082136902451787E-2</v>
      </c>
      <c r="G72" s="68">
        <f t="shared" si="93"/>
        <v>6.9659571767745898E-2</v>
      </c>
      <c r="H72" s="68">
        <f t="shared" si="93"/>
        <v>8.582976488145766E-2</v>
      </c>
      <c r="I72" s="68">
        <f t="shared" si="93"/>
        <v>9.9533716311545228E-2</v>
      </c>
      <c r="J72" s="68">
        <f t="shared" si="93"/>
        <v>0.10358162112975243</v>
      </c>
      <c r="K72" s="68">
        <f t="shared" si="93"/>
        <v>0.10116883910429453</v>
      </c>
      <c r="L72" s="68">
        <f t="shared" si="93"/>
        <v>0.10681947486201965</v>
      </c>
      <c r="M72" s="68">
        <f t="shared" si="93"/>
        <v>0.12600064644008688</v>
      </c>
      <c r="N72" s="68">
        <f t="shared" si="93"/>
        <v>0.16160488415086421</v>
      </c>
      <c r="O72" s="68">
        <f t="shared" ref="O72:P72" si="94">+O71/O$104</f>
        <v>0.16899438698165706</v>
      </c>
      <c r="P72" s="68">
        <f t="shared" si="94"/>
        <v>0.16292590173566593</v>
      </c>
    </row>
    <row r="73" spans="1:16" x14ac:dyDescent="0.2">
      <c r="A73" s="30" t="s">
        <v>32</v>
      </c>
      <c r="B73" s="4">
        <v>118.64329483219443</v>
      </c>
      <c r="C73" s="4">
        <v>107.72870085840404</v>
      </c>
      <c r="D73" s="4">
        <v>100.63896286759676</v>
      </c>
      <c r="E73" s="4">
        <v>88.319801589019505</v>
      </c>
      <c r="F73" s="4">
        <v>77.074547402309719</v>
      </c>
      <c r="G73" s="4">
        <v>62.792363559386047</v>
      </c>
      <c r="H73" s="4">
        <v>58.49450384514379</v>
      </c>
      <c r="I73" s="4">
        <v>82.730178847588306</v>
      </c>
      <c r="J73" s="4">
        <v>163.821463689333</v>
      </c>
      <c r="K73" s="4">
        <v>179.15138917729882</v>
      </c>
      <c r="L73" s="4">
        <v>181.55936359006876</v>
      </c>
      <c r="M73" s="4">
        <v>224.80938636187253</v>
      </c>
      <c r="N73" s="52">
        <v>423.19646687994253</v>
      </c>
      <c r="O73" s="79">
        <v>457.70032084495591</v>
      </c>
      <c r="P73" s="79">
        <v>578.31158167855403</v>
      </c>
    </row>
    <row r="74" spans="1:16" x14ac:dyDescent="0.2">
      <c r="A74" s="30" t="s">
        <v>33</v>
      </c>
      <c r="B74" s="4">
        <v>1550</v>
      </c>
      <c r="C74" s="4">
        <v>1250</v>
      </c>
      <c r="D74" s="4">
        <v>1250</v>
      </c>
      <c r="E74" s="4">
        <v>1000</v>
      </c>
      <c r="F74" s="4">
        <v>1750</v>
      </c>
      <c r="G74" s="4">
        <v>2500</v>
      </c>
      <c r="H74" s="4">
        <v>3250</v>
      </c>
      <c r="I74" s="4">
        <v>4250</v>
      </c>
      <c r="J74" s="4">
        <v>4250</v>
      </c>
      <c r="K74" s="4">
        <v>4250</v>
      </c>
      <c r="L74" s="4">
        <v>4250</v>
      </c>
      <c r="M74" s="4">
        <v>5750</v>
      </c>
      <c r="N74" s="52">
        <v>5500</v>
      </c>
      <c r="O74" s="79">
        <v>5500</v>
      </c>
      <c r="P74" s="79">
        <v>5500</v>
      </c>
    </row>
    <row r="75" spans="1:16" x14ac:dyDescent="0.2">
      <c r="A75" s="30" t="s">
        <v>34</v>
      </c>
      <c r="B75" s="4">
        <v>414.41500180092908</v>
      </c>
      <c r="C75" s="4">
        <v>484.21214302041761</v>
      </c>
      <c r="D75" s="4">
        <v>987.92369361499811</v>
      </c>
      <c r="E75" s="4">
        <v>991.22128067034146</v>
      </c>
      <c r="F75" s="4">
        <v>928.7926101430171</v>
      </c>
      <c r="G75" s="4">
        <v>967.24627779004322</v>
      </c>
      <c r="H75" s="4">
        <v>1123.9265909755788</v>
      </c>
      <c r="I75" s="4">
        <v>1251.2552672324543</v>
      </c>
      <c r="J75" s="4">
        <v>1553.4747414837402</v>
      </c>
      <c r="K75" s="4">
        <v>1661.2392363197782</v>
      </c>
      <c r="L75" s="4">
        <v>1876.4625750072416</v>
      </c>
      <c r="M75" s="4">
        <v>2336.6570216957148</v>
      </c>
      <c r="N75" s="52">
        <v>3655.2132760310415</v>
      </c>
      <c r="O75" s="79">
        <v>4590.4264259099991</v>
      </c>
      <c r="P75" s="79">
        <v>5985.3830338095058</v>
      </c>
    </row>
    <row r="76" spans="1:16" x14ac:dyDescent="0.25">
      <c r="A76" s="3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25">
      <c r="A77" s="28" t="s">
        <v>24</v>
      </c>
      <c r="B77" s="4">
        <v>1.2466986999999999E-2</v>
      </c>
      <c r="C77" s="4">
        <v>1.1296718039494747E-2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</row>
    <row r="78" spans="1:16" x14ac:dyDescent="0.25">
      <c r="A78" s="36" t="s">
        <v>4</v>
      </c>
      <c r="B78" s="68">
        <f>+B77/B$104</f>
        <v>4.2485041387731989E-7</v>
      </c>
      <c r="C78" s="68">
        <f t="shared" ref="C78:N78" si="95">+C77/C$104</f>
        <v>3.6025371521549613E-7</v>
      </c>
      <c r="D78" s="68">
        <f t="shared" si="95"/>
        <v>0</v>
      </c>
      <c r="E78" s="68">
        <f t="shared" si="95"/>
        <v>0</v>
      </c>
      <c r="F78" s="68">
        <f t="shared" si="95"/>
        <v>0</v>
      </c>
      <c r="G78" s="68">
        <f t="shared" si="95"/>
        <v>0</v>
      </c>
      <c r="H78" s="68">
        <f t="shared" si="95"/>
        <v>0</v>
      </c>
      <c r="I78" s="68">
        <f t="shared" si="95"/>
        <v>0</v>
      </c>
      <c r="J78" s="68">
        <f t="shared" si="95"/>
        <v>0</v>
      </c>
      <c r="K78" s="68">
        <f t="shared" si="95"/>
        <v>0</v>
      </c>
      <c r="L78" s="68">
        <f t="shared" si="95"/>
        <v>0</v>
      </c>
      <c r="M78" s="68">
        <f t="shared" si="95"/>
        <v>0</v>
      </c>
      <c r="N78" s="68">
        <f t="shared" si="95"/>
        <v>0</v>
      </c>
      <c r="O78" s="68">
        <f t="shared" ref="O78:P78" si="96">+O77/O$104</f>
        <v>0</v>
      </c>
      <c r="P78" s="68">
        <f t="shared" si="96"/>
        <v>0</v>
      </c>
    </row>
    <row r="79" spans="1:16" x14ac:dyDescent="0.25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6" x14ac:dyDescent="0.25">
      <c r="A80" s="27" t="s">
        <v>35</v>
      </c>
      <c r="B80" s="7">
        <f t="shared" ref="B80:F80" si="97">+B82+B83</f>
        <v>85.347410424999993</v>
      </c>
      <c r="C80" s="7">
        <f t="shared" si="97"/>
        <v>102.90500903000002</v>
      </c>
      <c r="D80" s="7">
        <f t="shared" si="97"/>
        <v>91.33448897000001</v>
      </c>
      <c r="E80" s="7">
        <f t="shared" si="97"/>
        <v>76.906827289999995</v>
      </c>
      <c r="F80" s="7">
        <f t="shared" si="97"/>
        <v>64.348112540000002</v>
      </c>
      <c r="G80" s="7">
        <f t="shared" ref="G80:K80" si="98">+G82+G83</f>
        <v>53.658343979999998</v>
      </c>
      <c r="H80" s="7">
        <f t="shared" si="98"/>
        <v>51.968462259999995</v>
      </c>
      <c r="I80" s="7">
        <f t="shared" si="98"/>
        <v>71.357321440000021</v>
      </c>
      <c r="J80" s="7">
        <f t="shared" si="98"/>
        <v>76.964746069999961</v>
      </c>
      <c r="K80" s="7">
        <f t="shared" si="98"/>
        <v>77.956997080000008</v>
      </c>
      <c r="L80" s="7">
        <f t="shared" ref="L80" si="99">+L82+L83</f>
        <v>84.057972200000037</v>
      </c>
      <c r="M80" s="7">
        <f t="shared" ref="M80" si="100">+M82+M83</f>
        <v>86.455453519999963</v>
      </c>
      <c r="N80" s="7">
        <f t="shared" ref="N80:O80" si="101">+N82+N83</f>
        <v>133.37760604000007</v>
      </c>
      <c r="O80" s="7">
        <f t="shared" si="101"/>
        <v>123.36283652000004</v>
      </c>
      <c r="P80" s="7">
        <f t="shared" ref="P80" si="102">+P82+P83</f>
        <v>192.96157683000001</v>
      </c>
    </row>
    <row r="81" spans="1:16" x14ac:dyDescent="0.25">
      <c r="A81" s="66" t="s">
        <v>4</v>
      </c>
      <c r="B81" s="68">
        <f>+B80/B$104</f>
        <v>2.9084720022904283E-3</v>
      </c>
      <c r="C81" s="68">
        <f t="shared" ref="C81:N81" si="103">+C80/C$104</f>
        <v>3.2816532808673826E-3</v>
      </c>
      <c r="D81" s="68">
        <f t="shared" si="103"/>
        <v>2.3638471143108629E-3</v>
      </c>
      <c r="E81" s="68">
        <f t="shared" si="103"/>
        <v>1.8167965825212108E-3</v>
      </c>
      <c r="F81" s="68">
        <f t="shared" si="103"/>
        <v>1.3795381914885078E-3</v>
      </c>
      <c r="G81" s="68">
        <f t="shared" si="103"/>
        <v>1.0588601551353978E-3</v>
      </c>
      <c r="H81" s="68">
        <f t="shared" si="103"/>
        <v>1.0063215569113511E-3</v>
      </c>
      <c r="I81" s="68">
        <f t="shared" si="103"/>
        <v>1.2719337214509813E-3</v>
      </c>
      <c r="J81" s="68">
        <f t="shared" si="103"/>
        <v>1.3359707468282309E-3</v>
      </c>
      <c r="K81" s="68">
        <f t="shared" si="103"/>
        <v>1.2949610919245074E-3</v>
      </c>
      <c r="L81" s="68">
        <f t="shared" si="103"/>
        <v>1.4234301237016436E-3</v>
      </c>
      <c r="M81" s="68">
        <f t="shared" si="103"/>
        <v>1.3106523562713534E-3</v>
      </c>
      <c r="N81" s="68">
        <f t="shared" si="103"/>
        <v>2.250318492416381E-3</v>
      </c>
      <c r="O81" s="68">
        <f t="shared" ref="O81:P81" si="104">+O80/O$104</f>
        <v>1.9764293162697713E-3</v>
      </c>
      <c r="P81" s="68">
        <f t="shared" si="104"/>
        <v>2.6060373631309657E-3</v>
      </c>
    </row>
    <row r="82" spans="1:16" x14ac:dyDescent="0.25">
      <c r="A82" s="30" t="s">
        <v>32</v>
      </c>
      <c r="B82" s="4">
        <v>38.535758815000001</v>
      </c>
      <c r="C82" s="4">
        <v>33.560275480000001</v>
      </c>
      <c r="D82" s="4">
        <v>28.5847926</v>
      </c>
      <c r="E82" s="4">
        <v>23.609310209999997</v>
      </c>
      <c r="F82" s="4">
        <v>18.633826840000001</v>
      </c>
      <c r="G82" s="4">
        <v>13.658344</v>
      </c>
      <c r="H82" s="4">
        <v>12.682748</v>
      </c>
      <c r="I82" s="4">
        <v>11.707152000000001</v>
      </c>
      <c r="J82" s="4">
        <v>10.731555999999999</v>
      </c>
      <c r="K82" s="4">
        <v>9.75596</v>
      </c>
      <c r="L82" s="4">
        <v>8.7803640000000005</v>
      </c>
      <c r="M82" s="4">
        <v>7.8047680000000001</v>
      </c>
      <c r="N82" s="51">
        <v>6.8291719999999998</v>
      </c>
      <c r="O82" s="9">
        <v>5.8535760000000003</v>
      </c>
      <c r="P82" s="9">
        <v>4.87798</v>
      </c>
    </row>
    <row r="83" spans="1:16" x14ac:dyDescent="0.25">
      <c r="A83" s="30" t="s">
        <v>34</v>
      </c>
      <c r="B83" s="4">
        <v>46.811651609999998</v>
      </c>
      <c r="C83" s="4">
        <v>69.344733550000015</v>
      </c>
      <c r="D83" s="4">
        <v>62.749696370000009</v>
      </c>
      <c r="E83" s="4">
        <v>53.297517079999999</v>
      </c>
      <c r="F83" s="4">
        <v>45.714285699999998</v>
      </c>
      <c r="G83" s="4">
        <v>39.999999979999998</v>
      </c>
      <c r="H83" s="4">
        <v>39.285714259999999</v>
      </c>
      <c r="I83" s="4">
        <v>59.650169440000013</v>
      </c>
      <c r="J83" s="4">
        <v>66.233190069999964</v>
      </c>
      <c r="K83" s="4">
        <v>68.201037080000006</v>
      </c>
      <c r="L83" s="4">
        <v>75.277608200000032</v>
      </c>
      <c r="M83" s="4">
        <v>78.650685519999968</v>
      </c>
      <c r="N83" s="51">
        <v>126.54843404000007</v>
      </c>
      <c r="O83" s="9">
        <v>117.50926052000004</v>
      </c>
      <c r="P83" s="9">
        <v>188.08359683</v>
      </c>
    </row>
    <row r="84" spans="1:16" x14ac:dyDescent="0.25">
      <c r="A84" s="3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15"/>
    </row>
    <row r="85" spans="1:16" x14ac:dyDescent="0.25">
      <c r="A85" s="75" t="s">
        <v>25</v>
      </c>
      <c r="B85" s="7">
        <f t="shared" ref="B85" si="105">+B87</f>
        <v>0</v>
      </c>
      <c r="C85" s="7">
        <f t="shared" ref="C85" si="106">+C87</f>
        <v>0</v>
      </c>
      <c r="D85" s="7">
        <f t="shared" ref="D85" si="107">+D87</f>
        <v>0</v>
      </c>
      <c r="E85" s="7">
        <f t="shared" ref="E85" si="108">+E87</f>
        <v>0</v>
      </c>
      <c r="F85" s="7">
        <f t="shared" ref="F85" si="109">+F87</f>
        <v>0</v>
      </c>
      <c r="G85" s="7">
        <f t="shared" ref="G85" si="110">+G87</f>
        <v>0</v>
      </c>
      <c r="H85" s="7">
        <f t="shared" ref="H85" si="111">+H87</f>
        <v>0</v>
      </c>
      <c r="I85" s="7">
        <f t="shared" ref="I85" si="112">+I87</f>
        <v>0</v>
      </c>
      <c r="J85" s="7">
        <f t="shared" ref="J85" si="113">+J87</f>
        <v>0</v>
      </c>
      <c r="K85" s="7">
        <f t="shared" ref="K85" si="114">+K87</f>
        <v>0</v>
      </c>
      <c r="L85" s="7">
        <f t="shared" ref="L85:N85" si="115">+L87</f>
        <v>0</v>
      </c>
      <c r="M85" s="7">
        <f t="shared" si="115"/>
        <v>0</v>
      </c>
      <c r="N85" s="7">
        <f t="shared" si="115"/>
        <v>0</v>
      </c>
      <c r="O85" s="7">
        <f>+O87</f>
        <v>3.7572588927582231</v>
      </c>
      <c r="P85" s="7">
        <f>+P87</f>
        <v>0</v>
      </c>
    </row>
    <row r="86" spans="1:16" x14ac:dyDescent="0.25">
      <c r="A86" s="7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68">
        <f>+O85/O$104</f>
        <v>6.0196059315308705E-5</v>
      </c>
      <c r="P86" s="68">
        <f>+P85/P$104</f>
        <v>0</v>
      </c>
    </row>
    <row r="87" spans="1:16" x14ac:dyDescent="0.25">
      <c r="A87" s="76" t="s">
        <v>26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15"/>
      <c r="O87" s="9">
        <v>3.7572588927582231</v>
      </c>
      <c r="P87" s="9">
        <v>0</v>
      </c>
    </row>
    <row r="88" spans="1:16" x14ac:dyDescent="0.25">
      <c r="A88" s="3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15"/>
    </row>
    <row r="89" spans="1:16" s="25" customFormat="1" x14ac:dyDescent="0.25">
      <c r="A89" s="24" t="s">
        <v>47</v>
      </c>
      <c r="B89" s="7">
        <f t="shared" ref="B89:F89" si="116">SUM(B91:B92)</f>
        <v>69.774143810185464</v>
      </c>
      <c r="C89" s="7">
        <f t="shared" si="116"/>
        <v>57.973345950527843</v>
      </c>
      <c r="D89" s="7">
        <f t="shared" si="116"/>
        <v>50.719065488695314</v>
      </c>
      <c r="E89" s="7">
        <f t="shared" si="116"/>
        <v>43.099528354860574</v>
      </c>
      <c r="F89" s="7">
        <f t="shared" si="116"/>
        <v>35.150857417790348</v>
      </c>
      <c r="G89" s="7">
        <f t="shared" ref="G89:K89" si="117">SUM(G91:G92)</f>
        <v>26.776704175852728</v>
      </c>
      <c r="H89" s="7">
        <f t="shared" si="117"/>
        <v>22.321684964095152</v>
      </c>
      <c r="I89" s="7">
        <f t="shared" si="117"/>
        <v>18.647163379997675</v>
      </c>
      <c r="J89" s="7">
        <f t="shared" si="117"/>
        <v>16.112775294163352</v>
      </c>
      <c r="K89" s="7">
        <f t="shared" si="117"/>
        <v>13.798086639999999</v>
      </c>
      <c r="L89" s="7">
        <f t="shared" ref="L89" si="118">SUM(L91:L92)</f>
        <v>1011.6826779100001</v>
      </c>
      <c r="M89" s="7">
        <f t="shared" ref="M89" si="119">SUM(M91:M92)</f>
        <v>634.50333094999996</v>
      </c>
      <c r="N89" s="7">
        <f t="shared" ref="N89:O89" si="120">SUM(N91:N92)</f>
        <v>232.71038432999998</v>
      </c>
      <c r="O89" s="7">
        <f t="shared" si="120"/>
        <v>719.55891015467</v>
      </c>
      <c r="P89" s="7">
        <f t="shared" ref="P89" si="121">SUM(P91:P92)</f>
        <v>1782.0729906002334</v>
      </c>
    </row>
    <row r="90" spans="1:16" s="25" customFormat="1" x14ac:dyDescent="0.25">
      <c r="A90" s="65" t="s">
        <v>37</v>
      </c>
      <c r="B90" s="68">
        <f>+B89/B$104</f>
        <v>2.3777656843384002E-3</v>
      </c>
      <c r="C90" s="68">
        <f t="shared" ref="C90:N90" si="122">+C89/C$104</f>
        <v>1.8487770686259418E-3</v>
      </c>
      <c r="D90" s="68">
        <f t="shared" si="122"/>
        <v>1.3126707988192305E-3</v>
      </c>
      <c r="E90" s="68">
        <f t="shared" si="122"/>
        <v>1.0181550661051424E-3</v>
      </c>
      <c r="F90" s="68">
        <f t="shared" si="122"/>
        <v>7.5358776438493643E-4</v>
      </c>
      <c r="G90" s="68">
        <f t="shared" si="122"/>
        <v>5.2839471058268163E-4</v>
      </c>
      <c r="H90" s="68">
        <f t="shared" si="122"/>
        <v>4.3223893471334231E-4</v>
      </c>
      <c r="I90" s="68">
        <f t="shared" si="122"/>
        <v>3.3238293469812862E-4</v>
      </c>
      <c r="J90" s="68">
        <f t="shared" si="122"/>
        <v>2.7968904651021209E-4</v>
      </c>
      <c r="K90" s="68">
        <f t="shared" si="122"/>
        <v>2.2920309928648364E-4</v>
      </c>
      <c r="L90" s="68">
        <f t="shared" si="122"/>
        <v>1.713174326806138E-2</v>
      </c>
      <c r="M90" s="68">
        <f t="shared" si="122"/>
        <v>9.6189800864240511E-3</v>
      </c>
      <c r="N90" s="68">
        <f t="shared" si="122"/>
        <v>3.9262399197513885E-3</v>
      </c>
      <c r="O90" s="68">
        <f t="shared" ref="O90:P90" si="123">+O89/O$104</f>
        <v>1.1528247606257423E-2</v>
      </c>
      <c r="P90" s="68">
        <f t="shared" si="123"/>
        <v>2.4067738632869182E-2</v>
      </c>
    </row>
    <row r="91" spans="1:16" x14ac:dyDescent="0.2">
      <c r="A91" s="30" t="s">
        <v>32</v>
      </c>
      <c r="B91" s="4">
        <v>63.475617977689438</v>
      </c>
      <c r="C91" s="4">
        <v>52.369422196000009</v>
      </c>
      <c r="D91" s="4">
        <v>45.908104780000009</v>
      </c>
      <c r="E91" s="4">
        <v>39.100818075000007</v>
      </c>
      <c r="F91" s="4">
        <v>31.917727648000003</v>
      </c>
      <c r="G91" s="4">
        <v>24.325600185999988</v>
      </c>
      <c r="H91" s="4">
        <v>20.724020773999996</v>
      </c>
      <c r="I91" s="4">
        <v>17.844538024979997</v>
      </c>
      <c r="J91" s="4">
        <v>15.851432779999996</v>
      </c>
      <c r="K91" s="4">
        <v>13.798086639999999</v>
      </c>
      <c r="L91" s="4">
        <v>11.682677910000001</v>
      </c>
      <c r="M91" s="16">
        <v>9.5033309499999987</v>
      </c>
      <c r="N91" s="52">
        <v>7.2581130737100237</v>
      </c>
      <c r="O91" s="79">
        <v>4.9450330400000011</v>
      </c>
      <c r="P91" s="79">
        <v>2.5620415599999999</v>
      </c>
    </row>
    <row r="92" spans="1:16" x14ac:dyDescent="0.2">
      <c r="A92" s="30" t="s">
        <v>34</v>
      </c>
      <c r="B92" s="4">
        <v>6.2985258324960247</v>
      </c>
      <c r="C92" s="4">
        <v>5.6039237545278322</v>
      </c>
      <c r="D92" s="4">
        <v>4.810960708695303</v>
      </c>
      <c r="E92" s="4">
        <v>3.9987102798605658</v>
      </c>
      <c r="F92" s="4">
        <v>3.2331297697903469</v>
      </c>
      <c r="G92" s="4">
        <v>2.4511039898527387</v>
      </c>
      <c r="H92" s="4">
        <v>1.5976641900951563</v>
      </c>
      <c r="I92" s="4">
        <v>0.8026253550176784</v>
      </c>
      <c r="J92" s="4">
        <v>0.26134251416335719</v>
      </c>
      <c r="K92" s="4">
        <v>0</v>
      </c>
      <c r="L92" s="4">
        <v>1000</v>
      </c>
      <c r="M92" s="4">
        <v>625</v>
      </c>
      <c r="N92" s="52">
        <v>225.45227125628995</v>
      </c>
      <c r="O92" s="79">
        <v>714.61387711467</v>
      </c>
      <c r="P92" s="79">
        <v>1779.5109490402335</v>
      </c>
    </row>
    <row r="93" spans="1:16" x14ac:dyDescent="0.25">
      <c r="A93" s="3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15"/>
    </row>
    <row r="94" spans="1:16" s="25" customFormat="1" x14ac:dyDescent="0.25">
      <c r="A94" s="24" t="s">
        <v>30</v>
      </c>
      <c r="B94" s="11">
        <f t="shared" ref="B94:F94" si="124">SUM(B96:B100)</f>
        <v>1171.5888684477802</v>
      </c>
      <c r="C94" s="11">
        <f t="shared" si="124"/>
        <v>1343.6365054130117</v>
      </c>
      <c r="D94" s="11">
        <f t="shared" si="124"/>
        <v>1436.5362386654506</v>
      </c>
      <c r="E94" s="11">
        <f t="shared" si="124"/>
        <v>1759.7080385283871</v>
      </c>
      <c r="F94" s="11">
        <f t="shared" si="124"/>
        <v>1930.3259697044255</v>
      </c>
      <c r="G94" s="11">
        <f t="shared" ref="G94:K94" si="125">SUM(G96:G100)</f>
        <v>2366.6958519709951</v>
      </c>
      <c r="H94" s="11">
        <f t="shared" si="125"/>
        <v>2461.4751078248987</v>
      </c>
      <c r="I94" s="11">
        <f t="shared" si="125"/>
        <v>2459.6709891100049</v>
      </c>
      <c r="J94" s="11">
        <f t="shared" si="125"/>
        <v>2464.2941455825849</v>
      </c>
      <c r="K94" s="11">
        <f t="shared" si="125"/>
        <v>2455.8347756941248</v>
      </c>
      <c r="L94" s="11">
        <f t="shared" ref="L94" si="126">SUM(L96:L100)</f>
        <v>2368.9466612365977</v>
      </c>
      <c r="M94" s="11">
        <f t="shared" ref="M94" si="127">SUM(M96:M100)</f>
        <v>2478.9397268600032</v>
      </c>
      <c r="N94" s="11">
        <f t="shared" ref="N94:O94" si="128">SUM(N96:N100)</f>
        <v>2391.0321870247362</v>
      </c>
      <c r="O94" s="11">
        <f t="shared" si="128"/>
        <v>2080.9006981592406</v>
      </c>
      <c r="P94" s="11">
        <f t="shared" ref="P94" si="129">SUM(P96:P100)</f>
        <v>1892.4496844436421</v>
      </c>
    </row>
    <row r="95" spans="1:16" s="25" customFormat="1" x14ac:dyDescent="0.25">
      <c r="A95" s="65" t="s">
        <v>4</v>
      </c>
      <c r="B95" s="68">
        <f>+B94/B$104</f>
        <v>3.9925445952105378E-2</v>
      </c>
      <c r="C95" s="68">
        <f t="shared" ref="C95:N95" si="130">+C94/C$104</f>
        <v>4.2848731930982403E-2</v>
      </c>
      <c r="D95" s="68">
        <f t="shared" si="130"/>
        <v>3.717929645927822E-2</v>
      </c>
      <c r="E95" s="68">
        <f t="shared" si="130"/>
        <v>4.1570191662934179E-2</v>
      </c>
      <c r="F95" s="68">
        <f t="shared" si="130"/>
        <v>4.1383628705099901E-2</v>
      </c>
      <c r="G95" s="68">
        <f t="shared" si="130"/>
        <v>4.6702893736533656E-2</v>
      </c>
      <c r="H95" s="68">
        <f t="shared" si="130"/>
        <v>4.7664205463925309E-2</v>
      </c>
      <c r="I95" s="68">
        <f t="shared" si="130"/>
        <v>4.3843272303239408E-2</v>
      </c>
      <c r="J95" s="68">
        <f t="shared" si="130"/>
        <v>4.2775751992790337E-2</v>
      </c>
      <c r="K95" s="68">
        <f t="shared" si="130"/>
        <v>4.0794420024356348E-2</v>
      </c>
      <c r="L95" s="68">
        <f t="shared" si="130"/>
        <v>4.0115529209097479E-2</v>
      </c>
      <c r="M95" s="68">
        <f t="shared" si="130"/>
        <v>3.7580373033519771E-2</v>
      </c>
      <c r="N95" s="68">
        <f t="shared" si="130"/>
        <v>4.0340984563862273E-2</v>
      </c>
      <c r="O95" s="68">
        <f t="shared" ref="O95:P95" si="131">+O94/O$104</f>
        <v>3.3338672002904073E-2</v>
      </c>
      <c r="P95" s="68">
        <f t="shared" si="131"/>
        <v>2.5558428089808103E-2</v>
      </c>
    </row>
    <row r="96" spans="1:16" x14ac:dyDescent="0.2">
      <c r="A96" s="30" t="s">
        <v>32</v>
      </c>
      <c r="B96" s="42">
        <v>117.98961780756389</v>
      </c>
      <c r="C96" s="42">
        <v>181.49346069177926</v>
      </c>
      <c r="D96" s="42">
        <v>242.53415054884294</v>
      </c>
      <c r="E96" s="42">
        <v>243.16432006416716</v>
      </c>
      <c r="F96" s="42">
        <v>204.6019458429129</v>
      </c>
      <c r="G96" s="42">
        <v>161.51430834734009</v>
      </c>
      <c r="H96" s="42">
        <v>134.68697766812488</v>
      </c>
      <c r="I96" s="42">
        <v>143.12499700373655</v>
      </c>
      <c r="J96" s="42">
        <v>155.73528403726721</v>
      </c>
      <c r="K96" s="42">
        <v>181.04364378101837</v>
      </c>
      <c r="L96" s="42">
        <v>203.27768133266932</v>
      </c>
      <c r="M96" s="4">
        <v>213.54334855376737</v>
      </c>
      <c r="N96" s="52">
        <v>224.59506242143337</v>
      </c>
      <c r="O96" s="79">
        <v>198.92683040284865</v>
      </c>
      <c r="P96" s="79">
        <v>170.86317744222958</v>
      </c>
    </row>
    <row r="97" spans="1:140" x14ac:dyDescent="0.2">
      <c r="A97" s="30" t="s">
        <v>33</v>
      </c>
      <c r="B97" s="42">
        <v>100</v>
      </c>
      <c r="C97" s="42">
        <v>100</v>
      </c>
      <c r="D97" s="42">
        <v>100</v>
      </c>
      <c r="E97" s="42">
        <v>350</v>
      </c>
      <c r="F97" s="42">
        <v>600</v>
      </c>
      <c r="G97" s="42">
        <v>1060</v>
      </c>
      <c r="H97" s="42">
        <v>1000</v>
      </c>
      <c r="I97" s="42">
        <v>1000</v>
      </c>
      <c r="J97" s="42">
        <v>1000</v>
      </c>
      <c r="K97" s="42">
        <v>1000</v>
      </c>
      <c r="L97" s="42">
        <v>1000</v>
      </c>
      <c r="M97" s="4">
        <v>1000</v>
      </c>
      <c r="N97" s="52">
        <v>982.76700000000005</v>
      </c>
      <c r="O97" s="79">
        <v>800</v>
      </c>
      <c r="P97" s="79">
        <v>800</v>
      </c>
    </row>
    <row r="98" spans="1:140" x14ac:dyDescent="0.2">
      <c r="A98" s="30" t="s">
        <v>38</v>
      </c>
      <c r="B98" s="42">
        <v>16.635387080000001</v>
      </c>
      <c r="C98" s="42">
        <v>14.07609676</v>
      </c>
      <c r="D98" s="42">
        <v>11.51680674</v>
      </c>
      <c r="E98" s="42">
        <v>8.9575166700000004</v>
      </c>
      <c r="F98" s="42">
        <v>6.3982257999999996</v>
      </c>
      <c r="G98" s="42">
        <v>152.82977746000003</v>
      </c>
      <c r="H98" s="42">
        <v>231.92185869999983</v>
      </c>
      <c r="I98" s="42">
        <v>136.60939709999994</v>
      </c>
      <c r="J98" s="42">
        <v>115.98808775999998</v>
      </c>
      <c r="K98" s="42">
        <v>83.054189389999976</v>
      </c>
      <c r="L98" s="42">
        <v>78.140872969999975</v>
      </c>
      <c r="M98" s="4">
        <v>119.18898883999999</v>
      </c>
      <c r="N98" s="52">
        <v>96.40845047000002</v>
      </c>
      <c r="O98" s="79">
        <v>65.644314210000047</v>
      </c>
      <c r="P98" s="79">
        <v>52.673411230000035</v>
      </c>
    </row>
    <row r="99" spans="1:140" x14ac:dyDescent="0.2">
      <c r="A99" s="30" t="s">
        <v>34</v>
      </c>
      <c r="B99" s="42">
        <v>936.96386356021628</v>
      </c>
      <c r="C99" s="42">
        <v>1048.0669479612325</v>
      </c>
      <c r="D99" s="42">
        <v>1082.4852813766076</v>
      </c>
      <c r="E99" s="42">
        <v>1157.58620179422</v>
      </c>
      <c r="F99" s="42">
        <v>1119.3257980615126</v>
      </c>
      <c r="G99" s="42">
        <v>992.35176616365516</v>
      </c>
      <c r="H99" s="42">
        <v>1094.866271456774</v>
      </c>
      <c r="I99" s="42">
        <v>1179.9365950062684</v>
      </c>
      <c r="J99" s="42">
        <v>1192.5707737853174</v>
      </c>
      <c r="K99" s="42">
        <v>1191.7369425231066</v>
      </c>
      <c r="L99" s="42">
        <v>1077.8156428239286</v>
      </c>
      <c r="M99" s="4">
        <v>1140.9692284362359</v>
      </c>
      <c r="N99" s="52">
        <v>1085.2699232033031</v>
      </c>
      <c r="O99" s="79">
        <v>1015.6813451163916</v>
      </c>
      <c r="P99" s="79">
        <v>868.9130957714126</v>
      </c>
    </row>
    <row r="100" spans="1:140" x14ac:dyDescent="0.2">
      <c r="A100" s="30" t="s">
        <v>39</v>
      </c>
      <c r="B100" s="9"/>
      <c r="C100" s="9"/>
      <c r="D100" s="9"/>
      <c r="E100" s="9"/>
      <c r="F100" s="9"/>
      <c r="G100" s="9">
        <v>0</v>
      </c>
      <c r="H100" s="9"/>
      <c r="I100" s="9"/>
      <c r="J100" s="9"/>
      <c r="K100" s="9"/>
      <c r="L100" s="9">
        <v>9.7124641099999973</v>
      </c>
      <c r="M100" s="4">
        <v>5.2381610300000023</v>
      </c>
      <c r="N100" s="52">
        <v>1.99175093</v>
      </c>
      <c r="O100" s="79">
        <v>0.64820842999999995</v>
      </c>
      <c r="P100" s="79">
        <v>0</v>
      </c>
    </row>
    <row r="101" spans="1:140" ht="15.75" customHeight="1" x14ac:dyDescent="0.25">
      <c r="A101" s="2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5"/>
    </row>
    <row r="102" spans="1:140" x14ac:dyDescent="0.25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5"/>
    </row>
    <row r="103" spans="1:140" x14ac:dyDescent="0.25">
      <c r="A103" s="15" t="s">
        <v>48</v>
      </c>
      <c r="B103" s="4">
        <v>552.37</v>
      </c>
      <c r="C103" s="4">
        <v>562.1</v>
      </c>
      <c r="D103" s="4">
        <v>512.5</v>
      </c>
      <c r="E103" s="4">
        <v>510.82</v>
      </c>
      <c r="F103" s="4">
        <v>509.23</v>
      </c>
      <c r="G103" s="4">
        <v>502.47</v>
      </c>
      <c r="H103" s="4">
        <v>542.22</v>
      </c>
      <c r="I103" s="4">
        <v>537.80999999999995</v>
      </c>
      <c r="J103" s="4">
        <v>556.44000000000005</v>
      </c>
      <c r="K103" s="4">
        <v>570.49</v>
      </c>
      <c r="L103" s="4">
        <v>609.87</v>
      </c>
      <c r="M103" s="15">
        <v>573.53</v>
      </c>
      <c r="N103" s="15">
        <v>615.74</v>
      </c>
      <c r="O103" s="15">
        <f>+'Deuda Pública en Colones'!O102</f>
        <v>642.66</v>
      </c>
      <c r="P103" s="15">
        <f>+'Deuda Pública en Colones'!P102</f>
        <v>597.64</v>
      </c>
    </row>
    <row r="104" spans="1:140" x14ac:dyDescent="0.25">
      <c r="A104" s="15" t="s">
        <v>41</v>
      </c>
      <c r="B104" s="4">
        <f>+'Deuda Pública en Colones'!B103/'Deuda Pública en Dólares'!B103</f>
        <v>29344.415334852361</v>
      </c>
      <c r="C104" s="4">
        <f>+'Deuda Pública en Colones'!C103/'Deuda Pública en Dólares'!C103</f>
        <v>31357.672557900729</v>
      </c>
      <c r="D104" s="4">
        <f>+'Deuda Pública en Colones'!D103/'Deuda Pública en Dólares'!D103</f>
        <v>38638.069449185561</v>
      </c>
      <c r="E104" s="4">
        <f>+'Deuda Pública en Colones'!E103/'Deuda Pública en Dólares'!E103</f>
        <v>42331.006140090052</v>
      </c>
      <c r="F104" s="4">
        <f>+'Deuda Pública en Colones'!F103/'Deuda Pública en Dólares'!F103</f>
        <v>46644.676412016575</v>
      </c>
      <c r="G104" s="4">
        <f>+'Deuda Pública en Colones'!G103/'Deuda Pública en Dólares'!G103</f>
        <v>50675.571953256316</v>
      </c>
      <c r="H104" s="4">
        <f>+'Deuda Pública en Colones'!H103/'Deuda Pública en Dólares'!H103</f>
        <v>51642.004390230904</v>
      </c>
      <c r="I104" s="4">
        <f>+'Deuda Pública en Colones'!I103/'Deuda Pública en Dólares'!I103</f>
        <v>56101.44635413697</v>
      </c>
      <c r="J104" s="4">
        <f>+'Deuda Pública en Colones'!J103/'Deuda Pública en Dólares'!J103</f>
        <v>57609.604291654083</v>
      </c>
      <c r="K104" s="4">
        <f>+'Deuda Pública en Colones'!K103/'Deuda Pública en Dólares'!K103</f>
        <v>60200.262051228237</v>
      </c>
      <c r="L104" s="4">
        <f>+'Deuda Pública en Colones'!L103/'Deuda Pública en Dólares'!L103</f>
        <v>59053.107560634227</v>
      </c>
      <c r="M104" s="4">
        <f>+'Deuda Pública en Colones'!M103/'Deuda Pública en Dólares'!M103</f>
        <v>65963.680686429478</v>
      </c>
      <c r="N104" s="4">
        <f>+'Deuda Pública en Colones'!N103/'Deuda Pública en Dólares'!N103</f>
        <v>59270.546142461753</v>
      </c>
      <c r="O104" s="4">
        <f>+'Deuda Pública en Colones'!O103/'Deuda Pública en Dólares'!O103</f>
        <v>62417.024228738832</v>
      </c>
      <c r="P104" s="4">
        <f>+'Deuda Pública en Colones'!P103/'Deuda Pública en Dólares'!P103</f>
        <v>74044.056144371862</v>
      </c>
    </row>
    <row r="105" spans="1:140" s="12" customFormat="1" ht="13.2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1:140" s="12" customFormat="1" ht="13.2" x14ac:dyDescent="0.25">
      <c r="A106" s="37" t="s">
        <v>42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N106" s="57"/>
    </row>
    <row r="107" spans="1:140" s="12" customFormat="1" ht="13.2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N107" s="57"/>
    </row>
    <row r="108" spans="1:140" s="12" customFormat="1" ht="13.2" x14ac:dyDescent="0.25">
      <c r="A108" s="38" t="s">
        <v>43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</row>
    <row r="109" spans="1:140" s="13" customFormat="1" ht="15" customHeight="1" x14ac:dyDescent="0.25">
      <c r="A109" s="39" t="s">
        <v>44</v>
      </c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I109" s="77"/>
    </row>
    <row r="110" spans="1:140" s="13" customFormat="1" ht="15" customHeight="1" x14ac:dyDescent="0.25">
      <c r="A110" s="39" t="s">
        <v>61</v>
      </c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I110" s="77"/>
    </row>
    <row r="111" spans="1:140" s="13" customFormat="1" ht="13.95" customHeight="1" x14ac:dyDescent="0.25">
      <c r="A111" s="39" t="s">
        <v>62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I111" s="77"/>
    </row>
    <row r="112" spans="1:140" x14ac:dyDescent="0.25">
      <c r="A112" s="82" t="s">
        <v>49</v>
      </c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</row>
    <row r="113" spans="1:140" ht="15.75" customHeight="1" x14ac:dyDescent="0.25">
      <c r="A113" s="82" t="s">
        <v>53</v>
      </c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</row>
    <row r="114" spans="1:140" ht="15.75" customHeight="1" x14ac:dyDescent="0.25">
      <c r="A114" s="39" t="s">
        <v>54</v>
      </c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</row>
    <row r="115" spans="1:140" ht="15.75" customHeight="1" x14ac:dyDescent="0.25">
      <c r="A115" s="39" t="s">
        <v>55</v>
      </c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</row>
    <row r="116" spans="1:140" ht="14.25" customHeight="1" x14ac:dyDescent="0.25">
      <c r="A116" s="39" t="s">
        <v>64</v>
      </c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</row>
    <row r="117" spans="1:140" ht="14.2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</row>
    <row r="118" spans="1:140" x14ac:dyDescent="0.2">
      <c r="A118" s="40" t="s">
        <v>58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</row>
    <row r="119" spans="1:140" x14ac:dyDescent="0.2">
      <c r="A119" s="78" t="s">
        <v>59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1:140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40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</row>
  </sheetData>
  <mergeCells count="6">
    <mergeCell ref="A113:EJ113"/>
    <mergeCell ref="A112:EJ112"/>
    <mergeCell ref="A8:O8"/>
    <mergeCell ref="A9:O9"/>
    <mergeCell ref="A10:O10"/>
    <mergeCell ref="A11:O11"/>
  </mergeCells>
  <hyperlinks>
    <hyperlink ref="A119" r:id="rId1" xr:uid="{AF3E4987-CBAD-4A69-9B04-BCD812DE6C88}"/>
  </hyperlinks>
  <printOptions horizontalCentered="1" verticalCentered="1"/>
  <pageMargins left="0.39370078740157483" right="0.39370078740157483" top="0.39370078740157483" bottom="0.39370078740157483" header="0.55118110236220474" footer="0"/>
  <pageSetup scale="57" fitToWidth="2" orientation="landscape" r:id="rId2"/>
  <headerFooter alignWithMargins="0">
    <oddHeader>&amp;L&amp;G&amp;C&amp;11
&amp;K04-023Ministerio de Hacienda
Dirección de Crédito Público
Departamento de Estadística y Consolidación de la Deuda
Deuda sin Consolidar - Sector Público No Financiero
(cifras en millones de colones y dólares )&amp;R&amp;G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bdd4d6-7ddc-4897-ae94-7e7e42e99c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EE35B43C72D1448E2A2A8A6E952E72" ma:contentTypeVersion="12" ma:contentTypeDescription="Crear nuevo documento." ma:contentTypeScope="" ma:versionID="ec4f87d175c971946481c80022327510">
  <xsd:schema xmlns:xsd="http://www.w3.org/2001/XMLSchema" xmlns:xs="http://www.w3.org/2001/XMLSchema" xmlns:p="http://schemas.microsoft.com/office/2006/metadata/properties" xmlns:ns3="70bdd4d6-7ddc-4897-ae94-7e7e42e99cd7" xmlns:ns4="c8c3c16f-6327-44df-b234-254aaf518354" targetNamespace="http://schemas.microsoft.com/office/2006/metadata/properties" ma:root="true" ma:fieldsID="dee79a29dae8e0c2df9fc303852920ac" ns3:_="" ns4:_="">
    <xsd:import namespace="70bdd4d6-7ddc-4897-ae94-7e7e42e99cd7"/>
    <xsd:import namespace="c8c3c16f-6327-44df-b234-254aaf5183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dd4d6-7ddc-4897-ae94-7e7e42e99c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3c16f-6327-44df-b234-254aaf5183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132B81-FB1D-461E-9544-5DCB654D8A3E}">
  <ds:schemaRefs>
    <ds:schemaRef ds:uri="http://purl.org/dc/elements/1.1/"/>
    <ds:schemaRef ds:uri="http://www.w3.org/XML/1998/namespace"/>
    <ds:schemaRef ds:uri="http://schemas.microsoft.com/office/2006/documentManagement/types"/>
    <ds:schemaRef ds:uri="70bdd4d6-7ddc-4897-ae94-7e7e42e99cd7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c8c3c16f-6327-44df-b234-254aaf518354"/>
  </ds:schemaRefs>
</ds:datastoreItem>
</file>

<file path=customXml/itemProps2.xml><?xml version="1.0" encoding="utf-8"?>
<ds:datastoreItem xmlns:ds="http://schemas.openxmlformats.org/officeDocument/2006/customXml" ds:itemID="{3169251D-1792-448D-8C93-ECFB378FB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4744CB-AD08-4D55-A564-50BE5E725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bdd4d6-7ddc-4897-ae94-7e7e42e99cd7"/>
    <ds:schemaRef ds:uri="c8c3c16f-6327-44df-b234-254aaf5183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Deuda Pública en Colones</vt:lpstr>
      <vt:lpstr>Deuda Pública en Dólares</vt:lpstr>
      <vt:lpstr>'Deuda Pública en Colones'!Área_de_impresión</vt:lpstr>
      <vt:lpstr>'Deuda Pública en Dólares'!Área_de_impresión</vt:lpstr>
      <vt:lpstr>'Deuda Pública en Colones'!Títulos_a_imprimir</vt:lpstr>
      <vt:lpstr>'Deuda Pública en Dólares'!Títulos_a_imprimir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jimenezgr</dc:creator>
  <cp:keywords/>
  <dc:description/>
  <cp:lastModifiedBy>Karen Rojas Madrigal</cp:lastModifiedBy>
  <cp:revision/>
  <dcterms:created xsi:type="dcterms:W3CDTF">2004-06-17T15:53:07Z</dcterms:created>
  <dcterms:modified xsi:type="dcterms:W3CDTF">2023-03-01T18:23:36Z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0x0101007DEE35B43C72D1448E2A2A8A6E952E72</vt:lpwstr>
  </property>
</Properties>
</file>